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E20BEEBA-FDB1-48B3-ACA3-FAE8F34FF2A4}"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Data!$A$1:$BI$465</definedName>
    <definedName name="_xlnm._FilterDatabase" localSheetId="7" hidden="1">WhatIf!$A$1:$I$102</definedName>
    <definedName name="AddOn_DB">WhatIf!$A$19:$K$213</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WhatIf!$A$1:$H$213</definedName>
  </definedNames>
  <calcPr calcId="191029" calcMode="autoNoTable"/>
  <pivotCaches>
    <pivotCache cacheId="1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447" i="1" l="1"/>
  <c r="BG447" i="1"/>
  <c r="BF447" i="1"/>
  <c r="BH461" i="1"/>
  <c r="BG461" i="1"/>
  <c r="BF461" i="1"/>
  <c r="BE447" i="1" l="1"/>
  <c r="BI447" i="1"/>
  <c r="D447" i="1" s="1"/>
  <c r="BE461" i="1"/>
  <c r="BH382" i="1"/>
  <c r="BG382" i="1"/>
  <c r="BF382" i="1"/>
  <c r="BH125" i="1"/>
  <c r="BG125" i="1"/>
  <c r="BF125" i="1"/>
  <c r="BH448" i="1"/>
  <c r="BG448" i="1"/>
  <c r="BF448" i="1"/>
  <c r="BH250" i="1"/>
  <c r="BG250" i="1"/>
  <c r="BF250" i="1"/>
  <c r="BH237" i="1"/>
  <c r="BG237" i="1"/>
  <c r="BF237" i="1"/>
  <c r="K204" i="31"/>
  <c r="H137" i="31"/>
  <c r="K203" i="31"/>
  <c r="H109" i="31"/>
  <c r="K202" i="31"/>
  <c r="H146" i="31"/>
  <c r="K201" i="31"/>
  <c r="H127" i="31"/>
  <c r="K200" i="31"/>
  <c r="H125" i="31"/>
  <c r="K199" i="31"/>
  <c r="H194" i="31"/>
  <c r="K198" i="31"/>
  <c r="H166" i="31"/>
  <c r="K197" i="31"/>
  <c r="H203" i="31"/>
  <c r="K196" i="31"/>
  <c r="H184" i="31"/>
  <c r="K195" i="31"/>
  <c r="H182" i="31"/>
  <c r="BH247" i="1"/>
  <c r="BG247" i="1"/>
  <c r="BF247" i="1"/>
  <c r="BI461" i="1" l="1"/>
  <c r="D461" i="1" s="1"/>
  <c r="BE237" i="1"/>
  <c r="BE125" i="1"/>
  <c r="BE382" i="1"/>
  <c r="BI382" i="1"/>
  <c r="D382" i="1" s="1"/>
  <c r="BI125" i="1"/>
  <c r="D125" i="1" s="1"/>
  <c r="BE448" i="1"/>
  <c r="BI448" i="1"/>
  <c r="D448" i="1" s="1"/>
  <c r="BE250" i="1"/>
  <c r="BI250" i="1"/>
  <c r="D250" i="1" s="1"/>
  <c r="BI237" i="1"/>
  <c r="D237" i="1" s="1"/>
  <c r="BE247" i="1"/>
  <c r="K78" i="31"/>
  <c r="H78" i="31"/>
  <c r="BH357" i="1"/>
  <c r="BG357" i="1"/>
  <c r="BF357" i="1"/>
  <c r="BH356" i="1"/>
  <c r="BG356" i="1"/>
  <c r="BF356" i="1"/>
  <c r="BH354" i="1"/>
  <c r="BG354" i="1"/>
  <c r="BF354" i="1"/>
  <c r="BH261" i="1"/>
  <c r="BG261" i="1"/>
  <c r="BF261" i="1"/>
  <c r="BH246" i="1"/>
  <c r="BG246" i="1"/>
  <c r="BF246" i="1"/>
  <c r="BH274" i="1"/>
  <c r="BG274" i="1"/>
  <c r="BF274" i="1"/>
  <c r="BH180" i="1"/>
  <c r="BG180" i="1"/>
  <c r="BF180" i="1"/>
  <c r="K190" i="31"/>
  <c r="H91" i="31"/>
  <c r="K189" i="31"/>
  <c r="H143" i="31"/>
  <c r="K188" i="31"/>
  <c r="H148" i="31"/>
  <c r="K187" i="31"/>
  <c r="H200" i="31"/>
  <c r="BI247" i="1" l="1"/>
  <c r="D247" i="1" s="1"/>
  <c r="BE246" i="1"/>
  <c r="BE261" i="1"/>
  <c r="BE354" i="1"/>
  <c r="BE274" i="1"/>
  <c r="BE357" i="1"/>
  <c r="BI261" i="1"/>
  <c r="D261" i="1" s="1"/>
  <c r="BE356" i="1"/>
  <c r="BI354" i="1"/>
  <c r="D354" i="1" s="1"/>
  <c r="BI274" i="1"/>
  <c r="D274" i="1" s="1"/>
  <c r="BI356" i="1"/>
  <c r="D356" i="1" s="1"/>
  <c r="BI246" i="1"/>
  <c r="D246" i="1" s="1"/>
  <c r="BI357" i="1"/>
  <c r="D357" i="1" s="1"/>
  <c r="BE180" i="1"/>
  <c r="BI180" i="1"/>
  <c r="D180" i="1" s="1"/>
  <c r="BH214" i="1"/>
  <c r="BG214" i="1"/>
  <c r="BF214" i="1"/>
  <c r="BH464" i="1"/>
  <c r="BG464" i="1"/>
  <c r="BF464" i="1"/>
  <c r="BE214" i="1" l="1"/>
  <c r="BI214" i="1"/>
  <c r="D214" i="1" s="1"/>
  <c r="BE464" i="1"/>
  <c r="BI464" i="1" l="1"/>
  <c r="D464" i="1" s="1"/>
  <c r="BH158" i="1" l="1"/>
  <c r="BG158" i="1"/>
  <c r="BF158" i="1"/>
  <c r="K110" i="31"/>
  <c r="H112" i="31"/>
  <c r="K160" i="31"/>
  <c r="H169" i="31"/>
  <c r="BE158" i="1" l="1"/>
  <c r="K162" i="31"/>
  <c r="H171" i="31"/>
  <c r="K112" i="31"/>
  <c r="H114" i="31"/>
  <c r="BH190" i="1"/>
  <c r="BG190" i="1"/>
  <c r="BF190" i="1"/>
  <c r="BI158" i="1" l="1"/>
  <c r="D158" i="1" s="1"/>
  <c r="BE190" i="1"/>
  <c r="BH318" i="1"/>
  <c r="BG318" i="1"/>
  <c r="BF318" i="1"/>
  <c r="BE318" i="1" l="1"/>
  <c r="I1" i="10"/>
  <c r="R1" i="52" a="1"/>
  <c r="U1" i="52" s="1"/>
  <c r="BH392" i="1"/>
  <c r="BG392" i="1"/>
  <c r="BF392" i="1"/>
  <c r="K61" i="31"/>
  <c r="H61" i="31"/>
  <c r="BI190" i="1" l="1"/>
  <c r="D190" i="1" s="1"/>
  <c r="BI318" i="1"/>
  <c r="D318" i="1" s="1"/>
  <c r="AF1" i="52"/>
  <c r="X1" i="52"/>
  <c r="AD1" i="52"/>
  <c r="V1" i="52"/>
  <c r="AC1" i="52"/>
  <c r="AB1" i="52"/>
  <c r="AA1" i="52"/>
  <c r="S1" i="52"/>
  <c r="AH1" i="52"/>
  <c r="Z1" i="52"/>
  <c r="R1" i="52"/>
  <c r="AG1" i="52"/>
  <c r="Y1" i="52"/>
  <c r="AE1" i="52"/>
  <c r="W1" i="52"/>
  <c r="T1" i="52"/>
  <c r="BE392" i="1"/>
  <c r="AH6" i="39" l="1"/>
  <c r="U1" i="1"/>
  <c r="AD6" i="39"/>
  <c r="S1" i="1"/>
  <c r="BB190" i="1" s="1"/>
  <c r="AF6" i="39"/>
  <c r="T1" i="1"/>
  <c r="BC447" i="1" l="1"/>
  <c r="BC237" i="1"/>
  <c r="BC274" i="1"/>
  <c r="BC180" i="1"/>
  <c r="BC125" i="1"/>
  <c r="BC357" i="1"/>
  <c r="BC250" i="1"/>
  <c r="BC354" i="1"/>
  <c r="BC246" i="1"/>
  <c r="BC190" i="1"/>
  <c r="BC247" i="1"/>
  <c r="BC214" i="1"/>
  <c r="BC158" i="1"/>
  <c r="BC461" i="1"/>
  <c r="BC448" i="1"/>
  <c r="BC356" i="1"/>
  <c r="BC464" i="1"/>
  <c r="BC382" i="1"/>
  <c r="BC261" i="1"/>
  <c r="BC318" i="1"/>
  <c r="BB464" i="1"/>
  <c r="BB125" i="1"/>
  <c r="BB180" i="1"/>
  <c r="BB461" i="1"/>
  <c r="BB448" i="1"/>
  <c r="BB356" i="1"/>
  <c r="BB250" i="1"/>
  <c r="BB261" i="1"/>
  <c r="BB447" i="1"/>
  <c r="BB382" i="1"/>
  <c r="BB274" i="1"/>
  <c r="BB237" i="1"/>
  <c r="BB247" i="1"/>
  <c r="BB357" i="1"/>
  <c r="BB214" i="1"/>
  <c r="BB318" i="1"/>
  <c r="BB354" i="1"/>
  <c r="BB246" i="1"/>
  <c r="BB158" i="1"/>
  <c r="BD461" i="1"/>
  <c r="BD125" i="1"/>
  <c r="BD261" i="1"/>
  <c r="BD318" i="1"/>
  <c r="BD274" i="1"/>
  <c r="BD158" i="1"/>
  <c r="BD190" i="1"/>
  <c r="BD447" i="1"/>
  <c r="BD180" i="1"/>
  <c r="BD464" i="1"/>
  <c r="BD247" i="1"/>
  <c r="BD214" i="1"/>
  <c r="BD448" i="1"/>
  <c r="BD357" i="1"/>
  <c r="BD250" i="1"/>
  <c r="BD354" i="1"/>
  <c r="BD382" i="1"/>
  <c r="BD246" i="1"/>
  <c r="BD237" i="1"/>
  <c r="BD356" i="1"/>
  <c r="BI392" i="1"/>
  <c r="D392" i="1" s="1"/>
  <c r="BH321" i="1"/>
  <c r="BG321" i="1"/>
  <c r="BF321" i="1"/>
  <c r="BH188" i="1"/>
  <c r="BG188" i="1"/>
  <c r="BF188" i="1"/>
  <c r="BE321" i="1" l="1"/>
  <c r="BI321" i="1"/>
  <c r="D321" i="1" s="1"/>
  <c r="BE188" i="1"/>
  <c r="K148" i="31" l="1"/>
  <c r="H156" i="31"/>
  <c r="K98" i="31"/>
  <c r="H99" i="31"/>
  <c r="K138" i="31"/>
  <c r="H145" i="31"/>
  <c r="K193" i="31"/>
  <c r="H202" i="31"/>
  <c r="K114" i="31"/>
  <c r="H116" i="31"/>
  <c r="K164" i="31"/>
  <c r="H173" i="31"/>
  <c r="BH200" i="1"/>
  <c r="BG200" i="1"/>
  <c r="BF200" i="1"/>
  <c r="BI188" i="1" l="1"/>
  <c r="D188" i="1" s="1"/>
  <c r="BE200" i="1"/>
  <c r="BI200" i="1" l="1"/>
  <c r="D200" i="1" s="1"/>
  <c r="K207" i="31"/>
  <c r="H207"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5" i="1" l="1"/>
  <c r="BF463" i="1"/>
  <c r="BF462" i="1"/>
  <c r="BF460" i="1"/>
  <c r="BF459" i="1"/>
  <c r="BF458" i="1"/>
  <c r="BF457" i="1"/>
  <c r="BF456" i="1"/>
  <c r="BF455" i="1"/>
  <c r="BF454" i="1"/>
  <c r="BF453" i="1"/>
  <c r="BF452" i="1"/>
  <c r="BF451" i="1"/>
  <c r="BF450" i="1"/>
  <c r="BF449"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1" i="1"/>
  <c r="BF390" i="1"/>
  <c r="BF389" i="1"/>
  <c r="BF388" i="1"/>
  <c r="BF387" i="1"/>
  <c r="BF386" i="1"/>
  <c r="BF385" i="1"/>
  <c r="BF384" i="1"/>
  <c r="BF383"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5"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0" i="1"/>
  <c r="BF319"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3" i="1"/>
  <c r="BF272" i="1"/>
  <c r="BF271" i="1"/>
  <c r="BF270" i="1"/>
  <c r="BF269" i="1"/>
  <c r="BF268" i="1"/>
  <c r="BF267" i="1"/>
  <c r="BF266" i="1"/>
  <c r="BF265" i="1"/>
  <c r="BF264" i="1"/>
  <c r="BF263" i="1"/>
  <c r="BF262" i="1"/>
  <c r="BF260" i="1"/>
  <c r="BF259" i="1"/>
  <c r="BF258" i="1"/>
  <c r="BF257" i="1"/>
  <c r="BF256" i="1"/>
  <c r="BF255" i="1"/>
  <c r="BF254" i="1"/>
  <c r="BF253" i="1"/>
  <c r="BF252" i="1"/>
  <c r="BF251" i="1"/>
  <c r="BF249" i="1"/>
  <c r="BF248" i="1"/>
  <c r="BF245" i="1"/>
  <c r="BF244" i="1"/>
  <c r="BF243" i="1"/>
  <c r="BF242" i="1"/>
  <c r="BF241" i="1"/>
  <c r="BF240" i="1"/>
  <c r="BF239" i="1"/>
  <c r="BF238" i="1"/>
  <c r="BF236" i="1"/>
  <c r="BF235" i="1"/>
  <c r="BF234" i="1"/>
  <c r="BF233" i="1"/>
  <c r="BF232" i="1"/>
  <c r="BF231" i="1"/>
  <c r="BF230" i="1"/>
  <c r="BF229" i="1"/>
  <c r="BF228" i="1"/>
  <c r="BF227" i="1"/>
  <c r="BF226" i="1"/>
  <c r="BF225" i="1"/>
  <c r="BF224" i="1"/>
  <c r="BF223" i="1"/>
  <c r="BF222" i="1"/>
  <c r="BF221" i="1"/>
  <c r="BF220" i="1"/>
  <c r="BF219" i="1"/>
  <c r="BF218" i="1"/>
  <c r="BF217" i="1"/>
  <c r="BF216" i="1"/>
  <c r="BF215" i="1"/>
  <c r="BF213" i="1"/>
  <c r="BF212" i="1"/>
  <c r="BF211" i="1"/>
  <c r="BF210" i="1"/>
  <c r="BF209" i="1"/>
  <c r="BF208" i="1"/>
  <c r="BF207" i="1"/>
  <c r="BF206" i="1"/>
  <c r="BF205" i="1"/>
  <c r="BF204" i="1"/>
  <c r="BF203" i="1"/>
  <c r="BF202" i="1"/>
  <c r="BF201" i="1"/>
  <c r="BF199" i="1"/>
  <c r="BF198" i="1"/>
  <c r="BF197" i="1"/>
  <c r="BF196" i="1"/>
  <c r="BF195" i="1"/>
  <c r="BF194" i="1"/>
  <c r="BF193" i="1"/>
  <c r="BF192" i="1"/>
  <c r="BF191" i="1"/>
  <c r="BF189" i="1"/>
  <c r="BF187" i="1"/>
  <c r="BF186" i="1"/>
  <c r="BF185" i="1"/>
  <c r="BF184" i="1"/>
  <c r="BF183" i="1"/>
  <c r="BF182" i="1"/>
  <c r="BF181" i="1"/>
  <c r="BF179" i="1"/>
  <c r="BF178" i="1"/>
  <c r="BF177" i="1"/>
  <c r="BF176" i="1"/>
  <c r="BF175" i="1"/>
  <c r="BF174" i="1"/>
  <c r="BF173" i="1"/>
  <c r="BF172" i="1"/>
  <c r="BF171" i="1"/>
  <c r="BF170" i="1"/>
  <c r="BF169" i="1"/>
  <c r="BF168" i="1"/>
  <c r="BF167" i="1"/>
  <c r="BF166" i="1"/>
  <c r="BF165" i="1"/>
  <c r="BF164" i="1"/>
  <c r="BF163" i="1"/>
  <c r="BF162" i="1"/>
  <c r="BF161" i="1"/>
  <c r="BF160" i="1"/>
  <c r="BF159"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37" i="2"/>
  <c r="A17" i="31"/>
  <c r="H17" i="31" s="1"/>
  <c r="T37" i="2" l="1"/>
  <c r="BC200" i="1" l="1"/>
  <c r="S21" i="2"/>
  <c r="BD392" i="1"/>
  <c r="BD321" i="1"/>
  <c r="BC188" i="1"/>
  <c r="BD462" i="1"/>
  <c r="BD401" i="1"/>
  <c r="BD344" i="1"/>
  <c r="BD336" i="1"/>
  <c r="BD273" i="1"/>
  <c r="BD204" i="1"/>
  <c r="BD147" i="1"/>
  <c r="BD139" i="1"/>
  <c r="BD83" i="1"/>
  <c r="BD69" i="1"/>
  <c r="BD15" i="1"/>
  <c r="BD8" i="1"/>
  <c r="BD260" i="1"/>
  <c r="BD19" i="1"/>
  <c r="BD215" i="1"/>
  <c r="BD430" i="1"/>
  <c r="BD375" i="1"/>
  <c r="BD367" i="1"/>
  <c r="BD310" i="1"/>
  <c r="BD302" i="1"/>
  <c r="BD245" i="1"/>
  <c r="BD236" i="1"/>
  <c r="BD178" i="1"/>
  <c r="BD170" i="1"/>
  <c r="BD113" i="1"/>
  <c r="BD105" i="1"/>
  <c r="BD52" i="1"/>
  <c r="BD44" i="1"/>
  <c r="BD380" i="1"/>
  <c r="BD127" i="1"/>
  <c r="BD87" i="1"/>
  <c r="BD223" i="1"/>
  <c r="BD429" i="1"/>
  <c r="BD421" i="1"/>
  <c r="BD359" i="1"/>
  <c r="BD301" i="1"/>
  <c r="BD294" i="1"/>
  <c r="BD235" i="1"/>
  <c r="BD227" i="1"/>
  <c r="BD161" i="1"/>
  <c r="BD104" i="1"/>
  <c r="BD43" i="1"/>
  <c r="BD405" i="1"/>
  <c r="BD372" i="1"/>
  <c r="BD65" i="1"/>
  <c r="BD443" i="1"/>
  <c r="BD436" i="1"/>
  <c r="BD381" i="1"/>
  <c r="BD373" i="1"/>
  <c r="BD253" i="1"/>
  <c r="BD243" i="1"/>
  <c r="BD176" i="1"/>
  <c r="BD119" i="1"/>
  <c r="BD58" i="1"/>
  <c r="BD50" i="1"/>
  <c r="BD42" i="1"/>
  <c r="BD34" i="1"/>
  <c r="BD27" i="1"/>
  <c r="BD20" i="1"/>
  <c r="BD12" i="1"/>
  <c r="BD5" i="1"/>
  <c r="BD427" i="1"/>
  <c r="BD397" i="1"/>
  <c r="BD332" i="1"/>
  <c r="BD315" i="1"/>
  <c r="BD217" i="1"/>
  <c r="BD191" i="1"/>
  <c r="BD159" i="1"/>
  <c r="BD110" i="1"/>
  <c r="BD79" i="1"/>
  <c r="BD41" i="1"/>
  <c r="BD411" i="1"/>
  <c r="BD370" i="1"/>
  <c r="BD305" i="1"/>
  <c r="BD267" i="1"/>
  <c r="BD231" i="1"/>
  <c r="BD187" i="1"/>
  <c r="BD149" i="1"/>
  <c r="BD108" i="1"/>
  <c r="BD77" i="1"/>
  <c r="BD39" i="1"/>
  <c r="BD456" i="1"/>
  <c r="BD451" i="1"/>
  <c r="BD441" i="1"/>
  <c r="BD426" i="1"/>
  <c r="BD418" i="1"/>
  <c r="BD404" i="1"/>
  <c r="BD396" i="1"/>
  <c r="BD387" i="1"/>
  <c r="BD379" i="1"/>
  <c r="BD371" i="1"/>
  <c r="BD363" i="1"/>
  <c r="BD347" i="1"/>
  <c r="BD339" i="1"/>
  <c r="BD331" i="1"/>
  <c r="BD323" i="1"/>
  <c r="BD314" i="1"/>
  <c r="BD292" i="1"/>
  <c r="BD277" i="1"/>
  <c r="BD268" i="1"/>
  <c r="BD259" i="1"/>
  <c r="BD251" i="1"/>
  <c r="BD241" i="1"/>
  <c r="BD232" i="1"/>
  <c r="BD224" i="1"/>
  <c r="BD198" i="1"/>
  <c r="BD181" i="1"/>
  <c r="BD174" i="1"/>
  <c r="BD166" i="1"/>
  <c r="BD157" i="1"/>
  <c r="BD150" i="1"/>
  <c r="BD142" i="1"/>
  <c r="BD134" i="1"/>
  <c r="BD126" i="1"/>
  <c r="BD109" i="1"/>
  <c r="BD78" i="1"/>
  <c r="BD64" i="1"/>
  <c r="BD56" i="1"/>
  <c r="BD48" i="1"/>
  <c r="BD40" i="1"/>
  <c r="BD33" i="1"/>
  <c r="BD25" i="1"/>
  <c r="BD18" i="1"/>
  <c r="BD10" i="1"/>
  <c r="BD3" i="1"/>
  <c r="BD465" i="1"/>
  <c r="BD403" i="1"/>
  <c r="BD362" i="1"/>
  <c r="BD322" i="1"/>
  <c r="BD291" i="1"/>
  <c r="BD240" i="1"/>
  <c r="BD206" i="1"/>
  <c r="BD133" i="1"/>
  <c r="BD92" i="1"/>
  <c r="BD55" i="1"/>
  <c r="BD369" i="1"/>
  <c r="BD304" i="1"/>
  <c r="BD239" i="1"/>
  <c r="BD172" i="1"/>
  <c r="BD107" i="1"/>
  <c r="BD46" i="1"/>
  <c r="BD9" i="1"/>
  <c r="BD205" i="1"/>
  <c r="BD386" i="1"/>
  <c r="BD123" i="1"/>
  <c r="BD16" i="1"/>
  <c r="BD248" i="1"/>
  <c r="BD54" i="1"/>
  <c r="BD424" i="1"/>
  <c r="BD361" i="1"/>
  <c r="BD99" i="1"/>
  <c r="BD38" i="1"/>
  <c r="BD140" i="1"/>
  <c r="BD24" i="1"/>
  <c r="BD377" i="1"/>
  <c r="BD353" i="1"/>
  <c r="BD290" i="1"/>
  <c r="BD222" i="1"/>
  <c r="BD156" i="1"/>
  <c r="BD32" i="1"/>
  <c r="BD275" i="1"/>
  <c r="BD410" i="1"/>
  <c r="BD345" i="1"/>
  <c r="BD213" i="1"/>
  <c r="BD148" i="1"/>
  <c r="BD84" i="1"/>
  <c r="BD31" i="1"/>
  <c r="BD402" i="1"/>
  <c r="BD76" i="1"/>
  <c r="BD463" i="1"/>
  <c r="BD337" i="1"/>
  <c r="BD257" i="1"/>
  <c r="BD312" i="1"/>
  <c r="BD394" i="1"/>
  <c r="BD329" i="1"/>
  <c r="BD196" i="1"/>
  <c r="BD132" i="1"/>
  <c r="BD17" i="1"/>
  <c r="BD62" i="1"/>
  <c r="BC459" i="1"/>
  <c r="BC455" i="1"/>
  <c r="BC443" i="1"/>
  <c r="BC439" i="1"/>
  <c r="BC424" i="1"/>
  <c r="BC445" i="1"/>
  <c r="BC462" i="1"/>
  <c r="BC456" i="1"/>
  <c r="BC451" i="1"/>
  <c r="BC444" i="1"/>
  <c r="BC434" i="1"/>
  <c r="BC432" i="1"/>
  <c r="BC431" i="1"/>
  <c r="BC429" i="1"/>
  <c r="BC421" i="1"/>
  <c r="BC460" i="1"/>
  <c r="BC450" i="1"/>
  <c r="BC446" i="1"/>
  <c r="BC420" i="1"/>
  <c r="BC418" i="1"/>
  <c r="BC415" i="1"/>
  <c r="BC457" i="1"/>
  <c r="BC442" i="1"/>
  <c r="BC437" i="1"/>
  <c r="BC436" i="1"/>
  <c r="BC433" i="1"/>
  <c r="BC430" i="1"/>
  <c r="BC416" i="1"/>
  <c r="BC441" i="1"/>
  <c r="BC440" i="1"/>
  <c r="BC419" i="1"/>
  <c r="BC417" i="1"/>
  <c r="BC412" i="1"/>
  <c r="BC408" i="1"/>
  <c r="BC376" i="1"/>
  <c r="BC374" i="1"/>
  <c r="BC372" i="1"/>
  <c r="BC370" i="1"/>
  <c r="BC364" i="1"/>
  <c r="BC360" i="1"/>
  <c r="BC351" i="1"/>
  <c r="BC454" i="1"/>
  <c r="BC435" i="1"/>
  <c r="BC410" i="1"/>
  <c r="BC400" i="1"/>
  <c r="BC395" i="1"/>
  <c r="BC367" i="1"/>
  <c r="BC341" i="1"/>
  <c r="BC413" i="1"/>
  <c r="BC405" i="1"/>
  <c r="BC397" i="1"/>
  <c r="BC393" i="1"/>
  <c r="BC388" i="1"/>
  <c r="BC378" i="1"/>
  <c r="BC363" i="1"/>
  <c r="BC463" i="1"/>
  <c r="BC465" i="1"/>
  <c r="BC438" i="1"/>
  <c r="BC404" i="1"/>
  <c r="BC401" i="1"/>
  <c r="BC396" i="1"/>
  <c r="BC390" i="1"/>
  <c r="BC383" i="1"/>
  <c r="BC365" i="1"/>
  <c r="BC345" i="1"/>
  <c r="BC339" i="1"/>
  <c r="BC449" i="1"/>
  <c r="BC423" i="1"/>
  <c r="BC422" i="1"/>
  <c r="BC411" i="1"/>
  <c r="BC406" i="1"/>
  <c r="BC368" i="1"/>
  <c r="BC355" i="1"/>
  <c r="BC344" i="1"/>
  <c r="BC458" i="1"/>
  <c r="BC428" i="1"/>
  <c r="BC391" i="1"/>
  <c r="BC349" i="1"/>
  <c r="BC343" i="1"/>
  <c r="BC312" i="1"/>
  <c r="BC304" i="1"/>
  <c r="BC287" i="1"/>
  <c r="BC452" i="1"/>
  <c r="BC394" i="1"/>
  <c r="BC347" i="1"/>
  <c r="BC324" i="1"/>
  <c r="BC314" i="1"/>
  <c r="BC310" i="1"/>
  <c r="BC398" i="1"/>
  <c r="BC387" i="1"/>
  <c r="BC384" i="1"/>
  <c r="BC377" i="1"/>
  <c r="BC373" i="1"/>
  <c r="BC369" i="1"/>
  <c r="BC335" i="1"/>
  <c r="BC325" i="1"/>
  <c r="BC453" i="1"/>
  <c r="BC414" i="1"/>
  <c r="BC358" i="1"/>
  <c r="BC350" i="1"/>
  <c r="BC348" i="1"/>
  <c r="BC340" i="1"/>
  <c r="BC337" i="1"/>
  <c r="BC333" i="1"/>
  <c r="BC328" i="1"/>
  <c r="BC303" i="1"/>
  <c r="BC298" i="1"/>
  <c r="BC427" i="1"/>
  <c r="BC399" i="1"/>
  <c r="BC366" i="1"/>
  <c r="BC346" i="1"/>
  <c r="BC338" i="1"/>
  <c r="BC336" i="1"/>
  <c r="BC326" i="1"/>
  <c r="BC313" i="1"/>
  <c r="BC407" i="1"/>
  <c r="BC375" i="1"/>
  <c r="BC371" i="1"/>
  <c r="BC362" i="1"/>
  <c r="BC342" i="1"/>
  <c r="BC334" i="1"/>
  <c r="BC332" i="1"/>
  <c r="BC327" i="1"/>
  <c r="BC315" i="1"/>
  <c r="BC311" i="1"/>
  <c r="BC309" i="1"/>
  <c r="BC389" i="1"/>
  <c r="BC302" i="1"/>
  <c r="BC292" i="1"/>
  <c r="BC276" i="1"/>
  <c r="BC273" i="1"/>
  <c r="BC258" i="1"/>
  <c r="BC254" i="1"/>
  <c r="BC253" i="1"/>
  <c r="BC251" i="1"/>
  <c r="BC230" i="1"/>
  <c r="BC226" i="1"/>
  <c r="BC386" i="1"/>
  <c r="BC380" i="1"/>
  <c r="BC361" i="1"/>
  <c r="BC289" i="1"/>
  <c r="BC266" i="1"/>
  <c r="BC240" i="1"/>
  <c r="BC234" i="1"/>
  <c r="BC223" i="1"/>
  <c r="BC219" i="1"/>
  <c r="BC294" i="1"/>
  <c r="BC290" i="1"/>
  <c r="BC285" i="1"/>
  <c r="BC278" i="1"/>
  <c r="BC269" i="1"/>
  <c r="BC265" i="1"/>
  <c r="BC256" i="1"/>
  <c r="BC244" i="1"/>
  <c r="BC236" i="1"/>
  <c r="BC221" i="1"/>
  <c r="BC305" i="1"/>
  <c r="BC297" i="1"/>
  <c r="BC288" i="1"/>
  <c r="BC281" i="1"/>
  <c r="BC272" i="1"/>
  <c r="BC271" i="1"/>
  <c r="BC270" i="1"/>
  <c r="BC259" i="1"/>
  <c r="BC242" i="1"/>
  <c r="BC409" i="1"/>
  <c r="BC308" i="1"/>
  <c r="BC295" i="1"/>
  <c r="BC283" i="1"/>
  <c r="BC275" i="1"/>
  <c r="BC379" i="1"/>
  <c r="BC322" i="1"/>
  <c r="BC306" i="1"/>
  <c r="BC300" i="1"/>
  <c r="BC299" i="1"/>
  <c r="BC286" i="1"/>
  <c r="BC284" i="1"/>
  <c r="BC282" i="1"/>
  <c r="BC277" i="1"/>
  <c r="BC264" i="1"/>
  <c r="BC260" i="1"/>
  <c r="BC243" i="1"/>
  <c r="BC235" i="1"/>
  <c r="BC220" i="1"/>
  <c r="BC385" i="1"/>
  <c r="BC353" i="1"/>
  <c r="BC323" i="1"/>
  <c r="BC307" i="1"/>
  <c r="BC301" i="1"/>
  <c r="BC267" i="1"/>
  <c r="BC257" i="1"/>
  <c r="BC248" i="1"/>
  <c r="BC241" i="1"/>
  <c r="BC227" i="1"/>
  <c r="BC224" i="1"/>
  <c r="BC262" i="1"/>
  <c r="BC255" i="1"/>
  <c r="BC215" i="1"/>
  <c r="BC204" i="1"/>
  <c r="BC201" i="1"/>
  <c r="BC199" i="1"/>
  <c r="BC252" i="1"/>
  <c r="BC233" i="1"/>
  <c r="BC225" i="1"/>
  <c r="BC207" i="1"/>
  <c r="BC186" i="1"/>
  <c r="BC178" i="1"/>
  <c r="BC172" i="1"/>
  <c r="BC165" i="1"/>
  <c r="BC162" i="1"/>
  <c r="BC161" i="1"/>
  <c r="BC146" i="1"/>
  <c r="BC137" i="1"/>
  <c r="BC245" i="1"/>
  <c r="BC238" i="1"/>
  <c r="BC232" i="1"/>
  <c r="BC210" i="1"/>
  <c r="BC206" i="1"/>
  <c r="BC203" i="1"/>
  <c r="BC194" i="1"/>
  <c r="BC192" i="1"/>
  <c r="BC181" i="1"/>
  <c r="BC152" i="1"/>
  <c r="BC148" i="1"/>
  <c r="BC143" i="1"/>
  <c r="BC132" i="1"/>
  <c r="BC128" i="1"/>
  <c r="BC239" i="1"/>
  <c r="BC231" i="1"/>
  <c r="BC213" i="1"/>
  <c r="BC183" i="1"/>
  <c r="BC182" i="1"/>
  <c r="BC167" i="1"/>
  <c r="BC164" i="1"/>
  <c r="BC163" i="1"/>
  <c r="BC154" i="1"/>
  <c r="BC145" i="1"/>
  <c r="BC141" i="1"/>
  <c r="BC139" i="1"/>
  <c r="BC359" i="1"/>
  <c r="BC222" i="1"/>
  <c r="BC209" i="1"/>
  <c r="BC205" i="1"/>
  <c r="BC198" i="1"/>
  <c r="BC191" i="1"/>
  <c r="BC187" i="1"/>
  <c r="BC185" i="1"/>
  <c r="BC171" i="1"/>
  <c r="BC170" i="1"/>
  <c r="BC166" i="1"/>
  <c r="BC147" i="1"/>
  <c r="BC142" i="1"/>
  <c r="BC134" i="1"/>
  <c r="BC131" i="1"/>
  <c r="BC249" i="1"/>
  <c r="BC216" i="1"/>
  <c r="BC212" i="1"/>
  <c r="BC208" i="1"/>
  <c r="BC193" i="1"/>
  <c r="BC179" i="1"/>
  <c r="BC169" i="1"/>
  <c r="BC159" i="1"/>
  <c r="BC156" i="1"/>
  <c r="BC153" i="1"/>
  <c r="BC138" i="1"/>
  <c r="BC279" i="1"/>
  <c r="BC195" i="1"/>
  <c r="BC151" i="1"/>
  <c r="BC149" i="1"/>
  <c r="BC129" i="1"/>
  <c r="BC116" i="1"/>
  <c r="BC115" i="1"/>
  <c r="BC109" i="1"/>
  <c r="BC99" i="1"/>
  <c r="BC93" i="1"/>
  <c r="BC87" i="1"/>
  <c r="BC76" i="1"/>
  <c r="BC196" i="1"/>
  <c r="BC168" i="1"/>
  <c r="BC130" i="1"/>
  <c r="BC121" i="1"/>
  <c r="BC119" i="1"/>
  <c r="BC106" i="1"/>
  <c r="BC101" i="1"/>
  <c r="BC98" i="1"/>
  <c r="BC90" i="1"/>
  <c r="BC80" i="1"/>
  <c r="BC72" i="1"/>
  <c r="BC66" i="1"/>
  <c r="BC60" i="1"/>
  <c r="BC296" i="1"/>
  <c r="BC202" i="1"/>
  <c r="BC144" i="1"/>
  <c r="BC136" i="1"/>
  <c r="BC113" i="1"/>
  <c r="BC84" i="1"/>
  <c r="BC78" i="1"/>
  <c r="BC110" i="1"/>
  <c r="BC100" i="1"/>
  <c r="BC82" i="1"/>
  <c r="BC77" i="1"/>
  <c r="BC68" i="1"/>
  <c r="BC59" i="1"/>
  <c r="BC140" i="1"/>
  <c r="BC122" i="1"/>
  <c r="BC117" i="1"/>
  <c r="BC114" i="1"/>
  <c r="BC108" i="1"/>
  <c r="BC104" i="1"/>
  <c r="BC103" i="1"/>
  <c r="BC102" i="1"/>
  <c r="BC96" i="1"/>
  <c r="BC94" i="1"/>
  <c r="BC92" i="1"/>
  <c r="BC85" i="1"/>
  <c r="BC73" i="1"/>
  <c r="BC211" i="1"/>
  <c r="BC54" i="1"/>
  <c r="BC51" i="1"/>
  <c r="BC42" i="1"/>
  <c r="BC29" i="1"/>
  <c r="BC184" i="1"/>
  <c r="BC177" i="1"/>
  <c r="BC112" i="1"/>
  <c r="BC69" i="1"/>
  <c r="BC63" i="1"/>
  <c r="BC39" i="1"/>
  <c r="BC22" i="1"/>
  <c r="BC19" i="1"/>
  <c r="BC14" i="1"/>
  <c r="BC8" i="1"/>
  <c r="BC6" i="1"/>
  <c r="BC173" i="1"/>
  <c r="BC133" i="1"/>
  <c r="BC123" i="1"/>
  <c r="BC118" i="1"/>
  <c r="BC46" i="1"/>
  <c r="BC32" i="1"/>
  <c r="BC31" i="1"/>
  <c r="BC26" i="1"/>
  <c r="BC16" i="1"/>
  <c r="BC228" i="1"/>
  <c r="BC126" i="1"/>
  <c r="BC124" i="1"/>
  <c r="BC95" i="1"/>
  <c r="BC91" i="1"/>
  <c r="BC88" i="1"/>
  <c r="BC71" i="1"/>
  <c r="BC67" i="1"/>
  <c r="BC64" i="1"/>
  <c r="BC52" i="1"/>
  <c r="BC45" i="1"/>
  <c r="BC41" i="1"/>
  <c r="BC36" i="1"/>
  <c r="BC33" i="1"/>
  <c r="BC23" i="1"/>
  <c r="BC21" i="1"/>
  <c r="BC12" i="1"/>
  <c r="BC9" i="1"/>
  <c r="BC105" i="1"/>
  <c r="BC97" i="1"/>
  <c r="BC48" i="1"/>
  <c r="BC38" i="1"/>
  <c r="BC28" i="1"/>
  <c r="BC18" i="1"/>
  <c r="BC150" i="1"/>
  <c r="BC107" i="1"/>
  <c r="BC79" i="1"/>
  <c r="BC56" i="1"/>
  <c r="BC55" i="1"/>
  <c r="BC50" i="1"/>
  <c r="BC30" i="1"/>
  <c r="BC25" i="1"/>
  <c r="BC15" i="1"/>
  <c r="BC13" i="1"/>
  <c r="BC11" i="1"/>
  <c r="BC10" i="1"/>
  <c r="BC7" i="1"/>
  <c r="BC174" i="1"/>
  <c r="BC135" i="1"/>
  <c r="BC120" i="1"/>
  <c r="BC111" i="1"/>
  <c r="BC86" i="1"/>
  <c r="BC65" i="1"/>
  <c r="BC62" i="1"/>
  <c r="BC61" i="1"/>
  <c r="BC57" i="1"/>
  <c r="BC44" i="1"/>
  <c r="BC40" i="1"/>
  <c r="BC35" i="1"/>
  <c r="BC24" i="1"/>
  <c r="BC20" i="1"/>
  <c r="BC49" i="1"/>
  <c r="BC34" i="1"/>
  <c r="BC17" i="1"/>
  <c r="BC81" i="1"/>
  <c r="BC47" i="1"/>
  <c r="BC37" i="1"/>
  <c r="BC4" i="1"/>
  <c r="BC197" i="1"/>
  <c r="BC53" i="1"/>
  <c r="BC5" i="1"/>
  <c r="BC70" i="1"/>
  <c r="BC43" i="1"/>
  <c r="BC27" i="1"/>
  <c r="AK1" i="1"/>
  <c r="BC2" i="1"/>
  <c r="BC1" i="1"/>
  <c r="BD278" i="1" l="1"/>
  <c r="BD212" i="1"/>
  <c r="BD200" i="1"/>
  <c r="BD80" i="1"/>
  <c r="BD144" i="1"/>
  <c r="BD279" i="1"/>
  <c r="BD341" i="1"/>
  <c r="BD406" i="1"/>
  <c r="BD313" i="1"/>
  <c r="BD167" i="1"/>
  <c r="BD67" i="1"/>
  <c r="BD129" i="1"/>
  <c r="BD263" i="1"/>
  <c r="BD326" i="1"/>
  <c r="BD390" i="1"/>
  <c r="BD454" i="1"/>
  <c r="BD75" i="1"/>
  <c r="BD138" i="1"/>
  <c r="BD203" i="1"/>
  <c r="BD335" i="1"/>
  <c r="BD400" i="1"/>
  <c r="BD460" i="1"/>
  <c r="BD346" i="1"/>
  <c r="BD135" i="1"/>
  <c r="BD364" i="1"/>
  <c r="BD37" i="1"/>
  <c r="BD106" i="1"/>
  <c r="BD171" i="1"/>
  <c r="BD238" i="1"/>
  <c r="BD303" i="1"/>
  <c r="BD368" i="1"/>
  <c r="BD88" i="1"/>
  <c r="BD152" i="1"/>
  <c r="BD218" i="1"/>
  <c r="BD47" i="1"/>
  <c r="BD208" i="1"/>
  <c r="BD74" i="1"/>
  <c r="BD137" i="1"/>
  <c r="BD202" i="1"/>
  <c r="BD459" i="1"/>
  <c r="BD22" i="1"/>
  <c r="BD82" i="1"/>
  <c r="BD146" i="1"/>
  <c r="BD211" i="1"/>
  <c r="BD281" i="1"/>
  <c r="BD343" i="1"/>
  <c r="BD408" i="1"/>
  <c r="BD71" i="1"/>
  <c r="BD378" i="1"/>
  <c r="BD151" i="1"/>
  <c r="BD114" i="1"/>
  <c r="BD179" i="1"/>
  <c r="BD311" i="1"/>
  <c r="BD376" i="1"/>
  <c r="BD438" i="1"/>
  <c r="BD95" i="1"/>
  <c r="BD160" i="1"/>
  <c r="BD226" i="1"/>
  <c r="BD293" i="1"/>
  <c r="BD358" i="1"/>
  <c r="BD420" i="1"/>
  <c r="BD85" i="1"/>
  <c r="BD395" i="1"/>
  <c r="BD242" i="1"/>
  <c r="BD21" i="1"/>
  <c r="BD81" i="1"/>
  <c r="BD145" i="1"/>
  <c r="BD210" i="1"/>
  <c r="BD280" i="1"/>
  <c r="BD342" i="1"/>
  <c r="BD407" i="1"/>
  <c r="BD26" i="1"/>
  <c r="BD29" i="1"/>
  <c r="BD154" i="1"/>
  <c r="BD220" i="1"/>
  <c r="BD288" i="1"/>
  <c r="BD351" i="1"/>
  <c r="BD100" i="1"/>
  <c r="BD417" i="1"/>
  <c r="BD182" i="1"/>
  <c r="BD413" i="1"/>
  <c r="BD122" i="1"/>
  <c r="BD185" i="1"/>
  <c r="BD256" i="1"/>
  <c r="BD320" i="1"/>
  <c r="BD446" i="1"/>
  <c r="BD168" i="1"/>
  <c r="BD234" i="1"/>
  <c r="BD300" i="1"/>
  <c r="BD365" i="1"/>
  <c r="BD428" i="1"/>
  <c r="BD124" i="1"/>
  <c r="BD425" i="1"/>
  <c r="BD324" i="1"/>
  <c r="BD28" i="1"/>
  <c r="BD89" i="1"/>
  <c r="BD153" i="1"/>
  <c r="BD219" i="1"/>
  <c r="BD287" i="1"/>
  <c r="BD350" i="1"/>
  <c r="BD348" i="1"/>
  <c r="BD36" i="1"/>
  <c r="BD97" i="1"/>
  <c r="BD228" i="1"/>
  <c r="BD295" i="1"/>
  <c r="BD360" i="1"/>
  <c r="BD422" i="1"/>
  <c r="BD141" i="1"/>
  <c r="BD225" i="1"/>
  <c r="BD442" i="1"/>
  <c r="BD61" i="1"/>
  <c r="BD131" i="1"/>
  <c r="BD195" i="1"/>
  <c r="BD265" i="1"/>
  <c r="BD328" i="1"/>
  <c r="BD393" i="1"/>
  <c r="BD66" i="1"/>
  <c r="BD192" i="1"/>
  <c r="BD262" i="1"/>
  <c r="BD325" i="1"/>
  <c r="BD389" i="1"/>
  <c r="BD453" i="1"/>
  <c r="BD249" i="1"/>
  <c r="BD94" i="1"/>
  <c r="BD435" i="1"/>
  <c r="BD51" i="1"/>
  <c r="BD244" i="1"/>
  <c r="BD309" i="1"/>
  <c r="BD374" i="1"/>
  <c r="BD276" i="1"/>
  <c r="BD175" i="1"/>
  <c r="BD60" i="1"/>
  <c r="BD121" i="1"/>
  <c r="BD319" i="1"/>
  <c r="BD384" i="1"/>
  <c r="BD445" i="1"/>
  <c r="BD258" i="1"/>
  <c r="BD72" i="1"/>
  <c r="BD307" i="1"/>
  <c r="BD23" i="1"/>
  <c r="BD155" i="1"/>
  <c r="BD289" i="1"/>
  <c r="BD352" i="1"/>
  <c r="BD73" i="1"/>
  <c r="BD333" i="1"/>
  <c r="BD398" i="1"/>
  <c r="BD458" i="1"/>
  <c r="BD284" i="1"/>
  <c r="BD118" i="1"/>
  <c r="BD457" i="1"/>
  <c r="BD59" i="1"/>
  <c r="BD184" i="1"/>
  <c r="BD317" i="1"/>
  <c r="BD383" i="1"/>
  <c r="BD444" i="1"/>
  <c r="BD330" i="1"/>
  <c r="BD199" i="1"/>
  <c r="BD7" i="1"/>
  <c r="BD130" i="1"/>
  <c r="BD194" i="1"/>
  <c r="BD264" i="1"/>
  <c r="BD327" i="1"/>
  <c r="BD455" i="1"/>
  <c r="BD297" i="1"/>
  <c r="BD102" i="1"/>
  <c r="BD340" i="1"/>
  <c r="BD30" i="1"/>
  <c r="BD98" i="1"/>
  <c r="BD163" i="1"/>
  <c r="BD229" i="1"/>
  <c r="BD296" i="1"/>
  <c r="BD423" i="1"/>
  <c r="BD188" i="1"/>
  <c r="BC321" i="1"/>
  <c r="BC392" i="1"/>
  <c r="S70" i="2"/>
  <c r="S58" i="2"/>
  <c r="S62" i="2"/>
  <c r="S59" i="2"/>
  <c r="S56" i="2"/>
  <c r="S60" i="2"/>
  <c r="S57" i="2"/>
  <c r="S71" i="2"/>
  <c r="S67" i="2"/>
  <c r="S64" i="2"/>
  <c r="S61" i="2"/>
  <c r="S66" i="2"/>
  <c r="S65" i="2"/>
  <c r="S68" i="2"/>
  <c r="S69" i="2"/>
  <c r="S63" i="2"/>
  <c r="S72" i="2"/>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B208" i="39" l="1"/>
  <c r="D207" i="39"/>
  <c r="F206" i="39"/>
  <c r="H205" i="39"/>
  <c r="J204" i="39"/>
  <c r="L203" i="39"/>
  <c r="B200" i="39"/>
  <c r="D199" i="39"/>
  <c r="F198" i="39"/>
  <c r="H197" i="39"/>
  <c r="J196" i="39"/>
  <c r="L195" i="39"/>
  <c r="B192" i="39"/>
  <c r="D191" i="39"/>
  <c r="F190" i="39"/>
  <c r="H189" i="39"/>
  <c r="J188" i="39"/>
  <c r="L187" i="39"/>
  <c r="B184" i="39"/>
  <c r="D183" i="39"/>
  <c r="F182" i="39"/>
  <c r="H181" i="39"/>
  <c r="J180" i="39"/>
  <c r="L179" i="39"/>
  <c r="B207" i="39"/>
  <c r="D206" i="39"/>
  <c r="F205" i="39"/>
  <c r="H204" i="39"/>
  <c r="J203" i="39"/>
  <c r="L202" i="39"/>
  <c r="B199" i="39"/>
  <c r="D198" i="39"/>
  <c r="F197" i="39"/>
  <c r="H196" i="39"/>
  <c r="J195" i="39"/>
  <c r="L194" i="39"/>
  <c r="B191" i="39"/>
  <c r="D190" i="39"/>
  <c r="F189" i="39"/>
  <c r="H188" i="39"/>
  <c r="J187" i="39"/>
  <c r="L186" i="39"/>
  <c r="B183" i="39"/>
  <c r="D182" i="39"/>
  <c r="F181" i="39"/>
  <c r="H180" i="39"/>
  <c r="B206" i="39"/>
  <c r="D205" i="39"/>
  <c r="F204" i="39"/>
  <c r="H203" i="39"/>
  <c r="J202" i="39"/>
  <c r="L201" i="39"/>
  <c r="B198" i="39"/>
  <c r="D197" i="39"/>
  <c r="F196" i="39"/>
  <c r="H195" i="39"/>
  <c r="J194" i="39"/>
  <c r="L193" i="39"/>
  <c r="B190" i="39"/>
  <c r="D189" i="39"/>
  <c r="F188" i="39"/>
  <c r="H187" i="39"/>
  <c r="J186" i="39"/>
  <c r="L185" i="39"/>
  <c r="B182" i="39"/>
  <c r="D181" i="39"/>
  <c r="L208" i="39"/>
  <c r="B205" i="39"/>
  <c r="D204" i="39"/>
  <c r="F203" i="39"/>
  <c r="H202" i="39"/>
  <c r="J201" i="39"/>
  <c r="L200" i="39"/>
  <c r="B197" i="39"/>
  <c r="D196" i="39"/>
  <c r="F195" i="39"/>
  <c r="H194" i="39"/>
  <c r="J193" i="39"/>
  <c r="L192" i="39"/>
  <c r="B189" i="39"/>
  <c r="D188" i="39"/>
  <c r="F187" i="39"/>
  <c r="H186" i="39"/>
  <c r="J185" i="39"/>
  <c r="L184" i="39"/>
  <c r="B181" i="39"/>
  <c r="D180" i="39"/>
  <c r="F179" i="39"/>
  <c r="H178" i="39"/>
  <c r="J177" i="39"/>
  <c r="L176" i="39"/>
  <c r="B173" i="39"/>
  <c r="D172" i="39"/>
  <c r="F171" i="39"/>
  <c r="H170" i="39"/>
  <c r="J169" i="39"/>
  <c r="J208" i="39"/>
  <c r="L207" i="39"/>
  <c r="B204" i="39"/>
  <c r="D203" i="39"/>
  <c r="F202" i="39"/>
  <c r="H201" i="39"/>
  <c r="J200" i="39"/>
  <c r="L199" i="39"/>
  <c r="B196" i="39"/>
  <c r="D195" i="39"/>
  <c r="F194" i="39"/>
  <c r="H193" i="39"/>
  <c r="J192" i="39"/>
  <c r="L191" i="39"/>
  <c r="B188" i="39"/>
  <c r="D187" i="39"/>
  <c r="F186" i="39"/>
  <c r="H185" i="39"/>
  <c r="J184" i="39"/>
  <c r="L183" i="39"/>
  <c r="B180" i="39"/>
  <c r="D179" i="39"/>
  <c r="F178" i="39"/>
  <c r="H177" i="39"/>
  <c r="J176" i="39"/>
  <c r="L175" i="39"/>
  <c r="B172" i="39"/>
  <c r="H208" i="39"/>
  <c r="J207" i="39"/>
  <c r="L206" i="39"/>
  <c r="B203" i="39"/>
  <c r="D202" i="39"/>
  <c r="F201" i="39"/>
  <c r="H200" i="39"/>
  <c r="J199" i="39"/>
  <c r="L198" i="39"/>
  <c r="B195" i="39"/>
  <c r="D194" i="39"/>
  <c r="F193" i="39"/>
  <c r="H192" i="39"/>
  <c r="J191" i="39"/>
  <c r="L190" i="39"/>
  <c r="B187" i="39"/>
  <c r="D186" i="39"/>
  <c r="F185" i="39"/>
  <c r="H184" i="39"/>
  <c r="J183" i="39"/>
  <c r="L182" i="39"/>
  <c r="B179"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L173" i="39"/>
  <c r="B170" i="39"/>
  <c r="D169" i="39"/>
  <c r="B201" i="39"/>
  <c r="J197" i="39"/>
  <c r="H182" i="39"/>
  <c r="D176" i="39"/>
  <c r="F173" i="39"/>
  <c r="L172" i="39"/>
  <c r="L170" i="39"/>
  <c r="B169" i="39"/>
  <c r="D168" i="39"/>
  <c r="F167" i="39"/>
  <c r="H166" i="39"/>
  <c r="J165" i="39"/>
  <c r="L164" i="39"/>
  <c r="B161" i="39"/>
  <c r="D160" i="39"/>
  <c r="F159" i="39"/>
  <c r="H158" i="39"/>
  <c r="J157" i="39"/>
  <c r="L156" i="39"/>
  <c r="B153" i="39"/>
  <c r="D152" i="39"/>
  <c r="F151" i="39"/>
  <c r="H150" i="39"/>
  <c r="J149" i="39"/>
  <c r="L148" i="39"/>
  <c r="B145" i="39"/>
  <c r="D144" i="39"/>
  <c r="F143" i="39"/>
  <c r="H142" i="39"/>
  <c r="J141" i="39"/>
  <c r="D208" i="39"/>
  <c r="L204" i="39"/>
  <c r="B193" i="39"/>
  <c r="J189" i="39"/>
  <c r="L178" i="39"/>
  <c r="B176" i="39"/>
  <c r="J175" i="39"/>
  <c r="D173" i="39"/>
  <c r="J172" i="39"/>
  <c r="J170" i="39"/>
  <c r="B168" i="39"/>
  <c r="D167" i="39"/>
  <c r="F166" i="39"/>
  <c r="H165" i="39"/>
  <c r="J164" i="39"/>
  <c r="L163" i="39"/>
  <c r="B160" i="39"/>
  <c r="D159" i="39"/>
  <c r="F158" i="39"/>
  <c r="H157" i="39"/>
  <c r="J156" i="39"/>
  <c r="L155" i="39"/>
  <c r="B152" i="39"/>
  <c r="D151" i="39"/>
  <c r="F150" i="39"/>
  <c r="H149" i="39"/>
  <c r="J148" i="39"/>
  <c r="L147" i="39"/>
  <c r="D200" i="39"/>
  <c r="L196" i="39"/>
  <c r="B185" i="39"/>
  <c r="J181" i="39"/>
  <c r="J179" i="39"/>
  <c r="J178" i="39"/>
  <c r="F175" i="39"/>
  <c r="H172" i="39"/>
  <c r="F170" i="39"/>
  <c r="B167" i="39"/>
  <c r="D166" i="39"/>
  <c r="F165" i="39"/>
  <c r="H164" i="39"/>
  <c r="J163" i="39"/>
  <c r="L162" i="39"/>
  <c r="B159" i="39"/>
  <c r="D158" i="39"/>
  <c r="F157" i="39"/>
  <c r="H156" i="39"/>
  <c r="J155" i="39"/>
  <c r="L154" i="39"/>
  <c r="B151" i="39"/>
  <c r="D150" i="39"/>
  <c r="F149" i="39"/>
  <c r="H148" i="39"/>
  <c r="J147" i="39"/>
  <c r="L146" i="39"/>
  <c r="B143" i="39"/>
  <c r="D142" i="39"/>
  <c r="F141" i="39"/>
  <c r="F207" i="39"/>
  <c r="D192" i="39"/>
  <c r="L188" i="39"/>
  <c r="H179" i="39"/>
  <c r="D178" i="39"/>
  <c r="D175" i="39"/>
  <c r="L174" i="39"/>
  <c r="F172" i="39"/>
  <c r="L171" i="39"/>
  <c r="D170" i="39"/>
  <c r="B166" i="39"/>
  <c r="D165" i="39"/>
  <c r="F164" i="39"/>
  <c r="H163" i="39"/>
  <c r="J162" i="39"/>
  <c r="L161" i="39"/>
  <c r="B158" i="39"/>
  <c r="D157" i="39"/>
  <c r="F156" i="39"/>
  <c r="H155" i="39"/>
  <c r="J154" i="39"/>
  <c r="L153" i="39"/>
  <c r="B150" i="39"/>
  <c r="D149" i="39"/>
  <c r="F148" i="39"/>
  <c r="H147" i="39"/>
  <c r="F199" i="39"/>
  <c r="D184" i="39"/>
  <c r="L180" i="39"/>
  <c r="L177" i="39"/>
  <c r="B175" i="39"/>
  <c r="H174" i="39"/>
  <c r="J171" i="39"/>
  <c r="L168" i="39"/>
  <c r="B165" i="39"/>
  <c r="D164" i="39"/>
  <c r="F163" i="39"/>
  <c r="H162" i="39"/>
  <c r="J161" i="39"/>
  <c r="L160" i="39"/>
  <c r="B157" i="39"/>
  <c r="D156" i="39"/>
  <c r="F155" i="39"/>
  <c r="H154" i="39"/>
  <c r="J153" i="39"/>
  <c r="L152" i="39"/>
  <c r="B149" i="39"/>
  <c r="D148" i="39"/>
  <c r="F147" i="39"/>
  <c r="H146" i="39"/>
  <c r="J145" i="39"/>
  <c r="L144" i="39"/>
  <c r="H206" i="39"/>
  <c r="F191" i="39"/>
  <c r="F180" i="39"/>
  <c r="F177" i="39"/>
  <c r="F174" i="39"/>
  <c r="H171" i="39"/>
  <c r="L169" i="39"/>
  <c r="J168" i="39"/>
  <c r="L167" i="39"/>
  <c r="B164" i="39"/>
  <c r="D163" i="39"/>
  <c r="F162" i="39"/>
  <c r="H161" i="39"/>
  <c r="J160" i="39"/>
  <c r="L159" i="39"/>
  <c r="B156" i="39"/>
  <c r="D155" i="39"/>
  <c r="F154" i="39"/>
  <c r="H153" i="39"/>
  <c r="J152" i="39"/>
  <c r="L151" i="39"/>
  <c r="B148" i="39"/>
  <c r="D147" i="39"/>
  <c r="F146" i="39"/>
  <c r="H145" i="39"/>
  <c r="J144" i="39"/>
  <c r="L143" i="39"/>
  <c r="B140" i="39"/>
  <c r="H198" i="39"/>
  <c r="F183" i="39"/>
  <c r="B177" i="39"/>
  <c r="D174" i="39"/>
  <c r="J173" i="39"/>
  <c r="D171" i="39"/>
  <c r="H169" i="39"/>
  <c r="H168" i="39"/>
  <c r="J167" i="39"/>
  <c r="L166" i="39"/>
  <c r="B163" i="39"/>
  <c r="D162" i="39"/>
  <c r="F161" i="39"/>
  <c r="H160" i="39"/>
  <c r="J159" i="39"/>
  <c r="L158" i="39"/>
  <c r="B155" i="39"/>
  <c r="D154" i="39"/>
  <c r="F153" i="39"/>
  <c r="H152" i="39"/>
  <c r="J151" i="39"/>
  <c r="L150" i="39"/>
  <c r="B147" i="39"/>
  <c r="D146" i="39"/>
  <c r="F145" i="39"/>
  <c r="H144" i="39"/>
  <c r="J143" i="39"/>
  <c r="L142" i="39"/>
  <c r="B139" i="39"/>
  <c r="J205" i="39"/>
  <c r="F160" i="39"/>
  <c r="D143" i="39"/>
  <c r="F142" i="39"/>
  <c r="H141" i="39"/>
  <c r="L140" i="39"/>
  <c r="F139" i="39"/>
  <c r="F138" i="39"/>
  <c r="H137" i="39"/>
  <c r="J136" i="39"/>
  <c r="L135" i="39"/>
  <c r="B132" i="39"/>
  <c r="D131" i="39"/>
  <c r="F130" i="39"/>
  <c r="H129" i="39"/>
  <c r="J128" i="39"/>
  <c r="L127" i="39"/>
  <c r="B124" i="39"/>
  <c r="D123" i="39"/>
  <c r="H167" i="39"/>
  <c r="F152" i="39"/>
  <c r="F144" i="39"/>
  <c r="B142" i="39"/>
  <c r="D141" i="39"/>
  <c r="J140" i="39"/>
  <c r="D139" i="39"/>
  <c r="D138" i="39"/>
  <c r="F137" i="39"/>
  <c r="H136" i="39"/>
  <c r="J135" i="39"/>
  <c r="L134" i="39"/>
  <c r="B131" i="39"/>
  <c r="D130" i="39"/>
  <c r="F129" i="39"/>
  <c r="H128" i="39"/>
  <c r="J127" i="39"/>
  <c r="L126" i="39"/>
  <c r="B123" i="39"/>
  <c r="D122" i="39"/>
  <c r="F121" i="39"/>
  <c r="H120" i="39"/>
  <c r="J119" i="39"/>
  <c r="L118" i="39"/>
  <c r="B171" i="39"/>
  <c r="H159" i="39"/>
  <c r="L145" i="39"/>
  <c r="B144" i="39"/>
  <c r="B141" i="39"/>
  <c r="H140" i="39"/>
  <c r="B138" i="39"/>
  <c r="D137" i="39"/>
  <c r="F136" i="39"/>
  <c r="H135" i="39"/>
  <c r="J134" i="39"/>
  <c r="L133" i="39"/>
  <c r="B130" i="39"/>
  <c r="D129" i="39"/>
  <c r="F128" i="39"/>
  <c r="H127" i="39"/>
  <c r="J126" i="39"/>
  <c r="L125" i="39"/>
  <c r="B122" i="39"/>
  <c r="D121" i="39"/>
  <c r="F120" i="39"/>
  <c r="H119" i="39"/>
  <c r="J118" i="39"/>
  <c r="H176" i="39"/>
  <c r="J166" i="39"/>
  <c r="H151" i="39"/>
  <c r="D145" i="39"/>
  <c r="F140" i="39"/>
  <c r="B137" i="39"/>
  <c r="D136" i="39"/>
  <c r="F135" i="39"/>
  <c r="H134" i="39"/>
  <c r="J133" i="39"/>
  <c r="L132" i="39"/>
  <c r="B129" i="39"/>
  <c r="D128" i="39"/>
  <c r="F127" i="39"/>
  <c r="H126" i="39"/>
  <c r="J125" i="39"/>
  <c r="L124" i="39"/>
  <c r="B121" i="39"/>
  <c r="D120" i="39"/>
  <c r="F119" i="39"/>
  <c r="H118" i="39"/>
  <c r="J117" i="39"/>
  <c r="L116" i="39"/>
  <c r="B113" i="39"/>
  <c r="D112" i="39"/>
  <c r="F111" i="39"/>
  <c r="H110" i="39"/>
  <c r="J109" i="39"/>
  <c r="L108" i="39"/>
  <c r="H190" i="39"/>
  <c r="B162" i="39"/>
  <c r="J158" i="39"/>
  <c r="D140" i="39"/>
  <c r="B136" i="39"/>
  <c r="D135" i="39"/>
  <c r="F134" i="39"/>
  <c r="H133" i="39"/>
  <c r="J132" i="39"/>
  <c r="L131" i="39"/>
  <c r="B128" i="39"/>
  <c r="D127" i="39"/>
  <c r="F126" i="39"/>
  <c r="H125" i="39"/>
  <c r="J124" i="39"/>
  <c r="L123" i="39"/>
  <c r="B120" i="39"/>
  <c r="D119" i="39"/>
  <c r="F118" i="39"/>
  <c r="H117" i="39"/>
  <c r="J116" i="39"/>
  <c r="L115" i="39"/>
  <c r="B112" i="39"/>
  <c r="D111" i="39"/>
  <c r="F169" i="39"/>
  <c r="L165" i="39"/>
  <c r="B154" i="39"/>
  <c r="J150" i="39"/>
  <c r="L139" i="39"/>
  <c r="L138" i="39"/>
  <c r="B135" i="39"/>
  <c r="D134" i="39"/>
  <c r="F133" i="39"/>
  <c r="H132" i="39"/>
  <c r="J131" i="39"/>
  <c r="L130" i="39"/>
  <c r="B127" i="39"/>
  <c r="D126" i="39"/>
  <c r="F125" i="39"/>
  <c r="H124" i="39"/>
  <c r="J123" i="39"/>
  <c r="B174" i="39"/>
  <c r="D161" i="39"/>
  <c r="L157" i="39"/>
  <c r="J146" i="39"/>
  <c r="J139" i="39"/>
  <c r="J138" i="39"/>
  <c r="L137" i="39"/>
  <c r="B134" i="39"/>
  <c r="D133" i="39"/>
  <c r="F132" i="39"/>
  <c r="H131" i="39"/>
  <c r="J130" i="39"/>
  <c r="L129" i="39"/>
  <c r="B126" i="39"/>
  <c r="D125" i="39"/>
  <c r="F124" i="39"/>
  <c r="H123" i="39"/>
  <c r="J122" i="39"/>
  <c r="L121" i="39"/>
  <c r="B118" i="39"/>
  <c r="D117" i="39"/>
  <c r="F116" i="39"/>
  <c r="H115" i="39"/>
  <c r="J114" i="39"/>
  <c r="L113" i="39"/>
  <c r="B110" i="39"/>
  <c r="D109" i="39"/>
  <c r="F108" i="39"/>
  <c r="H107" i="39"/>
  <c r="J106" i="39"/>
  <c r="B146" i="39"/>
  <c r="F131" i="39"/>
  <c r="D118" i="39"/>
  <c r="B117" i="39"/>
  <c r="D116" i="39"/>
  <c r="F113" i="39"/>
  <c r="L112" i="39"/>
  <c r="J110" i="39"/>
  <c r="D107" i="39"/>
  <c r="B105" i="39"/>
  <c r="D104" i="39"/>
  <c r="F103" i="39"/>
  <c r="H102" i="39"/>
  <c r="J101" i="39"/>
  <c r="L100" i="39"/>
  <c r="B97" i="39"/>
  <c r="D96" i="39"/>
  <c r="F95" i="39"/>
  <c r="H94" i="39"/>
  <c r="J93" i="39"/>
  <c r="L92" i="39"/>
  <c r="B89" i="39"/>
  <c r="D88" i="39"/>
  <c r="F87" i="39"/>
  <c r="H173" i="39"/>
  <c r="H138" i="39"/>
  <c r="F123" i="39"/>
  <c r="L119" i="39"/>
  <c r="B116" i="39"/>
  <c r="J115" i="39"/>
  <c r="D113" i="39"/>
  <c r="J112" i="39"/>
  <c r="F110" i="39"/>
  <c r="J108" i="39"/>
  <c r="B107" i="39"/>
  <c r="B104" i="39"/>
  <c r="D103" i="39"/>
  <c r="F102" i="39"/>
  <c r="H101" i="39"/>
  <c r="J100" i="39"/>
  <c r="L99" i="39"/>
  <c r="B96" i="39"/>
  <c r="D95" i="39"/>
  <c r="F94" i="39"/>
  <c r="H93" i="39"/>
  <c r="F168" i="39"/>
  <c r="H143" i="39"/>
  <c r="H130" i="39"/>
  <c r="L120" i="39"/>
  <c r="B119" i="39"/>
  <c r="F115" i="39"/>
  <c r="H112" i="39"/>
  <c r="D110" i="39"/>
  <c r="H108" i="39"/>
  <c r="B103" i="39"/>
  <c r="D102" i="39"/>
  <c r="F101" i="39"/>
  <c r="H100" i="39"/>
  <c r="J99" i="39"/>
  <c r="L98" i="39"/>
  <c r="B95" i="39"/>
  <c r="D94" i="39"/>
  <c r="F93" i="39"/>
  <c r="H92" i="39"/>
  <c r="J91" i="39"/>
  <c r="L90" i="39"/>
  <c r="B87" i="39"/>
  <c r="J142" i="39"/>
  <c r="J137" i="39"/>
  <c r="J120" i="39"/>
  <c r="D115" i="39"/>
  <c r="L114" i="39"/>
  <c r="F112" i="39"/>
  <c r="L111" i="39"/>
  <c r="D108" i="39"/>
  <c r="L106" i="39"/>
  <c r="L105" i="39"/>
  <c r="B102" i="39"/>
  <c r="D101" i="39"/>
  <c r="F100" i="39"/>
  <c r="H99" i="39"/>
  <c r="J98" i="39"/>
  <c r="L97" i="39"/>
  <c r="B94" i="39"/>
  <c r="L141" i="39"/>
  <c r="B133" i="39"/>
  <c r="J129" i="39"/>
  <c r="J121" i="39"/>
  <c r="B115" i="39"/>
  <c r="H114" i="39"/>
  <c r="J111" i="39"/>
  <c r="L109" i="39"/>
  <c r="B108" i="39"/>
  <c r="H106" i="39"/>
  <c r="J105" i="39"/>
  <c r="L104" i="39"/>
  <c r="B101" i="39"/>
  <c r="D100" i="39"/>
  <c r="F99" i="39"/>
  <c r="H98" i="39"/>
  <c r="J97" i="39"/>
  <c r="L96" i="39"/>
  <c r="B93" i="39"/>
  <c r="D92" i="39"/>
  <c r="F91" i="39"/>
  <c r="H90" i="39"/>
  <c r="J89" i="39"/>
  <c r="L88" i="39"/>
  <c r="B85" i="39"/>
  <c r="D84" i="39"/>
  <c r="F83" i="39"/>
  <c r="H82" i="39"/>
  <c r="J81" i="39"/>
  <c r="L80" i="39"/>
  <c r="L136" i="39"/>
  <c r="B125" i="39"/>
  <c r="L122" i="39"/>
  <c r="H121" i="39"/>
  <c r="F114" i="39"/>
  <c r="H111" i="39"/>
  <c r="H109" i="39"/>
  <c r="L107" i="39"/>
  <c r="F106" i="39"/>
  <c r="H105" i="39"/>
  <c r="J104" i="39"/>
  <c r="L103" i="39"/>
  <c r="B100" i="39"/>
  <c r="D99" i="39"/>
  <c r="F98" i="39"/>
  <c r="H97" i="39"/>
  <c r="J96" i="39"/>
  <c r="L95" i="39"/>
  <c r="B92" i="39"/>
  <c r="D91" i="39"/>
  <c r="F90" i="39"/>
  <c r="H89" i="39"/>
  <c r="J88" i="39"/>
  <c r="L87" i="39"/>
  <c r="B84" i="39"/>
  <c r="D83" i="39"/>
  <c r="F82" i="39"/>
  <c r="H81" i="39"/>
  <c r="J80" i="39"/>
  <c r="L79" i="39"/>
  <c r="B76" i="39"/>
  <c r="D153" i="39"/>
  <c r="D132" i="39"/>
  <c r="L128" i="39"/>
  <c r="H122" i="39"/>
  <c r="L117" i="39"/>
  <c r="D114" i="39"/>
  <c r="J113" i="39"/>
  <c r="B111" i="39"/>
  <c r="F109" i="39"/>
  <c r="J107" i="39"/>
  <c r="D106" i="39"/>
  <c r="F105" i="39"/>
  <c r="H104" i="39"/>
  <c r="J103" i="39"/>
  <c r="L102" i="39"/>
  <c r="B99" i="39"/>
  <c r="D98" i="39"/>
  <c r="F97" i="39"/>
  <c r="H96" i="39"/>
  <c r="J95" i="39"/>
  <c r="L94" i="39"/>
  <c r="B91" i="39"/>
  <c r="D90" i="39"/>
  <c r="F89" i="39"/>
  <c r="H88" i="39"/>
  <c r="J87" i="39"/>
  <c r="L86" i="39"/>
  <c r="B83" i="39"/>
  <c r="D82" i="39"/>
  <c r="F81" i="39"/>
  <c r="H80" i="39"/>
  <c r="J79" i="39"/>
  <c r="L78" i="39"/>
  <c r="L149" i="39"/>
  <c r="F107" i="39"/>
  <c r="H103" i="39"/>
  <c r="L91" i="39"/>
  <c r="B90" i="39"/>
  <c r="J86" i="39"/>
  <c r="F84" i="39"/>
  <c r="L83" i="39"/>
  <c r="B81" i="39"/>
  <c r="F78" i="39"/>
  <c r="J76" i="39"/>
  <c r="F75" i="39"/>
  <c r="H74" i="39"/>
  <c r="J73" i="39"/>
  <c r="L72" i="39"/>
  <c r="B69" i="39"/>
  <c r="D68" i="39"/>
  <c r="F67" i="39"/>
  <c r="H66" i="39"/>
  <c r="J65" i="39"/>
  <c r="L64" i="39"/>
  <c r="B61" i="39"/>
  <c r="D60" i="39"/>
  <c r="F59" i="39"/>
  <c r="H58" i="39"/>
  <c r="J57" i="39"/>
  <c r="L56" i="39"/>
  <c r="B53" i="39"/>
  <c r="D52" i="39"/>
  <c r="F51" i="39"/>
  <c r="H50" i="39"/>
  <c r="J49" i="39"/>
  <c r="H139" i="39"/>
  <c r="H95" i="39"/>
  <c r="H91" i="39"/>
  <c r="H86" i="39"/>
  <c r="J83" i="39"/>
  <c r="F80" i="39"/>
  <c r="D78" i="39"/>
  <c r="H76" i="39"/>
  <c r="D75" i="39"/>
  <c r="F74" i="39"/>
  <c r="H73" i="39"/>
  <c r="J72" i="39"/>
  <c r="L71" i="39"/>
  <c r="B68" i="39"/>
  <c r="D67" i="39"/>
  <c r="F66" i="39"/>
  <c r="H65" i="39"/>
  <c r="J64" i="39"/>
  <c r="L63" i="39"/>
  <c r="B60" i="39"/>
  <c r="D59" i="39"/>
  <c r="F58" i="39"/>
  <c r="H57" i="39"/>
  <c r="J56" i="39"/>
  <c r="L55" i="39"/>
  <c r="F117" i="39"/>
  <c r="B106" i="39"/>
  <c r="J102" i="39"/>
  <c r="J92" i="39"/>
  <c r="H87" i="39"/>
  <c r="F86" i="39"/>
  <c r="L85" i="39"/>
  <c r="H83" i="39"/>
  <c r="D80" i="39"/>
  <c r="B78" i="39"/>
  <c r="L77" i="39"/>
  <c r="F76" i="39"/>
  <c r="B75" i="39"/>
  <c r="D74" i="39"/>
  <c r="F73" i="39"/>
  <c r="H72" i="39"/>
  <c r="J71" i="39"/>
  <c r="L70" i="39"/>
  <c r="B67" i="39"/>
  <c r="D66" i="39"/>
  <c r="F65" i="39"/>
  <c r="H64" i="39"/>
  <c r="J63" i="39"/>
  <c r="L62" i="39"/>
  <c r="B59" i="39"/>
  <c r="D58" i="39"/>
  <c r="F57" i="39"/>
  <c r="H56" i="39"/>
  <c r="J55" i="39"/>
  <c r="L54" i="39"/>
  <c r="H116" i="39"/>
  <c r="L110" i="39"/>
  <c r="B98" i="39"/>
  <c r="J94" i="39"/>
  <c r="F92" i="39"/>
  <c r="D87" i="39"/>
  <c r="D86" i="39"/>
  <c r="J85" i="39"/>
  <c r="L82" i="39"/>
  <c r="B80" i="39"/>
  <c r="H79" i="39"/>
  <c r="J77" i="39"/>
  <c r="D76" i="39"/>
  <c r="B74" i="39"/>
  <c r="D73" i="39"/>
  <c r="F72" i="39"/>
  <c r="H71" i="39"/>
  <c r="J70" i="39"/>
  <c r="L69" i="39"/>
  <c r="B66" i="39"/>
  <c r="D65" i="39"/>
  <c r="F64" i="39"/>
  <c r="H63" i="39"/>
  <c r="J62" i="39"/>
  <c r="L61" i="39"/>
  <c r="B58" i="39"/>
  <c r="D57" i="39"/>
  <c r="F56" i="39"/>
  <c r="H55" i="39"/>
  <c r="J54" i="39"/>
  <c r="L53" i="39"/>
  <c r="B50" i="39"/>
  <c r="D49" i="39"/>
  <c r="F48" i="39"/>
  <c r="H47" i="39"/>
  <c r="J46" i="39"/>
  <c r="L45" i="39"/>
  <c r="B42" i="39"/>
  <c r="D41" i="39"/>
  <c r="F40" i="39"/>
  <c r="H39" i="39"/>
  <c r="D105" i="39"/>
  <c r="L101" i="39"/>
  <c r="F88" i="39"/>
  <c r="B86" i="39"/>
  <c r="H85" i="39"/>
  <c r="J82" i="39"/>
  <c r="F79" i="39"/>
  <c r="H77" i="39"/>
  <c r="B73" i="39"/>
  <c r="D72" i="39"/>
  <c r="F71" i="39"/>
  <c r="H70" i="39"/>
  <c r="J69" i="39"/>
  <c r="L68" i="39"/>
  <c r="B65" i="39"/>
  <c r="D64" i="39"/>
  <c r="F63" i="39"/>
  <c r="H62" i="39"/>
  <c r="J61" i="39"/>
  <c r="L60" i="39"/>
  <c r="B57" i="39"/>
  <c r="D56" i="39"/>
  <c r="F55" i="39"/>
  <c r="H54" i="39"/>
  <c r="J53" i="39"/>
  <c r="L52" i="39"/>
  <c r="B49" i="39"/>
  <c r="D48" i="39"/>
  <c r="F47" i="39"/>
  <c r="H46" i="39"/>
  <c r="J45" i="39"/>
  <c r="L44" i="39"/>
  <c r="D124" i="39"/>
  <c r="B109" i="39"/>
  <c r="D97" i="39"/>
  <c r="L93" i="39"/>
  <c r="L89" i="39"/>
  <c r="B88" i="39"/>
  <c r="F85" i="39"/>
  <c r="L84" i="39"/>
  <c r="B82" i="39"/>
  <c r="D79" i="39"/>
  <c r="F77" i="39"/>
  <c r="L75" i="39"/>
  <c r="B72" i="39"/>
  <c r="D71" i="39"/>
  <c r="F70" i="39"/>
  <c r="H69" i="39"/>
  <c r="J68" i="39"/>
  <c r="L67" i="39"/>
  <c r="B64" i="39"/>
  <c r="D63" i="39"/>
  <c r="F62" i="39"/>
  <c r="H61" i="39"/>
  <c r="J60" i="39"/>
  <c r="L59" i="39"/>
  <c r="B56" i="39"/>
  <c r="D55" i="39"/>
  <c r="F54" i="39"/>
  <c r="H53" i="39"/>
  <c r="J52" i="39"/>
  <c r="L51" i="39"/>
  <c r="F122" i="39"/>
  <c r="B114" i="39"/>
  <c r="F104" i="39"/>
  <c r="D93" i="39"/>
  <c r="D89" i="39"/>
  <c r="D85" i="39"/>
  <c r="J84" i="39"/>
  <c r="L81" i="39"/>
  <c r="B79" i="39"/>
  <c r="J78" i="39"/>
  <c r="D77" i="39"/>
  <c r="J75" i="39"/>
  <c r="L74" i="39"/>
  <c r="B71" i="39"/>
  <c r="D70" i="39"/>
  <c r="F69" i="39"/>
  <c r="H68" i="39"/>
  <c r="J67" i="39"/>
  <c r="L66" i="39"/>
  <c r="B63" i="39"/>
  <c r="D62" i="39"/>
  <c r="F61" i="39"/>
  <c r="H60" i="39"/>
  <c r="J59" i="39"/>
  <c r="L58" i="39"/>
  <c r="B55" i="39"/>
  <c r="D54" i="39"/>
  <c r="F53" i="39"/>
  <c r="H52" i="39"/>
  <c r="J51" i="39"/>
  <c r="L50" i="39"/>
  <c r="B47" i="39"/>
  <c r="D46" i="39"/>
  <c r="F45" i="39"/>
  <c r="H44" i="39"/>
  <c r="J43" i="39"/>
  <c r="L42" i="39"/>
  <c r="B39" i="39"/>
  <c r="D38" i="39"/>
  <c r="J90" i="39"/>
  <c r="B77" i="39"/>
  <c r="D69" i="39"/>
  <c r="L65" i="39"/>
  <c r="B54" i="39"/>
  <c r="F52" i="39"/>
  <c r="B51" i="39"/>
  <c r="F46" i="39"/>
  <c r="F43" i="39"/>
  <c r="H41" i="39"/>
  <c r="L39" i="39"/>
  <c r="F38" i="39"/>
  <c r="F37" i="39"/>
  <c r="H36" i="39"/>
  <c r="J35" i="39"/>
  <c r="L34" i="39"/>
  <c r="B31" i="39"/>
  <c r="D30" i="39"/>
  <c r="F29" i="39"/>
  <c r="H28" i="39"/>
  <c r="J27" i="39"/>
  <c r="L26" i="39"/>
  <c r="B23" i="39"/>
  <c r="D22" i="39"/>
  <c r="F21" i="39"/>
  <c r="H20" i="39"/>
  <c r="J19" i="39"/>
  <c r="L18" i="39"/>
  <c r="B15" i="39"/>
  <c r="D14" i="39"/>
  <c r="F13" i="39"/>
  <c r="H12" i="39"/>
  <c r="H113" i="39"/>
  <c r="L76" i="39"/>
  <c r="D61" i="39"/>
  <c r="L57" i="39"/>
  <c r="B52" i="39"/>
  <c r="L48" i="39"/>
  <c r="B46" i="39"/>
  <c r="D43" i="39"/>
  <c r="F41" i="39"/>
  <c r="J39" i="39"/>
  <c r="B38" i="39"/>
  <c r="D37" i="39"/>
  <c r="F36" i="39"/>
  <c r="H35" i="39"/>
  <c r="J34" i="39"/>
  <c r="L33" i="39"/>
  <c r="B30" i="39"/>
  <c r="D29" i="39"/>
  <c r="F28" i="39"/>
  <c r="H27" i="39"/>
  <c r="J26" i="39"/>
  <c r="L25" i="39"/>
  <c r="B22" i="39"/>
  <c r="D21" i="39"/>
  <c r="F20" i="39"/>
  <c r="H19" i="39"/>
  <c r="J18" i="39"/>
  <c r="L17" i="39"/>
  <c r="D81" i="39"/>
  <c r="F68" i="39"/>
  <c r="L49" i="39"/>
  <c r="J48" i="39"/>
  <c r="H45" i="39"/>
  <c r="B43" i="39"/>
  <c r="J42" i="39"/>
  <c r="B41" i="39"/>
  <c r="F39" i="39"/>
  <c r="B37" i="39"/>
  <c r="D36" i="39"/>
  <c r="F35" i="39"/>
  <c r="H34" i="39"/>
  <c r="J33" i="39"/>
  <c r="L32" i="39"/>
  <c r="B29" i="39"/>
  <c r="D28" i="39"/>
  <c r="F27" i="39"/>
  <c r="H26" i="39"/>
  <c r="J25" i="39"/>
  <c r="L24" i="39"/>
  <c r="B21" i="39"/>
  <c r="D20" i="39"/>
  <c r="F19" i="39"/>
  <c r="H18" i="39"/>
  <c r="J17" i="39"/>
  <c r="L16" i="39"/>
  <c r="B13" i="39"/>
  <c r="D12" i="39"/>
  <c r="H75" i="39"/>
  <c r="F60" i="39"/>
  <c r="D53" i="39"/>
  <c r="H49" i="39"/>
  <c r="H48" i="39"/>
  <c r="D45" i="39"/>
  <c r="H42" i="39"/>
  <c r="L40" i="39"/>
  <c r="D39" i="39"/>
  <c r="B36" i="39"/>
  <c r="D35" i="39"/>
  <c r="F34" i="39"/>
  <c r="H33" i="39"/>
  <c r="J32" i="39"/>
  <c r="L31" i="39"/>
  <c r="B28" i="39"/>
  <c r="D27" i="39"/>
  <c r="F26" i="39"/>
  <c r="H25" i="39"/>
  <c r="J24" i="39"/>
  <c r="L23" i="39"/>
  <c r="B20" i="39"/>
  <c r="D19" i="39"/>
  <c r="F18" i="39"/>
  <c r="H17" i="39"/>
  <c r="H67" i="39"/>
  <c r="J50" i="39"/>
  <c r="F49" i="39"/>
  <c r="B48" i="39"/>
  <c r="L47" i="39"/>
  <c r="B45" i="39"/>
  <c r="J44" i="39"/>
  <c r="F42" i="39"/>
  <c r="J40" i="39"/>
  <c r="B35" i="39"/>
  <c r="D34" i="39"/>
  <c r="F33" i="39"/>
  <c r="H32" i="39"/>
  <c r="J31" i="39"/>
  <c r="L30" i="39"/>
  <c r="B27" i="39"/>
  <c r="D26" i="39"/>
  <c r="F25" i="39"/>
  <c r="H24" i="39"/>
  <c r="J23" i="39"/>
  <c r="L22" i="39"/>
  <c r="B19" i="39"/>
  <c r="D18" i="39"/>
  <c r="F17" i="39"/>
  <c r="H16" i="39"/>
  <c r="J15" i="39"/>
  <c r="L14" i="39"/>
  <c r="B11" i="39"/>
  <c r="D10" i="39"/>
  <c r="F9" i="39"/>
  <c r="H8" i="39"/>
  <c r="F96" i="39"/>
  <c r="J74" i="39"/>
  <c r="H59" i="39"/>
  <c r="F50" i="39"/>
  <c r="J47" i="39"/>
  <c r="F44" i="39"/>
  <c r="D42" i="39"/>
  <c r="H40" i="39"/>
  <c r="L38" i="39"/>
  <c r="L37" i="39"/>
  <c r="B34" i="39"/>
  <c r="D33" i="39"/>
  <c r="F32" i="39"/>
  <c r="H31" i="39"/>
  <c r="J30" i="39"/>
  <c r="L29" i="39"/>
  <c r="B26" i="39"/>
  <c r="D25" i="39"/>
  <c r="F24" i="39"/>
  <c r="H23" i="39"/>
  <c r="J22" i="39"/>
  <c r="L21" i="39"/>
  <c r="B18" i="39"/>
  <c r="D17" i="39"/>
  <c r="F16" i="39"/>
  <c r="H15" i="39"/>
  <c r="J14" i="39"/>
  <c r="L13" i="39"/>
  <c r="B10" i="39"/>
  <c r="D9" i="39"/>
  <c r="F8" i="39"/>
  <c r="H84" i="39"/>
  <c r="H78" i="39"/>
  <c r="B70" i="39"/>
  <c r="J66" i="39"/>
  <c r="H51" i="39"/>
  <c r="D50" i="39"/>
  <c r="D47" i="39"/>
  <c r="D44" i="39"/>
  <c r="L43" i="39"/>
  <c r="L41" i="39"/>
  <c r="D40" i="39"/>
  <c r="J38" i="39"/>
  <c r="J37" i="39"/>
  <c r="L36" i="39"/>
  <c r="B33" i="39"/>
  <c r="D32" i="39"/>
  <c r="F31" i="39"/>
  <c r="H30" i="39"/>
  <c r="J29" i="39"/>
  <c r="L28" i="39"/>
  <c r="B25" i="39"/>
  <c r="D24" i="39"/>
  <c r="F23" i="39"/>
  <c r="H22" i="39"/>
  <c r="J21" i="39"/>
  <c r="L20" i="39"/>
  <c r="B17" i="39"/>
  <c r="D16" i="39"/>
  <c r="F15" i="39"/>
  <c r="H14" i="39"/>
  <c r="J13" i="39"/>
  <c r="L12" i="39"/>
  <c r="B9" i="39"/>
  <c r="D8" i="39"/>
  <c r="B40" i="39"/>
  <c r="B32" i="39"/>
  <c r="J28" i="39"/>
  <c r="L15" i="39"/>
  <c r="B14" i="39"/>
  <c r="F10" i="39"/>
  <c r="L9" i="39"/>
  <c r="L35" i="39"/>
  <c r="B24" i="39"/>
  <c r="J20" i="39"/>
  <c r="D15" i="39"/>
  <c r="J9" i="39"/>
  <c r="D51" i="39"/>
  <c r="B44" i="39"/>
  <c r="D31" i="39"/>
  <c r="L27" i="39"/>
  <c r="L11" i="39"/>
  <c r="H9" i="39"/>
  <c r="L73" i="39"/>
  <c r="H43" i="39"/>
  <c r="H38" i="39"/>
  <c r="D23" i="39"/>
  <c r="L19" i="39"/>
  <c r="J16" i="39"/>
  <c r="J12" i="39"/>
  <c r="J11" i="39"/>
  <c r="L8" i="39"/>
  <c r="F30" i="39"/>
  <c r="B16" i="39"/>
  <c r="F12" i="39"/>
  <c r="H11" i="39"/>
  <c r="J8" i="39"/>
  <c r="H37" i="39"/>
  <c r="F22" i="39"/>
  <c r="H13" i="39"/>
  <c r="B12" i="39"/>
  <c r="F11" i="39"/>
  <c r="L10" i="39"/>
  <c r="B8" i="39"/>
  <c r="B62" i="39"/>
  <c r="J41" i="39"/>
  <c r="H29" i="39"/>
  <c r="D13" i="39"/>
  <c r="D11" i="39"/>
  <c r="J10" i="39"/>
  <c r="J58" i="39"/>
  <c r="L46" i="39"/>
  <c r="J36" i="39"/>
  <c r="H21" i="39"/>
  <c r="F14" i="39"/>
  <c r="H10" i="39"/>
  <c r="AV447" i="1"/>
  <c r="AZ447" i="1"/>
  <c r="AO447" i="1"/>
  <c r="AS447" i="1"/>
  <c r="AW447" i="1"/>
  <c r="BA447" i="1"/>
  <c r="AN447" i="1"/>
  <c r="AP447" i="1"/>
  <c r="AX447" i="1"/>
  <c r="AU447" i="1"/>
  <c r="AQ447" i="1"/>
  <c r="AY447" i="1"/>
  <c r="AR447" i="1"/>
  <c r="AP461" i="1"/>
  <c r="AN461" i="1"/>
  <c r="AX461" i="1"/>
  <c r="AQ461" i="1"/>
  <c r="AY461" i="1"/>
  <c r="AU461" i="1"/>
  <c r="AR461" i="1"/>
  <c r="AV461" i="1"/>
  <c r="AZ461" i="1"/>
  <c r="AO461" i="1"/>
  <c r="AS461" i="1"/>
  <c r="AW461" i="1"/>
  <c r="BA461" i="1"/>
  <c r="AO125" i="1"/>
  <c r="AO448" i="1"/>
  <c r="AO237" i="1"/>
  <c r="AO382" i="1"/>
  <c r="AO250" i="1"/>
  <c r="AS125" i="1"/>
  <c r="AS250" i="1"/>
  <c r="AS237" i="1"/>
  <c r="AS448" i="1"/>
  <c r="AS382" i="1"/>
  <c r="AW250" i="1"/>
  <c r="AW125" i="1"/>
  <c r="AW448" i="1"/>
  <c r="AW382" i="1"/>
  <c r="AW237" i="1"/>
  <c r="BA125" i="1"/>
  <c r="BA250" i="1"/>
  <c r="BA448" i="1"/>
  <c r="BA382" i="1"/>
  <c r="BA237" i="1"/>
  <c r="AP250" i="1"/>
  <c r="AP237" i="1"/>
  <c r="AP382" i="1"/>
  <c r="AP125" i="1"/>
  <c r="AP448" i="1"/>
  <c r="AN250" i="1"/>
  <c r="AN382" i="1"/>
  <c r="AN237" i="1"/>
  <c r="AN125" i="1"/>
  <c r="AN448" i="1"/>
  <c r="AX250" i="1"/>
  <c r="AX382" i="1"/>
  <c r="AX237" i="1"/>
  <c r="AX125" i="1"/>
  <c r="AX448" i="1"/>
  <c r="AQ382" i="1"/>
  <c r="AQ237" i="1"/>
  <c r="AQ448" i="1"/>
  <c r="AQ250" i="1"/>
  <c r="AQ125" i="1"/>
  <c r="AY382" i="1"/>
  <c r="AY237" i="1"/>
  <c r="AY448" i="1"/>
  <c r="AY250" i="1"/>
  <c r="AY125" i="1"/>
  <c r="AU448" i="1"/>
  <c r="AU382" i="1"/>
  <c r="AU237" i="1"/>
  <c r="AU250" i="1"/>
  <c r="AU125" i="1"/>
  <c r="AR382" i="1"/>
  <c r="AR237" i="1"/>
  <c r="AR125" i="1"/>
  <c r="AR448" i="1"/>
  <c r="AR250" i="1"/>
  <c r="AV448" i="1"/>
  <c r="AV250" i="1"/>
  <c r="AV382" i="1"/>
  <c r="AV237" i="1"/>
  <c r="AV125" i="1"/>
  <c r="AZ382" i="1"/>
  <c r="AZ237" i="1"/>
  <c r="AZ125" i="1"/>
  <c r="AZ448" i="1"/>
  <c r="AZ250" i="1"/>
  <c r="AV247" i="1"/>
  <c r="AZ247" i="1"/>
  <c r="AO247" i="1"/>
  <c r="AS247" i="1"/>
  <c r="AR247" i="1"/>
  <c r="AW247" i="1"/>
  <c r="BA247" i="1"/>
  <c r="AP247" i="1"/>
  <c r="AN247" i="1"/>
  <c r="AQ247" i="1"/>
  <c r="AX247" i="1"/>
  <c r="AY247" i="1"/>
  <c r="AU247" i="1"/>
  <c r="AN357" i="1"/>
  <c r="AN354" i="1"/>
  <c r="AN246" i="1"/>
  <c r="AN356" i="1"/>
  <c r="AN261" i="1"/>
  <c r="AN274" i="1"/>
  <c r="AQ357" i="1"/>
  <c r="AQ354" i="1"/>
  <c r="AQ246" i="1"/>
  <c r="AQ356" i="1"/>
  <c r="AQ261" i="1"/>
  <c r="AQ274" i="1"/>
  <c r="AP357" i="1"/>
  <c r="AP354" i="1"/>
  <c r="AP246" i="1"/>
  <c r="AP356" i="1"/>
  <c r="AP261" i="1"/>
  <c r="AP274" i="1"/>
  <c r="AY357" i="1"/>
  <c r="AY354" i="1"/>
  <c r="AY246" i="1"/>
  <c r="AY356" i="1"/>
  <c r="AY261" i="1"/>
  <c r="AY274" i="1"/>
  <c r="AU356" i="1"/>
  <c r="AU261" i="1"/>
  <c r="AU274" i="1"/>
  <c r="AU357" i="1"/>
  <c r="AU354" i="1"/>
  <c r="AU246" i="1"/>
  <c r="AR356" i="1"/>
  <c r="AR261" i="1"/>
  <c r="AR274" i="1"/>
  <c r="AR357" i="1"/>
  <c r="AR354" i="1"/>
  <c r="AR246" i="1"/>
  <c r="AO357" i="1"/>
  <c r="AO354" i="1"/>
  <c r="AO246" i="1"/>
  <c r="AO356" i="1"/>
  <c r="AO261" i="1"/>
  <c r="AO274" i="1"/>
  <c r="AX357" i="1"/>
  <c r="AX354" i="1"/>
  <c r="AX246" i="1"/>
  <c r="AX356" i="1"/>
  <c r="AX261" i="1"/>
  <c r="AX274" i="1"/>
  <c r="AV357" i="1"/>
  <c r="AV354" i="1"/>
  <c r="AV246" i="1"/>
  <c r="AV356" i="1"/>
  <c r="AV261" i="1"/>
  <c r="AV274" i="1"/>
  <c r="AZ356" i="1"/>
  <c r="AZ261" i="1"/>
  <c r="AZ274" i="1"/>
  <c r="AZ357" i="1"/>
  <c r="AZ354" i="1"/>
  <c r="AZ246" i="1"/>
  <c r="AW357" i="1"/>
  <c r="AW354" i="1"/>
  <c r="AW246" i="1"/>
  <c r="AW356" i="1"/>
  <c r="AW261" i="1"/>
  <c r="AW274" i="1"/>
  <c r="BA356" i="1"/>
  <c r="BA261" i="1"/>
  <c r="BA274" i="1"/>
  <c r="BA357" i="1"/>
  <c r="BA354" i="1"/>
  <c r="BA246" i="1"/>
  <c r="AS356" i="1"/>
  <c r="AS261" i="1"/>
  <c r="AS274" i="1"/>
  <c r="AS357" i="1"/>
  <c r="AS354" i="1"/>
  <c r="AS246" i="1"/>
  <c r="AY180" i="1"/>
  <c r="AU180" i="1"/>
  <c r="AR180" i="1"/>
  <c r="AV180" i="1"/>
  <c r="AZ180" i="1"/>
  <c r="AO180" i="1"/>
  <c r="AS180" i="1"/>
  <c r="AW180" i="1"/>
  <c r="BA180" i="1"/>
  <c r="AP180" i="1"/>
  <c r="AN180" i="1"/>
  <c r="AX180" i="1"/>
  <c r="AQ180" i="1"/>
  <c r="AV214" i="1"/>
  <c r="AO214" i="1"/>
  <c r="AS214" i="1"/>
  <c r="AW214" i="1"/>
  <c r="BA214" i="1"/>
  <c r="AP214" i="1"/>
  <c r="AX214" i="1"/>
  <c r="AN214" i="1"/>
  <c r="AQ214" i="1"/>
  <c r="AU214" i="1"/>
  <c r="AR214" i="1"/>
  <c r="AY214" i="1"/>
  <c r="AZ214" i="1"/>
  <c r="AY464" i="1"/>
  <c r="AR464" i="1"/>
  <c r="AS464" i="1"/>
  <c r="AV464" i="1"/>
  <c r="AZ464" i="1"/>
  <c r="AN464" i="1"/>
  <c r="AO464" i="1"/>
  <c r="AW464" i="1"/>
  <c r="BA464" i="1"/>
  <c r="AP464" i="1"/>
  <c r="AU464" i="1"/>
  <c r="AX464" i="1"/>
  <c r="AQ464" i="1"/>
  <c r="AV158" i="1"/>
  <c r="AZ158" i="1"/>
  <c r="AW158" i="1"/>
  <c r="BA158" i="1"/>
  <c r="AN158" i="1"/>
  <c r="AX158" i="1"/>
  <c r="AU158" i="1"/>
  <c r="AO158" i="1"/>
  <c r="AP158" i="1"/>
  <c r="AQ158" i="1"/>
  <c r="AS158" i="1"/>
  <c r="AY158" i="1"/>
  <c r="AR158" i="1"/>
  <c r="AY190" i="1"/>
  <c r="AV190" i="1"/>
  <c r="AQ190" i="1"/>
  <c r="AR190" i="1"/>
  <c r="AZ190" i="1"/>
  <c r="AO190" i="1"/>
  <c r="AS190" i="1"/>
  <c r="AW190" i="1"/>
  <c r="BA190" i="1"/>
  <c r="AN190" i="1"/>
  <c r="AP190" i="1"/>
  <c r="AX190" i="1"/>
  <c r="AU190" i="1"/>
  <c r="AX318" i="1"/>
  <c r="AQ318" i="1"/>
  <c r="AY318" i="1"/>
  <c r="AR318" i="1"/>
  <c r="AO318" i="1"/>
  <c r="AS318" i="1"/>
  <c r="AV318" i="1"/>
  <c r="AZ318" i="1"/>
  <c r="AW318" i="1"/>
  <c r="BA318" i="1"/>
  <c r="AN318" i="1"/>
  <c r="AP318" i="1"/>
  <c r="AU318" i="1"/>
  <c r="AY392" i="1"/>
  <c r="AV392" i="1"/>
  <c r="AZ392" i="1"/>
  <c r="AO392" i="1"/>
  <c r="AS392" i="1"/>
  <c r="AW392" i="1"/>
  <c r="BA392" i="1"/>
  <c r="AP392" i="1"/>
  <c r="BB392" i="1"/>
  <c r="AX392" i="1"/>
  <c r="AN392" i="1"/>
  <c r="AQ392" i="1"/>
  <c r="AU392" i="1"/>
  <c r="AR392" i="1"/>
  <c r="AR321" i="1"/>
  <c r="BA321" i="1"/>
  <c r="AV321" i="1"/>
  <c r="AZ321" i="1"/>
  <c r="AS321" i="1"/>
  <c r="BB321" i="1"/>
  <c r="AN321" i="1"/>
  <c r="AP321" i="1"/>
  <c r="AX321" i="1"/>
  <c r="AU321" i="1"/>
  <c r="AO321" i="1"/>
  <c r="AW321" i="1"/>
  <c r="AQ321" i="1"/>
  <c r="AY321" i="1"/>
  <c r="AR188" i="1"/>
  <c r="AX188" i="1"/>
  <c r="AV188" i="1"/>
  <c r="AZ188" i="1"/>
  <c r="AO188" i="1"/>
  <c r="AS188" i="1"/>
  <c r="BB188" i="1"/>
  <c r="AW188" i="1"/>
  <c r="BA188" i="1"/>
  <c r="AN188" i="1"/>
  <c r="AP188" i="1"/>
  <c r="AU188" i="1"/>
  <c r="AQ188" i="1"/>
  <c r="AY188" i="1"/>
  <c r="AD1" i="1"/>
  <c r="AV200" i="1"/>
  <c r="AZ200" i="1"/>
  <c r="AA1" i="1"/>
  <c r="AS200" i="1"/>
  <c r="AO200" i="1"/>
  <c r="BA200" i="1"/>
  <c r="BB200" i="1"/>
  <c r="AE1" i="1"/>
  <c r="AW200" i="1"/>
  <c r="AP200" i="1"/>
  <c r="AX200" i="1"/>
  <c r="AQ200" i="1"/>
  <c r="AC1" i="1"/>
  <c r="AU200" i="1"/>
  <c r="AY200" i="1"/>
  <c r="AN200" i="1"/>
  <c r="AR200" i="1"/>
  <c r="AQ458" i="1"/>
  <c r="AQ449" i="1"/>
  <c r="AQ425" i="1"/>
  <c r="AQ419" i="1"/>
  <c r="AQ417" i="1"/>
  <c r="AQ453" i="1"/>
  <c r="AQ441" i="1"/>
  <c r="AQ428" i="1"/>
  <c r="AQ423" i="1"/>
  <c r="AQ460" i="1"/>
  <c r="AQ457" i="1"/>
  <c r="AQ459" i="1"/>
  <c r="AQ455" i="1"/>
  <c r="AQ454" i="1"/>
  <c r="AQ426" i="1"/>
  <c r="AQ463" i="1"/>
  <c r="AQ452" i="1"/>
  <c r="AQ450" i="1"/>
  <c r="AQ407" i="1"/>
  <c r="AQ390" i="1"/>
  <c r="AQ377" i="1"/>
  <c r="AQ375" i="1"/>
  <c r="AQ373" i="1"/>
  <c r="AQ371" i="1"/>
  <c r="AQ369" i="1"/>
  <c r="AQ365" i="1"/>
  <c r="AQ353" i="1"/>
  <c r="AQ352" i="1"/>
  <c r="AQ462" i="1"/>
  <c r="AQ451" i="1"/>
  <c r="AQ440" i="1"/>
  <c r="AQ427" i="1"/>
  <c r="AQ386" i="1"/>
  <c r="AQ380" i="1"/>
  <c r="AQ344" i="1"/>
  <c r="AQ414" i="1"/>
  <c r="AQ409" i="1"/>
  <c r="AQ406" i="1"/>
  <c r="AQ404" i="1"/>
  <c r="AQ393" i="1"/>
  <c r="AQ383" i="1"/>
  <c r="AQ364" i="1"/>
  <c r="AQ456" i="1"/>
  <c r="AQ408" i="1"/>
  <c r="AQ403" i="1"/>
  <c r="AQ359" i="1"/>
  <c r="AQ351" i="1"/>
  <c r="AQ445" i="1"/>
  <c r="AQ410" i="1"/>
  <c r="AQ400" i="1"/>
  <c r="AQ378" i="1"/>
  <c r="AQ367" i="1"/>
  <c r="AQ362" i="1"/>
  <c r="AQ361" i="1"/>
  <c r="AQ358" i="1"/>
  <c r="AQ347" i="1"/>
  <c r="AQ411" i="1"/>
  <c r="AQ402" i="1"/>
  <c r="AQ397" i="1"/>
  <c r="AQ376" i="1"/>
  <c r="AQ372" i="1"/>
  <c r="AQ363" i="1"/>
  <c r="AQ343" i="1"/>
  <c r="AQ333" i="1"/>
  <c r="AQ328" i="1"/>
  <c r="AQ305" i="1"/>
  <c r="AQ295" i="1"/>
  <c r="AQ421" i="1"/>
  <c r="AQ389" i="1"/>
  <c r="AQ381" i="1"/>
  <c r="AQ339" i="1"/>
  <c r="AQ332" i="1"/>
  <c r="AQ330" i="1"/>
  <c r="AQ323" i="1"/>
  <c r="AQ355" i="1"/>
  <c r="AQ350" i="1"/>
  <c r="AQ322" i="1"/>
  <c r="AQ320" i="1"/>
  <c r="AQ317" i="1"/>
  <c r="AQ313" i="1"/>
  <c r="AQ422" i="1"/>
  <c r="AQ348" i="1"/>
  <c r="AQ346" i="1"/>
  <c r="AQ340" i="1"/>
  <c r="AQ336" i="1"/>
  <c r="AQ325" i="1"/>
  <c r="AQ315" i="1"/>
  <c r="AQ304" i="1"/>
  <c r="AQ298" i="1"/>
  <c r="AQ293" i="1"/>
  <c r="AQ405" i="1"/>
  <c r="AQ349" i="1"/>
  <c r="AQ331" i="1"/>
  <c r="AQ329" i="1"/>
  <c r="AQ314" i="1"/>
  <c r="AQ420" i="1"/>
  <c r="AQ401" i="1"/>
  <c r="AQ394" i="1"/>
  <c r="AQ385" i="1"/>
  <c r="AQ368" i="1"/>
  <c r="AQ360" i="1"/>
  <c r="AQ342" i="1"/>
  <c r="AQ337" i="1"/>
  <c r="AQ335" i="1"/>
  <c r="AQ334" i="1"/>
  <c r="AQ324" i="1"/>
  <c r="AQ319" i="1"/>
  <c r="AQ316" i="1"/>
  <c r="AQ310" i="1"/>
  <c r="AQ370" i="1"/>
  <c r="AQ345" i="1"/>
  <c r="AQ307" i="1"/>
  <c r="AQ302" i="1"/>
  <c r="AQ287" i="1"/>
  <c r="AQ277" i="1"/>
  <c r="AQ259" i="1"/>
  <c r="AQ252" i="1"/>
  <c r="AQ249" i="1"/>
  <c r="AQ242" i="1"/>
  <c r="AQ228" i="1"/>
  <c r="AQ227" i="1"/>
  <c r="AQ225" i="1"/>
  <c r="AQ221" i="1"/>
  <c r="AQ218" i="1"/>
  <c r="AQ308" i="1"/>
  <c r="AQ303" i="1"/>
  <c r="AQ280" i="1"/>
  <c r="AQ275" i="1"/>
  <c r="AQ258" i="1"/>
  <c r="AQ235" i="1"/>
  <c r="AQ220" i="1"/>
  <c r="AQ270" i="1"/>
  <c r="AQ238" i="1"/>
  <c r="AQ384" i="1"/>
  <c r="AQ294" i="1"/>
  <c r="AQ292" i="1"/>
  <c r="AQ291" i="1"/>
  <c r="AQ267" i="1"/>
  <c r="AQ257" i="1"/>
  <c r="AQ241" i="1"/>
  <c r="AQ311" i="1"/>
  <c r="AQ282" i="1"/>
  <c r="AQ279" i="1"/>
  <c r="AQ276" i="1"/>
  <c r="AQ273" i="1"/>
  <c r="AQ269" i="1"/>
  <c r="AQ374" i="1"/>
  <c r="AQ288" i="1"/>
  <c r="AQ256" i="1"/>
  <c r="AQ226" i="1"/>
  <c r="AQ436" i="1"/>
  <c r="AQ398" i="1"/>
  <c r="AQ379" i="1"/>
  <c r="AQ306" i="1"/>
  <c r="AQ301" i="1"/>
  <c r="AQ300" i="1"/>
  <c r="AQ284" i="1"/>
  <c r="AQ283" i="1"/>
  <c r="AQ268" i="1"/>
  <c r="AQ251" i="1"/>
  <c r="AQ248" i="1"/>
  <c r="AQ240" i="1"/>
  <c r="AQ232" i="1"/>
  <c r="AQ223" i="1"/>
  <c r="AQ213" i="1"/>
  <c r="AQ202" i="1"/>
  <c r="AQ199" i="1"/>
  <c r="AQ191" i="1"/>
  <c r="AQ189" i="1"/>
  <c r="AQ186" i="1"/>
  <c r="AQ209" i="1"/>
  <c r="AQ196" i="1"/>
  <c r="AQ179" i="1"/>
  <c r="AQ166" i="1"/>
  <c r="AQ159" i="1"/>
  <c r="AQ147" i="1"/>
  <c r="AQ136" i="1"/>
  <c r="AQ278" i="1"/>
  <c r="AQ205" i="1"/>
  <c r="AQ195" i="1"/>
  <c r="AQ181" i="1"/>
  <c r="AQ176" i="1"/>
  <c r="AQ281" i="1"/>
  <c r="AQ263" i="1"/>
  <c r="AQ234" i="1"/>
  <c r="AQ230" i="1"/>
  <c r="AQ229" i="1"/>
  <c r="AQ216" i="1"/>
  <c r="AQ208" i="1"/>
  <c r="AQ193" i="1"/>
  <c r="AQ182" i="1"/>
  <c r="AQ157" i="1"/>
  <c r="AQ156" i="1"/>
  <c r="AQ140" i="1"/>
  <c r="AQ138" i="1"/>
  <c r="AQ296" i="1"/>
  <c r="AQ245" i="1"/>
  <c r="AQ233" i="1"/>
  <c r="AQ231" i="1"/>
  <c r="AQ219" i="1"/>
  <c r="AQ215" i="1"/>
  <c r="AQ207" i="1"/>
  <c r="AQ167" i="1"/>
  <c r="AQ155" i="1"/>
  <c r="AQ151" i="1"/>
  <c r="AQ148" i="1"/>
  <c r="AQ132" i="1"/>
  <c r="AQ341" i="1"/>
  <c r="AQ239" i="1"/>
  <c r="AQ224" i="1"/>
  <c r="AQ217" i="1"/>
  <c r="AQ178" i="1"/>
  <c r="AQ175" i="1"/>
  <c r="AQ172" i="1"/>
  <c r="AQ170" i="1"/>
  <c r="AQ161" i="1"/>
  <c r="AQ160" i="1"/>
  <c r="AQ137" i="1"/>
  <c r="AQ127" i="1"/>
  <c r="AQ244" i="1"/>
  <c r="AQ198" i="1"/>
  <c r="AQ154" i="1"/>
  <c r="AQ123" i="1"/>
  <c r="AQ111" i="1"/>
  <c r="AQ105" i="1"/>
  <c r="AQ101" i="1"/>
  <c r="AQ97" i="1"/>
  <c r="AQ88" i="1"/>
  <c r="AQ71" i="1"/>
  <c r="AQ206" i="1"/>
  <c r="AQ141" i="1"/>
  <c r="AQ133" i="1"/>
  <c r="AQ116" i="1"/>
  <c r="AQ115" i="1"/>
  <c r="AQ112" i="1"/>
  <c r="AQ102" i="1"/>
  <c r="AQ65" i="1"/>
  <c r="AQ162" i="1"/>
  <c r="AQ110" i="1"/>
  <c r="AQ100" i="1"/>
  <c r="AQ90" i="1"/>
  <c r="AQ253" i="1"/>
  <c r="AQ146" i="1"/>
  <c r="AQ124" i="1"/>
  <c r="AQ106" i="1"/>
  <c r="AQ87" i="1"/>
  <c r="AQ76" i="1"/>
  <c r="AQ69" i="1"/>
  <c r="AQ145" i="1"/>
  <c r="AQ121" i="1"/>
  <c r="AQ104" i="1"/>
  <c r="AQ103" i="1"/>
  <c r="AQ95" i="1"/>
  <c r="AQ66" i="1"/>
  <c r="AQ52" i="1"/>
  <c r="AQ50" i="1"/>
  <c r="AQ45" i="1"/>
  <c r="AQ36" i="1"/>
  <c r="AQ21" i="1"/>
  <c r="AQ11" i="1"/>
  <c r="AQ120" i="1"/>
  <c r="AQ54" i="1"/>
  <c r="AQ44" i="1"/>
  <c r="AQ40" i="1"/>
  <c r="AQ28" i="1"/>
  <c r="AQ18" i="1"/>
  <c r="AQ7" i="1"/>
  <c r="AQ5" i="1"/>
  <c r="AQ3" i="1"/>
  <c r="AQ327" i="1"/>
  <c r="AQ139" i="1"/>
  <c r="AQ79" i="1"/>
  <c r="AQ70" i="1"/>
  <c r="AQ64" i="1"/>
  <c r="AQ55" i="1"/>
  <c r="AQ43" i="1"/>
  <c r="AQ35" i="1"/>
  <c r="AQ32" i="1"/>
  <c r="AQ30" i="1"/>
  <c r="AQ10" i="1"/>
  <c r="AQ78" i="1"/>
  <c r="AQ67" i="1"/>
  <c r="AQ53" i="1"/>
  <c r="AQ42" i="1"/>
  <c r="AQ20" i="1"/>
  <c r="AQ4" i="1"/>
  <c r="AQ131" i="1"/>
  <c r="AQ47" i="1"/>
  <c r="AQ39" i="1"/>
  <c r="AQ27" i="1"/>
  <c r="AQ22" i="1"/>
  <c r="AQ17" i="1"/>
  <c r="AQ192" i="1"/>
  <c r="AQ152" i="1"/>
  <c r="AQ77" i="1"/>
  <c r="AQ75" i="1"/>
  <c r="AQ51" i="1"/>
  <c r="AQ46" i="1"/>
  <c r="AQ25" i="1"/>
  <c r="AQ12" i="1"/>
  <c r="AQ134" i="1"/>
  <c r="AQ126" i="1"/>
  <c r="AQ89" i="1"/>
  <c r="AQ73" i="1"/>
  <c r="AQ61" i="1"/>
  <c r="AQ41" i="1"/>
  <c r="AQ37" i="1"/>
  <c r="AQ19" i="1"/>
  <c r="AQ14" i="1"/>
  <c r="AQ13" i="1"/>
  <c r="AQ8" i="1"/>
  <c r="AQ122" i="1"/>
  <c r="AQ84" i="1"/>
  <c r="AQ236" i="1"/>
  <c r="AQ98" i="1"/>
  <c r="AQ31" i="1"/>
  <c r="AQ26" i="1"/>
  <c r="AQ150" i="1"/>
  <c r="AQ99" i="1"/>
  <c r="AQ58" i="1"/>
  <c r="AQ48" i="1"/>
  <c r="AQ16" i="1"/>
  <c r="AQ38" i="1"/>
  <c r="AR453" i="1"/>
  <c r="AR441" i="1"/>
  <c r="AR428" i="1"/>
  <c r="AR423" i="1"/>
  <c r="AR460" i="1"/>
  <c r="AR457" i="1"/>
  <c r="AR440" i="1"/>
  <c r="AR454" i="1"/>
  <c r="AR426" i="1"/>
  <c r="AR462" i="1"/>
  <c r="AR451" i="1"/>
  <c r="AR436" i="1"/>
  <c r="AR421" i="1"/>
  <c r="AR420" i="1"/>
  <c r="AR427" i="1"/>
  <c r="AR386" i="1"/>
  <c r="AR380" i="1"/>
  <c r="AR425" i="1"/>
  <c r="AR414" i="1"/>
  <c r="AR409" i="1"/>
  <c r="AR406" i="1"/>
  <c r="AR404" i="1"/>
  <c r="AR393" i="1"/>
  <c r="AR383" i="1"/>
  <c r="AR364" i="1"/>
  <c r="AR343" i="1"/>
  <c r="AR422" i="1"/>
  <c r="AR411" i="1"/>
  <c r="AR401" i="1"/>
  <c r="AR368" i="1"/>
  <c r="AR355" i="1"/>
  <c r="AR455" i="1"/>
  <c r="AR445" i="1"/>
  <c r="AR410" i="1"/>
  <c r="AR400" i="1"/>
  <c r="AR378" i="1"/>
  <c r="AR367" i="1"/>
  <c r="AR362" i="1"/>
  <c r="AR361" i="1"/>
  <c r="AR358" i="1"/>
  <c r="AR347" i="1"/>
  <c r="AR417" i="1"/>
  <c r="AR405" i="1"/>
  <c r="AR402" i="1"/>
  <c r="AR397" i="1"/>
  <c r="AR384" i="1"/>
  <c r="AR350" i="1"/>
  <c r="AR349" i="1"/>
  <c r="AR346" i="1"/>
  <c r="AR449" i="1"/>
  <c r="AR390" i="1"/>
  <c r="AR389" i="1"/>
  <c r="AR381" i="1"/>
  <c r="AR339" i="1"/>
  <c r="AR332" i="1"/>
  <c r="AR330" i="1"/>
  <c r="AR323" i="1"/>
  <c r="AR302" i="1"/>
  <c r="AR287" i="1"/>
  <c r="AR322" i="1"/>
  <c r="AR320" i="1"/>
  <c r="AR317" i="1"/>
  <c r="AR313" i="1"/>
  <c r="AR311" i="1"/>
  <c r="AR458" i="1"/>
  <c r="AR408" i="1"/>
  <c r="AR375" i="1"/>
  <c r="AR371" i="1"/>
  <c r="AR348" i="1"/>
  <c r="AR344" i="1"/>
  <c r="AR340" i="1"/>
  <c r="AR325" i="1"/>
  <c r="AR315" i="1"/>
  <c r="AR452" i="1"/>
  <c r="AR407" i="1"/>
  <c r="AR379" i="1"/>
  <c r="AR374" i="1"/>
  <c r="AR370" i="1"/>
  <c r="AR352" i="1"/>
  <c r="AR341" i="1"/>
  <c r="AR301" i="1"/>
  <c r="AR394" i="1"/>
  <c r="AR385" i="1"/>
  <c r="AR360" i="1"/>
  <c r="AR342" i="1"/>
  <c r="AR337" i="1"/>
  <c r="AR335" i="1"/>
  <c r="AR334" i="1"/>
  <c r="AR324" i="1"/>
  <c r="AR319" i="1"/>
  <c r="AR316" i="1"/>
  <c r="AR310" i="1"/>
  <c r="AR463" i="1"/>
  <c r="AR398" i="1"/>
  <c r="AR377" i="1"/>
  <c r="AR373" i="1"/>
  <c r="AR369" i="1"/>
  <c r="AR365" i="1"/>
  <c r="AR351" i="1"/>
  <c r="AR345" i="1"/>
  <c r="AR327" i="1"/>
  <c r="AR359" i="1"/>
  <c r="AR303" i="1"/>
  <c r="AR293" i="1"/>
  <c r="AR280" i="1"/>
  <c r="AR275" i="1"/>
  <c r="AR258" i="1"/>
  <c r="AR235" i="1"/>
  <c r="AR220" i="1"/>
  <c r="AR450" i="1"/>
  <c r="AR363" i="1"/>
  <c r="AR328" i="1"/>
  <c r="AR304" i="1"/>
  <c r="AR270" i="1"/>
  <c r="AR238" i="1"/>
  <c r="AR329" i="1"/>
  <c r="AR294" i="1"/>
  <c r="AR291" i="1"/>
  <c r="AR267" i="1"/>
  <c r="AR257" i="1"/>
  <c r="AR241" i="1"/>
  <c r="AR231" i="1"/>
  <c r="AR224" i="1"/>
  <c r="AR331" i="1"/>
  <c r="AR305" i="1"/>
  <c r="AR282" i="1"/>
  <c r="AR279" i="1"/>
  <c r="AR276" i="1"/>
  <c r="AR273" i="1"/>
  <c r="AR269" i="1"/>
  <c r="AR263" i="1"/>
  <c r="AR245" i="1"/>
  <c r="AR376" i="1"/>
  <c r="AR298" i="1"/>
  <c r="AR295" i="1"/>
  <c r="AR288" i="1"/>
  <c r="AR459" i="1"/>
  <c r="AR306" i="1"/>
  <c r="AR300" i="1"/>
  <c r="AR284" i="1"/>
  <c r="AR283" i="1"/>
  <c r="AR268" i="1"/>
  <c r="AR251" i="1"/>
  <c r="AR248" i="1"/>
  <c r="AR240" i="1"/>
  <c r="AR232" i="1"/>
  <c r="AR223" i="1"/>
  <c r="AR219" i="1"/>
  <c r="AR403" i="1"/>
  <c r="AR333" i="1"/>
  <c r="AR314" i="1"/>
  <c r="AR296" i="1"/>
  <c r="AR281" i="1"/>
  <c r="AR278" i="1"/>
  <c r="AR244" i="1"/>
  <c r="AR239" i="1"/>
  <c r="AR236" i="1"/>
  <c r="AR233" i="1"/>
  <c r="AR372" i="1"/>
  <c r="AR307" i="1"/>
  <c r="AR259" i="1"/>
  <c r="AR209" i="1"/>
  <c r="AR196" i="1"/>
  <c r="AR179" i="1"/>
  <c r="AR249" i="1"/>
  <c r="AR242" i="1"/>
  <c r="AR218" i="1"/>
  <c r="AR205" i="1"/>
  <c r="AR195" i="1"/>
  <c r="AR181" i="1"/>
  <c r="AR176" i="1"/>
  <c r="AR230" i="1"/>
  <c r="AR229" i="1"/>
  <c r="AR216" i="1"/>
  <c r="AR208" i="1"/>
  <c r="AR182" i="1"/>
  <c r="AR157" i="1"/>
  <c r="AR156" i="1"/>
  <c r="AR140" i="1"/>
  <c r="AR138" i="1"/>
  <c r="AR256" i="1"/>
  <c r="AR227" i="1"/>
  <c r="AR162" i="1"/>
  <c r="AR146" i="1"/>
  <c r="AR133" i="1"/>
  <c r="AR353" i="1"/>
  <c r="AR226" i="1"/>
  <c r="AR217" i="1"/>
  <c r="AR178" i="1"/>
  <c r="AR175" i="1"/>
  <c r="AR170" i="1"/>
  <c r="AR161" i="1"/>
  <c r="AR160" i="1"/>
  <c r="AR137" i="1"/>
  <c r="AR127" i="1"/>
  <c r="AR225" i="1"/>
  <c r="AR206" i="1"/>
  <c r="AR198" i="1"/>
  <c r="AR192" i="1"/>
  <c r="AR141" i="1"/>
  <c r="AR134" i="1"/>
  <c r="AR132" i="1"/>
  <c r="AR116" i="1"/>
  <c r="AR115" i="1"/>
  <c r="AR112" i="1"/>
  <c r="AR102" i="1"/>
  <c r="AR65" i="1"/>
  <c r="AR199" i="1"/>
  <c r="AR189" i="1"/>
  <c r="AR167" i="1"/>
  <c r="AR148" i="1"/>
  <c r="AR110" i="1"/>
  <c r="AR100" i="1"/>
  <c r="AR77" i="1"/>
  <c r="AR207" i="1"/>
  <c r="AR131" i="1"/>
  <c r="AR122" i="1"/>
  <c r="AR99" i="1"/>
  <c r="AR98" i="1"/>
  <c r="AR89" i="1"/>
  <c r="AR202" i="1"/>
  <c r="AR145" i="1"/>
  <c r="AR121" i="1"/>
  <c r="AR104" i="1"/>
  <c r="AR103" i="1"/>
  <c r="AR95" i="1"/>
  <c r="AR66" i="1"/>
  <c r="AR126" i="1"/>
  <c r="AR84" i="1"/>
  <c r="AR78" i="1"/>
  <c r="AR213" i="1"/>
  <c r="AR159" i="1"/>
  <c r="AR120" i="1"/>
  <c r="AR106" i="1"/>
  <c r="AR88" i="1"/>
  <c r="AR54" i="1"/>
  <c r="AR44" i="1"/>
  <c r="AR40" i="1"/>
  <c r="AR28" i="1"/>
  <c r="AR18" i="1"/>
  <c r="AR7" i="1"/>
  <c r="AR5" i="1"/>
  <c r="AR3" i="1"/>
  <c r="AR191" i="1"/>
  <c r="AR139" i="1"/>
  <c r="AR111" i="1"/>
  <c r="AR105" i="1"/>
  <c r="AR97" i="1"/>
  <c r="AR79" i="1"/>
  <c r="AR76" i="1"/>
  <c r="AR64" i="1"/>
  <c r="AR55" i="1"/>
  <c r="AR43" i="1"/>
  <c r="AR35" i="1"/>
  <c r="AR32" i="1"/>
  <c r="AR30" i="1"/>
  <c r="AR10" i="1"/>
  <c r="AR166" i="1"/>
  <c r="AR136" i="1"/>
  <c r="AR87" i="1"/>
  <c r="AR67" i="1"/>
  <c r="AR42" i="1"/>
  <c r="AR20" i="1"/>
  <c r="AR4" i="1"/>
  <c r="AR71" i="1"/>
  <c r="AR47" i="1"/>
  <c r="AR39" i="1"/>
  <c r="AR27" i="1"/>
  <c r="AR22" i="1"/>
  <c r="AR17" i="1"/>
  <c r="AR277" i="1"/>
  <c r="AR228" i="1"/>
  <c r="AR215" i="1"/>
  <c r="AR154" i="1"/>
  <c r="AR75" i="1"/>
  <c r="AR51" i="1"/>
  <c r="AR46" i="1"/>
  <c r="AR25" i="1"/>
  <c r="AR12" i="1"/>
  <c r="AR147" i="1"/>
  <c r="AR73" i="1"/>
  <c r="AR61" i="1"/>
  <c r="AR41" i="1"/>
  <c r="AR37" i="1"/>
  <c r="AR19" i="1"/>
  <c r="AR14" i="1"/>
  <c r="AR13" i="1"/>
  <c r="AR8" i="1"/>
  <c r="AR221" i="1"/>
  <c r="AR186" i="1"/>
  <c r="AR155" i="1"/>
  <c r="AR150" i="1"/>
  <c r="AR124" i="1"/>
  <c r="AR101" i="1"/>
  <c r="AR58" i="1"/>
  <c r="AR48" i="1"/>
  <c r="AR38" i="1"/>
  <c r="AR31" i="1"/>
  <c r="AR26" i="1"/>
  <c r="AR16" i="1"/>
  <c r="AR36" i="1"/>
  <c r="AR69" i="1"/>
  <c r="AR52" i="1"/>
  <c r="AR11" i="1"/>
  <c r="AR123" i="1"/>
  <c r="AR50" i="1"/>
  <c r="AR45" i="1"/>
  <c r="AR21" i="1"/>
  <c r="AV459" i="1"/>
  <c r="AV456" i="1"/>
  <c r="AV455" i="1"/>
  <c r="AV454" i="1"/>
  <c r="AV426" i="1"/>
  <c r="AV462" i="1"/>
  <c r="AV451" i="1"/>
  <c r="AV421" i="1"/>
  <c r="AV460" i="1"/>
  <c r="AV457" i="1"/>
  <c r="AV408" i="1"/>
  <c r="AV403" i="1"/>
  <c r="AV351" i="1"/>
  <c r="AV423" i="1"/>
  <c r="AV422" i="1"/>
  <c r="AV410" i="1"/>
  <c r="AV400" i="1"/>
  <c r="AV378" i="1"/>
  <c r="AV367" i="1"/>
  <c r="AV362" i="1"/>
  <c r="AV361" i="1"/>
  <c r="AV358" i="1"/>
  <c r="AV347" i="1"/>
  <c r="AV458" i="1"/>
  <c r="AV405" i="1"/>
  <c r="AV402" i="1"/>
  <c r="AV397" i="1"/>
  <c r="AV384" i="1"/>
  <c r="AV406" i="1"/>
  <c r="AV404" i="1"/>
  <c r="AV383" i="1"/>
  <c r="AV364" i="1"/>
  <c r="AV343" i="1"/>
  <c r="AV463" i="1"/>
  <c r="AV453" i="1"/>
  <c r="AV452" i="1"/>
  <c r="AV411" i="1"/>
  <c r="AV368" i="1"/>
  <c r="AV355" i="1"/>
  <c r="AV348" i="1"/>
  <c r="AV346" i="1"/>
  <c r="AV341" i="1"/>
  <c r="AV331" i="1"/>
  <c r="AV329" i="1"/>
  <c r="AV314" i="1"/>
  <c r="AV428" i="1"/>
  <c r="AV407" i="1"/>
  <c r="AV352" i="1"/>
  <c r="AV337" i="1"/>
  <c r="AV335" i="1"/>
  <c r="AV324" i="1"/>
  <c r="AV319" i="1"/>
  <c r="AV445" i="1"/>
  <c r="AV380" i="1"/>
  <c r="AV379" i="1"/>
  <c r="AV353" i="1"/>
  <c r="AV349" i="1"/>
  <c r="AV342" i="1"/>
  <c r="AV333" i="1"/>
  <c r="AV328" i="1"/>
  <c r="AV305" i="1"/>
  <c r="AV295" i="1"/>
  <c r="AV441" i="1"/>
  <c r="AV417" i="1"/>
  <c r="AV398" i="1"/>
  <c r="AV339" i="1"/>
  <c r="AV322" i="1"/>
  <c r="AV320" i="1"/>
  <c r="AV317" i="1"/>
  <c r="AV313" i="1"/>
  <c r="AV311" i="1"/>
  <c r="AV427" i="1"/>
  <c r="AV390" i="1"/>
  <c r="AV363" i="1"/>
  <c r="AV315" i="1"/>
  <c r="AV394" i="1"/>
  <c r="AV323" i="1"/>
  <c r="AV253" i="1"/>
  <c r="AV234" i="1"/>
  <c r="AV226" i="1"/>
  <c r="AV389" i="1"/>
  <c r="AV288" i="1"/>
  <c r="AV283" i="1"/>
  <c r="AV268" i="1"/>
  <c r="AV240" i="1"/>
  <c r="AV232" i="1"/>
  <c r="AV223" i="1"/>
  <c r="AV219" i="1"/>
  <c r="AV386" i="1"/>
  <c r="AV360" i="1"/>
  <c r="AV330" i="1"/>
  <c r="AV306" i="1"/>
  <c r="AV300" i="1"/>
  <c r="AV281" i="1"/>
  <c r="AV278" i="1"/>
  <c r="AV262" i="1"/>
  <c r="AV244" i="1"/>
  <c r="AV239" i="1"/>
  <c r="AV236" i="1"/>
  <c r="AV332" i="1"/>
  <c r="AV301" i="1"/>
  <c r="AV296" i="1"/>
  <c r="AV277" i="1"/>
  <c r="AV259" i="1"/>
  <c r="AV249" i="1"/>
  <c r="AV242" i="1"/>
  <c r="AV369" i="1"/>
  <c r="AV350" i="1"/>
  <c r="AV340" i="1"/>
  <c r="AV310" i="1"/>
  <c r="AV307" i="1"/>
  <c r="AV302" i="1"/>
  <c r="AV280" i="1"/>
  <c r="AV275" i="1"/>
  <c r="AV381" i="1"/>
  <c r="AV344" i="1"/>
  <c r="AV303" i="1"/>
  <c r="AV238" i="1"/>
  <c r="AV365" i="1"/>
  <c r="AV304" i="1"/>
  <c r="AV267" i="1"/>
  <c r="AV257" i="1"/>
  <c r="AV241" i="1"/>
  <c r="AV224" i="1"/>
  <c r="AV345" i="1"/>
  <c r="AV215" i="1"/>
  <c r="AV229" i="1"/>
  <c r="AV203" i="1"/>
  <c r="AV178" i="1"/>
  <c r="AV175" i="1"/>
  <c r="AV170" i="1"/>
  <c r="AV161" i="1"/>
  <c r="AV160" i="1"/>
  <c r="AV137" i="1"/>
  <c r="AV263" i="1"/>
  <c r="AV235" i="1"/>
  <c r="AV228" i="1"/>
  <c r="AV206" i="1"/>
  <c r="AV198" i="1"/>
  <c r="AV192" i="1"/>
  <c r="AV141" i="1"/>
  <c r="AV134" i="1"/>
  <c r="AV252" i="1"/>
  <c r="AV217" i="1"/>
  <c r="AV213" i="1"/>
  <c r="AV202" i="1"/>
  <c r="AV191" i="1"/>
  <c r="AV154" i="1"/>
  <c r="AV150" i="1"/>
  <c r="AV145" i="1"/>
  <c r="AV139" i="1"/>
  <c r="AV131" i="1"/>
  <c r="AV294" i="1"/>
  <c r="AV279" i="1"/>
  <c r="AV269" i="1"/>
  <c r="AV205" i="1"/>
  <c r="AV201" i="1"/>
  <c r="AV195" i="1"/>
  <c r="AV176" i="1"/>
  <c r="AV291" i="1"/>
  <c r="AV218" i="1"/>
  <c r="AV208" i="1"/>
  <c r="AV157" i="1"/>
  <c r="AV156" i="1"/>
  <c r="AV140" i="1"/>
  <c r="AV138" i="1"/>
  <c r="AV225" i="1"/>
  <c r="AV199" i="1"/>
  <c r="AV167" i="1"/>
  <c r="AV148" i="1"/>
  <c r="AV106" i="1"/>
  <c r="AV87" i="1"/>
  <c r="AV76" i="1"/>
  <c r="AV69" i="1"/>
  <c r="AV220" i="1"/>
  <c r="AV127" i="1"/>
  <c r="AV124" i="1"/>
  <c r="AV121" i="1"/>
  <c r="AV95" i="1"/>
  <c r="AV66" i="1"/>
  <c r="AV273" i="1"/>
  <c r="AV166" i="1"/>
  <c r="AV147" i="1"/>
  <c r="AV84" i="1"/>
  <c r="AV78" i="1"/>
  <c r="AV136" i="1"/>
  <c r="AV110" i="1"/>
  <c r="AV100" i="1"/>
  <c r="AV77" i="1"/>
  <c r="AV204" i="1"/>
  <c r="AV155" i="1"/>
  <c r="AV122" i="1"/>
  <c r="AV99" i="1"/>
  <c r="AV89" i="1"/>
  <c r="AV73" i="1"/>
  <c r="AV276" i="1"/>
  <c r="AV79" i="1"/>
  <c r="AV71" i="1"/>
  <c r="AV67" i="1"/>
  <c r="AV51" i="1"/>
  <c r="AV46" i="1"/>
  <c r="AV12" i="1"/>
  <c r="AV179" i="1"/>
  <c r="AV146" i="1"/>
  <c r="AV41" i="1"/>
  <c r="AV19" i="1"/>
  <c r="AV8" i="1"/>
  <c r="AV245" i="1"/>
  <c r="AV75" i="1"/>
  <c r="AV48" i="1"/>
  <c r="AV38" i="1"/>
  <c r="AV31" i="1"/>
  <c r="AV26" i="1"/>
  <c r="AV16" i="1"/>
  <c r="AV196" i="1"/>
  <c r="AV133" i="1"/>
  <c r="AV65" i="1"/>
  <c r="AV61" i="1"/>
  <c r="AV58" i="1"/>
  <c r="AV52" i="1"/>
  <c r="AV45" i="1"/>
  <c r="AV36" i="1"/>
  <c r="AV21" i="1"/>
  <c r="AV126" i="1"/>
  <c r="AV44" i="1"/>
  <c r="AV40" i="1"/>
  <c r="AV28" i="1"/>
  <c r="AV18" i="1"/>
  <c r="AV7" i="1"/>
  <c r="AV123" i="1"/>
  <c r="AV102" i="1"/>
  <c r="AV55" i="1"/>
  <c r="AV43" i="1"/>
  <c r="AV30" i="1"/>
  <c r="AV10" i="1"/>
  <c r="AV88" i="1"/>
  <c r="AV42" i="1"/>
  <c r="AV20" i="1"/>
  <c r="AV39" i="1"/>
  <c r="AV17" i="1"/>
  <c r="AV47" i="1"/>
  <c r="AV97" i="1"/>
  <c r="AV64" i="1"/>
  <c r="AV105" i="1"/>
  <c r="AV27" i="1"/>
  <c r="AV5" i="1"/>
  <c r="AO443" i="1"/>
  <c r="AO437" i="1"/>
  <c r="AO434" i="1"/>
  <c r="AO431" i="1"/>
  <c r="AO426" i="1"/>
  <c r="AO420" i="1"/>
  <c r="AO444" i="1"/>
  <c r="AO425" i="1"/>
  <c r="AO418" i="1"/>
  <c r="AO456" i="1"/>
  <c r="AO450" i="1"/>
  <c r="AO442" i="1"/>
  <c r="AO438" i="1"/>
  <c r="AO433" i="1"/>
  <c r="AO358" i="1"/>
  <c r="AO430" i="1"/>
  <c r="AO399" i="1"/>
  <c r="AO395" i="1"/>
  <c r="AO350" i="1"/>
  <c r="AO349" i="1"/>
  <c r="AO413" i="1"/>
  <c r="AO390" i="1"/>
  <c r="AO377" i="1"/>
  <c r="AO375" i="1"/>
  <c r="AO373" i="1"/>
  <c r="AO371" i="1"/>
  <c r="AO365" i="1"/>
  <c r="AO352" i="1"/>
  <c r="AO457" i="1"/>
  <c r="AO432" i="1"/>
  <c r="AO388" i="1"/>
  <c r="AO355" i="1"/>
  <c r="AO348" i="1"/>
  <c r="AO385" i="1"/>
  <c r="AO381" i="1"/>
  <c r="AO376" i="1"/>
  <c r="AO374" i="1"/>
  <c r="AO372" i="1"/>
  <c r="AO370" i="1"/>
  <c r="AO363" i="1"/>
  <c r="AO360" i="1"/>
  <c r="AO364" i="1"/>
  <c r="AO335" i="1"/>
  <c r="AO319" i="1"/>
  <c r="AO316" i="1"/>
  <c r="AO312" i="1"/>
  <c r="AO310" i="1"/>
  <c r="AO303" i="1"/>
  <c r="AO286" i="1"/>
  <c r="AO409" i="1"/>
  <c r="AO332" i="1"/>
  <c r="AO330" i="1"/>
  <c r="AO302" i="1"/>
  <c r="AO387" i="1"/>
  <c r="AO341" i="1"/>
  <c r="AO322" i="1"/>
  <c r="AO301" i="1"/>
  <c r="AO268" i="1"/>
  <c r="AO406" i="1"/>
  <c r="AO299" i="1"/>
  <c r="AO239" i="1"/>
  <c r="AO435" i="1"/>
  <c r="AO297" i="1"/>
  <c r="AO293" i="1"/>
  <c r="AO277" i="1"/>
  <c r="AO275" i="1"/>
  <c r="AO264" i="1"/>
  <c r="AO259" i="1"/>
  <c r="AO254" i="1"/>
  <c r="AO252" i="1"/>
  <c r="AO227" i="1"/>
  <c r="AO218" i="1"/>
  <c r="AO304" i="1"/>
  <c r="AO235" i="1"/>
  <c r="AO331" i="1"/>
  <c r="AO317" i="1"/>
  <c r="AO294" i="1"/>
  <c r="AO292" i="1"/>
  <c r="AO291" i="1"/>
  <c r="AO270" i="1"/>
  <c r="AO266" i="1"/>
  <c r="AO311" i="1"/>
  <c r="AO305" i="1"/>
  <c r="AO282" i="1"/>
  <c r="AO273" i="1"/>
  <c r="AO272" i="1"/>
  <c r="AO271" i="1"/>
  <c r="AO260" i="1"/>
  <c r="AO257" i="1"/>
  <c r="AO243" i="1"/>
  <c r="AO320" i="1"/>
  <c r="AO298" i="1"/>
  <c r="AO276" i="1"/>
  <c r="AO263" i="1"/>
  <c r="AO253" i="1"/>
  <c r="AO234" i="1"/>
  <c r="AO229" i="1"/>
  <c r="AO222" i="1"/>
  <c r="AO217" i="1"/>
  <c r="AO194" i="1"/>
  <c r="AO174" i="1"/>
  <c r="AO141" i="1"/>
  <c r="AO134" i="1"/>
  <c r="AO283" i="1"/>
  <c r="AO220" i="1"/>
  <c r="AO202" i="1"/>
  <c r="AO201" i="1"/>
  <c r="AO191" i="1"/>
  <c r="AO169" i="1"/>
  <c r="AO131" i="1"/>
  <c r="AO262" i="1"/>
  <c r="AO187" i="1"/>
  <c r="AO179" i="1"/>
  <c r="AO173" i="1"/>
  <c r="AO166" i="1"/>
  <c r="AO163" i="1"/>
  <c r="AO159" i="1"/>
  <c r="AO147" i="1"/>
  <c r="AO238" i="1"/>
  <c r="AO184" i="1"/>
  <c r="AO183" i="1"/>
  <c r="AO168" i="1"/>
  <c r="AO165" i="1"/>
  <c r="AO164" i="1"/>
  <c r="AO157" i="1"/>
  <c r="AO142" i="1"/>
  <c r="AO140" i="1"/>
  <c r="AO314" i="1"/>
  <c r="AO203" i="1"/>
  <c r="AO300" i="1"/>
  <c r="AO109" i="1"/>
  <c r="AO104" i="1"/>
  <c r="AO103" i="1"/>
  <c r="AO95" i="1"/>
  <c r="AO86" i="1"/>
  <c r="AO68" i="1"/>
  <c r="AO185" i="1"/>
  <c r="AO132" i="1"/>
  <c r="AO128" i="1"/>
  <c r="AO80" i="1"/>
  <c r="AO72" i="1"/>
  <c r="AO58" i="1"/>
  <c r="AO57" i="1"/>
  <c r="AO172" i="1"/>
  <c r="AO167" i="1"/>
  <c r="AO148" i="1"/>
  <c r="AO112" i="1"/>
  <c r="AO94" i="1"/>
  <c r="AO88" i="1"/>
  <c r="AO211" i="1"/>
  <c r="AO193" i="1"/>
  <c r="AO98" i="1"/>
  <c r="AO92" i="1"/>
  <c r="AO89" i="1"/>
  <c r="AO82" i="1"/>
  <c r="AO70" i="1"/>
  <c r="AO64" i="1"/>
  <c r="AO59" i="1"/>
  <c r="AO135" i="1"/>
  <c r="AO108" i="1"/>
  <c r="AO91" i="1"/>
  <c r="AO75" i="1"/>
  <c r="AO195" i="1"/>
  <c r="AO41" i="1"/>
  <c r="AO14" i="1"/>
  <c r="AO171" i="1"/>
  <c r="AO116" i="1"/>
  <c r="AO69" i="1"/>
  <c r="AO48" i="1"/>
  <c r="AO38" i="1"/>
  <c r="AO81" i="1"/>
  <c r="AO52" i="1"/>
  <c r="AO50" i="1"/>
  <c r="AO160" i="1"/>
  <c r="AO40" i="1"/>
  <c r="AO23" i="1"/>
  <c r="AO9" i="1"/>
  <c r="AO7" i="1"/>
  <c r="AO3" i="1"/>
  <c r="AO32" i="1"/>
  <c r="AO256" i="1"/>
  <c r="AO204" i="1"/>
  <c r="AO53" i="1"/>
  <c r="AO42" i="1"/>
  <c r="AO24" i="1"/>
  <c r="AO176" i="1"/>
  <c r="AO114" i="1"/>
  <c r="AO39" i="1"/>
  <c r="AO22" i="1"/>
  <c r="AO6" i="1"/>
  <c r="AO34" i="1"/>
  <c r="AO102" i="1"/>
  <c r="AO129" i="1"/>
  <c r="AO265" i="1"/>
  <c r="AO170" i="1"/>
  <c r="AO107" i="1"/>
  <c r="AO51" i="1"/>
  <c r="AO12" i="1"/>
  <c r="AS460" i="1"/>
  <c r="AS457" i="1"/>
  <c r="AS463" i="1"/>
  <c r="AS452" i="1"/>
  <c r="AS450" i="1"/>
  <c r="AS445" i="1"/>
  <c r="AS427" i="1"/>
  <c r="AS422" i="1"/>
  <c r="AS462" i="1"/>
  <c r="AS451" i="1"/>
  <c r="AS436" i="1"/>
  <c r="AS421" i="1"/>
  <c r="AS420" i="1"/>
  <c r="AS458" i="1"/>
  <c r="AS431" i="1"/>
  <c r="AS425" i="1"/>
  <c r="AS417" i="1"/>
  <c r="AS428" i="1"/>
  <c r="AS414" i="1"/>
  <c r="AS406" i="1"/>
  <c r="AS404" i="1"/>
  <c r="AS383" i="1"/>
  <c r="AS364" i="1"/>
  <c r="AS426" i="1"/>
  <c r="AS411" i="1"/>
  <c r="AS401" i="1"/>
  <c r="AS368" i="1"/>
  <c r="AS355" i="1"/>
  <c r="AS348" i="1"/>
  <c r="AS342" i="1"/>
  <c r="AS459" i="1"/>
  <c r="AS423" i="1"/>
  <c r="AS398" i="1"/>
  <c r="AS394" i="1"/>
  <c r="AS389" i="1"/>
  <c r="AS385" i="1"/>
  <c r="AS381" i="1"/>
  <c r="AS379" i="1"/>
  <c r="AS376" i="1"/>
  <c r="AS374" i="1"/>
  <c r="AS372" i="1"/>
  <c r="AS370" i="1"/>
  <c r="AS363" i="1"/>
  <c r="AS360" i="1"/>
  <c r="AS454" i="1"/>
  <c r="AS405" i="1"/>
  <c r="AS402" i="1"/>
  <c r="AS397" i="1"/>
  <c r="AS384" i="1"/>
  <c r="AS350" i="1"/>
  <c r="AS349" i="1"/>
  <c r="AS346" i="1"/>
  <c r="AS340" i="1"/>
  <c r="AS407" i="1"/>
  <c r="AS390" i="1"/>
  <c r="AS377" i="1"/>
  <c r="AS375" i="1"/>
  <c r="AS373" i="1"/>
  <c r="AS371" i="1"/>
  <c r="AS369" i="1"/>
  <c r="AS365" i="1"/>
  <c r="AS353" i="1"/>
  <c r="AS352" i="1"/>
  <c r="AS345" i="1"/>
  <c r="AS386" i="1"/>
  <c r="AS322" i="1"/>
  <c r="AS320" i="1"/>
  <c r="AS317" i="1"/>
  <c r="AS313" i="1"/>
  <c r="AS311" i="1"/>
  <c r="AS294" i="1"/>
  <c r="AS288" i="1"/>
  <c r="AS284" i="1"/>
  <c r="AS410" i="1"/>
  <c r="AS408" i="1"/>
  <c r="AS362" i="1"/>
  <c r="AS344" i="1"/>
  <c r="AS315" i="1"/>
  <c r="AS455" i="1"/>
  <c r="AS361" i="1"/>
  <c r="AS341" i="1"/>
  <c r="AS336" i="1"/>
  <c r="AS380" i="1"/>
  <c r="AS331" i="1"/>
  <c r="AS329" i="1"/>
  <c r="AS314" i="1"/>
  <c r="AS292" i="1"/>
  <c r="AS453" i="1"/>
  <c r="AS351" i="1"/>
  <c r="AS326" i="1"/>
  <c r="AS441" i="1"/>
  <c r="AS403" i="1"/>
  <c r="AS359" i="1"/>
  <c r="AS333" i="1"/>
  <c r="AS328" i="1"/>
  <c r="AS456" i="1"/>
  <c r="AS316" i="1"/>
  <c r="AS304" i="1"/>
  <c r="AS299" i="1"/>
  <c r="AS270" i="1"/>
  <c r="AS238" i="1"/>
  <c r="AS335" i="1"/>
  <c r="AS324" i="1"/>
  <c r="AS323" i="1"/>
  <c r="AS291" i="1"/>
  <c r="AS267" i="1"/>
  <c r="AS257" i="1"/>
  <c r="AS241" i="1"/>
  <c r="AS231" i="1"/>
  <c r="AS224" i="1"/>
  <c r="AS378" i="1"/>
  <c r="AS339" i="1"/>
  <c r="AS305" i="1"/>
  <c r="AS282" i="1"/>
  <c r="AS279" i="1"/>
  <c r="AS276" i="1"/>
  <c r="AS273" i="1"/>
  <c r="AS269" i="1"/>
  <c r="AS263" i="1"/>
  <c r="AS245" i="1"/>
  <c r="AS229" i="1"/>
  <c r="AS217" i="1"/>
  <c r="AS343" i="1"/>
  <c r="AS330" i="1"/>
  <c r="AS298" i="1"/>
  <c r="AS295" i="1"/>
  <c r="AS256" i="1"/>
  <c r="AS253" i="1"/>
  <c r="AS337" i="1"/>
  <c r="AS332" i="1"/>
  <c r="AS319" i="1"/>
  <c r="AS306" i="1"/>
  <c r="AS300" i="1"/>
  <c r="AS283" i="1"/>
  <c r="AS268" i="1"/>
  <c r="AS400" i="1"/>
  <c r="AS358" i="1"/>
  <c r="AS347" i="1"/>
  <c r="AS301" i="1"/>
  <c r="AS296" i="1"/>
  <c r="AS281" i="1"/>
  <c r="AS278" i="1"/>
  <c r="AS262" i="1"/>
  <c r="AS244" i="1"/>
  <c r="AS239" i="1"/>
  <c r="AS236" i="1"/>
  <c r="AS233" i="1"/>
  <c r="AS367" i="1"/>
  <c r="AS310" i="1"/>
  <c r="AS307" i="1"/>
  <c r="AS277" i="1"/>
  <c r="AS265" i="1"/>
  <c r="AS259" i="1"/>
  <c r="AS249" i="1"/>
  <c r="AS242" i="1"/>
  <c r="AS228" i="1"/>
  <c r="AS227" i="1"/>
  <c r="AS225" i="1"/>
  <c r="AS303" i="1"/>
  <c r="AS280" i="1"/>
  <c r="AS218" i="1"/>
  <c r="AS205" i="1"/>
  <c r="AS201" i="1"/>
  <c r="AS195" i="1"/>
  <c r="AS181" i="1"/>
  <c r="AS176" i="1"/>
  <c r="AS220" i="1"/>
  <c r="AS216" i="1"/>
  <c r="AS208" i="1"/>
  <c r="AS182" i="1"/>
  <c r="AS157" i="1"/>
  <c r="AS156" i="1"/>
  <c r="AS140" i="1"/>
  <c r="AS138" i="1"/>
  <c r="AS275" i="1"/>
  <c r="AS234" i="1"/>
  <c r="AS204" i="1"/>
  <c r="AS193" i="1"/>
  <c r="AS146" i="1"/>
  <c r="AS133" i="1"/>
  <c r="AS124" i="1"/>
  <c r="AS235" i="1"/>
  <c r="AS215" i="1"/>
  <c r="AS184" i="1"/>
  <c r="AS167" i="1"/>
  <c r="AS155" i="1"/>
  <c r="AS148" i="1"/>
  <c r="AS132" i="1"/>
  <c r="AS334" i="1"/>
  <c r="AS302" i="1"/>
  <c r="AS232" i="1"/>
  <c r="AS206" i="1"/>
  <c r="AS198" i="1"/>
  <c r="AS192" i="1"/>
  <c r="AS172" i="1"/>
  <c r="AS141" i="1"/>
  <c r="AS134" i="1"/>
  <c r="AS248" i="1"/>
  <c r="AS240" i="1"/>
  <c r="AS213" i="1"/>
  <c r="AS202" i="1"/>
  <c r="AS191" i="1"/>
  <c r="AS189" i="1"/>
  <c r="AS186" i="1"/>
  <c r="AS154" i="1"/>
  <c r="AS150" i="1"/>
  <c r="AS145" i="1"/>
  <c r="AS139" i="1"/>
  <c r="AS131" i="1"/>
  <c r="AS179" i="1"/>
  <c r="AS110" i="1"/>
  <c r="AS100" i="1"/>
  <c r="AS77" i="1"/>
  <c r="AS287" i="1"/>
  <c r="AS252" i="1"/>
  <c r="AS122" i="1"/>
  <c r="AS99" i="1"/>
  <c r="AS98" i="1"/>
  <c r="AS89" i="1"/>
  <c r="AS74" i="1"/>
  <c r="AS73" i="1"/>
  <c r="AS67" i="1"/>
  <c r="AS64" i="1"/>
  <c r="AS61" i="1"/>
  <c r="AS223" i="1"/>
  <c r="AS175" i="1"/>
  <c r="AS161" i="1"/>
  <c r="AS160" i="1"/>
  <c r="AS151" i="1"/>
  <c r="AS127" i="1"/>
  <c r="AS120" i="1"/>
  <c r="AS79" i="1"/>
  <c r="AS203" i="1"/>
  <c r="AS170" i="1"/>
  <c r="AS137" i="1"/>
  <c r="AS126" i="1"/>
  <c r="AS84" i="1"/>
  <c r="AS78" i="1"/>
  <c r="AS58" i="1"/>
  <c r="AS219" i="1"/>
  <c r="AS136" i="1"/>
  <c r="AS123" i="1"/>
  <c r="AS111" i="1"/>
  <c r="AS105" i="1"/>
  <c r="AS101" i="1"/>
  <c r="AS97" i="1"/>
  <c r="AS88" i="1"/>
  <c r="AS121" i="1"/>
  <c r="AS116" i="1"/>
  <c r="AS115" i="1"/>
  <c r="AS76" i="1"/>
  <c r="AS55" i="1"/>
  <c r="AS43" i="1"/>
  <c r="AS30" i="1"/>
  <c r="AS10" i="1"/>
  <c r="AS166" i="1"/>
  <c r="AS87" i="1"/>
  <c r="AS70" i="1"/>
  <c r="AS56" i="1"/>
  <c r="AS42" i="1"/>
  <c r="AS20" i="1"/>
  <c r="AS71" i="1"/>
  <c r="AS53" i="1"/>
  <c r="AS47" i="1"/>
  <c r="AS39" i="1"/>
  <c r="AS27" i="1"/>
  <c r="AS22" i="1"/>
  <c r="AS17" i="1"/>
  <c r="AS226" i="1"/>
  <c r="AS75" i="1"/>
  <c r="AS51" i="1"/>
  <c r="AS46" i="1"/>
  <c r="AS12" i="1"/>
  <c r="AS196" i="1"/>
  <c r="AS152" i="1"/>
  <c r="AS147" i="1"/>
  <c r="AS41" i="1"/>
  <c r="AS37" i="1"/>
  <c r="AS19" i="1"/>
  <c r="AS13" i="1"/>
  <c r="AS8" i="1"/>
  <c r="AS178" i="1"/>
  <c r="AS65" i="1"/>
  <c r="AS48" i="1"/>
  <c r="AS38" i="1"/>
  <c r="AS31" i="1"/>
  <c r="AS26" i="1"/>
  <c r="AS16" i="1"/>
  <c r="AS102" i="1"/>
  <c r="AS92" i="1"/>
  <c r="AS69" i="1"/>
  <c r="AS52" i="1"/>
  <c r="AS50" i="1"/>
  <c r="AS45" i="1"/>
  <c r="AS36" i="1"/>
  <c r="AS21" i="1"/>
  <c r="AS159" i="1"/>
  <c r="AS44" i="1"/>
  <c r="AS28" i="1"/>
  <c r="AS3" i="1"/>
  <c r="AS106" i="1"/>
  <c r="AS7" i="1"/>
  <c r="AS18" i="1"/>
  <c r="AS95" i="1"/>
  <c r="AS66" i="1"/>
  <c r="AS40" i="1"/>
  <c r="AS5" i="1"/>
  <c r="AW454" i="1"/>
  <c r="AW426" i="1"/>
  <c r="AW462" i="1"/>
  <c r="AW451" i="1"/>
  <c r="AW421" i="1"/>
  <c r="AW458" i="1"/>
  <c r="AW417" i="1"/>
  <c r="AW463" i="1"/>
  <c r="AW452" i="1"/>
  <c r="AW449" i="1"/>
  <c r="AW445" i="1"/>
  <c r="AW427" i="1"/>
  <c r="AW422" i="1"/>
  <c r="AW419" i="1"/>
  <c r="AW415" i="1"/>
  <c r="AW460" i="1"/>
  <c r="AW425" i="1"/>
  <c r="AW423" i="1"/>
  <c r="AW410" i="1"/>
  <c r="AW409" i="1"/>
  <c r="AW401" i="1"/>
  <c r="AW400" i="1"/>
  <c r="AW393" i="1"/>
  <c r="AW378" i="1"/>
  <c r="AW367" i="1"/>
  <c r="AW362" i="1"/>
  <c r="AW361" i="1"/>
  <c r="AW358" i="1"/>
  <c r="AW459" i="1"/>
  <c r="AW405" i="1"/>
  <c r="AW402" i="1"/>
  <c r="AW397" i="1"/>
  <c r="AW385" i="1"/>
  <c r="AW384" i="1"/>
  <c r="AW359" i="1"/>
  <c r="AW350" i="1"/>
  <c r="AW349" i="1"/>
  <c r="AW346" i="1"/>
  <c r="AW340" i="1"/>
  <c r="AW457" i="1"/>
  <c r="AW441" i="1"/>
  <c r="AW431" i="1"/>
  <c r="AW407" i="1"/>
  <c r="AW390" i="1"/>
  <c r="AW369" i="1"/>
  <c r="AW365" i="1"/>
  <c r="AW353" i="1"/>
  <c r="AW352" i="1"/>
  <c r="AW453" i="1"/>
  <c r="AW411" i="1"/>
  <c r="AW368" i="1"/>
  <c r="AW355" i="1"/>
  <c r="AW348" i="1"/>
  <c r="AW342" i="1"/>
  <c r="AW337" i="1"/>
  <c r="AW428" i="1"/>
  <c r="AW398" i="1"/>
  <c r="AW394" i="1"/>
  <c r="AW389" i="1"/>
  <c r="AW381" i="1"/>
  <c r="AW379" i="1"/>
  <c r="AW363" i="1"/>
  <c r="AW360" i="1"/>
  <c r="AW408" i="1"/>
  <c r="AW375" i="1"/>
  <c r="AW371" i="1"/>
  <c r="AW335" i="1"/>
  <c r="AW324" i="1"/>
  <c r="AW319" i="1"/>
  <c r="AW310" i="1"/>
  <c r="AW307" i="1"/>
  <c r="AW303" i="1"/>
  <c r="AW298" i="1"/>
  <c r="AW455" i="1"/>
  <c r="AW406" i="1"/>
  <c r="AW380" i="1"/>
  <c r="AW336" i="1"/>
  <c r="AW325" i="1"/>
  <c r="AW416" i="1"/>
  <c r="AW374" i="1"/>
  <c r="AW370" i="1"/>
  <c r="AW333" i="1"/>
  <c r="AW328" i="1"/>
  <c r="AW456" i="1"/>
  <c r="AW351" i="1"/>
  <c r="AW345" i="1"/>
  <c r="AW334" i="1"/>
  <c r="AW332" i="1"/>
  <c r="AW330" i="1"/>
  <c r="AW326" i="1"/>
  <c r="AW323" i="1"/>
  <c r="AW316" i="1"/>
  <c r="AW302" i="1"/>
  <c r="AW420" i="1"/>
  <c r="AW403" i="1"/>
  <c r="AW364" i="1"/>
  <c r="AW327" i="1"/>
  <c r="AW315" i="1"/>
  <c r="AW388" i="1"/>
  <c r="AW386" i="1"/>
  <c r="AW383" i="1"/>
  <c r="AW376" i="1"/>
  <c r="AW372" i="1"/>
  <c r="AW344" i="1"/>
  <c r="AW297" i="1"/>
  <c r="AW295" i="1"/>
  <c r="AW288" i="1"/>
  <c r="AW283" i="1"/>
  <c r="AW268" i="1"/>
  <c r="AW240" i="1"/>
  <c r="AW232" i="1"/>
  <c r="AW223" i="1"/>
  <c r="AW219" i="1"/>
  <c r="AW404" i="1"/>
  <c r="AW373" i="1"/>
  <c r="AW339" i="1"/>
  <c r="AW329" i="1"/>
  <c r="AW306" i="1"/>
  <c r="AW300" i="1"/>
  <c r="AW292" i="1"/>
  <c r="AW282" i="1"/>
  <c r="AW281" i="1"/>
  <c r="AW278" i="1"/>
  <c r="AW262" i="1"/>
  <c r="AW256" i="1"/>
  <c r="AW244" i="1"/>
  <c r="AW239" i="1"/>
  <c r="AW236" i="1"/>
  <c r="AW343" i="1"/>
  <c r="AW331" i="1"/>
  <c r="AW317" i="1"/>
  <c r="AW311" i="1"/>
  <c r="AW301" i="1"/>
  <c r="AW296" i="1"/>
  <c r="AW277" i="1"/>
  <c r="AW259" i="1"/>
  <c r="AW249" i="1"/>
  <c r="AW242" i="1"/>
  <c r="AW228" i="1"/>
  <c r="AW225" i="1"/>
  <c r="AW218" i="1"/>
  <c r="AW284" i="1"/>
  <c r="AW280" i="1"/>
  <c r="AW275" i="1"/>
  <c r="AW252" i="1"/>
  <c r="AW248" i="1"/>
  <c r="AW235" i="1"/>
  <c r="AW414" i="1"/>
  <c r="AW347" i="1"/>
  <c r="AW320" i="1"/>
  <c r="AW314" i="1"/>
  <c r="AW313" i="1"/>
  <c r="AW304" i="1"/>
  <c r="AW267" i="1"/>
  <c r="AW257" i="1"/>
  <c r="AW241" i="1"/>
  <c r="AW227" i="1"/>
  <c r="AW224" i="1"/>
  <c r="AW377" i="1"/>
  <c r="AW341" i="1"/>
  <c r="AW322" i="1"/>
  <c r="AW294" i="1"/>
  <c r="AW291" i="1"/>
  <c r="AW287" i="1"/>
  <c r="AW279" i="1"/>
  <c r="AW276" i="1"/>
  <c r="AW273" i="1"/>
  <c r="AW270" i="1"/>
  <c r="AW269" i="1"/>
  <c r="AW263" i="1"/>
  <c r="AW245" i="1"/>
  <c r="AW229" i="1"/>
  <c r="AW305" i="1"/>
  <c r="AW216" i="1"/>
  <c r="AW203" i="1"/>
  <c r="AW193" i="1"/>
  <c r="AW178" i="1"/>
  <c r="AW175" i="1"/>
  <c r="AW170" i="1"/>
  <c r="AW293" i="1"/>
  <c r="AW234" i="1"/>
  <c r="AW206" i="1"/>
  <c r="AW198" i="1"/>
  <c r="AW192" i="1"/>
  <c r="AW184" i="1"/>
  <c r="AW141" i="1"/>
  <c r="AW134" i="1"/>
  <c r="AW217" i="1"/>
  <c r="AW213" i="1"/>
  <c r="AW202" i="1"/>
  <c r="AW191" i="1"/>
  <c r="AW154" i="1"/>
  <c r="AW150" i="1"/>
  <c r="AW145" i="1"/>
  <c r="AW139" i="1"/>
  <c r="AW131" i="1"/>
  <c r="AW299" i="1"/>
  <c r="AW253" i="1"/>
  <c r="AW238" i="1"/>
  <c r="AW233" i="1"/>
  <c r="AW226" i="1"/>
  <c r="AW207" i="1"/>
  <c r="AW199" i="1"/>
  <c r="AW196" i="1"/>
  <c r="AW179" i="1"/>
  <c r="AW172" i="1"/>
  <c r="AW166" i="1"/>
  <c r="AW165" i="1"/>
  <c r="AW151" i="1"/>
  <c r="AW147" i="1"/>
  <c r="AW144" i="1"/>
  <c r="AW136" i="1"/>
  <c r="AW126" i="1"/>
  <c r="AW208" i="1"/>
  <c r="AW189" i="1"/>
  <c r="AW159" i="1"/>
  <c r="AW157" i="1"/>
  <c r="AW156" i="1"/>
  <c r="AW140" i="1"/>
  <c r="AW138" i="1"/>
  <c r="AW265" i="1"/>
  <c r="AW258" i="1"/>
  <c r="AW221" i="1"/>
  <c r="AW220" i="1"/>
  <c r="AW204" i="1"/>
  <c r="AW152" i="1"/>
  <c r="AW146" i="1"/>
  <c r="AW143" i="1"/>
  <c r="AW133" i="1"/>
  <c r="AW231" i="1"/>
  <c r="AW127" i="1"/>
  <c r="AW124" i="1"/>
  <c r="AW121" i="1"/>
  <c r="AW120" i="1"/>
  <c r="AW98" i="1"/>
  <c r="AW95" i="1"/>
  <c r="AW90" i="1"/>
  <c r="AW74" i="1"/>
  <c r="AW70" i="1"/>
  <c r="AW66" i="1"/>
  <c r="AW195" i="1"/>
  <c r="AW161" i="1"/>
  <c r="AW160" i="1"/>
  <c r="AW107" i="1"/>
  <c r="AW84" i="1"/>
  <c r="AW78" i="1"/>
  <c r="AW58" i="1"/>
  <c r="AW201" i="1"/>
  <c r="AW176" i="1"/>
  <c r="AW123" i="1"/>
  <c r="AW105" i="1"/>
  <c r="AW97" i="1"/>
  <c r="AW92" i="1"/>
  <c r="AW88" i="1"/>
  <c r="AW197" i="1"/>
  <c r="AW155" i="1"/>
  <c r="AW122" i="1"/>
  <c r="AW116" i="1"/>
  <c r="AW115" i="1"/>
  <c r="AW101" i="1"/>
  <c r="AW99" i="1"/>
  <c r="AW91" i="1"/>
  <c r="AW89" i="1"/>
  <c r="AW73" i="1"/>
  <c r="AW67" i="1"/>
  <c r="AW61" i="1"/>
  <c r="AW79" i="1"/>
  <c r="AW75" i="1"/>
  <c r="AW205" i="1"/>
  <c r="AW111" i="1"/>
  <c r="AW110" i="1"/>
  <c r="AW87" i="1"/>
  <c r="AW41" i="1"/>
  <c r="AW35" i="1"/>
  <c r="AW22" i="1"/>
  <c r="AW19" i="1"/>
  <c r="AW8" i="1"/>
  <c r="AW53" i="1"/>
  <c r="AW48" i="1"/>
  <c r="AW38" i="1"/>
  <c r="AW31" i="1"/>
  <c r="AW26" i="1"/>
  <c r="AW16" i="1"/>
  <c r="AW65" i="1"/>
  <c r="AW63" i="1"/>
  <c r="AW52" i="1"/>
  <c r="AW45" i="1"/>
  <c r="AW37" i="1"/>
  <c r="AW36" i="1"/>
  <c r="AW21" i="1"/>
  <c r="AW13" i="1"/>
  <c r="AW215" i="1"/>
  <c r="AW167" i="1"/>
  <c r="AW77" i="1"/>
  <c r="AW44" i="1"/>
  <c r="AW40" i="1"/>
  <c r="AW28" i="1"/>
  <c r="AW18" i="1"/>
  <c r="AW7" i="1"/>
  <c r="AW5" i="1"/>
  <c r="AW169" i="1"/>
  <c r="AW137" i="1"/>
  <c r="AW118" i="1"/>
  <c r="AW102" i="1"/>
  <c r="AW69" i="1"/>
  <c r="AW55" i="1"/>
  <c r="AW50" i="1"/>
  <c r="AW43" i="1"/>
  <c r="AW30" i="1"/>
  <c r="AW10" i="1"/>
  <c r="AW186" i="1"/>
  <c r="AW181" i="1"/>
  <c r="AW100" i="1"/>
  <c r="AW49" i="1"/>
  <c r="AW42" i="1"/>
  <c r="AW20" i="1"/>
  <c r="AW148" i="1"/>
  <c r="AW106" i="1"/>
  <c r="AW76" i="1"/>
  <c r="AW47" i="1"/>
  <c r="AW39" i="1"/>
  <c r="AW27" i="1"/>
  <c r="AW17" i="1"/>
  <c r="AW3" i="1"/>
  <c r="AW54" i="1"/>
  <c r="AW96" i="1"/>
  <c r="AW71" i="1"/>
  <c r="AW51" i="1"/>
  <c r="AW12" i="1"/>
  <c r="AW46" i="1"/>
  <c r="BA460" i="1"/>
  <c r="BA446" i="1"/>
  <c r="BA425" i="1"/>
  <c r="BA420" i="1"/>
  <c r="BA418" i="1"/>
  <c r="BA457" i="1"/>
  <c r="BA442" i="1"/>
  <c r="BA436" i="1"/>
  <c r="BA463" i="1"/>
  <c r="BA452" i="1"/>
  <c r="BA427" i="1"/>
  <c r="BA422" i="1"/>
  <c r="BA462" i="1"/>
  <c r="BA456" i="1"/>
  <c r="BA451" i="1"/>
  <c r="BA444" i="1"/>
  <c r="BA421" i="1"/>
  <c r="BA465" i="1"/>
  <c r="BA458" i="1"/>
  <c r="BA417" i="1"/>
  <c r="BA404" i="1"/>
  <c r="BA390" i="1"/>
  <c r="BA383" i="1"/>
  <c r="BA365" i="1"/>
  <c r="BA455" i="1"/>
  <c r="BA441" i="1"/>
  <c r="BA411" i="1"/>
  <c r="BA406" i="1"/>
  <c r="BA368" i="1"/>
  <c r="BA355" i="1"/>
  <c r="BA337" i="1"/>
  <c r="BA443" i="1"/>
  <c r="BA435" i="1"/>
  <c r="BA398" i="1"/>
  <c r="BA394" i="1"/>
  <c r="BA389" i="1"/>
  <c r="BA381" i="1"/>
  <c r="BA379" i="1"/>
  <c r="BA428" i="1"/>
  <c r="BA413" i="1"/>
  <c r="BA405" i="1"/>
  <c r="BA402" i="1"/>
  <c r="BA397" i="1"/>
  <c r="BA438" i="1"/>
  <c r="BA426" i="1"/>
  <c r="BA407" i="1"/>
  <c r="BA387" i="1"/>
  <c r="BA384" i="1"/>
  <c r="BA369" i="1"/>
  <c r="BA366" i="1"/>
  <c r="BA353" i="1"/>
  <c r="BA350" i="1"/>
  <c r="BA380" i="1"/>
  <c r="BA374" i="1"/>
  <c r="BA370" i="1"/>
  <c r="BA336" i="1"/>
  <c r="BA320" i="1"/>
  <c r="BA317" i="1"/>
  <c r="BA313" i="1"/>
  <c r="BA288" i="1"/>
  <c r="BA378" i="1"/>
  <c r="BA351" i="1"/>
  <c r="BA327" i="1"/>
  <c r="BA315" i="1"/>
  <c r="BA424" i="1"/>
  <c r="BA360" i="1"/>
  <c r="BA459" i="1"/>
  <c r="BA403" i="1"/>
  <c r="BA377" i="1"/>
  <c r="BA373" i="1"/>
  <c r="BA331" i="1"/>
  <c r="BA329" i="1"/>
  <c r="BA312" i="1"/>
  <c r="BA386" i="1"/>
  <c r="BA348" i="1"/>
  <c r="BA335" i="1"/>
  <c r="BA325" i="1"/>
  <c r="BA423" i="1"/>
  <c r="BA410" i="1"/>
  <c r="BA408" i="1"/>
  <c r="BA399" i="1"/>
  <c r="BA333" i="1"/>
  <c r="BA328" i="1"/>
  <c r="BA375" i="1"/>
  <c r="BA307" i="1"/>
  <c r="BA277" i="1"/>
  <c r="BA260" i="1"/>
  <c r="BA243" i="1"/>
  <c r="BA235" i="1"/>
  <c r="BA330" i="1"/>
  <c r="BA267" i="1"/>
  <c r="BA248" i="1"/>
  <c r="BA241" i="1"/>
  <c r="BA227" i="1"/>
  <c r="BA224" i="1"/>
  <c r="BA319" i="1"/>
  <c r="BA310" i="1"/>
  <c r="BA279" i="1"/>
  <c r="BA263" i="1"/>
  <c r="BA245" i="1"/>
  <c r="BA217" i="1"/>
  <c r="BA376" i="1"/>
  <c r="BA371" i="1"/>
  <c r="BA291" i="1"/>
  <c r="BA289" i="1"/>
  <c r="BA276" i="1"/>
  <c r="BA273" i="1"/>
  <c r="BA253" i="1"/>
  <c r="BA400" i="1"/>
  <c r="BA395" i="1"/>
  <c r="BA314" i="1"/>
  <c r="BA294" i="1"/>
  <c r="BA293" i="1"/>
  <c r="BA268" i="1"/>
  <c r="BA367" i="1"/>
  <c r="BA309" i="1"/>
  <c r="BA297" i="1"/>
  <c r="BA278" i="1"/>
  <c r="BA244" i="1"/>
  <c r="BA236" i="1"/>
  <c r="BA453" i="1"/>
  <c r="BA372" i="1"/>
  <c r="BA338" i="1"/>
  <c r="BA242" i="1"/>
  <c r="BA228" i="1"/>
  <c r="BA225" i="1"/>
  <c r="BA234" i="1"/>
  <c r="BA219" i="1"/>
  <c r="BA205" i="1"/>
  <c r="BA176" i="1"/>
  <c r="BA275" i="1"/>
  <c r="BA262" i="1"/>
  <c r="BA226" i="1"/>
  <c r="BA208" i="1"/>
  <c r="BA159" i="1"/>
  <c r="BA156" i="1"/>
  <c r="BA153" i="1"/>
  <c r="BA138" i="1"/>
  <c r="BA323" i="1"/>
  <c r="BA252" i="1"/>
  <c r="BA204" i="1"/>
  <c r="BA201" i="1"/>
  <c r="BA151" i="1"/>
  <c r="BA149" i="1"/>
  <c r="BA144" i="1"/>
  <c r="BA140" i="1"/>
  <c r="BA135" i="1"/>
  <c r="BA133" i="1"/>
  <c r="BA124" i="1"/>
  <c r="BA215" i="1"/>
  <c r="BA155" i="1"/>
  <c r="BA130" i="1"/>
  <c r="BA210" i="1"/>
  <c r="BA206" i="1"/>
  <c r="BA192" i="1"/>
  <c r="BA152" i="1"/>
  <c r="BA148" i="1"/>
  <c r="BA143" i="1"/>
  <c r="BA132" i="1"/>
  <c r="BA324" i="1"/>
  <c r="BA222" i="1"/>
  <c r="BA213" i="1"/>
  <c r="BA182" i="1"/>
  <c r="BA163" i="1"/>
  <c r="BA154" i="1"/>
  <c r="BA145" i="1"/>
  <c r="BA141" i="1"/>
  <c r="BA139" i="1"/>
  <c r="BA249" i="1"/>
  <c r="BA175" i="1"/>
  <c r="BA150" i="1"/>
  <c r="BA142" i="1"/>
  <c r="BA126" i="1"/>
  <c r="BA110" i="1"/>
  <c r="BA100" i="1"/>
  <c r="BA82" i="1"/>
  <c r="BA77" i="1"/>
  <c r="BA59" i="1"/>
  <c r="BA223" i="1"/>
  <c r="BA166" i="1"/>
  <c r="BA147" i="1"/>
  <c r="BA129" i="1"/>
  <c r="BA122" i="1"/>
  <c r="BA117" i="1"/>
  <c r="BA108" i="1"/>
  <c r="BA104" i="1"/>
  <c r="BA103" i="1"/>
  <c r="BA102" i="1"/>
  <c r="BA89" i="1"/>
  <c r="BA85" i="1"/>
  <c r="BA73" i="1"/>
  <c r="BA67" i="1"/>
  <c r="BA61" i="1"/>
  <c r="BA218" i="1"/>
  <c r="BA196" i="1"/>
  <c r="BA146" i="1"/>
  <c r="BA137" i="1"/>
  <c r="BA79" i="1"/>
  <c r="BA178" i="1"/>
  <c r="BA177" i="1"/>
  <c r="BA86" i="1"/>
  <c r="BA84" i="1"/>
  <c r="BA78" i="1"/>
  <c r="BA62" i="1"/>
  <c r="BA58" i="1"/>
  <c r="BA127" i="1"/>
  <c r="BA123" i="1"/>
  <c r="BA118" i="1"/>
  <c r="BA105" i="1"/>
  <c r="BA97" i="1"/>
  <c r="BA88" i="1"/>
  <c r="BA81" i="1"/>
  <c r="BA136" i="1"/>
  <c r="BA80" i="1"/>
  <c r="BA65" i="1"/>
  <c r="BA55" i="1"/>
  <c r="BA30" i="1"/>
  <c r="BA25" i="1"/>
  <c r="BA24" i="1"/>
  <c r="BA15" i="1"/>
  <c r="BA10" i="1"/>
  <c r="BA7" i="1"/>
  <c r="BA211" i="1"/>
  <c r="BA203" i="1"/>
  <c r="BA75" i="1"/>
  <c r="BA20" i="1"/>
  <c r="BA280" i="1"/>
  <c r="BA66" i="1"/>
  <c r="BA47" i="1"/>
  <c r="BA34" i="1"/>
  <c r="BA27" i="1"/>
  <c r="BA17" i="1"/>
  <c r="BA3" i="1"/>
  <c r="BA54" i="1"/>
  <c r="BA29" i="1"/>
  <c r="BA240" i="1"/>
  <c r="BA161" i="1"/>
  <c r="BA76" i="1"/>
  <c r="BA64" i="1"/>
  <c r="BA22" i="1"/>
  <c r="BA19" i="1"/>
  <c r="BA8" i="1"/>
  <c r="BA284" i="1"/>
  <c r="BA121" i="1"/>
  <c r="BA106" i="1"/>
  <c r="BA98" i="1"/>
  <c r="BA72" i="1"/>
  <c r="BA71" i="1"/>
  <c r="BA60" i="1"/>
  <c r="BA32" i="1"/>
  <c r="BA31" i="1"/>
  <c r="BA26" i="1"/>
  <c r="BA16" i="1"/>
  <c r="BA202" i="1"/>
  <c r="BA119" i="1"/>
  <c r="BA107" i="1"/>
  <c r="BA87" i="1"/>
  <c r="BA45" i="1"/>
  <c r="BA36" i="1"/>
  <c r="BA23" i="1"/>
  <c r="BA21" i="1"/>
  <c r="BA9" i="1"/>
  <c r="BA28" i="1"/>
  <c r="BA18" i="1"/>
  <c r="BA5" i="1"/>
  <c r="BA109" i="1"/>
  <c r="BA229" i="1"/>
  <c r="BA6" i="1"/>
  <c r="BB463" i="1"/>
  <c r="BB452" i="1"/>
  <c r="BB427" i="1"/>
  <c r="BB422" i="1"/>
  <c r="BB459" i="1"/>
  <c r="BB455" i="1"/>
  <c r="BB443" i="1"/>
  <c r="BB424" i="1"/>
  <c r="BB445" i="1"/>
  <c r="BB426" i="1"/>
  <c r="BB453" i="1"/>
  <c r="BB441" i="1"/>
  <c r="BB438" i="1"/>
  <c r="BB435" i="1"/>
  <c r="BB428" i="1"/>
  <c r="BB423" i="1"/>
  <c r="BB460" i="1"/>
  <c r="BB450" i="1"/>
  <c r="BB446" i="1"/>
  <c r="BB425" i="1"/>
  <c r="BB420" i="1"/>
  <c r="BB418" i="1"/>
  <c r="BB458" i="1"/>
  <c r="BB457" i="1"/>
  <c r="BB442" i="1"/>
  <c r="BB434" i="1"/>
  <c r="BB398" i="1"/>
  <c r="BB394" i="1"/>
  <c r="BB389" i="1"/>
  <c r="BB381" i="1"/>
  <c r="BB379" i="1"/>
  <c r="BB456" i="1"/>
  <c r="BB436" i="1"/>
  <c r="BB431" i="1"/>
  <c r="BB417" i="1"/>
  <c r="BB408" i="1"/>
  <c r="BB403" i="1"/>
  <c r="BB376" i="1"/>
  <c r="BB374" i="1"/>
  <c r="BB372" i="1"/>
  <c r="BB370" i="1"/>
  <c r="BB364" i="1"/>
  <c r="BB360" i="1"/>
  <c r="BB351" i="1"/>
  <c r="BB342" i="1"/>
  <c r="BB454" i="1"/>
  <c r="BB444" i="1"/>
  <c r="BB410" i="1"/>
  <c r="BB400" i="1"/>
  <c r="BB395" i="1"/>
  <c r="BB367" i="1"/>
  <c r="BB437" i="1"/>
  <c r="BB429" i="1"/>
  <c r="BB414" i="1"/>
  <c r="BB399" i="1"/>
  <c r="BB386" i="1"/>
  <c r="BB380" i="1"/>
  <c r="BB377" i="1"/>
  <c r="BB375" i="1"/>
  <c r="BB373" i="1"/>
  <c r="BB371" i="1"/>
  <c r="BB362" i="1"/>
  <c r="BB361" i="1"/>
  <c r="BB359" i="1"/>
  <c r="BB346" i="1"/>
  <c r="BB340" i="1"/>
  <c r="BB465" i="1"/>
  <c r="BB433" i="1"/>
  <c r="BB404" i="1"/>
  <c r="BB401" i="1"/>
  <c r="BB396" i="1"/>
  <c r="BB390" i="1"/>
  <c r="BB383" i="1"/>
  <c r="BB365" i="1"/>
  <c r="BB352" i="1"/>
  <c r="BB345" i="1"/>
  <c r="BB405" i="1"/>
  <c r="BB353" i="1"/>
  <c r="BB322" i="1"/>
  <c r="BB299" i="1"/>
  <c r="BB292" i="1"/>
  <c r="BB290" i="1"/>
  <c r="BB284" i="1"/>
  <c r="BB413" i="1"/>
  <c r="BB349" i="1"/>
  <c r="BB343" i="1"/>
  <c r="BB339" i="1"/>
  <c r="BB331" i="1"/>
  <c r="BB329" i="1"/>
  <c r="BB312" i="1"/>
  <c r="BB462" i="1"/>
  <c r="BB368" i="1"/>
  <c r="BB347" i="1"/>
  <c r="BB324" i="1"/>
  <c r="BB319" i="1"/>
  <c r="BB316" i="1"/>
  <c r="BB314" i="1"/>
  <c r="BB402" i="1"/>
  <c r="BB397" i="1"/>
  <c r="BB387" i="1"/>
  <c r="BB384" i="1"/>
  <c r="BB344" i="1"/>
  <c r="BB335" i="1"/>
  <c r="BB325" i="1"/>
  <c r="BB308" i="1"/>
  <c r="BB297" i="1"/>
  <c r="BB293" i="1"/>
  <c r="BB291" i="1"/>
  <c r="BB285" i="1"/>
  <c r="BB388" i="1"/>
  <c r="BB330" i="1"/>
  <c r="BB323" i="1"/>
  <c r="BB355" i="1"/>
  <c r="BB336" i="1"/>
  <c r="BB320" i="1"/>
  <c r="BB317" i="1"/>
  <c r="BB313" i="1"/>
  <c r="BB421" i="1"/>
  <c r="BB406" i="1"/>
  <c r="BB363" i="1"/>
  <c r="BB311" i="1"/>
  <c r="BB296" i="1"/>
  <c r="BB279" i="1"/>
  <c r="BB263" i="1"/>
  <c r="BB245" i="1"/>
  <c r="BB238" i="1"/>
  <c r="BB217" i="1"/>
  <c r="BB310" i="1"/>
  <c r="BB303" i="1"/>
  <c r="BB302" i="1"/>
  <c r="BB276" i="1"/>
  <c r="BB273" i="1"/>
  <c r="BB258" i="1"/>
  <c r="BB254" i="1"/>
  <c r="BB253" i="1"/>
  <c r="BB229" i="1"/>
  <c r="BB226" i="1"/>
  <c r="BB337" i="1"/>
  <c r="BB332" i="1"/>
  <c r="BB304" i="1"/>
  <c r="BB289" i="1"/>
  <c r="BB268" i="1"/>
  <c r="BB266" i="1"/>
  <c r="BB240" i="1"/>
  <c r="BB234" i="1"/>
  <c r="BB223" i="1"/>
  <c r="BB219" i="1"/>
  <c r="BB430" i="1"/>
  <c r="BB411" i="1"/>
  <c r="BB350" i="1"/>
  <c r="BB333" i="1"/>
  <c r="BB294" i="1"/>
  <c r="BB278" i="1"/>
  <c r="BB269" i="1"/>
  <c r="BB265" i="1"/>
  <c r="BB256" i="1"/>
  <c r="BB244" i="1"/>
  <c r="BB236" i="1"/>
  <c r="BB432" i="1"/>
  <c r="BB407" i="1"/>
  <c r="BB358" i="1"/>
  <c r="BB309" i="1"/>
  <c r="BB305" i="1"/>
  <c r="BB288" i="1"/>
  <c r="BB281" i="1"/>
  <c r="BB272" i="1"/>
  <c r="BB271" i="1"/>
  <c r="BB270" i="1"/>
  <c r="BB451" i="1"/>
  <c r="BB341" i="1"/>
  <c r="BB327" i="1"/>
  <c r="BB315" i="1"/>
  <c r="BB295" i="1"/>
  <c r="BB283" i="1"/>
  <c r="BB280" i="1"/>
  <c r="BB275" i="1"/>
  <c r="BB262" i="1"/>
  <c r="BB252" i="1"/>
  <c r="BB249" i="1"/>
  <c r="BB239" i="1"/>
  <c r="BB233" i="1"/>
  <c r="BB232" i="1"/>
  <c r="BB222" i="1"/>
  <c r="BB348" i="1"/>
  <c r="BB334" i="1"/>
  <c r="BB328" i="1"/>
  <c r="BB306" i="1"/>
  <c r="BB300" i="1"/>
  <c r="BB282" i="1"/>
  <c r="BB277" i="1"/>
  <c r="BB264" i="1"/>
  <c r="BB260" i="1"/>
  <c r="BB243" i="1"/>
  <c r="BB235" i="1"/>
  <c r="BB228" i="1"/>
  <c r="BB227" i="1"/>
  <c r="BB195" i="1"/>
  <c r="BB189" i="1"/>
  <c r="BB184" i="1"/>
  <c r="BB173" i="1"/>
  <c r="BB301" i="1"/>
  <c r="BB215" i="1"/>
  <c r="BB168" i="1"/>
  <c r="BB157" i="1"/>
  <c r="BB155" i="1"/>
  <c r="BB257" i="1"/>
  <c r="BB225" i="1"/>
  <c r="BB224" i="1"/>
  <c r="BB178" i="1"/>
  <c r="BB175" i="1"/>
  <c r="BB172" i="1"/>
  <c r="BB165" i="1"/>
  <c r="BB161" i="1"/>
  <c r="BB146" i="1"/>
  <c r="BB137" i="1"/>
  <c r="BB127" i="1"/>
  <c r="BB218" i="1"/>
  <c r="BB210" i="1"/>
  <c r="BB206" i="1"/>
  <c r="BB194" i="1"/>
  <c r="BB192" i="1"/>
  <c r="BB181" i="1"/>
  <c r="BB152" i="1"/>
  <c r="BB148" i="1"/>
  <c r="BB143" i="1"/>
  <c r="BB132" i="1"/>
  <c r="BB128" i="1"/>
  <c r="BB259" i="1"/>
  <c r="BB248" i="1"/>
  <c r="BB241" i="1"/>
  <c r="BB211" i="1"/>
  <c r="BB202" i="1"/>
  <c r="BB196" i="1"/>
  <c r="BB177" i="1"/>
  <c r="BB174" i="1"/>
  <c r="BB150" i="1"/>
  <c r="BB136" i="1"/>
  <c r="BB129" i="1"/>
  <c r="BB126" i="1"/>
  <c r="BB267" i="1"/>
  <c r="BB242" i="1"/>
  <c r="BB205" i="1"/>
  <c r="BB198" i="1"/>
  <c r="BB191" i="1"/>
  <c r="BB187" i="1"/>
  <c r="BB185" i="1"/>
  <c r="BB176" i="1"/>
  <c r="BB171" i="1"/>
  <c r="BB170" i="1"/>
  <c r="BB166" i="1"/>
  <c r="BB147" i="1"/>
  <c r="BB142" i="1"/>
  <c r="BB134" i="1"/>
  <c r="BB131" i="1"/>
  <c r="BB220" i="1"/>
  <c r="BB213" i="1"/>
  <c r="BB159" i="1"/>
  <c r="BB138" i="1"/>
  <c r="BB111" i="1"/>
  <c r="BB79" i="1"/>
  <c r="BB64" i="1"/>
  <c r="BB183" i="1"/>
  <c r="BB151" i="1"/>
  <c r="BB149" i="1"/>
  <c r="BB145" i="1"/>
  <c r="BB116" i="1"/>
  <c r="BB115" i="1"/>
  <c r="BB109" i="1"/>
  <c r="BB99" i="1"/>
  <c r="BB87" i="1"/>
  <c r="BB76" i="1"/>
  <c r="BB163" i="1"/>
  <c r="BB156" i="1"/>
  <c r="BB130" i="1"/>
  <c r="BB121" i="1"/>
  <c r="BB119" i="1"/>
  <c r="BB106" i="1"/>
  <c r="BB101" i="1"/>
  <c r="BB98" i="1"/>
  <c r="BB90" i="1"/>
  <c r="BB80" i="1"/>
  <c r="BB182" i="1"/>
  <c r="BB141" i="1"/>
  <c r="BB133" i="1"/>
  <c r="BB124" i="1"/>
  <c r="BB120" i="1"/>
  <c r="BB107" i="1"/>
  <c r="BB83" i="1"/>
  <c r="BB65" i="1"/>
  <c r="BB179" i="1"/>
  <c r="BB167" i="1"/>
  <c r="BB164" i="1"/>
  <c r="BB110" i="1"/>
  <c r="BB100" i="1"/>
  <c r="BB82" i="1"/>
  <c r="BB77" i="1"/>
  <c r="BB193" i="1"/>
  <c r="BB153" i="1"/>
  <c r="BB139" i="1"/>
  <c r="BB117" i="1"/>
  <c r="BB81" i="1"/>
  <c r="BB73" i="1"/>
  <c r="BB70" i="1"/>
  <c r="BB66" i="1"/>
  <c r="BB53" i="1"/>
  <c r="BB47" i="1"/>
  <c r="BB43" i="1"/>
  <c r="BB34" i="1"/>
  <c r="BB27" i="1"/>
  <c r="BB17" i="1"/>
  <c r="BB3" i="1"/>
  <c r="BB160" i="1"/>
  <c r="BB54" i="1"/>
  <c r="BB51" i="1"/>
  <c r="BB42" i="1"/>
  <c r="BB29" i="1"/>
  <c r="BB154" i="1"/>
  <c r="BB113" i="1"/>
  <c r="BB89" i="1"/>
  <c r="BB84" i="1"/>
  <c r="BB74" i="1"/>
  <c r="BB69" i="1"/>
  <c r="BB39" i="1"/>
  <c r="BB22" i="1"/>
  <c r="BB19" i="1"/>
  <c r="BB8" i="1"/>
  <c r="BB6" i="1"/>
  <c r="BB169" i="1"/>
  <c r="BB144" i="1"/>
  <c r="BB140" i="1"/>
  <c r="BB123" i="1"/>
  <c r="BB122" i="1"/>
  <c r="BB118" i="1"/>
  <c r="BB102" i="1"/>
  <c r="BB72" i="1"/>
  <c r="BB60" i="1"/>
  <c r="BB46" i="1"/>
  <c r="BB32" i="1"/>
  <c r="BB31" i="1"/>
  <c r="BB26" i="1"/>
  <c r="BB16" i="1"/>
  <c r="BB307" i="1"/>
  <c r="BB208" i="1"/>
  <c r="BB114" i="1"/>
  <c r="BB103" i="1"/>
  <c r="BB95" i="1"/>
  <c r="BB94" i="1"/>
  <c r="BB91" i="1"/>
  <c r="BB88" i="1"/>
  <c r="BB85" i="1"/>
  <c r="BB71" i="1"/>
  <c r="BB67" i="1"/>
  <c r="BB59" i="1"/>
  <c r="BB52" i="1"/>
  <c r="BB45" i="1"/>
  <c r="BB41" i="1"/>
  <c r="BB36" i="1"/>
  <c r="BB33" i="1"/>
  <c r="BB23" i="1"/>
  <c r="BB21" i="1"/>
  <c r="BB12" i="1"/>
  <c r="BB9" i="1"/>
  <c r="BB108" i="1"/>
  <c r="BB105" i="1"/>
  <c r="BB104" i="1"/>
  <c r="BB97" i="1"/>
  <c r="BB92" i="1"/>
  <c r="BB48" i="1"/>
  <c r="BB38" i="1"/>
  <c r="BB28" i="1"/>
  <c r="BB18" i="1"/>
  <c r="BB5" i="1"/>
  <c r="BB78" i="1"/>
  <c r="BB68" i="1"/>
  <c r="BB58" i="1"/>
  <c r="BB55" i="1"/>
  <c r="BB50" i="1"/>
  <c r="BB30" i="1"/>
  <c r="BB25" i="1"/>
  <c r="BB15" i="1"/>
  <c r="BB13" i="1"/>
  <c r="BB10" i="1"/>
  <c r="BB7" i="1"/>
  <c r="BB61" i="1"/>
  <c r="BB44" i="1"/>
  <c r="BB20" i="1"/>
  <c r="BB57" i="1"/>
  <c r="BB62" i="1"/>
  <c r="BB40" i="1"/>
  <c r="BB75" i="1"/>
  <c r="BB135" i="1"/>
  <c r="AZ453" i="1"/>
  <c r="AZ441" i="1"/>
  <c r="AZ440" i="1"/>
  <c r="AZ438" i="1"/>
  <c r="AZ435" i="1"/>
  <c r="AZ433" i="1"/>
  <c r="AZ430" i="1"/>
  <c r="AZ428" i="1"/>
  <c r="AZ423" i="1"/>
  <c r="AZ460" i="1"/>
  <c r="AZ446" i="1"/>
  <c r="AZ425" i="1"/>
  <c r="AZ420" i="1"/>
  <c r="AZ457" i="1"/>
  <c r="AZ442" i="1"/>
  <c r="AZ436" i="1"/>
  <c r="AZ454" i="1"/>
  <c r="AZ426" i="1"/>
  <c r="AZ462" i="1"/>
  <c r="AZ451" i="1"/>
  <c r="AZ444" i="1"/>
  <c r="AZ421" i="1"/>
  <c r="AZ459" i="1"/>
  <c r="AZ424" i="1"/>
  <c r="AZ386" i="1"/>
  <c r="AZ380" i="1"/>
  <c r="AZ377" i="1"/>
  <c r="AZ375" i="1"/>
  <c r="AZ373" i="1"/>
  <c r="AZ371" i="1"/>
  <c r="AZ458" i="1"/>
  <c r="AZ434" i="1"/>
  <c r="AZ404" i="1"/>
  <c r="AZ396" i="1"/>
  <c r="AZ383" i="1"/>
  <c r="AZ343" i="1"/>
  <c r="AZ455" i="1"/>
  <c r="AZ445" i="1"/>
  <c r="AZ419" i="1"/>
  <c r="AZ418" i="1"/>
  <c r="AZ417" i="1"/>
  <c r="AZ411" i="1"/>
  <c r="AZ406" i="1"/>
  <c r="AZ368" i="1"/>
  <c r="AZ355" i="1"/>
  <c r="AZ427" i="1"/>
  <c r="AZ410" i="1"/>
  <c r="AZ400" i="1"/>
  <c r="AZ395" i="1"/>
  <c r="AZ393" i="1"/>
  <c r="AZ378" i="1"/>
  <c r="AZ367" i="1"/>
  <c r="AZ358" i="1"/>
  <c r="AZ347" i="1"/>
  <c r="AZ450" i="1"/>
  <c r="AZ439" i="1"/>
  <c r="AZ429" i="1"/>
  <c r="AZ413" i="1"/>
  <c r="AZ405" i="1"/>
  <c r="AZ402" i="1"/>
  <c r="AZ397" i="1"/>
  <c r="AZ359" i="1"/>
  <c r="AZ346" i="1"/>
  <c r="AZ407" i="1"/>
  <c r="AZ379" i="1"/>
  <c r="AZ332" i="1"/>
  <c r="AZ330" i="1"/>
  <c r="AZ326" i="1"/>
  <c r="AZ323" i="1"/>
  <c r="AZ302" i="1"/>
  <c r="AZ465" i="1"/>
  <c r="AZ374" i="1"/>
  <c r="AZ370" i="1"/>
  <c r="AZ353" i="1"/>
  <c r="AZ345" i="1"/>
  <c r="AZ322" i="1"/>
  <c r="AZ320" i="1"/>
  <c r="AZ317" i="1"/>
  <c r="AZ313" i="1"/>
  <c r="AZ311" i="1"/>
  <c r="AZ452" i="1"/>
  <c r="AZ422" i="1"/>
  <c r="AZ394" i="1"/>
  <c r="AZ351" i="1"/>
  <c r="AZ339" i="1"/>
  <c r="AZ327" i="1"/>
  <c r="AZ315" i="1"/>
  <c r="AZ443" i="1"/>
  <c r="AZ398" i="1"/>
  <c r="AZ369" i="1"/>
  <c r="AZ301" i="1"/>
  <c r="AZ287" i="1"/>
  <c r="AZ463" i="1"/>
  <c r="AZ389" i="1"/>
  <c r="AZ381" i="1"/>
  <c r="AZ376" i="1"/>
  <c r="AZ372" i="1"/>
  <c r="AZ350" i="1"/>
  <c r="AZ341" i="1"/>
  <c r="AZ324" i="1"/>
  <c r="AZ319" i="1"/>
  <c r="AZ310" i="1"/>
  <c r="AZ366" i="1"/>
  <c r="AZ348" i="1"/>
  <c r="AZ337" i="1"/>
  <c r="AZ335" i="1"/>
  <c r="AZ325" i="1"/>
  <c r="AZ408" i="1"/>
  <c r="AZ387" i="1"/>
  <c r="AZ329" i="1"/>
  <c r="AZ286" i="1"/>
  <c r="AZ284" i="1"/>
  <c r="AZ280" i="1"/>
  <c r="AZ275" i="1"/>
  <c r="AZ252" i="1"/>
  <c r="AZ233" i="1"/>
  <c r="AZ222" i="1"/>
  <c r="AZ220" i="1"/>
  <c r="AZ331" i="1"/>
  <c r="AZ307" i="1"/>
  <c r="AZ260" i="1"/>
  <c r="AZ243" i="1"/>
  <c r="AZ238" i="1"/>
  <c r="AZ235" i="1"/>
  <c r="AZ230" i="1"/>
  <c r="AZ384" i="1"/>
  <c r="AZ303" i="1"/>
  <c r="AZ267" i="1"/>
  <c r="AZ257" i="1"/>
  <c r="AZ241" i="1"/>
  <c r="AZ227" i="1"/>
  <c r="AZ224" i="1"/>
  <c r="AZ340" i="1"/>
  <c r="AZ312" i="1"/>
  <c r="AZ304" i="1"/>
  <c r="AZ290" i="1"/>
  <c r="AZ279" i="1"/>
  <c r="AZ263" i="1"/>
  <c r="AZ245" i="1"/>
  <c r="AZ344" i="1"/>
  <c r="AZ333" i="1"/>
  <c r="AZ291" i="1"/>
  <c r="AZ289" i="1"/>
  <c r="AZ276" i="1"/>
  <c r="AZ269" i="1"/>
  <c r="AZ403" i="1"/>
  <c r="AZ305" i="1"/>
  <c r="AZ294" i="1"/>
  <c r="AZ293" i="1"/>
  <c r="AZ285" i="1"/>
  <c r="AZ268" i="1"/>
  <c r="AZ240" i="1"/>
  <c r="AZ231" i="1"/>
  <c r="AZ223" i="1"/>
  <c r="AZ219" i="1"/>
  <c r="AZ309" i="1"/>
  <c r="AZ308" i="1"/>
  <c r="AZ297" i="1"/>
  <c r="AZ295" i="1"/>
  <c r="AZ288" i="1"/>
  <c r="AZ278" i="1"/>
  <c r="AZ256" i="1"/>
  <c r="AZ244" i="1"/>
  <c r="AZ239" i="1"/>
  <c r="AZ236" i="1"/>
  <c r="AZ232" i="1"/>
  <c r="AZ328" i="1"/>
  <c r="AZ211" i="1"/>
  <c r="AZ196" i="1"/>
  <c r="AZ179" i="1"/>
  <c r="AZ255" i="1"/>
  <c r="AZ228" i="1"/>
  <c r="AZ205" i="1"/>
  <c r="AZ195" i="1"/>
  <c r="AZ176" i="1"/>
  <c r="AZ142" i="1"/>
  <c r="AZ342" i="1"/>
  <c r="AZ281" i="1"/>
  <c r="AZ253" i="1"/>
  <c r="AZ226" i="1"/>
  <c r="AZ208" i="1"/>
  <c r="AZ189" i="1"/>
  <c r="AZ186" i="1"/>
  <c r="AZ159" i="1"/>
  <c r="AZ157" i="1"/>
  <c r="AZ156" i="1"/>
  <c r="AZ153" i="1"/>
  <c r="AZ138" i="1"/>
  <c r="AZ225" i="1"/>
  <c r="AZ204" i="1"/>
  <c r="AZ135" i="1"/>
  <c r="AZ133" i="1"/>
  <c r="AZ124" i="1"/>
  <c r="AZ258" i="1"/>
  <c r="AZ218" i="1"/>
  <c r="AZ203" i="1"/>
  <c r="AZ178" i="1"/>
  <c r="AZ175" i="1"/>
  <c r="AZ161" i="1"/>
  <c r="AZ160" i="1"/>
  <c r="AZ137" i="1"/>
  <c r="AZ127" i="1"/>
  <c r="AZ300" i="1"/>
  <c r="AZ259" i="1"/>
  <c r="AZ210" i="1"/>
  <c r="AZ209" i="1"/>
  <c r="AZ206" i="1"/>
  <c r="AZ192" i="1"/>
  <c r="AZ132" i="1"/>
  <c r="AZ139" i="1"/>
  <c r="AZ107" i="1"/>
  <c r="AZ65" i="1"/>
  <c r="AZ213" i="1"/>
  <c r="AZ150" i="1"/>
  <c r="AZ126" i="1"/>
  <c r="AZ110" i="1"/>
  <c r="AZ100" i="1"/>
  <c r="AZ96" i="1"/>
  <c r="AZ82" i="1"/>
  <c r="AZ77" i="1"/>
  <c r="AZ59" i="1"/>
  <c r="AZ215" i="1"/>
  <c r="AZ145" i="1"/>
  <c r="AZ129" i="1"/>
  <c r="AZ122" i="1"/>
  <c r="AZ108" i="1"/>
  <c r="AZ104" i="1"/>
  <c r="AZ103" i="1"/>
  <c r="AZ89" i="1"/>
  <c r="AZ85" i="1"/>
  <c r="AZ121" i="1"/>
  <c r="AZ98" i="1"/>
  <c r="AZ90" i="1"/>
  <c r="AZ80" i="1"/>
  <c r="AZ72" i="1"/>
  <c r="AZ69" i="1"/>
  <c r="AZ66" i="1"/>
  <c r="AZ60" i="1"/>
  <c r="AZ187" i="1"/>
  <c r="AZ95" i="1"/>
  <c r="AZ84" i="1"/>
  <c r="AZ78" i="1"/>
  <c r="AZ306" i="1"/>
  <c r="AZ109" i="1"/>
  <c r="AZ61" i="1"/>
  <c r="AZ58" i="1"/>
  <c r="AZ40" i="1"/>
  <c r="AZ28" i="1"/>
  <c r="AZ18" i="1"/>
  <c r="AZ5" i="1"/>
  <c r="AZ4" i="1"/>
  <c r="AZ136" i="1"/>
  <c r="AZ130" i="1"/>
  <c r="AZ81" i="1"/>
  <c r="AZ73" i="1"/>
  <c r="AZ62" i="1"/>
  <c r="AZ55" i="1"/>
  <c r="AZ50" i="1"/>
  <c r="AZ43" i="1"/>
  <c r="AZ30" i="1"/>
  <c r="AZ25" i="1"/>
  <c r="AZ24" i="1"/>
  <c r="AZ15" i="1"/>
  <c r="AZ10" i="1"/>
  <c r="AZ7" i="1"/>
  <c r="AZ49" i="1"/>
  <c r="AZ42" i="1"/>
  <c r="AZ20" i="1"/>
  <c r="AZ154" i="1"/>
  <c r="AZ131" i="1"/>
  <c r="AZ47" i="1"/>
  <c r="AZ39" i="1"/>
  <c r="AZ34" i="1"/>
  <c r="AZ27" i="1"/>
  <c r="AZ17" i="1"/>
  <c r="AZ3" i="1"/>
  <c r="AZ242" i="1"/>
  <c r="AZ217" i="1"/>
  <c r="AZ194" i="1"/>
  <c r="AZ181" i="1"/>
  <c r="AZ163" i="1"/>
  <c r="AZ123" i="1"/>
  <c r="AZ54" i="1"/>
  <c r="AZ51" i="1"/>
  <c r="AZ29" i="1"/>
  <c r="AZ155" i="1"/>
  <c r="AZ88" i="1"/>
  <c r="AZ76" i="1"/>
  <c r="AZ67" i="1"/>
  <c r="AZ64" i="1"/>
  <c r="AZ41" i="1"/>
  <c r="AZ22" i="1"/>
  <c r="AZ19" i="1"/>
  <c r="AZ12" i="1"/>
  <c r="AZ8" i="1"/>
  <c r="AZ105" i="1"/>
  <c r="AZ97" i="1"/>
  <c r="AZ79" i="1"/>
  <c r="AZ71" i="1"/>
  <c r="AZ48" i="1"/>
  <c r="AZ38" i="1"/>
  <c r="AZ31" i="1"/>
  <c r="AZ26" i="1"/>
  <c r="AZ16" i="1"/>
  <c r="AZ52" i="1"/>
  <c r="AZ9" i="1"/>
  <c r="AZ45" i="1"/>
  <c r="AZ23" i="1"/>
  <c r="AZ21" i="1"/>
  <c r="AZ87" i="1"/>
  <c r="AZ36" i="1"/>
  <c r="AP420" i="1"/>
  <c r="AP444" i="1"/>
  <c r="AP425" i="1"/>
  <c r="AP456" i="1"/>
  <c r="AP450" i="1"/>
  <c r="AP442" i="1"/>
  <c r="AP430" i="1"/>
  <c r="AP399" i="1"/>
  <c r="AP395" i="1"/>
  <c r="AP413" i="1"/>
  <c r="AP390" i="1"/>
  <c r="AP377" i="1"/>
  <c r="AP375" i="1"/>
  <c r="AP373" i="1"/>
  <c r="AP371" i="1"/>
  <c r="AP365" i="1"/>
  <c r="AP352" i="1"/>
  <c r="AP434" i="1"/>
  <c r="AP426" i="1"/>
  <c r="AP387" i="1"/>
  <c r="AP385" i="1"/>
  <c r="AP381" i="1"/>
  <c r="AP376" i="1"/>
  <c r="AP374" i="1"/>
  <c r="AP372" i="1"/>
  <c r="AP370" i="1"/>
  <c r="AP363" i="1"/>
  <c r="AP360" i="1"/>
  <c r="AP341" i="1"/>
  <c r="AP418" i="1"/>
  <c r="AP358" i="1"/>
  <c r="AP300" i="1"/>
  <c r="AP291" i="1"/>
  <c r="AP438" i="1"/>
  <c r="AP332" i="1"/>
  <c r="AP330" i="1"/>
  <c r="AP435" i="1"/>
  <c r="AP433" i="1"/>
  <c r="AP431" i="1"/>
  <c r="AP406" i="1"/>
  <c r="AP355" i="1"/>
  <c r="AP350" i="1"/>
  <c r="AP322" i="1"/>
  <c r="AP320" i="1"/>
  <c r="AP317" i="1"/>
  <c r="AP311" i="1"/>
  <c r="AP297" i="1"/>
  <c r="AP294" i="1"/>
  <c r="AP349" i="1"/>
  <c r="AP331" i="1"/>
  <c r="AP314" i="1"/>
  <c r="AP348" i="1"/>
  <c r="AP239" i="1"/>
  <c r="AP316" i="1"/>
  <c r="AP302" i="1"/>
  <c r="AP293" i="1"/>
  <c r="AP277" i="1"/>
  <c r="AP264" i="1"/>
  <c r="AP259" i="1"/>
  <c r="AP252" i="1"/>
  <c r="AP227" i="1"/>
  <c r="AP218" i="1"/>
  <c r="AP335" i="1"/>
  <c r="AP304" i="1"/>
  <c r="AP303" i="1"/>
  <c r="AP235" i="1"/>
  <c r="AP220" i="1"/>
  <c r="AP443" i="1"/>
  <c r="AP336" i="1"/>
  <c r="AP270" i="1"/>
  <c r="AP238" i="1"/>
  <c r="AP457" i="1"/>
  <c r="AP364" i="1"/>
  <c r="AP312" i="1"/>
  <c r="AP305" i="1"/>
  <c r="AP286" i="1"/>
  <c r="AP337" i="1"/>
  <c r="AP319" i="1"/>
  <c r="AP298" i="1"/>
  <c r="AP276" i="1"/>
  <c r="AP263" i="1"/>
  <c r="AP253" i="1"/>
  <c r="AP234" i="1"/>
  <c r="AP229" i="1"/>
  <c r="AP262" i="1"/>
  <c r="AP256" i="1"/>
  <c r="AP177" i="1"/>
  <c r="AP174" i="1"/>
  <c r="AP260" i="1"/>
  <c r="AP202" i="1"/>
  <c r="AP201" i="1"/>
  <c r="AP191" i="1"/>
  <c r="AP169" i="1"/>
  <c r="AP152" i="1"/>
  <c r="AP150" i="1"/>
  <c r="AP145" i="1"/>
  <c r="AP301" i="1"/>
  <c r="AP268" i="1"/>
  <c r="AP251" i="1"/>
  <c r="AP243" i="1"/>
  <c r="AP187" i="1"/>
  <c r="AP179" i="1"/>
  <c r="AP166" i="1"/>
  <c r="AP163" i="1"/>
  <c r="AP159" i="1"/>
  <c r="AP147" i="1"/>
  <c r="AP310" i="1"/>
  <c r="AP211" i="1"/>
  <c r="AP204" i="1"/>
  <c r="AP195" i="1"/>
  <c r="AP176" i="1"/>
  <c r="AP129" i="1"/>
  <c r="AP257" i="1"/>
  <c r="AP203" i="1"/>
  <c r="AP146" i="1"/>
  <c r="AP167" i="1"/>
  <c r="AP151" i="1"/>
  <c r="AP148" i="1"/>
  <c r="AP135" i="1"/>
  <c r="AP132" i="1"/>
  <c r="AP194" i="1"/>
  <c r="AP134" i="1"/>
  <c r="AP118" i="1"/>
  <c r="AP80" i="1"/>
  <c r="AP72" i="1"/>
  <c r="AP217" i="1"/>
  <c r="AP143" i="1"/>
  <c r="AP142" i="1"/>
  <c r="AP94" i="1"/>
  <c r="AP88" i="1"/>
  <c r="AP168" i="1"/>
  <c r="AP165" i="1"/>
  <c r="AP149" i="1"/>
  <c r="AP141" i="1"/>
  <c r="AP117" i="1"/>
  <c r="AP116" i="1"/>
  <c r="AP107" i="1"/>
  <c r="AP102" i="1"/>
  <c r="AP81" i="1"/>
  <c r="AP184" i="1"/>
  <c r="AP157" i="1"/>
  <c r="AP119" i="1"/>
  <c r="AP108" i="1"/>
  <c r="AP75" i="1"/>
  <c r="AP170" i="1"/>
  <c r="AP182" i="1"/>
  <c r="AP104" i="1"/>
  <c r="AP98" i="1"/>
  <c r="AP95" i="1"/>
  <c r="AP86" i="1"/>
  <c r="AP69" i="1"/>
  <c r="AP59" i="1"/>
  <c r="AP58" i="1"/>
  <c r="AP48" i="1"/>
  <c r="AP38" i="1"/>
  <c r="AP222" i="1"/>
  <c r="AP109" i="1"/>
  <c r="AP52" i="1"/>
  <c r="AP50" i="1"/>
  <c r="AP160" i="1"/>
  <c r="AP40" i="1"/>
  <c r="AP23" i="1"/>
  <c r="AP9" i="1"/>
  <c r="AP7" i="1"/>
  <c r="AP3" i="1"/>
  <c r="AP82" i="1"/>
  <c r="AP70" i="1"/>
  <c r="AP64" i="1"/>
  <c r="AP32" i="1"/>
  <c r="AP144" i="1"/>
  <c r="AP140" i="1"/>
  <c r="AP53" i="1"/>
  <c r="AP42" i="1"/>
  <c r="AP24" i="1"/>
  <c r="AP131" i="1"/>
  <c r="AP114" i="1"/>
  <c r="AP39" i="1"/>
  <c r="AP22" i="1"/>
  <c r="AP6" i="1"/>
  <c r="AP51" i="1"/>
  <c r="AP34" i="1"/>
  <c r="AP12" i="1"/>
  <c r="AP41" i="1"/>
  <c r="AP89" i="1"/>
  <c r="AP68" i="1"/>
  <c r="AP103" i="1"/>
  <c r="AP14" i="1"/>
  <c r="AP8" i="1"/>
  <c r="AP92" i="1"/>
  <c r="AX462" i="1"/>
  <c r="AX451" i="1"/>
  <c r="AX444" i="1"/>
  <c r="AX421" i="1"/>
  <c r="AX465" i="1"/>
  <c r="AX458" i="1"/>
  <c r="AX450" i="1"/>
  <c r="AX440" i="1"/>
  <c r="AX453" i="1"/>
  <c r="AX441" i="1"/>
  <c r="AX438" i="1"/>
  <c r="AX435" i="1"/>
  <c r="AX433" i="1"/>
  <c r="AX430" i="1"/>
  <c r="AX428" i="1"/>
  <c r="AX423" i="1"/>
  <c r="AX463" i="1"/>
  <c r="AX452" i="1"/>
  <c r="AX445" i="1"/>
  <c r="AX439" i="1"/>
  <c r="AX427" i="1"/>
  <c r="AX422" i="1"/>
  <c r="AX419" i="1"/>
  <c r="AX459" i="1"/>
  <c r="AX455" i="1"/>
  <c r="AX443" i="1"/>
  <c r="AX434" i="1"/>
  <c r="AX429" i="1"/>
  <c r="AX424" i="1"/>
  <c r="AX413" i="1"/>
  <c r="AX405" i="1"/>
  <c r="AX402" i="1"/>
  <c r="AX397" i="1"/>
  <c r="AX359" i="1"/>
  <c r="AX407" i="1"/>
  <c r="AX387" i="1"/>
  <c r="AX369" i="1"/>
  <c r="AX353" i="1"/>
  <c r="AX352" i="1"/>
  <c r="AX345" i="1"/>
  <c r="AX339" i="1"/>
  <c r="AX442" i="1"/>
  <c r="AX420" i="1"/>
  <c r="AX386" i="1"/>
  <c r="AX380" i="1"/>
  <c r="AX377" i="1"/>
  <c r="AX375" i="1"/>
  <c r="AX373" i="1"/>
  <c r="AX371" i="1"/>
  <c r="AX446" i="1"/>
  <c r="AX398" i="1"/>
  <c r="AX394" i="1"/>
  <c r="AX389" i="1"/>
  <c r="AX381" i="1"/>
  <c r="AX379" i="1"/>
  <c r="AX363" i="1"/>
  <c r="AX360" i="1"/>
  <c r="AX341" i="1"/>
  <c r="AX408" i="1"/>
  <c r="AX403" i="1"/>
  <c r="AX376" i="1"/>
  <c r="AX374" i="1"/>
  <c r="AX372" i="1"/>
  <c r="AX370" i="1"/>
  <c r="AX351" i="1"/>
  <c r="AX361" i="1"/>
  <c r="AX355" i="1"/>
  <c r="AX337" i="1"/>
  <c r="AX325" i="1"/>
  <c r="AX308" i="1"/>
  <c r="AX306" i="1"/>
  <c r="AX300" i="1"/>
  <c r="AX297" i="1"/>
  <c r="AX296" i="1"/>
  <c r="AX293" i="1"/>
  <c r="AX291" i="1"/>
  <c r="AX285" i="1"/>
  <c r="AX342" i="1"/>
  <c r="AX333" i="1"/>
  <c r="AX328" i="1"/>
  <c r="AX426" i="1"/>
  <c r="AX378" i="1"/>
  <c r="AX334" i="1"/>
  <c r="AX332" i="1"/>
  <c r="AX330" i="1"/>
  <c r="AX326" i="1"/>
  <c r="AX323" i="1"/>
  <c r="AX404" i="1"/>
  <c r="AX347" i="1"/>
  <c r="AX343" i="1"/>
  <c r="AX322" i="1"/>
  <c r="AX320" i="1"/>
  <c r="AX317" i="1"/>
  <c r="AX313" i="1"/>
  <c r="AX311" i="1"/>
  <c r="AX290" i="1"/>
  <c r="AX288" i="1"/>
  <c r="AX400" i="1"/>
  <c r="AX395" i="1"/>
  <c r="AX383" i="1"/>
  <c r="AX367" i="1"/>
  <c r="AX358" i="1"/>
  <c r="AX344" i="1"/>
  <c r="AX454" i="1"/>
  <c r="AX436" i="1"/>
  <c r="AX425" i="1"/>
  <c r="AX411" i="1"/>
  <c r="AX396" i="1"/>
  <c r="AX340" i="1"/>
  <c r="AX331" i="1"/>
  <c r="AX329" i="1"/>
  <c r="AX314" i="1"/>
  <c r="AX312" i="1"/>
  <c r="AX410" i="1"/>
  <c r="AX368" i="1"/>
  <c r="AX324" i="1"/>
  <c r="AX282" i="1"/>
  <c r="AX278" i="1"/>
  <c r="AX264" i="1"/>
  <c r="AX256" i="1"/>
  <c r="AX244" i="1"/>
  <c r="AX239" i="1"/>
  <c r="AX236" i="1"/>
  <c r="AX460" i="1"/>
  <c r="AX301" i="1"/>
  <c r="AX286" i="1"/>
  <c r="AX259" i="1"/>
  <c r="AX255" i="1"/>
  <c r="AX249" i="1"/>
  <c r="AX242" i="1"/>
  <c r="AX228" i="1"/>
  <c r="AX225" i="1"/>
  <c r="AX218" i="1"/>
  <c r="AX418" i="1"/>
  <c r="AX346" i="1"/>
  <c r="AX298" i="1"/>
  <c r="AX284" i="1"/>
  <c r="AX280" i="1"/>
  <c r="AX275" i="1"/>
  <c r="AX252" i="1"/>
  <c r="AX233" i="1"/>
  <c r="AX230" i="1"/>
  <c r="AX222" i="1"/>
  <c r="AX220" i="1"/>
  <c r="AX364" i="1"/>
  <c r="AX319" i="1"/>
  <c r="AX310" i="1"/>
  <c r="AX307" i="1"/>
  <c r="AX302" i="1"/>
  <c r="AX260" i="1"/>
  <c r="AX243" i="1"/>
  <c r="AX238" i="1"/>
  <c r="AX393" i="1"/>
  <c r="AX304" i="1"/>
  <c r="AX303" i="1"/>
  <c r="AX267" i="1"/>
  <c r="AX362" i="1"/>
  <c r="AX287" i="1"/>
  <c r="AX279" i="1"/>
  <c r="AX273" i="1"/>
  <c r="AX263" i="1"/>
  <c r="AX245" i="1"/>
  <c r="AX229" i="1"/>
  <c r="AX417" i="1"/>
  <c r="AX327" i="1"/>
  <c r="AX315" i="1"/>
  <c r="AX305" i="1"/>
  <c r="AX289" i="1"/>
  <c r="AX258" i="1"/>
  <c r="AX253" i="1"/>
  <c r="AX234" i="1"/>
  <c r="AX231" i="1"/>
  <c r="AX226" i="1"/>
  <c r="AX206" i="1"/>
  <c r="AX198" i="1"/>
  <c r="AX192" i="1"/>
  <c r="AX182" i="1"/>
  <c r="AX295" i="1"/>
  <c r="AX283" i="1"/>
  <c r="AX268" i="1"/>
  <c r="AX217" i="1"/>
  <c r="AX213" i="1"/>
  <c r="AX202" i="1"/>
  <c r="AX191" i="1"/>
  <c r="AX187" i="1"/>
  <c r="AX163" i="1"/>
  <c r="AX154" i="1"/>
  <c r="AX150" i="1"/>
  <c r="AX145" i="1"/>
  <c r="AX139" i="1"/>
  <c r="AX131" i="1"/>
  <c r="AX227" i="1"/>
  <c r="AX219" i="1"/>
  <c r="AX211" i="1"/>
  <c r="AX199" i="1"/>
  <c r="AX196" i="1"/>
  <c r="AX179" i="1"/>
  <c r="AX166" i="1"/>
  <c r="AX147" i="1"/>
  <c r="AX129" i="1"/>
  <c r="AX126" i="1"/>
  <c r="AX257" i="1"/>
  <c r="AX205" i="1"/>
  <c r="AX201" i="1"/>
  <c r="AX195" i="1"/>
  <c r="AX186" i="1"/>
  <c r="AX176" i="1"/>
  <c r="AX168" i="1"/>
  <c r="AX149" i="1"/>
  <c r="AX142" i="1"/>
  <c r="AX240" i="1"/>
  <c r="AX223" i="1"/>
  <c r="AX204" i="1"/>
  <c r="AX146" i="1"/>
  <c r="AX135" i="1"/>
  <c r="AX133" i="1"/>
  <c r="AX124" i="1"/>
  <c r="AX241" i="1"/>
  <c r="AX215" i="1"/>
  <c r="AX197" i="1"/>
  <c r="AX194" i="1"/>
  <c r="AX181" i="1"/>
  <c r="AX167" i="1"/>
  <c r="AX155" i="1"/>
  <c r="AX148" i="1"/>
  <c r="AX130" i="1"/>
  <c r="AX309" i="1"/>
  <c r="AX189" i="1"/>
  <c r="AX174" i="1"/>
  <c r="AX161" i="1"/>
  <c r="AX160" i="1"/>
  <c r="AX140" i="1"/>
  <c r="AX94" i="1"/>
  <c r="AX84" i="1"/>
  <c r="AX78" i="1"/>
  <c r="AX62" i="1"/>
  <c r="AX175" i="1"/>
  <c r="AX123" i="1"/>
  <c r="AX105" i="1"/>
  <c r="AX97" i="1"/>
  <c r="AX88" i="1"/>
  <c r="AX81" i="1"/>
  <c r="AX71" i="1"/>
  <c r="AX56" i="1"/>
  <c r="AX210" i="1"/>
  <c r="AX159" i="1"/>
  <c r="AX157" i="1"/>
  <c r="AX138" i="1"/>
  <c r="AX114" i="1"/>
  <c r="AX134" i="1"/>
  <c r="AX79" i="1"/>
  <c r="AX64" i="1"/>
  <c r="AX178" i="1"/>
  <c r="AX153" i="1"/>
  <c r="AX113" i="1"/>
  <c r="AX109" i="1"/>
  <c r="AX87" i="1"/>
  <c r="AX86" i="1"/>
  <c r="AX76" i="1"/>
  <c r="AX209" i="1"/>
  <c r="AX48" i="1"/>
  <c r="AX38" i="1"/>
  <c r="AX32" i="1"/>
  <c r="AX31" i="1"/>
  <c r="AX26" i="1"/>
  <c r="AX16" i="1"/>
  <c r="AX80" i="1"/>
  <c r="AX65" i="1"/>
  <c r="AX52" i="1"/>
  <c r="AX45" i="1"/>
  <c r="AX36" i="1"/>
  <c r="AX23" i="1"/>
  <c r="AX21" i="1"/>
  <c r="AX13" i="1"/>
  <c r="AX9" i="1"/>
  <c r="AX4" i="1"/>
  <c r="AX224" i="1"/>
  <c r="AX203" i="1"/>
  <c r="AX82" i="1"/>
  <c r="AX77" i="1"/>
  <c r="AX61" i="1"/>
  <c r="AX58" i="1"/>
  <c r="AX44" i="1"/>
  <c r="AX40" i="1"/>
  <c r="AX28" i="1"/>
  <c r="AX18" i="1"/>
  <c r="AX7" i="1"/>
  <c r="AX5" i="1"/>
  <c r="AX137" i="1"/>
  <c r="AX73" i="1"/>
  <c r="AX69" i="1"/>
  <c r="AX55" i="1"/>
  <c r="AX50" i="1"/>
  <c r="AX43" i="1"/>
  <c r="AX30" i="1"/>
  <c r="AX25" i="1"/>
  <c r="AX24" i="1"/>
  <c r="AX15" i="1"/>
  <c r="AX10" i="1"/>
  <c r="AX100" i="1"/>
  <c r="AX89" i="1"/>
  <c r="AX83" i="1"/>
  <c r="AX66" i="1"/>
  <c r="AX49" i="1"/>
  <c r="AX42" i="1"/>
  <c r="AX20" i="1"/>
  <c r="AX208" i="1"/>
  <c r="AX122" i="1"/>
  <c r="AX101" i="1"/>
  <c r="AX95" i="1"/>
  <c r="AX47" i="1"/>
  <c r="AX39" i="1"/>
  <c r="AX34" i="1"/>
  <c r="AX27" i="1"/>
  <c r="AX17" i="1"/>
  <c r="AX3" i="1"/>
  <c r="AX127" i="1"/>
  <c r="AX121" i="1"/>
  <c r="AX103" i="1"/>
  <c r="AX98" i="1"/>
  <c r="AX96" i="1"/>
  <c r="AX90" i="1"/>
  <c r="AX85" i="1"/>
  <c r="AX54" i="1"/>
  <c r="AX51" i="1"/>
  <c r="AX46" i="1"/>
  <c r="AX33" i="1"/>
  <c r="AX29" i="1"/>
  <c r="AX120" i="1"/>
  <c r="AX22" i="1"/>
  <c r="AX132" i="1"/>
  <c r="AX115" i="1"/>
  <c r="AX72" i="1"/>
  <c r="AX67" i="1"/>
  <c r="AX59" i="1"/>
  <c r="AX156" i="1"/>
  <c r="AX110" i="1"/>
  <c r="AX108" i="1"/>
  <c r="AX104" i="1"/>
  <c r="AX141" i="1"/>
  <c r="AX116" i="1"/>
  <c r="AX60" i="1"/>
  <c r="AX8" i="1"/>
  <c r="AX111" i="1"/>
  <c r="AX19" i="1"/>
  <c r="AX41" i="1"/>
  <c r="AU463" i="1"/>
  <c r="AU452" i="1"/>
  <c r="AU445" i="1"/>
  <c r="AU427" i="1"/>
  <c r="AU422" i="1"/>
  <c r="AU459" i="1"/>
  <c r="AU456" i="1"/>
  <c r="AU455" i="1"/>
  <c r="AU454" i="1"/>
  <c r="AU426" i="1"/>
  <c r="AU453" i="1"/>
  <c r="AU441" i="1"/>
  <c r="AU428" i="1"/>
  <c r="AU423" i="1"/>
  <c r="AU460" i="1"/>
  <c r="AU457" i="1"/>
  <c r="AU398" i="1"/>
  <c r="AU394" i="1"/>
  <c r="AU389" i="1"/>
  <c r="AU381" i="1"/>
  <c r="AU379" i="1"/>
  <c r="AU376" i="1"/>
  <c r="AU374" i="1"/>
  <c r="AU372" i="1"/>
  <c r="AU370" i="1"/>
  <c r="AU363" i="1"/>
  <c r="AU360" i="1"/>
  <c r="AU408" i="1"/>
  <c r="AU403" i="1"/>
  <c r="AU351" i="1"/>
  <c r="AU421" i="1"/>
  <c r="AU410" i="1"/>
  <c r="AU400" i="1"/>
  <c r="AU378" i="1"/>
  <c r="AU367" i="1"/>
  <c r="AU362" i="1"/>
  <c r="AU361" i="1"/>
  <c r="AU358" i="1"/>
  <c r="AU417" i="1"/>
  <c r="AU386" i="1"/>
  <c r="AU380" i="1"/>
  <c r="AU344" i="1"/>
  <c r="AU406" i="1"/>
  <c r="AU404" i="1"/>
  <c r="AU383" i="1"/>
  <c r="AU364" i="1"/>
  <c r="AU451" i="1"/>
  <c r="AU350" i="1"/>
  <c r="AU348" i="1"/>
  <c r="AU340" i="1"/>
  <c r="AU301" i="1"/>
  <c r="AU458" i="1"/>
  <c r="AU375" i="1"/>
  <c r="AU371" i="1"/>
  <c r="AU355" i="1"/>
  <c r="AU346" i="1"/>
  <c r="AU341" i="1"/>
  <c r="AU331" i="1"/>
  <c r="AU329" i="1"/>
  <c r="AU314" i="1"/>
  <c r="AU407" i="1"/>
  <c r="AU352" i="1"/>
  <c r="AU337" i="1"/>
  <c r="AU335" i="1"/>
  <c r="AU324" i="1"/>
  <c r="AU319" i="1"/>
  <c r="AU462" i="1"/>
  <c r="AU405" i="1"/>
  <c r="AU353" i="1"/>
  <c r="AU349" i="1"/>
  <c r="AU342" i="1"/>
  <c r="AU306" i="1"/>
  <c r="AU300" i="1"/>
  <c r="AU296" i="1"/>
  <c r="AU291" i="1"/>
  <c r="AU384" i="1"/>
  <c r="AU377" i="1"/>
  <c r="AU373" i="1"/>
  <c r="AU369" i="1"/>
  <c r="AU368" i="1"/>
  <c r="AU365" i="1"/>
  <c r="AU347" i="1"/>
  <c r="AU345" i="1"/>
  <c r="AU343" i="1"/>
  <c r="AU332" i="1"/>
  <c r="AU330" i="1"/>
  <c r="AU323" i="1"/>
  <c r="AU402" i="1"/>
  <c r="AU397" i="1"/>
  <c r="AU339" i="1"/>
  <c r="AU322" i="1"/>
  <c r="AU320" i="1"/>
  <c r="AU317" i="1"/>
  <c r="AU313" i="1"/>
  <c r="AU311" i="1"/>
  <c r="AU328" i="1"/>
  <c r="AU305" i="1"/>
  <c r="AU294" i="1"/>
  <c r="AU279" i="1"/>
  <c r="AU276" i="1"/>
  <c r="AU273" i="1"/>
  <c r="AU269" i="1"/>
  <c r="AU263" i="1"/>
  <c r="AU245" i="1"/>
  <c r="AU229" i="1"/>
  <c r="AU217" i="1"/>
  <c r="AU295" i="1"/>
  <c r="AU253" i="1"/>
  <c r="AU234" i="1"/>
  <c r="AU226" i="1"/>
  <c r="AU288" i="1"/>
  <c r="AU283" i="1"/>
  <c r="AU268" i="1"/>
  <c r="AU240" i="1"/>
  <c r="AU232" i="1"/>
  <c r="AU223" i="1"/>
  <c r="AU219" i="1"/>
  <c r="AU281" i="1"/>
  <c r="AU278" i="1"/>
  <c r="AU262" i="1"/>
  <c r="AU244" i="1"/>
  <c r="AU239" i="1"/>
  <c r="AU236" i="1"/>
  <c r="AU411" i="1"/>
  <c r="AU390" i="1"/>
  <c r="AU277" i="1"/>
  <c r="AU333" i="1"/>
  <c r="AU310" i="1"/>
  <c r="AU307" i="1"/>
  <c r="AU302" i="1"/>
  <c r="AU280" i="1"/>
  <c r="AU275" i="1"/>
  <c r="AU252" i="1"/>
  <c r="AU235" i="1"/>
  <c r="AU220" i="1"/>
  <c r="AU303" i="1"/>
  <c r="AU238" i="1"/>
  <c r="AU249" i="1"/>
  <c r="AU242" i="1"/>
  <c r="AU204" i="1"/>
  <c r="AU215" i="1"/>
  <c r="AU167" i="1"/>
  <c r="AU155" i="1"/>
  <c r="AU148" i="1"/>
  <c r="AU132" i="1"/>
  <c r="AU315" i="1"/>
  <c r="AU203" i="1"/>
  <c r="AU178" i="1"/>
  <c r="AU175" i="1"/>
  <c r="AU170" i="1"/>
  <c r="AU161" i="1"/>
  <c r="AU160" i="1"/>
  <c r="AU137" i="1"/>
  <c r="AU127" i="1"/>
  <c r="AU228" i="1"/>
  <c r="AU206" i="1"/>
  <c r="AU198" i="1"/>
  <c r="AU192" i="1"/>
  <c r="AU141" i="1"/>
  <c r="AU134" i="1"/>
  <c r="AU225" i="1"/>
  <c r="AU224" i="1"/>
  <c r="AU199" i="1"/>
  <c r="AU196" i="1"/>
  <c r="AU179" i="1"/>
  <c r="AU166" i="1"/>
  <c r="AU147" i="1"/>
  <c r="AU136" i="1"/>
  <c r="AU126" i="1"/>
  <c r="AU205" i="1"/>
  <c r="AU201" i="1"/>
  <c r="AU195" i="1"/>
  <c r="AU176" i="1"/>
  <c r="AU133" i="1"/>
  <c r="AU79" i="1"/>
  <c r="AU75" i="1"/>
  <c r="AU140" i="1"/>
  <c r="AU131" i="1"/>
  <c r="AU106" i="1"/>
  <c r="AU87" i="1"/>
  <c r="AU76" i="1"/>
  <c r="AU69" i="1"/>
  <c r="AU304" i="1"/>
  <c r="AU213" i="1"/>
  <c r="AU191" i="1"/>
  <c r="AU150" i="1"/>
  <c r="AU139" i="1"/>
  <c r="AU124" i="1"/>
  <c r="AU121" i="1"/>
  <c r="AU95" i="1"/>
  <c r="AU267" i="1"/>
  <c r="AU208" i="1"/>
  <c r="AU156" i="1"/>
  <c r="AU102" i="1"/>
  <c r="AU65" i="1"/>
  <c r="AU154" i="1"/>
  <c r="AU110" i="1"/>
  <c r="AU100" i="1"/>
  <c r="AU77" i="1"/>
  <c r="AU241" i="1"/>
  <c r="AU218" i="1"/>
  <c r="AU105" i="1"/>
  <c r="AU97" i="1"/>
  <c r="AU64" i="1"/>
  <c r="AU47" i="1"/>
  <c r="AU39" i="1"/>
  <c r="AU27" i="1"/>
  <c r="AU17" i="1"/>
  <c r="AU259" i="1"/>
  <c r="AU257" i="1"/>
  <c r="AU78" i="1"/>
  <c r="AU71" i="1"/>
  <c r="AU67" i="1"/>
  <c r="AU51" i="1"/>
  <c r="AU46" i="1"/>
  <c r="AU12" i="1"/>
  <c r="AU146" i="1"/>
  <c r="AU41" i="1"/>
  <c r="AU19" i="1"/>
  <c r="AU8" i="1"/>
  <c r="AU48" i="1"/>
  <c r="AU38" i="1"/>
  <c r="AU31" i="1"/>
  <c r="AU26" i="1"/>
  <c r="AU16" i="1"/>
  <c r="AU157" i="1"/>
  <c r="AU73" i="1"/>
  <c r="AU61" i="1"/>
  <c r="AU58" i="1"/>
  <c r="AU52" i="1"/>
  <c r="AU45" i="1"/>
  <c r="AU36" i="1"/>
  <c r="AU21" i="1"/>
  <c r="AU89" i="1"/>
  <c r="AU84" i="1"/>
  <c r="AU66" i="1"/>
  <c r="AU44" i="1"/>
  <c r="AU40" i="1"/>
  <c r="AU28" i="1"/>
  <c r="AU18" i="1"/>
  <c r="AU7" i="1"/>
  <c r="AU5" i="1"/>
  <c r="AU138" i="1"/>
  <c r="AU123" i="1"/>
  <c r="AU122" i="1"/>
  <c r="AU99" i="1"/>
  <c r="AU55" i="1"/>
  <c r="AU43" i="1"/>
  <c r="AU30" i="1"/>
  <c r="AU10" i="1"/>
  <c r="AU88" i="1"/>
  <c r="AU20" i="1"/>
  <c r="AU42" i="1"/>
  <c r="AU202" i="1"/>
  <c r="AU145" i="1"/>
  <c r="AU56" i="1"/>
  <c r="AY465" i="1"/>
  <c r="AY458" i="1"/>
  <c r="AY450" i="1"/>
  <c r="AY417" i="1"/>
  <c r="AY453" i="1"/>
  <c r="AY441" i="1"/>
  <c r="AY438" i="1"/>
  <c r="AY435" i="1"/>
  <c r="AY433" i="1"/>
  <c r="AY430" i="1"/>
  <c r="AY428" i="1"/>
  <c r="AY423" i="1"/>
  <c r="AY460" i="1"/>
  <c r="AY446" i="1"/>
  <c r="AY425" i="1"/>
  <c r="AY420" i="1"/>
  <c r="AY418" i="1"/>
  <c r="AY459" i="1"/>
  <c r="AY455" i="1"/>
  <c r="AY449" i="1"/>
  <c r="AY443" i="1"/>
  <c r="AY434" i="1"/>
  <c r="AY429" i="1"/>
  <c r="AY424" i="1"/>
  <c r="AY456" i="1"/>
  <c r="AY454" i="1"/>
  <c r="AY426" i="1"/>
  <c r="AY422" i="1"/>
  <c r="AY407" i="1"/>
  <c r="AY387" i="1"/>
  <c r="AY385" i="1"/>
  <c r="AY384" i="1"/>
  <c r="AY369" i="1"/>
  <c r="AY353" i="1"/>
  <c r="AY352" i="1"/>
  <c r="AY457" i="1"/>
  <c r="AY442" i="1"/>
  <c r="AY421" i="1"/>
  <c r="AY390" i="1"/>
  <c r="AY386" i="1"/>
  <c r="AY380" i="1"/>
  <c r="AY377" i="1"/>
  <c r="AY375" i="1"/>
  <c r="AY373" i="1"/>
  <c r="AY371" i="1"/>
  <c r="AY365" i="1"/>
  <c r="AY344" i="1"/>
  <c r="AY436" i="1"/>
  <c r="AY404" i="1"/>
  <c r="AY396" i="1"/>
  <c r="AY383" i="1"/>
  <c r="AY364" i="1"/>
  <c r="AY463" i="1"/>
  <c r="AY452" i="1"/>
  <c r="AY408" i="1"/>
  <c r="AY403" i="1"/>
  <c r="AY376" i="1"/>
  <c r="AY374" i="1"/>
  <c r="AY372" i="1"/>
  <c r="AY370" i="1"/>
  <c r="AY351" i="1"/>
  <c r="AY462" i="1"/>
  <c r="AY451" i="1"/>
  <c r="AY427" i="1"/>
  <c r="AY410" i="1"/>
  <c r="AY400" i="1"/>
  <c r="AY395" i="1"/>
  <c r="AY393" i="1"/>
  <c r="AY378" i="1"/>
  <c r="AY367" i="1"/>
  <c r="AY362" i="1"/>
  <c r="AY361" i="1"/>
  <c r="AY358" i="1"/>
  <c r="AY347" i="1"/>
  <c r="AY406" i="1"/>
  <c r="AY342" i="1"/>
  <c r="AY333" i="1"/>
  <c r="AY328" i="1"/>
  <c r="AY305" i="1"/>
  <c r="AY295" i="1"/>
  <c r="AY445" i="1"/>
  <c r="AY379" i="1"/>
  <c r="AY332" i="1"/>
  <c r="AY330" i="1"/>
  <c r="AY326" i="1"/>
  <c r="AY323" i="1"/>
  <c r="AY419" i="1"/>
  <c r="AY405" i="1"/>
  <c r="AY345" i="1"/>
  <c r="AY343" i="1"/>
  <c r="AY322" i="1"/>
  <c r="AY320" i="1"/>
  <c r="AY317" i="1"/>
  <c r="AY313" i="1"/>
  <c r="AY413" i="1"/>
  <c r="AY394" i="1"/>
  <c r="AY368" i="1"/>
  <c r="AY360" i="1"/>
  <c r="AY339" i="1"/>
  <c r="AY327" i="1"/>
  <c r="AY315" i="1"/>
  <c r="AY309" i="1"/>
  <c r="AY304" i="1"/>
  <c r="AY294" i="1"/>
  <c r="AY286" i="1"/>
  <c r="AY439" i="1"/>
  <c r="AY411" i="1"/>
  <c r="AY402" i="1"/>
  <c r="AY401" i="1"/>
  <c r="AY397" i="1"/>
  <c r="AY363" i="1"/>
  <c r="AY359" i="1"/>
  <c r="AY340" i="1"/>
  <c r="AY331" i="1"/>
  <c r="AY329" i="1"/>
  <c r="AY314" i="1"/>
  <c r="AY312" i="1"/>
  <c r="AY389" i="1"/>
  <c r="AY381" i="1"/>
  <c r="AY350" i="1"/>
  <c r="AY346" i="1"/>
  <c r="AY341" i="1"/>
  <c r="AY324" i="1"/>
  <c r="AY319" i="1"/>
  <c r="AY310" i="1"/>
  <c r="AY335" i="1"/>
  <c r="AY306" i="1"/>
  <c r="AY301" i="1"/>
  <c r="AY300" i="1"/>
  <c r="AY281" i="1"/>
  <c r="AY262" i="1"/>
  <c r="AY259" i="1"/>
  <c r="AY255" i="1"/>
  <c r="AY249" i="1"/>
  <c r="AY242" i="1"/>
  <c r="AY228" i="1"/>
  <c r="AY225" i="1"/>
  <c r="AY218" i="1"/>
  <c r="AY311" i="1"/>
  <c r="AY298" i="1"/>
  <c r="AY296" i="1"/>
  <c r="AY284" i="1"/>
  <c r="AY280" i="1"/>
  <c r="AY277" i="1"/>
  <c r="AY275" i="1"/>
  <c r="AY252" i="1"/>
  <c r="AY233" i="1"/>
  <c r="AY222" i="1"/>
  <c r="AY220" i="1"/>
  <c r="AY355" i="1"/>
  <c r="AY325" i="1"/>
  <c r="AY307" i="1"/>
  <c r="AY302" i="1"/>
  <c r="AY260" i="1"/>
  <c r="AY248" i="1"/>
  <c r="AY243" i="1"/>
  <c r="AY238" i="1"/>
  <c r="AY235" i="1"/>
  <c r="AY337" i="1"/>
  <c r="AY303" i="1"/>
  <c r="AY267" i="1"/>
  <c r="AY266" i="1"/>
  <c r="AY257" i="1"/>
  <c r="AY241" i="1"/>
  <c r="AY290" i="1"/>
  <c r="AY287" i="1"/>
  <c r="AY279" i="1"/>
  <c r="AY273" i="1"/>
  <c r="AY398" i="1"/>
  <c r="AY291" i="1"/>
  <c r="AY289" i="1"/>
  <c r="AY276" i="1"/>
  <c r="AY270" i="1"/>
  <c r="AY269" i="1"/>
  <c r="AY258" i="1"/>
  <c r="AY253" i="1"/>
  <c r="AY234" i="1"/>
  <c r="AY226" i="1"/>
  <c r="AY293" i="1"/>
  <c r="AY285" i="1"/>
  <c r="AY283" i="1"/>
  <c r="AY268" i="1"/>
  <c r="AY240" i="1"/>
  <c r="AY223" i="1"/>
  <c r="AY288" i="1"/>
  <c r="AY229" i="1"/>
  <c r="AY217" i="1"/>
  <c r="AY213" i="1"/>
  <c r="AY202" i="1"/>
  <c r="AY191" i="1"/>
  <c r="AY187" i="1"/>
  <c r="AY278" i="1"/>
  <c r="AY227" i="1"/>
  <c r="AY219" i="1"/>
  <c r="AY211" i="1"/>
  <c r="AY199" i="1"/>
  <c r="AY196" i="1"/>
  <c r="AY179" i="1"/>
  <c r="AY173" i="1"/>
  <c r="AY166" i="1"/>
  <c r="AY147" i="1"/>
  <c r="AY136" i="1"/>
  <c r="AY256" i="1"/>
  <c r="AY244" i="1"/>
  <c r="AY236" i="1"/>
  <c r="AY205" i="1"/>
  <c r="AY195" i="1"/>
  <c r="AY176" i="1"/>
  <c r="AY168" i="1"/>
  <c r="AY142" i="1"/>
  <c r="AY308" i="1"/>
  <c r="AY297" i="1"/>
  <c r="AY245" i="1"/>
  <c r="AY232" i="1"/>
  <c r="AY224" i="1"/>
  <c r="AY208" i="1"/>
  <c r="AY189" i="1"/>
  <c r="AY159" i="1"/>
  <c r="AY157" i="1"/>
  <c r="AY156" i="1"/>
  <c r="AY153" i="1"/>
  <c r="AY140" i="1"/>
  <c r="AY138" i="1"/>
  <c r="AY215" i="1"/>
  <c r="AY197" i="1"/>
  <c r="AY194" i="1"/>
  <c r="AY181" i="1"/>
  <c r="AY167" i="1"/>
  <c r="AY155" i="1"/>
  <c r="AY130" i="1"/>
  <c r="AY348" i="1"/>
  <c r="AY282" i="1"/>
  <c r="AY203" i="1"/>
  <c r="AY178" i="1"/>
  <c r="AY175" i="1"/>
  <c r="AY174" i="1"/>
  <c r="AY161" i="1"/>
  <c r="AY160" i="1"/>
  <c r="AY137" i="1"/>
  <c r="AY127" i="1"/>
  <c r="AY264" i="1"/>
  <c r="AY131" i="1"/>
  <c r="AY123" i="1"/>
  <c r="AY105" i="1"/>
  <c r="AY97" i="1"/>
  <c r="AY88" i="1"/>
  <c r="AY81" i="1"/>
  <c r="AY71" i="1"/>
  <c r="AY139" i="1"/>
  <c r="AY65" i="1"/>
  <c r="AY192" i="1"/>
  <c r="AY126" i="1"/>
  <c r="AY110" i="1"/>
  <c r="AY100" i="1"/>
  <c r="AY96" i="1"/>
  <c r="AY82" i="1"/>
  <c r="AY216" i="1"/>
  <c r="AY204" i="1"/>
  <c r="AY154" i="1"/>
  <c r="AY135" i="1"/>
  <c r="AY109" i="1"/>
  <c r="AY87" i="1"/>
  <c r="AY76" i="1"/>
  <c r="AY75" i="1"/>
  <c r="AY198" i="1"/>
  <c r="AY182" i="1"/>
  <c r="AY141" i="1"/>
  <c r="AY133" i="1"/>
  <c r="AY132" i="1"/>
  <c r="AY121" i="1"/>
  <c r="AY106" i="1"/>
  <c r="AY98" i="1"/>
  <c r="AY90" i="1"/>
  <c r="AY83" i="1"/>
  <c r="AY80" i="1"/>
  <c r="AY239" i="1"/>
  <c r="AY78" i="1"/>
  <c r="AY52" i="1"/>
  <c r="AY45" i="1"/>
  <c r="AY36" i="1"/>
  <c r="AY23" i="1"/>
  <c r="AY21" i="1"/>
  <c r="AY9" i="1"/>
  <c r="AY77" i="1"/>
  <c r="AY61" i="1"/>
  <c r="AY58" i="1"/>
  <c r="AY44" i="1"/>
  <c r="AY40" i="1"/>
  <c r="AY37" i="1"/>
  <c r="AY28" i="1"/>
  <c r="AY18" i="1"/>
  <c r="AY5" i="1"/>
  <c r="AY73" i="1"/>
  <c r="AY62" i="1"/>
  <c r="AY55" i="1"/>
  <c r="AY50" i="1"/>
  <c r="AY43" i="1"/>
  <c r="AY30" i="1"/>
  <c r="AY25" i="1"/>
  <c r="AY24" i="1"/>
  <c r="AY15" i="1"/>
  <c r="AY10" i="1"/>
  <c r="AY444" i="1"/>
  <c r="AY89" i="1"/>
  <c r="AY66" i="1"/>
  <c r="AY49" i="1"/>
  <c r="AY42" i="1"/>
  <c r="AY20" i="1"/>
  <c r="AY206" i="1"/>
  <c r="AY124" i="1"/>
  <c r="AY122" i="1"/>
  <c r="AY84" i="1"/>
  <c r="AY47" i="1"/>
  <c r="AY39" i="1"/>
  <c r="AY34" i="1"/>
  <c r="AY27" i="1"/>
  <c r="AY17" i="1"/>
  <c r="AY163" i="1"/>
  <c r="AY134" i="1"/>
  <c r="AY103" i="1"/>
  <c r="AY99" i="1"/>
  <c r="AY85" i="1"/>
  <c r="AY54" i="1"/>
  <c r="AY51" i="1"/>
  <c r="AY46" i="1"/>
  <c r="AY33" i="1"/>
  <c r="AY29" i="1"/>
  <c r="AY170" i="1"/>
  <c r="AY145" i="1"/>
  <c r="AY129" i="1"/>
  <c r="AY108" i="1"/>
  <c r="AY104" i="1"/>
  <c r="AY72" i="1"/>
  <c r="AY67" i="1"/>
  <c r="AY64" i="1"/>
  <c r="AY60" i="1"/>
  <c r="AY59" i="1"/>
  <c r="AY41" i="1"/>
  <c r="AY22" i="1"/>
  <c r="AY19" i="1"/>
  <c r="AY12" i="1"/>
  <c r="AY11" i="1"/>
  <c r="AY8" i="1"/>
  <c r="AY3" i="1"/>
  <c r="AY31" i="1"/>
  <c r="AY79" i="1"/>
  <c r="AY26" i="1"/>
  <c r="AY35" i="1"/>
  <c r="AY48" i="1"/>
  <c r="AY32" i="1"/>
  <c r="AY16" i="1"/>
  <c r="AY38" i="1"/>
  <c r="AN462" i="1"/>
  <c r="AN451" i="1"/>
  <c r="AN421" i="1"/>
  <c r="AN416" i="1"/>
  <c r="AN458" i="1"/>
  <c r="AN443" i="1"/>
  <c r="AN437" i="1"/>
  <c r="AN434" i="1"/>
  <c r="AN431" i="1"/>
  <c r="AN426" i="1"/>
  <c r="AN465" i="1"/>
  <c r="AN453" i="1"/>
  <c r="AN441" i="1"/>
  <c r="AN428" i="1"/>
  <c r="AN423" i="1"/>
  <c r="AN420" i="1"/>
  <c r="AN463" i="1"/>
  <c r="AN457" i="1"/>
  <c r="AN452" i="1"/>
  <c r="AN445" i="1"/>
  <c r="AN438" i="1"/>
  <c r="AN435" i="1"/>
  <c r="AN433" i="1"/>
  <c r="AN432" i="1"/>
  <c r="AN430" i="1"/>
  <c r="AN427" i="1"/>
  <c r="AN422" i="1"/>
  <c r="AN459" i="1"/>
  <c r="AN455" i="1"/>
  <c r="AN418" i="1"/>
  <c r="AN415" i="1"/>
  <c r="AN405" i="1"/>
  <c r="AN402" i="1"/>
  <c r="AN397" i="1"/>
  <c r="AN391" i="1"/>
  <c r="AN384" i="1"/>
  <c r="AN366" i="1"/>
  <c r="AN450" i="1"/>
  <c r="AN424" i="1"/>
  <c r="AN412" i="1"/>
  <c r="AN407" i="1"/>
  <c r="AN369" i="1"/>
  <c r="AN358" i="1"/>
  <c r="AN353" i="1"/>
  <c r="AN345" i="1"/>
  <c r="AN339" i="1"/>
  <c r="AN338" i="1"/>
  <c r="AN460" i="1"/>
  <c r="AN425" i="1"/>
  <c r="AN399" i="1"/>
  <c r="AN395" i="1"/>
  <c r="AN386" i="1"/>
  <c r="AN380" i="1"/>
  <c r="AN444" i="1"/>
  <c r="AN406" i="1"/>
  <c r="AN398" i="1"/>
  <c r="AN394" i="1"/>
  <c r="AN389" i="1"/>
  <c r="AN379" i="1"/>
  <c r="AN364" i="1"/>
  <c r="AN456" i="1"/>
  <c r="AN454" i="1"/>
  <c r="AN446" i="1"/>
  <c r="AN408" i="1"/>
  <c r="AN403" i="1"/>
  <c r="AN388" i="1"/>
  <c r="AN359" i="1"/>
  <c r="AN355" i="1"/>
  <c r="AN351" i="1"/>
  <c r="AN348" i="1"/>
  <c r="AN442" i="1"/>
  <c r="AN400" i="1"/>
  <c r="AN383" i="1"/>
  <c r="AN367" i="1"/>
  <c r="AN347" i="1"/>
  <c r="AN337" i="1"/>
  <c r="AN331" i="1"/>
  <c r="AN327" i="1"/>
  <c r="AN314" i="1"/>
  <c r="AN306" i="1"/>
  <c r="AN296" i="1"/>
  <c r="AN289" i="1"/>
  <c r="AN411" i="1"/>
  <c r="AN376" i="1"/>
  <c r="AN372" i="1"/>
  <c r="AN363" i="1"/>
  <c r="AN343" i="1"/>
  <c r="AN335" i="1"/>
  <c r="AN333" i="1"/>
  <c r="AN328" i="1"/>
  <c r="AN319" i="1"/>
  <c r="AN316" i="1"/>
  <c r="AN312" i="1"/>
  <c r="AN410" i="1"/>
  <c r="AN381" i="1"/>
  <c r="AN362" i="1"/>
  <c r="AN323" i="1"/>
  <c r="AN429" i="1"/>
  <c r="AN375" i="1"/>
  <c r="AN371" i="1"/>
  <c r="AN361" i="1"/>
  <c r="AN344" i="1"/>
  <c r="AN313" i="1"/>
  <c r="AN305" i="1"/>
  <c r="AN288" i="1"/>
  <c r="AN378" i="1"/>
  <c r="AN374" i="1"/>
  <c r="AN370" i="1"/>
  <c r="AN336" i="1"/>
  <c r="AN322" i="1"/>
  <c r="AN320" i="1"/>
  <c r="AN317" i="1"/>
  <c r="AN309" i="1"/>
  <c r="AN417" i="1"/>
  <c r="AN404" i="1"/>
  <c r="AN387" i="1"/>
  <c r="AN341" i="1"/>
  <c r="AN329" i="1"/>
  <c r="AN401" i="1"/>
  <c r="AN396" i="1"/>
  <c r="AN315" i="1"/>
  <c r="AN310" i="1"/>
  <c r="AN300" i="1"/>
  <c r="AN283" i="1"/>
  <c r="AN281" i="1"/>
  <c r="AN278" i="1"/>
  <c r="AN265" i="1"/>
  <c r="AN262" i="1"/>
  <c r="AN244" i="1"/>
  <c r="AN236" i="1"/>
  <c r="AN368" i="1"/>
  <c r="AN342" i="1"/>
  <c r="AN307" i="1"/>
  <c r="AN301" i="1"/>
  <c r="AN268" i="1"/>
  <c r="AN249" i="1"/>
  <c r="AN242" i="1"/>
  <c r="AN228" i="1"/>
  <c r="AN225" i="1"/>
  <c r="AN373" i="1"/>
  <c r="AN349" i="1"/>
  <c r="AN324" i="1"/>
  <c r="AN302" i="1"/>
  <c r="AN299" i="1"/>
  <c r="AN280" i="1"/>
  <c r="AN239" i="1"/>
  <c r="AN360" i="1"/>
  <c r="AN352" i="1"/>
  <c r="AN346" i="1"/>
  <c r="AN325" i="1"/>
  <c r="AN303" i="1"/>
  <c r="AN297" i="1"/>
  <c r="AN293" i="1"/>
  <c r="AN277" i="1"/>
  <c r="AN275" i="1"/>
  <c r="AN264" i="1"/>
  <c r="AN259" i="1"/>
  <c r="AN254" i="1"/>
  <c r="AN252" i="1"/>
  <c r="AN413" i="1"/>
  <c r="AN330" i="1"/>
  <c r="AN304" i="1"/>
  <c r="AN267" i="1"/>
  <c r="AN350" i="1"/>
  <c r="AN340" i="1"/>
  <c r="AN332" i="1"/>
  <c r="AN295" i="1"/>
  <c r="AN294" i="1"/>
  <c r="AN292" i="1"/>
  <c r="AN291" i="1"/>
  <c r="AN290" i="1"/>
  <c r="AN279" i="1"/>
  <c r="AN270" i="1"/>
  <c r="AN269" i="1"/>
  <c r="AN266" i="1"/>
  <c r="AN245" i="1"/>
  <c r="AN238" i="1"/>
  <c r="AN222" i="1"/>
  <c r="AN282" i="1"/>
  <c r="AN273" i="1"/>
  <c r="AN272" i="1"/>
  <c r="AN271" i="1"/>
  <c r="AN260" i="1"/>
  <c r="AN243" i="1"/>
  <c r="AN226" i="1"/>
  <c r="AN377" i="1"/>
  <c r="AN241" i="1"/>
  <c r="AN223" i="1"/>
  <c r="AN210" i="1"/>
  <c r="AN206" i="1"/>
  <c r="AN192" i="1"/>
  <c r="AN185" i="1"/>
  <c r="AN172" i="1"/>
  <c r="AN171" i="1"/>
  <c r="AN217" i="1"/>
  <c r="AN213" i="1"/>
  <c r="AN194" i="1"/>
  <c r="AN177" i="1"/>
  <c r="AN170" i="1"/>
  <c r="AN160" i="1"/>
  <c r="AN154" i="1"/>
  <c r="AN139" i="1"/>
  <c r="AN218" i="1"/>
  <c r="AN196" i="1"/>
  <c r="AN174" i="1"/>
  <c r="AN152" i="1"/>
  <c r="AN150" i="1"/>
  <c r="AN145" i="1"/>
  <c r="AN141" i="1"/>
  <c r="AN136" i="1"/>
  <c r="AN134" i="1"/>
  <c r="AN126" i="1"/>
  <c r="AN220" i="1"/>
  <c r="AN205" i="1"/>
  <c r="AN202" i="1"/>
  <c r="AN201" i="1"/>
  <c r="AN191" i="1"/>
  <c r="AN181" i="1"/>
  <c r="AN169" i="1"/>
  <c r="AN131" i="1"/>
  <c r="AN284" i="1"/>
  <c r="AN276" i="1"/>
  <c r="AN253" i="1"/>
  <c r="AN211" i="1"/>
  <c r="AN204" i="1"/>
  <c r="AN195" i="1"/>
  <c r="AN193" i="1"/>
  <c r="AN182" i="1"/>
  <c r="AN176" i="1"/>
  <c r="AN153" i="1"/>
  <c r="AN149" i="1"/>
  <c r="AN144" i="1"/>
  <c r="AN133" i="1"/>
  <c r="AN129" i="1"/>
  <c r="AN128" i="1"/>
  <c r="AN232" i="1"/>
  <c r="AN219" i="1"/>
  <c r="AN215" i="1"/>
  <c r="AN184" i="1"/>
  <c r="AN183" i="1"/>
  <c r="AN168" i="1"/>
  <c r="AN165" i="1"/>
  <c r="AN164" i="1"/>
  <c r="AN157" i="1"/>
  <c r="AN155" i="1"/>
  <c r="AN146" i="1"/>
  <c r="AN142" i="1"/>
  <c r="AN140" i="1"/>
  <c r="AN365" i="1"/>
  <c r="AN240" i="1"/>
  <c r="AN235" i="1"/>
  <c r="AN227" i="1"/>
  <c r="AN178" i="1"/>
  <c r="AN84" i="1"/>
  <c r="AN83" i="1"/>
  <c r="AN78" i="1"/>
  <c r="AN69" i="1"/>
  <c r="AN60" i="1"/>
  <c r="AN179" i="1"/>
  <c r="AN123" i="1"/>
  <c r="AN118" i="1"/>
  <c r="AN109" i="1"/>
  <c r="AN105" i="1"/>
  <c r="AN104" i="1"/>
  <c r="AN103" i="1"/>
  <c r="AN97" i="1"/>
  <c r="AN95" i="1"/>
  <c r="AN93" i="1"/>
  <c r="AN86" i="1"/>
  <c r="AN71" i="1"/>
  <c r="AN68" i="1"/>
  <c r="AN62" i="1"/>
  <c r="AN143" i="1"/>
  <c r="AN132" i="1"/>
  <c r="AN80" i="1"/>
  <c r="AN224" i="1"/>
  <c r="AN173" i="1"/>
  <c r="AN166" i="1"/>
  <c r="AN163" i="1"/>
  <c r="AN159" i="1"/>
  <c r="AN147" i="1"/>
  <c r="AN138" i="1"/>
  <c r="AN114" i="1"/>
  <c r="AN85" i="1"/>
  <c r="AN79" i="1"/>
  <c r="AN63" i="1"/>
  <c r="AN56" i="1"/>
  <c r="AN208" i="1"/>
  <c r="AN203" i="1"/>
  <c r="AN137" i="1"/>
  <c r="AN124" i="1"/>
  <c r="AN119" i="1"/>
  <c r="AN106" i="1"/>
  <c r="AN98" i="1"/>
  <c r="AN92" i="1"/>
  <c r="AN89" i="1"/>
  <c r="AN87" i="1"/>
  <c r="AN82" i="1"/>
  <c r="AN76" i="1"/>
  <c r="AN156" i="1"/>
  <c r="AN135" i="1"/>
  <c r="AN122" i="1"/>
  <c r="AN108" i="1"/>
  <c r="AN107" i="1"/>
  <c r="AN102" i="1"/>
  <c r="AN99" i="1"/>
  <c r="AN72" i="1"/>
  <c r="AN57" i="1"/>
  <c r="AN51" i="1"/>
  <c r="AN34" i="1"/>
  <c r="AN31" i="1"/>
  <c r="AN26" i="1"/>
  <c r="AN16" i="1"/>
  <c r="AN12" i="1"/>
  <c r="AN8" i="1"/>
  <c r="AN187" i="1"/>
  <c r="AN151" i="1"/>
  <c r="AN121" i="1"/>
  <c r="AN117" i="1"/>
  <c r="AN66" i="1"/>
  <c r="AN59" i="1"/>
  <c r="AN58" i="1"/>
  <c r="AN45" i="1"/>
  <c r="AN41" i="1"/>
  <c r="AN36" i="1"/>
  <c r="AN21" i="1"/>
  <c r="AN175" i="1"/>
  <c r="AN130" i="1"/>
  <c r="AN110" i="1"/>
  <c r="AN54" i="1"/>
  <c r="AN48" i="1"/>
  <c r="AN44" i="1"/>
  <c r="AN38" i="1"/>
  <c r="AN28" i="1"/>
  <c r="AN18" i="1"/>
  <c r="AN5" i="1"/>
  <c r="AN248" i="1"/>
  <c r="AN81" i="1"/>
  <c r="AN55" i="1"/>
  <c r="AN52" i="1"/>
  <c r="AN43" i="1"/>
  <c r="AN30" i="1"/>
  <c r="AN10" i="1"/>
  <c r="AN212" i="1"/>
  <c r="AN167" i="1"/>
  <c r="AN113" i="1"/>
  <c r="AN70" i="1"/>
  <c r="AN67" i="1"/>
  <c r="AN64" i="1"/>
  <c r="AN40" i="1"/>
  <c r="AN23" i="1"/>
  <c r="AN20" i="1"/>
  <c r="AN15" i="1"/>
  <c r="AN9" i="1"/>
  <c r="AN7" i="1"/>
  <c r="AN161" i="1"/>
  <c r="AN94" i="1"/>
  <c r="AN91" i="1"/>
  <c r="AN47" i="1"/>
  <c r="AN33" i="1"/>
  <c r="AN32" i="1"/>
  <c r="AN27" i="1"/>
  <c r="AN17" i="1"/>
  <c r="AN263" i="1"/>
  <c r="AN234" i="1"/>
  <c r="AN77" i="1"/>
  <c r="AN65" i="1"/>
  <c r="AN53" i="1"/>
  <c r="AN46" i="1"/>
  <c r="AN42" i="1"/>
  <c r="AN24" i="1"/>
  <c r="AN6" i="1"/>
  <c r="AN100" i="1"/>
  <c r="AN61" i="1"/>
  <c r="AN127" i="1"/>
  <c r="AN39" i="1"/>
  <c r="AN3" i="1"/>
  <c r="AN148" i="1"/>
  <c r="AN29" i="1"/>
  <c r="AN73" i="1"/>
  <c r="AN19" i="1"/>
  <c r="C57" i="2"/>
  <c r="C61" i="2"/>
  <c r="C63" i="2"/>
  <c r="C69" i="2"/>
  <c r="C70" i="2"/>
  <c r="C62" i="2"/>
  <c r="C56" i="2"/>
  <c r="C67" i="2"/>
  <c r="C66" i="2"/>
  <c r="C68" i="2"/>
  <c r="C71" i="2"/>
  <c r="C58" i="2"/>
  <c r="C59" i="2"/>
  <c r="C60" i="2"/>
  <c r="C64" i="2"/>
  <c r="C65" i="2"/>
  <c r="C72" i="2"/>
  <c r="I21" i="2"/>
  <c r="K1" i="1"/>
  <c r="AH144" i="39" s="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P2" i="1"/>
  <c r="AO2" i="1"/>
  <c r="AN2" i="1"/>
  <c r="X40" i="39" l="1"/>
  <c r="Z36" i="39"/>
  <c r="X29" i="39"/>
  <c r="Z9" i="39"/>
  <c r="V22" i="39"/>
  <c r="AB49" i="39"/>
  <c r="X13" i="39"/>
  <c r="AB38" i="39"/>
  <c r="T11" i="39"/>
  <c r="T31" i="39"/>
  <c r="R24" i="39"/>
  <c r="AD11" i="39"/>
  <c r="V15" i="39"/>
  <c r="N19" i="39"/>
  <c r="AF26" i="39"/>
  <c r="X30" i="39"/>
  <c r="P34" i="39"/>
  <c r="AB73" i="39"/>
  <c r="AB13" i="39"/>
  <c r="T17" i="39"/>
  <c r="AD28" i="39"/>
  <c r="V32" i="39"/>
  <c r="N36" i="39"/>
  <c r="AB40" i="39"/>
  <c r="P46" i="39"/>
  <c r="AH11" i="39"/>
  <c r="Z15" i="39"/>
  <c r="R19" i="39"/>
  <c r="AB30" i="39"/>
  <c r="T34" i="39"/>
  <c r="N38" i="39"/>
  <c r="T43" i="39"/>
  <c r="Z74" i="39"/>
  <c r="AD22" i="39"/>
  <c r="V26" i="39"/>
  <c r="N30" i="39"/>
  <c r="AF37" i="39"/>
  <c r="AD42" i="39"/>
  <c r="P71" i="39"/>
  <c r="AB16" i="39"/>
  <c r="T20" i="39"/>
  <c r="AD31" i="39"/>
  <c r="V35" i="39"/>
  <c r="AB39" i="39"/>
  <c r="N53" i="39"/>
  <c r="X87" i="39"/>
  <c r="Z18" i="39"/>
  <c r="R22" i="39"/>
  <c r="AB33" i="39"/>
  <c r="T37" i="39"/>
  <c r="N42" i="39"/>
  <c r="V68" i="39"/>
  <c r="AF16" i="39"/>
  <c r="X20" i="39"/>
  <c r="P24" i="39"/>
  <c r="AH31" i="39"/>
  <c r="Z35" i="39"/>
  <c r="AF39" i="39"/>
  <c r="P45" i="39"/>
  <c r="AF40" i="39"/>
  <c r="X44" i="39"/>
  <c r="P48" i="39"/>
  <c r="AH55" i="39"/>
  <c r="Z59" i="39"/>
  <c r="R63" i="39"/>
  <c r="AB74" i="39"/>
  <c r="X79" i="39"/>
  <c r="Z85" i="39"/>
  <c r="N100" i="39"/>
  <c r="AF49" i="39"/>
  <c r="X53" i="39"/>
  <c r="P57" i="39"/>
  <c r="AH64" i="39"/>
  <c r="Z68" i="39"/>
  <c r="R72" i="39"/>
  <c r="T76" i="39"/>
  <c r="X114" i="39"/>
  <c r="Z45" i="39"/>
  <c r="R49" i="39"/>
  <c r="AB60" i="39"/>
  <c r="T64" i="39"/>
  <c r="AF75" i="39"/>
  <c r="P81" i="39"/>
  <c r="X109" i="39"/>
  <c r="AD44" i="39"/>
  <c r="V48" i="39"/>
  <c r="N52" i="39"/>
  <c r="AF59" i="39"/>
  <c r="X63" i="39"/>
  <c r="P67" i="39"/>
  <c r="AH74" i="39"/>
  <c r="AB101" i="39"/>
  <c r="AB62" i="39"/>
  <c r="T66" i="39"/>
  <c r="V78" i="39"/>
  <c r="X84" i="39"/>
  <c r="Z94" i="39"/>
  <c r="P53" i="39"/>
  <c r="AH60" i="39"/>
  <c r="Z64" i="39"/>
  <c r="R68" i="39"/>
  <c r="AB81" i="39"/>
  <c r="V88" i="39"/>
  <c r="Z111" i="39"/>
  <c r="AF54" i="39"/>
  <c r="X58" i="39"/>
  <c r="P62" i="39"/>
  <c r="AH69" i="39"/>
  <c r="Z73" i="39"/>
  <c r="V92" i="39"/>
  <c r="R75" i="39"/>
  <c r="AB86" i="39"/>
  <c r="T90" i="39"/>
  <c r="AD101" i="39"/>
  <c r="V105" i="39"/>
  <c r="N110" i="39"/>
  <c r="AB139" i="39"/>
  <c r="AD78" i="39"/>
  <c r="V82" i="39"/>
  <c r="N86" i="39"/>
  <c r="AH107" i="39"/>
  <c r="R85" i="39"/>
  <c r="N95" i="39"/>
  <c r="AH111" i="39"/>
  <c r="AB97" i="39"/>
  <c r="R102" i="39"/>
  <c r="AH87" i="39"/>
  <c r="AF112" i="39"/>
  <c r="T133" i="39"/>
  <c r="AF128" i="39"/>
  <c r="P136" i="39"/>
  <c r="P15" i="39"/>
  <c r="N14" i="39"/>
  <c r="P33" i="39"/>
  <c r="N10" i="39"/>
  <c r="N26" i="39"/>
  <c r="AH8" i="39"/>
  <c r="AH14" i="39"/>
  <c r="V12" i="39"/>
  <c r="AB10" i="39"/>
  <c r="T8" i="39"/>
  <c r="AD19" i="39"/>
  <c r="V23" i="39"/>
  <c r="N27" i="39"/>
  <c r="AF34" i="39"/>
  <c r="AD38" i="39"/>
  <c r="R10" i="39"/>
  <c r="AB21" i="39"/>
  <c r="T25" i="39"/>
  <c r="AD36" i="39"/>
  <c r="P41" i="39"/>
  <c r="AH62" i="39"/>
  <c r="X8" i="39"/>
  <c r="P12" i="39"/>
  <c r="AH19" i="39"/>
  <c r="Z23" i="39"/>
  <c r="R27" i="39"/>
  <c r="AH38" i="39"/>
  <c r="T51" i="39"/>
  <c r="V79" i="39"/>
  <c r="T19" i="39"/>
  <c r="AD30" i="39"/>
  <c r="V34" i="39"/>
  <c r="P38" i="39"/>
  <c r="V43" i="39"/>
  <c r="T50" i="39"/>
  <c r="R13" i="39"/>
  <c r="AB24" i="39"/>
  <c r="T28" i="39"/>
  <c r="N40" i="39"/>
  <c r="AH45" i="39"/>
  <c r="AD56" i="39"/>
  <c r="AB107" i="39"/>
  <c r="AH22" i="39"/>
  <c r="Z26" i="39"/>
  <c r="R30" i="39"/>
  <c r="V49" i="39"/>
  <c r="N72" i="39"/>
  <c r="V13" i="39"/>
  <c r="N17" i="39"/>
  <c r="AF24" i="39"/>
  <c r="X28" i="39"/>
  <c r="P32" i="39"/>
  <c r="T40" i="39"/>
  <c r="AB57" i="39"/>
  <c r="AB120" i="39"/>
  <c r="N41" i="39"/>
  <c r="AF48" i="39"/>
  <c r="X52" i="39"/>
  <c r="P56" i="39"/>
  <c r="AH63" i="39"/>
  <c r="Z67" i="39"/>
  <c r="R71" i="39"/>
  <c r="R80" i="39"/>
  <c r="V86" i="39"/>
  <c r="N50" i="39"/>
  <c r="AF57" i="39"/>
  <c r="X61" i="39"/>
  <c r="P65" i="39"/>
  <c r="AH72" i="39"/>
  <c r="AD82" i="39"/>
  <c r="R90" i="39"/>
  <c r="AH49" i="39"/>
  <c r="Z53" i="39"/>
  <c r="R57" i="39"/>
  <c r="AB68" i="39"/>
  <c r="T72" i="39"/>
  <c r="V76" i="39"/>
  <c r="P89" i="39"/>
  <c r="R115" i="39"/>
  <c r="T41" i="39"/>
  <c r="AD52" i="39"/>
  <c r="V56" i="39"/>
  <c r="N60" i="39"/>
  <c r="AF67" i="39"/>
  <c r="X71" i="39"/>
  <c r="P75" i="39"/>
  <c r="AD80" i="39"/>
  <c r="T105" i="39"/>
  <c r="Z55" i="39"/>
  <c r="R59" i="39"/>
  <c r="AB70" i="39"/>
  <c r="T74" i="39"/>
  <c r="P79" i="39"/>
  <c r="R98" i="39"/>
  <c r="AF53" i="39"/>
  <c r="X57" i="39"/>
  <c r="P61" i="39"/>
  <c r="AH68" i="39"/>
  <c r="Z72" i="39"/>
  <c r="AB76" i="39"/>
  <c r="P82" i="39"/>
  <c r="AF89" i="39"/>
  <c r="N118" i="39"/>
  <c r="V51" i="39"/>
  <c r="N55" i="39"/>
  <c r="AF62" i="39"/>
  <c r="X66" i="39"/>
  <c r="P70" i="39"/>
  <c r="Z78" i="39"/>
  <c r="AB84" i="39"/>
  <c r="X95" i="39"/>
  <c r="AH75" i="39"/>
  <c r="Z79" i="39"/>
  <c r="R83" i="39"/>
  <c r="AB94" i="39"/>
  <c r="T98" i="39"/>
  <c r="P118" i="39"/>
  <c r="T91" i="39"/>
  <c r="AB95" i="39"/>
  <c r="T99" i="39"/>
  <c r="AB103" i="39"/>
  <c r="T108" i="39"/>
  <c r="AH114" i="39"/>
  <c r="AB128" i="39"/>
  <c r="Z81" i="39"/>
  <c r="AH85" i="39"/>
  <c r="T100" i="39"/>
  <c r="AF103" i="39"/>
  <c r="N121" i="39"/>
  <c r="P88" i="39"/>
  <c r="R95" i="39"/>
  <c r="T103" i="39"/>
  <c r="AD164" i="39"/>
  <c r="T119" i="39"/>
  <c r="AD130" i="39"/>
  <c r="N138" i="39"/>
  <c r="Z8" i="39"/>
  <c r="P17" i="39"/>
  <c r="T15" i="39"/>
  <c r="AH46" i="39"/>
  <c r="AB9" i="39"/>
  <c r="N8" i="39"/>
  <c r="R16" i="39"/>
  <c r="AF13" i="39"/>
  <c r="N39" i="39"/>
  <c r="X11" i="39"/>
  <c r="AB12" i="39"/>
  <c r="T16" i="39"/>
  <c r="AD27" i="39"/>
  <c r="V31" i="39"/>
  <c r="N35" i="39"/>
  <c r="P39" i="39"/>
  <c r="AF44" i="39"/>
  <c r="R52" i="39"/>
  <c r="AH10" i="39"/>
  <c r="Z14" i="39"/>
  <c r="R18" i="39"/>
  <c r="AB29" i="39"/>
  <c r="T33" i="39"/>
  <c r="AF47" i="39"/>
  <c r="Z66" i="39"/>
  <c r="AF12" i="39"/>
  <c r="X16" i="39"/>
  <c r="P20" i="39"/>
  <c r="AH27" i="39"/>
  <c r="Z31" i="39"/>
  <c r="R35" i="39"/>
  <c r="V39" i="39"/>
  <c r="AF52" i="39"/>
  <c r="X85" i="39"/>
  <c r="AB23" i="39"/>
  <c r="T27" i="39"/>
  <c r="P44" i="39"/>
  <c r="X51" i="39"/>
  <c r="P80" i="39"/>
  <c r="AH13" i="39"/>
  <c r="Z17" i="39"/>
  <c r="R21" i="39"/>
  <c r="AB32" i="39"/>
  <c r="T36" i="39"/>
  <c r="AB46" i="39"/>
  <c r="V60" i="39"/>
  <c r="AF15" i="39"/>
  <c r="X19" i="39"/>
  <c r="P23" i="39"/>
  <c r="AH30" i="39"/>
  <c r="Z34" i="39"/>
  <c r="V38" i="39"/>
  <c r="AB43" i="39"/>
  <c r="Z50" i="39"/>
  <c r="AD17" i="39"/>
  <c r="V21" i="39"/>
  <c r="N25" i="39"/>
  <c r="AF32" i="39"/>
  <c r="X36" i="39"/>
  <c r="AF46" i="39"/>
  <c r="T61" i="39"/>
  <c r="AD41" i="39"/>
  <c r="V45" i="39"/>
  <c r="N49" i="39"/>
  <c r="AF56" i="39"/>
  <c r="X60" i="39"/>
  <c r="P64" i="39"/>
  <c r="AH71" i="39"/>
  <c r="AB75" i="39"/>
  <c r="AF87" i="39"/>
  <c r="P108" i="39"/>
  <c r="AD50" i="39"/>
  <c r="V54" i="39"/>
  <c r="N58" i="39"/>
  <c r="AF65" i="39"/>
  <c r="X69" i="39"/>
  <c r="P73" i="39"/>
  <c r="Z77" i="39"/>
  <c r="X83" i="39"/>
  <c r="AB91" i="39"/>
  <c r="AF42" i="39"/>
  <c r="X46" i="39"/>
  <c r="P50" i="39"/>
  <c r="AH57" i="39"/>
  <c r="Z61" i="39"/>
  <c r="R65" i="39"/>
  <c r="AF82" i="39"/>
  <c r="Z90" i="39"/>
  <c r="AD127" i="39"/>
  <c r="AB45" i="39"/>
  <c r="T49" i="39"/>
  <c r="AD60" i="39"/>
  <c r="V64" i="39"/>
  <c r="N68" i="39"/>
  <c r="R81" i="39"/>
  <c r="N88" i="39"/>
  <c r="AH59" i="39"/>
  <c r="Z63" i="39"/>
  <c r="R67" i="39"/>
  <c r="N54" i="39"/>
  <c r="AF61" i="39"/>
  <c r="X65" i="39"/>
  <c r="P69" i="39"/>
  <c r="R77" i="39"/>
  <c r="AD55" i="39"/>
  <c r="V59" i="39"/>
  <c r="N63" i="39"/>
  <c r="AF70" i="39"/>
  <c r="X74" i="39"/>
  <c r="T79" i="39"/>
  <c r="V85" i="39"/>
  <c r="P99" i="39"/>
  <c r="P76" i="39"/>
  <c r="AH83" i="39"/>
  <c r="Z87" i="39"/>
  <c r="R91" i="39"/>
  <c r="AB102" i="39"/>
  <c r="V106" i="39"/>
  <c r="AB111" i="39"/>
  <c r="AF120" i="39"/>
  <c r="AB79" i="39"/>
  <c r="T83" i="39"/>
  <c r="AB87" i="39"/>
  <c r="V115" i="39"/>
  <c r="P86" i="39"/>
  <c r="V91" i="39"/>
  <c r="AB96" i="39"/>
  <c r="AB106" i="39"/>
  <c r="Z98" i="39"/>
  <c r="V113" i="39"/>
  <c r="Z129" i="39"/>
  <c r="AH95" i="39"/>
  <c r="R103" i="39"/>
  <c r="Z109" i="39"/>
  <c r="N9" i="39"/>
  <c r="AB8" i="39"/>
  <c r="AF17" i="39"/>
  <c r="R14" i="39"/>
  <c r="AF41" i="39"/>
  <c r="AF33" i="39"/>
  <c r="V10" i="39"/>
  <c r="AD26" i="39"/>
  <c r="AB19" i="39"/>
  <c r="V77" i="39"/>
  <c r="Z44" i="39"/>
  <c r="Z12" i="39"/>
  <c r="AB35" i="39"/>
  <c r="R9" i="39"/>
  <c r="AB20" i="39"/>
  <c r="T24" i="39"/>
  <c r="AD35" i="39"/>
  <c r="T45" i="39"/>
  <c r="AH54" i="39"/>
  <c r="AD92" i="39"/>
  <c r="P11" i="39"/>
  <c r="AH18" i="39"/>
  <c r="Z22" i="39"/>
  <c r="R26" i="39"/>
  <c r="AB37" i="39"/>
  <c r="X42" i="39"/>
  <c r="AD48" i="39"/>
  <c r="R70" i="39"/>
  <c r="V9" i="39"/>
  <c r="N13" i="39"/>
  <c r="AF20" i="39"/>
  <c r="X24" i="39"/>
  <c r="P28" i="39"/>
  <c r="AH35" i="39"/>
  <c r="AD45" i="39"/>
  <c r="AF55" i="39"/>
  <c r="AF99" i="39"/>
  <c r="R20" i="39"/>
  <c r="AB31" i="39"/>
  <c r="T35" i="39"/>
  <c r="Z39" i="39"/>
  <c r="R86" i="39"/>
  <c r="P14" i="39"/>
  <c r="AH21" i="39"/>
  <c r="Z25" i="39"/>
  <c r="R29" i="39"/>
  <c r="X41" i="39"/>
  <c r="P47" i="39"/>
  <c r="N64" i="39"/>
  <c r="N16" i="39"/>
  <c r="AF23" i="39"/>
  <c r="X27" i="39"/>
  <c r="P31" i="39"/>
  <c r="T44" i="39"/>
  <c r="AF81" i="39"/>
  <c r="T14" i="39"/>
  <c r="AD25" i="39"/>
  <c r="V29" i="39"/>
  <c r="N33" i="39"/>
  <c r="AB41" i="39"/>
  <c r="Z47" i="39"/>
  <c r="T38" i="39"/>
  <c r="AD49" i="39"/>
  <c r="V53" i="39"/>
  <c r="N57" i="39"/>
  <c r="AF64" i="39"/>
  <c r="X68" i="39"/>
  <c r="P72" i="39"/>
  <c r="N76" i="39"/>
  <c r="AH81" i="39"/>
  <c r="AD58" i="39"/>
  <c r="V62" i="39"/>
  <c r="N66" i="39"/>
  <c r="AF73" i="39"/>
  <c r="P78" i="39"/>
  <c r="N43" i="39"/>
  <c r="AF50" i="39"/>
  <c r="X54" i="39"/>
  <c r="P58" i="39"/>
  <c r="AH65" i="39"/>
  <c r="Z69" i="39"/>
  <c r="R73" i="39"/>
  <c r="AB77" i="39"/>
  <c r="Z83" i="39"/>
  <c r="AF91" i="39"/>
  <c r="Z38" i="39"/>
  <c r="R42" i="39"/>
  <c r="AB53" i="39"/>
  <c r="T57" i="39"/>
  <c r="AD68" i="39"/>
  <c r="V72" i="39"/>
  <c r="X76" i="39"/>
  <c r="T89" i="39"/>
  <c r="X56" i="39"/>
  <c r="P60" i="39"/>
  <c r="AH67" i="39"/>
  <c r="Z71" i="39"/>
  <c r="T75" i="39"/>
  <c r="AF80" i="39"/>
  <c r="AD54" i="39"/>
  <c r="V58" i="39"/>
  <c r="N62" i="39"/>
  <c r="AF69" i="39"/>
  <c r="X73" i="39"/>
  <c r="AF83" i="39"/>
  <c r="N92" i="39"/>
  <c r="AB48" i="39"/>
  <c r="T52" i="39"/>
  <c r="AD63" i="39"/>
  <c r="V67" i="39"/>
  <c r="N71" i="39"/>
  <c r="N80" i="39"/>
  <c r="AF76" i="39"/>
  <c r="X80" i="39"/>
  <c r="P84" i="39"/>
  <c r="AH91" i="39"/>
  <c r="Z95" i="39"/>
  <c r="R99" i="39"/>
  <c r="R76" i="39"/>
  <c r="R92" i="39"/>
  <c r="Z96" i="39"/>
  <c r="R100" i="39"/>
  <c r="Z104" i="39"/>
  <c r="AD109" i="39"/>
  <c r="P117" i="39"/>
  <c r="N140" i="39"/>
  <c r="X82" i="39"/>
  <c r="N87" i="39"/>
  <c r="R101" i="39"/>
  <c r="Z115" i="39"/>
  <c r="AB105" i="39"/>
  <c r="R133" i="39"/>
  <c r="AH106" i="39"/>
  <c r="AH89" i="39"/>
  <c r="R97" i="39"/>
  <c r="V109" i="39"/>
  <c r="N127" i="39"/>
  <c r="AH110" i="39"/>
  <c r="R118" i="39"/>
  <c r="AB129" i="39"/>
  <c r="V140" i="39"/>
  <c r="AH208" i="39"/>
  <c r="P201" i="39"/>
  <c r="X197" i="39"/>
  <c r="AF193" i="39"/>
  <c r="N186" i="39"/>
  <c r="V182" i="39"/>
  <c r="AD178" i="39"/>
  <c r="V205" i="39"/>
  <c r="AD201" i="39"/>
  <c r="T190" i="39"/>
  <c r="AB186" i="39"/>
  <c r="N208" i="39"/>
  <c r="V204" i="39"/>
  <c r="AD200" i="39"/>
  <c r="T189" i="39"/>
  <c r="AB185" i="39"/>
  <c r="AF206" i="39"/>
  <c r="N199" i="39"/>
  <c r="V195" i="39"/>
  <c r="AD191" i="39"/>
  <c r="T180" i="39"/>
  <c r="AB176" i="39"/>
  <c r="P205" i="39"/>
  <c r="X201" i="39"/>
  <c r="AF197" i="39"/>
  <c r="N190" i="39"/>
  <c r="V186" i="39"/>
  <c r="AD182" i="39"/>
  <c r="T171" i="39"/>
  <c r="N205" i="39"/>
  <c r="V201" i="39"/>
  <c r="AD197" i="39"/>
  <c r="T186" i="39"/>
  <c r="AB182" i="39"/>
  <c r="AB205" i="39"/>
  <c r="R194" i="39"/>
  <c r="Z190" i="39"/>
  <c r="AH186" i="39"/>
  <c r="P179" i="39"/>
  <c r="X175" i="39"/>
  <c r="AF171" i="39"/>
  <c r="AB204" i="39"/>
  <c r="N178" i="39"/>
  <c r="V167" i="39"/>
  <c r="AD163" i="39"/>
  <c r="T152" i="39"/>
  <c r="AB148" i="39"/>
  <c r="R185" i="39"/>
  <c r="T174" i="39"/>
  <c r="AH168" i="39"/>
  <c r="P161" i="39"/>
  <c r="X157" i="39"/>
  <c r="AF153" i="39"/>
  <c r="N146" i="39"/>
  <c r="AB188" i="39"/>
  <c r="R169" i="39"/>
  <c r="V165" i="39"/>
  <c r="AD161" i="39"/>
  <c r="T150" i="39"/>
  <c r="AB146" i="39"/>
  <c r="V199" i="39"/>
  <c r="N177" i="39"/>
  <c r="AH166" i="39"/>
  <c r="P159" i="39"/>
  <c r="X155" i="39"/>
  <c r="AF151" i="39"/>
  <c r="R208" i="39"/>
  <c r="Z204" i="39"/>
  <c r="AH200" i="39"/>
  <c r="P193" i="39"/>
  <c r="X189" i="39"/>
  <c r="AF185" i="39"/>
  <c r="AF208" i="39"/>
  <c r="N201" i="39"/>
  <c r="V197" i="39"/>
  <c r="AD193" i="39"/>
  <c r="T182" i="39"/>
  <c r="AF207" i="39"/>
  <c r="N200" i="39"/>
  <c r="V196" i="39"/>
  <c r="AD192" i="39"/>
  <c r="T181" i="39"/>
  <c r="P206" i="39"/>
  <c r="X202" i="39"/>
  <c r="AF198" i="39"/>
  <c r="N191" i="39"/>
  <c r="V187" i="39"/>
  <c r="AD183" i="39"/>
  <c r="T172" i="39"/>
  <c r="Z208" i="39"/>
  <c r="AH204" i="39"/>
  <c r="P197" i="39"/>
  <c r="X193" i="39"/>
  <c r="AF189" i="39"/>
  <c r="N182" i="39"/>
  <c r="V178" i="39"/>
  <c r="AD174" i="39"/>
  <c r="X208" i="39"/>
  <c r="AF204" i="39"/>
  <c r="N197" i="39"/>
  <c r="V193" i="39"/>
  <c r="AD189" i="39"/>
  <c r="T178" i="39"/>
  <c r="T201" i="39"/>
  <c r="AB197" i="39"/>
  <c r="R186" i="39"/>
  <c r="Z182" i="39"/>
  <c r="AH178" i="39"/>
  <c r="P171" i="39"/>
  <c r="V177" i="39"/>
  <c r="X171" i="39"/>
  <c r="N163" i="39"/>
  <c r="V159" i="39"/>
  <c r="AD155" i="39"/>
  <c r="T144" i="39"/>
  <c r="AB140" i="39"/>
  <c r="Z181" i="39"/>
  <c r="Z173" i="39"/>
  <c r="R168" i="39"/>
  <c r="Z164" i="39"/>
  <c r="AH160" i="39"/>
  <c r="P153" i="39"/>
  <c r="X149" i="39"/>
  <c r="AF145" i="39"/>
  <c r="R174" i="39"/>
  <c r="AF168" i="39"/>
  <c r="N161" i="39"/>
  <c r="V157" i="39"/>
  <c r="AD153" i="39"/>
  <c r="T142" i="39"/>
  <c r="AD195" i="39"/>
  <c r="T176" i="39"/>
  <c r="Z170" i="39"/>
  <c r="R166" i="39"/>
  <c r="Z162" i="39"/>
  <c r="AH158" i="39"/>
  <c r="P151" i="39"/>
  <c r="X147" i="39"/>
  <c r="AD187" i="39"/>
  <c r="N169" i="39"/>
  <c r="R165" i="39"/>
  <c r="Z161" i="39"/>
  <c r="AH157" i="39"/>
  <c r="P150" i="39"/>
  <c r="X146" i="39"/>
  <c r="AB178" i="39"/>
  <c r="X172" i="39"/>
  <c r="AB167" i="39"/>
  <c r="R156" i="39"/>
  <c r="Z152" i="39"/>
  <c r="AH148" i="39"/>
  <c r="R200" i="39"/>
  <c r="Z196" i="39"/>
  <c r="AH192" i="39"/>
  <c r="P185" i="39"/>
  <c r="X181" i="39"/>
  <c r="P208" i="39"/>
  <c r="X204" i="39"/>
  <c r="AF200" i="39"/>
  <c r="N193" i="39"/>
  <c r="V189" i="39"/>
  <c r="AD185" i="39"/>
  <c r="P207" i="39"/>
  <c r="X203" i="39"/>
  <c r="AF199" i="39"/>
  <c r="N192" i="39"/>
  <c r="V188" i="39"/>
  <c r="AD184" i="39"/>
  <c r="AH205" i="39"/>
  <c r="P198" i="39"/>
  <c r="X194" i="39"/>
  <c r="AF190" i="39"/>
  <c r="N183" i="39"/>
  <c r="V179" i="39"/>
  <c r="AD175" i="39"/>
  <c r="R204" i="39"/>
  <c r="Z200" i="39"/>
  <c r="AH196" i="39"/>
  <c r="P189" i="39"/>
  <c r="X185" i="39"/>
  <c r="AF181" i="39"/>
  <c r="N174" i="39"/>
  <c r="P204" i="39"/>
  <c r="X200" i="39"/>
  <c r="AF196" i="39"/>
  <c r="N189" i="39"/>
  <c r="V185" i="39"/>
  <c r="AD181" i="39"/>
  <c r="V208" i="39"/>
  <c r="AD204" i="39"/>
  <c r="T193" i="39"/>
  <c r="AB189" i="39"/>
  <c r="R178" i="39"/>
  <c r="Z174" i="39"/>
  <c r="AH170" i="39"/>
  <c r="AF176" i="39"/>
  <c r="AF170" i="39"/>
  <c r="X166" i="39"/>
  <c r="AF162" i="39"/>
  <c r="N155" i="39"/>
  <c r="V151" i="39"/>
  <c r="AD147" i="39"/>
  <c r="N179" i="39"/>
  <c r="R160" i="39"/>
  <c r="Z156" i="39"/>
  <c r="AH152" i="39"/>
  <c r="P145" i="39"/>
  <c r="X173" i="39"/>
  <c r="P168" i="39"/>
  <c r="X164" i="39"/>
  <c r="AF160" i="39"/>
  <c r="N153" i="39"/>
  <c r="V149" i="39"/>
  <c r="AD145" i="39"/>
  <c r="AF175" i="39"/>
  <c r="R158" i="39"/>
  <c r="Z154" i="39"/>
  <c r="AH150" i="39"/>
  <c r="T207" i="39"/>
  <c r="AB203" i="39"/>
  <c r="R192" i="39"/>
  <c r="Z188" i="39"/>
  <c r="AH184" i="39"/>
  <c r="AH207" i="39"/>
  <c r="P200" i="39"/>
  <c r="X196" i="39"/>
  <c r="AF192" i="39"/>
  <c r="N185" i="39"/>
  <c r="V181" i="39"/>
  <c r="AH206" i="39"/>
  <c r="P199" i="39"/>
  <c r="X195" i="39"/>
  <c r="AF191" i="39"/>
  <c r="N184" i="39"/>
  <c r="V180" i="39"/>
  <c r="R205" i="39"/>
  <c r="Z201" i="39"/>
  <c r="AH197" i="39"/>
  <c r="P190" i="39"/>
  <c r="X186" i="39"/>
  <c r="AF182" i="39"/>
  <c r="N175" i="39"/>
  <c r="V171" i="39"/>
  <c r="AB207" i="39"/>
  <c r="R196" i="39"/>
  <c r="Z192" i="39"/>
  <c r="AH188" i="39"/>
  <c r="P181" i="39"/>
  <c r="X177" i="39"/>
  <c r="AF173" i="39"/>
  <c r="Z207" i="39"/>
  <c r="AH203" i="39"/>
  <c r="P196" i="39"/>
  <c r="X192" i="39"/>
  <c r="AF188" i="39"/>
  <c r="N181" i="39"/>
  <c r="N204" i="39"/>
  <c r="V200" i="39"/>
  <c r="AD196" i="39"/>
  <c r="T185" i="39"/>
  <c r="AB181" i="39"/>
  <c r="R170" i="39"/>
  <c r="R193" i="39"/>
  <c r="P162" i="39"/>
  <c r="X158" i="39"/>
  <c r="AF154" i="39"/>
  <c r="N147" i="39"/>
  <c r="V143" i="39"/>
  <c r="T167" i="39"/>
  <c r="AB163" i="39"/>
  <c r="R152" i="39"/>
  <c r="Z148" i="39"/>
  <c r="V207" i="39"/>
  <c r="AF172" i="39"/>
  <c r="AH167" i="39"/>
  <c r="P160" i="39"/>
  <c r="X156" i="39"/>
  <c r="AF152" i="39"/>
  <c r="N145" i="39"/>
  <c r="V141" i="39"/>
  <c r="P169" i="39"/>
  <c r="T165" i="39"/>
  <c r="AB161" i="39"/>
  <c r="R150" i="39"/>
  <c r="Z146" i="39"/>
  <c r="T199" i="39"/>
  <c r="AB195" i="39"/>
  <c r="R184" i="39"/>
  <c r="Z180" i="39"/>
  <c r="R207" i="39"/>
  <c r="Z203" i="39"/>
  <c r="AH199" i="39"/>
  <c r="P192" i="39"/>
  <c r="X188" i="39"/>
  <c r="AF184" i="39"/>
  <c r="R206" i="39"/>
  <c r="Z202" i="39"/>
  <c r="AH198" i="39"/>
  <c r="P191" i="39"/>
  <c r="X187" i="39"/>
  <c r="AF183" i="39"/>
  <c r="AB208" i="39"/>
  <c r="R197" i="39"/>
  <c r="Z193" i="39"/>
  <c r="AH189" i="39"/>
  <c r="P182" i="39"/>
  <c r="X178" i="39"/>
  <c r="AF174" i="39"/>
  <c r="T203" i="39"/>
  <c r="AB199" i="39"/>
  <c r="R188" i="39"/>
  <c r="Z184" i="39"/>
  <c r="AH180" i="39"/>
  <c r="P173" i="39"/>
  <c r="R203" i="39"/>
  <c r="Z199" i="39"/>
  <c r="AH195" i="39"/>
  <c r="P188" i="39"/>
  <c r="X184" i="39"/>
  <c r="AF180" i="39"/>
  <c r="X207" i="39"/>
  <c r="AF203" i="39"/>
  <c r="N196" i="39"/>
  <c r="V192" i="39"/>
  <c r="AD188" i="39"/>
  <c r="T177" i="39"/>
  <c r="AB173" i="39"/>
  <c r="Z189" i="39"/>
  <c r="P175" i="39"/>
  <c r="X169" i="39"/>
  <c r="Z165" i="39"/>
  <c r="AH161" i="39"/>
  <c r="P154" i="39"/>
  <c r="X150" i="39"/>
  <c r="AF146" i="39"/>
  <c r="T200" i="39"/>
  <c r="R177" i="39"/>
  <c r="R171" i="39"/>
  <c r="T159" i="39"/>
  <c r="AB155" i="39"/>
  <c r="AD203" i="39"/>
  <c r="R167" i="39"/>
  <c r="Z163" i="39"/>
  <c r="AH159" i="39"/>
  <c r="P152" i="39"/>
  <c r="X148" i="39"/>
  <c r="AF144" i="39"/>
  <c r="T184" i="39"/>
  <c r="AD168" i="39"/>
  <c r="T157" i="39"/>
  <c r="AB153" i="39"/>
  <c r="X206" i="39"/>
  <c r="AF178" i="39"/>
  <c r="Z172" i="39"/>
  <c r="AD167" i="39"/>
  <c r="V206" i="39"/>
  <c r="AD202" i="39"/>
  <c r="T191" i="39"/>
  <c r="AB187" i="39"/>
  <c r="R199" i="39"/>
  <c r="Z195" i="39"/>
  <c r="AH191" i="39"/>
  <c r="P184" i="39"/>
  <c r="X180" i="39"/>
  <c r="R198" i="39"/>
  <c r="Z194" i="39"/>
  <c r="AH190" i="39"/>
  <c r="P183" i="39"/>
  <c r="T204" i="39"/>
  <c r="AB200" i="39"/>
  <c r="R189" i="39"/>
  <c r="Z185" i="39"/>
  <c r="AH181" i="39"/>
  <c r="P174" i="39"/>
  <c r="X170" i="39"/>
  <c r="AD206" i="39"/>
  <c r="T195" i="39"/>
  <c r="AB191" i="39"/>
  <c r="R180" i="39"/>
  <c r="Z176" i="39"/>
  <c r="AH172" i="39"/>
  <c r="AB206" i="39"/>
  <c r="R195" i="39"/>
  <c r="Z191" i="39"/>
  <c r="AH187" i="39"/>
  <c r="P180" i="39"/>
  <c r="P203" i="39"/>
  <c r="X199" i="39"/>
  <c r="AF195" i="39"/>
  <c r="N188" i="39"/>
  <c r="V184" i="39"/>
  <c r="AD180" i="39"/>
  <c r="T169" i="39"/>
  <c r="AH185" i="39"/>
  <c r="V174" i="39"/>
  <c r="R161" i="39"/>
  <c r="Z157" i="39"/>
  <c r="AH153" i="39"/>
  <c r="P146" i="39"/>
  <c r="X142" i="39"/>
  <c r="AB196" i="39"/>
  <c r="AD176" i="39"/>
  <c r="AD170" i="39"/>
  <c r="V166" i="39"/>
  <c r="AD162" i="39"/>
  <c r="T151" i="39"/>
  <c r="AB147" i="39"/>
  <c r="P177" i="39"/>
  <c r="N171" i="39"/>
  <c r="R159" i="39"/>
  <c r="Z155" i="39"/>
  <c r="AH151" i="39"/>
  <c r="P144" i="39"/>
  <c r="X140" i="39"/>
  <c r="AB180" i="39"/>
  <c r="V173" i="39"/>
  <c r="N168" i="39"/>
  <c r="V164" i="39"/>
  <c r="AD160" i="39"/>
  <c r="N202" i="39"/>
  <c r="V198" i="39"/>
  <c r="AD194" i="39"/>
  <c r="T183" i="39"/>
  <c r="AB179" i="39"/>
  <c r="T206" i="39"/>
  <c r="AB202" i="39"/>
  <c r="R191" i="39"/>
  <c r="Z187" i="39"/>
  <c r="AH183" i="39"/>
  <c r="T205" i="39"/>
  <c r="AB201" i="39"/>
  <c r="R190" i="39"/>
  <c r="Z186" i="39"/>
  <c r="AH182" i="39"/>
  <c r="AD207" i="39"/>
  <c r="T196" i="39"/>
  <c r="AB192" i="39"/>
  <c r="R181" i="39"/>
  <c r="Z177" i="39"/>
  <c r="AH173" i="39"/>
  <c r="N206" i="39"/>
  <c r="V202" i="39"/>
  <c r="AD198" i="39"/>
  <c r="T187" i="39"/>
  <c r="AB183" i="39"/>
  <c r="R172" i="39"/>
  <c r="T202" i="39"/>
  <c r="AB198" i="39"/>
  <c r="R187" i="39"/>
  <c r="Z183" i="39"/>
  <c r="AH179" i="39"/>
  <c r="Z206" i="39"/>
  <c r="AH202" i="39"/>
  <c r="P195" i="39"/>
  <c r="X191" i="39"/>
  <c r="AF187" i="39"/>
  <c r="N180" i="39"/>
  <c r="V176" i="39"/>
  <c r="AD172" i="39"/>
  <c r="AD173" i="39"/>
  <c r="T168" i="39"/>
  <c r="AB164" i="39"/>
  <c r="R153" i="39"/>
  <c r="Z149" i="39"/>
  <c r="AH145" i="39"/>
  <c r="N162" i="39"/>
  <c r="V158" i="39"/>
  <c r="AD154" i="39"/>
  <c r="X176" i="39"/>
  <c r="AB170" i="39"/>
  <c r="T166" i="39"/>
  <c r="AB162" i="39"/>
  <c r="X205" i="39"/>
  <c r="AF201" i="39"/>
  <c r="N194" i="39"/>
  <c r="V190" i="39"/>
  <c r="AD186" i="39"/>
  <c r="T198" i="39"/>
  <c r="AB194" i="39"/>
  <c r="R183" i="39"/>
  <c r="AD208" i="39"/>
  <c r="T197" i="39"/>
  <c r="AB193" i="39"/>
  <c r="R182" i="39"/>
  <c r="N207" i="39"/>
  <c r="V203" i="39"/>
  <c r="AD199" i="39"/>
  <c r="T188" i="39"/>
  <c r="AB184" i="39"/>
  <c r="R173" i="39"/>
  <c r="Z169" i="39"/>
  <c r="AF205" i="39"/>
  <c r="N198" i="39"/>
  <c r="V194" i="39"/>
  <c r="AD190" i="39"/>
  <c r="T179" i="39"/>
  <c r="AB175" i="39"/>
  <c r="AD205" i="39"/>
  <c r="T194" i="39"/>
  <c r="AB190" i="39"/>
  <c r="R179" i="39"/>
  <c r="R202" i="39"/>
  <c r="Z198" i="39"/>
  <c r="AH194" i="39"/>
  <c r="P187" i="39"/>
  <c r="X183" i="39"/>
  <c r="AF179" i="39"/>
  <c r="N172" i="39"/>
  <c r="T208" i="39"/>
  <c r="X179" i="39"/>
  <c r="T160" i="39"/>
  <c r="AB156" i="39"/>
  <c r="R145" i="39"/>
  <c r="Z141" i="39"/>
  <c r="V169" i="39"/>
  <c r="X165" i="39"/>
  <c r="AF161" i="39"/>
  <c r="N154" i="39"/>
  <c r="V150" i="39"/>
  <c r="AD146" i="39"/>
  <c r="T192" i="39"/>
  <c r="AH175" i="39"/>
  <c r="R151" i="39"/>
  <c r="AH143" i="39"/>
  <c r="V148" i="39"/>
  <c r="AH171" i="39"/>
  <c r="P166" i="39"/>
  <c r="R157" i="39"/>
  <c r="Z153" i="39"/>
  <c r="R149" i="39"/>
  <c r="AF194" i="39"/>
  <c r="V175" i="39"/>
  <c r="AH164" i="39"/>
  <c r="P157" i="39"/>
  <c r="R148" i="39"/>
  <c r="Z144" i="39"/>
  <c r="AH140" i="39"/>
  <c r="X190" i="39"/>
  <c r="T175" i="39"/>
  <c r="AD169" i="39"/>
  <c r="AD165" i="39"/>
  <c r="T154" i="39"/>
  <c r="AB150" i="39"/>
  <c r="R139" i="39"/>
  <c r="N156" i="39"/>
  <c r="R132" i="39"/>
  <c r="Z128" i="39"/>
  <c r="AH124" i="39"/>
  <c r="AH142" i="39"/>
  <c r="V137" i="39"/>
  <c r="AD133" i="39"/>
  <c r="T122" i="39"/>
  <c r="AB118" i="39"/>
  <c r="R130" i="39"/>
  <c r="Z126" i="39"/>
  <c r="AH122" i="39"/>
  <c r="R162" i="39"/>
  <c r="AB141" i="39"/>
  <c r="R129" i="39"/>
  <c r="Z125" i="39"/>
  <c r="AH121" i="39"/>
  <c r="P114" i="39"/>
  <c r="X110" i="39"/>
  <c r="AF106" i="39"/>
  <c r="Z150" i="39"/>
  <c r="N139" i="39"/>
  <c r="T135" i="39"/>
  <c r="AB131" i="39"/>
  <c r="R120" i="39"/>
  <c r="Z116" i="39"/>
  <c r="AH112" i="39"/>
  <c r="R142" i="39"/>
  <c r="N137" i="39"/>
  <c r="V133" i="39"/>
  <c r="AD129" i="39"/>
  <c r="V144" i="39"/>
  <c r="R134" i="39"/>
  <c r="Z130" i="39"/>
  <c r="AH126" i="39"/>
  <c r="P119" i="39"/>
  <c r="X115" i="39"/>
  <c r="AF111" i="39"/>
  <c r="AF134" i="39"/>
  <c r="AD110" i="39"/>
  <c r="AH105" i="39"/>
  <c r="P98" i="39"/>
  <c r="X94" i="39"/>
  <c r="AF90" i="39"/>
  <c r="T114" i="39"/>
  <c r="AF108" i="39"/>
  <c r="R104" i="39"/>
  <c r="Z100" i="39"/>
  <c r="AH96" i="39"/>
  <c r="AB122" i="39"/>
  <c r="R114" i="39"/>
  <c r="AD108" i="39"/>
  <c r="P104" i="39"/>
  <c r="X100" i="39"/>
  <c r="AF96" i="39"/>
  <c r="N89" i="39"/>
  <c r="AF118" i="39"/>
  <c r="AD106" i="39"/>
  <c r="AH102" i="39"/>
  <c r="P95" i="39"/>
  <c r="T116" i="39"/>
  <c r="T110" i="39"/>
  <c r="Z105" i="39"/>
  <c r="AH101" i="39"/>
  <c r="P94" i="39"/>
  <c r="X90" i="39"/>
  <c r="AF86" i="39"/>
  <c r="N79" i="39"/>
  <c r="T158" i="39"/>
  <c r="R143" i="39"/>
  <c r="AF167" i="39"/>
  <c r="AH177" i="39"/>
  <c r="AH165" i="39"/>
  <c r="AB144" i="39"/>
  <c r="AH174" i="39"/>
  <c r="Z168" i="39"/>
  <c r="R164" i="39"/>
  <c r="Z160" i="39"/>
  <c r="AH156" i="39"/>
  <c r="R140" i="39"/>
  <c r="AF186" i="39"/>
  <c r="AB174" i="39"/>
  <c r="N165" i="39"/>
  <c r="V161" i="39"/>
  <c r="AD157" i="39"/>
  <c r="T146" i="39"/>
  <c r="AB142" i="39"/>
  <c r="V152" i="39"/>
  <c r="Z139" i="39"/>
  <c r="AB135" i="39"/>
  <c r="R124" i="39"/>
  <c r="P163" i="39"/>
  <c r="N133" i="39"/>
  <c r="V129" i="39"/>
  <c r="AD125" i="39"/>
  <c r="Z166" i="39"/>
  <c r="AF142" i="39"/>
  <c r="T137" i="39"/>
  <c r="AB133" i="39"/>
  <c r="R122" i="39"/>
  <c r="Z118" i="39"/>
  <c r="Z158" i="39"/>
  <c r="AD140" i="39"/>
  <c r="T136" i="39"/>
  <c r="AB132" i="39"/>
  <c r="R121" i="39"/>
  <c r="Z117" i="39"/>
  <c r="AH113" i="39"/>
  <c r="AH146" i="39"/>
  <c r="AD138" i="39"/>
  <c r="T127" i="39"/>
  <c r="AB123" i="39"/>
  <c r="R112" i="39"/>
  <c r="T161" i="39"/>
  <c r="T141" i="39"/>
  <c r="AF136" i="39"/>
  <c r="N129" i="39"/>
  <c r="V125" i="39"/>
  <c r="V168" i="39"/>
  <c r="P143" i="39"/>
  <c r="AB137" i="39"/>
  <c r="R126" i="39"/>
  <c r="Z122" i="39"/>
  <c r="AH118" i="39"/>
  <c r="P111" i="39"/>
  <c r="X107" i="39"/>
  <c r="R105" i="39"/>
  <c r="Z101" i="39"/>
  <c r="AH97" i="39"/>
  <c r="P90" i="39"/>
  <c r="X86" i="39"/>
  <c r="Z121" i="39"/>
  <c r="Z113" i="39"/>
  <c r="R96" i="39"/>
  <c r="Z92" i="39"/>
  <c r="X121" i="39"/>
  <c r="X113" i="39"/>
  <c r="AH103" i="39"/>
  <c r="P96" i="39"/>
  <c r="X92" i="39"/>
  <c r="AF88" i="39"/>
  <c r="P167" i="39"/>
  <c r="N160" i="39"/>
  <c r="V170" i="39"/>
  <c r="AB160" i="39"/>
  <c r="T156" i="39"/>
  <c r="AB152" i="39"/>
  <c r="T148" i="39"/>
  <c r="N187" i="39"/>
  <c r="AB151" i="39"/>
  <c r="T147" i="39"/>
  <c r="AB143" i="39"/>
  <c r="X168" i="39"/>
  <c r="AF164" i="39"/>
  <c r="N157" i="39"/>
  <c r="V153" i="39"/>
  <c r="AD149" i="39"/>
  <c r="AD148" i="39"/>
  <c r="T131" i="39"/>
  <c r="AB127" i="39"/>
  <c r="X159" i="39"/>
  <c r="X136" i="39"/>
  <c r="AF132" i="39"/>
  <c r="N125" i="39"/>
  <c r="V121" i="39"/>
  <c r="AD117" i="39"/>
  <c r="AH162" i="39"/>
  <c r="AH141" i="39"/>
  <c r="T129" i="39"/>
  <c r="AB125" i="39"/>
  <c r="AF159" i="39"/>
  <c r="AD152" i="39"/>
  <c r="AF202" i="39"/>
  <c r="R176" i="39"/>
  <c r="AH169" i="39"/>
  <c r="T164" i="39"/>
  <c r="AD143" i="39"/>
  <c r="V183" i="39"/>
  <c r="N173" i="39"/>
  <c r="T163" i="39"/>
  <c r="AB159" i="39"/>
  <c r="T155" i="39"/>
  <c r="T139" i="39"/>
  <c r="AD179" i="39"/>
  <c r="P164" i="39"/>
  <c r="X160" i="39"/>
  <c r="AF156" i="39"/>
  <c r="N149" i="39"/>
  <c r="V145" i="39"/>
  <c r="AD141" i="39"/>
  <c r="P178" i="39"/>
  <c r="AB145" i="39"/>
  <c r="V138" i="39"/>
  <c r="AD134" i="39"/>
  <c r="T123" i="39"/>
  <c r="AF155" i="39"/>
  <c r="P132" i="39"/>
  <c r="X128" i="39"/>
  <c r="AF124" i="39"/>
  <c r="N117" i="39"/>
  <c r="V136" i="39"/>
  <c r="AD132" i="39"/>
  <c r="T121" i="39"/>
  <c r="AB117" i="39"/>
  <c r="P139" i="39"/>
  <c r="V135" i="39"/>
  <c r="AD131" i="39"/>
  <c r="T120" i="39"/>
  <c r="AB116" i="39"/>
  <c r="AB169" i="39"/>
  <c r="X143" i="39"/>
  <c r="AF137" i="39"/>
  <c r="N130" i="39"/>
  <c r="V126" i="39"/>
  <c r="AD122" i="39"/>
  <c r="T111" i="39"/>
  <c r="AF139" i="39"/>
  <c r="AH135" i="39"/>
  <c r="P128" i="39"/>
  <c r="X124" i="39"/>
  <c r="R141" i="39"/>
  <c r="AD136" i="39"/>
  <c r="T125" i="39"/>
  <c r="AB121" i="39"/>
  <c r="R110" i="39"/>
  <c r="Z106" i="39"/>
  <c r="V123" i="39"/>
  <c r="V114" i="39"/>
  <c r="AH108" i="39"/>
  <c r="T104" i="39"/>
  <c r="AB100" i="39"/>
  <c r="R89" i="39"/>
  <c r="R144" i="39"/>
  <c r="T95" i="39"/>
  <c r="N152" i="39"/>
  <c r="Z175" i="39"/>
  <c r="AB168" i="39"/>
  <c r="AD159" i="39"/>
  <c r="V155" i="39"/>
  <c r="AD151" i="39"/>
  <c r="V147" i="39"/>
  <c r="N143" i="39"/>
  <c r="AD171" i="39"/>
  <c r="AD166" i="39"/>
  <c r="AD150" i="39"/>
  <c r="V146" i="39"/>
  <c r="AD142" i="39"/>
  <c r="Z205" i="39"/>
  <c r="Z178" i="39"/>
  <c r="V172" i="39"/>
  <c r="Z167" i="39"/>
  <c r="AH163" i="39"/>
  <c r="P156" i="39"/>
  <c r="X152" i="39"/>
  <c r="AF148" i="39"/>
  <c r="N141" i="39"/>
  <c r="P172" i="39"/>
  <c r="N144" i="39"/>
  <c r="N134" i="39"/>
  <c r="V130" i="39"/>
  <c r="AD126" i="39"/>
  <c r="X139" i="39"/>
  <c r="Z135" i="39"/>
  <c r="AH131" i="39"/>
  <c r="P124" i="39"/>
  <c r="X120" i="39"/>
  <c r="AF116" i="39"/>
  <c r="P155" i="39"/>
  <c r="N132" i="39"/>
  <c r="V128" i="39"/>
  <c r="AD124" i="39"/>
  <c r="AH193" i="39"/>
  <c r="P147" i="39"/>
  <c r="AF138" i="39"/>
  <c r="N131" i="39"/>
  <c r="V127" i="39"/>
  <c r="AD123" i="39"/>
  <c r="T112" i="39"/>
  <c r="AB108" i="39"/>
  <c r="AB165" i="39"/>
  <c r="V142" i="39"/>
  <c r="P137" i="39"/>
  <c r="X133" i="39"/>
  <c r="AF129" i="39"/>
  <c r="N122" i="39"/>
  <c r="V118" i="39"/>
  <c r="AD114" i="39"/>
  <c r="R135" i="39"/>
  <c r="Z131" i="39"/>
  <c r="AH127" i="39"/>
  <c r="T140" i="39"/>
  <c r="N136" i="39"/>
  <c r="V132" i="39"/>
  <c r="AD128" i="39"/>
  <c r="T117" i="39"/>
  <c r="AB113" i="39"/>
  <c r="AD121" i="39"/>
  <c r="AD113" i="39"/>
  <c r="N108" i="39"/>
  <c r="T96" i="39"/>
  <c r="AB92" i="39"/>
  <c r="AH117" i="39"/>
  <c r="R111" i="39"/>
  <c r="P106" i="39"/>
  <c r="V102" i="39"/>
  <c r="AD98" i="39"/>
  <c r="Z137" i="39"/>
  <c r="AF117" i="39"/>
  <c r="N111" i="39"/>
  <c r="N106" i="39"/>
  <c r="T102" i="39"/>
  <c r="AB98" i="39"/>
  <c r="R87" i="39"/>
  <c r="AH125" i="39"/>
  <c r="N109" i="39"/>
  <c r="AD104" i="39"/>
  <c r="T93" i="39"/>
  <c r="T113" i="39"/>
  <c r="AD103" i="39"/>
  <c r="T92" i="39"/>
  <c r="AB88" i="39"/>
  <c r="Z147" i="39"/>
  <c r="AB172" i="39"/>
  <c r="N195" i="39"/>
  <c r="V163" i="39"/>
  <c r="N159" i="39"/>
  <c r="N151" i="39"/>
  <c r="AF177" i="39"/>
  <c r="N166" i="39"/>
  <c r="V162" i="39"/>
  <c r="AD158" i="39"/>
  <c r="V154" i="39"/>
  <c r="N150" i="39"/>
  <c r="N142" i="39"/>
  <c r="AH201" i="39"/>
  <c r="AD177" i="39"/>
  <c r="AB171" i="39"/>
  <c r="R163" i="39"/>
  <c r="Z159" i="39"/>
  <c r="AH155" i="39"/>
  <c r="P148" i="39"/>
  <c r="X144" i="39"/>
  <c r="AF140" i="39"/>
  <c r="X167" i="39"/>
  <c r="X137" i="39"/>
  <c r="AF133" i="39"/>
  <c r="N126" i="39"/>
  <c r="R201" i="39"/>
  <c r="N148" i="39"/>
  <c r="R131" i="39"/>
  <c r="Z127" i="39"/>
  <c r="AH123" i="39"/>
  <c r="P116" i="39"/>
  <c r="X151" i="39"/>
  <c r="V139" i="39"/>
  <c r="X135" i="39"/>
  <c r="AF131" i="39"/>
  <c r="N124" i="39"/>
  <c r="V120" i="39"/>
  <c r="P138" i="39"/>
  <c r="X134" i="39"/>
  <c r="AF130" i="39"/>
  <c r="N123" i="39"/>
  <c r="V119" i="39"/>
  <c r="AD115" i="39"/>
  <c r="X141" i="39"/>
  <c r="AH136" i="39"/>
  <c r="P129" i="39"/>
  <c r="X125" i="39"/>
  <c r="AF121" i="39"/>
  <c r="N114" i="39"/>
  <c r="P186" i="39"/>
  <c r="R146" i="39"/>
  <c r="AB138" i="39"/>
  <c r="R127" i="39"/>
  <c r="Z123" i="39"/>
  <c r="T153" i="39"/>
  <c r="AD139" i="39"/>
  <c r="AF135" i="39"/>
  <c r="N128" i="39"/>
  <c r="V124" i="39"/>
  <c r="AD120" i="39"/>
  <c r="T109" i="39"/>
  <c r="Z179" i="39"/>
  <c r="Z120" i="39"/>
  <c r="Z107" i="39"/>
  <c r="V103" i="39"/>
  <c r="AD99" i="39"/>
  <c r="T88" i="39"/>
  <c r="P134" i="39"/>
  <c r="AH116" i="39"/>
  <c r="AB110" i="39"/>
  <c r="AF105" i="39"/>
  <c r="N98" i="39"/>
  <c r="V94" i="39"/>
  <c r="AH133" i="39"/>
  <c r="AD116" i="39"/>
  <c r="Z110" i="39"/>
  <c r="AD105" i="39"/>
  <c r="T94" i="39"/>
  <c r="AB90" i="39"/>
  <c r="X122" i="39"/>
  <c r="Z108" i="39"/>
  <c r="N104" i="39"/>
  <c r="V100" i="39"/>
  <c r="AD96" i="39"/>
  <c r="V160" i="39"/>
  <c r="AH119" i="39"/>
  <c r="Z112" i="39"/>
  <c r="P107" i="39"/>
  <c r="N103" i="39"/>
  <c r="V99" i="39"/>
  <c r="AD95" i="39"/>
  <c r="T84" i="39"/>
  <c r="AB80" i="39"/>
  <c r="T132" i="39"/>
  <c r="R116" i="39"/>
  <c r="P110" i="39"/>
  <c r="X105" i="39"/>
  <c r="AF101" i="39"/>
  <c r="N94" i="39"/>
  <c r="V90" i="39"/>
  <c r="AD86" i="39"/>
  <c r="AB119" i="39"/>
  <c r="V112" i="39"/>
  <c r="AB154" i="39"/>
  <c r="N203" i="39"/>
  <c r="X163" i="39"/>
  <c r="V156" i="39"/>
  <c r="T149" i="39"/>
  <c r="V191" i="39"/>
  <c r="N167" i="39"/>
  <c r="AF158" i="39"/>
  <c r="X154" i="39"/>
  <c r="AF150" i="39"/>
  <c r="P202" i="39"/>
  <c r="T170" i="39"/>
  <c r="AF165" i="39"/>
  <c r="N158" i="39"/>
  <c r="AF149" i="39"/>
  <c r="X145" i="39"/>
  <c r="AF141" i="39"/>
  <c r="AB166" i="39"/>
  <c r="R155" i="39"/>
  <c r="Z151" i="39"/>
  <c r="AH147" i="39"/>
  <c r="P140" i="39"/>
  <c r="AF163" i="39"/>
  <c r="P133" i="39"/>
  <c r="X129" i="39"/>
  <c r="AF125" i="39"/>
  <c r="AB177" i="39"/>
  <c r="T145" i="39"/>
  <c r="T138" i="39"/>
  <c r="AB134" i="39"/>
  <c r="R123" i="39"/>
  <c r="Z119" i="39"/>
  <c r="Z197" i="39"/>
  <c r="AF147" i="39"/>
  <c r="AH138" i="39"/>
  <c r="P131" i="39"/>
  <c r="X127" i="39"/>
  <c r="AF123" i="39"/>
  <c r="N170" i="39"/>
  <c r="AF143" i="39"/>
  <c r="AH137" i="39"/>
  <c r="P130" i="39"/>
  <c r="X126" i="39"/>
  <c r="AF122" i="39"/>
  <c r="N115" i="39"/>
  <c r="V111" i="39"/>
  <c r="AD107" i="39"/>
  <c r="Z140" i="39"/>
  <c r="R136" i="39"/>
  <c r="Z132" i="39"/>
  <c r="AH128" i="39"/>
  <c r="P121" i="39"/>
  <c r="X117" i="39"/>
  <c r="AF113" i="39"/>
  <c r="X174" i="39"/>
  <c r="AD144" i="39"/>
  <c r="T134" i="39"/>
  <c r="AB130" i="39"/>
  <c r="AB149" i="39"/>
  <c r="P135" i="39"/>
  <c r="X131" i="39"/>
  <c r="AF127" i="39"/>
  <c r="N120" i="39"/>
  <c r="V116" i="39"/>
  <c r="AD112" i="39"/>
  <c r="N119" i="39"/>
  <c r="N99" i="39"/>
  <c r="V95" i="39"/>
  <c r="AD91" i="39"/>
  <c r="X130" i="39"/>
  <c r="P105" i="39"/>
  <c r="X101" i="39"/>
  <c r="AF97" i="39"/>
  <c r="AH115" i="39"/>
  <c r="N105" i="39"/>
  <c r="V101" i="39"/>
  <c r="AD97" i="39"/>
  <c r="T173" i="39"/>
  <c r="AF166" i="39"/>
  <c r="X162" i="39"/>
  <c r="P158" i="39"/>
  <c r="AH149" i="39"/>
  <c r="Z145" i="39"/>
  <c r="X198" i="39"/>
  <c r="P176" i="39"/>
  <c r="AF169" i="39"/>
  <c r="P165" i="39"/>
  <c r="X161" i="39"/>
  <c r="AF157" i="39"/>
  <c r="X153" i="39"/>
  <c r="P149" i="39"/>
  <c r="P141" i="39"/>
  <c r="P194" i="39"/>
  <c r="N176" i="39"/>
  <c r="P170" i="39"/>
  <c r="T162" i="39"/>
  <c r="AB158" i="39"/>
  <c r="R147" i="39"/>
  <c r="Z143" i="39"/>
  <c r="AH139" i="39"/>
  <c r="Z136" i="39"/>
  <c r="AH132" i="39"/>
  <c r="P125" i="39"/>
  <c r="Z171" i="39"/>
  <c r="T130" i="39"/>
  <c r="AB126" i="39"/>
  <c r="AH176" i="39"/>
  <c r="R138" i="39"/>
  <c r="Z134" i="39"/>
  <c r="AH130" i="39"/>
  <c r="P123" i="39"/>
  <c r="X119" i="39"/>
  <c r="Z142" i="39"/>
  <c r="R137" i="39"/>
  <c r="Z133" i="39"/>
  <c r="AH129" i="39"/>
  <c r="P122" i="39"/>
  <c r="X118" i="39"/>
  <c r="AF114" i="39"/>
  <c r="N107" i="39"/>
  <c r="R154" i="39"/>
  <c r="R128" i="39"/>
  <c r="Z124" i="39"/>
  <c r="AH120" i="39"/>
  <c r="P113" i="39"/>
  <c r="T143" i="39"/>
  <c r="AD137" i="39"/>
  <c r="T126" i="39"/>
  <c r="X182" i="39"/>
  <c r="Z138" i="39"/>
  <c r="AH134" i="39"/>
  <c r="P127" i="39"/>
  <c r="X123" i="39"/>
  <c r="AF119" i="39"/>
  <c r="N112" i="39"/>
  <c r="V108" i="39"/>
  <c r="X138" i="39"/>
  <c r="X111" i="39"/>
  <c r="R106" i="39"/>
  <c r="X102" i="39"/>
  <c r="AF98" i="39"/>
  <c r="N91" i="39"/>
  <c r="V87" i="39"/>
  <c r="AF126" i="39"/>
  <c r="R109" i="39"/>
  <c r="AH104" i="39"/>
  <c r="P97" i="39"/>
  <c r="X93" i="39"/>
  <c r="P126" i="39"/>
  <c r="P109" i="39"/>
  <c r="AF104" i="39"/>
  <c r="N97" i="39"/>
  <c r="V93" i="39"/>
  <c r="AD89" i="39"/>
  <c r="N164" i="39"/>
  <c r="AB112" i="39"/>
  <c r="R107" i="39"/>
  <c r="P103" i="39"/>
  <c r="X99" i="39"/>
  <c r="AF95" i="39"/>
  <c r="AB136" i="39"/>
  <c r="R117" i="39"/>
  <c r="AH24" i="39"/>
  <c r="P9" i="39"/>
  <c r="X21" i="39"/>
  <c r="AB15" i="39"/>
  <c r="AB47" i="39"/>
  <c r="P13" i="39"/>
  <c r="X37" i="39"/>
  <c r="V30" i="39"/>
  <c r="AD9" i="39"/>
  <c r="T23" i="39"/>
  <c r="P8" i="39"/>
  <c r="Z16" i="39"/>
  <c r="P52" i="39"/>
  <c r="AH9" i="39"/>
  <c r="Z13" i="39"/>
  <c r="R17" i="39"/>
  <c r="AB28" i="39"/>
  <c r="T32" i="39"/>
  <c r="Z40" i="39"/>
  <c r="N46" i="39"/>
  <c r="Z58" i="39"/>
  <c r="AF11" i="39"/>
  <c r="X15" i="39"/>
  <c r="P19" i="39"/>
  <c r="AH26" i="39"/>
  <c r="Z30" i="39"/>
  <c r="R34" i="39"/>
  <c r="R43" i="39"/>
  <c r="AD13" i="39"/>
  <c r="V17" i="39"/>
  <c r="N21" i="39"/>
  <c r="AF28" i="39"/>
  <c r="X32" i="39"/>
  <c r="P36" i="39"/>
  <c r="AD40" i="39"/>
  <c r="R46" i="39"/>
  <c r="X59" i="39"/>
  <c r="AH20" i="39"/>
  <c r="Z24" i="39"/>
  <c r="R28" i="39"/>
  <c r="AF45" i="39"/>
  <c r="N56" i="39"/>
  <c r="X103" i="39"/>
  <c r="AF14" i="39"/>
  <c r="X18" i="39"/>
  <c r="P22" i="39"/>
  <c r="AH29" i="39"/>
  <c r="Z33" i="39"/>
  <c r="R37" i="39"/>
  <c r="AD16" i="39"/>
  <c r="V20" i="39"/>
  <c r="N24" i="39"/>
  <c r="AF31" i="39"/>
  <c r="X35" i="39"/>
  <c r="AD39" i="39"/>
  <c r="N45" i="39"/>
  <c r="T53" i="39"/>
  <c r="AH88" i="39"/>
  <c r="AB18" i="39"/>
  <c r="T22" i="39"/>
  <c r="AD33" i="39"/>
  <c r="V37" i="39"/>
  <c r="P42" i="39"/>
  <c r="N48" i="39"/>
  <c r="AB42" i="39"/>
  <c r="T46" i="39"/>
  <c r="AD57" i="39"/>
  <c r="V61" i="39"/>
  <c r="N65" i="39"/>
  <c r="AF72" i="39"/>
  <c r="AB82" i="39"/>
  <c r="N90" i="39"/>
  <c r="AB51" i="39"/>
  <c r="T55" i="39"/>
  <c r="AD66" i="39"/>
  <c r="V70" i="39"/>
  <c r="N74" i="39"/>
  <c r="AD43" i="39"/>
  <c r="V47" i="39"/>
  <c r="N51" i="39"/>
  <c r="AF58" i="39"/>
  <c r="X62" i="39"/>
  <c r="P66" i="39"/>
  <c r="AH73" i="39"/>
  <c r="R78" i="39"/>
  <c r="N84" i="39"/>
  <c r="AB93" i="39"/>
  <c r="AH42" i="39"/>
  <c r="Z46" i="39"/>
  <c r="R50" i="39"/>
  <c r="AB61" i="39"/>
  <c r="T65" i="39"/>
  <c r="AH82" i="39"/>
  <c r="AD90" i="39"/>
  <c r="V131" i="39"/>
  <c r="AF60" i="39"/>
  <c r="X64" i="39"/>
  <c r="P68" i="39"/>
  <c r="T81" i="39"/>
  <c r="R88" i="39"/>
  <c r="AF110" i="39"/>
  <c r="AD62" i="39"/>
  <c r="V66" i="39"/>
  <c r="N70" i="39"/>
  <c r="X78" i="39"/>
  <c r="Z84" i="39"/>
  <c r="AB56" i="39"/>
  <c r="T60" i="39"/>
  <c r="AD71" i="39"/>
  <c r="X75" i="39"/>
  <c r="T87" i="39"/>
  <c r="N77" i="39"/>
  <c r="AF84" i="39"/>
  <c r="X88" i="39"/>
  <c r="P92" i="39"/>
  <c r="AH99" i="39"/>
  <c r="Z103" i="39"/>
  <c r="AF107" i="39"/>
  <c r="T124" i="39"/>
  <c r="AH76" i="39"/>
  <c r="Z80" i="39"/>
  <c r="R84" i="39"/>
  <c r="Z88" i="39"/>
  <c r="AH92" i="39"/>
  <c r="AH100" i="39"/>
  <c r="T118" i="39"/>
  <c r="AD156" i="39"/>
  <c r="AD87" i="39"/>
  <c r="Z97" i="39"/>
  <c r="P102" i="39"/>
  <c r="X108" i="39"/>
  <c r="AD118" i="39"/>
  <c r="R94" i="39"/>
  <c r="Z91" i="39"/>
  <c r="T107" i="39"/>
  <c r="AB99" i="39"/>
  <c r="V107" i="39"/>
  <c r="P120" i="39"/>
  <c r="X132" i="39"/>
  <c r="AB115" i="39"/>
  <c r="T128" i="39"/>
  <c r="AD10" i="39"/>
  <c r="Z28" i="39"/>
  <c r="P25" i="39"/>
  <c r="AD8" i="39"/>
  <c r="N18" i="39"/>
  <c r="AB65" i="39"/>
  <c r="V14" i="39"/>
  <c r="T42" i="39"/>
  <c r="N34" i="39"/>
  <c r="X10" i="39"/>
  <c r="N83" i="39"/>
  <c r="R45" i="39"/>
  <c r="P10" i="39"/>
  <c r="AH17" i="39"/>
  <c r="Z21" i="39"/>
  <c r="R25" i="39"/>
  <c r="AB36" i="39"/>
  <c r="R62" i="39"/>
  <c r="V8" i="39"/>
  <c r="N12" i="39"/>
  <c r="AF19" i="39"/>
  <c r="X23" i="39"/>
  <c r="P27" i="39"/>
  <c r="AH34" i="39"/>
  <c r="AF38" i="39"/>
  <c r="R51" i="39"/>
  <c r="AH78" i="39"/>
  <c r="T10" i="39"/>
  <c r="AD21" i="39"/>
  <c r="V25" i="39"/>
  <c r="N29" i="39"/>
  <c r="AF36" i="39"/>
  <c r="R41" i="39"/>
  <c r="P63" i="39"/>
  <c r="X17" i="39"/>
  <c r="P21" i="39"/>
  <c r="AH28" i="39"/>
  <c r="Z32" i="39"/>
  <c r="R36" i="39"/>
  <c r="AH40" i="39"/>
  <c r="V46" i="39"/>
  <c r="V11" i="39"/>
  <c r="N15" i="39"/>
  <c r="AF22" i="39"/>
  <c r="X26" i="39"/>
  <c r="P30" i="39"/>
  <c r="AH37" i="39"/>
  <c r="AF71" i="39"/>
  <c r="AD24" i="39"/>
  <c r="V28" i="39"/>
  <c r="N32" i="39"/>
  <c r="R40" i="39"/>
  <c r="R15" i="39"/>
  <c r="AB26" i="39"/>
  <c r="T30" i="39"/>
  <c r="X49" i="39"/>
  <c r="AD72" i="39"/>
  <c r="R39" i="39"/>
  <c r="AB50" i="39"/>
  <c r="T54" i="39"/>
  <c r="AD65" i="39"/>
  <c r="V69" i="39"/>
  <c r="N73" i="39"/>
  <c r="X77" i="39"/>
  <c r="P83" i="39"/>
  <c r="X91" i="39"/>
  <c r="R48" i="39"/>
  <c r="AB59" i="39"/>
  <c r="T63" i="39"/>
  <c r="AD74" i="39"/>
  <c r="AF79" i="39"/>
  <c r="AB85" i="39"/>
  <c r="AD100" i="39"/>
  <c r="AD51" i="39"/>
  <c r="V55" i="39"/>
  <c r="N59" i="39"/>
  <c r="AF66" i="39"/>
  <c r="X70" i="39"/>
  <c r="P74" i="39"/>
  <c r="T97" i="39"/>
  <c r="X39" i="39"/>
  <c r="P43" i="39"/>
  <c r="AH50" i="39"/>
  <c r="Z54" i="39"/>
  <c r="R58" i="39"/>
  <c r="AB69" i="39"/>
  <c r="T73" i="39"/>
  <c r="AH77" i="39"/>
  <c r="AB83" i="39"/>
  <c r="AD53" i="39"/>
  <c r="V57" i="39"/>
  <c r="N61" i="39"/>
  <c r="AF68" i="39"/>
  <c r="X72" i="39"/>
  <c r="Z76" i="39"/>
  <c r="N82" i="39"/>
  <c r="AB89" i="39"/>
  <c r="AB55" i="39"/>
  <c r="T59" i="39"/>
  <c r="AD70" i="39"/>
  <c r="V74" i="39"/>
  <c r="R79" i="39"/>
  <c r="T85" i="39"/>
  <c r="AH98" i="39"/>
  <c r="Z49" i="39"/>
  <c r="R53" i="39"/>
  <c r="AB64" i="39"/>
  <c r="T68" i="39"/>
  <c r="AD81" i="39"/>
  <c r="AD88" i="39"/>
  <c r="P112" i="39"/>
  <c r="AD77" i="39"/>
  <c r="V81" i="39"/>
  <c r="N85" i="39"/>
  <c r="AF92" i="39"/>
  <c r="X96" i="39"/>
  <c r="P100" i="39"/>
  <c r="R108" i="39"/>
  <c r="AB114" i="39"/>
  <c r="P77" i="39"/>
  <c r="AH84" i="39"/>
  <c r="P93" i="39"/>
  <c r="X97" i="39"/>
  <c r="P101" i="39"/>
  <c r="AD111" i="39"/>
  <c r="AD119" i="39"/>
  <c r="AF78" i="39"/>
  <c r="V83" i="39"/>
  <c r="R93" i="39"/>
  <c r="AF102" i="39"/>
  <c r="AH94" i="39"/>
  <c r="AF115" i="39"/>
  <c r="Z99" i="39"/>
  <c r="P142" i="39"/>
  <c r="Z11" i="39"/>
  <c r="R32" i="39"/>
  <c r="X9" i="39"/>
  <c r="X48" i="39"/>
  <c r="T13" i="39"/>
  <c r="AF9" i="39"/>
  <c r="R8" i="39"/>
  <c r="AH16" i="39"/>
  <c r="R54" i="39"/>
  <c r="AF10" i="39"/>
  <c r="X14" i="39"/>
  <c r="P18" i="39"/>
  <c r="AH25" i="39"/>
  <c r="Z29" i="39"/>
  <c r="R33" i="39"/>
  <c r="AH41" i="39"/>
  <c r="AD47" i="39"/>
  <c r="AD12" i="39"/>
  <c r="V16" i="39"/>
  <c r="N20" i="39"/>
  <c r="AF27" i="39"/>
  <c r="X31" i="39"/>
  <c r="P35" i="39"/>
  <c r="T39" i="39"/>
  <c r="AH44" i="39"/>
  <c r="V52" i="39"/>
  <c r="AD84" i="39"/>
  <c r="AB14" i="39"/>
  <c r="T18" i="39"/>
  <c r="AD29" i="39"/>
  <c r="V33" i="39"/>
  <c r="N37" i="39"/>
  <c r="AF21" i="39"/>
  <c r="X25" i="39"/>
  <c r="P29" i="39"/>
  <c r="AH36" i="39"/>
  <c r="V41" i="39"/>
  <c r="N47" i="39"/>
  <c r="AF63" i="39"/>
  <c r="AD15" i="39"/>
  <c r="V19" i="39"/>
  <c r="N23" i="39"/>
  <c r="AF30" i="39"/>
  <c r="X34" i="39"/>
  <c r="R38" i="39"/>
  <c r="X43" i="39"/>
  <c r="V50" i="39"/>
  <c r="Z75" i="39"/>
  <c r="AB17" i="39"/>
  <c r="T21" i="39"/>
  <c r="AD32" i="39"/>
  <c r="V36" i="39"/>
  <c r="AD46" i="39"/>
  <c r="AH15" i="39"/>
  <c r="Z19" i="39"/>
  <c r="R23" i="39"/>
  <c r="AB34" i="39"/>
  <c r="X38" i="39"/>
  <c r="AH43" i="39"/>
  <c r="AH39" i="39"/>
  <c r="Z43" i="39"/>
  <c r="R47" i="39"/>
  <c r="AB58" i="39"/>
  <c r="T62" i="39"/>
  <c r="AD73" i="39"/>
  <c r="AH48" i="39"/>
  <c r="Z52" i="39"/>
  <c r="R56" i="39"/>
  <c r="AB67" i="39"/>
  <c r="T71" i="39"/>
  <c r="T80" i="39"/>
  <c r="Z86" i="39"/>
  <c r="V104" i="39"/>
  <c r="AB44" i="39"/>
  <c r="T48" i="39"/>
  <c r="AD59" i="39"/>
  <c r="V63" i="39"/>
  <c r="N67" i="39"/>
  <c r="AF74" i="39"/>
  <c r="AH79" i="39"/>
  <c r="AF43" i="39"/>
  <c r="X47" i="39"/>
  <c r="P51" i="39"/>
  <c r="AH58" i="39"/>
  <c r="Z62" i="39"/>
  <c r="R66" i="39"/>
  <c r="T78" i="39"/>
  <c r="V84" i="39"/>
  <c r="AD61" i="39"/>
  <c r="V65" i="39"/>
  <c r="N69" i="39"/>
  <c r="AH90" i="39"/>
  <c r="N135" i="39"/>
  <c r="AB63" i="39"/>
  <c r="T67" i="39"/>
  <c r="Z102" i="39"/>
  <c r="AH53" i="39"/>
  <c r="Z57" i="39"/>
  <c r="R61" i="39"/>
  <c r="AB72" i="39"/>
  <c r="AD76" i="39"/>
  <c r="AC76" i="39" s="1"/>
  <c r="R82" i="39"/>
  <c r="R119" i="39"/>
  <c r="AD85" i="39"/>
  <c r="AC85" i="39" s="1"/>
  <c r="V89" i="39"/>
  <c r="N93" i="39"/>
  <c r="AF100" i="39"/>
  <c r="X104" i="39"/>
  <c r="T115" i="39"/>
  <c r="AF77" i="39"/>
  <c r="X81" i="39"/>
  <c r="P85" i="39"/>
  <c r="X89" i="39"/>
  <c r="W89" i="39" s="1"/>
  <c r="AF93" i="39"/>
  <c r="N102" i="39"/>
  <c r="X106" i="39"/>
  <c r="X112" i="39"/>
  <c r="W112" i="39" s="1"/>
  <c r="AD79" i="39"/>
  <c r="AH93" i="39"/>
  <c r="X98" i="39"/>
  <c r="W98" i="39" s="1"/>
  <c r="AF109" i="39"/>
  <c r="AE109" i="39" s="1"/>
  <c r="V122" i="39"/>
  <c r="U122" i="39" s="1"/>
  <c r="N96" i="39"/>
  <c r="T101" i="39"/>
  <c r="AH109" i="39"/>
  <c r="X116" i="39"/>
  <c r="W116" i="39" s="1"/>
  <c r="T86" i="39"/>
  <c r="Z93" i="39"/>
  <c r="Z114" i="39"/>
  <c r="AB157" i="39"/>
  <c r="V134" i="39"/>
  <c r="R175" i="39"/>
  <c r="AH12" i="39"/>
  <c r="AB11" i="39"/>
  <c r="AH32" i="39"/>
  <c r="AF25" i="39"/>
  <c r="AF8" i="39"/>
  <c r="AD18" i="39"/>
  <c r="T69" i="39"/>
  <c r="AD14" i="39"/>
  <c r="R12" i="39"/>
  <c r="AD34" i="39"/>
  <c r="Z10" i="39"/>
  <c r="AB27" i="39"/>
  <c r="Z20" i="39"/>
  <c r="P91" i="39"/>
  <c r="N11" i="39"/>
  <c r="AF18" i="39"/>
  <c r="X22" i="39"/>
  <c r="P26" i="39"/>
  <c r="AH33" i="39"/>
  <c r="Z37" i="39"/>
  <c r="V42" i="39"/>
  <c r="Z48" i="39"/>
  <c r="T9" i="39"/>
  <c r="AD20" i="39"/>
  <c r="V24" i="39"/>
  <c r="N28" i="39"/>
  <c r="AF35" i="39"/>
  <c r="X45" i="39"/>
  <c r="P55" i="39"/>
  <c r="R11" i="39"/>
  <c r="AB22" i="39"/>
  <c r="T26" i="39"/>
  <c r="AD37" i="39"/>
  <c r="Z42" i="39"/>
  <c r="AH70" i="39"/>
  <c r="V18" i="39"/>
  <c r="N22" i="39"/>
  <c r="AF29" i="39"/>
  <c r="X33" i="39"/>
  <c r="P37" i="39"/>
  <c r="X67" i="39"/>
  <c r="T12" i="39"/>
  <c r="AD23" i="39"/>
  <c r="V27" i="39"/>
  <c r="N31" i="39"/>
  <c r="R44" i="39"/>
  <c r="AH51" i="39"/>
  <c r="AB25" i="39"/>
  <c r="T29" i="39"/>
  <c r="Z41" i="39"/>
  <c r="T47" i="39"/>
  <c r="AD64" i="39"/>
  <c r="AC64" i="39" s="1"/>
  <c r="X12" i="39"/>
  <c r="P16" i="39"/>
  <c r="AH23" i="39"/>
  <c r="Z27" i="39"/>
  <c r="R31" i="39"/>
  <c r="V44" i="39"/>
  <c r="Z82" i="39"/>
  <c r="P40" i="39"/>
  <c r="AH47" i="39"/>
  <c r="Z51" i="39"/>
  <c r="R55" i="39"/>
  <c r="AB66" i="39"/>
  <c r="T70" i="39"/>
  <c r="V96" i="39"/>
  <c r="U96" i="39" s="1"/>
  <c r="P49" i="39"/>
  <c r="AH56" i="39"/>
  <c r="Z60" i="39"/>
  <c r="R64" i="39"/>
  <c r="AD75" i="39"/>
  <c r="AC75" i="39" s="1"/>
  <c r="N81" i="39"/>
  <c r="AB52" i="39"/>
  <c r="T56" i="39"/>
  <c r="AD67" i="39"/>
  <c r="AC67" i="39" s="1"/>
  <c r="V71" i="39"/>
  <c r="N75" i="39"/>
  <c r="V80" i="39"/>
  <c r="AH86" i="39"/>
  <c r="V40" i="39"/>
  <c r="N44" i="39"/>
  <c r="AF51" i="39"/>
  <c r="X55" i="39"/>
  <c r="P59" i="39"/>
  <c r="AH66" i="39"/>
  <c r="Z70" i="39"/>
  <c r="R74" i="39"/>
  <c r="AB54" i="39"/>
  <c r="T58" i="39"/>
  <c r="AD69" i="39"/>
  <c r="AC69" i="39" s="1"/>
  <c r="V73" i="39"/>
  <c r="AD83" i="39"/>
  <c r="AC83" i="39" s="1"/>
  <c r="AH52" i="39"/>
  <c r="Z56" i="39"/>
  <c r="R60" i="39"/>
  <c r="AB71" i="39"/>
  <c r="V75" i="39"/>
  <c r="AH80" i="39"/>
  <c r="P87" i="39"/>
  <c r="T106" i="39"/>
  <c r="X50" i="39"/>
  <c r="P54" i="39"/>
  <c r="AH61" i="39"/>
  <c r="Z65" i="39"/>
  <c r="R69" i="39"/>
  <c r="T77" i="39"/>
  <c r="AB78" i="39"/>
  <c r="T82" i="39"/>
  <c r="AD93" i="39"/>
  <c r="AC93" i="39" s="1"/>
  <c r="V97" i="39"/>
  <c r="U97" i="39" s="1"/>
  <c r="N101" i="39"/>
  <c r="AB109" i="39"/>
  <c r="N116" i="39"/>
  <c r="AD135" i="39"/>
  <c r="AC135" i="39" s="1"/>
  <c r="N78" i="39"/>
  <c r="AF85" i="39"/>
  <c r="AD94" i="39"/>
  <c r="AC94" i="39" s="1"/>
  <c r="V98" i="39"/>
  <c r="U98" i="39" s="1"/>
  <c r="AD102" i="39"/>
  <c r="AC102" i="39" s="1"/>
  <c r="N113" i="39"/>
  <c r="Z89" i="39"/>
  <c r="AF94" i="39"/>
  <c r="AB104" i="39"/>
  <c r="R125" i="39"/>
  <c r="V110" i="39"/>
  <c r="U110" i="39" s="1"/>
  <c r="V117" i="39"/>
  <c r="U117" i="39" s="1"/>
  <c r="P115" i="39"/>
  <c r="R113" i="39"/>
  <c r="AB124" i="39"/>
  <c r="AH154" i="39"/>
  <c r="W86" i="39"/>
  <c r="AC68" i="39"/>
  <c r="AC81" i="39"/>
  <c r="AC86" i="39"/>
  <c r="W79" i="39"/>
  <c r="AC144" i="39"/>
  <c r="U120" i="39"/>
  <c r="U106" i="39"/>
  <c r="W153" i="39"/>
  <c r="W114" i="39"/>
  <c r="AC115" i="39"/>
  <c r="U125" i="39"/>
  <c r="AC121" i="39"/>
  <c r="AC125" i="39"/>
  <c r="U112" i="39"/>
  <c r="AC90" i="39"/>
  <c r="AE132" i="39"/>
  <c r="AE189" i="39"/>
  <c r="AE150" i="39"/>
  <c r="U111" i="39"/>
  <c r="W117" i="39"/>
  <c r="AE113" i="39"/>
  <c r="U102" i="39"/>
  <c r="AC113" i="39"/>
  <c r="AC120" i="39"/>
  <c r="AE126" i="39"/>
  <c r="U99" i="39"/>
  <c r="W85" i="39"/>
  <c r="W77" i="39"/>
  <c r="U94" i="39"/>
  <c r="W90" i="39"/>
  <c r="AC59" i="39"/>
  <c r="AC53" i="39"/>
  <c r="AC62" i="39"/>
  <c r="AC54" i="39"/>
  <c r="AT447" i="1"/>
  <c r="AC49" i="39"/>
  <c r="AC61" i="39"/>
  <c r="AC52" i="39"/>
  <c r="W75" i="39"/>
  <c r="AT461" i="1"/>
  <c r="U133" i="39"/>
  <c r="AC73" i="39"/>
  <c r="U152" i="39"/>
  <c r="AC112" i="39"/>
  <c r="U140" i="39"/>
  <c r="AC130" i="39"/>
  <c r="U118" i="39"/>
  <c r="W139" i="39"/>
  <c r="U124" i="39"/>
  <c r="AC118" i="39"/>
  <c r="AC66" i="39"/>
  <c r="AC56" i="39"/>
  <c r="U131" i="39"/>
  <c r="AC127" i="39"/>
  <c r="W111" i="39"/>
  <c r="W115" i="39"/>
  <c r="AE111" i="39"/>
  <c r="U114" i="39"/>
  <c r="W100" i="39"/>
  <c r="W83" i="39"/>
  <c r="AC87" i="39"/>
  <c r="AC50" i="39"/>
  <c r="AC77" i="39"/>
  <c r="AT125" i="1"/>
  <c r="AT448" i="1"/>
  <c r="AT250" i="1"/>
  <c r="AT382" i="1"/>
  <c r="AT237" i="1"/>
  <c r="AT247" i="1"/>
  <c r="AT356" i="1"/>
  <c r="AT261" i="1"/>
  <c r="AT274" i="1"/>
  <c r="AT357" i="1"/>
  <c r="AT354" i="1"/>
  <c r="AT246" i="1"/>
  <c r="AT180" i="1"/>
  <c r="W104" i="39"/>
  <c r="U132" i="39"/>
  <c r="AE119" i="39"/>
  <c r="W133" i="39"/>
  <c r="AC106" i="39"/>
  <c r="AC129" i="39"/>
  <c r="AE112" i="39"/>
  <c r="AC97" i="39"/>
  <c r="W88" i="39"/>
  <c r="AC92" i="39"/>
  <c r="AC107" i="39"/>
  <c r="W80" i="39"/>
  <c r="AC65" i="39"/>
  <c r="U105" i="39"/>
  <c r="AC51" i="39"/>
  <c r="AE149" i="39"/>
  <c r="AE127" i="39"/>
  <c r="W123" i="39"/>
  <c r="AC110" i="39"/>
  <c r="W95" i="39"/>
  <c r="AC98" i="39"/>
  <c r="W138" i="39"/>
  <c r="AE128" i="39"/>
  <c r="AC122" i="39"/>
  <c r="AE116" i="39"/>
  <c r="W108" i="39"/>
  <c r="U113" i="39"/>
  <c r="AC84" i="39"/>
  <c r="AE106" i="39"/>
  <c r="AC104" i="39"/>
  <c r="AC99" i="39"/>
  <c r="AC57" i="39"/>
  <c r="AC101" i="39"/>
  <c r="AC79" i="39"/>
  <c r="F12" i="31"/>
  <c r="AC148" i="39"/>
  <c r="U108" i="39"/>
  <c r="AC89" i="39"/>
  <c r="AE120" i="39"/>
  <c r="AT214" i="1"/>
  <c r="AE115" i="39"/>
  <c r="AC74" i="39"/>
  <c r="AT464" i="1"/>
  <c r="W168" i="39"/>
  <c r="U164" i="39"/>
  <c r="U176" i="39"/>
  <c r="AC114" i="39"/>
  <c r="W93" i="39"/>
  <c r="AC82" i="39"/>
  <c r="W87" i="39"/>
  <c r="AC72" i="39"/>
  <c r="AC131" i="39"/>
  <c r="W132" i="39"/>
  <c r="W105" i="39"/>
  <c r="U100" i="39"/>
  <c r="AC119" i="39"/>
  <c r="AC95" i="39"/>
  <c r="W102" i="39"/>
  <c r="AE165" i="39"/>
  <c r="U107" i="39"/>
  <c r="AE136" i="39"/>
  <c r="AC126" i="39"/>
  <c r="W109" i="39"/>
  <c r="AE118" i="39"/>
  <c r="W144" i="39"/>
  <c r="W99" i="39"/>
  <c r="AT158" i="1"/>
  <c r="AT190" i="1"/>
  <c r="AT318" i="1"/>
  <c r="AC117" i="39"/>
  <c r="AC179" i="39"/>
  <c r="W103" i="39"/>
  <c r="AE107" i="39"/>
  <c r="W82" i="39"/>
  <c r="AC55" i="39"/>
  <c r="W78" i="39"/>
  <c r="W130" i="39"/>
  <c r="W96" i="39"/>
  <c r="AC128" i="39"/>
  <c r="AC170" i="39"/>
  <c r="AC137" i="39"/>
  <c r="AC156" i="39"/>
  <c r="AC198" i="39"/>
  <c r="AC165" i="39"/>
  <c r="AC184" i="39"/>
  <c r="AC193" i="39"/>
  <c r="AC123" i="39"/>
  <c r="AC96" i="39"/>
  <c r="AC151" i="39"/>
  <c r="AC132" i="39"/>
  <c r="AC174" i="39"/>
  <c r="AC141" i="39"/>
  <c r="AC88" i="39"/>
  <c r="AC138" i="39"/>
  <c r="AC105" i="39"/>
  <c r="AC124" i="39"/>
  <c r="AC166" i="39"/>
  <c r="AC133" i="39"/>
  <c r="AC152" i="39"/>
  <c r="AC194" i="39"/>
  <c r="AC161" i="39"/>
  <c r="AC180" i="39"/>
  <c r="AC189" i="39"/>
  <c r="AC63" i="39"/>
  <c r="AC207" i="39"/>
  <c r="AC100" i="39"/>
  <c r="AC142" i="39"/>
  <c r="AC109" i="39"/>
  <c r="AC134" i="39"/>
  <c r="AC162" i="39"/>
  <c r="AC190" i="39"/>
  <c r="AC157" i="39"/>
  <c r="AC176" i="39"/>
  <c r="AC185" i="39"/>
  <c r="AC147" i="39"/>
  <c r="AC175" i="39"/>
  <c r="AC199" i="39"/>
  <c r="AC80" i="39"/>
  <c r="AC116" i="39"/>
  <c r="AC158" i="39"/>
  <c r="AC186" i="39"/>
  <c r="AC153" i="39"/>
  <c r="AC204" i="39"/>
  <c r="AC143" i="39"/>
  <c r="AC203" i="39"/>
  <c r="AC78" i="39"/>
  <c r="AC167" i="39"/>
  <c r="AC195" i="39"/>
  <c r="AC70" i="39"/>
  <c r="AC154" i="39"/>
  <c r="AC172" i="39"/>
  <c r="AC181" i="39"/>
  <c r="AC200" i="39"/>
  <c r="AC111" i="39"/>
  <c r="AC171" i="39"/>
  <c r="AC163" i="39"/>
  <c r="AC191" i="39"/>
  <c r="AC140" i="39"/>
  <c r="AC182" i="39"/>
  <c r="AC149" i="39"/>
  <c r="AC168" i="39"/>
  <c r="AC177" i="39"/>
  <c r="AC208" i="39"/>
  <c r="AC139" i="39"/>
  <c r="AC192" i="39"/>
  <c r="AC201" i="39"/>
  <c r="AC91" i="39"/>
  <c r="AC159" i="39"/>
  <c r="AC187" i="39"/>
  <c r="AC108" i="39"/>
  <c r="AC150" i="39"/>
  <c r="AC136" i="39"/>
  <c r="AC178" i="39"/>
  <c r="AC145" i="39"/>
  <c r="AC196" i="39"/>
  <c r="AC103" i="39"/>
  <c r="AC205" i="39"/>
  <c r="AC160" i="39"/>
  <c r="AC202" i="39"/>
  <c r="AC169" i="39"/>
  <c r="AC188" i="39"/>
  <c r="AC197" i="39"/>
  <c r="AC71" i="39"/>
  <c r="AC155" i="39"/>
  <c r="AC183" i="39"/>
  <c r="AC58" i="39"/>
  <c r="AC60" i="39"/>
  <c r="AC146" i="39"/>
  <c r="AC164" i="39"/>
  <c r="AC206" i="39"/>
  <c r="AC173" i="39"/>
  <c r="AT392" i="1"/>
  <c r="AE204" i="39"/>
  <c r="AE155" i="39"/>
  <c r="AE153" i="39"/>
  <c r="U191" i="39"/>
  <c r="U147" i="39"/>
  <c r="W145" i="39"/>
  <c r="U208" i="39"/>
  <c r="W203" i="39"/>
  <c r="AE196" i="39"/>
  <c r="U186" i="39"/>
  <c r="U159" i="39"/>
  <c r="U162" i="39"/>
  <c r="U179" i="39"/>
  <c r="AE166" i="39"/>
  <c r="W163" i="39"/>
  <c r="U204" i="39"/>
  <c r="U172" i="39"/>
  <c r="W199" i="39"/>
  <c r="AE203" i="39"/>
  <c r="U182" i="39"/>
  <c r="W170" i="39"/>
  <c r="AE178" i="39"/>
  <c r="AE162" i="39"/>
  <c r="AE206" i="39"/>
  <c r="U185" i="39"/>
  <c r="U200"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1" i="39"/>
  <c r="U165" i="39"/>
  <c r="U153" i="39"/>
  <c r="U137" i="39"/>
  <c r="W128" i="39"/>
  <c r="AE148" i="39"/>
  <c r="AE137" i="39"/>
  <c r="U143" i="39"/>
  <c r="W135" i="39"/>
  <c r="W119" i="39"/>
  <c r="AE108" i="39"/>
  <c r="W202" i="39"/>
  <c r="W189" i="39"/>
  <c r="AE152" i="39"/>
  <c r="U146" i="39"/>
  <c r="W141" i="39"/>
  <c r="W137" i="39"/>
  <c r="W129" i="39"/>
  <c r="W125" i="39"/>
  <c r="W173" i="39"/>
  <c r="W124" i="39"/>
  <c r="U144" i="39"/>
  <c r="AE133" i="39"/>
  <c r="U139" i="39"/>
  <c r="W147" i="39"/>
  <c r="W122" i="39"/>
  <c r="W156" i="39"/>
  <c r="U115" i="39"/>
  <c r="W206" i="39"/>
  <c r="AE172" i="39"/>
  <c r="W121" i="39"/>
  <c r="U129" i="39"/>
  <c r="U149" i="39"/>
  <c r="W120" i="39"/>
  <c r="AE129" i="39"/>
  <c r="U135" i="39"/>
  <c r="AE124" i="39"/>
  <c r="U156" i="39"/>
  <c r="AE135" i="39"/>
  <c r="U148" i="39"/>
  <c r="AE146" i="39"/>
  <c r="U136" i="39"/>
  <c r="W146" i="39"/>
  <c r="U183" i="39"/>
  <c r="U128" i="39"/>
  <c r="U119" i="39"/>
  <c r="W164" i="39"/>
  <c r="W151" i="39"/>
  <c r="AE139" i="39"/>
  <c r="AE131" i="39"/>
  <c r="AE123" i="39"/>
  <c r="AE142" i="39"/>
  <c r="AE154" i="39"/>
  <c r="U127" i="39"/>
  <c r="W142" i="39"/>
  <c r="U150" i="39"/>
  <c r="U103" i="39"/>
  <c r="AE169" i="39"/>
  <c r="W155" i="39"/>
  <c r="AE138" i="39"/>
  <c r="W152" i="39"/>
  <c r="W140" i="39"/>
  <c r="AE144" i="39"/>
  <c r="W107" i="39"/>
  <c r="W118" i="39"/>
  <c r="W94" i="39"/>
  <c r="AE125" i="39"/>
  <c r="W113" i="39"/>
  <c r="AE110" i="39"/>
  <c r="W91" i="39"/>
  <c r="AT321" i="1"/>
  <c r="AT188" i="1"/>
  <c r="AT200" i="1"/>
  <c r="AB1" i="1"/>
  <c r="W110" i="39"/>
  <c r="U116" i="39"/>
  <c r="W97"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3" i="1"/>
  <c r="AT452" i="1"/>
  <c r="AT445" i="1"/>
  <c r="AT427" i="1"/>
  <c r="AT422" i="1"/>
  <c r="AT459" i="1"/>
  <c r="AT456" i="1"/>
  <c r="AT455" i="1"/>
  <c r="AT458" i="1"/>
  <c r="AT431" i="1"/>
  <c r="AT425" i="1"/>
  <c r="AT417" i="1"/>
  <c r="AT453" i="1"/>
  <c r="AT441" i="1"/>
  <c r="AT428" i="1"/>
  <c r="AT423" i="1"/>
  <c r="AT462" i="1"/>
  <c r="AT451" i="1"/>
  <c r="AT426" i="1"/>
  <c r="AT411" i="1"/>
  <c r="AT368" i="1"/>
  <c r="AT355" i="1"/>
  <c r="AT460" i="1"/>
  <c r="AT398" i="1"/>
  <c r="AT394" i="1"/>
  <c r="AT389" i="1"/>
  <c r="AT381" i="1"/>
  <c r="AT379" i="1"/>
  <c r="AT376" i="1"/>
  <c r="AT374" i="1"/>
  <c r="AT372" i="1"/>
  <c r="AT370" i="1"/>
  <c r="AT363" i="1"/>
  <c r="AT360" i="1"/>
  <c r="AT341" i="1"/>
  <c r="AT408" i="1"/>
  <c r="AT403" i="1"/>
  <c r="AT359" i="1"/>
  <c r="AT407" i="1"/>
  <c r="AT390" i="1"/>
  <c r="AT377" i="1"/>
  <c r="AT375" i="1"/>
  <c r="AT373" i="1"/>
  <c r="AT371" i="1"/>
  <c r="AT369" i="1"/>
  <c r="AT365" i="1"/>
  <c r="AT353" i="1"/>
  <c r="AT352" i="1"/>
  <c r="AT345" i="1"/>
  <c r="AT339" i="1"/>
  <c r="AT386" i="1"/>
  <c r="AT380" i="1"/>
  <c r="AT421" i="1"/>
  <c r="AT410" i="1"/>
  <c r="AT362" i="1"/>
  <c r="AT344" i="1"/>
  <c r="AT315" i="1"/>
  <c r="AT304" i="1"/>
  <c r="AT361" i="1"/>
  <c r="AT350" i="1"/>
  <c r="AT348" i="1"/>
  <c r="AT340" i="1"/>
  <c r="AT406" i="1"/>
  <c r="AT346" i="1"/>
  <c r="AT331" i="1"/>
  <c r="AT329" i="1"/>
  <c r="AT314" i="1"/>
  <c r="AT378" i="1"/>
  <c r="AT337" i="1"/>
  <c r="AT335" i="1"/>
  <c r="AT324" i="1"/>
  <c r="AT319" i="1"/>
  <c r="AT310" i="1"/>
  <c r="AT307" i="1"/>
  <c r="AT303" i="1"/>
  <c r="AT299" i="1"/>
  <c r="AT404" i="1"/>
  <c r="AT333" i="1"/>
  <c r="AT328" i="1"/>
  <c r="AT457" i="1"/>
  <c r="AT400" i="1"/>
  <c r="AT384" i="1"/>
  <c r="AT367" i="1"/>
  <c r="AT364" i="1"/>
  <c r="AT358" i="1"/>
  <c r="AT347" i="1"/>
  <c r="AT343" i="1"/>
  <c r="AT332" i="1"/>
  <c r="AT330" i="1"/>
  <c r="AT323" i="1"/>
  <c r="AT383" i="1"/>
  <c r="AT342" i="1"/>
  <c r="AT291" i="1"/>
  <c r="AT267" i="1"/>
  <c r="AT257" i="1"/>
  <c r="AT241" i="1"/>
  <c r="AT231" i="1"/>
  <c r="AT224" i="1"/>
  <c r="AT349" i="1"/>
  <c r="AT305" i="1"/>
  <c r="AT297" i="1"/>
  <c r="AT294" i="1"/>
  <c r="AT279" i="1"/>
  <c r="AT276" i="1"/>
  <c r="AT273" i="1"/>
  <c r="AT269" i="1"/>
  <c r="AT263" i="1"/>
  <c r="AT245" i="1"/>
  <c r="AT229" i="1"/>
  <c r="AT454" i="1"/>
  <c r="AT295" i="1"/>
  <c r="AT292" i="1"/>
  <c r="AT256" i="1"/>
  <c r="AT253" i="1"/>
  <c r="AT234" i="1"/>
  <c r="AT226" i="1"/>
  <c r="AT402" i="1"/>
  <c r="AT397" i="1"/>
  <c r="AT317" i="1"/>
  <c r="AT311" i="1"/>
  <c r="AT306" i="1"/>
  <c r="AT300" i="1"/>
  <c r="AT288" i="1"/>
  <c r="AT283" i="1"/>
  <c r="AT268" i="1"/>
  <c r="AT240" i="1"/>
  <c r="AT301" i="1"/>
  <c r="AT296" i="1"/>
  <c r="AT284" i="1"/>
  <c r="AT281" i="1"/>
  <c r="AT278" i="1"/>
  <c r="AT405" i="1"/>
  <c r="AT326" i="1"/>
  <c r="AT320" i="1"/>
  <c r="AT277" i="1"/>
  <c r="AT265" i="1"/>
  <c r="AT259" i="1"/>
  <c r="AT249" i="1"/>
  <c r="AT242" i="1"/>
  <c r="AT228" i="1"/>
  <c r="AT225" i="1"/>
  <c r="AT218" i="1"/>
  <c r="AT313" i="1"/>
  <c r="AT302" i="1"/>
  <c r="AT280" i="1"/>
  <c r="AT275" i="1"/>
  <c r="AT252" i="1"/>
  <c r="AT235" i="1"/>
  <c r="AT220" i="1"/>
  <c r="AT208" i="1"/>
  <c r="AT270" i="1"/>
  <c r="AT204" i="1"/>
  <c r="AT193" i="1"/>
  <c r="AT146" i="1"/>
  <c r="AT133" i="1"/>
  <c r="AT262" i="1"/>
  <c r="AT215" i="1"/>
  <c r="AT184" i="1"/>
  <c r="AT167" i="1"/>
  <c r="AT155" i="1"/>
  <c r="AT148" i="1"/>
  <c r="AT132" i="1"/>
  <c r="AT244" i="1"/>
  <c r="AT236" i="1"/>
  <c r="AT219" i="1"/>
  <c r="AT203" i="1"/>
  <c r="AT178" i="1"/>
  <c r="AT175" i="1"/>
  <c r="AT170" i="1"/>
  <c r="AT161" i="1"/>
  <c r="AT160" i="1"/>
  <c r="AT137" i="1"/>
  <c r="AT127" i="1"/>
  <c r="AT239" i="1"/>
  <c r="AT213" i="1"/>
  <c r="AT202" i="1"/>
  <c r="AT191" i="1"/>
  <c r="AT186" i="1"/>
  <c r="AT154" i="1"/>
  <c r="AT150" i="1"/>
  <c r="AT145" i="1"/>
  <c r="AT139" i="1"/>
  <c r="AT131" i="1"/>
  <c r="AT322" i="1"/>
  <c r="AT223" i="1"/>
  <c r="AT199" i="1"/>
  <c r="AT196" i="1"/>
  <c r="AT179" i="1"/>
  <c r="AT166" i="1"/>
  <c r="AT159" i="1"/>
  <c r="AT147" i="1"/>
  <c r="AT136" i="1"/>
  <c r="AT238" i="1"/>
  <c r="AT233" i="1"/>
  <c r="AT217" i="1"/>
  <c r="AT206" i="1"/>
  <c r="AT205" i="1"/>
  <c r="AT141" i="1"/>
  <c r="AT122" i="1"/>
  <c r="AT99" i="1"/>
  <c r="AT89" i="1"/>
  <c r="AT73" i="1"/>
  <c r="AT67" i="1"/>
  <c r="AT64" i="1"/>
  <c r="AT61" i="1"/>
  <c r="AT172" i="1"/>
  <c r="AT120" i="1"/>
  <c r="AT79" i="1"/>
  <c r="AT75" i="1"/>
  <c r="AT70" i="1"/>
  <c r="AT195" i="1"/>
  <c r="AT140" i="1"/>
  <c r="AT106" i="1"/>
  <c r="AT87" i="1"/>
  <c r="AT123" i="1"/>
  <c r="AT111" i="1"/>
  <c r="AT105" i="1"/>
  <c r="AT97" i="1"/>
  <c r="AT88" i="1"/>
  <c r="AT71" i="1"/>
  <c r="AT156" i="1"/>
  <c r="AT134" i="1"/>
  <c r="AT116" i="1"/>
  <c r="AT115" i="1"/>
  <c r="AT102" i="1"/>
  <c r="AT56" i="1"/>
  <c r="AT42" i="1"/>
  <c r="AT20" i="1"/>
  <c r="AT351" i="1"/>
  <c r="AT110" i="1"/>
  <c r="AT47" i="1"/>
  <c r="AT39" i="1"/>
  <c r="AT27" i="1"/>
  <c r="AT22" i="1"/>
  <c r="AT17" i="1"/>
  <c r="AT78" i="1"/>
  <c r="AT51" i="1"/>
  <c r="AT46" i="1"/>
  <c r="AT12" i="1"/>
  <c r="AT201" i="1"/>
  <c r="AT198" i="1"/>
  <c r="AT41" i="1"/>
  <c r="AT37" i="1"/>
  <c r="AT19" i="1"/>
  <c r="AT13" i="1"/>
  <c r="AT8" i="1"/>
  <c r="AT192" i="1"/>
  <c r="AT77" i="1"/>
  <c r="AT65" i="1"/>
  <c r="AT48" i="1"/>
  <c r="AT38" i="1"/>
  <c r="AT31" i="1"/>
  <c r="AT26" i="1"/>
  <c r="AT16" i="1"/>
  <c r="AT232" i="1"/>
  <c r="AT176" i="1"/>
  <c r="AT157" i="1"/>
  <c r="AT126" i="1"/>
  <c r="AT124" i="1"/>
  <c r="AT69" i="1"/>
  <c r="AT58" i="1"/>
  <c r="AT52" i="1"/>
  <c r="AT50" i="1"/>
  <c r="AT45" i="1"/>
  <c r="AT36" i="1"/>
  <c r="AT21" i="1"/>
  <c r="AT100" i="1"/>
  <c r="AT95" i="1"/>
  <c r="AT84" i="1"/>
  <c r="AT66" i="1"/>
  <c r="AT44" i="1"/>
  <c r="AT40" i="1"/>
  <c r="AT28" i="1"/>
  <c r="AT18" i="1"/>
  <c r="AT7" i="1"/>
  <c r="AT5" i="1"/>
  <c r="AT10" i="1"/>
  <c r="AT55" i="1"/>
  <c r="AT121" i="1"/>
  <c r="AT138" i="1"/>
  <c r="AT76" i="1"/>
  <c r="AT43" i="1"/>
  <c r="AT30" i="1"/>
  <c r="W136" i="39"/>
  <c r="AE117" i="39"/>
  <c r="W186" i="39"/>
  <c r="W143" i="39"/>
  <c r="AE200" i="39"/>
  <c r="U163" i="39"/>
  <c r="U175" i="39"/>
  <c r="U177" i="39"/>
  <c r="U126" i="39"/>
  <c r="U201" i="39"/>
  <c r="AE202" i="39"/>
  <c r="W197" i="39"/>
  <c r="W180" i="39"/>
  <c r="U181" i="39"/>
  <c r="W176" i="39"/>
  <c r="W127" i="39"/>
  <c r="AE184" i="39"/>
  <c r="AE157" i="39"/>
  <c r="U168" i="39"/>
  <c r="AE180" i="39"/>
  <c r="AE186" i="39"/>
  <c r="AE122" i="39"/>
  <c r="W183" i="39"/>
  <c r="W158" i="39"/>
  <c r="AE176" i="39"/>
  <c r="W195" i="39"/>
  <c r="W148" i="39"/>
  <c r="U203" i="39"/>
  <c r="U202" i="39"/>
  <c r="U138" i="39"/>
  <c r="U160" i="39"/>
  <c r="U151" i="39"/>
  <c r="AE198" i="39"/>
  <c r="U188" i="39"/>
  <c r="U174" i="39"/>
  <c r="U206" i="39"/>
  <c r="W154"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21" i="39"/>
  <c r="AE187" i="39"/>
  <c r="AE130" i="39"/>
  <c r="AE164" i="39"/>
  <c r="AE160" i="39"/>
  <c r="AE197" i="39"/>
  <c r="AE177" i="39"/>
  <c r="AE159" i="39"/>
  <c r="AE161" i="39"/>
  <c r="AE170" i="39"/>
  <c r="AE208" i="39"/>
  <c r="AE201" i="39"/>
  <c r="AE181" i="39"/>
  <c r="AE182" i="39"/>
  <c r="AE163" i="39"/>
  <c r="AE190" i="39"/>
  <c r="AE207" i="39"/>
  <c r="AE167" i="39"/>
  <c r="AE173" i="39"/>
  <c r="S20" i="2"/>
  <c r="AT1" i="1"/>
  <c r="U199" i="39"/>
  <c r="U205" i="39"/>
  <c r="U180" i="39"/>
  <c r="U190" i="39"/>
  <c r="U167" i="39"/>
  <c r="U197" i="39"/>
  <c r="U187" i="39"/>
  <c r="U171" i="39"/>
  <c r="U161" i="39"/>
  <c r="U169" i="39"/>
  <c r="U184" i="39"/>
  <c r="U166" i="39"/>
  <c r="U157" i="39"/>
  <c r="U155" i="39"/>
  <c r="U101" i="39"/>
  <c r="U198" i="39"/>
  <c r="W190" i="39"/>
  <c r="W126" i="39"/>
  <c r="W171" i="39"/>
  <c r="W172" i="39"/>
  <c r="W81" i="39"/>
  <c r="W208" i="39"/>
  <c r="AO1" i="1"/>
  <c r="AZ1" i="1"/>
  <c r="AQ1" i="1"/>
  <c r="BD1" i="1"/>
  <c r="AV1" i="1"/>
  <c r="AP1" i="1"/>
  <c r="AU1" i="1"/>
  <c r="BB1" i="1"/>
  <c r="BA1" i="1"/>
  <c r="AS1" i="1"/>
  <c r="AR1" i="1"/>
  <c r="AY1" i="1"/>
  <c r="AX1" i="1"/>
  <c r="W205" i="39"/>
  <c r="W182" i="39"/>
  <c r="W204" i="39"/>
  <c r="W188" i="39"/>
  <c r="W167" i="39"/>
  <c r="W106" i="39"/>
  <c r="W177" i="39"/>
  <c r="W200" i="39"/>
  <c r="W207" i="39"/>
  <c r="W194" i="39"/>
  <c r="W178" i="39"/>
  <c r="W169" i="39"/>
  <c r="W159" i="39"/>
  <c r="W174" i="39"/>
  <c r="W101" i="39"/>
  <c r="W179" i="39"/>
  <c r="W181" i="39"/>
  <c r="W196" i="39"/>
  <c r="W192" i="39"/>
  <c r="W92" i="39"/>
  <c r="U193" i="39"/>
  <c r="U189" i="39"/>
  <c r="U170" i="39"/>
  <c r="U192" i="39"/>
  <c r="U158" i="39"/>
  <c r="U154" i="39"/>
  <c r="U173" i="39"/>
  <c r="AW1" i="1"/>
  <c r="J20" i="2"/>
  <c r="K20" i="2"/>
  <c r="L20" i="2"/>
  <c r="H20" i="2"/>
  <c r="I20" i="2"/>
  <c r="T3" i="38"/>
  <c r="T1" i="38"/>
  <c r="T2" i="38"/>
  <c r="AC60" i="2" l="1"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213" i="31" l="1"/>
  <c r="H201" i="31"/>
  <c r="K212" i="31"/>
  <c r="H190" i="31"/>
  <c r="K211" i="31"/>
  <c r="H204" i="31"/>
  <c r="K210" i="31"/>
  <c r="H199" i="31"/>
  <c r="K209" i="31"/>
  <c r="H198" i="31"/>
  <c r="K208" i="31"/>
  <c r="H197" i="31"/>
  <c r="K206" i="31"/>
  <c r="H196" i="31"/>
  <c r="K205" i="31"/>
  <c r="H195" i="31"/>
  <c r="K194" i="31"/>
  <c r="H193" i="31"/>
  <c r="K192" i="31"/>
  <c r="H192" i="31"/>
  <c r="K191" i="31"/>
  <c r="H191" i="31"/>
  <c r="K186" i="31"/>
  <c r="H189" i="31"/>
  <c r="K185" i="31"/>
  <c r="H188" i="31"/>
  <c r="K184" i="31"/>
  <c r="H187" i="31"/>
  <c r="K183" i="31"/>
  <c r="H186" i="31"/>
  <c r="K182" i="31"/>
  <c r="H185" i="31"/>
  <c r="K181" i="31"/>
  <c r="H183" i="31"/>
  <c r="K180" i="31"/>
  <c r="H181" i="31"/>
  <c r="K179" i="31"/>
  <c r="H180" i="31"/>
  <c r="K178" i="31"/>
  <c r="H179" i="31"/>
  <c r="K177" i="31"/>
  <c r="H178" i="31"/>
  <c r="K176" i="31"/>
  <c r="H177" i="31"/>
  <c r="K175" i="31"/>
  <c r="H176" i="31"/>
  <c r="K174" i="31"/>
  <c r="H175" i="31"/>
  <c r="K173" i="31"/>
  <c r="H174" i="31"/>
  <c r="K172" i="31"/>
  <c r="H172" i="31"/>
  <c r="K171" i="31"/>
  <c r="H170" i="31"/>
  <c r="K170" i="31"/>
  <c r="H168" i="31"/>
  <c r="K169" i="31"/>
  <c r="H167" i="31"/>
  <c r="K168" i="31"/>
  <c r="H165" i="31"/>
  <c r="K167" i="31"/>
  <c r="H164" i="31"/>
  <c r="K166" i="31"/>
  <c r="H163" i="31"/>
  <c r="K165" i="31"/>
  <c r="H162" i="31"/>
  <c r="K163" i="31"/>
  <c r="H161" i="31"/>
  <c r="K161" i="31"/>
  <c r="H160" i="31"/>
  <c r="K159" i="31"/>
  <c r="H159" i="31"/>
  <c r="K158" i="31"/>
  <c r="H158" i="31"/>
  <c r="K157" i="31"/>
  <c r="H157" i="31"/>
  <c r="K156" i="31"/>
  <c r="H155" i="31"/>
  <c r="K155" i="31"/>
  <c r="H154" i="31"/>
  <c r="K154" i="31"/>
  <c r="H153" i="31"/>
  <c r="K153" i="31"/>
  <c r="H152" i="31"/>
  <c r="K152" i="31"/>
  <c r="H151" i="31"/>
  <c r="K151" i="31"/>
  <c r="H150" i="31"/>
  <c r="K150" i="31"/>
  <c r="H149" i="31"/>
  <c r="K149" i="31"/>
  <c r="H144" i="31"/>
  <c r="K147" i="31"/>
  <c r="H133" i="31"/>
  <c r="K146" i="31"/>
  <c r="H147" i="31"/>
  <c r="K145" i="31"/>
  <c r="H142" i="31"/>
  <c r="K144" i="31"/>
  <c r="H141" i="31"/>
  <c r="K143" i="31"/>
  <c r="H140" i="31"/>
  <c r="K142" i="31"/>
  <c r="H139" i="31"/>
  <c r="K141" i="31"/>
  <c r="H138" i="31"/>
  <c r="K140" i="31"/>
  <c r="H136" i="31"/>
  <c r="K139" i="31"/>
  <c r="H135" i="31"/>
  <c r="K137" i="31"/>
  <c r="H134" i="31"/>
  <c r="K136" i="31"/>
  <c r="H132" i="31"/>
  <c r="K135" i="31"/>
  <c r="H131" i="31"/>
  <c r="K134" i="31"/>
  <c r="H130" i="31"/>
  <c r="K133" i="31"/>
  <c r="H129" i="31"/>
  <c r="K132" i="31"/>
  <c r="H128" i="31"/>
  <c r="K131" i="31"/>
  <c r="H126" i="31"/>
  <c r="K130" i="31"/>
  <c r="H124" i="31"/>
  <c r="K129" i="31"/>
  <c r="H123" i="31"/>
  <c r="K128" i="31"/>
  <c r="H122" i="31"/>
  <c r="K127" i="31"/>
  <c r="H121" i="31"/>
  <c r="K126" i="31"/>
  <c r="H120" i="31"/>
  <c r="K125" i="31"/>
  <c r="H119" i="31"/>
  <c r="K124" i="31"/>
  <c r="H118" i="31"/>
  <c r="K123" i="31"/>
  <c r="H117" i="31"/>
  <c r="K122" i="31"/>
  <c r="H115" i="31"/>
  <c r="K121" i="31"/>
  <c r="H113" i="31"/>
  <c r="K120" i="31"/>
  <c r="H111" i="31"/>
  <c r="K119" i="31"/>
  <c r="H110" i="31"/>
  <c r="K118" i="31"/>
  <c r="H108" i="31"/>
  <c r="K117" i="31"/>
  <c r="H107" i="31"/>
  <c r="K116" i="31"/>
  <c r="H106" i="31"/>
  <c r="K115" i="31"/>
  <c r="H105" i="31"/>
  <c r="K113" i="31"/>
  <c r="H104" i="31"/>
  <c r="K111" i="31"/>
  <c r="H103" i="31"/>
  <c r="K109" i="31"/>
  <c r="H102" i="31"/>
  <c r="K108" i="31"/>
  <c r="H101" i="31"/>
  <c r="K107" i="31"/>
  <c r="H100" i="31"/>
  <c r="K106" i="31"/>
  <c r="H98" i="31"/>
  <c r="K105" i="31"/>
  <c r="H97" i="31"/>
  <c r="K104" i="31"/>
  <c r="H96" i="31"/>
  <c r="K103" i="31"/>
  <c r="H95" i="31"/>
  <c r="K102" i="31"/>
  <c r="H94" i="31"/>
  <c r="K101" i="31"/>
  <c r="H93" i="31"/>
  <c r="K100" i="31"/>
  <c r="H92"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2" i="31"/>
  <c r="H35" i="31"/>
  <c r="K31" i="31"/>
  <c r="H34" i="31"/>
  <c r="K28" i="31"/>
  <c r="H45" i="31"/>
  <c r="K27" i="31"/>
  <c r="H44" i="31"/>
  <c r="K26" i="31"/>
  <c r="H47"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6" i="31" l="1"/>
  <c r="K95" i="31"/>
  <c r="K97" i="31"/>
  <c r="H23" i="31"/>
  <c r="K99" i="31"/>
  <c r="H20" i="31"/>
  <c r="H21" i="31"/>
  <c r="H22" i="31"/>
  <c r="N3" i="31" l="1"/>
  <c r="AL1" i="1" l="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6" i="31"/>
  <c r="K92" i="31"/>
  <c r="K22" i="31"/>
  <c r="K24" i="31"/>
  <c r="K65" i="31"/>
  <c r="K70" i="31"/>
  <c r="K79" i="31"/>
  <c r="K87" i="31"/>
  <c r="K94" i="31"/>
  <c r="K23" i="31"/>
  <c r="K63" i="31"/>
  <c r="K85" i="31"/>
  <c r="K30" i="31"/>
  <c r="K59" i="31"/>
  <c r="K68" i="31"/>
  <c r="K73" i="31"/>
  <c r="K82" i="31"/>
  <c r="K90" i="31"/>
  <c r="K25" i="31"/>
  <c r="K66" i="31"/>
  <c r="K71" i="31"/>
  <c r="K80" i="31"/>
  <c r="K88" i="31"/>
  <c r="K91" i="31"/>
  <c r="K60" i="31"/>
  <c r="K69" i="31"/>
  <c r="K74" i="31"/>
  <c r="K83" i="31"/>
  <c r="K20" i="31"/>
  <c r="K64" i="31"/>
  <c r="K21" i="31"/>
  <c r="K29" i="31"/>
  <c r="K58" i="31"/>
  <c r="K67" i="31"/>
  <c r="K72" i="31"/>
  <c r="K81" i="31"/>
  <c r="K89" i="31"/>
  <c r="K62" i="31"/>
  <c r="K75" i="31"/>
  <c r="K84" i="31"/>
  <c r="K93" i="31"/>
  <c r="H211" i="31"/>
  <c r="H37" i="31"/>
  <c r="H208" i="31"/>
  <c r="H209" i="31"/>
  <c r="H73" i="31"/>
  <c r="H90" i="31"/>
  <c r="H86" i="31"/>
  <c r="H63" i="31"/>
  <c r="H68" i="31"/>
  <c r="H66" i="31"/>
  <c r="H81" i="31"/>
  <c r="H58" i="31"/>
  <c r="H205" i="31"/>
  <c r="H72" i="31"/>
  <c r="H85" i="31"/>
  <c r="H46" i="31"/>
  <c r="H206" i="31"/>
  <c r="H75" i="31"/>
  <c r="H84" i="31"/>
  <c r="H43" i="31"/>
  <c r="H79" i="31"/>
  <c r="H88" i="31"/>
  <c r="H87" i="31"/>
  <c r="H69" i="31"/>
  <c r="H59" i="31"/>
  <c r="H64" i="31"/>
  <c r="H210" i="31"/>
  <c r="H70" i="31"/>
  <c r="H89" i="31"/>
  <c r="H36" i="31"/>
  <c r="H213" i="31"/>
  <c r="H80" i="31"/>
  <c r="H77" i="31"/>
  <c r="H62" i="31"/>
  <c r="H212" i="31"/>
  <c r="H74" i="31"/>
  <c r="H82" i="31"/>
  <c r="H60" i="31"/>
  <c r="H65" i="31"/>
  <c r="H67" i="31"/>
  <c r="H71" i="31"/>
  <c r="H83" i="31"/>
  <c r="H2" i="31"/>
  <c r="W447" i="1" l="1"/>
  <c r="AC461" i="1"/>
  <c r="AI447" i="1"/>
  <c r="X447" i="1"/>
  <c r="AL447" i="1"/>
  <c r="Y447" i="1"/>
  <c r="Z461" i="1"/>
  <c r="AF447" i="1"/>
  <c r="AH461" i="1"/>
  <c r="X461" i="1"/>
  <c r="W461" i="1"/>
  <c r="AK461" i="1"/>
  <c r="AG447" i="1"/>
  <c r="V447" i="1"/>
  <c r="AC447" i="1"/>
  <c r="AI461" i="1"/>
  <c r="AJ461" i="1"/>
  <c r="AD461" i="1"/>
  <c r="Z447" i="1"/>
  <c r="AD447" i="1"/>
  <c r="AL461" i="1"/>
  <c r="AB461" i="1"/>
  <c r="V461" i="1"/>
  <c r="AK447" i="1"/>
  <c r="AA447" i="1"/>
  <c r="AE461" i="1"/>
  <c r="Y461" i="1"/>
  <c r="AH447" i="1"/>
  <c r="AG461" i="1"/>
  <c r="AB447" i="1"/>
  <c r="AF461" i="1"/>
  <c r="AJ447" i="1"/>
  <c r="AE447" i="1"/>
  <c r="AA461" i="1"/>
  <c r="AL250" i="1"/>
  <c r="AK448" i="1"/>
  <c r="X125" i="1"/>
  <c r="W250" i="1"/>
  <c r="AE250" i="1"/>
  <c r="V250" i="1"/>
  <c r="Z382" i="1"/>
  <c r="Y125" i="1"/>
  <c r="AD125" i="1"/>
  <c r="AG237" i="1"/>
  <c r="AB250" i="1"/>
  <c r="AJ448" i="1"/>
  <c r="AK237" i="1"/>
  <c r="X237" i="1"/>
  <c r="AA237" i="1"/>
  <c r="AI250" i="1"/>
  <c r="AF382" i="1"/>
  <c r="AD237" i="1"/>
  <c r="AG382" i="1"/>
  <c r="AH250" i="1"/>
  <c r="AC237" i="1"/>
  <c r="AB448" i="1"/>
  <c r="AL448" i="1"/>
  <c r="AL237" i="1"/>
  <c r="W382" i="1"/>
  <c r="AE382" i="1"/>
  <c r="X250" i="1"/>
  <c r="Y382" i="1"/>
  <c r="AF125" i="1"/>
  <c r="AD382" i="1"/>
  <c r="V237" i="1"/>
  <c r="Z125" i="1"/>
  <c r="AB237" i="1"/>
  <c r="AJ125" i="1"/>
  <c r="AK382" i="1"/>
  <c r="W237" i="1"/>
  <c r="AI382" i="1"/>
  <c r="AI448" i="1"/>
  <c r="AC382" i="1"/>
  <c r="Y250" i="1"/>
  <c r="AH125" i="1"/>
  <c r="AG250" i="1"/>
  <c r="AH382" i="1"/>
  <c r="AB125" i="1"/>
  <c r="AK125" i="1"/>
  <c r="AJ237" i="1"/>
  <c r="AA382" i="1"/>
  <c r="AE125" i="1"/>
  <c r="X382" i="1"/>
  <c r="Z237" i="1"/>
  <c r="AG448" i="1"/>
  <c r="V125" i="1"/>
  <c r="AC125" i="1"/>
  <c r="V382" i="1"/>
  <c r="AB382" i="1"/>
  <c r="AJ382" i="1"/>
  <c r="AL382" i="1"/>
  <c r="AE448" i="1"/>
  <c r="AI125" i="1"/>
  <c r="W448" i="1"/>
  <c r="AD250" i="1"/>
  <c r="Z250" i="1"/>
  <c r="Y237" i="1"/>
  <c r="AH237" i="1"/>
  <c r="AF237" i="1"/>
  <c r="AK250" i="1"/>
  <c r="AL125" i="1"/>
  <c r="AA125" i="1"/>
  <c r="X448" i="1"/>
  <c r="AA250" i="1"/>
  <c r="AF448" i="1"/>
  <c r="AD448" i="1"/>
  <c r="AG125" i="1"/>
  <c r="V448" i="1"/>
  <c r="AC448" i="1"/>
  <c r="AJ250" i="1"/>
  <c r="AA448" i="1"/>
  <c r="AE237" i="1"/>
  <c r="W125" i="1"/>
  <c r="AI237" i="1"/>
  <c r="Y448" i="1"/>
  <c r="AH448" i="1"/>
  <c r="AC250" i="1"/>
  <c r="AF250" i="1"/>
  <c r="Z448" i="1"/>
  <c r="AL247" i="1"/>
  <c r="AK247" i="1"/>
  <c r="AJ247" i="1"/>
  <c r="AD247" i="1"/>
  <c r="Z247" i="1"/>
  <c r="V247" i="1"/>
  <c r="AC247" i="1"/>
  <c r="AH247" i="1"/>
  <c r="AE247" i="1"/>
  <c r="Y247" i="1"/>
  <c r="W247" i="1"/>
  <c r="AI247" i="1"/>
  <c r="AF247" i="1"/>
  <c r="AA247" i="1"/>
  <c r="X247" i="1"/>
  <c r="AG247" i="1"/>
  <c r="AB247" i="1"/>
  <c r="AK356" i="1"/>
  <c r="AL246" i="1"/>
  <c r="AL357" i="1"/>
  <c r="V274" i="1"/>
  <c r="Y356" i="1"/>
  <c r="AH274" i="1"/>
  <c r="AG357" i="1"/>
  <c r="AI354" i="1"/>
  <c r="V246" i="1"/>
  <c r="X354" i="1"/>
  <c r="AE246" i="1"/>
  <c r="Z354" i="1"/>
  <c r="AB246" i="1"/>
  <c r="AJ356" i="1"/>
  <c r="AJ246" i="1"/>
  <c r="AJ357" i="1"/>
  <c r="X357" i="1"/>
  <c r="X261" i="1"/>
  <c r="AE356" i="1"/>
  <c r="AC246" i="1"/>
  <c r="AA356" i="1"/>
  <c r="Y261" i="1"/>
  <c r="AG246" i="1"/>
  <c r="AI274" i="1"/>
  <c r="W261" i="1"/>
  <c r="AB354" i="1"/>
  <c r="AK354" i="1"/>
  <c r="AL274" i="1"/>
  <c r="X356" i="1"/>
  <c r="AC274" i="1"/>
  <c r="AG356" i="1"/>
  <c r="AI246" i="1"/>
  <c r="Z356" i="1"/>
  <c r="Y274" i="1"/>
  <c r="AG261" i="1"/>
  <c r="AC354" i="1"/>
  <c r="AA246" i="1"/>
  <c r="AF246" i="1"/>
  <c r="AB357" i="1"/>
  <c r="AJ274" i="1"/>
  <c r="AL354" i="1"/>
  <c r="AC356" i="1"/>
  <c r="W357" i="1"/>
  <c r="AC261" i="1"/>
  <c r="AA357" i="1"/>
  <c r="W274" i="1"/>
  <c r="AG274" i="1"/>
  <c r="Z357" i="1"/>
  <c r="Z246" i="1"/>
  <c r="V261" i="1"/>
  <c r="AD356" i="1"/>
  <c r="AB356" i="1"/>
  <c r="AK274" i="1"/>
  <c r="AK261" i="1"/>
  <c r="W354" i="1"/>
  <c r="AD261" i="1"/>
  <c r="Z261" i="1"/>
  <c r="V356" i="1"/>
  <c r="AF356" i="1"/>
  <c r="Z274" i="1"/>
  <c r="AF274" i="1"/>
  <c r="W246" i="1"/>
  <c r="Y246" i="1"/>
  <c r="AH357" i="1"/>
  <c r="AB261" i="1"/>
  <c r="AL261" i="1"/>
  <c r="AL356" i="1"/>
  <c r="AD246" i="1"/>
  <c r="AE357" i="1"/>
  <c r="W356" i="1"/>
  <c r="V357" i="1"/>
  <c r="AD357" i="1"/>
  <c r="AF357" i="1"/>
  <c r="AH261" i="1"/>
  <c r="AF261" i="1"/>
  <c r="X246" i="1"/>
  <c r="AE261" i="1"/>
  <c r="AB274" i="1"/>
  <c r="AJ261" i="1"/>
  <c r="AJ354" i="1"/>
  <c r="AE354" i="1"/>
  <c r="AA354" i="1"/>
  <c r="AF354" i="1"/>
  <c r="Y357" i="1"/>
  <c r="AH356" i="1"/>
  <c r="AH246" i="1"/>
  <c r="AI357" i="1"/>
  <c r="AD274" i="1"/>
  <c r="AG354" i="1"/>
  <c r="AI356" i="1"/>
  <c r="AK246" i="1"/>
  <c r="AK357" i="1"/>
  <c r="AA261" i="1"/>
  <c r="V354" i="1"/>
  <c r="AD354" i="1"/>
  <c r="X274" i="1"/>
  <c r="AE274" i="1"/>
  <c r="AI261" i="1"/>
  <c r="Y354" i="1"/>
  <c r="AH354" i="1"/>
  <c r="AC357" i="1"/>
  <c r="AA274" i="1"/>
  <c r="AK180" i="1"/>
  <c r="AD180" i="1"/>
  <c r="AB180" i="1"/>
  <c r="AJ180" i="1"/>
  <c r="AE180" i="1"/>
  <c r="AL180" i="1"/>
  <c r="AC180" i="1"/>
  <c r="Z180" i="1"/>
  <c r="AH180" i="1"/>
  <c r="W180" i="1"/>
  <c r="AI180" i="1"/>
  <c r="X180" i="1"/>
  <c r="Y180" i="1"/>
  <c r="AG180" i="1"/>
  <c r="V180" i="1"/>
  <c r="AA180" i="1"/>
  <c r="AF180" i="1"/>
  <c r="AL214" i="1"/>
  <c r="AK158" i="1"/>
  <c r="AJ464" i="1"/>
  <c r="AL158" i="1"/>
  <c r="AK214" i="1"/>
  <c r="AJ214" i="1"/>
  <c r="AL464" i="1"/>
  <c r="AJ158" i="1"/>
  <c r="AK464" i="1"/>
  <c r="AI158" i="1"/>
  <c r="W158" i="1"/>
  <c r="AG158" i="1"/>
  <c r="AD214" i="1"/>
  <c r="AI214" i="1"/>
  <c r="Y214" i="1"/>
  <c r="AH214" i="1"/>
  <c r="AD464" i="1"/>
  <c r="AE464" i="1"/>
  <c r="AF464" i="1"/>
  <c r="AD158" i="1"/>
  <c r="V158" i="1"/>
  <c r="X158" i="1"/>
  <c r="Z158" i="1"/>
  <c r="W214" i="1"/>
  <c r="X214" i="1"/>
  <c r="AC214" i="1"/>
  <c r="AG464" i="1"/>
  <c r="AH464" i="1"/>
  <c r="AI464" i="1"/>
  <c r="Y464" i="1"/>
  <c r="AH158" i="1"/>
  <c r="AF158" i="1"/>
  <c r="Y158" i="1"/>
  <c r="AA214" i="1"/>
  <c r="AF214" i="1"/>
  <c r="Z214" i="1"/>
  <c r="Z464" i="1"/>
  <c r="V464" i="1"/>
  <c r="X464" i="1"/>
  <c r="AE158" i="1"/>
  <c r="AC158" i="1"/>
  <c r="AA158" i="1"/>
  <c r="AE214" i="1"/>
  <c r="V214" i="1"/>
  <c r="AG214" i="1"/>
  <c r="AA464" i="1"/>
  <c r="W464" i="1"/>
  <c r="AC464" i="1"/>
  <c r="AB158" i="1"/>
  <c r="AB214" i="1"/>
  <c r="AB464" i="1"/>
  <c r="AL190" i="1"/>
  <c r="AJ190" i="1"/>
  <c r="AK190" i="1"/>
  <c r="AL318" i="1"/>
  <c r="AJ318" i="1"/>
  <c r="AK318" i="1"/>
  <c r="AG190" i="1"/>
  <c r="AH190" i="1"/>
  <c r="AI190" i="1"/>
  <c r="AC190" i="1"/>
  <c r="Z318" i="1"/>
  <c r="AH318" i="1"/>
  <c r="X318" i="1"/>
  <c r="AD190" i="1"/>
  <c r="W190" i="1"/>
  <c r="V190" i="1"/>
  <c r="AF318" i="1"/>
  <c r="W318" i="1"/>
  <c r="AE318" i="1"/>
  <c r="AC318" i="1"/>
  <c r="Y190" i="1"/>
  <c r="AA190" i="1"/>
  <c r="X190" i="1"/>
  <c r="Y318" i="1"/>
  <c r="AA318" i="1"/>
  <c r="AI318" i="1"/>
  <c r="Z190" i="1"/>
  <c r="AE190" i="1"/>
  <c r="AF190" i="1"/>
  <c r="AG318" i="1"/>
  <c r="AD318" i="1"/>
  <c r="V318" i="1"/>
  <c r="AB190" i="1"/>
  <c r="AB318" i="1"/>
  <c r="AK392" i="1"/>
  <c r="AL392" i="1"/>
  <c r="AG392" i="1"/>
  <c r="AA392" i="1"/>
  <c r="AJ392" i="1"/>
  <c r="Z392" i="1"/>
  <c r="AD392" i="1"/>
  <c r="AE392" i="1"/>
  <c r="AF392" i="1"/>
  <c r="V392" i="1"/>
  <c r="AH392" i="1"/>
  <c r="AI392" i="1"/>
  <c r="Y392" i="1"/>
  <c r="W392" i="1"/>
  <c r="X392" i="1"/>
  <c r="AC392" i="1"/>
  <c r="AB392" i="1"/>
  <c r="AK188" i="1"/>
  <c r="AL321" i="1"/>
  <c r="AL188" i="1"/>
  <c r="AK321" i="1"/>
  <c r="Z321" i="1"/>
  <c r="X321" i="1"/>
  <c r="AE321" i="1"/>
  <c r="AF188" i="1"/>
  <c r="W188" i="1"/>
  <c r="AI188" i="1"/>
  <c r="Y188" i="1"/>
  <c r="AI321" i="1"/>
  <c r="AA321" i="1"/>
  <c r="AF321" i="1"/>
  <c r="Y321" i="1"/>
  <c r="AD188" i="1"/>
  <c r="AA188" i="1"/>
  <c r="V188" i="1"/>
  <c r="AG188" i="1"/>
  <c r="AD321" i="1"/>
  <c r="AJ321" i="1"/>
  <c r="AC321" i="1"/>
  <c r="AG321" i="1"/>
  <c r="AH188" i="1"/>
  <c r="AJ188" i="1"/>
  <c r="X188" i="1"/>
  <c r="AH321" i="1"/>
  <c r="V321" i="1"/>
  <c r="W321" i="1"/>
  <c r="Z188" i="1"/>
  <c r="AE188" i="1"/>
  <c r="AC188" i="1"/>
  <c r="AB321" i="1"/>
  <c r="AB188" i="1"/>
  <c r="AK200" i="1"/>
  <c r="AL200" i="1"/>
  <c r="W200" i="1"/>
  <c r="AF200" i="1"/>
  <c r="Z200" i="1"/>
  <c r="AA200" i="1"/>
  <c r="AE200" i="1"/>
  <c r="AG200" i="1"/>
  <c r="AD200" i="1"/>
  <c r="AI200" i="1"/>
  <c r="Y200" i="1"/>
  <c r="X200" i="1"/>
  <c r="V200" i="1"/>
  <c r="AH200" i="1"/>
  <c r="AJ200" i="1"/>
  <c r="AC200" i="1"/>
  <c r="AB200" i="1"/>
  <c r="L6" i="31"/>
  <c r="L7" i="31" s="1"/>
  <c r="AM461" i="1" l="1"/>
  <c r="AM447" i="1"/>
  <c r="AM250" i="1"/>
  <c r="AM382" i="1"/>
  <c r="AM237" i="1"/>
  <c r="AM448" i="1"/>
  <c r="AM125" i="1"/>
  <c r="AM247" i="1"/>
  <c r="AM357" i="1"/>
  <c r="AM354" i="1"/>
  <c r="AM274" i="1"/>
  <c r="AM356" i="1"/>
  <c r="AM261" i="1"/>
  <c r="AM246" i="1"/>
  <c r="AM180" i="1"/>
  <c r="AM214" i="1"/>
  <c r="AM158" i="1"/>
  <c r="AM464" i="1"/>
  <c r="AM318" i="1"/>
  <c r="AM190" i="1"/>
  <c r="AM392" i="1"/>
  <c r="AM188" i="1"/>
  <c r="AM321" i="1"/>
  <c r="AM200"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BI75" i="1" l="1"/>
  <c r="BI212" i="1"/>
  <c r="BI102" i="1"/>
  <c r="BI49" i="1"/>
  <c r="BI298" i="1"/>
  <c r="BI282" i="1"/>
  <c r="BI150" i="1"/>
  <c r="BI365" i="1"/>
  <c r="BI111" i="1"/>
  <c r="BI316" i="1"/>
  <c r="BI50" i="1"/>
  <c r="BI271" i="1"/>
  <c r="BI256" i="1"/>
  <c r="BI295" i="1"/>
  <c r="BI355" i="1"/>
  <c r="BI292" i="1"/>
  <c r="BI308" i="1"/>
  <c r="BI248" i="1"/>
  <c r="BI255" i="1"/>
  <c r="BI276" i="1"/>
  <c r="BI235" i="1"/>
  <c r="BI230" i="1"/>
  <c r="BI272" i="1"/>
  <c r="BI25" i="1"/>
  <c r="BI277" i="1"/>
  <c r="D277" i="1" s="1"/>
  <c r="AE277" i="1" s="1"/>
  <c r="BI334" i="1"/>
  <c r="BI262" i="1"/>
  <c r="D262" i="1" s="1"/>
  <c r="AE262" i="1" s="1"/>
  <c r="BI11" i="1"/>
  <c r="S12" i="39" s="1"/>
  <c r="BI90" i="1"/>
  <c r="BI13" i="1"/>
  <c r="BI4" i="1"/>
  <c r="BI385" i="1"/>
  <c r="BI162" i="1"/>
  <c r="AC20" i="39" s="1"/>
  <c r="BI54" i="1"/>
  <c r="C13" i="39" s="1"/>
  <c r="BI148" i="1"/>
  <c r="D148" i="1" s="1"/>
  <c r="AE148" i="1" s="1"/>
  <c r="BI115" i="1"/>
  <c r="BI349" i="1"/>
  <c r="BI390" i="1"/>
  <c r="BI326" i="1"/>
  <c r="BI233" i="1"/>
  <c r="BI294" i="1"/>
  <c r="BI362" i="1"/>
  <c r="D362" i="1" s="1"/>
  <c r="AE362" i="1" s="1"/>
  <c r="BI96" i="1"/>
  <c r="AC18" i="39" s="1"/>
  <c r="BI352" i="1"/>
  <c r="BI164" i="1"/>
  <c r="BI69" i="1"/>
  <c r="D69" i="1" s="1"/>
  <c r="AE69" i="1" s="1"/>
  <c r="BI416" i="1"/>
  <c r="AG115" i="39" s="1"/>
  <c r="BI81" i="1"/>
  <c r="D81" i="1" s="1"/>
  <c r="AE81" i="1" s="1"/>
  <c r="BI401" i="1"/>
  <c r="BI412" i="1"/>
  <c r="AG112" i="39" s="1"/>
  <c r="BI415" i="1"/>
  <c r="AG114" i="39" s="1"/>
  <c r="BI116" i="1"/>
  <c r="BI388" i="1"/>
  <c r="BI266" i="1"/>
  <c r="BI51" i="1"/>
  <c r="BI311" i="1"/>
  <c r="BI361" i="1"/>
  <c r="BI151" i="1"/>
  <c r="BI430" i="1"/>
  <c r="BI280" i="1"/>
  <c r="BI146" i="1"/>
  <c r="BI258" i="1"/>
  <c r="BI223" i="1"/>
  <c r="D223" i="1" s="1"/>
  <c r="AE223" i="1" s="1"/>
  <c r="BI173" i="1"/>
  <c r="BI363" i="1"/>
  <c r="BI259" i="1"/>
  <c r="BI7" i="1"/>
  <c r="W10" i="39" s="1"/>
  <c r="BI306" i="1"/>
  <c r="BI52" i="1"/>
  <c r="BI393" i="1"/>
  <c r="AG109" i="39" s="1"/>
  <c r="BI364" i="1"/>
  <c r="D364" i="1" s="1"/>
  <c r="AE364" i="1" s="1"/>
  <c r="BI88" i="1"/>
  <c r="BI99" i="1"/>
  <c r="BI236" i="1"/>
  <c r="D236" i="1" s="1"/>
  <c r="AE236" i="1" s="1"/>
  <c r="BI288" i="1"/>
  <c r="D288" i="1" s="1"/>
  <c r="AE288" i="1" s="1"/>
  <c r="BI108" i="1"/>
  <c r="D108" i="1" s="1"/>
  <c r="AE108" i="1" s="1"/>
  <c r="BI335" i="1"/>
  <c r="BI205" i="1"/>
  <c r="BI199" i="1"/>
  <c r="BI286" i="1"/>
  <c r="BI287" i="1"/>
  <c r="BI391" i="1"/>
  <c r="AG108" i="39" s="1"/>
  <c r="BI350" i="1"/>
  <c r="BI358" i="1"/>
  <c r="D358" i="1" s="1"/>
  <c r="AE358" i="1" s="1"/>
  <c r="BI265" i="1"/>
  <c r="D265" i="1" s="1"/>
  <c r="AE265" i="1" s="1"/>
  <c r="BI8" i="1"/>
  <c r="BI229" i="1"/>
  <c r="BI186" i="1"/>
  <c r="AC21" i="39" s="1"/>
  <c r="BI144" i="1"/>
  <c r="BI197" i="1"/>
  <c r="BI119" i="1"/>
  <c r="D119" i="1" s="1"/>
  <c r="AE119" i="1" s="1"/>
  <c r="BI117" i="1"/>
  <c r="Q45" i="39" s="1"/>
  <c r="BI6" i="1"/>
  <c r="G8" i="39" s="1"/>
  <c r="BI101" i="1"/>
  <c r="BI251" i="1"/>
  <c r="BI183" i="1"/>
  <c r="BI284" i="1"/>
  <c r="BI57" i="1"/>
  <c r="E14" i="39" s="1"/>
  <c r="BI193" i="1"/>
  <c r="BI209" i="1"/>
  <c r="BI169" i="1"/>
  <c r="BI91" i="1"/>
  <c r="BI145" i="1"/>
  <c r="D145" i="1" s="1"/>
  <c r="AE145" i="1" s="1"/>
  <c r="BI107" i="1"/>
  <c r="Q40" i="39" s="1"/>
  <c r="BI143" i="1"/>
  <c r="BI46" i="1"/>
  <c r="BI449" i="1"/>
  <c r="AG124" i="39" s="1"/>
  <c r="BI187" i="1"/>
  <c r="D187" i="1" s="1"/>
  <c r="AE187" i="1" s="1"/>
  <c r="BI327" i="1"/>
  <c r="BI184" i="1"/>
  <c r="BI53" i="1"/>
  <c r="BI93" i="1"/>
  <c r="AC17" i="39" s="1"/>
  <c r="BI112" i="1"/>
  <c r="AC19" i="39" s="1"/>
  <c r="BI74" i="1"/>
  <c r="BI165" i="1"/>
  <c r="W39" i="39" s="1"/>
  <c r="BI189" i="1"/>
  <c r="AE31" i="39" s="1"/>
  <c r="BI434" i="1"/>
  <c r="AG120" i="39" s="1"/>
  <c r="BI185" i="1"/>
  <c r="K44" i="39" s="1"/>
  <c r="BI172" i="1"/>
  <c r="BI399" i="1"/>
  <c r="AG110" i="39" s="1"/>
  <c r="BI314" i="1"/>
  <c r="BI63" i="1"/>
  <c r="BI170" i="1"/>
  <c r="BI100" i="1"/>
  <c r="D100" i="1" s="1"/>
  <c r="AE100" i="1" s="1"/>
  <c r="BI182" i="1"/>
  <c r="Q65" i="39" s="1"/>
  <c r="BI299" i="1"/>
  <c r="BI40" i="1"/>
  <c r="BI105" i="1"/>
  <c r="D105" i="1" s="1"/>
  <c r="AE105" i="1" s="1"/>
  <c r="BI414" i="1"/>
  <c r="AG113" i="39" s="1"/>
  <c r="BI216" i="1"/>
  <c r="BI437" i="1"/>
  <c r="AG121" i="39" s="1"/>
  <c r="BI24" i="1"/>
  <c r="BI35" i="1"/>
  <c r="BI336" i="1"/>
  <c r="BI59" i="1"/>
  <c r="D59" i="1" s="1"/>
  <c r="AE59" i="1" s="1"/>
  <c r="BI120" i="1"/>
  <c r="BI130" i="1"/>
  <c r="D130" i="1" s="1"/>
  <c r="AE130" i="1" s="1"/>
  <c r="BI345" i="1"/>
  <c r="D345" i="1" s="1"/>
  <c r="AE345" i="1" s="1"/>
  <c r="BI3" i="1"/>
  <c r="O8" i="39" s="1"/>
  <c r="BI22" i="1"/>
  <c r="D22" i="1" s="1"/>
  <c r="BI231" i="1"/>
  <c r="AC30" i="39" s="1"/>
  <c r="BI70" i="1"/>
  <c r="Q29" i="39" s="1"/>
  <c r="BI86" i="1"/>
  <c r="D86" i="1" s="1"/>
  <c r="BI80" i="1"/>
  <c r="D80" i="1" s="1"/>
  <c r="AE80" i="1" s="1"/>
  <c r="BI297" i="1"/>
  <c r="BI234" i="1"/>
  <c r="BI208" i="1"/>
  <c r="D208" i="1" s="1"/>
  <c r="AE208" i="1" s="1"/>
  <c r="BI281" i="1"/>
  <c r="BI425" i="1"/>
  <c r="D425" i="1" s="1"/>
  <c r="AE425" i="1" s="1"/>
  <c r="BI76" i="1"/>
  <c r="D76" i="1" s="1"/>
  <c r="AE76" i="1" s="1"/>
  <c r="BI198" i="1"/>
  <c r="BI33" i="1"/>
  <c r="BI161" i="1"/>
  <c r="D161" i="1" s="1"/>
  <c r="AE161" i="1" s="1"/>
  <c r="BI42" i="1"/>
  <c r="D42" i="1" s="1"/>
  <c r="AE42" i="1" s="1"/>
  <c r="BI44" i="1"/>
  <c r="BI114" i="1"/>
  <c r="BI60" i="1"/>
  <c r="D60" i="1" s="1"/>
  <c r="AE60" i="1" s="1"/>
  <c r="BI240" i="1"/>
  <c r="D240" i="1" s="1"/>
  <c r="AE240" i="1" s="1"/>
  <c r="BI34" i="1"/>
  <c r="BI39" i="1"/>
  <c r="BI206" i="1"/>
  <c r="D206" i="1" s="1"/>
  <c r="AE206" i="1" s="1"/>
  <c r="BI396" i="1"/>
  <c r="BI204" i="1"/>
  <c r="BI440" i="1"/>
  <c r="BI181" i="1"/>
  <c r="BI14" i="1"/>
  <c r="W11" i="39" s="1"/>
  <c r="BI128" i="1"/>
  <c r="W29" i="39" s="1"/>
  <c r="BI232" i="1"/>
  <c r="BI92" i="1"/>
  <c r="BI68" i="1"/>
  <c r="BI177" i="1"/>
  <c r="W43" i="39" s="1"/>
  <c r="BI221" i="1"/>
  <c r="BI9" i="1"/>
  <c r="BI124" i="1"/>
  <c r="D124" i="1" s="1"/>
  <c r="AE124" i="1" s="1"/>
  <c r="BI43" i="1"/>
  <c r="BI56" i="1"/>
  <c r="BI95" i="1"/>
  <c r="W22" i="39" s="1"/>
  <c r="BI432" i="1"/>
  <c r="AG118" i="39" s="1"/>
  <c r="BI387" i="1"/>
  <c r="BI37" i="1"/>
  <c r="BI257" i="1"/>
  <c r="BI325" i="1"/>
  <c r="BI278" i="1"/>
  <c r="D278" i="1" s="1"/>
  <c r="AE278" i="1" s="1"/>
  <c r="BI135" i="1"/>
  <c r="BI312" i="1"/>
  <c r="D312" i="1" s="1"/>
  <c r="AE312" i="1" s="1"/>
  <c r="BI94" i="1"/>
  <c r="D94" i="1" s="1"/>
  <c r="AE94" i="1" s="1"/>
  <c r="BI285" i="1"/>
  <c r="BI431" i="1"/>
  <c r="AG117" i="39" s="1"/>
  <c r="BI226" i="1"/>
  <c r="D226" i="1" s="1"/>
  <c r="AE226" i="1" s="1"/>
  <c r="BI194" i="1"/>
  <c r="BI402" i="1"/>
  <c r="D402" i="1" s="1"/>
  <c r="AE402" i="1" s="1"/>
  <c r="BI153" i="1"/>
  <c r="D153" i="1" s="1"/>
  <c r="AE153" i="1" s="1"/>
  <c r="BI309" i="1"/>
  <c r="S87" i="39" s="1"/>
  <c r="BI253" i="1"/>
  <c r="BI55" i="1"/>
  <c r="D55" i="1" s="1"/>
  <c r="AE55" i="1" s="1"/>
  <c r="BI201" i="1"/>
  <c r="D201" i="1" s="1"/>
  <c r="BI152" i="1"/>
  <c r="D152" i="1" s="1"/>
  <c r="AE152" i="1" s="1"/>
  <c r="BI254" i="1"/>
  <c r="D254" i="1" s="1"/>
  <c r="BI433" i="1"/>
  <c r="BI163" i="1"/>
  <c r="S55" i="39" s="1"/>
  <c r="BI134" i="1"/>
  <c r="D134" i="1" s="1"/>
  <c r="AE134" i="1" s="1"/>
  <c r="BI79" i="1"/>
  <c r="D79" i="1" s="1"/>
  <c r="AE79" i="1" s="1"/>
  <c r="BI109" i="1"/>
  <c r="BI77" i="1"/>
  <c r="D77" i="1" s="1"/>
  <c r="AE77" i="1" s="1"/>
  <c r="BI220" i="1"/>
  <c r="BI238" i="1"/>
  <c r="D238" i="1" s="1"/>
  <c r="AE238" i="1" s="1"/>
  <c r="BI121" i="1"/>
  <c r="D121" i="1" s="1"/>
  <c r="AE121" i="1" s="1"/>
  <c r="BI97" i="1"/>
  <c r="D97" i="1" s="1"/>
  <c r="AE97" i="1" s="1"/>
  <c r="BI245" i="1"/>
  <c r="D245" i="1" s="1"/>
  <c r="AE245" i="1" s="1"/>
  <c r="BI31" i="1"/>
  <c r="D31" i="1" s="1"/>
  <c r="BI122" i="1"/>
  <c r="D122" i="1" s="1"/>
  <c r="AE122" i="1" s="1"/>
  <c r="BI171" i="1"/>
  <c r="BI154" i="1"/>
  <c r="D154" i="1" s="1"/>
  <c r="AE154" i="1" s="1"/>
  <c r="BI66" i="1"/>
  <c r="D66" i="1" s="1"/>
  <c r="AE66" i="1" s="1"/>
  <c r="BI241" i="1"/>
  <c r="D241" i="1" s="1"/>
  <c r="AE241" i="1" s="1"/>
  <c r="BI409" i="1"/>
  <c r="AG111" i="39" s="1"/>
  <c r="BI370" i="1"/>
  <c r="BI137" i="1"/>
  <c r="D137" i="1" s="1"/>
  <c r="AE137" i="1" s="1"/>
  <c r="BI444" i="1"/>
  <c r="D444" i="1" s="1"/>
  <c r="AE444" i="1" s="1"/>
  <c r="BI329" i="1"/>
  <c r="BI313" i="1"/>
  <c r="D313" i="1" s="1"/>
  <c r="AE313" i="1" s="1"/>
  <c r="BI379" i="1"/>
  <c r="D379" i="1" s="1"/>
  <c r="AE379" i="1" s="1"/>
  <c r="BI72" i="1"/>
  <c r="S29" i="39" s="1"/>
  <c r="BI155" i="1"/>
  <c r="D155" i="1" s="1"/>
  <c r="AE155" i="1" s="1"/>
  <c r="BI41" i="1"/>
  <c r="BI403" i="1"/>
  <c r="D403" i="1" s="1"/>
  <c r="BI302" i="1"/>
  <c r="D302" i="1" s="1"/>
  <c r="AE302" i="1" s="1"/>
  <c r="BI267" i="1"/>
  <c r="D267" i="1" s="1"/>
  <c r="AE267" i="1" s="1"/>
  <c r="BI353" i="1"/>
  <c r="D353" i="1" s="1"/>
  <c r="AE353" i="1" s="1"/>
  <c r="BI419" i="1"/>
  <c r="BI65" i="1"/>
  <c r="D65" i="1" s="1"/>
  <c r="AE65" i="1" s="1"/>
  <c r="BI87" i="1"/>
  <c r="D87" i="1" s="1"/>
  <c r="AE87" i="1" s="1"/>
  <c r="BI23" i="1"/>
  <c r="D23" i="1" s="1"/>
  <c r="BI323" i="1"/>
  <c r="D323" i="1" s="1"/>
  <c r="AE323" i="1" s="1"/>
  <c r="BI113" i="1"/>
  <c r="D113" i="1" s="1"/>
  <c r="BI210" i="1"/>
  <c r="D210" i="1" s="1"/>
  <c r="AE210" i="1" s="1"/>
  <c r="BI264" i="1"/>
  <c r="BI397" i="1"/>
  <c r="D397" i="1" s="1"/>
  <c r="AE397" i="1" s="1"/>
  <c r="BI438" i="1"/>
  <c r="BI64" i="1"/>
  <c r="D64" i="1" s="1"/>
  <c r="AE64" i="1" s="1"/>
  <c r="BI424" i="1"/>
  <c r="D424" i="1" s="1"/>
  <c r="AE424" i="1" s="1"/>
  <c r="BI98" i="1"/>
  <c r="BI442" i="1"/>
  <c r="D442" i="1" s="1"/>
  <c r="AE442" i="1" s="1"/>
  <c r="BI375" i="1"/>
  <c r="D375" i="1" s="1"/>
  <c r="AE375" i="1" s="1"/>
  <c r="BI348" i="1"/>
  <c r="D348" i="1" s="1"/>
  <c r="AE348" i="1" s="1"/>
  <c r="BI428" i="1"/>
  <c r="D428" i="1" s="1"/>
  <c r="AE428" i="1" s="1"/>
  <c r="BI129" i="1"/>
  <c r="D129" i="1" s="1"/>
  <c r="AE129" i="1" s="1"/>
  <c r="BI195" i="1"/>
  <c r="D195" i="1" s="1"/>
  <c r="AE195" i="1" s="1"/>
  <c r="BI191" i="1"/>
  <c r="BI344" i="1"/>
  <c r="D344" i="1" s="1"/>
  <c r="AE344" i="1" s="1"/>
  <c r="BI305" i="1"/>
  <c r="D305" i="1" s="1"/>
  <c r="AE305" i="1" s="1"/>
  <c r="BI460" i="1"/>
  <c r="D460" i="1" s="1"/>
  <c r="AE460" i="1" s="1"/>
  <c r="BI289" i="1"/>
  <c r="D289" i="1" s="1"/>
  <c r="AE289" i="1" s="1"/>
  <c r="BI347" i="1"/>
  <c r="D347" i="1" s="1"/>
  <c r="AE347" i="1" s="1"/>
  <c r="BI333" i="1"/>
  <c r="D333" i="1" s="1"/>
  <c r="AE333" i="1" s="1"/>
  <c r="BI203" i="1"/>
  <c r="D203" i="1" s="1"/>
  <c r="AE203" i="1" s="1"/>
  <c r="BI219" i="1"/>
  <c r="D219" i="1" s="1"/>
  <c r="AE219" i="1" s="1"/>
  <c r="BI157" i="1"/>
  <c r="D157" i="1" s="1"/>
  <c r="AE157" i="1" s="1"/>
  <c r="BI243" i="1"/>
  <c r="D243" i="1" s="1"/>
  <c r="AE243" i="1" s="1"/>
  <c r="BI215" i="1"/>
  <c r="D215" i="1" s="1"/>
  <c r="AE215" i="1" s="1"/>
  <c r="BI339" i="1"/>
  <c r="D339" i="1" s="1"/>
  <c r="AE339" i="1" s="1"/>
  <c r="BI38" i="1"/>
  <c r="D38" i="1" s="1"/>
  <c r="AE38" i="1" s="1"/>
  <c r="BI131" i="1"/>
  <c r="D131" i="1" s="1"/>
  <c r="AE131" i="1" s="1"/>
  <c r="BI351" i="1"/>
  <c r="D351" i="1" s="1"/>
  <c r="AE351" i="1" s="1"/>
  <c r="BI149" i="1"/>
  <c r="D149" i="1" s="1"/>
  <c r="AE149" i="1" s="1"/>
  <c r="BI166" i="1"/>
  <c r="D166" i="1" s="1"/>
  <c r="AE166" i="1" s="1"/>
  <c r="BI168" i="1"/>
  <c r="BI147" i="1"/>
  <c r="D147" i="1" s="1"/>
  <c r="AE147" i="1" s="1"/>
  <c r="BI84" i="1"/>
  <c r="D84" i="1" s="1"/>
  <c r="AE84" i="1" s="1"/>
  <c r="BI429" i="1"/>
  <c r="BI380" i="1"/>
  <c r="D380" i="1" s="1"/>
  <c r="AE380" i="1" s="1"/>
  <c r="BI398" i="1"/>
  <c r="D398" i="1" s="1"/>
  <c r="AE398" i="1" s="1"/>
  <c r="BI160" i="1"/>
  <c r="D160" i="1" s="1"/>
  <c r="AE160" i="1" s="1"/>
  <c r="BI224" i="1"/>
  <c r="D224" i="1" s="1"/>
  <c r="AE224" i="1" s="1"/>
  <c r="BI332" i="1"/>
  <c r="D332" i="1" s="1"/>
  <c r="AE332" i="1" s="1"/>
  <c r="BI301" i="1"/>
  <c r="D301" i="1" s="1"/>
  <c r="AE301" i="1" s="1"/>
  <c r="BI290" i="1"/>
  <c r="D290" i="1" s="1"/>
  <c r="AE290" i="1" s="1"/>
  <c r="BI260" i="1"/>
  <c r="BI359" i="1"/>
  <c r="BI228" i="1"/>
  <c r="D228" i="1" s="1"/>
  <c r="AE228" i="1" s="1"/>
  <c r="BI457" i="1"/>
  <c r="BI310" i="1"/>
  <c r="D310" i="1" s="1"/>
  <c r="AE310" i="1" s="1"/>
  <c r="BI418" i="1"/>
  <c r="D418" i="1" s="1"/>
  <c r="AE418" i="1" s="1"/>
  <c r="BI30" i="1"/>
  <c r="D30" i="1" s="1"/>
  <c r="BI273" i="1"/>
  <c r="D273" i="1" s="1"/>
  <c r="AE273" i="1" s="1"/>
  <c r="BI62" i="1"/>
  <c r="D62" i="1" s="1"/>
  <c r="AE62" i="1" s="1"/>
  <c r="BI283" i="1"/>
  <c r="BI269" i="1"/>
  <c r="D269" i="1" s="1"/>
  <c r="BI328" i="1"/>
  <c r="D328" i="1" s="1"/>
  <c r="AE328" i="1" s="1"/>
  <c r="BI15" i="1"/>
  <c r="D15" i="1" s="1"/>
  <c r="BI139" i="1"/>
  <c r="D139" i="1" s="1"/>
  <c r="AE139" i="1" s="1"/>
  <c r="BI61" i="1"/>
  <c r="D61" i="1" s="1"/>
  <c r="AE61" i="1" s="1"/>
  <c r="BI45" i="1"/>
  <c r="D45" i="1" s="1"/>
  <c r="BI315" i="1"/>
  <c r="D315" i="1" s="1"/>
  <c r="AE315" i="1" s="1"/>
  <c r="BI443" i="1"/>
  <c r="D443" i="1" s="1"/>
  <c r="AE443" i="1" s="1"/>
  <c r="BI82" i="1"/>
  <c r="BI36" i="1"/>
  <c r="D36" i="1" s="1"/>
  <c r="AE36" i="1" s="1"/>
  <c r="BI211" i="1"/>
  <c r="D211" i="1" s="1"/>
  <c r="AE211" i="1" s="1"/>
  <c r="BI156" i="1"/>
  <c r="D156" i="1" s="1"/>
  <c r="AE156" i="1" s="1"/>
  <c r="BI270" i="1"/>
  <c r="BI26" i="1"/>
  <c r="D26" i="1" s="1"/>
  <c r="BI300" i="1"/>
  <c r="D300" i="1" s="1"/>
  <c r="AE300" i="1" s="1"/>
  <c r="BI342" i="1"/>
  <c r="D342" i="1" s="1"/>
  <c r="AE342" i="1" s="1"/>
  <c r="BI207" i="1"/>
  <c r="AC24" i="39" s="1"/>
  <c r="BI389" i="1"/>
  <c r="D389" i="1" s="1"/>
  <c r="AE389" i="1" s="1"/>
  <c r="BI383" i="1"/>
  <c r="D383" i="1" s="1"/>
  <c r="AE383" i="1" s="1"/>
  <c r="BI174" i="1"/>
  <c r="D174" i="1" s="1"/>
  <c r="AE174" i="1" s="1"/>
  <c r="BI222" i="1"/>
  <c r="S71" i="39" s="1"/>
  <c r="BI85" i="1"/>
  <c r="BI338" i="1"/>
  <c r="BI192" i="1"/>
  <c r="D192" i="1" s="1"/>
  <c r="AE192" i="1" s="1"/>
  <c r="BI141" i="1"/>
  <c r="D141" i="1" s="1"/>
  <c r="AE141" i="1" s="1"/>
  <c r="BI400" i="1"/>
  <c r="D400" i="1" s="1"/>
  <c r="AE400" i="1" s="1"/>
  <c r="BI118" i="1"/>
  <c r="Q46" i="39" s="1"/>
  <c r="BI395" i="1"/>
  <c r="BI439" i="1"/>
  <c r="BI20" i="1"/>
  <c r="D20" i="1" s="1"/>
  <c r="BI346" i="1"/>
  <c r="D346" i="1" s="1"/>
  <c r="AE346" i="1" s="1"/>
  <c r="BI104" i="1"/>
  <c r="Q39" i="39" s="1"/>
  <c r="BI132" i="1"/>
  <c r="BI27" i="1"/>
  <c r="D27" i="1" s="1"/>
  <c r="BI239" i="1"/>
  <c r="D239" i="1" s="1"/>
  <c r="AE239" i="1" s="1"/>
  <c r="BI71" i="1"/>
  <c r="D71" i="1" s="1"/>
  <c r="AE71" i="1" s="1"/>
  <c r="BI386" i="1"/>
  <c r="D386" i="1" s="1"/>
  <c r="AE386" i="1" s="1"/>
  <c r="BI48" i="1"/>
  <c r="D48" i="1" s="1"/>
  <c r="AE48" i="1" s="1"/>
  <c r="BI16" i="1"/>
  <c r="D16" i="1" s="1"/>
  <c r="BI244" i="1"/>
  <c r="D244" i="1" s="1"/>
  <c r="AE244" i="1" s="1"/>
  <c r="BI296" i="1"/>
  <c r="D296" i="1" s="1"/>
  <c r="AE296" i="1" s="1"/>
  <c r="BI213" i="1"/>
  <c r="D213" i="1" s="1"/>
  <c r="AE213" i="1" s="1"/>
  <c r="BI249" i="1"/>
  <c r="D249" i="1" s="1"/>
  <c r="AE249" i="1" s="1"/>
  <c r="BI404" i="1"/>
  <c r="D404" i="1" s="1"/>
  <c r="AE404" i="1" s="1"/>
  <c r="BI17" i="1"/>
  <c r="D17" i="1" s="1"/>
  <c r="BI435" i="1"/>
  <c r="BI406" i="1"/>
  <c r="BI426" i="1"/>
  <c r="D426" i="1" s="1"/>
  <c r="AE426" i="1" s="1"/>
  <c r="BI376" i="1"/>
  <c r="D376" i="1" s="1"/>
  <c r="AE376" i="1" s="1"/>
  <c r="BI330" i="1"/>
  <c r="BI465" i="1"/>
  <c r="BI445" i="1"/>
  <c r="D445" i="1" s="1"/>
  <c r="AE445" i="1" s="1"/>
  <c r="BI441" i="1"/>
  <c r="D441" i="1" s="1"/>
  <c r="AE441" i="1" s="1"/>
  <c r="BI371" i="1"/>
  <c r="BI411" i="1"/>
  <c r="D411" i="1" s="1"/>
  <c r="AE411" i="1" s="1"/>
  <c r="D4" i="49"/>
  <c r="BI138" i="1"/>
  <c r="D138" i="1" s="1"/>
  <c r="AE138" i="1" s="1"/>
  <c r="BI462" i="1"/>
  <c r="D462" i="1" s="1"/>
  <c r="AE462" i="1" s="1"/>
  <c r="BI368" i="1"/>
  <c r="D368" i="1" s="1"/>
  <c r="AE368" i="1" s="1"/>
  <c r="BI394" i="1"/>
  <c r="D394" i="1" s="1"/>
  <c r="AE394" i="1" s="1"/>
  <c r="BI225" i="1"/>
  <c r="D225" i="1" s="1"/>
  <c r="AE225" i="1" s="1"/>
  <c r="BI420" i="1"/>
  <c r="D420" i="1" s="1"/>
  <c r="AE420" i="1" s="1"/>
  <c r="BI123" i="1"/>
  <c r="D123" i="1" s="1"/>
  <c r="AE123" i="1" s="1"/>
  <c r="BI178" i="1"/>
  <c r="D178" i="1" s="1"/>
  <c r="AE178" i="1" s="1"/>
  <c r="BI179" i="1"/>
  <c r="D179" i="1" s="1"/>
  <c r="AE179" i="1" s="1"/>
  <c r="BI343" i="1"/>
  <c r="D343" i="1" s="1"/>
  <c r="AE343" i="1" s="1"/>
  <c r="BI436" i="1"/>
  <c r="BI159" i="1"/>
  <c r="Q55" i="39" s="1"/>
  <c r="BI133" i="1"/>
  <c r="D133" i="1" s="1"/>
  <c r="AE133" i="1" s="1"/>
  <c r="BI450" i="1"/>
  <c r="BI293" i="1"/>
  <c r="BI110" i="1"/>
  <c r="D110" i="1" s="1"/>
  <c r="AE110" i="1" s="1"/>
  <c r="BI322" i="1"/>
  <c r="D322" i="1" s="1"/>
  <c r="AE322" i="1" s="1"/>
  <c r="BI279" i="1"/>
  <c r="D279" i="1" s="1"/>
  <c r="AE279" i="1" s="1"/>
  <c r="BI140" i="1"/>
  <c r="D140" i="1" s="1"/>
  <c r="AE140" i="1" s="1"/>
  <c r="BI456" i="1"/>
  <c r="BI252" i="1"/>
  <c r="D252" i="1" s="1"/>
  <c r="BI142" i="1"/>
  <c r="D142" i="1" s="1"/>
  <c r="AE142" i="1" s="1"/>
  <c r="BI217" i="1"/>
  <c r="D217" i="1" s="1"/>
  <c r="AE217" i="1" s="1"/>
  <c r="BI373" i="1"/>
  <c r="BI227" i="1"/>
  <c r="D227" i="1" s="1"/>
  <c r="AE227" i="1" s="1"/>
  <c r="BI175" i="1"/>
  <c r="D175" i="1" s="1"/>
  <c r="AE175" i="1" s="1"/>
  <c r="BI196" i="1"/>
  <c r="D196" i="1" s="1"/>
  <c r="AE196" i="1" s="1"/>
  <c r="BI367" i="1"/>
  <c r="D367" i="1" s="1"/>
  <c r="AE367" i="1" s="1"/>
  <c r="BI340" i="1"/>
  <c r="D340" i="1" s="1"/>
  <c r="AE340" i="1" s="1"/>
  <c r="BI73" i="1"/>
  <c r="D73" i="1" s="1"/>
  <c r="AE73" i="1" s="1"/>
  <c r="BI304" i="1"/>
  <c r="D304" i="1" s="1"/>
  <c r="AE304" i="1" s="1"/>
  <c r="BI21" i="1"/>
  <c r="D21" i="1" s="1"/>
  <c r="BI28" i="1"/>
  <c r="D28" i="1" s="1"/>
  <c r="BI136" i="1"/>
  <c r="D136" i="1" s="1"/>
  <c r="BI324" i="1"/>
  <c r="D324" i="1" s="1"/>
  <c r="AE324" i="1" s="1"/>
  <c r="BI341" i="1"/>
  <c r="D341" i="1" s="1"/>
  <c r="AE341" i="1" s="1"/>
  <c r="BI19" i="1"/>
  <c r="D19" i="1" s="1"/>
  <c r="BI5" i="1"/>
  <c r="D5" i="1" s="1"/>
  <c r="BI126" i="1"/>
  <c r="D126" i="1" s="1"/>
  <c r="AE126" i="1" s="1"/>
  <c r="BI413" i="1"/>
  <c r="S95" i="39" s="1"/>
  <c r="BI67" i="1"/>
  <c r="D67" i="1" s="1"/>
  <c r="AE67" i="1" s="1"/>
  <c r="BI275" i="1"/>
  <c r="D275" i="1" s="1"/>
  <c r="AE275" i="1" s="1"/>
  <c r="BI83" i="1"/>
  <c r="S33" i="39" s="1"/>
  <c r="BI242" i="1"/>
  <c r="D242" i="1" s="1"/>
  <c r="AE242" i="1" s="1"/>
  <c r="BI18" i="1"/>
  <c r="D18" i="1" s="1"/>
  <c r="BI10" i="1"/>
  <c r="D10" i="1" s="1"/>
  <c r="BI377" i="1"/>
  <c r="BI32" i="1"/>
  <c r="Q18" i="39" s="1"/>
  <c r="BI78" i="1"/>
  <c r="D78" i="1" s="1"/>
  <c r="AE78" i="1" s="1"/>
  <c r="BI337" i="1"/>
  <c r="D337" i="1" s="1"/>
  <c r="AE337" i="1" s="1"/>
  <c r="BI446" i="1"/>
  <c r="BI369" i="1"/>
  <c r="D369" i="1" s="1"/>
  <c r="AE369" i="1" s="1"/>
  <c r="BI455" i="1"/>
  <c r="D455" i="1" s="1"/>
  <c r="AE455" i="1" s="1"/>
  <c r="BI417" i="1"/>
  <c r="D417" i="1" s="1"/>
  <c r="AE417" i="1" s="1"/>
  <c r="BI103" i="1"/>
  <c r="M32" i="39" s="1"/>
  <c r="BI307" i="1"/>
  <c r="D307" i="1" s="1"/>
  <c r="AE307" i="1" s="1"/>
  <c r="BI127" i="1"/>
  <c r="D127" i="1" s="1"/>
  <c r="AE127" i="1" s="1"/>
  <c r="BI202" i="1"/>
  <c r="D202" i="1" s="1"/>
  <c r="AE202" i="1" s="1"/>
  <c r="BI463" i="1"/>
  <c r="D463" i="1" s="1"/>
  <c r="AE463" i="1" s="1"/>
  <c r="BI381" i="1"/>
  <c r="D381" i="1" s="1"/>
  <c r="AE381" i="1" s="1"/>
  <c r="BI451" i="1"/>
  <c r="D451" i="1" s="1"/>
  <c r="AE451" i="1" s="1"/>
  <c r="BI303" i="1"/>
  <c r="D303" i="1" s="1"/>
  <c r="AE303" i="1" s="1"/>
  <c r="BI427" i="1"/>
  <c r="D427" i="1" s="1"/>
  <c r="AE427" i="1" s="1"/>
  <c r="BI331" i="1"/>
  <c r="BI421" i="1"/>
  <c r="D421" i="1" s="1"/>
  <c r="AE421" i="1" s="1"/>
  <c r="BI218" i="1"/>
  <c r="BI320" i="1"/>
  <c r="D320" i="1" s="1"/>
  <c r="AE320" i="1" s="1"/>
  <c r="BI317" i="1"/>
  <c r="D317" i="1" s="1"/>
  <c r="AE317" i="1" s="1"/>
  <c r="BI372" i="1"/>
  <c r="D372" i="1" s="1"/>
  <c r="AE372" i="1" s="1"/>
  <c r="BI58" i="1"/>
  <c r="D58" i="1" s="1"/>
  <c r="AE58" i="1" s="1"/>
  <c r="BI29" i="1"/>
  <c r="D29" i="1" s="1"/>
  <c r="BI407" i="1"/>
  <c r="D407" i="1" s="1"/>
  <c r="AE407" i="1" s="1"/>
  <c r="BI89" i="1"/>
  <c r="D89" i="1" s="1"/>
  <c r="AE89" i="1" s="1"/>
  <c r="BI408" i="1"/>
  <c r="D408" i="1" s="1"/>
  <c r="AE408" i="1" s="1"/>
  <c r="BI366" i="1"/>
  <c r="BI167" i="1"/>
  <c r="D167" i="1" s="1"/>
  <c r="AE167" i="1" s="1"/>
  <c r="BI410" i="1"/>
  <c r="D410" i="1" s="1"/>
  <c r="AE410" i="1" s="1"/>
  <c r="BI291" i="1"/>
  <c r="BI405" i="1"/>
  <c r="D405" i="1" s="1"/>
  <c r="AE405" i="1" s="1"/>
  <c r="BI176" i="1"/>
  <c r="D176" i="1" s="1"/>
  <c r="AE176" i="1" s="1"/>
  <c r="BI268" i="1"/>
  <c r="D268" i="1" s="1"/>
  <c r="AE268" i="1" s="1"/>
  <c r="BI106" i="1"/>
  <c r="D106" i="1" s="1"/>
  <c r="BI378" i="1"/>
  <c r="D378" i="1" s="1"/>
  <c r="AE378" i="1" s="1"/>
  <c r="BI423" i="1"/>
  <c r="D423" i="1" s="1"/>
  <c r="AE423" i="1" s="1"/>
  <c r="BI263" i="1"/>
  <c r="D263" i="1" s="1"/>
  <c r="BI374" i="1"/>
  <c r="BI360" i="1"/>
  <c r="D360" i="1" s="1"/>
  <c r="AE360" i="1" s="1"/>
  <c r="BI319" i="1"/>
  <c r="D319" i="1" s="1"/>
  <c r="AE319" i="1" s="1"/>
  <c r="BI459" i="1"/>
  <c r="D459" i="1" s="1"/>
  <c r="AE459" i="1" s="1"/>
  <c r="BI453" i="1"/>
  <c r="D453" i="1" s="1"/>
  <c r="AE453" i="1" s="1"/>
  <c r="BI458" i="1"/>
  <c r="D458" i="1" s="1"/>
  <c r="AE458" i="1" s="1"/>
  <c r="BI47" i="1"/>
  <c r="D47" i="1" s="1"/>
  <c r="AE47" i="1" s="1"/>
  <c r="BI422" i="1"/>
  <c r="D422" i="1" s="1"/>
  <c r="AE422" i="1" s="1"/>
  <c r="BI12" i="1"/>
  <c r="D12" i="1" s="1"/>
  <c r="BI452" i="1"/>
  <c r="AG102" i="39" s="1"/>
  <c r="BI454" i="1"/>
  <c r="D454" i="1" s="1"/>
  <c r="AE454" i="1" s="1"/>
  <c r="BI2" i="1"/>
  <c r="BI384" i="1"/>
  <c r="D384" i="1" s="1"/>
  <c r="AE384" i="1" s="1"/>
  <c r="AE403" i="1" l="1"/>
  <c r="BC403" i="1"/>
  <c r="AA101" i="39"/>
  <c r="AA102" i="39"/>
  <c r="S98" i="39"/>
  <c r="AG123" i="39"/>
  <c r="W74" i="39"/>
  <c r="AE263" i="1"/>
  <c r="AY263" i="1"/>
  <c r="D465" i="1"/>
  <c r="AE465" i="1" s="1"/>
  <c r="S115" i="39"/>
  <c r="AE113" i="1"/>
  <c r="BA113" i="1"/>
  <c r="AA12" i="39"/>
  <c r="AA16" i="39"/>
  <c r="AA99" i="39"/>
  <c r="AA100" i="39"/>
  <c r="AA97" i="39"/>
  <c r="AA98" i="39"/>
  <c r="AG84" i="39"/>
  <c r="U91" i="39"/>
  <c r="U92" i="39"/>
  <c r="AG90" i="39"/>
  <c r="AE106" i="1"/>
  <c r="AZ106" i="1"/>
  <c r="AE252" i="1"/>
  <c r="BD252" i="1"/>
  <c r="AE45" i="1"/>
  <c r="BD45" i="1"/>
  <c r="AE86" i="1"/>
  <c r="BD86" i="1"/>
  <c r="AE254" i="1"/>
  <c r="BD254" i="1"/>
  <c r="AE136" i="1"/>
  <c r="BD136" i="1"/>
  <c r="AE201" i="1"/>
  <c r="BD201" i="1"/>
  <c r="AE269" i="1"/>
  <c r="BD269" i="1"/>
  <c r="AG96" i="39"/>
  <c r="AG95" i="39"/>
  <c r="AG93" i="39"/>
  <c r="AG106" i="39"/>
  <c r="AG82" i="39"/>
  <c r="AG14" i="39"/>
  <c r="AG17" i="39"/>
  <c r="AG81" i="39"/>
  <c r="AG101" i="39"/>
  <c r="AG87" i="39"/>
  <c r="AG91" i="39"/>
  <c r="AG85" i="39"/>
  <c r="AG99" i="39"/>
  <c r="AG92" i="39"/>
  <c r="AG125" i="39"/>
  <c r="AG100" i="39"/>
  <c r="AG94" i="39"/>
  <c r="AG75" i="39"/>
  <c r="AG122" i="39"/>
  <c r="D433" i="1"/>
  <c r="AG433" i="1" s="1"/>
  <c r="AG119" i="39"/>
  <c r="AC32" i="39"/>
  <c r="AG89" i="39"/>
  <c r="Y48" i="39"/>
  <c r="AG97" i="39"/>
  <c r="D366" i="1"/>
  <c r="AC366" i="1" s="1"/>
  <c r="AG105" i="39"/>
  <c r="AG74" i="39"/>
  <c r="AG116" i="39"/>
  <c r="AG88" i="39"/>
  <c r="D388" i="1"/>
  <c r="AD388" i="1" s="1"/>
  <c r="AG107" i="39"/>
  <c r="D338" i="1"/>
  <c r="AC338" i="1" s="1"/>
  <c r="AG98" i="39"/>
  <c r="D283" i="1"/>
  <c r="AA283" i="1" s="1"/>
  <c r="AG86" i="39"/>
  <c r="AG103" i="39"/>
  <c r="D280" i="1"/>
  <c r="AE280" i="1" s="1"/>
  <c r="AG83" i="39"/>
  <c r="D271" i="1"/>
  <c r="AQ271" i="1" s="1"/>
  <c r="AG80" i="39"/>
  <c r="D452" i="1"/>
  <c r="AI452" i="1" s="1"/>
  <c r="AG126" i="39"/>
  <c r="AG76" i="39"/>
  <c r="AG10" i="39"/>
  <c r="AG77" i="39"/>
  <c r="AG78" i="39"/>
  <c r="AG79" i="39"/>
  <c r="AG50" i="39"/>
  <c r="AE66" i="39"/>
  <c r="AG73" i="39"/>
  <c r="AE17" i="1"/>
  <c r="AE26" i="1"/>
  <c r="AE12" i="1"/>
  <c r="AE29" i="1"/>
  <c r="AE28" i="1"/>
  <c r="AE30" i="1"/>
  <c r="AE21" i="1"/>
  <c r="AE27" i="1"/>
  <c r="AE10" i="1"/>
  <c r="AE15" i="1"/>
  <c r="AE18" i="1"/>
  <c r="AE5" i="1"/>
  <c r="AE19" i="1"/>
  <c r="AE16" i="1"/>
  <c r="AE31" i="1"/>
  <c r="AE22" i="1"/>
  <c r="AE20" i="1"/>
  <c r="AE23"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91" i="1"/>
  <c r="AC36" i="39"/>
  <c r="W69" i="39"/>
  <c r="AC40" i="39"/>
  <c r="D212" i="1"/>
  <c r="AE212" i="1" s="1"/>
  <c r="AC26" i="39"/>
  <c r="AE69" i="39"/>
  <c r="AC45" i="39"/>
  <c r="AE68" i="39"/>
  <c r="AC44" i="39"/>
  <c r="AE36" i="39"/>
  <c r="AC25" i="39"/>
  <c r="Q25" i="39"/>
  <c r="AC15" i="39"/>
  <c r="AE70" i="39"/>
  <c r="AC46" i="39"/>
  <c r="M77" i="39"/>
  <c r="AC11" i="39"/>
  <c r="D329" i="1"/>
  <c r="AE329" i="1" s="1"/>
  <c r="AC12" i="39"/>
  <c r="D291" i="1"/>
  <c r="AE291" i="1" s="1"/>
  <c r="AC10" i="39"/>
  <c r="AE8" i="39"/>
  <c r="AC8" i="39"/>
  <c r="D330" i="1"/>
  <c r="AE330" i="1" s="1"/>
  <c r="AC13" i="39"/>
  <c r="AE9" i="39"/>
  <c r="AE30" i="39"/>
  <c r="AE34" i="39"/>
  <c r="AE40" i="39"/>
  <c r="O29" i="39"/>
  <c r="AE18" i="39"/>
  <c r="D116" i="1"/>
  <c r="BA116" i="1" s="1"/>
  <c r="AE27" i="39"/>
  <c r="O42" i="39"/>
  <c r="AE26" i="39"/>
  <c r="O21" i="39"/>
  <c r="AE16" i="39"/>
  <c r="D257" i="1"/>
  <c r="BA257" i="1" s="1"/>
  <c r="AE46" i="39"/>
  <c r="C46" i="39"/>
  <c r="D198" i="1"/>
  <c r="AE198" i="1" s="1"/>
  <c r="AE33" i="39"/>
  <c r="AE60" i="39"/>
  <c r="Y60" i="39"/>
  <c r="E60" i="39"/>
  <c r="C60" i="39"/>
  <c r="S41" i="39"/>
  <c r="AE25" i="39"/>
  <c r="AE50" i="39"/>
  <c r="C50" i="39"/>
  <c r="D96" i="1"/>
  <c r="AE22" i="39"/>
  <c r="AE44" i="39"/>
  <c r="C44" i="39"/>
  <c r="Q22" i="39"/>
  <c r="AE17" i="39"/>
  <c r="W23" i="39"/>
  <c r="AE61" i="39"/>
  <c r="Y61" i="39"/>
  <c r="C61" i="39"/>
  <c r="E61" i="39"/>
  <c r="I9" i="39"/>
  <c r="Q48" i="39"/>
  <c r="AE28" i="39"/>
  <c r="AE49" i="39"/>
  <c r="C49" i="39"/>
  <c r="AG21" i="39"/>
  <c r="AE20" i="39"/>
  <c r="W35" i="39"/>
  <c r="AE55" i="39"/>
  <c r="C55" i="39"/>
  <c r="D285" i="1"/>
  <c r="AE48" i="39"/>
  <c r="C48" i="39"/>
  <c r="D221" i="1"/>
  <c r="BA221" i="1" s="1"/>
  <c r="AE38" i="39"/>
  <c r="AE64" i="39"/>
  <c r="G64" i="39"/>
  <c r="E64" i="39"/>
  <c r="C64" i="39"/>
  <c r="Y64" i="39"/>
  <c r="Q61" i="39"/>
  <c r="AE43" i="39"/>
  <c r="C43" i="39"/>
  <c r="D229" i="1"/>
  <c r="AE229" i="1" s="1"/>
  <c r="AE39" i="39"/>
  <c r="Q56" i="39"/>
  <c r="AE29" i="39"/>
  <c r="AE52" i="39"/>
  <c r="C52" i="39"/>
  <c r="D111" i="1"/>
  <c r="BA111" i="1" s="1"/>
  <c r="AE24" i="39"/>
  <c r="D75" i="1"/>
  <c r="AE75"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8" i="1"/>
  <c r="BA258" i="1" s="1"/>
  <c r="AE47" i="39"/>
  <c r="C47" i="39"/>
  <c r="AE57" i="39"/>
  <c r="E57" i="39"/>
  <c r="C57" i="39"/>
  <c r="AE65" i="39"/>
  <c r="C65" i="39"/>
  <c r="G65" i="39"/>
  <c r="E65" i="39"/>
  <c r="Y65" i="39"/>
  <c r="W32" i="39"/>
  <c r="D90"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09" i="1"/>
  <c r="BA409" i="1" s="1"/>
  <c r="A59" i="39"/>
  <c r="D326" i="1"/>
  <c r="A54" i="39"/>
  <c r="A65" i="39"/>
  <c r="C39" i="39"/>
  <c r="A60" i="39"/>
  <c r="D334" i="1"/>
  <c r="BA334"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6" i="1"/>
  <c r="AE456" i="1" s="1"/>
  <c r="I69" i="39"/>
  <c r="A45" i="39"/>
  <c r="AG37" i="39"/>
  <c r="AG56" i="39"/>
  <c r="K66" i="39"/>
  <c r="AG44" i="39"/>
  <c r="K81" i="39"/>
  <c r="A53" i="39"/>
  <c r="AA51" i="39"/>
  <c r="Q144" i="39"/>
  <c r="AG72" i="39"/>
  <c r="AA85" i="39"/>
  <c r="AA66" i="39"/>
  <c r="AA76" i="39"/>
  <c r="AA67" i="39"/>
  <c r="A41" i="39"/>
  <c r="A23" i="39"/>
  <c r="AA83" i="39"/>
  <c r="A52" i="39"/>
  <c r="A44" i="39"/>
  <c r="A39" i="39"/>
  <c r="A24" i="39"/>
  <c r="A33" i="39"/>
  <c r="AD454" i="1"/>
  <c r="AC454" i="1"/>
  <c r="AD58" i="1"/>
  <c r="AC58" i="1"/>
  <c r="AD427" i="1"/>
  <c r="AC427" i="1"/>
  <c r="AD307" i="1"/>
  <c r="AC307" i="1"/>
  <c r="AD67" i="1"/>
  <c r="AC67" i="1"/>
  <c r="AD28" i="1"/>
  <c r="AC28" i="1"/>
  <c r="AD227" i="1"/>
  <c r="AC227" i="1"/>
  <c r="AC322" i="1"/>
  <c r="AD322" i="1"/>
  <c r="AC179" i="1"/>
  <c r="AD179" i="1"/>
  <c r="AC138" i="1"/>
  <c r="AD138" i="1"/>
  <c r="AD249" i="1"/>
  <c r="AC249" i="1"/>
  <c r="AD239" i="1"/>
  <c r="AC239" i="1"/>
  <c r="AD383" i="1"/>
  <c r="AC383" i="1"/>
  <c r="AC156" i="1"/>
  <c r="AD156" i="1"/>
  <c r="AC61" i="1"/>
  <c r="AD61" i="1"/>
  <c r="AC30" i="1"/>
  <c r="AD30" i="1"/>
  <c r="AC290" i="1"/>
  <c r="AD290" i="1"/>
  <c r="AD131" i="1"/>
  <c r="AC131" i="1"/>
  <c r="AD333" i="1"/>
  <c r="AC333" i="1"/>
  <c r="AD195" i="1"/>
  <c r="AC195" i="1"/>
  <c r="AD64" i="1"/>
  <c r="AC64" i="1"/>
  <c r="AD87" i="1"/>
  <c r="AC87" i="1"/>
  <c r="AC155" i="1"/>
  <c r="AD155" i="1"/>
  <c r="AC245" i="1"/>
  <c r="AD245" i="1"/>
  <c r="AD134" i="1"/>
  <c r="AC134" i="1"/>
  <c r="AC312" i="1"/>
  <c r="AD312" i="1"/>
  <c r="AD208" i="1"/>
  <c r="AC208" i="1"/>
  <c r="AD364" i="1"/>
  <c r="AC364" i="1"/>
  <c r="AC81" i="1"/>
  <c r="AD81" i="1"/>
  <c r="AD378" i="1"/>
  <c r="AC378" i="1"/>
  <c r="AD167" i="1"/>
  <c r="AC167" i="1"/>
  <c r="AD21" i="1"/>
  <c r="AC21" i="1"/>
  <c r="AD110" i="1"/>
  <c r="AC110" i="1"/>
  <c r="AC178" i="1"/>
  <c r="AD178" i="1"/>
  <c r="AD213" i="1"/>
  <c r="AC213" i="1"/>
  <c r="AD27" i="1"/>
  <c r="AC27" i="1"/>
  <c r="AD400" i="1"/>
  <c r="AC400" i="1"/>
  <c r="AD389" i="1"/>
  <c r="AC389" i="1"/>
  <c r="AC211" i="1"/>
  <c r="AD211" i="1"/>
  <c r="AD139" i="1"/>
  <c r="AC139" i="1"/>
  <c r="AD418" i="1"/>
  <c r="AC418" i="1"/>
  <c r="AC84" i="1"/>
  <c r="AD84" i="1"/>
  <c r="AD38" i="1"/>
  <c r="AC38" i="1"/>
  <c r="AD129" i="1"/>
  <c r="AC129" i="1"/>
  <c r="AC65" i="1"/>
  <c r="AD65" i="1"/>
  <c r="AD241" i="1"/>
  <c r="AC241" i="1"/>
  <c r="AC97" i="1"/>
  <c r="AD97" i="1"/>
  <c r="AD153" i="1"/>
  <c r="AC153" i="1"/>
  <c r="AD42" i="1"/>
  <c r="AC42" i="1"/>
  <c r="AD22" i="1"/>
  <c r="AC22" i="1"/>
  <c r="AD100" i="1"/>
  <c r="AC100" i="1"/>
  <c r="AD187" i="1"/>
  <c r="AC187" i="1"/>
  <c r="AD265" i="1"/>
  <c r="AC265" i="1"/>
  <c r="AD223" i="1"/>
  <c r="AC223" i="1"/>
  <c r="AC303" i="1"/>
  <c r="AD303" i="1"/>
  <c r="AD12" i="1"/>
  <c r="AC12" i="1"/>
  <c r="AD319" i="1"/>
  <c r="AC319" i="1"/>
  <c r="AC106" i="1"/>
  <c r="AD106" i="1"/>
  <c r="AD317" i="1"/>
  <c r="AC317" i="1"/>
  <c r="AD451" i="1"/>
  <c r="AC451" i="1"/>
  <c r="AC417" i="1"/>
  <c r="AD417" i="1"/>
  <c r="AD10" i="1"/>
  <c r="AC10" i="1"/>
  <c r="AD126" i="1"/>
  <c r="AC126" i="1"/>
  <c r="AD304" i="1"/>
  <c r="AC304" i="1"/>
  <c r="AD217" i="1"/>
  <c r="AC217" i="1"/>
  <c r="AC123" i="1"/>
  <c r="AD123" i="1"/>
  <c r="AD411" i="1"/>
  <c r="AC411" i="1"/>
  <c r="AC376" i="1"/>
  <c r="AD376" i="1"/>
  <c r="AD296" i="1"/>
  <c r="AC296" i="1"/>
  <c r="AD141" i="1"/>
  <c r="AC141" i="1"/>
  <c r="AD36" i="1"/>
  <c r="AC36" i="1"/>
  <c r="AC15" i="1"/>
  <c r="AD15" i="1"/>
  <c r="AD310" i="1"/>
  <c r="AC310" i="1"/>
  <c r="AD301" i="1"/>
  <c r="AC301" i="1"/>
  <c r="AC147" i="1"/>
  <c r="AD147" i="1"/>
  <c r="AD339" i="1"/>
  <c r="AC339" i="1"/>
  <c r="AD347" i="1"/>
  <c r="AC347" i="1"/>
  <c r="AD428" i="1"/>
  <c r="AC428" i="1"/>
  <c r="AD397" i="1"/>
  <c r="AC397" i="1"/>
  <c r="AD379" i="1"/>
  <c r="AC379" i="1"/>
  <c r="AD66" i="1"/>
  <c r="AC66" i="1"/>
  <c r="AD121" i="1"/>
  <c r="AC121" i="1"/>
  <c r="AD402" i="1"/>
  <c r="AC402" i="1"/>
  <c r="AD278" i="1"/>
  <c r="AC278" i="1"/>
  <c r="AD206" i="1"/>
  <c r="AC206" i="1"/>
  <c r="AD161" i="1"/>
  <c r="AC161" i="1"/>
  <c r="AD358" i="1"/>
  <c r="AC358" i="1"/>
  <c r="AC108" i="1"/>
  <c r="AD108" i="1"/>
  <c r="AC69" i="1"/>
  <c r="AD69" i="1"/>
  <c r="AC410" i="1"/>
  <c r="AD410" i="1"/>
  <c r="AD372" i="1"/>
  <c r="AC372" i="1"/>
  <c r="AD360" i="1"/>
  <c r="AC360" i="1"/>
  <c r="AD268" i="1"/>
  <c r="AC268" i="1"/>
  <c r="AD320" i="1"/>
  <c r="AC320" i="1"/>
  <c r="AD381" i="1"/>
  <c r="AC381" i="1"/>
  <c r="AD455" i="1"/>
  <c r="AC455" i="1"/>
  <c r="AD18" i="1"/>
  <c r="AC18" i="1"/>
  <c r="AD5" i="1"/>
  <c r="AC5" i="1"/>
  <c r="AD73" i="1"/>
  <c r="AC73" i="1"/>
  <c r="AD142" i="1"/>
  <c r="AC142" i="1"/>
  <c r="AD420" i="1"/>
  <c r="AC420" i="1"/>
  <c r="AD426" i="1"/>
  <c r="AC426" i="1"/>
  <c r="AD244" i="1"/>
  <c r="AC244" i="1"/>
  <c r="AD192" i="1"/>
  <c r="AC192" i="1"/>
  <c r="AD328" i="1"/>
  <c r="AC328" i="1"/>
  <c r="AD332" i="1"/>
  <c r="AC332" i="1"/>
  <c r="AD215" i="1"/>
  <c r="AC215" i="1"/>
  <c r="AC289" i="1"/>
  <c r="AD289" i="1"/>
  <c r="AD348" i="1"/>
  <c r="AC348" i="1"/>
  <c r="AC353" i="1"/>
  <c r="AD353" i="1"/>
  <c r="AD313" i="1"/>
  <c r="AC313" i="1"/>
  <c r="AD154" i="1"/>
  <c r="AC154" i="1"/>
  <c r="AD238" i="1"/>
  <c r="AC238" i="1"/>
  <c r="AD254" i="1"/>
  <c r="AC254" i="1"/>
  <c r="AC345" i="1"/>
  <c r="AD345" i="1"/>
  <c r="AC119" i="1"/>
  <c r="AD119" i="1"/>
  <c r="AD288" i="1"/>
  <c r="AC288" i="1"/>
  <c r="AD422" i="1"/>
  <c r="AC422" i="1"/>
  <c r="AD176" i="1"/>
  <c r="AC176" i="1"/>
  <c r="AD408" i="1"/>
  <c r="AC408" i="1"/>
  <c r="AD463" i="1"/>
  <c r="AC463" i="1"/>
  <c r="AD369" i="1"/>
  <c r="AC369" i="1"/>
  <c r="AD242" i="1"/>
  <c r="AC242" i="1"/>
  <c r="AC19" i="1"/>
  <c r="AD19" i="1"/>
  <c r="AD340" i="1"/>
  <c r="AC340" i="1"/>
  <c r="AD252" i="1"/>
  <c r="AC252" i="1"/>
  <c r="AD133" i="1"/>
  <c r="AC133" i="1"/>
  <c r="AD225" i="1"/>
  <c r="AC225" i="1"/>
  <c r="AD441" i="1"/>
  <c r="AC441" i="1"/>
  <c r="AD16" i="1"/>
  <c r="AC16" i="1"/>
  <c r="AD346" i="1"/>
  <c r="AC346" i="1"/>
  <c r="AD342" i="1"/>
  <c r="AC342" i="1"/>
  <c r="AD269" i="1"/>
  <c r="AC269" i="1"/>
  <c r="AD228" i="1"/>
  <c r="AC228" i="1"/>
  <c r="AD224" i="1"/>
  <c r="AC224" i="1"/>
  <c r="AD243" i="1"/>
  <c r="AC243" i="1"/>
  <c r="AD460" i="1"/>
  <c r="AC460" i="1"/>
  <c r="AD375" i="1"/>
  <c r="AC375" i="1"/>
  <c r="AD210" i="1"/>
  <c r="AC210" i="1"/>
  <c r="AD267" i="1"/>
  <c r="AC267" i="1"/>
  <c r="AD152" i="1"/>
  <c r="AC152" i="1"/>
  <c r="AD226" i="1"/>
  <c r="AC226" i="1"/>
  <c r="AD124" i="1"/>
  <c r="AC124" i="1"/>
  <c r="AC80" i="1"/>
  <c r="AD80" i="1"/>
  <c r="AD130" i="1"/>
  <c r="AC130" i="1"/>
  <c r="AC236" i="1"/>
  <c r="AD236" i="1"/>
  <c r="AD459" i="1"/>
  <c r="AC459" i="1"/>
  <c r="AD405" i="1"/>
  <c r="AC405" i="1"/>
  <c r="AC89" i="1"/>
  <c r="AD89" i="1"/>
  <c r="AD202" i="1"/>
  <c r="AC202" i="1"/>
  <c r="AD341" i="1"/>
  <c r="AC341" i="1"/>
  <c r="AD367" i="1"/>
  <c r="AC367" i="1"/>
  <c r="AD394" i="1"/>
  <c r="AC394" i="1"/>
  <c r="AD445" i="1"/>
  <c r="AC445" i="1"/>
  <c r="AD48" i="1"/>
  <c r="AC48" i="1"/>
  <c r="AD20" i="1"/>
  <c r="AC20" i="1"/>
  <c r="AD300" i="1"/>
  <c r="AC300" i="1"/>
  <c r="AD443" i="1"/>
  <c r="AC443" i="1"/>
  <c r="AD160" i="1"/>
  <c r="AC160" i="1"/>
  <c r="AD166" i="1"/>
  <c r="AC166" i="1"/>
  <c r="AD157" i="1"/>
  <c r="AC157" i="1"/>
  <c r="AD305" i="1"/>
  <c r="AC305" i="1"/>
  <c r="AD442" i="1"/>
  <c r="AC442" i="1"/>
  <c r="AD113" i="1"/>
  <c r="AC113" i="1"/>
  <c r="AD302" i="1"/>
  <c r="AC302" i="1"/>
  <c r="AD444" i="1"/>
  <c r="AC444" i="1"/>
  <c r="AC122" i="1"/>
  <c r="AD122" i="1"/>
  <c r="AD77" i="1"/>
  <c r="AC77" i="1"/>
  <c r="AD201" i="1"/>
  <c r="AC201" i="1"/>
  <c r="AD240" i="1"/>
  <c r="AC240" i="1"/>
  <c r="AD76" i="1"/>
  <c r="AC76" i="1"/>
  <c r="AC86" i="1"/>
  <c r="AD86" i="1"/>
  <c r="AD105" i="1"/>
  <c r="AC105" i="1"/>
  <c r="AD148" i="1"/>
  <c r="AC148" i="1"/>
  <c r="AD262" i="1"/>
  <c r="AC262" i="1"/>
  <c r="AD453" i="1"/>
  <c r="AC453" i="1"/>
  <c r="AD263" i="1"/>
  <c r="AC263" i="1"/>
  <c r="AD384" i="1"/>
  <c r="AC384" i="1"/>
  <c r="AD423" i="1"/>
  <c r="AC423" i="1"/>
  <c r="AD407" i="1"/>
  <c r="AC407" i="1"/>
  <c r="AD421" i="1"/>
  <c r="AC421" i="1"/>
  <c r="AD337" i="1"/>
  <c r="AC337" i="1"/>
  <c r="AD324" i="1"/>
  <c r="AC324" i="1"/>
  <c r="AC196" i="1"/>
  <c r="AD196" i="1"/>
  <c r="AD140" i="1"/>
  <c r="AC140" i="1"/>
  <c r="AC368" i="1"/>
  <c r="AD368" i="1"/>
  <c r="AD17" i="1"/>
  <c r="AC17" i="1"/>
  <c r="AC386" i="1"/>
  <c r="AD386" i="1"/>
  <c r="AC26" i="1"/>
  <c r="AD26" i="1"/>
  <c r="AD315" i="1"/>
  <c r="AC315" i="1"/>
  <c r="AD62" i="1"/>
  <c r="AC62" i="1"/>
  <c r="AD398" i="1"/>
  <c r="AC398" i="1"/>
  <c r="AD149" i="1"/>
  <c r="AC149" i="1"/>
  <c r="AD219" i="1"/>
  <c r="AC219" i="1"/>
  <c r="AC344" i="1"/>
  <c r="AD344" i="1"/>
  <c r="AD323" i="1"/>
  <c r="AC323" i="1"/>
  <c r="AD403" i="1"/>
  <c r="AC403" i="1"/>
  <c r="AD137" i="1"/>
  <c r="AC137" i="1"/>
  <c r="AD55" i="1"/>
  <c r="AC55" i="1"/>
  <c r="AD60" i="1"/>
  <c r="AC60" i="1"/>
  <c r="AC425" i="1"/>
  <c r="AD425" i="1"/>
  <c r="AD59" i="1"/>
  <c r="AC59" i="1"/>
  <c r="AD145" i="1"/>
  <c r="AC145" i="1"/>
  <c r="AC362" i="1"/>
  <c r="AD362" i="1"/>
  <c r="AD47" i="1"/>
  <c r="AC47" i="1"/>
  <c r="AD458" i="1"/>
  <c r="AC458" i="1"/>
  <c r="AD29" i="1"/>
  <c r="AC29" i="1"/>
  <c r="AD127" i="1"/>
  <c r="AC127" i="1"/>
  <c r="AD78" i="1"/>
  <c r="AC78" i="1"/>
  <c r="AD275" i="1"/>
  <c r="AC275" i="1"/>
  <c r="AD136" i="1"/>
  <c r="AC136" i="1"/>
  <c r="AD175" i="1"/>
  <c r="AC175" i="1"/>
  <c r="AD279" i="1"/>
  <c r="AC279" i="1"/>
  <c r="AD343" i="1"/>
  <c r="AC343" i="1"/>
  <c r="AC462" i="1"/>
  <c r="AD462" i="1"/>
  <c r="AD404" i="1"/>
  <c r="AC404" i="1"/>
  <c r="AD71" i="1"/>
  <c r="AC71" i="1"/>
  <c r="AD174" i="1"/>
  <c r="AC174" i="1"/>
  <c r="AC45" i="1"/>
  <c r="AD45" i="1"/>
  <c r="AD273" i="1"/>
  <c r="AC273" i="1"/>
  <c r="AD380" i="1"/>
  <c r="AC380" i="1"/>
  <c r="AD351" i="1"/>
  <c r="AC351" i="1"/>
  <c r="AC203" i="1"/>
  <c r="AD203" i="1"/>
  <c r="AD424" i="1"/>
  <c r="AC424" i="1"/>
  <c r="AC23" i="1"/>
  <c r="AD23" i="1"/>
  <c r="AD31" i="1"/>
  <c r="AC31" i="1"/>
  <c r="AC79" i="1"/>
  <c r="AD79" i="1"/>
  <c r="AD94" i="1"/>
  <c r="AC94" i="1"/>
  <c r="AD277" i="1"/>
  <c r="AC277" i="1"/>
  <c r="AB427" i="1"/>
  <c r="AA427" i="1"/>
  <c r="AB307" i="1"/>
  <c r="AA307" i="1"/>
  <c r="AB67" i="1"/>
  <c r="AA67" i="1"/>
  <c r="V28" i="1"/>
  <c r="AB28" i="1"/>
  <c r="AA28" i="1"/>
  <c r="AB227" i="1"/>
  <c r="AA227" i="1"/>
  <c r="AB322" i="1"/>
  <c r="AA322" i="1"/>
  <c r="AB179" i="1"/>
  <c r="AA179" i="1"/>
  <c r="AB138" i="1"/>
  <c r="AA138" i="1"/>
  <c r="AB249" i="1"/>
  <c r="AA249" i="1"/>
  <c r="AB239" i="1"/>
  <c r="AA239" i="1"/>
  <c r="AB383" i="1"/>
  <c r="AA383" i="1"/>
  <c r="AB156" i="1"/>
  <c r="AA156" i="1"/>
  <c r="AB61" i="1"/>
  <c r="AA61" i="1"/>
  <c r="AB30" i="1"/>
  <c r="AA30" i="1"/>
  <c r="AB290" i="1"/>
  <c r="AA290" i="1"/>
  <c r="AB131" i="1"/>
  <c r="AA131" i="1"/>
  <c r="AB333" i="1"/>
  <c r="AA333" i="1"/>
  <c r="AB195" i="1"/>
  <c r="AA195" i="1"/>
  <c r="AB64" i="1"/>
  <c r="AA64" i="1"/>
  <c r="AB87" i="1"/>
  <c r="AA87" i="1"/>
  <c r="AB155" i="1"/>
  <c r="AA155" i="1"/>
  <c r="AB245" i="1"/>
  <c r="AA245" i="1"/>
  <c r="AB134" i="1"/>
  <c r="AA134" i="1"/>
  <c r="AB312" i="1"/>
  <c r="AA312" i="1"/>
  <c r="AB208" i="1"/>
  <c r="AA208" i="1"/>
  <c r="AB364" i="1"/>
  <c r="AA364" i="1"/>
  <c r="AB81" i="1"/>
  <c r="AA81" i="1"/>
  <c r="AH453" i="1"/>
  <c r="AB453" i="1"/>
  <c r="AA453" i="1"/>
  <c r="AB167" i="1"/>
  <c r="AA167" i="1"/>
  <c r="AB303" i="1"/>
  <c r="AA303" i="1"/>
  <c r="AB21" i="1"/>
  <c r="AA21" i="1"/>
  <c r="AB110" i="1"/>
  <c r="AA110" i="1"/>
  <c r="AB178" i="1"/>
  <c r="AA178" i="1"/>
  <c r="AA213" i="1"/>
  <c r="AB213" i="1"/>
  <c r="AB27" i="1"/>
  <c r="AA27" i="1"/>
  <c r="AB400" i="1"/>
  <c r="AA400" i="1"/>
  <c r="AB389" i="1"/>
  <c r="AA389" i="1"/>
  <c r="AB211" i="1"/>
  <c r="AA211" i="1"/>
  <c r="AB139" i="1"/>
  <c r="AA139" i="1"/>
  <c r="AB418" i="1"/>
  <c r="AA418" i="1"/>
  <c r="AB84" i="1"/>
  <c r="AA84" i="1"/>
  <c r="AB38" i="1"/>
  <c r="AA38" i="1"/>
  <c r="AB129" i="1"/>
  <c r="AA129" i="1"/>
  <c r="AB65" i="1"/>
  <c r="AA65" i="1"/>
  <c r="AB241" i="1"/>
  <c r="AA241" i="1"/>
  <c r="AB97" i="1"/>
  <c r="AA97" i="1"/>
  <c r="AB153" i="1"/>
  <c r="AA153" i="1"/>
  <c r="AB42" i="1"/>
  <c r="AA42" i="1"/>
  <c r="AB22" i="1"/>
  <c r="AA22" i="1"/>
  <c r="AB100" i="1"/>
  <c r="AA100" i="1"/>
  <c r="AB187" i="1"/>
  <c r="AA187" i="1"/>
  <c r="V265" i="1"/>
  <c r="AB265" i="1"/>
  <c r="AA265" i="1"/>
  <c r="AB223" i="1"/>
  <c r="AA223" i="1"/>
  <c r="AB372" i="1"/>
  <c r="AA372" i="1"/>
  <c r="AB12" i="1"/>
  <c r="AA12" i="1"/>
  <c r="AI319" i="1"/>
  <c r="AB319" i="1"/>
  <c r="AA319" i="1"/>
  <c r="AB106" i="1"/>
  <c r="AA106" i="1"/>
  <c r="AB317" i="1"/>
  <c r="AA317" i="1"/>
  <c r="AB451" i="1"/>
  <c r="AA451" i="1"/>
  <c r="AB417" i="1"/>
  <c r="AA417" i="1"/>
  <c r="AB10" i="1"/>
  <c r="AA10" i="1"/>
  <c r="AB126" i="1"/>
  <c r="AA126" i="1"/>
  <c r="AB304" i="1"/>
  <c r="AA304" i="1"/>
  <c r="AB217" i="1"/>
  <c r="AA217" i="1"/>
  <c r="AB123" i="1"/>
  <c r="AA123" i="1"/>
  <c r="AB411" i="1"/>
  <c r="AA411" i="1"/>
  <c r="AB376" i="1"/>
  <c r="AA376" i="1"/>
  <c r="AB296" i="1"/>
  <c r="AA296" i="1"/>
  <c r="AB141" i="1"/>
  <c r="AA141" i="1"/>
  <c r="AB36" i="1"/>
  <c r="AA36" i="1"/>
  <c r="AB15" i="1"/>
  <c r="AA15" i="1"/>
  <c r="AB310" i="1"/>
  <c r="AA310" i="1"/>
  <c r="AB301" i="1"/>
  <c r="AA301" i="1"/>
  <c r="AB147" i="1"/>
  <c r="AA147" i="1"/>
  <c r="AB339" i="1"/>
  <c r="AA339" i="1"/>
  <c r="AB347" i="1"/>
  <c r="AA347" i="1"/>
  <c r="V428" i="1"/>
  <c r="AB428" i="1"/>
  <c r="AA428" i="1"/>
  <c r="AB397" i="1"/>
  <c r="AA397" i="1"/>
  <c r="AB379" i="1"/>
  <c r="AA379" i="1"/>
  <c r="AB66" i="1"/>
  <c r="AA66" i="1"/>
  <c r="AB121" i="1"/>
  <c r="AA121" i="1"/>
  <c r="AB402" i="1"/>
  <c r="AA402" i="1"/>
  <c r="AB278" i="1"/>
  <c r="AA278" i="1"/>
  <c r="AA206" i="1"/>
  <c r="AB206" i="1"/>
  <c r="AB161" i="1"/>
  <c r="AA161" i="1"/>
  <c r="AB358" i="1"/>
  <c r="AA358" i="1"/>
  <c r="AB108" i="1"/>
  <c r="AA108" i="1"/>
  <c r="AB69" i="1"/>
  <c r="AA69" i="1"/>
  <c r="AB422" i="1"/>
  <c r="AA422" i="1"/>
  <c r="AB360" i="1"/>
  <c r="AA360" i="1"/>
  <c r="AB268" i="1"/>
  <c r="AA268" i="1"/>
  <c r="Y320" i="1"/>
  <c r="AB320" i="1"/>
  <c r="AA320" i="1"/>
  <c r="Y381" i="1"/>
  <c r="AB381" i="1"/>
  <c r="AA381" i="1"/>
  <c r="V455" i="1"/>
  <c r="AB455" i="1"/>
  <c r="AA455" i="1"/>
  <c r="AB18" i="1"/>
  <c r="AA18" i="1"/>
  <c r="AB5" i="1"/>
  <c r="AA5" i="1"/>
  <c r="AB73" i="1"/>
  <c r="AA73" i="1"/>
  <c r="AB142" i="1"/>
  <c r="AA142" i="1"/>
  <c r="AB420" i="1"/>
  <c r="AA420" i="1"/>
  <c r="AF426" i="1"/>
  <c r="AB426" i="1"/>
  <c r="AA426" i="1"/>
  <c r="AB244" i="1"/>
  <c r="AA244" i="1"/>
  <c r="AB192" i="1"/>
  <c r="AA192" i="1"/>
  <c r="AB328" i="1"/>
  <c r="AA328" i="1"/>
  <c r="AB332" i="1"/>
  <c r="AA332" i="1"/>
  <c r="AB215" i="1"/>
  <c r="AA215" i="1"/>
  <c r="AB289" i="1"/>
  <c r="AA289" i="1"/>
  <c r="AB348" i="1"/>
  <c r="AA348" i="1"/>
  <c r="AB353" i="1"/>
  <c r="AA353" i="1"/>
  <c r="AB313" i="1"/>
  <c r="AA313" i="1"/>
  <c r="AB154" i="1"/>
  <c r="AA154" i="1"/>
  <c r="AB238" i="1"/>
  <c r="AA238" i="1"/>
  <c r="AB254" i="1"/>
  <c r="AA254" i="1"/>
  <c r="AB345" i="1"/>
  <c r="AA345" i="1"/>
  <c r="AB119" i="1"/>
  <c r="AA119" i="1"/>
  <c r="AB288" i="1"/>
  <c r="AA288" i="1"/>
  <c r="AB410" i="1"/>
  <c r="AA410" i="1"/>
  <c r="AB176" i="1"/>
  <c r="AA176" i="1"/>
  <c r="AB408" i="1"/>
  <c r="AA408" i="1"/>
  <c r="AB463" i="1"/>
  <c r="AA463" i="1"/>
  <c r="AB369" i="1"/>
  <c r="AA369" i="1"/>
  <c r="AB242" i="1"/>
  <c r="AA242" i="1"/>
  <c r="AB19" i="1"/>
  <c r="AA19" i="1"/>
  <c r="AB340" i="1"/>
  <c r="AA340" i="1"/>
  <c r="AB252" i="1"/>
  <c r="AA252" i="1"/>
  <c r="AB133" i="1"/>
  <c r="AA133" i="1"/>
  <c r="AB225" i="1"/>
  <c r="AA225" i="1"/>
  <c r="AB441" i="1"/>
  <c r="AA441" i="1"/>
  <c r="AB16" i="1"/>
  <c r="AA16" i="1"/>
  <c r="AB346" i="1"/>
  <c r="AA346" i="1"/>
  <c r="AB342" i="1"/>
  <c r="AA342" i="1"/>
  <c r="AB269" i="1"/>
  <c r="AA269" i="1"/>
  <c r="AB228" i="1"/>
  <c r="AA228" i="1"/>
  <c r="AB224" i="1"/>
  <c r="AA224" i="1"/>
  <c r="AB243" i="1"/>
  <c r="AA243" i="1"/>
  <c r="AB460" i="1"/>
  <c r="AA460" i="1"/>
  <c r="AB375" i="1"/>
  <c r="AA375" i="1"/>
  <c r="AB210" i="1"/>
  <c r="AA210" i="1"/>
  <c r="AB267" i="1"/>
  <c r="AA267" i="1"/>
  <c r="AB152" i="1"/>
  <c r="AA152" i="1"/>
  <c r="AA226" i="1"/>
  <c r="AB226" i="1"/>
  <c r="AB124" i="1"/>
  <c r="AA124" i="1"/>
  <c r="AB80" i="1"/>
  <c r="AA80" i="1"/>
  <c r="AB130" i="1"/>
  <c r="AA130" i="1"/>
  <c r="V236" i="1"/>
  <c r="AB236" i="1"/>
  <c r="AA236" i="1"/>
  <c r="AB454" i="1"/>
  <c r="AA454" i="1"/>
  <c r="AB58" i="1"/>
  <c r="AA58" i="1"/>
  <c r="AB263" i="1"/>
  <c r="AA263" i="1"/>
  <c r="AB405" i="1"/>
  <c r="AA405" i="1"/>
  <c r="AB89" i="1"/>
  <c r="AA89" i="1"/>
  <c r="AB202" i="1"/>
  <c r="AA202" i="1"/>
  <c r="AB341" i="1"/>
  <c r="AA341" i="1"/>
  <c r="AB367" i="1"/>
  <c r="AA367" i="1"/>
  <c r="AB394" i="1"/>
  <c r="AA394" i="1"/>
  <c r="AB445" i="1"/>
  <c r="AA445" i="1"/>
  <c r="AB48" i="1"/>
  <c r="AA48" i="1"/>
  <c r="AB20" i="1"/>
  <c r="AA20" i="1"/>
  <c r="AB300" i="1"/>
  <c r="AA300" i="1"/>
  <c r="AB443" i="1"/>
  <c r="AA443" i="1"/>
  <c r="AB160" i="1"/>
  <c r="AA160" i="1"/>
  <c r="AB166" i="1"/>
  <c r="AA166" i="1"/>
  <c r="AB157" i="1"/>
  <c r="AA157" i="1"/>
  <c r="AB305" i="1"/>
  <c r="AA305" i="1"/>
  <c r="AH442" i="1"/>
  <c r="AB442" i="1"/>
  <c r="AA442" i="1"/>
  <c r="AB113" i="1"/>
  <c r="AA113" i="1"/>
  <c r="AB302" i="1"/>
  <c r="AA302" i="1"/>
  <c r="AB444" i="1"/>
  <c r="AA444" i="1"/>
  <c r="AB122" i="1"/>
  <c r="AA122" i="1"/>
  <c r="AB77" i="1"/>
  <c r="AA77" i="1"/>
  <c r="AB201" i="1"/>
  <c r="AA201" i="1"/>
  <c r="AB240" i="1"/>
  <c r="AA240" i="1"/>
  <c r="AB76" i="1"/>
  <c r="AA76" i="1"/>
  <c r="AB86" i="1"/>
  <c r="AA86" i="1"/>
  <c r="AB105" i="1"/>
  <c r="AA105" i="1"/>
  <c r="AB148" i="1"/>
  <c r="AA148" i="1"/>
  <c r="AB262" i="1"/>
  <c r="AA262" i="1"/>
  <c r="AB378" i="1"/>
  <c r="AA378" i="1"/>
  <c r="AB47" i="1"/>
  <c r="AA47" i="1"/>
  <c r="AB384" i="1"/>
  <c r="AA384" i="1"/>
  <c r="AF423" i="1"/>
  <c r="AB423" i="1"/>
  <c r="AA423" i="1"/>
  <c r="AB407" i="1"/>
  <c r="AA407" i="1"/>
  <c r="AB421" i="1"/>
  <c r="AA421" i="1"/>
  <c r="AB337" i="1"/>
  <c r="AA337" i="1"/>
  <c r="AB324" i="1"/>
  <c r="AA324" i="1"/>
  <c r="AB196" i="1"/>
  <c r="AA196" i="1"/>
  <c r="AB140" i="1"/>
  <c r="AA140" i="1"/>
  <c r="AB368" i="1"/>
  <c r="AA368" i="1"/>
  <c r="AB17" i="1"/>
  <c r="AA17" i="1"/>
  <c r="AB386" i="1"/>
  <c r="AA386" i="1"/>
  <c r="AB26" i="1"/>
  <c r="AA26" i="1"/>
  <c r="AB315" i="1"/>
  <c r="AA315" i="1"/>
  <c r="AB62" i="1"/>
  <c r="AA62" i="1"/>
  <c r="AB398" i="1"/>
  <c r="AA398" i="1"/>
  <c r="AB149" i="1"/>
  <c r="AA149" i="1"/>
  <c r="AB219" i="1"/>
  <c r="AA219" i="1"/>
  <c r="AB344" i="1"/>
  <c r="AA344" i="1"/>
  <c r="AB323" i="1"/>
  <c r="AA323" i="1"/>
  <c r="AB403" i="1"/>
  <c r="AA403" i="1"/>
  <c r="AB137" i="1"/>
  <c r="AA137" i="1"/>
  <c r="AB55" i="1"/>
  <c r="AA55" i="1"/>
  <c r="AB60" i="1"/>
  <c r="AA60" i="1"/>
  <c r="AB425" i="1"/>
  <c r="AA425" i="1"/>
  <c r="AB59" i="1"/>
  <c r="AA59" i="1"/>
  <c r="AB145" i="1"/>
  <c r="AA145" i="1"/>
  <c r="AB362" i="1"/>
  <c r="AA362" i="1"/>
  <c r="AB459" i="1"/>
  <c r="AA459" i="1"/>
  <c r="AB458" i="1"/>
  <c r="AA458" i="1"/>
  <c r="AB29" i="1"/>
  <c r="AA29" i="1"/>
  <c r="AB127" i="1"/>
  <c r="AA127" i="1"/>
  <c r="AB78" i="1"/>
  <c r="AA78" i="1"/>
  <c r="AB275" i="1"/>
  <c r="AA275" i="1"/>
  <c r="AX136" i="1"/>
  <c r="AB136" i="1"/>
  <c r="AA136" i="1"/>
  <c r="AB175" i="1"/>
  <c r="AA175" i="1"/>
  <c r="AB279" i="1"/>
  <c r="AA279" i="1"/>
  <c r="AB343" i="1"/>
  <c r="AA343" i="1"/>
  <c r="AB462" i="1"/>
  <c r="AA462" i="1"/>
  <c r="AB404" i="1"/>
  <c r="AA404" i="1"/>
  <c r="AB71" i="1"/>
  <c r="AA71" i="1"/>
  <c r="AB174" i="1"/>
  <c r="AA174" i="1"/>
  <c r="AB45" i="1"/>
  <c r="AA45" i="1"/>
  <c r="AB273" i="1"/>
  <c r="AA273" i="1"/>
  <c r="AB380" i="1"/>
  <c r="AA380" i="1"/>
  <c r="AB351" i="1"/>
  <c r="AA351" i="1"/>
  <c r="AB203" i="1"/>
  <c r="AA203" i="1"/>
  <c r="AB424" i="1"/>
  <c r="AA424" i="1"/>
  <c r="AB23" i="1"/>
  <c r="AA23" i="1"/>
  <c r="AB31" i="1"/>
  <c r="AA31" i="1"/>
  <c r="AB79" i="1"/>
  <c r="AA79" i="1"/>
  <c r="AB94" i="1"/>
  <c r="AA94" i="1"/>
  <c r="AB277" i="1"/>
  <c r="AA277" i="1"/>
  <c r="U70" i="39"/>
  <c r="U42" i="39"/>
  <c r="U85" i="39"/>
  <c r="U86" i="39"/>
  <c r="U83" i="39"/>
  <c r="U84" i="39"/>
  <c r="U59" i="39"/>
  <c r="U74" i="39"/>
  <c r="U81" i="39"/>
  <c r="U82" i="39"/>
  <c r="U53" i="39"/>
  <c r="U62" i="39"/>
  <c r="U45" i="39"/>
  <c r="U57" i="39"/>
  <c r="U79" i="39"/>
  <c r="U80" i="39"/>
  <c r="U21" i="39"/>
  <c r="U12" i="39"/>
  <c r="V1" i="38"/>
  <c r="D1" i="55"/>
  <c r="M49" i="39"/>
  <c r="E51" i="39"/>
  <c r="AP445" i="1"/>
  <c r="AO445" i="1"/>
  <c r="AP249" i="1"/>
  <c r="AO249" i="1"/>
  <c r="I48" i="39"/>
  <c r="S108" i="39"/>
  <c r="E55" i="39"/>
  <c r="M85" i="39"/>
  <c r="D419" i="1"/>
  <c r="BD419" i="1" s="1"/>
  <c r="AG13" i="39"/>
  <c r="C12" i="39"/>
  <c r="W37" i="39"/>
  <c r="S42" i="39"/>
  <c r="S59" i="39"/>
  <c r="D2" i="1"/>
  <c r="S85" i="39"/>
  <c r="D218" i="1"/>
  <c r="AG218" i="1" s="1"/>
  <c r="Q108" i="39"/>
  <c r="Q136" i="39"/>
  <c r="Q142" i="39"/>
  <c r="K74" i="39"/>
  <c r="O104" i="39"/>
  <c r="W45" i="39"/>
  <c r="D51" i="1"/>
  <c r="D7" i="1"/>
  <c r="M35" i="39"/>
  <c r="O116" i="39"/>
  <c r="AG29" i="39"/>
  <c r="M95" i="39"/>
  <c r="Y53" i="39"/>
  <c r="S39" i="39"/>
  <c r="Q118" i="39"/>
  <c r="D184" i="1"/>
  <c r="AE184" i="1" s="1"/>
  <c r="G12" i="39"/>
  <c r="D373" i="1"/>
  <c r="AE373" i="1" s="1"/>
  <c r="A46" i="39"/>
  <c r="W73" i="39"/>
  <c r="Q67" i="39"/>
  <c r="D401" i="1"/>
  <c r="AE401" i="1" s="1"/>
  <c r="S47" i="39"/>
  <c r="D438" i="1"/>
  <c r="AE438" i="1" s="1"/>
  <c r="S13" i="39"/>
  <c r="Y11" i="39"/>
  <c r="M53" i="39"/>
  <c r="D103" i="1"/>
  <c r="O67" i="39"/>
  <c r="U69" i="39"/>
  <c r="D439" i="1"/>
  <c r="BD439" i="1" s="1"/>
  <c r="D163" i="1"/>
  <c r="AE163" i="1" s="1"/>
  <c r="D309" i="1"/>
  <c r="AE309" i="1" s="1"/>
  <c r="D43" i="1"/>
  <c r="AE43" i="1" s="1"/>
  <c r="I20" i="39"/>
  <c r="D33" i="1"/>
  <c r="AG34" i="39"/>
  <c r="D361" i="1"/>
  <c r="AE361" i="1" s="1"/>
  <c r="O115" i="39"/>
  <c r="D82" i="1"/>
  <c r="AE82" i="1" s="1"/>
  <c r="S51" i="39"/>
  <c r="S52" i="39"/>
  <c r="Q8" i="39"/>
  <c r="U37" i="39"/>
  <c r="W9" i="39"/>
  <c r="M90" i="39"/>
  <c r="A43" i="39"/>
  <c r="S26" i="39"/>
  <c r="AA78" i="39"/>
  <c r="U39" i="39"/>
  <c r="A19" i="39"/>
  <c r="M34" i="39"/>
  <c r="Q72" i="39"/>
  <c r="D183" i="1"/>
  <c r="I23" i="39"/>
  <c r="D385" i="1"/>
  <c r="O98" i="39"/>
  <c r="D41" i="1"/>
  <c r="AE41" i="1" s="1"/>
  <c r="AA39" i="39"/>
  <c r="D193" i="1"/>
  <c r="K43" i="39"/>
  <c r="C20" i="39"/>
  <c r="D8" i="1"/>
  <c r="AA72" i="39"/>
  <c r="AE13" i="39"/>
  <c r="AA29" i="39"/>
  <c r="M13" i="39"/>
  <c r="M20" i="39"/>
  <c r="AI317" i="1"/>
  <c r="V317" i="1"/>
  <c r="D293" i="1"/>
  <c r="K62" i="39"/>
  <c r="D435" i="1"/>
  <c r="AQ435" i="1" s="1"/>
  <c r="D429" i="1"/>
  <c r="AE429" i="1" s="1"/>
  <c r="S97" i="39"/>
  <c r="M11" i="39"/>
  <c r="U15" i="39"/>
  <c r="AG35" i="39"/>
  <c r="C35" i="39"/>
  <c r="S30" i="39"/>
  <c r="K16" i="39"/>
  <c r="E50" i="39"/>
  <c r="S62" i="39"/>
  <c r="G34" i="39"/>
  <c r="M54" i="39"/>
  <c r="O65" i="39"/>
  <c r="K45" i="39"/>
  <c r="W49" i="39"/>
  <c r="I41" i="39"/>
  <c r="G32" i="39"/>
  <c r="Q37" i="39"/>
  <c r="W26" i="39"/>
  <c r="M57" i="39"/>
  <c r="D287" i="1"/>
  <c r="D146" i="1"/>
  <c r="AE146" i="1" s="1"/>
  <c r="W33" i="39"/>
  <c r="Q100" i="39"/>
  <c r="D37" i="1"/>
  <c r="E42" i="39"/>
  <c r="AA43" i="39"/>
  <c r="S67" i="39"/>
  <c r="M96" i="39"/>
  <c r="D56" i="1"/>
  <c r="E34" i="39"/>
  <c r="Q15" i="39"/>
  <c r="D185" i="1"/>
  <c r="AE185" i="1" s="1"/>
  <c r="M104" i="39"/>
  <c r="Q75" i="39"/>
  <c r="AG25" i="39"/>
  <c r="O60" i="39"/>
  <c r="O88" i="39"/>
  <c r="D395" i="1"/>
  <c r="AE395" i="1" s="1"/>
  <c r="D457" i="1"/>
  <c r="AE457" i="1" s="1"/>
  <c r="S27" i="39"/>
  <c r="S110" i="39"/>
  <c r="S53" i="39"/>
  <c r="D387" i="1"/>
  <c r="AE387" i="1" s="1"/>
  <c r="A30" i="39"/>
  <c r="S20" i="39"/>
  <c r="M8" i="39"/>
  <c r="M17" i="39"/>
  <c r="M14" i="39"/>
  <c r="Q68" i="39"/>
  <c r="O132" i="39"/>
  <c r="E32" i="39"/>
  <c r="W44" i="39"/>
  <c r="D6" i="1"/>
  <c r="BD6" i="1" s="1"/>
  <c r="AA44" i="39"/>
  <c r="K41" i="39"/>
  <c r="D266" i="1"/>
  <c r="S79" i="39"/>
  <c r="D331" i="1"/>
  <c r="AE331" i="1" s="1"/>
  <c r="V417" i="1"/>
  <c r="D413" i="1"/>
  <c r="AE413" i="1" s="1"/>
  <c r="D159" i="1"/>
  <c r="AE159" i="1" s="1"/>
  <c r="D104" i="1"/>
  <c r="AE104" i="1" s="1"/>
  <c r="D207" i="1"/>
  <c r="S109" i="39"/>
  <c r="S15" i="39"/>
  <c r="D72" i="1"/>
  <c r="AE72" i="1" s="1"/>
  <c r="A13" i="39"/>
  <c r="Y33" i="39"/>
  <c r="D281" i="1"/>
  <c r="G10" i="39"/>
  <c r="S64" i="39"/>
  <c r="A28" i="39"/>
  <c r="Q69" i="39"/>
  <c r="D205" i="1"/>
  <c r="AE205" i="1" s="1"/>
  <c r="D88" i="1"/>
  <c r="Y88" i="1" s="1"/>
  <c r="D352" i="1"/>
  <c r="Q13" i="39"/>
  <c r="D83" i="1"/>
  <c r="AV83" i="1" s="1"/>
  <c r="D118" i="1"/>
  <c r="AE118" i="1" s="1"/>
  <c r="D171" i="1"/>
  <c r="AE171" i="1" s="1"/>
  <c r="D194" i="1"/>
  <c r="AE194" i="1" s="1"/>
  <c r="Q20" i="39"/>
  <c r="O126" i="39"/>
  <c r="U36" i="39"/>
  <c r="U26" i="39"/>
  <c r="U55" i="39"/>
  <c r="I57" i="39"/>
  <c r="U16" i="39"/>
  <c r="E11" i="39"/>
  <c r="AA81" i="39"/>
  <c r="D299" i="1"/>
  <c r="BD299" i="1" s="1"/>
  <c r="E30" i="39"/>
  <c r="AA32" i="39"/>
  <c r="M82" i="39"/>
  <c r="M59" i="39"/>
  <c r="O73" i="39"/>
  <c r="Y34" i="39"/>
  <c r="G20" i="39"/>
  <c r="G35" i="39"/>
  <c r="D186" i="1"/>
  <c r="G51" i="39"/>
  <c r="U61" i="39"/>
  <c r="O13" i="39"/>
  <c r="U11" i="39"/>
  <c r="O99" i="39"/>
  <c r="W18" i="39"/>
  <c r="C29" i="39"/>
  <c r="O71" i="39"/>
  <c r="AG32" i="39"/>
  <c r="D13" i="1"/>
  <c r="V167" i="1"/>
  <c r="AG58" i="1"/>
  <c r="AK58" i="1"/>
  <c r="O37" i="39"/>
  <c r="AG66" i="39"/>
  <c r="Y15" i="39"/>
  <c r="D335" i="1"/>
  <c r="AE335" i="1" s="1"/>
  <c r="D363" i="1"/>
  <c r="AE363" i="1" s="1"/>
  <c r="S83" i="39"/>
  <c r="U73" i="39"/>
  <c r="Y28" i="39"/>
  <c r="I59" i="39"/>
  <c r="D255" i="1"/>
  <c r="BD255" i="1" s="1"/>
  <c r="Q21" i="39"/>
  <c r="Y18" i="39"/>
  <c r="G37" i="39"/>
  <c r="D370" i="1"/>
  <c r="AE370" i="1" s="1"/>
  <c r="M33" i="39"/>
  <c r="K42" i="39"/>
  <c r="D232" i="1"/>
  <c r="AP232" i="1" s="1"/>
  <c r="Y10" i="39"/>
  <c r="AG30" i="39"/>
  <c r="A47" i="39"/>
  <c r="A34" i="39"/>
  <c r="AG15" i="39"/>
  <c r="Q109" i="39"/>
  <c r="I68" i="39"/>
  <c r="D406" i="1"/>
  <c r="AE406" i="1" s="1"/>
  <c r="M30" i="39"/>
  <c r="AE12" i="39"/>
  <c r="Q78" i="39"/>
  <c r="M50" i="39"/>
  <c r="O61" i="39"/>
  <c r="M27" i="39"/>
  <c r="U43" i="39"/>
  <c r="O14" i="39"/>
  <c r="D34" i="1"/>
  <c r="AE34" i="1" s="1"/>
  <c r="D297" i="1"/>
  <c r="AE297" i="1" s="1"/>
  <c r="AA24" i="39"/>
  <c r="D120" i="1"/>
  <c r="BD120" i="1" s="1"/>
  <c r="D35" i="1"/>
  <c r="E33" i="39"/>
  <c r="M93" i="39"/>
  <c r="Q128" i="39"/>
  <c r="AA65" i="39"/>
  <c r="U68" i="39"/>
  <c r="S102" i="39"/>
  <c r="Y29" i="39"/>
  <c r="K29" i="39"/>
  <c r="AA19" i="39"/>
  <c r="S65" i="39"/>
  <c r="K80" i="39"/>
  <c r="I22" i="39"/>
  <c r="U33" i="39"/>
  <c r="E17" i="39"/>
  <c r="O64" i="39"/>
  <c r="D144" i="1"/>
  <c r="AE144" i="1" s="1"/>
  <c r="D393" i="1"/>
  <c r="D151" i="1"/>
  <c r="AE151" i="1" s="1"/>
  <c r="W70" i="39"/>
  <c r="G53" i="39"/>
  <c r="M45" i="39"/>
  <c r="O105" i="39"/>
  <c r="D54" i="1"/>
  <c r="AE54" i="1" s="1"/>
  <c r="K36" i="39"/>
  <c r="O84" i="39"/>
  <c r="K17" i="39"/>
  <c r="E9" i="39"/>
  <c r="C21" i="39"/>
  <c r="D264" i="1"/>
  <c r="AE264" i="1" s="1"/>
  <c r="K51" i="39"/>
  <c r="D177"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1" i="1"/>
  <c r="Q117" i="39"/>
  <c r="S68" i="39"/>
  <c r="AG65" i="39"/>
  <c r="D220" i="1"/>
  <c r="D253" i="1"/>
  <c r="AE253" i="1" s="1"/>
  <c r="S88" i="39"/>
  <c r="D325" i="1"/>
  <c r="AE325" i="1" s="1"/>
  <c r="O20" i="39"/>
  <c r="Q11" i="39"/>
  <c r="M62" i="39"/>
  <c r="I37" i="39"/>
  <c r="O32" i="39"/>
  <c r="E36" i="39"/>
  <c r="A10" i="39"/>
  <c r="E28" i="39"/>
  <c r="O123" i="39"/>
  <c r="G46" i="39"/>
  <c r="AA55" i="39"/>
  <c r="D3" i="1"/>
  <c r="O47" i="39"/>
  <c r="AA10" i="39"/>
  <c r="O19" i="39"/>
  <c r="S16" i="39"/>
  <c r="AA73" i="39"/>
  <c r="W59" i="39"/>
  <c r="D170" i="1"/>
  <c r="AE170" i="1" s="1"/>
  <c r="W46" i="39"/>
  <c r="D434" i="1"/>
  <c r="D74" i="1"/>
  <c r="Q42" i="39"/>
  <c r="O106" i="39"/>
  <c r="M55" i="39"/>
  <c r="AG70" i="39"/>
  <c r="D46" i="1"/>
  <c r="K28" i="39"/>
  <c r="M47" i="39"/>
  <c r="D209" i="1"/>
  <c r="D57" i="1"/>
  <c r="S63" i="39"/>
  <c r="O44" i="39"/>
  <c r="Q73" i="39"/>
  <c r="K35" i="39"/>
  <c r="D199" i="1"/>
  <c r="AE199" i="1" s="1"/>
  <c r="O120" i="39"/>
  <c r="K37" i="39"/>
  <c r="AG19" i="39"/>
  <c r="AG46" i="39"/>
  <c r="O103" i="39"/>
  <c r="U54" i="39"/>
  <c r="S114" i="39"/>
  <c r="W66" i="39"/>
  <c r="D135" i="1"/>
  <c r="X135" i="1" s="1"/>
  <c r="AG48" i="39"/>
  <c r="O76" i="39"/>
  <c r="S61" i="39"/>
  <c r="D92" i="1"/>
  <c r="BA92" i="1" s="1"/>
  <c r="D14" i="1"/>
  <c r="Q64" i="39"/>
  <c r="D114" i="1"/>
  <c r="Q133" i="39"/>
  <c r="D234" i="1"/>
  <c r="AE234" i="1" s="1"/>
  <c r="K63" i="39"/>
  <c r="O15" i="39"/>
  <c r="S24" i="39"/>
  <c r="Q19" i="39"/>
  <c r="D24" i="1"/>
  <c r="O16" i="39"/>
  <c r="O118" i="39"/>
  <c r="D40" i="1"/>
  <c r="X40" i="1" s="1"/>
  <c r="Y45" i="39"/>
  <c r="AG27" i="39"/>
  <c r="D327" i="1"/>
  <c r="AK327" i="1" s="1"/>
  <c r="AA45" i="39"/>
  <c r="U77" i="39"/>
  <c r="K34" i="39"/>
  <c r="D107" i="1"/>
  <c r="AE107" i="1" s="1"/>
  <c r="Q66" i="39"/>
  <c r="AA41" i="39"/>
  <c r="M31" i="39"/>
  <c r="K30" i="39"/>
  <c r="I42" i="39"/>
  <c r="D350" i="1"/>
  <c r="AE350" i="1" s="1"/>
  <c r="AG23" i="39"/>
  <c r="D52" i="1"/>
  <c r="G30" i="39"/>
  <c r="D415" i="1"/>
  <c r="U71" i="39"/>
  <c r="S31" i="39"/>
  <c r="U31" i="39"/>
  <c r="D390" i="1"/>
  <c r="AE390" i="1" s="1"/>
  <c r="K18" i="39"/>
  <c r="Y27" i="39"/>
  <c r="D50" i="1"/>
  <c r="AF317" i="1"/>
  <c r="AG41" i="39"/>
  <c r="Q63" i="39"/>
  <c r="K12" i="39"/>
  <c r="M61" i="39"/>
  <c r="W68" i="39"/>
  <c r="D112" i="1"/>
  <c r="BA112" i="1" s="1"/>
  <c r="Q70" i="39"/>
  <c r="D449" i="1"/>
  <c r="AA75" i="39"/>
  <c r="W17" i="39"/>
  <c r="W38" i="39"/>
  <c r="E13" i="39"/>
  <c r="C25" i="39"/>
  <c r="D11" i="1"/>
  <c r="BD11" i="1" s="1"/>
  <c r="D260" i="1"/>
  <c r="AE260" i="1" s="1"/>
  <c r="AA14" i="39"/>
  <c r="BC317" i="1"/>
  <c r="M91" i="39"/>
  <c r="D109" i="1"/>
  <c r="AE109"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1" i="1"/>
  <c r="I65" i="39"/>
  <c r="D416" i="1"/>
  <c r="D164" i="1"/>
  <c r="Q24" i="39"/>
  <c r="A14" i="39"/>
  <c r="D292" i="1"/>
  <c r="AE292" i="1" s="1"/>
  <c r="AH19" i="1"/>
  <c r="X19" i="1"/>
  <c r="AL19" i="1"/>
  <c r="AK19" i="1"/>
  <c r="Z19" i="1"/>
  <c r="AI19" i="1"/>
  <c r="AJ19" i="1"/>
  <c r="AO19" i="1"/>
  <c r="Y19" i="1"/>
  <c r="AF19" i="1"/>
  <c r="AP19" i="1"/>
  <c r="W19" i="1"/>
  <c r="AG19" i="1"/>
  <c r="V19" i="1"/>
  <c r="AK192" i="1"/>
  <c r="AI192" i="1"/>
  <c r="AH192" i="1"/>
  <c r="Y192" i="1"/>
  <c r="X192" i="1"/>
  <c r="AJ192" i="1"/>
  <c r="Z192" i="1"/>
  <c r="AG192" i="1"/>
  <c r="AF192" i="1"/>
  <c r="W192" i="1"/>
  <c r="AL192" i="1"/>
  <c r="AO192" i="1"/>
  <c r="AP192" i="1"/>
  <c r="V192" i="1"/>
  <c r="AG389" i="1"/>
  <c r="AP389" i="1"/>
  <c r="Z389" i="1"/>
  <c r="W389" i="1"/>
  <c r="AH389" i="1"/>
  <c r="AK389" i="1"/>
  <c r="AJ389" i="1"/>
  <c r="Y389" i="1"/>
  <c r="AL389" i="1"/>
  <c r="AF389" i="1"/>
  <c r="X389" i="1"/>
  <c r="AI389" i="1"/>
  <c r="AO389" i="1"/>
  <c r="V389" i="1"/>
  <c r="W310" i="1"/>
  <c r="AJ310" i="1"/>
  <c r="AG310" i="1"/>
  <c r="Y310" i="1"/>
  <c r="AF310" i="1"/>
  <c r="AI310" i="1"/>
  <c r="AK310" i="1"/>
  <c r="X310" i="1"/>
  <c r="Z310" i="1"/>
  <c r="AH310" i="1"/>
  <c r="AL310" i="1"/>
  <c r="V310" i="1"/>
  <c r="AZ166" i="1"/>
  <c r="AJ166" i="1"/>
  <c r="AK166" i="1"/>
  <c r="AL166" i="1"/>
  <c r="AF166" i="1"/>
  <c r="AH166" i="1"/>
  <c r="Z166" i="1"/>
  <c r="X166" i="1"/>
  <c r="AG166" i="1"/>
  <c r="Y166" i="1"/>
  <c r="AI166" i="1"/>
  <c r="W166" i="1"/>
  <c r="V166" i="1"/>
  <c r="X38" i="1"/>
  <c r="AJ38" i="1"/>
  <c r="BA38" i="1"/>
  <c r="AI38" i="1"/>
  <c r="Z38" i="1"/>
  <c r="AL38" i="1"/>
  <c r="AF38" i="1"/>
  <c r="Y38" i="1"/>
  <c r="AH38" i="1"/>
  <c r="AK38" i="1"/>
  <c r="AG38" i="1"/>
  <c r="W38" i="1"/>
  <c r="V38" i="1"/>
  <c r="AG203" i="1"/>
  <c r="BB203" i="1"/>
  <c r="AJ203" i="1"/>
  <c r="AR203" i="1"/>
  <c r="AF203" i="1"/>
  <c r="AQ203" i="1"/>
  <c r="X203" i="1"/>
  <c r="AH203" i="1"/>
  <c r="AK203" i="1"/>
  <c r="W203" i="1"/>
  <c r="Z203" i="1"/>
  <c r="AL203" i="1"/>
  <c r="AI203" i="1"/>
  <c r="Y203" i="1"/>
  <c r="V203" i="1"/>
  <c r="Z460" i="1"/>
  <c r="W460" i="1"/>
  <c r="AL460" i="1"/>
  <c r="AF460" i="1"/>
  <c r="AO460" i="1"/>
  <c r="AP460" i="1"/>
  <c r="AJ460" i="1"/>
  <c r="AI460" i="1"/>
  <c r="Y460" i="1"/>
  <c r="X460" i="1"/>
  <c r="V460" i="1"/>
  <c r="AG460" i="1"/>
  <c r="AH460" i="1"/>
  <c r="AK460" i="1"/>
  <c r="AJ323" i="1"/>
  <c r="AP323" i="1"/>
  <c r="AI323" i="1"/>
  <c r="AL323" i="1"/>
  <c r="AG323" i="1"/>
  <c r="AK323" i="1"/>
  <c r="AF323" i="1"/>
  <c r="V323" i="1"/>
  <c r="W323" i="1"/>
  <c r="AO323" i="1"/>
  <c r="X323" i="1"/>
  <c r="AH323" i="1"/>
  <c r="Z323" i="1"/>
  <c r="Y323" i="1"/>
  <c r="Z353" i="1"/>
  <c r="AO353" i="1"/>
  <c r="AP353" i="1"/>
  <c r="AJ353" i="1"/>
  <c r="AF353" i="1"/>
  <c r="X353" i="1"/>
  <c r="AH353" i="1"/>
  <c r="AG353" i="1"/>
  <c r="Y353" i="1"/>
  <c r="AK353" i="1"/>
  <c r="W353" i="1"/>
  <c r="AI353" i="1"/>
  <c r="AL353" i="1"/>
  <c r="V353" i="1"/>
  <c r="AI122" i="1"/>
  <c r="AP122" i="1"/>
  <c r="AJ122" i="1"/>
  <c r="AG122" i="1"/>
  <c r="Z122" i="1"/>
  <c r="AF122" i="1"/>
  <c r="Y122" i="1"/>
  <c r="W122" i="1"/>
  <c r="X122" i="1"/>
  <c r="AH122" i="1"/>
  <c r="AL122" i="1"/>
  <c r="V122" i="1"/>
  <c r="AO122" i="1"/>
  <c r="AK122" i="1"/>
  <c r="AF152" i="1"/>
  <c r="AX152" i="1"/>
  <c r="Z152" i="1"/>
  <c r="AZ152" i="1"/>
  <c r="AK152" i="1"/>
  <c r="AJ152" i="1"/>
  <c r="AH152" i="1"/>
  <c r="AO152" i="1"/>
  <c r="AL152" i="1"/>
  <c r="AU152" i="1"/>
  <c r="AT152" i="1"/>
  <c r="Y152" i="1"/>
  <c r="X152" i="1"/>
  <c r="AY152" i="1"/>
  <c r="AG152" i="1"/>
  <c r="AV152" i="1"/>
  <c r="AI152" i="1"/>
  <c r="W152" i="1"/>
  <c r="AR152" i="1"/>
  <c r="V152" i="1"/>
  <c r="AR142" i="1"/>
  <c r="AJ142" i="1"/>
  <c r="AV142" i="1"/>
  <c r="Z142" i="1"/>
  <c r="AS142" i="1"/>
  <c r="AH142" i="1"/>
  <c r="AG142" i="1"/>
  <c r="AK142" i="1"/>
  <c r="AQ142" i="1"/>
  <c r="V142" i="1"/>
  <c r="AT142" i="1"/>
  <c r="AI142" i="1"/>
  <c r="X142" i="1"/>
  <c r="AL142" i="1"/>
  <c r="AU142" i="1"/>
  <c r="AF142" i="1"/>
  <c r="AW142" i="1"/>
  <c r="Y142" i="1"/>
  <c r="W142" i="1"/>
  <c r="BC263" i="1"/>
  <c r="AK263" i="1"/>
  <c r="V263" i="1"/>
  <c r="Y263" i="1"/>
  <c r="W263" i="1"/>
  <c r="AI263" i="1"/>
  <c r="AJ263" i="1"/>
  <c r="AL263" i="1"/>
  <c r="AG263" i="1"/>
  <c r="X263" i="1"/>
  <c r="Z263" i="1"/>
  <c r="AF263" i="1"/>
  <c r="AH263" i="1"/>
  <c r="Y175" i="1"/>
  <c r="AL175" i="1"/>
  <c r="AI175" i="1"/>
  <c r="AH175" i="1"/>
  <c r="AG175" i="1"/>
  <c r="X175" i="1"/>
  <c r="AP175" i="1"/>
  <c r="W175" i="1"/>
  <c r="AF175" i="1"/>
  <c r="BC175" i="1"/>
  <c r="AK175" i="1"/>
  <c r="Z175" i="1"/>
  <c r="AJ175" i="1"/>
  <c r="AO175" i="1"/>
  <c r="V175" i="1"/>
  <c r="AO110" i="1"/>
  <c r="Z110" i="1"/>
  <c r="W110" i="1"/>
  <c r="AI110" i="1"/>
  <c r="Y110" i="1"/>
  <c r="AJ110" i="1"/>
  <c r="AL110" i="1"/>
  <c r="X110" i="1"/>
  <c r="AF110" i="1"/>
  <c r="AH110" i="1"/>
  <c r="AG110" i="1"/>
  <c r="AK110" i="1"/>
  <c r="AP110" i="1"/>
  <c r="V110" i="1"/>
  <c r="AK227" i="1"/>
  <c r="Z227" i="1"/>
  <c r="Y227" i="1"/>
  <c r="AT227" i="1"/>
  <c r="AF227" i="1"/>
  <c r="AH227" i="1"/>
  <c r="AJ227" i="1"/>
  <c r="X227" i="1"/>
  <c r="AG227" i="1"/>
  <c r="AV227" i="1"/>
  <c r="AU227" i="1"/>
  <c r="AL227" i="1"/>
  <c r="AI227" i="1"/>
  <c r="W227" i="1"/>
  <c r="V227" i="1"/>
  <c r="AL252" i="1"/>
  <c r="AJ252" i="1"/>
  <c r="AK252" i="1"/>
  <c r="X252" i="1"/>
  <c r="AR252" i="1"/>
  <c r="Y252" i="1"/>
  <c r="AF252" i="1"/>
  <c r="W252" i="1"/>
  <c r="AG252" i="1"/>
  <c r="Z252" i="1"/>
  <c r="V252" i="1"/>
  <c r="AI252" i="1"/>
  <c r="AH252" i="1"/>
  <c r="AG225" i="1"/>
  <c r="X225" i="1"/>
  <c r="AH225" i="1"/>
  <c r="AI225" i="1"/>
  <c r="AO225" i="1"/>
  <c r="AP225" i="1"/>
  <c r="AL225" i="1"/>
  <c r="Y225" i="1"/>
  <c r="Z225" i="1"/>
  <c r="AF225" i="1"/>
  <c r="AK225" i="1"/>
  <c r="AJ225" i="1"/>
  <c r="V225" i="1"/>
  <c r="W225" i="1"/>
  <c r="W397" i="1"/>
  <c r="AO397" i="1"/>
  <c r="AJ397" i="1"/>
  <c r="AI397" i="1"/>
  <c r="Z397" i="1"/>
  <c r="AH397" i="1"/>
  <c r="AG397" i="1"/>
  <c r="Y397" i="1"/>
  <c r="X397" i="1"/>
  <c r="AL397" i="1"/>
  <c r="AF397" i="1"/>
  <c r="AP397" i="1"/>
  <c r="AK397" i="1"/>
  <c r="V397" i="1"/>
  <c r="AP267" i="1"/>
  <c r="AO267" i="1"/>
  <c r="Z267" i="1"/>
  <c r="AG267" i="1"/>
  <c r="AK267" i="1"/>
  <c r="AH267" i="1"/>
  <c r="X267" i="1"/>
  <c r="AI267" i="1"/>
  <c r="W267" i="1"/>
  <c r="V267" i="1"/>
  <c r="AL267" i="1"/>
  <c r="AJ267" i="1"/>
  <c r="Y267" i="1"/>
  <c r="AF267" i="1"/>
  <c r="Z201" i="1"/>
  <c r="AY201" i="1"/>
  <c r="AI201" i="1"/>
  <c r="AF201" i="1"/>
  <c r="AJ201" i="1"/>
  <c r="BB201" i="1"/>
  <c r="W201" i="1"/>
  <c r="X201" i="1"/>
  <c r="AG201" i="1"/>
  <c r="AQ201" i="1"/>
  <c r="V201" i="1"/>
  <c r="AR201" i="1"/>
  <c r="AH201" i="1"/>
  <c r="AZ201" i="1"/>
  <c r="Y201" i="1"/>
  <c r="AL201" i="1"/>
  <c r="AK201" i="1"/>
  <c r="AP402" i="1"/>
  <c r="AI402" i="1"/>
  <c r="AL402" i="1"/>
  <c r="AJ402" i="1"/>
  <c r="V402" i="1"/>
  <c r="AG402" i="1"/>
  <c r="W402" i="1"/>
  <c r="AH402" i="1"/>
  <c r="AF402" i="1"/>
  <c r="Z402" i="1"/>
  <c r="BC402" i="1"/>
  <c r="X402" i="1"/>
  <c r="Y402" i="1"/>
  <c r="AO402" i="1"/>
  <c r="AK402" i="1"/>
  <c r="AL42" i="1"/>
  <c r="BA42" i="1"/>
  <c r="W42" i="1"/>
  <c r="Z42" i="1"/>
  <c r="Y42" i="1"/>
  <c r="AI42" i="1"/>
  <c r="AK42" i="1"/>
  <c r="AG42" i="1"/>
  <c r="AH42" i="1"/>
  <c r="AF42" i="1"/>
  <c r="X42" i="1"/>
  <c r="AJ42" i="1"/>
  <c r="V42" i="1"/>
  <c r="AI378" i="1"/>
  <c r="AP378" i="1"/>
  <c r="AF378" i="1"/>
  <c r="Z378" i="1"/>
  <c r="AG378" i="1"/>
  <c r="V378" i="1"/>
  <c r="AO378" i="1"/>
  <c r="AJ378" i="1"/>
  <c r="W378" i="1"/>
  <c r="AK378" i="1"/>
  <c r="Y378" i="1"/>
  <c r="AL378" i="1"/>
  <c r="AH378" i="1"/>
  <c r="X378" i="1"/>
  <c r="BB378" i="1"/>
  <c r="AH29" i="1"/>
  <c r="AP29" i="1"/>
  <c r="AV29" i="1"/>
  <c r="X29" i="1"/>
  <c r="AG29" i="1"/>
  <c r="AU29" i="1"/>
  <c r="AF29" i="1"/>
  <c r="AK29" i="1"/>
  <c r="AI29" i="1"/>
  <c r="Y29" i="1"/>
  <c r="AR29" i="1"/>
  <c r="Z29" i="1"/>
  <c r="AJ29" i="1"/>
  <c r="AT29" i="1"/>
  <c r="AL29" i="1"/>
  <c r="AQ29" i="1"/>
  <c r="AO29" i="1"/>
  <c r="AS29" i="1"/>
  <c r="V29" i="1"/>
  <c r="W29" i="1"/>
  <c r="AW29" i="1"/>
  <c r="AI427" i="1"/>
  <c r="AK427" i="1"/>
  <c r="Y427" i="1"/>
  <c r="AL427" i="1"/>
  <c r="Z427" i="1"/>
  <c r="AH427" i="1"/>
  <c r="AP427" i="1"/>
  <c r="AG427" i="1"/>
  <c r="W427" i="1"/>
  <c r="AF427" i="1"/>
  <c r="AJ427" i="1"/>
  <c r="X427" i="1"/>
  <c r="AO427" i="1"/>
  <c r="V427" i="1"/>
  <c r="W275" i="1"/>
  <c r="Y275" i="1"/>
  <c r="Z275" i="1"/>
  <c r="X275" i="1"/>
  <c r="AH275" i="1"/>
  <c r="AI275" i="1"/>
  <c r="AL275" i="1"/>
  <c r="AF275" i="1"/>
  <c r="AJ275" i="1"/>
  <c r="AG275" i="1"/>
  <c r="AP275" i="1"/>
  <c r="AK275" i="1"/>
  <c r="V275" i="1"/>
  <c r="Y458" i="1"/>
  <c r="W458" i="1"/>
  <c r="AL458" i="1"/>
  <c r="AF458" i="1"/>
  <c r="X458" i="1"/>
  <c r="AG458" i="1"/>
  <c r="AI458" i="1"/>
  <c r="AO458" i="1"/>
  <c r="AK458" i="1"/>
  <c r="AH458" i="1"/>
  <c r="AJ458" i="1"/>
  <c r="Z458" i="1"/>
  <c r="AP458" i="1"/>
  <c r="V458" i="1"/>
  <c r="AG372" i="1"/>
  <c r="V372" i="1"/>
  <c r="X372" i="1"/>
  <c r="AJ372" i="1"/>
  <c r="AI372" i="1"/>
  <c r="Y372" i="1"/>
  <c r="AV372" i="1"/>
  <c r="W372" i="1"/>
  <c r="AH372" i="1"/>
  <c r="Z372" i="1"/>
  <c r="AK372" i="1"/>
  <c r="AF372" i="1"/>
  <c r="AL372" i="1"/>
  <c r="AF451" i="1"/>
  <c r="AK451" i="1"/>
  <c r="V451" i="1"/>
  <c r="AG451" i="1"/>
  <c r="AO451" i="1"/>
  <c r="AI451" i="1"/>
  <c r="AH451" i="1"/>
  <c r="W451" i="1"/>
  <c r="Y451" i="1"/>
  <c r="AJ451" i="1"/>
  <c r="AL451" i="1"/>
  <c r="AP451" i="1"/>
  <c r="Z451" i="1"/>
  <c r="X451" i="1"/>
  <c r="AF268" i="1"/>
  <c r="W268" i="1"/>
  <c r="AL268" i="1"/>
  <c r="Z268" i="1"/>
  <c r="AH268" i="1"/>
  <c r="AJ268" i="1"/>
  <c r="AI268" i="1"/>
  <c r="BC268" i="1"/>
  <c r="V268" i="1"/>
  <c r="X268" i="1"/>
  <c r="AG268" i="1"/>
  <c r="AK268" i="1"/>
  <c r="Y268" i="1"/>
  <c r="AG408" i="1"/>
  <c r="AP408" i="1"/>
  <c r="AJ408" i="1"/>
  <c r="Z408" i="1"/>
  <c r="W408" i="1"/>
  <c r="AH408" i="1"/>
  <c r="AO408" i="1"/>
  <c r="X408" i="1"/>
  <c r="AI408" i="1"/>
  <c r="AL408" i="1"/>
  <c r="AF408" i="1"/>
  <c r="Y408" i="1"/>
  <c r="V408" i="1"/>
  <c r="AK408" i="1"/>
  <c r="AO127" i="1"/>
  <c r="W127" i="1"/>
  <c r="AI127" i="1"/>
  <c r="AG127" i="1"/>
  <c r="AH127" i="1"/>
  <c r="Y127" i="1"/>
  <c r="Z127" i="1"/>
  <c r="AJ127" i="1"/>
  <c r="AL127" i="1"/>
  <c r="BC127" i="1"/>
  <c r="AP127" i="1"/>
  <c r="AK127" i="1"/>
  <c r="AF127" i="1"/>
  <c r="X127" i="1"/>
  <c r="V127" i="1"/>
  <c r="AG78" i="1"/>
  <c r="AI78" i="1"/>
  <c r="X78" i="1"/>
  <c r="Z78" i="1"/>
  <c r="V78" i="1"/>
  <c r="AO78" i="1"/>
  <c r="Y78" i="1"/>
  <c r="W78" i="1"/>
  <c r="AH78" i="1"/>
  <c r="AK78" i="1"/>
  <c r="AF78" i="1"/>
  <c r="AL78" i="1"/>
  <c r="AJ78" i="1"/>
  <c r="AP78" i="1"/>
  <c r="AH324" i="1"/>
  <c r="AO324" i="1"/>
  <c r="AF324" i="1"/>
  <c r="AP324" i="1"/>
  <c r="AG324" i="1"/>
  <c r="AI324" i="1"/>
  <c r="AJ324" i="1"/>
  <c r="V324" i="1"/>
  <c r="Z324" i="1"/>
  <c r="AL324" i="1"/>
  <c r="X324" i="1"/>
  <c r="AK324" i="1"/>
  <c r="Y324" i="1"/>
  <c r="W324" i="1"/>
  <c r="AG73" i="1"/>
  <c r="V73" i="1"/>
  <c r="Z73" i="1"/>
  <c r="X73" i="1"/>
  <c r="AL73" i="1"/>
  <c r="AF73" i="1"/>
  <c r="AH73" i="1"/>
  <c r="AK73" i="1"/>
  <c r="AJ73" i="1"/>
  <c r="AI73" i="1"/>
  <c r="AO73" i="1"/>
  <c r="AP73" i="1"/>
  <c r="W73" i="1"/>
  <c r="Y73" i="1"/>
  <c r="AJ213" i="1"/>
  <c r="Y213" i="1"/>
  <c r="AL213" i="1"/>
  <c r="AH213" i="1"/>
  <c r="AG213" i="1"/>
  <c r="AK213" i="1"/>
  <c r="Z213" i="1"/>
  <c r="AF213" i="1"/>
  <c r="AI213" i="1"/>
  <c r="AO213" i="1"/>
  <c r="W213" i="1"/>
  <c r="X213" i="1"/>
  <c r="AP213" i="1"/>
  <c r="V213" i="1"/>
  <c r="AL71" i="1"/>
  <c r="AI71" i="1"/>
  <c r="AF71" i="1"/>
  <c r="V71" i="1"/>
  <c r="AG71" i="1"/>
  <c r="X71" i="1"/>
  <c r="AH71" i="1"/>
  <c r="AJ71" i="1"/>
  <c r="AP71" i="1"/>
  <c r="AO71" i="1"/>
  <c r="AK71" i="1"/>
  <c r="Y71" i="1"/>
  <c r="Z71" i="1"/>
  <c r="W71" i="1"/>
  <c r="AL346" i="1"/>
  <c r="AG346" i="1"/>
  <c r="W346" i="1"/>
  <c r="AO346" i="1"/>
  <c r="Z346" i="1"/>
  <c r="Y346" i="1"/>
  <c r="AH346" i="1"/>
  <c r="AF346" i="1"/>
  <c r="AP346" i="1"/>
  <c r="AI346" i="1"/>
  <c r="AK346" i="1"/>
  <c r="X346" i="1"/>
  <c r="BA346" i="1"/>
  <c r="AJ346" i="1"/>
  <c r="V346" i="1"/>
  <c r="AG139" i="1"/>
  <c r="AJ139" i="1"/>
  <c r="AF139" i="1"/>
  <c r="Y139" i="1"/>
  <c r="AH139" i="1"/>
  <c r="Z139" i="1"/>
  <c r="AL139" i="1"/>
  <c r="AK139" i="1"/>
  <c r="AP139" i="1"/>
  <c r="AO139" i="1"/>
  <c r="W139" i="1"/>
  <c r="AI139" i="1"/>
  <c r="X139" i="1"/>
  <c r="V139" i="1"/>
  <c r="W62" i="1"/>
  <c r="AR62" i="1"/>
  <c r="AT62" i="1"/>
  <c r="X62" i="1"/>
  <c r="AH62" i="1"/>
  <c r="AF62" i="1"/>
  <c r="Y62" i="1"/>
  <c r="AU62" i="1"/>
  <c r="AJ62" i="1"/>
  <c r="V62" i="1"/>
  <c r="Z62" i="1"/>
  <c r="AO62" i="1"/>
  <c r="AW62" i="1"/>
  <c r="AS62" i="1"/>
  <c r="AK62" i="1"/>
  <c r="AQ62" i="1"/>
  <c r="AI62" i="1"/>
  <c r="AL62" i="1"/>
  <c r="AG62" i="1"/>
  <c r="AV62" i="1"/>
  <c r="AP62" i="1"/>
  <c r="AO224" i="1"/>
  <c r="AP224" i="1"/>
  <c r="AF224" i="1"/>
  <c r="AK224" i="1"/>
  <c r="Y224" i="1"/>
  <c r="Z224" i="1"/>
  <c r="AI224" i="1"/>
  <c r="AG224" i="1"/>
  <c r="X224" i="1"/>
  <c r="AJ224" i="1"/>
  <c r="AH224" i="1"/>
  <c r="AL224" i="1"/>
  <c r="W224" i="1"/>
  <c r="V224" i="1"/>
  <c r="Z339" i="1"/>
  <c r="AO339" i="1"/>
  <c r="X339" i="1"/>
  <c r="AP339" i="1"/>
  <c r="BA339" i="1"/>
  <c r="AG339" i="1"/>
  <c r="Y339" i="1"/>
  <c r="AL339" i="1"/>
  <c r="AJ339" i="1"/>
  <c r="AH339" i="1"/>
  <c r="AI339" i="1"/>
  <c r="AK339" i="1"/>
  <c r="W339" i="1"/>
  <c r="AF339" i="1"/>
  <c r="V339" i="1"/>
  <c r="X333" i="1"/>
  <c r="V333" i="1"/>
  <c r="Z333" i="1"/>
  <c r="AO333" i="1"/>
  <c r="AL333" i="1"/>
  <c r="AK333" i="1"/>
  <c r="AF333" i="1"/>
  <c r="W333" i="1"/>
  <c r="AH333" i="1"/>
  <c r="AI333" i="1"/>
  <c r="AP333" i="1"/>
  <c r="AG333" i="1"/>
  <c r="AJ333" i="1"/>
  <c r="Y333" i="1"/>
  <c r="AF23" i="1"/>
  <c r="W23" i="1"/>
  <c r="AU23" i="1"/>
  <c r="AS23" i="1"/>
  <c r="AH23" i="1"/>
  <c r="X23" i="1"/>
  <c r="AJ23" i="1"/>
  <c r="AQ23" i="1"/>
  <c r="AR23" i="1"/>
  <c r="AV23" i="1"/>
  <c r="AK23" i="1"/>
  <c r="AL23" i="1"/>
  <c r="AW23" i="1"/>
  <c r="AI23" i="1"/>
  <c r="AG23" i="1"/>
  <c r="Y23" i="1"/>
  <c r="AT23" i="1"/>
  <c r="Z23" i="1"/>
  <c r="V23" i="1"/>
  <c r="X134" i="1"/>
  <c r="AI134" i="1"/>
  <c r="Y134" i="1"/>
  <c r="AG134" i="1"/>
  <c r="Z134" i="1"/>
  <c r="AJ134" i="1"/>
  <c r="BA134" i="1"/>
  <c r="AZ134" i="1"/>
  <c r="V134" i="1"/>
  <c r="AK134" i="1"/>
  <c r="AF134" i="1"/>
  <c r="AH134" i="1"/>
  <c r="AL134" i="1"/>
  <c r="W134" i="1"/>
  <c r="AG55" i="1"/>
  <c r="AK55" i="1"/>
  <c r="AL55" i="1"/>
  <c r="AH55" i="1"/>
  <c r="AP55" i="1"/>
  <c r="Z55" i="1"/>
  <c r="W55" i="1"/>
  <c r="AI55" i="1"/>
  <c r="V55" i="1"/>
  <c r="X55" i="1"/>
  <c r="AF55" i="1"/>
  <c r="Y55" i="1"/>
  <c r="AJ55" i="1"/>
  <c r="AO55" i="1"/>
  <c r="AS94" i="1"/>
  <c r="AQ94" i="1"/>
  <c r="AU94" i="1"/>
  <c r="BA94" i="1"/>
  <c r="W94" i="1"/>
  <c r="AG94" i="1"/>
  <c r="AR94" i="1"/>
  <c r="AL94" i="1"/>
  <c r="Z94" i="1"/>
  <c r="AV94" i="1"/>
  <c r="AI94" i="1"/>
  <c r="V94" i="1"/>
  <c r="AT94" i="1"/>
  <c r="AK94" i="1"/>
  <c r="AJ94" i="1"/>
  <c r="AF94" i="1"/>
  <c r="AW94" i="1"/>
  <c r="AY94" i="1"/>
  <c r="AH94" i="1"/>
  <c r="X94" i="1"/>
  <c r="Y94" i="1"/>
  <c r="AZ94" i="1"/>
  <c r="AO161" i="1"/>
  <c r="AJ161" i="1"/>
  <c r="X161" i="1"/>
  <c r="Y161" i="1"/>
  <c r="AH161" i="1"/>
  <c r="AI161" i="1"/>
  <c r="AK161" i="1"/>
  <c r="AF161" i="1"/>
  <c r="AG161" i="1"/>
  <c r="AL161" i="1"/>
  <c r="W161" i="1"/>
  <c r="AP161" i="1"/>
  <c r="Z161" i="1"/>
  <c r="V161" i="1"/>
  <c r="AJ76" i="1"/>
  <c r="AF76" i="1"/>
  <c r="AH76" i="1"/>
  <c r="AG76" i="1"/>
  <c r="X76" i="1"/>
  <c r="AL76" i="1"/>
  <c r="V76" i="1"/>
  <c r="AP76" i="1"/>
  <c r="W76" i="1"/>
  <c r="AO76" i="1"/>
  <c r="Y76" i="1"/>
  <c r="AI76" i="1"/>
  <c r="Z76" i="1"/>
  <c r="AK76" i="1"/>
  <c r="Z80" i="1"/>
  <c r="AU80" i="1"/>
  <c r="Y80" i="1"/>
  <c r="AH80" i="1"/>
  <c r="AF80" i="1"/>
  <c r="AI80" i="1"/>
  <c r="AQ80" i="1"/>
  <c r="AS80" i="1"/>
  <c r="AL80" i="1"/>
  <c r="AG80" i="1"/>
  <c r="AR80" i="1"/>
  <c r="AK80" i="1"/>
  <c r="AJ80" i="1"/>
  <c r="AW80" i="1"/>
  <c r="W80" i="1"/>
  <c r="AV80" i="1"/>
  <c r="AT80" i="1"/>
  <c r="X80" i="1"/>
  <c r="V80" i="1"/>
  <c r="AL420" i="1"/>
  <c r="AI420" i="1"/>
  <c r="V420" i="1"/>
  <c r="AJ420" i="1"/>
  <c r="AV420" i="1"/>
  <c r="AG420" i="1"/>
  <c r="AK420" i="1"/>
  <c r="AT420" i="1"/>
  <c r="AU420" i="1"/>
  <c r="W420" i="1"/>
  <c r="AF420" i="1"/>
  <c r="X420" i="1"/>
  <c r="AH420" i="1"/>
  <c r="Y420" i="1"/>
  <c r="Z420" i="1"/>
  <c r="AL422" i="1"/>
  <c r="AJ422" i="1"/>
  <c r="AF422" i="1"/>
  <c r="AK422" i="1"/>
  <c r="Z422" i="1"/>
  <c r="W422" i="1"/>
  <c r="V422" i="1"/>
  <c r="Y422" i="1"/>
  <c r="X422" i="1"/>
  <c r="AI422" i="1"/>
  <c r="AO422" i="1"/>
  <c r="AG422" i="1"/>
  <c r="AH422" i="1"/>
  <c r="AP422" i="1"/>
  <c r="AL421" i="1"/>
  <c r="AK421" i="1"/>
  <c r="V421" i="1"/>
  <c r="X421" i="1"/>
  <c r="AP421" i="1"/>
  <c r="AF421" i="1"/>
  <c r="W421" i="1"/>
  <c r="AH421" i="1"/>
  <c r="AO421" i="1"/>
  <c r="AG421" i="1"/>
  <c r="Z421" i="1"/>
  <c r="AJ421" i="1"/>
  <c r="AI421" i="1"/>
  <c r="Y421" i="1"/>
  <c r="AH140" i="1"/>
  <c r="V140" i="1"/>
  <c r="AG140" i="1"/>
  <c r="AJ140" i="1"/>
  <c r="Y140" i="1"/>
  <c r="X140" i="1"/>
  <c r="AL140" i="1"/>
  <c r="AI140" i="1"/>
  <c r="AF140" i="1"/>
  <c r="AK140" i="1"/>
  <c r="W140" i="1"/>
  <c r="AZ140" i="1"/>
  <c r="Z140" i="1"/>
  <c r="W411" i="1"/>
  <c r="AO411" i="1"/>
  <c r="AI411" i="1"/>
  <c r="AJ411" i="1"/>
  <c r="X411" i="1"/>
  <c r="Z411" i="1"/>
  <c r="AH411" i="1"/>
  <c r="AP411" i="1"/>
  <c r="AL411" i="1"/>
  <c r="Y411" i="1"/>
  <c r="AF411" i="1"/>
  <c r="AK411" i="1"/>
  <c r="AG411" i="1"/>
  <c r="V411" i="1"/>
  <c r="AO156" i="1"/>
  <c r="Z156" i="1"/>
  <c r="W156" i="1"/>
  <c r="AP156" i="1"/>
  <c r="X156" i="1"/>
  <c r="AL156" i="1"/>
  <c r="V156" i="1"/>
  <c r="AJ156" i="1"/>
  <c r="Y156" i="1"/>
  <c r="AG156" i="1"/>
  <c r="AF156" i="1"/>
  <c r="AI156" i="1"/>
  <c r="AK156" i="1"/>
  <c r="AH156" i="1"/>
  <c r="X273" i="1"/>
  <c r="AK273" i="1"/>
  <c r="AL273" i="1"/>
  <c r="Y273" i="1"/>
  <c r="AP273" i="1"/>
  <c r="AH273" i="1"/>
  <c r="W273" i="1"/>
  <c r="AF273" i="1"/>
  <c r="AJ273" i="1"/>
  <c r="AG273" i="1"/>
  <c r="Z273" i="1"/>
  <c r="AZ273" i="1"/>
  <c r="AI273" i="1"/>
  <c r="V273" i="1"/>
  <c r="V228" i="1"/>
  <c r="AO228" i="1"/>
  <c r="AH228" i="1"/>
  <c r="AP228" i="1"/>
  <c r="AI228" i="1"/>
  <c r="AJ228" i="1"/>
  <c r="AG228" i="1"/>
  <c r="W228" i="1"/>
  <c r="Z228" i="1"/>
  <c r="X228" i="1"/>
  <c r="Y228" i="1"/>
  <c r="AF228" i="1"/>
  <c r="AK228" i="1"/>
  <c r="AL228" i="1"/>
  <c r="AJ84" i="1"/>
  <c r="AK84" i="1"/>
  <c r="AF84" i="1"/>
  <c r="AP84" i="1"/>
  <c r="W84" i="1"/>
  <c r="AI84" i="1"/>
  <c r="Y84" i="1"/>
  <c r="Z84" i="1"/>
  <c r="X84" i="1"/>
  <c r="V84" i="1"/>
  <c r="AO84" i="1"/>
  <c r="AG84" i="1"/>
  <c r="AH84" i="1"/>
  <c r="AL84" i="1"/>
  <c r="AF215" i="1"/>
  <c r="AI215" i="1"/>
  <c r="AG215" i="1"/>
  <c r="AO215" i="1"/>
  <c r="Z215" i="1"/>
  <c r="AJ215" i="1"/>
  <c r="AH215" i="1"/>
  <c r="W215" i="1"/>
  <c r="AL215" i="1"/>
  <c r="AK215" i="1"/>
  <c r="AP215" i="1"/>
  <c r="Y215" i="1"/>
  <c r="X215" i="1"/>
  <c r="V215" i="1"/>
  <c r="V344" i="1"/>
  <c r="Z344" i="1"/>
  <c r="AF344" i="1"/>
  <c r="AO344" i="1"/>
  <c r="Y344" i="1"/>
  <c r="X344" i="1"/>
  <c r="BA344" i="1"/>
  <c r="AP344" i="1"/>
  <c r="AJ344" i="1"/>
  <c r="AI344" i="1"/>
  <c r="AG344" i="1"/>
  <c r="AH344" i="1"/>
  <c r="W344" i="1"/>
  <c r="AK344" i="1"/>
  <c r="AL344" i="1"/>
  <c r="AH348" i="1"/>
  <c r="AX348" i="1"/>
  <c r="AK348" i="1"/>
  <c r="AL348" i="1"/>
  <c r="W348" i="1"/>
  <c r="AF348" i="1"/>
  <c r="Y348" i="1"/>
  <c r="AJ348" i="1"/>
  <c r="X348" i="1"/>
  <c r="AG348" i="1"/>
  <c r="V348" i="1"/>
  <c r="AI348" i="1"/>
  <c r="Z348" i="1"/>
  <c r="Z444" i="1"/>
  <c r="AK444" i="1"/>
  <c r="AJ444" i="1"/>
  <c r="AS444" i="1"/>
  <c r="AH444" i="1"/>
  <c r="AG444" i="1"/>
  <c r="AT444" i="1"/>
  <c r="AW444" i="1"/>
  <c r="AU444" i="1"/>
  <c r="AL444" i="1"/>
  <c r="Y444" i="1"/>
  <c r="W444" i="1"/>
  <c r="AI444" i="1"/>
  <c r="AQ444" i="1"/>
  <c r="AV444" i="1"/>
  <c r="AF444" i="1"/>
  <c r="X444" i="1"/>
  <c r="AR444" i="1"/>
  <c r="V444" i="1"/>
  <c r="Y241" i="1"/>
  <c r="AI241" i="1"/>
  <c r="AG241" i="1"/>
  <c r="AK241" i="1"/>
  <c r="AF241" i="1"/>
  <c r="AP241" i="1"/>
  <c r="W241" i="1"/>
  <c r="AJ241" i="1"/>
  <c r="AO241" i="1"/>
  <c r="Z241" i="1"/>
  <c r="AH241" i="1"/>
  <c r="X241" i="1"/>
  <c r="AL241" i="1"/>
  <c r="V241" i="1"/>
  <c r="AL31" i="1"/>
  <c r="AJ31" i="1"/>
  <c r="AG31" i="1"/>
  <c r="AH31" i="1"/>
  <c r="AF31" i="1"/>
  <c r="X31" i="1"/>
  <c r="AO31" i="1"/>
  <c r="AK31" i="1"/>
  <c r="V31" i="1"/>
  <c r="Y31" i="1"/>
  <c r="Z31" i="1"/>
  <c r="W31" i="1"/>
  <c r="AP31" i="1"/>
  <c r="AI31" i="1"/>
  <c r="AJ312" i="1"/>
  <c r="AS312" i="1"/>
  <c r="AV312" i="1"/>
  <c r="AR312" i="1"/>
  <c r="AT312" i="1"/>
  <c r="Y312" i="1"/>
  <c r="AI312" i="1"/>
  <c r="AW312" i="1"/>
  <c r="AU312" i="1"/>
  <c r="AQ312" i="1"/>
  <c r="AK312" i="1"/>
  <c r="AL312" i="1"/>
  <c r="AF312" i="1"/>
  <c r="X312" i="1"/>
  <c r="Z312" i="1"/>
  <c r="W312" i="1"/>
  <c r="AG312" i="1"/>
  <c r="AH312" i="1"/>
  <c r="V312" i="1"/>
  <c r="AI240" i="1"/>
  <c r="AJ240" i="1"/>
  <c r="AG240" i="1"/>
  <c r="AO240" i="1"/>
  <c r="AF240" i="1"/>
  <c r="AK240" i="1"/>
  <c r="X240" i="1"/>
  <c r="AP240" i="1"/>
  <c r="AL240" i="1"/>
  <c r="AH240" i="1"/>
  <c r="Z240" i="1"/>
  <c r="Y240" i="1"/>
  <c r="W240" i="1"/>
  <c r="V240" i="1"/>
  <c r="BC425" i="1"/>
  <c r="Y425" i="1"/>
  <c r="AV425" i="1"/>
  <c r="AH425" i="1"/>
  <c r="V425" i="1"/>
  <c r="AJ425" i="1"/>
  <c r="AG425" i="1"/>
  <c r="AL425" i="1"/>
  <c r="Z425" i="1"/>
  <c r="W425" i="1"/>
  <c r="AI425" i="1"/>
  <c r="AK425" i="1"/>
  <c r="AF425" i="1"/>
  <c r="X425" i="1"/>
  <c r="AU425" i="1"/>
  <c r="AL86" i="1"/>
  <c r="AS86" i="1"/>
  <c r="AZ86" i="1"/>
  <c r="AV86" i="1"/>
  <c r="Z86" i="1"/>
  <c r="AT86" i="1"/>
  <c r="BB86" i="1"/>
  <c r="AI86" i="1"/>
  <c r="AR86" i="1"/>
  <c r="AF86" i="1"/>
  <c r="V86" i="1"/>
  <c r="AU86" i="1"/>
  <c r="AK86" i="1"/>
  <c r="W86" i="1"/>
  <c r="AQ86" i="1"/>
  <c r="AG86" i="1"/>
  <c r="AY86" i="1"/>
  <c r="X86" i="1"/>
  <c r="AH86" i="1"/>
  <c r="AJ86" i="1"/>
  <c r="AW86" i="1"/>
  <c r="Y86" i="1"/>
  <c r="AG459" i="1"/>
  <c r="V459" i="1"/>
  <c r="AH459" i="1"/>
  <c r="Z459" i="1"/>
  <c r="Y459" i="1"/>
  <c r="AI459" i="1"/>
  <c r="X459" i="1"/>
  <c r="AK459" i="1"/>
  <c r="AF459" i="1"/>
  <c r="W459" i="1"/>
  <c r="AO459" i="1"/>
  <c r="AJ459" i="1"/>
  <c r="AL459" i="1"/>
  <c r="AP459" i="1"/>
  <c r="X176" i="1"/>
  <c r="AI176" i="1"/>
  <c r="W176" i="1"/>
  <c r="AG176" i="1"/>
  <c r="AK176" i="1"/>
  <c r="AJ176" i="1"/>
  <c r="V176" i="1"/>
  <c r="AH176" i="1"/>
  <c r="BC176" i="1"/>
  <c r="Z176" i="1"/>
  <c r="AL176" i="1"/>
  <c r="AF176" i="1"/>
  <c r="Y176" i="1"/>
  <c r="BC89" i="1"/>
  <c r="AI89" i="1"/>
  <c r="AF89" i="1"/>
  <c r="AK89" i="1"/>
  <c r="Y89" i="1"/>
  <c r="AH89" i="1"/>
  <c r="V89" i="1"/>
  <c r="AL89" i="1"/>
  <c r="AJ89" i="1"/>
  <c r="AG89" i="1"/>
  <c r="W89" i="1"/>
  <c r="Z89" i="1"/>
  <c r="X89" i="1"/>
  <c r="AF463" i="1"/>
  <c r="Y463" i="1"/>
  <c r="AL463" i="1"/>
  <c r="AI463" i="1"/>
  <c r="AP463" i="1"/>
  <c r="AG463" i="1"/>
  <c r="W463" i="1"/>
  <c r="AH463" i="1"/>
  <c r="X463" i="1"/>
  <c r="V463" i="1"/>
  <c r="AJ463" i="1"/>
  <c r="AK463" i="1"/>
  <c r="AO463" i="1"/>
  <c r="Z463" i="1"/>
  <c r="AF126" i="1"/>
  <c r="AH126" i="1"/>
  <c r="AG126" i="1"/>
  <c r="AK126" i="1"/>
  <c r="AJ126" i="1"/>
  <c r="AO126" i="1"/>
  <c r="X126" i="1"/>
  <c r="Y126" i="1"/>
  <c r="AL126" i="1"/>
  <c r="W126" i="1"/>
  <c r="AP126" i="1"/>
  <c r="Z126" i="1"/>
  <c r="AI126" i="1"/>
  <c r="V126" i="1"/>
  <c r="AH443" i="1"/>
  <c r="AT443" i="1"/>
  <c r="AK443" i="1"/>
  <c r="AJ443" i="1"/>
  <c r="AV443" i="1"/>
  <c r="AQ443" i="1"/>
  <c r="Y443" i="1"/>
  <c r="AR443" i="1"/>
  <c r="X443" i="1"/>
  <c r="AU443" i="1"/>
  <c r="AS443" i="1"/>
  <c r="W443" i="1"/>
  <c r="Z443" i="1"/>
  <c r="AI443" i="1"/>
  <c r="AG443" i="1"/>
  <c r="V443" i="1"/>
  <c r="AF443" i="1"/>
  <c r="AW443" i="1"/>
  <c r="AL443" i="1"/>
  <c r="AK15" i="1"/>
  <c r="AH15" i="1"/>
  <c r="Y15" i="1"/>
  <c r="AP15" i="1"/>
  <c r="AL15" i="1"/>
  <c r="AQ15" i="1"/>
  <c r="Z15" i="1"/>
  <c r="AW15" i="1"/>
  <c r="V15" i="1"/>
  <c r="AJ15" i="1"/>
  <c r="W15" i="1"/>
  <c r="X15" i="1"/>
  <c r="AV15" i="1"/>
  <c r="AU15" i="1"/>
  <c r="AS15" i="1"/>
  <c r="AR15" i="1"/>
  <c r="AO15" i="1"/>
  <c r="AG15" i="1"/>
  <c r="AF15" i="1"/>
  <c r="AI15" i="1"/>
  <c r="AT15" i="1"/>
  <c r="AF351" i="1"/>
  <c r="AG351" i="1"/>
  <c r="AL351" i="1"/>
  <c r="Z351" i="1"/>
  <c r="AH351" i="1"/>
  <c r="AI351" i="1"/>
  <c r="AO351" i="1"/>
  <c r="AJ351" i="1"/>
  <c r="AP351" i="1"/>
  <c r="Y351" i="1"/>
  <c r="X351" i="1"/>
  <c r="W351" i="1"/>
  <c r="AK351" i="1"/>
  <c r="V351" i="1"/>
  <c r="AW243" i="1"/>
  <c r="X243" i="1"/>
  <c r="AL243" i="1"/>
  <c r="AS243" i="1"/>
  <c r="W243" i="1"/>
  <c r="AV243" i="1"/>
  <c r="AK243" i="1"/>
  <c r="AJ243" i="1"/>
  <c r="AU243" i="1"/>
  <c r="AR243" i="1"/>
  <c r="V243" i="1"/>
  <c r="AF243" i="1"/>
  <c r="AG243" i="1"/>
  <c r="AT243" i="1"/>
  <c r="AQ243" i="1"/>
  <c r="Z243" i="1"/>
  <c r="AI243" i="1"/>
  <c r="AH243" i="1"/>
  <c r="Y243" i="1"/>
  <c r="AT424" i="1"/>
  <c r="AK424" i="1"/>
  <c r="AO424" i="1"/>
  <c r="V424" i="1"/>
  <c r="AG424" i="1"/>
  <c r="AJ424" i="1"/>
  <c r="W424" i="1"/>
  <c r="AL424" i="1"/>
  <c r="AW424" i="1"/>
  <c r="AI424" i="1"/>
  <c r="AP424" i="1"/>
  <c r="AF424" i="1"/>
  <c r="AV424" i="1"/>
  <c r="Y424" i="1"/>
  <c r="X424" i="1"/>
  <c r="AQ424" i="1"/>
  <c r="AU424" i="1"/>
  <c r="AH424" i="1"/>
  <c r="AS424" i="1"/>
  <c r="Z424" i="1"/>
  <c r="AR424" i="1"/>
  <c r="W66" i="1"/>
  <c r="AG66" i="1"/>
  <c r="AJ66" i="1"/>
  <c r="AK66" i="1"/>
  <c r="X66" i="1"/>
  <c r="Y66" i="1"/>
  <c r="AL66" i="1"/>
  <c r="Z66" i="1"/>
  <c r="AI66" i="1"/>
  <c r="AP66" i="1"/>
  <c r="AF66" i="1"/>
  <c r="AO66" i="1"/>
  <c r="AH66" i="1"/>
  <c r="V66" i="1"/>
  <c r="AR60" i="1"/>
  <c r="AS60" i="1"/>
  <c r="AG60" i="1"/>
  <c r="AV60" i="1"/>
  <c r="Y60" i="1"/>
  <c r="W60" i="1"/>
  <c r="AL60" i="1"/>
  <c r="AF60" i="1"/>
  <c r="AO60" i="1"/>
  <c r="AQ60" i="1"/>
  <c r="AK60" i="1"/>
  <c r="AJ60" i="1"/>
  <c r="AH60" i="1"/>
  <c r="Z60" i="1"/>
  <c r="V60" i="1"/>
  <c r="AI60" i="1"/>
  <c r="AT60" i="1"/>
  <c r="AW60" i="1"/>
  <c r="AP60" i="1"/>
  <c r="AU60" i="1"/>
  <c r="X60" i="1"/>
  <c r="AI208" i="1"/>
  <c r="AJ208" i="1"/>
  <c r="AH208" i="1"/>
  <c r="AP208" i="1"/>
  <c r="AO208" i="1"/>
  <c r="W208" i="1"/>
  <c r="X208" i="1"/>
  <c r="V208" i="1"/>
  <c r="AL208" i="1"/>
  <c r="Z208" i="1"/>
  <c r="Y208" i="1"/>
  <c r="AF208" i="1"/>
  <c r="AG208" i="1"/>
  <c r="AK208" i="1"/>
  <c r="AH367" i="1"/>
  <c r="AP367" i="1"/>
  <c r="AI367" i="1"/>
  <c r="Y367" i="1"/>
  <c r="AF367" i="1"/>
  <c r="AJ367" i="1"/>
  <c r="Z367" i="1"/>
  <c r="AO367" i="1"/>
  <c r="V367" i="1"/>
  <c r="AL367" i="1"/>
  <c r="X367" i="1"/>
  <c r="AG367" i="1"/>
  <c r="AK367" i="1"/>
  <c r="W367" i="1"/>
  <c r="W217" i="1"/>
  <c r="Z217" i="1"/>
  <c r="V217" i="1"/>
  <c r="AF217" i="1"/>
  <c r="AJ217" i="1"/>
  <c r="AL217" i="1"/>
  <c r="BC217" i="1"/>
  <c r="AI217" i="1"/>
  <c r="Y217" i="1"/>
  <c r="X217" i="1"/>
  <c r="AH217" i="1"/>
  <c r="AK217" i="1"/>
  <c r="AG217" i="1"/>
  <c r="V133" i="1"/>
  <c r="AI133" i="1"/>
  <c r="AP133" i="1"/>
  <c r="Y133" i="1"/>
  <c r="AF133" i="1"/>
  <c r="W133" i="1"/>
  <c r="AK133" i="1"/>
  <c r="AO133" i="1"/>
  <c r="Z133" i="1"/>
  <c r="AH133" i="1"/>
  <c r="AJ133" i="1"/>
  <c r="X133" i="1"/>
  <c r="AL133" i="1"/>
  <c r="AG133" i="1"/>
  <c r="AP178" i="1"/>
  <c r="AF178" i="1"/>
  <c r="AO178" i="1"/>
  <c r="X178" i="1"/>
  <c r="AH178" i="1"/>
  <c r="AL178" i="1"/>
  <c r="AK178" i="1"/>
  <c r="Y178" i="1"/>
  <c r="AI178" i="1"/>
  <c r="AJ178" i="1"/>
  <c r="AG178" i="1"/>
  <c r="Z178" i="1"/>
  <c r="W178" i="1"/>
  <c r="V178" i="1"/>
  <c r="AK441" i="1"/>
  <c r="AO441" i="1"/>
  <c r="AF441" i="1"/>
  <c r="AL441" i="1"/>
  <c r="AP441" i="1"/>
  <c r="X441" i="1"/>
  <c r="Z441" i="1"/>
  <c r="AI441" i="1"/>
  <c r="AH441" i="1"/>
  <c r="AG441" i="1"/>
  <c r="W441" i="1"/>
  <c r="Y441" i="1"/>
  <c r="AJ441" i="1"/>
  <c r="V441" i="1"/>
  <c r="AJ376" i="1"/>
  <c r="W376" i="1"/>
  <c r="AK376" i="1"/>
  <c r="AV376" i="1"/>
  <c r="AF376" i="1"/>
  <c r="AI376" i="1"/>
  <c r="X376" i="1"/>
  <c r="AL376" i="1"/>
  <c r="Z376" i="1"/>
  <c r="AG376" i="1"/>
  <c r="V376" i="1"/>
  <c r="AH376" i="1"/>
  <c r="Y376" i="1"/>
  <c r="AG17" i="1"/>
  <c r="AH17" i="1"/>
  <c r="AJ17" i="1"/>
  <c r="W17" i="1"/>
  <c r="Z17" i="1"/>
  <c r="AK17" i="1"/>
  <c r="AO17" i="1"/>
  <c r="AF17" i="1"/>
  <c r="AP17" i="1"/>
  <c r="X17" i="1"/>
  <c r="AL17" i="1"/>
  <c r="Y17" i="1"/>
  <c r="AI17" i="1"/>
  <c r="V17" i="1"/>
  <c r="Z244" i="1"/>
  <c r="AL244" i="1"/>
  <c r="AI244" i="1"/>
  <c r="AG244" i="1"/>
  <c r="AH244" i="1"/>
  <c r="Y244" i="1"/>
  <c r="X244" i="1"/>
  <c r="W244" i="1"/>
  <c r="AJ244" i="1"/>
  <c r="AF244" i="1"/>
  <c r="AP244" i="1"/>
  <c r="V244" i="1"/>
  <c r="AK244" i="1"/>
  <c r="AO244" i="1"/>
  <c r="AF27" i="1"/>
  <c r="AK27" i="1"/>
  <c r="AI27" i="1"/>
  <c r="X27" i="1"/>
  <c r="Y27" i="1"/>
  <c r="AL27" i="1"/>
  <c r="W27" i="1"/>
  <c r="AH27" i="1"/>
  <c r="AG27" i="1"/>
  <c r="AP27" i="1"/>
  <c r="V27" i="1"/>
  <c r="AJ27" i="1"/>
  <c r="AO27" i="1"/>
  <c r="Z27" i="1"/>
  <c r="AG400" i="1"/>
  <c r="AF400" i="1"/>
  <c r="AH400" i="1"/>
  <c r="AP400" i="1"/>
  <c r="Y400" i="1"/>
  <c r="AO400" i="1"/>
  <c r="AK400" i="1"/>
  <c r="AJ400" i="1"/>
  <c r="W400" i="1"/>
  <c r="Z400" i="1"/>
  <c r="X400" i="1"/>
  <c r="AL400" i="1"/>
  <c r="AI400" i="1"/>
  <c r="V400" i="1"/>
  <c r="AU174" i="1"/>
  <c r="AR174" i="1"/>
  <c r="AW174" i="1"/>
  <c r="Z174" i="1"/>
  <c r="AZ174" i="1"/>
  <c r="AG174" i="1"/>
  <c r="AQ174" i="1"/>
  <c r="AL174" i="1"/>
  <c r="AI174" i="1"/>
  <c r="W174" i="1"/>
  <c r="AJ174" i="1"/>
  <c r="AS174" i="1"/>
  <c r="AT174" i="1"/>
  <c r="X174" i="1"/>
  <c r="AK174" i="1"/>
  <c r="AH174" i="1"/>
  <c r="Y174" i="1"/>
  <c r="AV174" i="1"/>
  <c r="BA174" i="1"/>
  <c r="AF174" i="1"/>
  <c r="V174" i="1"/>
  <c r="W211" i="1"/>
  <c r="AT211" i="1"/>
  <c r="AV211" i="1"/>
  <c r="AR211" i="1"/>
  <c r="AI211" i="1"/>
  <c r="AJ211" i="1"/>
  <c r="AQ211" i="1"/>
  <c r="AL211" i="1"/>
  <c r="AG211" i="1"/>
  <c r="AF211" i="1"/>
  <c r="X211" i="1"/>
  <c r="AS211" i="1"/>
  <c r="AW211" i="1"/>
  <c r="AK211" i="1"/>
  <c r="AH211" i="1"/>
  <c r="Y211" i="1"/>
  <c r="AU211" i="1"/>
  <c r="Z211" i="1"/>
  <c r="V211" i="1"/>
  <c r="AH328" i="1"/>
  <c r="AF328" i="1"/>
  <c r="X328" i="1"/>
  <c r="AO328" i="1"/>
  <c r="AL328" i="1"/>
  <c r="Y328" i="1"/>
  <c r="AI328" i="1"/>
  <c r="AK328" i="1"/>
  <c r="AG328" i="1"/>
  <c r="Z328" i="1"/>
  <c r="AJ328" i="1"/>
  <c r="W328" i="1"/>
  <c r="AP328" i="1"/>
  <c r="V328" i="1"/>
  <c r="AJ398" i="1"/>
  <c r="AI398" i="1"/>
  <c r="AF398" i="1"/>
  <c r="AH398" i="1"/>
  <c r="W398" i="1"/>
  <c r="AL398" i="1"/>
  <c r="AP398" i="1"/>
  <c r="AG398" i="1"/>
  <c r="V398" i="1"/>
  <c r="AO398" i="1"/>
  <c r="AK398" i="1"/>
  <c r="Z398" i="1"/>
  <c r="X398" i="1"/>
  <c r="Y398" i="1"/>
  <c r="BA157" i="1"/>
  <c r="Y157" i="1"/>
  <c r="AI157" i="1"/>
  <c r="W157" i="1"/>
  <c r="Z157" i="1"/>
  <c r="AJ157" i="1"/>
  <c r="AG157" i="1"/>
  <c r="AH157" i="1"/>
  <c r="AL157" i="1"/>
  <c r="AF157" i="1"/>
  <c r="AK157" i="1"/>
  <c r="X157" i="1"/>
  <c r="BC157" i="1"/>
  <c r="V157" i="1"/>
  <c r="Z375" i="1"/>
  <c r="Y375" i="1"/>
  <c r="AF375" i="1"/>
  <c r="AV375" i="1"/>
  <c r="AL375" i="1"/>
  <c r="AJ375" i="1"/>
  <c r="AH375" i="1"/>
  <c r="V375" i="1"/>
  <c r="AG375" i="1"/>
  <c r="X375" i="1"/>
  <c r="AK375" i="1"/>
  <c r="AI375" i="1"/>
  <c r="W375" i="1"/>
  <c r="AF64" i="1"/>
  <c r="AK64" i="1"/>
  <c r="AH64" i="1"/>
  <c r="AL64" i="1"/>
  <c r="AG64" i="1"/>
  <c r="W64" i="1"/>
  <c r="Z64" i="1"/>
  <c r="AJ64" i="1"/>
  <c r="X64" i="1"/>
  <c r="AW64" i="1"/>
  <c r="Y64" i="1"/>
  <c r="AI64" i="1"/>
  <c r="V64" i="1"/>
  <c r="AK210" i="1"/>
  <c r="AS210" i="1"/>
  <c r="AG210" i="1"/>
  <c r="AW210" i="1"/>
  <c r="Y210" i="1"/>
  <c r="AU210" i="1"/>
  <c r="AY210" i="1"/>
  <c r="AQ210" i="1"/>
  <c r="V210" i="1"/>
  <c r="W210" i="1"/>
  <c r="AH210" i="1"/>
  <c r="AV210" i="1"/>
  <c r="AL210" i="1"/>
  <c r="AP210" i="1"/>
  <c r="AT210" i="1"/>
  <c r="Z210" i="1"/>
  <c r="AI210" i="1"/>
  <c r="AO210" i="1"/>
  <c r="AF210" i="1"/>
  <c r="AR210" i="1"/>
  <c r="X210" i="1"/>
  <c r="AJ210" i="1"/>
  <c r="X65" i="1"/>
  <c r="AK65" i="1"/>
  <c r="AG65" i="1"/>
  <c r="AP65" i="1"/>
  <c r="Z65" i="1"/>
  <c r="AI65" i="1"/>
  <c r="AJ65" i="1"/>
  <c r="Y65" i="1"/>
  <c r="W65" i="1"/>
  <c r="AF65" i="1"/>
  <c r="V65" i="1"/>
  <c r="AO65" i="1"/>
  <c r="AL65" i="1"/>
  <c r="AH65" i="1"/>
  <c r="AJ137" i="1"/>
  <c r="AP137" i="1"/>
  <c r="AO137" i="1"/>
  <c r="AF137" i="1"/>
  <c r="AK137" i="1"/>
  <c r="AL137" i="1"/>
  <c r="AG137" i="1"/>
  <c r="AI137" i="1"/>
  <c r="X137" i="1"/>
  <c r="AH137" i="1"/>
  <c r="Z137" i="1"/>
  <c r="W137" i="1"/>
  <c r="Y137" i="1"/>
  <c r="V137" i="1"/>
  <c r="AP154" i="1"/>
  <c r="W154" i="1"/>
  <c r="AF154" i="1"/>
  <c r="Z154" i="1"/>
  <c r="AJ154" i="1"/>
  <c r="AK154" i="1"/>
  <c r="AG154" i="1"/>
  <c r="Y154" i="1"/>
  <c r="AH154" i="1"/>
  <c r="AL154" i="1"/>
  <c r="X154" i="1"/>
  <c r="AI154" i="1"/>
  <c r="AO154" i="1"/>
  <c r="V154" i="1"/>
  <c r="Y77" i="1"/>
  <c r="AH77" i="1"/>
  <c r="AF77" i="1"/>
  <c r="V77" i="1"/>
  <c r="AL77" i="1"/>
  <c r="AP77" i="1"/>
  <c r="W77" i="1"/>
  <c r="AO77" i="1"/>
  <c r="X77" i="1"/>
  <c r="AI77" i="1"/>
  <c r="AK77" i="1"/>
  <c r="Z77" i="1"/>
  <c r="AJ77" i="1"/>
  <c r="AG77" i="1"/>
  <c r="BA345" i="1"/>
  <c r="AL345" i="1"/>
  <c r="W345" i="1"/>
  <c r="AF345" i="1"/>
  <c r="AO345" i="1"/>
  <c r="AK345" i="1"/>
  <c r="AP345" i="1"/>
  <c r="AJ345" i="1"/>
  <c r="AI345" i="1"/>
  <c r="AG345" i="1"/>
  <c r="AH345" i="1"/>
  <c r="Y345" i="1"/>
  <c r="X345" i="1"/>
  <c r="V345" i="1"/>
  <c r="Z345" i="1"/>
  <c r="AJ360" i="1"/>
  <c r="Z360" i="1"/>
  <c r="AI360" i="1"/>
  <c r="X360" i="1"/>
  <c r="AH360" i="1"/>
  <c r="AZ360" i="1"/>
  <c r="AF360" i="1"/>
  <c r="W360" i="1"/>
  <c r="AL360" i="1"/>
  <c r="AG360" i="1"/>
  <c r="V360" i="1"/>
  <c r="AK360" i="1"/>
  <c r="Y360" i="1"/>
  <c r="AH369" i="1"/>
  <c r="X369" i="1"/>
  <c r="AG369" i="1"/>
  <c r="Y369" i="1"/>
  <c r="AI369" i="1"/>
  <c r="AF369" i="1"/>
  <c r="AP369" i="1"/>
  <c r="AJ369" i="1"/>
  <c r="AK369" i="1"/>
  <c r="AL369" i="1"/>
  <c r="W369" i="1"/>
  <c r="Z369" i="1"/>
  <c r="BB369" i="1"/>
  <c r="AO369" i="1"/>
  <c r="V369" i="1"/>
  <c r="X462" i="1"/>
  <c r="AP462" i="1"/>
  <c r="AL462" i="1"/>
  <c r="W462" i="1"/>
  <c r="AF462" i="1"/>
  <c r="AJ462" i="1"/>
  <c r="AO462" i="1"/>
  <c r="AK462" i="1"/>
  <c r="Y462" i="1"/>
  <c r="Z462" i="1"/>
  <c r="AG462" i="1"/>
  <c r="AH462" i="1"/>
  <c r="AI462" i="1"/>
  <c r="V462" i="1"/>
  <c r="W445" i="1"/>
  <c r="Z445" i="1"/>
  <c r="V445" i="1"/>
  <c r="AL445" i="1"/>
  <c r="AI445" i="1"/>
  <c r="Y445" i="1"/>
  <c r="BA445" i="1"/>
  <c r="AJ445" i="1"/>
  <c r="X445" i="1"/>
  <c r="AG445" i="1"/>
  <c r="AH445" i="1"/>
  <c r="AK445" i="1"/>
  <c r="AF445" i="1"/>
  <c r="AL16" i="1"/>
  <c r="AK16" i="1"/>
  <c r="W16" i="1"/>
  <c r="Y16" i="1"/>
  <c r="AG16" i="1"/>
  <c r="AO16" i="1"/>
  <c r="AI16" i="1"/>
  <c r="Z16" i="1"/>
  <c r="AJ16" i="1"/>
  <c r="AH16" i="1"/>
  <c r="AF16" i="1"/>
  <c r="X16" i="1"/>
  <c r="AP16" i="1"/>
  <c r="V16" i="1"/>
  <c r="Z342" i="1"/>
  <c r="AG342" i="1"/>
  <c r="W342" i="1"/>
  <c r="AF342" i="1"/>
  <c r="AL342" i="1"/>
  <c r="Y342" i="1"/>
  <c r="BA342" i="1"/>
  <c r="AH342" i="1"/>
  <c r="AI342" i="1"/>
  <c r="AO342" i="1"/>
  <c r="AJ342" i="1"/>
  <c r="AP342" i="1"/>
  <c r="X342" i="1"/>
  <c r="AK342" i="1"/>
  <c r="V342" i="1"/>
  <c r="Z36" i="1"/>
  <c r="AO36" i="1"/>
  <c r="X36" i="1"/>
  <c r="AL36" i="1"/>
  <c r="AJ36" i="1"/>
  <c r="AK36" i="1"/>
  <c r="AG36" i="1"/>
  <c r="W36" i="1"/>
  <c r="AP36" i="1"/>
  <c r="AH36" i="1"/>
  <c r="Y36" i="1"/>
  <c r="AF36" i="1"/>
  <c r="V36" i="1"/>
  <c r="AI36" i="1"/>
  <c r="W269" i="1"/>
  <c r="BA269" i="1"/>
  <c r="X269" i="1"/>
  <c r="Y269" i="1"/>
  <c r="AH269" i="1"/>
  <c r="Z269" i="1"/>
  <c r="AJ269" i="1"/>
  <c r="AG269" i="1"/>
  <c r="AI269" i="1"/>
  <c r="AK269" i="1"/>
  <c r="AF269" i="1"/>
  <c r="AL269" i="1"/>
  <c r="AX269" i="1"/>
  <c r="AP269" i="1"/>
  <c r="AO269" i="1"/>
  <c r="V269" i="1"/>
  <c r="AL301" i="1"/>
  <c r="Z301" i="1"/>
  <c r="AK301" i="1"/>
  <c r="Y301" i="1"/>
  <c r="W301" i="1"/>
  <c r="AI301" i="1"/>
  <c r="X301" i="1"/>
  <c r="AF301" i="1"/>
  <c r="AG301" i="1"/>
  <c r="AJ301" i="1"/>
  <c r="AH301" i="1"/>
  <c r="V301" i="1"/>
  <c r="BA301" i="1"/>
  <c r="W195" i="1"/>
  <c r="X195" i="1"/>
  <c r="AJ195" i="1"/>
  <c r="AI195" i="1"/>
  <c r="V195" i="1"/>
  <c r="AL195" i="1"/>
  <c r="Z195" i="1"/>
  <c r="AK195" i="1"/>
  <c r="BA195" i="1"/>
  <c r="AG195" i="1"/>
  <c r="Y195" i="1"/>
  <c r="AH195" i="1"/>
  <c r="AF195" i="1"/>
  <c r="AI97" i="1"/>
  <c r="X97" i="1"/>
  <c r="AL97" i="1"/>
  <c r="AG97" i="1"/>
  <c r="AK97" i="1"/>
  <c r="AJ97" i="1"/>
  <c r="Y97" i="1"/>
  <c r="Z97" i="1"/>
  <c r="AH97" i="1"/>
  <c r="AF97" i="1"/>
  <c r="AP97" i="1"/>
  <c r="W97" i="1"/>
  <c r="AO97" i="1"/>
  <c r="V97" i="1"/>
  <c r="AF130" i="1"/>
  <c r="AO130" i="1"/>
  <c r="AH130" i="1"/>
  <c r="AJ130" i="1"/>
  <c r="Z130" i="1"/>
  <c r="AP130" i="1"/>
  <c r="AK130" i="1"/>
  <c r="AL130" i="1"/>
  <c r="AV130" i="1"/>
  <c r="X130" i="1"/>
  <c r="AW130" i="1"/>
  <c r="AT130" i="1"/>
  <c r="AS130" i="1"/>
  <c r="AR130" i="1"/>
  <c r="AQ130" i="1"/>
  <c r="AI130" i="1"/>
  <c r="W130" i="1"/>
  <c r="Y130" i="1"/>
  <c r="AG130" i="1"/>
  <c r="AU130" i="1"/>
  <c r="V130" i="1"/>
  <c r="AF18" i="1"/>
  <c r="AH18" i="1"/>
  <c r="AK18" i="1"/>
  <c r="X18" i="1"/>
  <c r="AI18" i="1"/>
  <c r="AJ18" i="1"/>
  <c r="W18" i="1"/>
  <c r="AO18" i="1"/>
  <c r="Z18" i="1"/>
  <c r="AP18" i="1"/>
  <c r="AL18" i="1"/>
  <c r="Y18" i="1"/>
  <c r="AG18" i="1"/>
  <c r="V18" i="1"/>
  <c r="Z21" i="1"/>
  <c r="AP21" i="1"/>
  <c r="AJ21" i="1"/>
  <c r="Y21" i="1"/>
  <c r="AF21" i="1"/>
  <c r="X21" i="1"/>
  <c r="AG21" i="1"/>
  <c r="W21" i="1"/>
  <c r="AL21" i="1"/>
  <c r="AI21" i="1"/>
  <c r="AK21" i="1"/>
  <c r="AH21" i="1"/>
  <c r="V21" i="1"/>
  <c r="AO21" i="1"/>
  <c r="AK48" i="1"/>
  <c r="AL48" i="1"/>
  <c r="AF48" i="1"/>
  <c r="W48" i="1"/>
  <c r="X48" i="1"/>
  <c r="Y48" i="1"/>
  <c r="AG48" i="1"/>
  <c r="Z48" i="1"/>
  <c r="AJ48" i="1"/>
  <c r="AI48" i="1"/>
  <c r="BA48" i="1"/>
  <c r="AH48" i="1"/>
  <c r="V48" i="1"/>
  <c r="AK300" i="1"/>
  <c r="BA300" i="1"/>
  <c r="Y300" i="1"/>
  <c r="AG300" i="1"/>
  <c r="AF300" i="1"/>
  <c r="X300" i="1"/>
  <c r="V300" i="1"/>
  <c r="AL300" i="1"/>
  <c r="Z300" i="1"/>
  <c r="AH300" i="1"/>
  <c r="W300" i="1"/>
  <c r="AJ300" i="1"/>
  <c r="AI300" i="1"/>
  <c r="AG45" i="1"/>
  <c r="AO45" i="1"/>
  <c r="AI45" i="1"/>
  <c r="AP45" i="1"/>
  <c r="W45" i="1"/>
  <c r="AJ45" i="1"/>
  <c r="AH45" i="1"/>
  <c r="AK45" i="1"/>
  <c r="AL45" i="1"/>
  <c r="AF45" i="1"/>
  <c r="Y45" i="1"/>
  <c r="X45" i="1"/>
  <c r="Z45" i="1"/>
  <c r="V45" i="1"/>
  <c r="AR418" i="1"/>
  <c r="X418" i="1"/>
  <c r="Y418" i="1"/>
  <c r="AJ418" i="1"/>
  <c r="AI418" i="1"/>
  <c r="AH418" i="1"/>
  <c r="AK418" i="1"/>
  <c r="AQ418" i="1"/>
  <c r="AV418" i="1"/>
  <c r="AT418" i="1"/>
  <c r="AL418" i="1"/>
  <c r="V418" i="1"/>
  <c r="W418" i="1"/>
  <c r="AF418" i="1"/>
  <c r="AS418" i="1"/>
  <c r="Z418" i="1"/>
  <c r="AG418" i="1"/>
  <c r="AU418" i="1"/>
  <c r="AW418" i="1"/>
  <c r="AU289" i="1"/>
  <c r="AJ289" i="1"/>
  <c r="AQ289" i="1"/>
  <c r="AH289" i="1"/>
  <c r="AW289" i="1"/>
  <c r="X289" i="1"/>
  <c r="AR289" i="1"/>
  <c r="AI289" i="1"/>
  <c r="AF289" i="1"/>
  <c r="Y289" i="1"/>
  <c r="W289" i="1"/>
  <c r="AO289" i="1"/>
  <c r="AK289" i="1"/>
  <c r="AP289" i="1"/>
  <c r="AS289" i="1"/>
  <c r="AT289" i="1"/>
  <c r="AL289" i="1"/>
  <c r="AV289" i="1"/>
  <c r="V289" i="1"/>
  <c r="Z289" i="1"/>
  <c r="AG289" i="1"/>
  <c r="AV129" i="1"/>
  <c r="Z129" i="1"/>
  <c r="X129" i="1"/>
  <c r="AG129" i="1"/>
  <c r="AQ129" i="1"/>
  <c r="W129" i="1"/>
  <c r="AS129" i="1"/>
  <c r="AU129" i="1"/>
  <c r="V129" i="1"/>
  <c r="AT129" i="1"/>
  <c r="AF129" i="1"/>
  <c r="AK129" i="1"/>
  <c r="Y129" i="1"/>
  <c r="AI129" i="1"/>
  <c r="AW129" i="1"/>
  <c r="AJ129" i="1"/>
  <c r="AH129" i="1"/>
  <c r="AR129" i="1"/>
  <c r="AL129" i="1"/>
  <c r="AS113" i="1"/>
  <c r="AR113" i="1"/>
  <c r="AT113" i="1"/>
  <c r="V113" i="1"/>
  <c r="AK113" i="1"/>
  <c r="AG113" i="1"/>
  <c r="AW113" i="1"/>
  <c r="AO113" i="1"/>
  <c r="AJ113" i="1"/>
  <c r="Z113" i="1"/>
  <c r="X113" i="1"/>
  <c r="AZ113" i="1"/>
  <c r="AF113" i="1"/>
  <c r="AY113" i="1"/>
  <c r="AH113" i="1"/>
  <c r="Y113" i="1"/>
  <c r="AL113" i="1"/>
  <c r="AV113" i="1"/>
  <c r="W113" i="1"/>
  <c r="AQ113" i="1"/>
  <c r="AU113" i="1"/>
  <c r="AI113" i="1"/>
  <c r="AP113" i="1"/>
  <c r="AS254" i="1"/>
  <c r="AY254" i="1"/>
  <c r="AT254" i="1"/>
  <c r="AX254" i="1"/>
  <c r="BA254" i="1"/>
  <c r="AJ254" i="1"/>
  <c r="AU254" i="1"/>
  <c r="AI254" i="1"/>
  <c r="AL254" i="1"/>
  <c r="Z254" i="1"/>
  <c r="AR254" i="1"/>
  <c r="AG254" i="1"/>
  <c r="AH254" i="1"/>
  <c r="AZ254" i="1"/>
  <c r="AW254" i="1"/>
  <c r="AQ254" i="1"/>
  <c r="Y254" i="1"/>
  <c r="AK254" i="1"/>
  <c r="X254" i="1"/>
  <c r="AP254" i="1"/>
  <c r="AF254" i="1"/>
  <c r="W254" i="1"/>
  <c r="AV254" i="1"/>
  <c r="V254" i="1"/>
  <c r="AW153" i="1"/>
  <c r="AH153" i="1"/>
  <c r="Y153" i="1"/>
  <c r="AO153" i="1"/>
  <c r="AT153" i="1"/>
  <c r="AP153" i="1"/>
  <c r="X153" i="1"/>
  <c r="AS153" i="1"/>
  <c r="AL153" i="1"/>
  <c r="W153" i="1"/>
  <c r="AJ153" i="1"/>
  <c r="AU153" i="1"/>
  <c r="AF153" i="1"/>
  <c r="AQ153" i="1"/>
  <c r="AI153" i="1"/>
  <c r="AR153" i="1"/>
  <c r="AG153" i="1"/>
  <c r="Z153" i="1"/>
  <c r="AK153" i="1"/>
  <c r="AV153" i="1"/>
  <c r="V153" i="1"/>
  <c r="W106" i="1"/>
  <c r="AO106" i="1"/>
  <c r="AJ106" i="1"/>
  <c r="AF106" i="1"/>
  <c r="AP106" i="1"/>
  <c r="AK106" i="1"/>
  <c r="AX106" i="1"/>
  <c r="AI106" i="1"/>
  <c r="AL106" i="1"/>
  <c r="V106" i="1"/>
  <c r="Y106" i="1"/>
  <c r="AH106" i="1"/>
  <c r="Z106" i="1"/>
  <c r="X106" i="1"/>
  <c r="AG106" i="1"/>
  <c r="AL410" i="1"/>
  <c r="AO410" i="1"/>
  <c r="X410" i="1"/>
  <c r="W410" i="1"/>
  <c r="Z410" i="1"/>
  <c r="AJ410" i="1"/>
  <c r="AI407" i="1"/>
  <c r="AJ407" i="1"/>
  <c r="AF407" i="1"/>
  <c r="AL407" i="1"/>
  <c r="AH407" i="1"/>
  <c r="Y407" i="1"/>
  <c r="AK407" i="1"/>
  <c r="AG407" i="1"/>
  <c r="AJ303" i="1"/>
  <c r="X303" i="1"/>
  <c r="AH303" i="1"/>
  <c r="AK303" i="1"/>
  <c r="Y303" i="1"/>
  <c r="AL303" i="1"/>
  <c r="AI303" i="1"/>
  <c r="BA303" i="1"/>
  <c r="AF303" i="1"/>
  <c r="Z303" i="1"/>
  <c r="W303" i="1"/>
  <c r="AG303" i="1"/>
  <c r="V303" i="1"/>
  <c r="V307" i="1"/>
  <c r="X307" i="1"/>
  <c r="AF307" i="1"/>
  <c r="AH307" i="1"/>
  <c r="AI307" i="1"/>
  <c r="AO307" i="1"/>
  <c r="AL307" i="1"/>
  <c r="AK307" i="1"/>
  <c r="Z307" i="1"/>
  <c r="Y307" i="1"/>
  <c r="W307" i="1"/>
  <c r="AJ307" i="1"/>
  <c r="AP307" i="1"/>
  <c r="AG307" i="1"/>
  <c r="AP5" i="1"/>
  <c r="AH5" i="1"/>
  <c r="AF5" i="1"/>
  <c r="AO5" i="1"/>
  <c r="AK5" i="1"/>
  <c r="AJ5" i="1"/>
  <c r="V5" i="1"/>
  <c r="Y5" i="1"/>
  <c r="AL5" i="1"/>
  <c r="AI5" i="1"/>
  <c r="X5" i="1"/>
  <c r="Z5" i="1"/>
  <c r="W5" i="1"/>
  <c r="AG5" i="1"/>
  <c r="Z304" i="1"/>
  <c r="AL304" i="1"/>
  <c r="AF304" i="1"/>
  <c r="X304" i="1"/>
  <c r="AJ304" i="1"/>
  <c r="Y304" i="1"/>
  <c r="W304" i="1"/>
  <c r="AI304" i="1"/>
  <c r="AK304" i="1"/>
  <c r="AH304" i="1"/>
  <c r="AG304" i="1"/>
  <c r="BA304" i="1"/>
  <c r="V304" i="1"/>
  <c r="AE10" i="39"/>
  <c r="S18" i="39"/>
  <c r="D446" i="1"/>
  <c r="AE446" i="1" s="1"/>
  <c r="D32" i="1"/>
  <c r="AZ32" i="1" s="1"/>
  <c r="V410" i="1"/>
  <c r="U78" i="39"/>
  <c r="D132" i="1"/>
  <c r="AE132" i="1" s="1"/>
  <c r="D222" i="1"/>
  <c r="AE222" i="1" s="1"/>
  <c r="AA60" i="39"/>
  <c r="O89" i="39"/>
  <c r="Q91" i="39"/>
  <c r="U50" i="39"/>
  <c r="E22" i="39"/>
  <c r="D168" i="1"/>
  <c r="AE168" i="1" s="1"/>
  <c r="X149" i="1"/>
  <c r="AZ149" i="1"/>
  <c r="AH149" i="1"/>
  <c r="Z149" i="1"/>
  <c r="AJ149" i="1"/>
  <c r="W149" i="1"/>
  <c r="AG149" i="1"/>
  <c r="AQ149" i="1"/>
  <c r="AI149" i="1"/>
  <c r="AS149" i="1"/>
  <c r="AF149" i="1"/>
  <c r="AK149" i="1"/>
  <c r="AL149" i="1"/>
  <c r="AW149" i="1"/>
  <c r="AU149" i="1"/>
  <c r="Y149" i="1"/>
  <c r="AY149" i="1"/>
  <c r="AV149" i="1"/>
  <c r="AR149" i="1"/>
  <c r="AO149" i="1"/>
  <c r="AT149" i="1"/>
  <c r="V149" i="1"/>
  <c r="AA11" i="39"/>
  <c r="I44" i="39"/>
  <c r="D98" i="1"/>
  <c r="AE98" i="1" s="1"/>
  <c r="Q50" i="39"/>
  <c r="AE11" i="39"/>
  <c r="Y319" i="1"/>
  <c r="AJ319" i="1"/>
  <c r="BC426" i="1"/>
  <c r="AJ426" i="1"/>
  <c r="S19" i="39"/>
  <c r="AI58" i="1"/>
  <c r="AL320" i="1"/>
  <c r="BC320" i="1"/>
  <c r="AG381" i="1"/>
  <c r="X317" i="1"/>
  <c r="W317" i="1"/>
  <c r="AG167" i="1"/>
  <c r="W167" i="1"/>
  <c r="S38" i="39"/>
  <c r="O121" i="39"/>
  <c r="M81" i="39"/>
  <c r="V442" i="1"/>
  <c r="S22" i="39"/>
  <c r="D9" i="1"/>
  <c r="M102" i="39"/>
  <c r="S113" i="39"/>
  <c r="AA22" i="39"/>
  <c r="W16" i="39"/>
  <c r="K33" i="39"/>
  <c r="K79" i="39"/>
  <c r="Z453" i="1"/>
  <c r="AJ453" i="1"/>
  <c r="G38" i="39"/>
  <c r="D39" i="1"/>
  <c r="AE39" i="1" s="1"/>
  <c r="AA15" i="39"/>
  <c r="Q81" i="39"/>
  <c r="AN22" i="1"/>
  <c r="AK22" i="1"/>
  <c r="AV22" i="1"/>
  <c r="W22" i="1"/>
  <c r="AJ22" i="1"/>
  <c r="AG22" i="1"/>
  <c r="AI22" i="1"/>
  <c r="AF22" i="1"/>
  <c r="X22" i="1"/>
  <c r="AL22" i="1"/>
  <c r="Z22" i="1"/>
  <c r="Y22" i="1"/>
  <c r="AU22" i="1"/>
  <c r="AH22" i="1"/>
  <c r="V22" i="1"/>
  <c r="K31" i="39"/>
  <c r="M84" i="39"/>
  <c r="Q140" i="39"/>
  <c r="D437" i="1"/>
  <c r="I34" i="39"/>
  <c r="G29" i="39"/>
  <c r="AL423" i="1"/>
  <c r="Z442" i="1"/>
  <c r="AV442" i="1"/>
  <c r="AI442" i="1"/>
  <c r="O125" i="39"/>
  <c r="AA21" i="39"/>
  <c r="W19" i="39"/>
  <c r="AI417" i="1"/>
  <c r="AA27" i="39"/>
  <c r="AF410" i="1"/>
  <c r="AO407" i="1"/>
  <c r="D436" i="1"/>
  <c r="AE436" i="1" s="1"/>
  <c r="D371" i="1"/>
  <c r="AE371" i="1" s="1"/>
  <c r="AG62" i="39"/>
  <c r="Q79" i="39"/>
  <c r="S73" i="39"/>
  <c r="Z319" i="1"/>
  <c r="X319" i="1"/>
  <c r="X426" i="1"/>
  <c r="AL426" i="1"/>
  <c r="AH58" i="1"/>
  <c r="Z320" i="1"/>
  <c r="AI381" i="1"/>
  <c r="Z317" i="1"/>
  <c r="AH317" i="1"/>
  <c r="AZ167" i="1"/>
  <c r="AH167" i="1"/>
  <c r="K26" i="39"/>
  <c r="K27" i="39"/>
  <c r="AG67" i="39"/>
  <c r="G36" i="39"/>
  <c r="W13" i="39"/>
  <c r="G9" i="39"/>
  <c r="M105" i="39"/>
  <c r="G14" i="39"/>
  <c r="S46" i="39"/>
  <c r="M39" i="39"/>
  <c r="D181" i="1"/>
  <c r="AE181" i="1" s="1"/>
  <c r="AG69" i="39"/>
  <c r="AF453" i="1"/>
  <c r="AI453" i="1"/>
  <c r="D396" i="1"/>
  <c r="S25" i="39"/>
  <c r="AA17" i="39"/>
  <c r="AG43" i="39"/>
  <c r="S48" i="39"/>
  <c r="O45" i="39"/>
  <c r="U60" i="39"/>
  <c r="K77" i="39"/>
  <c r="O129" i="39"/>
  <c r="Y36" i="39"/>
  <c r="Q60" i="39"/>
  <c r="W41" i="39"/>
  <c r="AI423" i="1"/>
  <c r="AF442" i="1"/>
  <c r="X442" i="1"/>
  <c r="AS442" i="1"/>
  <c r="G54" i="39"/>
  <c r="O26" i="39"/>
  <c r="U14" i="39"/>
  <c r="D314" i="1"/>
  <c r="AE314" i="1" s="1"/>
  <c r="D399" i="1"/>
  <c r="O114" i="39"/>
  <c r="I35" i="39"/>
  <c r="Y32" i="39"/>
  <c r="D189" i="1"/>
  <c r="BD189" i="1" s="1"/>
  <c r="D165" i="1"/>
  <c r="I17" i="39"/>
  <c r="A15" i="39"/>
  <c r="E16" i="39"/>
  <c r="AL417" i="1"/>
  <c r="AG410" i="1"/>
  <c r="X407" i="1"/>
  <c r="W119" i="1"/>
  <c r="AJ119" i="1"/>
  <c r="AV119" i="1"/>
  <c r="AO119" i="1"/>
  <c r="AR119" i="1"/>
  <c r="AG119" i="1"/>
  <c r="AZ119" i="1"/>
  <c r="AU119" i="1"/>
  <c r="AX119" i="1"/>
  <c r="AT119" i="1"/>
  <c r="AL119" i="1"/>
  <c r="AY119" i="1"/>
  <c r="AF119" i="1"/>
  <c r="AS119" i="1"/>
  <c r="AW119" i="1"/>
  <c r="Y119" i="1"/>
  <c r="AQ119" i="1"/>
  <c r="Z119" i="1"/>
  <c r="AK119" i="1"/>
  <c r="AH119" i="1"/>
  <c r="X119" i="1"/>
  <c r="AI119" i="1"/>
  <c r="V119" i="1"/>
  <c r="Y364" i="1"/>
  <c r="AH364" i="1"/>
  <c r="AJ364" i="1"/>
  <c r="Z364" i="1"/>
  <c r="X364" i="1"/>
  <c r="W364" i="1"/>
  <c r="V364" i="1"/>
  <c r="AZ364" i="1"/>
  <c r="BA364" i="1"/>
  <c r="AI364" i="1"/>
  <c r="AK364" i="1"/>
  <c r="AF364" i="1"/>
  <c r="AL364" i="1"/>
  <c r="AG364" i="1"/>
  <c r="AK384" i="1"/>
  <c r="AP384" i="1"/>
  <c r="AF384" i="1"/>
  <c r="AH384" i="1"/>
  <c r="AG384" i="1"/>
  <c r="X384" i="1"/>
  <c r="AJ384" i="1"/>
  <c r="AX384" i="1"/>
  <c r="AL384" i="1"/>
  <c r="Z384" i="1"/>
  <c r="Y384" i="1"/>
  <c r="W384" i="1"/>
  <c r="AO384" i="1"/>
  <c r="AI384" i="1"/>
  <c r="V384" i="1"/>
  <c r="X455" i="1"/>
  <c r="AL455" i="1"/>
  <c r="W455" i="1"/>
  <c r="AG455" i="1"/>
  <c r="Y455" i="1"/>
  <c r="AK455" i="1"/>
  <c r="Z455" i="1"/>
  <c r="AF455" i="1"/>
  <c r="AH455" i="1"/>
  <c r="AJ455" i="1"/>
  <c r="AO455" i="1"/>
  <c r="X380" i="1"/>
  <c r="AO380" i="1"/>
  <c r="V380" i="1"/>
  <c r="W380" i="1"/>
  <c r="Z380" i="1"/>
  <c r="AH380" i="1"/>
  <c r="AL380" i="1"/>
  <c r="AI380" i="1"/>
  <c r="AJ380" i="1"/>
  <c r="AP380" i="1"/>
  <c r="Y380" i="1"/>
  <c r="AG380" i="1"/>
  <c r="AK380" i="1"/>
  <c r="AF380" i="1"/>
  <c r="AK428" i="1"/>
  <c r="AP428" i="1"/>
  <c r="Z428" i="1"/>
  <c r="AO428" i="1"/>
  <c r="W428" i="1"/>
  <c r="AF428" i="1"/>
  <c r="AG428" i="1"/>
  <c r="X428" i="1"/>
  <c r="AH428" i="1"/>
  <c r="AJ428" i="1"/>
  <c r="Y428" i="1"/>
  <c r="AI428" i="1"/>
  <c r="AG319" i="1"/>
  <c r="AI320" i="1"/>
  <c r="W381" i="1"/>
  <c r="AG245" i="1"/>
  <c r="AO245" i="1"/>
  <c r="AL245" i="1"/>
  <c r="Y245" i="1"/>
  <c r="X245" i="1"/>
  <c r="AH245" i="1"/>
  <c r="AK245" i="1"/>
  <c r="AF245" i="1"/>
  <c r="V245" i="1"/>
  <c r="AJ245" i="1"/>
  <c r="AP245" i="1"/>
  <c r="AI245" i="1"/>
  <c r="Z245" i="1"/>
  <c r="W245" i="1"/>
  <c r="Z238" i="1"/>
  <c r="BA238" i="1"/>
  <c r="AI238" i="1"/>
  <c r="AH238" i="1"/>
  <c r="AF238" i="1"/>
  <c r="AG238" i="1"/>
  <c r="AJ238" i="1"/>
  <c r="X238" i="1"/>
  <c r="Y238" i="1"/>
  <c r="W238" i="1"/>
  <c r="AL238" i="1"/>
  <c r="AK238" i="1"/>
  <c r="V238" i="1"/>
  <c r="AP79" i="1"/>
  <c r="Y79" i="1"/>
  <c r="AK79" i="1"/>
  <c r="X79" i="1"/>
  <c r="Z79" i="1"/>
  <c r="AF79" i="1"/>
  <c r="AH79" i="1"/>
  <c r="AI79" i="1"/>
  <c r="V79" i="1"/>
  <c r="AL79" i="1"/>
  <c r="AO79" i="1"/>
  <c r="AG79" i="1"/>
  <c r="AJ79" i="1"/>
  <c r="W79" i="1"/>
  <c r="O83" i="39"/>
  <c r="K54" i="39"/>
  <c r="Q85" i="39"/>
  <c r="U46" i="39"/>
  <c r="I50" i="39"/>
  <c r="W54" i="39"/>
  <c r="Y39" i="39"/>
  <c r="AA57" i="39"/>
  <c r="G40" i="39"/>
  <c r="S75" i="39"/>
  <c r="M67" i="39"/>
  <c r="AO124" i="1"/>
  <c r="AH124" i="1"/>
  <c r="Z124" i="1"/>
  <c r="X124" i="1"/>
  <c r="AI124" i="1"/>
  <c r="AF124" i="1"/>
  <c r="AG124" i="1"/>
  <c r="Y124" i="1"/>
  <c r="AL124" i="1"/>
  <c r="W124" i="1"/>
  <c r="AJ124" i="1"/>
  <c r="AP124" i="1"/>
  <c r="AK124" i="1"/>
  <c r="V124" i="1"/>
  <c r="A49" i="39"/>
  <c r="AG71" i="39"/>
  <c r="AL453" i="1"/>
  <c r="AK453" i="1"/>
  <c r="Y22" i="39"/>
  <c r="W48" i="39"/>
  <c r="A27" i="39"/>
  <c r="Y31" i="39"/>
  <c r="AP423" i="1"/>
  <c r="AH423" i="1"/>
  <c r="AU442" i="1"/>
  <c r="AR442" i="1"/>
  <c r="AA77" i="39"/>
  <c r="W15" i="39"/>
  <c r="E26" i="39"/>
  <c r="X417" i="1"/>
  <c r="K24" i="39"/>
  <c r="W21" i="39"/>
  <c r="Q34" i="39"/>
  <c r="C17" i="39"/>
  <c r="I21" i="39"/>
  <c r="Y410" i="1"/>
  <c r="Q32" i="39"/>
  <c r="M26" i="39"/>
  <c r="W20" i="39"/>
  <c r="O31" i="39"/>
  <c r="I19" i="39"/>
  <c r="AA26" i="39"/>
  <c r="D91" i="1"/>
  <c r="Z407" i="1"/>
  <c r="AJ108" i="1"/>
  <c r="AL108" i="1"/>
  <c r="AG108" i="1"/>
  <c r="X108" i="1"/>
  <c r="AS108" i="1"/>
  <c r="AV108" i="1"/>
  <c r="AK108" i="1"/>
  <c r="AI108" i="1"/>
  <c r="AH108" i="1"/>
  <c r="AQ108" i="1"/>
  <c r="Y108" i="1"/>
  <c r="W108" i="1"/>
  <c r="AT108" i="1"/>
  <c r="V108" i="1"/>
  <c r="Z108" i="1"/>
  <c r="AF108" i="1"/>
  <c r="AW108" i="1"/>
  <c r="AU108" i="1"/>
  <c r="AR108" i="1"/>
  <c r="AG337" i="1"/>
  <c r="X337" i="1"/>
  <c r="Z337" i="1"/>
  <c r="AF337" i="1"/>
  <c r="Y337" i="1"/>
  <c r="AL337" i="1"/>
  <c r="AH337" i="1"/>
  <c r="AK337" i="1"/>
  <c r="AI337" i="1"/>
  <c r="AJ337" i="1"/>
  <c r="W337" i="1"/>
  <c r="V337" i="1"/>
  <c r="AO337" i="1"/>
  <c r="AF242" i="1"/>
  <c r="AK242" i="1"/>
  <c r="W242" i="1"/>
  <c r="Z242" i="1"/>
  <c r="X242" i="1"/>
  <c r="AG242" i="1"/>
  <c r="Y242" i="1"/>
  <c r="V242" i="1"/>
  <c r="AO242" i="1"/>
  <c r="AJ242" i="1"/>
  <c r="AI242" i="1"/>
  <c r="AH242" i="1"/>
  <c r="AP242" i="1"/>
  <c r="AL242" i="1"/>
  <c r="AL341" i="1"/>
  <c r="AK341" i="1"/>
  <c r="AJ341" i="1"/>
  <c r="W341" i="1"/>
  <c r="Y341" i="1"/>
  <c r="AF341" i="1"/>
  <c r="BA341" i="1"/>
  <c r="AI341" i="1"/>
  <c r="X341" i="1"/>
  <c r="AG341" i="1"/>
  <c r="Z341" i="1"/>
  <c r="AH341" i="1"/>
  <c r="V341" i="1"/>
  <c r="Y28" i="1"/>
  <c r="AI28" i="1"/>
  <c r="AF28" i="1"/>
  <c r="W28" i="1"/>
  <c r="X28" i="1"/>
  <c r="AJ28" i="1"/>
  <c r="AG28" i="1"/>
  <c r="AP28" i="1"/>
  <c r="AK28" i="1"/>
  <c r="Z28" i="1"/>
  <c r="AO28" i="1"/>
  <c r="AL28" i="1"/>
  <c r="AH28" i="1"/>
  <c r="Y340" i="1"/>
  <c r="Z340" i="1"/>
  <c r="AI340" i="1"/>
  <c r="W340" i="1"/>
  <c r="X340" i="1"/>
  <c r="AG340" i="1"/>
  <c r="BA340" i="1"/>
  <c r="AL340" i="1"/>
  <c r="AK340" i="1"/>
  <c r="AF340" i="1"/>
  <c r="AJ340" i="1"/>
  <c r="AO340" i="1"/>
  <c r="AH340" i="1"/>
  <c r="AP340" i="1"/>
  <c r="V340" i="1"/>
  <c r="Y404" i="1"/>
  <c r="X404" i="1"/>
  <c r="AJ404" i="1"/>
  <c r="AP404" i="1"/>
  <c r="AK404" i="1"/>
  <c r="AH404" i="1"/>
  <c r="AL404" i="1"/>
  <c r="AF404" i="1"/>
  <c r="AI404" i="1"/>
  <c r="V404" i="1"/>
  <c r="AO404" i="1"/>
  <c r="Z404" i="1"/>
  <c r="AG404" i="1"/>
  <c r="W404" i="1"/>
  <c r="AH296" i="1"/>
  <c r="AI296" i="1"/>
  <c r="X296" i="1"/>
  <c r="AG296" i="1"/>
  <c r="V296" i="1"/>
  <c r="AZ296" i="1"/>
  <c r="Z296" i="1"/>
  <c r="W296" i="1"/>
  <c r="BA296" i="1"/>
  <c r="AO296" i="1"/>
  <c r="AJ296" i="1"/>
  <c r="AP296" i="1"/>
  <c r="AK296" i="1"/>
  <c r="AF296" i="1"/>
  <c r="Y296" i="1"/>
  <c r="AL296" i="1"/>
  <c r="AI239" i="1"/>
  <c r="BA239" i="1"/>
  <c r="AG239" i="1"/>
  <c r="AF239" i="1"/>
  <c r="W239" i="1"/>
  <c r="Y239" i="1"/>
  <c r="AH239" i="1"/>
  <c r="X239" i="1"/>
  <c r="V239" i="1"/>
  <c r="AL239" i="1"/>
  <c r="AJ239" i="1"/>
  <c r="AK239" i="1"/>
  <c r="Z239" i="1"/>
  <c r="W20" i="1"/>
  <c r="AJ20" i="1"/>
  <c r="Y20" i="1"/>
  <c r="AK20" i="1"/>
  <c r="AI20" i="1"/>
  <c r="Z20" i="1"/>
  <c r="V20" i="1"/>
  <c r="AL20" i="1"/>
  <c r="AO20" i="1"/>
  <c r="AF20" i="1"/>
  <c r="AG20" i="1"/>
  <c r="X20" i="1"/>
  <c r="AH20" i="1"/>
  <c r="AP20" i="1"/>
  <c r="X141" i="1"/>
  <c r="AH141" i="1"/>
  <c r="Y141" i="1"/>
  <c r="Z141" i="1"/>
  <c r="W141" i="1"/>
  <c r="AG141" i="1"/>
  <c r="AI141" i="1"/>
  <c r="AK141" i="1"/>
  <c r="AJ141" i="1"/>
  <c r="AL141" i="1"/>
  <c r="AZ141" i="1"/>
  <c r="AF141" i="1"/>
  <c r="V141" i="1"/>
  <c r="AH315" i="1"/>
  <c r="AO315" i="1"/>
  <c r="AP315" i="1"/>
  <c r="X315" i="1"/>
  <c r="AI315" i="1"/>
  <c r="W315" i="1"/>
  <c r="AG315" i="1"/>
  <c r="AK315" i="1"/>
  <c r="Y315" i="1"/>
  <c r="AF315" i="1"/>
  <c r="Z315" i="1"/>
  <c r="AJ315" i="1"/>
  <c r="AL315" i="1"/>
  <c r="V315" i="1"/>
  <c r="O77" i="39"/>
  <c r="AK147" i="1"/>
  <c r="AJ147" i="1"/>
  <c r="W147" i="1"/>
  <c r="Z147" i="1"/>
  <c r="AL147" i="1"/>
  <c r="V147" i="1"/>
  <c r="AZ147" i="1"/>
  <c r="X147" i="1"/>
  <c r="AG147" i="1"/>
  <c r="AH147" i="1"/>
  <c r="Y147" i="1"/>
  <c r="AF147" i="1"/>
  <c r="AI147" i="1"/>
  <c r="O53" i="39"/>
  <c r="BA167" i="1"/>
  <c r="AF167" i="1"/>
  <c r="AK279" i="1"/>
  <c r="Z279" i="1"/>
  <c r="AH279" i="1"/>
  <c r="X279" i="1"/>
  <c r="AG279" i="1"/>
  <c r="AP279" i="1"/>
  <c r="AJ279" i="1"/>
  <c r="AF279" i="1"/>
  <c r="AO279" i="1"/>
  <c r="AL279" i="1"/>
  <c r="AI279" i="1"/>
  <c r="W279" i="1"/>
  <c r="Y279" i="1"/>
  <c r="V279" i="1"/>
  <c r="X343" i="1"/>
  <c r="AJ343" i="1"/>
  <c r="AP343" i="1"/>
  <c r="AL343" i="1"/>
  <c r="AF343" i="1"/>
  <c r="AO343" i="1"/>
  <c r="W343" i="1"/>
  <c r="Z343" i="1"/>
  <c r="BA343" i="1"/>
  <c r="AH343" i="1"/>
  <c r="V343" i="1"/>
  <c r="Y343" i="1"/>
  <c r="AI343" i="1"/>
  <c r="AK343" i="1"/>
  <c r="AG343" i="1"/>
  <c r="AI123" i="1"/>
  <c r="Z123" i="1"/>
  <c r="AP123" i="1"/>
  <c r="Y123" i="1"/>
  <c r="W123" i="1"/>
  <c r="X123" i="1"/>
  <c r="AF123" i="1"/>
  <c r="AK123" i="1"/>
  <c r="AJ123" i="1"/>
  <c r="AH123" i="1"/>
  <c r="AG123" i="1"/>
  <c r="AL123" i="1"/>
  <c r="AO123" i="1"/>
  <c r="V123" i="1"/>
  <c r="W394" i="1"/>
  <c r="AJ394" i="1"/>
  <c r="AK394" i="1"/>
  <c r="AL394" i="1"/>
  <c r="Z394" i="1"/>
  <c r="AG394" i="1"/>
  <c r="AI394" i="1"/>
  <c r="AF394" i="1"/>
  <c r="AH394" i="1"/>
  <c r="X394" i="1"/>
  <c r="V394" i="1"/>
  <c r="AO394" i="1"/>
  <c r="AP394" i="1"/>
  <c r="Y394" i="1"/>
  <c r="Y138" i="1"/>
  <c r="AL138" i="1"/>
  <c r="AK138" i="1"/>
  <c r="AP138" i="1"/>
  <c r="AH138" i="1"/>
  <c r="AJ138" i="1"/>
  <c r="X138" i="1"/>
  <c r="W138" i="1"/>
  <c r="AG138" i="1"/>
  <c r="AF138" i="1"/>
  <c r="AI138" i="1"/>
  <c r="AO138" i="1"/>
  <c r="Z138" i="1"/>
  <c r="V138" i="1"/>
  <c r="AO26" i="1"/>
  <c r="AL26" i="1"/>
  <c r="AP26" i="1"/>
  <c r="V26" i="1"/>
  <c r="AI26" i="1"/>
  <c r="AJ26" i="1"/>
  <c r="X26" i="1"/>
  <c r="W26" i="1"/>
  <c r="AH26" i="1"/>
  <c r="Z26" i="1"/>
  <c r="AF26" i="1"/>
  <c r="Y26" i="1"/>
  <c r="AG26" i="1"/>
  <c r="AK26" i="1"/>
  <c r="W30" i="1"/>
  <c r="Z30" i="1"/>
  <c r="AK30" i="1"/>
  <c r="AL30" i="1"/>
  <c r="AG30" i="1"/>
  <c r="Y30" i="1"/>
  <c r="X30" i="1"/>
  <c r="AI30" i="1"/>
  <c r="AJ30" i="1"/>
  <c r="AH30" i="1"/>
  <c r="V30" i="1"/>
  <c r="AP30" i="1"/>
  <c r="AF30" i="1"/>
  <c r="AO30" i="1"/>
  <c r="M63" i="39"/>
  <c r="V407" i="1"/>
  <c r="W347" i="1"/>
  <c r="AJ347" i="1"/>
  <c r="AG347" i="1"/>
  <c r="Y347" i="1"/>
  <c r="AO347" i="1"/>
  <c r="AF347" i="1"/>
  <c r="AL347" i="1"/>
  <c r="AI347" i="1"/>
  <c r="AH347" i="1"/>
  <c r="X347" i="1"/>
  <c r="Z347" i="1"/>
  <c r="AK347" i="1"/>
  <c r="AP347" i="1"/>
  <c r="BA347" i="1"/>
  <c r="V347" i="1"/>
  <c r="Q114" i="39"/>
  <c r="Q36" i="39"/>
  <c r="S104" i="39"/>
  <c r="V423" i="1"/>
  <c r="AI302" i="1"/>
  <c r="BA302" i="1"/>
  <c r="AH302" i="1"/>
  <c r="Y302" i="1"/>
  <c r="Z302" i="1"/>
  <c r="W302" i="1"/>
  <c r="AK302" i="1"/>
  <c r="AF302" i="1"/>
  <c r="AL302" i="1"/>
  <c r="AG302" i="1"/>
  <c r="X302" i="1"/>
  <c r="AJ302" i="1"/>
  <c r="V302" i="1"/>
  <c r="V155" i="1"/>
  <c r="AI155" i="1"/>
  <c r="AJ155" i="1"/>
  <c r="W155" i="1"/>
  <c r="AH155" i="1"/>
  <c r="AK155" i="1"/>
  <c r="AG155" i="1"/>
  <c r="Z155" i="1"/>
  <c r="BC155" i="1"/>
  <c r="X155" i="1"/>
  <c r="AF155" i="1"/>
  <c r="AP155" i="1"/>
  <c r="AO155" i="1"/>
  <c r="Y155" i="1"/>
  <c r="AL155" i="1"/>
  <c r="V58" i="1"/>
  <c r="AF319" i="1"/>
  <c r="Z426" i="1"/>
  <c r="Z58" i="1"/>
  <c r="BC58" i="1"/>
  <c r="AG320" i="1"/>
  <c r="AF381" i="1"/>
  <c r="Y317" i="1"/>
  <c r="X167" i="1"/>
  <c r="AK167" i="1"/>
  <c r="Q38" i="39"/>
  <c r="E48" i="39"/>
  <c r="K75" i="39"/>
  <c r="I43" i="39"/>
  <c r="AF226" i="1"/>
  <c r="X226" i="1"/>
  <c r="AH226" i="1"/>
  <c r="AO226" i="1"/>
  <c r="AI226" i="1"/>
  <c r="Z226" i="1"/>
  <c r="AJ226" i="1"/>
  <c r="AL226" i="1"/>
  <c r="AP226" i="1"/>
  <c r="W226" i="1"/>
  <c r="AK226" i="1"/>
  <c r="Y226" i="1"/>
  <c r="AG226" i="1"/>
  <c r="V226" i="1"/>
  <c r="AS285" i="1"/>
  <c r="Q106" i="39"/>
  <c r="D432" i="1"/>
  <c r="D95" i="1"/>
  <c r="S11" i="39"/>
  <c r="K78" i="39"/>
  <c r="AA84" i="39"/>
  <c r="K21" i="39"/>
  <c r="Q28" i="39"/>
  <c r="Q49" i="39"/>
  <c r="C27" i="39"/>
  <c r="C41" i="39"/>
  <c r="M103" i="39"/>
  <c r="AO453" i="1"/>
  <c r="X453" i="1"/>
  <c r="D44" i="1"/>
  <c r="AA48" i="39"/>
  <c r="D70" i="1"/>
  <c r="D231" i="1"/>
  <c r="AE231" i="1" s="1"/>
  <c r="I24" i="39"/>
  <c r="D336" i="1"/>
  <c r="AE336" i="1" s="1"/>
  <c r="M101" i="39"/>
  <c r="I67" i="39"/>
  <c r="AG40" i="39"/>
  <c r="C28" i="39"/>
  <c r="E31" i="39"/>
  <c r="AI105" i="1"/>
  <c r="AK105" i="1"/>
  <c r="W105" i="1"/>
  <c r="AJ105" i="1"/>
  <c r="AF105" i="1"/>
  <c r="AG105" i="1"/>
  <c r="X105" i="1"/>
  <c r="Z105" i="1"/>
  <c r="AL105" i="1"/>
  <c r="AO105" i="1"/>
  <c r="AP105" i="1"/>
  <c r="AH105" i="1"/>
  <c r="Y105" i="1"/>
  <c r="V105" i="1"/>
  <c r="AA36" i="39"/>
  <c r="X423" i="1"/>
  <c r="AJ423" i="1"/>
  <c r="AL442" i="1"/>
  <c r="W442" i="1"/>
  <c r="M52" i="39"/>
  <c r="M22" i="39"/>
  <c r="Q27" i="39"/>
  <c r="S93" i="39"/>
  <c r="D172" i="1"/>
  <c r="AE172" i="1" s="1"/>
  <c r="AA80" i="39"/>
  <c r="O69" i="39"/>
  <c r="AG20" i="39"/>
  <c r="W417" i="1"/>
  <c r="Y17" i="39"/>
  <c r="O33" i="39"/>
  <c r="AK187" i="1"/>
  <c r="AJ187" i="1"/>
  <c r="BA187" i="1"/>
  <c r="AH187" i="1"/>
  <c r="Y187" i="1"/>
  <c r="AF187" i="1"/>
  <c r="AW187" i="1"/>
  <c r="AL187" i="1"/>
  <c r="V187" i="1"/>
  <c r="AU187" i="1"/>
  <c r="W187" i="1"/>
  <c r="AR187" i="1"/>
  <c r="AS187" i="1"/>
  <c r="AI187" i="1"/>
  <c r="AG187" i="1"/>
  <c r="AV187" i="1"/>
  <c r="AQ187" i="1"/>
  <c r="AT187" i="1"/>
  <c r="Z187" i="1"/>
  <c r="X187" i="1"/>
  <c r="AK410" i="1"/>
  <c r="M40" i="39"/>
  <c r="U27" i="39"/>
  <c r="W30" i="39"/>
  <c r="Q51" i="39"/>
  <c r="Y25" i="39"/>
  <c r="U19" i="39"/>
  <c r="X358" i="1"/>
  <c r="AF358" i="1"/>
  <c r="W358" i="1"/>
  <c r="Y358" i="1"/>
  <c r="AH358" i="1"/>
  <c r="AK358" i="1"/>
  <c r="Z358" i="1"/>
  <c r="AL358" i="1"/>
  <c r="AI358" i="1"/>
  <c r="AJ358" i="1"/>
  <c r="BA358" i="1"/>
  <c r="AG358" i="1"/>
  <c r="V358" i="1"/>
  <c r="AJ12" i="1"/>
  <c r="W12" i="1"/>
  <c r="AK12" i="1"/>
  <c r="Y12" i="1"/>
  <c r="BA12" i="1"/>
  <c r="AL12" i="1"/>
  <c r="AF12" i="1"/>
  <c r="Z12" i="1"/>
  <c r="AG12" i="1"/>
  <c r="AH12" i="1"/>
  <c r="AI12" i="1"/>
  <c r="AX12" i="1"/>
  <c r="X12" i="1"/>
  <c r="AL47" i="1"/>
  <c r="AF47" i="1"/>
  <c r="AP47" i="1"/>
  <c r="AO47" i="1"/>
  <c r="W47" i="1"/>
  <c r="Y47" i="1"/>
  <c r="AJ47" i="1"/>
  <c r="AI47" i="1"/>
  <c r="AK47" i="1"/>
  <c r="X47" i="1"/>
  <c r="AG47" i="1"/>
  <c r="Z47" i="1"/>
  <c r="AH47" i="1"/>
  <c r="V47" i="1"/>
  <c r="Y379" i="1"/>
  <c r="Z379" i="1"/>
  <c r="AO379" i="1"/>
  <c r="AG379" i="1"/>
  <c r="AF379" i="1"/>
  <c r="AP379" i="1"/>
  <c r="AJ379" i="1"/>
  <c r="AK379" i="1"/>
  <c r="AL379" i="1"/>
  <c r="V379" i="1"/>
  <c r="W379" i="1"/>
  <c r="AI379" i="1"/>
  <c r="AH379" i="1"/>
  <c r="X379" i="1"/>
  <c r="AK319" i="1"/>
  <c r="D374" i="1"/>
  <c r="AE374" i="1" s="1"/>
  <c r="D377" i="1"/>
  <c r="AE377" i="1" s="1"/>
  <c r="V453" i="1"/>
  <c r="V426" i="1"/>
  <c r="D85" i="1"/>
  <c r="AE85" i="1" s="1"/>
  <c r="S14" i="39"/>
  <c r="D359" i="1"/>
  <c r="AE359" i="1" s="1"/>
  <c r="M100" i="39"/>
  <c r="S96" i="39"/>
  <c r="S111" i="39"/>
  <c r="AH426" i="1"/>
  <c r="M16" i="39"/>
  <c r="Y58" i="1"/>
  <c r="W58" i="1"/>
  <c r="AF320" i="1"/>
  <c r="AK320" i="1"/>
  <c r="X381" i="1"/>
  <c r="AL381" i="1"/>
  <c r="AJ317" i="1"/>
  <c r="AL317" i="1"/>
  <c r="Y167" i="1"/>
  <c r="S37" i="39"/>
  <c r="K71" i="39"/>
  <c r="Q126" i="39"/>
  <c r="S82" i="39"/>
  <c r="AG53" i="39"/>
  <c r="O94" i="39"/>
  <c r="Q96" i="39"/>
  <c r="M74" i="39"/>
  <c r="A37" i="39"/>
  <c r="K60" i="39"/>
  <c r="E44" i="39"/>
  <c r="S100" i="39"/>
  <c r="I12" i="39"/>
  <c r="K10" i="39"/>
  <c r="O11" i="39"/>
  <c r="O130" i="39"/>
  <c r="Q132" i="39"/>
  <c r="O133" i="39"/>
  <c r="W51" i="39"/>
  <c r="O27" i="39"/>
  <c r="S28" i="39"/>
  <c r="D128" i="1"/>
  <c r="O62" i="39"/>
  <c r="A50" i="39"/>
  <c r="W453" i="1"/>
  <c r="AG453" i="1"/>
  <c r="A25" i="39"/>
  <c r="I16" i="39"/>
  <c r="S57" i="39"/>
  <c r="U24" i="39"/>
  <c r="Q110" i="39"/>
  <c r="U10" i="39"/>
  <c r="E53" i="39"/>
  <c r="AA53" i="39"/>
  <c r="C30" i="39"/>
  <c r="O72" i="39"/>
  <c r="M58" i="39"/>
  <c r="D414" i="1"/>
  <c r="AK423" i="1"/>
  <c r="AG423" i="1"/>
  <c r="AT442" i="1"/>
  <c r="Y442" i="1"/>
  <c r="AA13" i="39"/>
  <c r="Q103" i="39"/>
  <c r="D182" i="1"/>
  <c r="AE182" i="1" s="1"/>
  <c r="I66" i="39"/>
  <c r="Y13" i="39"/>
  <c r="G13" i="39"/>
  <c r="W65" i="39"/>
  <c r="AA37" i="39"/>
  <c r="O66" i="39"/>
  <c r="I40" i="39"/>
  <c r="Y35" i="39"/>
  <c r="Q138" i="39"/>
  <c r="Q58" i="39"/>
  <c r="C15" i="39"/>
  <c r="AO417" i="1"/>
  <c r="U20" i="39"/>
  <c r="E18" i="39"/>
  <c r="AH410" i="1"/>
  <c r="D143" i="1"/>
  <c r="Y16" i="39"/>
  <c r="AJ322" i="1"/>
  <c r="AL322" i="1"/>
  <c r="W322" i="1"/>
  <c r="AF322" i="1"/>
  <c r="X322" i="1"/>
  <c r="AK322" i="1"/>
  <c r="Z322" i="1"/>
  <c r="AG322" i="1"/>
  <c r="BA322" i="1"/>
  <c r="AI322" i="1"/>
  <c r="AH322" i="1"/>
  <c r="Y322" i="1"/>
  <c r="V322" i="1"/>
  <c r="AG383" i="1"/>
  <c r="AJ383" i="1"/>
  <c r="Y383" i="1"/>
  <c r="AL383" i="1"/>
  <c r="Z383" i="1"/>
  <c r="AP383" i="1"/>
  <c r="W383" i="1"/>
  <c r="AF383" i="1"/>
  <c r="AO383" i="1"/>
  <c r="AH383" i="1"/>
  <c r="AI383" i="1"/>
  <c r="AK383" i="1"/>
  <c r="V383" i="1"/>
  <c r="X383" i="1"/>
  <c r="W290" i="1"/>
  <c r="Y290" i="1"/>
  <c r="AL290" i="1"/>
  <c r="AF290" i="1"/>
  <c r="AJ290" i="1"/>
  <c r="AK290" i="1"/>
  <c r="AI290" i="1"/>
  <c r="AP290" i="1"/>
  <c r="AW290" i="1"/>
  <c r="Z290" i="1"/>
  <c r="V290" i="1"/>
  <c r="BA290" i="1"/>
  <c r="AO290" i="1"/>
  <c r="AH290" i="1"/>
  <c r="AU290" i="1"/>
  <c r="AV290" i="1"/>
  <c r="AT290" i="1"/>
  <c r="AQ290" i="1"/>
  <c r="X290" i="1"/>
  <c r="AG290" i="1"/>
  <c r="AS290" i="1"/>
  <c r="AR290" i="1"/>
  <c r="S84" i="39"/>
  <c r="V320" i="1"/>
  <c r="V319" i="1"/>
  <c r="O128" i="39"/>
  <c r="AL87" i="1"/>
  <c r="AP87" i="1"/>
  <c r="AH87" i="1"/>
  <c r="W87" i="1"/>
  <c r="Y87" i="1"/>
  <c r="AI87" i="1"/>
  <c r="AF87" i="1"/>
  <c r="X87" i="1"/>
  <c r="AG87" i="1"/>
  <c r="AK87" i="1"/>
  <c r="Z87" i="1"/>
  <c r="AJ87" i="1"/>
  <c r="AO87" i="1"/>
  <c r="V87" i="1"/>
  <c r="Z403" i="1"/>
  <c r="AK403" i="1"/>
  <c r="Y403" i="1"/>
  <c r="X403" i="1"/>
  <c r="AG403" i="1"/>
  <c r="AF403" i="1"/>
  <c r="AH403" i="1"/>
  <c r="AJ403" i="1"/>
  <c r="AO403" i="1"/>
  <c r="AP403" i="1"/>
  <c r="AL403" i="1"/>
  <c r="AI403" i="1"/>
  <c r="V403" i="1"/>
  <c r="W403" i="1"/>
  <c r="X313" i="1"/>
  <c r="AK313" i="1"/>
  <c r="Y313" i="1"/>
  <c r="AJ313" i="1"/>
  <c r="W313" i="1"/>
  <c r="AH313" i="1"/>
  <c r="AP313" i="1"/>
  <c r="Z313" i="1"/>
  <c r="AI313" i="1"/>
  <c r="AF313" i="1"/>
  <c r="AG313" i="1"/>
  <c r="V313" i="1"/>
  <c r="AO313" i="1"/>
  <c r="AL313" i="1"/>
  <c r="AH319" i="1"/>
  <c r="W426" i="1"/>
  <c r="AI426" i="1"/>
  <c r="K15" i="39"/>
  <c r="AF58" i="1"/>
  <c r="AJ58" i="1"/>
  <c r="X320" i="1"/>
  <c r="BC381" i="1"/>
  <c r="Z381" i="1"/>
  <c r="AG317" i="1"/>
  <c r="AJ167" i="1"/>
  <c r="AI167" i="1"/>
  <c r="S36" i="39"/>
  <c r="G11" i="39"/>
  <c r="Q141" i="39"/>
  <c r="O122" i="39"/>
  <c r="D68" i="1"/>
  <c r="Y14" i="39"/>
  <c r="I26" i="39"/>
  <c r="Y24" i="39"/>
  <c r="E54" i="39"/>
  <c r="O131" i="39"/>
  <c r="Y453" i="1"/>
  <c r="D204" i="1"/>
  <c r="AE204" i="1" s="1"/>
  <c r="I18" i="39"/>
  <c r="A32" i="39"/>
  <c r="AA33" i="39"/>
  <c r="M37" i="39"/>
  <c r="W27" i="39"/>
  <c r="AV59" i="1"/>
  <c r="AK59" i="1"/>
  <c r="AW59" i="1"/>
  <c r="AI59" i="1"/>
  <c r="X59" i="1"/>
  <c r="AJ59" i="1"/>
  <c r="AF59" i="1"/>
  <c r="Y59" i="1"/>
  <c r="AU59" i="1"/>
  <c r="Z59" i="1"/>
  <c r="V59" i="1"/>
  <c r="AL59" i="1"/>
  <c r="AQ59" i="1"/>
  <c r="AH59" i="1"/>
  <c r="AT59" i="1"/>
  <c r="AR59" i="1"/>
  <c r="W59" i="1"/>
  <c r="AS59" i="1"/>
  <c r="AG59" i="1"/>
  <c r="W61" i="39"/>
  <c r="Y57" i="39"/>
  <c r="U76" i="39"/>
  <c r="Q77" i="39"/>
  <c r="AG38" i="39"/>
  <c r="AA50" i="39"/>
  <c r="M48" i="39"/>
  <c r="K40" i="39"/>
  <c r="AO423" i="1"/>
  <c r="Z423" i="1"/>
  <c r="AW442" i="1"/>
  <c r="AQ442" i="1"/>
  <c r="Q135" i="39"/>
  <c r="E15" i="39"/>
  <c r="Y52" i="39"/>
  <c r="W42" i="39"/>
  <c r="Q71" i="39"/>
  <c r="U32" i="39"/>
  <c r="G15" i="39"/>
  <c r="AG417" i="1"/>
  <c r="Z417" i="1"/>
  <c r="S35" i="39"/>
  <c r="D93" i="1"/>
  <c r="C22" i="39"/>
  <c r="K23" i="39"/>
  <c r="O25" i="39"/>
  <c r="M21" i="39"/>
  <c r="Y12" i="39"/>
  <c r="W14" i="39"/>
  <c r="AA20" i="39"/>
  <c r="U13" i="39"/>
  <c r="I13" i="39"/>
  <c r="S23" i="39"/>
  <c r="K19" i="39"/>
  <c r="Q26" i="39"/>
  <c r="AP455" i="1"/>
  <c r="AP362" i="1"/>
  <c r="V362" i="1"/>
  <c r="AG362" i="1"/>
  <c r="AK362" i="1"/>
  <c r="X362" i="1"/>
  <c r="BA362" i="1"/>
  <c r="AF362" i="1"/>
  <c r="AH362" i="1"/>
  <c r="AL362" i="1"/>
  <c r="AI362" i="1"/>
  <c r="AZ362" i="1"/>
  <c r="Y362" i="1"/>
  <c r="W362" i="1"/>
  <c r="AJ362" i="1"/>
  <c r="AO362" i="1"/>
  <c r="Z362" i="1"/>
  <c r="AI368" i="1"/>
  <c r="Y368" i="1"/>
  <c r="W368" i="1"/>
  <c r="AL368" i="1"/>
  <c r="AJ368" i="1"/>
  <c r="AP368" i="1"/>
  <c r="AK368" i="1"/>
  <c r="AF368" i="1"/>
  <c r="AG368" i="1"/>
  <c r="AH368" i="1"/>
  <c r="AO368" i="1"/>
  <c r="Z368" i="1"/>
  <c r="X368" i="1"/>
  <c r="V368" i="1"/>
  <c r="AZ202" i="1"/>
  <c r="Z202" i="1"/>
  <c r="AG202" i="1"/>
  <c r="W202" i="1"/>
  <c r="AK202" i="1"/>
  <c r="AL202" i="1"/>
  <c r="AI202" i="1"/>
  <c r="AF202" i="1"/>
  <c r="Y202" i="1"/>
  <c r="AH202" i="1"/>
  <c r="AJ202" i="1"/>
  <c r="X202" i="1"/>
  <c r="V202" i="1"/>
  <c r="Z136" i="1"/>
  <c r="AO136" i="1"/>
  <c r="W136" i="1"/>
  <c r="AF136" i="1"/>
  <c r="AG136" i="1"/>
  <c r="AJ136" i="1"/>
  <c r="AK136" i="1"/>
  <c r="AI136" i="1"/>
  <c r="AP136" i="1"/>
  <c r="AH136" i="1"/>
  <c r="AL136" i="1"/>
  <c r="X136" i="1"/>
  <c r="Y136" i="1"/>
  <c r="V136" i="1"/>
  <c r="AK249" i="1"/>
  <c r="Y249" i="1"/>
  <c r="Z249" i="1"/>
  <c r="AG249" i="1"/>
  <c r="AZ249" i="1"/>
  <c r="AI249" i="1"/>
  <c r="AJ249" i="1"/>
  <c r="AH249" i="1"/>
  <c r="AL249" i="1"/>
  <c r="AF249" i="1"/>
  <c r="W249" i="1"/>
  <c r="X249" i="1"/>
  <c r="V249" i="1"/>
  <c r="Y386" i="1"/>
  <c r="AG386" i="1"/>
  <c r="AJ386" i="1"/>
  <c r="X386" i="1"/>
  <c r="AK386" i="1"/>
  <c r="AL386" i="1"/>
  <c r="AI386" i="1"/>
  <c r="AF386" i="1"/>
  <c r="Z386" i="1"/>
  <c r="V386" i="1"/>
  <c r="AO386" i="1"/>
  <c r="W386" i="1"/>
  <c r="AH386" i="1"/>
  <c r="AP386" i="1"/>
  <c r="Y61" i="1"/>
  <c r="AK61" i="1"/>
  <c r="AH61" i="1"/>
  <c r="AG61" i="1"/>
  <c r="AO61" i="1"/>
  <c r="AP61" i="1"/>
  <c r="V61" i="1"/>
  <c r="AL61" i="1"/>
  <c r="AI61" i="1"/>
  <c r="W61" i="1"/>
  <c r="AJ61" i="1"/>
  <c r="Z61" i="1"/>
  <c r="X61" i="1"/>
  <c r="AF61" i="1"/>
  <c r="O109" i="39"/>
  <c r="AH332" i="1"/>
  <c r="AJ332" i="1"/>
  <c r="BA332" i="1"/>
  <c r="AF332" i="1"/>
  <c r="AG332" i="1"/>
  <c r="Z332" i="1"/>
  <c r="X332" i="1"/>
  <c r="Y332" i="1"/>
  <c r="V332" i="1"/>
  <c r="AL332" i="1"/>
  <c r="AK332" i="1"/>
  <c r="W332" i="1"/>
  <c r="AI332" i="1"/>
  <c r="AK160" i="1"/>
  <c r="X160" i="1"/>
  <c r="BC160" i="1"/>
  <c r="W160" i="1"/>
  <c r="AF160" i="1"/>
  <c r="AH160" i="1"/>
  <c r="AL160" i="1"/>
  <c r="Z160" i="1"/>
  <c r="AI160" i="1"/>
  <c r="AG160" i="1"/>
  <c r="BA160" i="1"/>
  <c r="Y160" i="1"/>
  <c r="AJ160" i="1"/>
  <c r="V160" i="1"/>
  <c r="X131" i="1"/>
  <c r="AK131" i="1"/>
  <c r="AF131" i="1"/>
  <c r="Y131" i="1"/>
  <c r="Z131" i="1"/>
  <c r="W131" i="1"/>
  <c r="AJ131" i="1"/>
  <c r="BA131" i="1"/>
  <c r="AG131" i="1"/>
  <c r="V131" i="1"/>
  <c r="AI131" i="1"/>
  <c r="AL131" i="1"/>
  <c r="AH131" i="1"/>
  <c r="AF219" i="1"/>
  <c r="X219" i="1"/>
  <c r="AO219" i="1"/>
  <c r="AK219" i="1"/>
  <c r="AL219" i="1"/>
  <c r="AI219" i="1"/>
  <c r="AJ219" i="1"/>
  <c r="AH219" i="1"/>
  <c r="AP219" i="1"/>
  <c r="Z219" i="1"/>
  <c r="W219" i="1"/>
  <c r="Y219" i="1"/>
  <c r="AG219" i="1"/>
  <c r="V219" i="1"/>
  <c r="W305" i="1"/>
  <c r="X305" i="1"/>
  <c r="AI305" i="1"/>
  <c r="AG305" i="1"/>
  <c r="BA305" i="1"/>
  <c r="AH305" i="1"/>
  <c r="Y305" i="1"/>
  <c r="AF305" i="1"/>
  <c r="AL305" i="1"/>
  <c r="Z305" i="1"/>
  <c r="AJ305" i="1"/>
  <c r="AK305" i="1"/>
  <c r="V305" i="1"/>
  <c r="C40" i="39"/>
  <c r="W319" i="1"/>
  <c r="BC319" i="1"/>
  <c r="AK426" i="1"/>
  <c r="Y426" i="1"/>
  <c r="O18" i="39"/>
  <c r="X58" i="1"/>
  <c r="AL58" i="1"/>
  <c r="AH320" i="1"/>
  <c r="W320" i="1"/>
  <c r="AJ381" i="1"/>
  <c r="AK381" i="1"/>
  <c r="AK317" i="1"/>
  <c r="Z167" i="1"/>
  <c r="AL167" i="1"/>
  <c r="O38" i="39"/>
  <c r="A48" i="39"/>
  <c r="AH121" i="1"/>
  <c r="Y121" i="1"/>
  <c r="Z121" i="1"/>
  <c r="AL121" i="1"/>
  <c r="AO121" i="1"/>
  <c r="X121" i="1"/>
  <c r="AK121" i="1"/>
  <c r="AF121" i="1"/>
  <c r="W121" i="1"/>
  <c r="AJ121" i="1"/>
  <c r="AG121" i="1"/>
  <c r="AP121" i="1"/>
  <c r="AI121" i="1"/>
  <c r="V121" i="1"/>
  <c r="K76" i="39"/>
  <c r="AA79" i="39"/>
  <c r="M99" i="39"/>
  <c r="S101" i="39"/>
  <c r="Q137" i="39"/>
  <c r="O127" i="39"/>
  <c r="W36" i="39"/>
  <c r="U30" i="39"/>
  <c r="Q54" i="39"/>
  <c r="O52" i="39"/>
  <c r="M43" i="39"/>
  <c r="I30" i="39"/>
  <c r="AP278" i="1"/>
  <c r="AJ278" i="1"/>
  <c r="V278" i="1"/>
  <c r="AH278" i="1"/>
  <c r="Z278" i="1"/>
  <c r="AI278" i="1"/>
  <c r="AF278" i="1"/>
  <c r="AG278" i="1"/>
  <c r="AL278" i="1"/>
  <c r="X278" i="1"/>
  <c r="AK278" i="1"/>
  <c r="AO278" i="1"/>
  <c r="Y278" i="1"/>
  <c r="W278" i="1"/>
  <c r="AG68" i="39"/>
  <c r="M97" i="39"/>
  <c r="O48" i="39"/>
  <c r="D440" i="1"/>
  <c r="AP453" i="1"/>
  <c r="AG206" i="1"/>
  <c r="X206" i="1"/>
  <c r="AK206" i="1"/>
  <c r="Y206" i="1"/>
  <c r="AH206" i="1"/>
  <c r="AP206" i="1"/>
  <c r="AI206" i="1"/>
  <c r="W206" i="1"/>
  <c r="Z206" i="1"/>
  <c r="V206" i="1"/>
  <c r="AO206" i="1"/>
  <c r="AJ206" i="1"/>
  <c r="AL206" i="1"/>
  <c r="AF206" i="1"/>
  <c r="G21" i="39"/>
  <c r="I60" i="39"/>
  <c r="G55" i="39"/>
  <c r="Q74" i="39"/>
  <c r="E25" i="39"/>
  <c r="O58" i="39"/>
  <c r="Y423" i="1"/>
  <c r="W423" i="1"/>
  <c r="AK442" i="1"/>
  <c r="AG442" i="1"/>
  <c r="W71" i="39"/>
  <c r="Y100" i="1"/>
  <c r="AK100" i="1"/>
  <c r="AL100" i="1"/>
  <c r="Z100" i="1"/>
  <c r="AP100" i="1"/>
  <c r="AH100" i="1"/>
  <c r="AO100" i="1"/>
  <c r="AJ100" i="1"/>
  <c r="AG100" i="1"/>
  <c r="AF100" i="1"/>
  <c r="V100" i="1"/>
  <c r="X100" i="1"/>
  <c r="W100" i="1"/>
  <c r="AI100" i="1"/>
  <c r="K20" i="39"/>
  <c r="I14" i="39"/>
  <c r="O59" i="39"/>
  <c r="O56" i="39"/>
  <c r="I32" i="39"/>
  <c r="G27" i="39"/>
  <c r="M24" i="39"/>
  <c r="Y417" i="1"/>
  <c r="M28" i="39"/>
  <c r="D53" i="1"/>
  <c r="O23" i="39"/>
  <c r="W12" i="39"/>
  <c r="Q23" i="39"/>
  <c r="AP410" i="1"/>
  <c r="G24" i="39"/>
  <c r="G16" i="39"/>
  <c r="AP407" i="1"/>
  <c r="AI455" i="1"/>
  <c r="AL428" i="1"/>
  <c r="AL81" i="1"/>
  <c r="X81" i="1"/>
  <c r="AV81" i="1"/>
  <c r="AQ81" i="1"/>
  <c r="W81" i="1"/>
  <c r="AW81" i="1"/>
  <c r="AU81" i="1"/>
  <c r="AS81" i="1"/>
  <c r="AJ81" i="1"/>
  <c r="AT81" i="1"/>
  <c r="AH81" i="1"/>
  <c r="AR81" i="1"/>
  <c r="Z81" i="1"/>
  <c r="AG81" i="1"/>
  <c r="Y81" i="1"/>
  <c r="AF81" i="1"/>
  <c r="AI81" i="1"/>
  <c r="AK81" i="1"/>
  <c r="V81" i="1"/>
  <c r="B3" i="49"/>
  <c r="B3" i="39"/>
  <c r="B4" i="39"/>
  <c r="B4" i="49"/>
  <c r="B2" i="39"/>
  <c r="B2" i="38"/>
  <c r="B2" i="49"/>
  <c r="S8" i="39"/>
  <c r="B3" i="38"/>
  <c r="B4" i="38"/>
  <c r="V179" i="1"/>
  <c r="Y179" i="1"/>
  <c r="AG179" i="1"/>
  <c r="AI179" i="1"/>
  <c r="X179" i="1"/>
  <c r="AF179" i="1"/>
  <c r="Z179" i="1"/>
  <c r="AH179" i="1"/>
  <c r="BA179" i="1"/>
  <c r="AL179" i="1"/>
  <c r="W179" i="1"/>
  <c r="AJ179" i="1"/>
  <c r="AK179" i="1"/>
  <c r="AO454" i="1"/>
  <c r="Y454" i="1"/>
  <c r="Z454" i="1"/>
  <c r="V454" i="1"/>
  <c r="AL454" i="1"/>
  <c r="W454" i="1"/>
  <c r="AJ454" i="1"/>
  <c r="AF454" i="1"/>
  <c r="X454" i="1"/>
  <c r="AG454" i="1"/>
  <c r="AK454" i="1"/>
  <c r="AH454" i="1"/>
  <c r="AP454" i="1"/>
  <c r="BA454" i="1"/>
  <c r="AI454" i="1"/>
  <c r="AG405" i="1"/>
  <c r="Z405" i="1"/>
  <c r="X405" i="1"/>
  <c r="AF405" i="1"/>
  <c r="Y405" i="1"/>
  <c r="AL405" i="1"/>
  <c r="AI405" i="1"/>
  <c r="W405" i="1"/>
  <c r="AO405" i="1"/>
  <c r="AP405" i="1"/>
  <c r="AJ405" i="1"/>
  <c r="AH405" i="1"/>
  <c r="V405" i="1"/>
  <c r="AK405" i="1"/>
  <c r="AP417" i="1"/>
  <c r="AK417" i="1"/>
  <c r="AJ417" i="1"/>
  <c r="AF417" i="1"/>
  <c r="AL10" i="1"/>
  <c r="AJ10" i="1"/>
  <c r="AI10" i="1"/>
  <c r="Z10" i="1"/>
  <c r="V10" i="1"/>
  <c r="W10" i="1"/>
  <c r="AF10" i="1"/>
  <c r="X10" i="1"/>
  <c r="AH10" i="1"/>
  <c r="Y10" i="1"/>
  <c r="AK10" i="1"/>
  <c r="AO10" i="1"/>
  <c r="AP10" i="1"/>
  <c r="AG10" i="1"/>
  <c r="AH67" i="1"/>
  <c r="V67" i="1"/>
  <c r="AL67" i="1"/>
  <c r="AP67" i="1"/>
  <c r="Y67" i="1"/>
  <c r="W67" i="1"/>
  <c r="AK67" i="1"/>
  <c r="Z67" i="1"/>
  <c r="X67" i="1"/>
  <c r="AJ67" i="1"/>
  <c r="AO67" i="1"/>
  <c r="AG67" i="1"/>
  <c r="AF67" i="1"/>
  <c r="AI67" i="1"/>
  <c r="AO196" i="1"/>
  <c r="AP196" i="1"/>
  <c r="Y196" i="1"/>
  <c r="AL196" i="1"/>
  <c r="AJ196" i="1"/>
  <c r="AF196" i="1"/>
  <c r="Z196" i="1"/>
  <c r="AI196" i="1"/>
  <c r="W196" i="1"/>
  <c r="AG196" i="1"/>
  <c r="AK196" i="1"/>
  <c r="X196" i="1"/>
  <c r="AH196" i="1"/>
  <c r="V196" i="1"/>
  <c r="D450" i="1"/>
  <c r="D270" i="1"/>
  <c r="V12" i="1"/>
  <c r="V381" i="1"/>
  <c r="AL319" i="1"/>
  <c r="AG426" i="1"/>
  <c r="AJ320" i="1"/>
  <c r="AH381" i="1"/>
  <c r="D431" i="1"/>
  <c r="AA28" i="39"/>
  <c r="M51" i="39"/>
  <c r="D216" i="1"/>
  <c r="U34" i="39"/>
  <c r="AJ442" i="1"/>
  <c r="D63" i="1"/>
  <c r="M89" i="39"/>
  <c r="U35" i="39"/>
  <c r="AG33" i="39"/>
  <c r="M46" i="39"/>
  <c r="K38" i="39"/>
  <c r="Q30" i="39"/>
  <c r="AH417" i="1"/>
  <c r="G18" i="39"/>
  <c r="M19" i="39"/>
  <c r="AI410" i="1"/>
  <c r="AA18" i="39"/>
  <c r="O49" i="39"/>
  <c r="AJ145" i="1"/>
  <c r="AH145" i="1"/>
  <c r="AK145" i="1"/>
  <c r="AI145" i="1"/>
  <c r="Z145" i="1"/>
  <c r="AG145" i="1"/>
  <c r="X145" i="1"/>
  <c r="AF145" i="1"/>
  <c r="AL145" i="1"/>
  <c r="W145" i="1"/>
  <c r="Y145" i="1"/>
  <c r="V145" i="1"/>
  <c r="AO145" i="1"/>
  <c r="W407" i="1"/>
  <c r="Y30" i="39"/>
  <c r="D169" i="1"/>
  <c r="O57" i="39"/>
  <c r="G28" i="39"/>
  <c r="AA34" i="39"/>
  <c r="Q59" i="39"/>
  <c r="K39" i="39"/>
  <c r="W40" i="39"/>
  <c r="D251" i="1"/>
  <c r="BA251" i="1" s="1"/>
  <c r="C34" i="39"/>
  <c r="Q84" i="39"/>
  <c r="M66" i="39"/>
  <c r="O82" i="39"/>
  <c r="K53" i="39"/>
  <c r="W53" i="39"/>
  <c r="AG45" i="39"/>
  <c r="S74" i="39"/>
  <c r="Y20" i="39"/>
  <c r="G33" i="39"/>
  <c r="U22" i="39"/>
  <c r="AG39" i="39"/>
  <c r="O70" i="39"/>
  <c r="D284" i="1"/>
  <c r="AE284" i="1" s="1"/>
  <c r="U8" i="39"/>
  <c r="K9" i="39"/>
  <c r="Y21" i="39"/>
  <c r="S45" i="39"/>
  <c r="D197" i="1"/>
  <c r="I28" i="39"/>
  <c r="C23" i="39"/>
  <c r="E27" i="39"/>
  <c r="M98" i="39"/>
  <c r="C36" i="39"/>
  <c r="AG55" i="39"/>
  <c r="O43" i="39"/>
  <c r="Q123" i="39"/>
  <c r="E38" i="39"/>
  <c r="Y41" i="39"/>
  <c r="K72" i="39"/>
  <c r="D412" i="1"/>
  <c r="G52" i="39"/>
  <c r="I64" i="39"/>
  <c r="I31" i="39"/>
  <c r="E20" i="39"/>
  <c r="O80" i="39"/>
  <c r="Q107" i="39"/>
  <c r="D4" i="1"/>
  <c r="BD4" i="1" s="1"/>
  <c r="O9" i="39"/>
  <c r="C8" i="39"/>
  <c r="AG8" i="39"/>
  <c r="E8" i="39"/>
  <c r="W8" i="39"/>
  <c r="M9" i="39"/>
  <c r="S9" i="39"/>
  <c r="W25" i="39"/>
  <c r="U38" i="39"/>
  <c r="AA42" i="39"/>
  <c r="W24" i="39"/>
  <c r="O39" i="39"/>
  <c r="K49" i="39"/>
  <c r="U40" i="39"/>
  <c r="D101" i="1"/>
  <c r="BD101" i="1" s="1"/>
  <c r="Q10" i="39"/>
  <c r="D117" i="1"/>
  <c r="S44" i="39"/>
  <c r="K32" i="39"/>
  <c r="Y26" i="39"/>
  <c r="D306" i="1"/>
  <c r="D173" i="1"/>
  <c r="BD173" i="1" s="1"/>
  <c r="D430" i="1"/>
  <c r="AE430" i="1" s="1"/>
  <c r="E45" i="39"/>
  <c r="K61" i="39"/>
  <c r="Q44" i="39"/>
  <c r="O113" i="39"/>
  <c r="M70" i="39"/>
  <c r="Q90" i="39"/>
  <c r="E49" i="39"/>
  <c r="M92" i="39"/>
  <c r="Y56" i="39"/>
  <c r="K73" i="39"/>
  <c r="E24" i="39"/>
  <c r="Q57" i="39"/>
  <c r="D233" i="1"/>
  <c r="BD233" i="1" s="1"/>
  <c r="G48" i="39"/>
  <c r="D115" i="1"/>
  <c r="BA115" i="1" s="1"/>
  <c r="AA8" i="39"/>
  <c r="AZ262" i="1"/>
  <c r="AG262" i="1"/>
  <c r="AL262" i="1"/>
  <c r="AQ262" i="1"/>
  <c r="AX262" i="1"/>
  <c r="AJ262" i="1"/>
  <c r="AK262" i="1"/>
  <c r="AF262" i="1"/>
  <c r="Z262" i="1"/>
  <c r="Y262" i="1"/>
  <c r="AI262" i="1"/>
  <c r="W262" i="1"/>
  <c r="AR262" i="1"/>
  <c r="X262" i="1"/>
  <c r="AH262" i="1"/>
  <c r="V262" i="1"/>
  <c r="W47" i="39"/>
  <c r="S10" i="39"/>
  <c r="U23" i="39"/>
  <c r="U25" i="39"/>
  <c r="K46" i="39"/>
  <c r="W31" i="39"/>
  <c r="D286" i="1"/>
  <c r="AA38" i="39"/>
  <c r="A38" i="39"/>
  <c r="AG64" i="39"/>
  <c r="AA59" i="39"/>
  <c r="U49" i="39"/>
  <c r="W67" i="39"/>
  <c r="M94" i="39"/>
  <c r="Q129" i="39"/>
  <c r="M42" i="39"/>
  <c r="G26" i="39"/>
  <c r="Q82" i="39"/>
  <c r="Q43" i="39"/>
  <c r="A8" i="39"/>
  <c r="A17" i="39"/>
  <c r="K22" i="39"/>
  <c r="M25" i="39"/>
  <c r="AG22" i="39"/>
  <c r="Q31" i="39"/>
  <c r="AA46" i="39"/>
  <c r="O10" i="39"/>
  <c r="G22" i="39"/>
  <c r="U28" i="39"/>
  <c r="C37" i="39"/>
  <c r="E47" i="39"/>
  <c r="G50" i="39"/>
  <c r="AA71" i="39"/>
  <c r="S90" i="39"/>
  <c r="O112" i="39"/>
  <c r="U67" i="39"/>
  <c r="M87" i="39"/>
  <c r="Y51" i="39"/>
  <c r="W64" i="39"/>
  <c r="K68" i="39"/>
  <c r="I62" i="39"/>
  <c r="Q122" i="39"/>
  <c r="D259" i="1"/>
  <c r="Q62" i="39"/>
  <c r="Q134" i="39"/>
  <c r="O95" i="39"/>
  <c r="K69" i="39"/>
  <c r="G43" i="39"/>
  <c r="K57" i="39"/>
  <c r="C38" i="39"/>
  <c r="O117" i="39"/>
  <c r="AA49" i="39"/>
  <c r="O119" i="39"/>
  <c r="I29" i="39"/>
  <c r="O55" i="39"/>
  <c r="M76" i="39"/>
  <c r="AG28" i="39"/>
  <c r="Q9" i="39"/>
  <c r="O30" i="39"/>
  <c r="AF277" i="1"/>
  <c r="AK277" i="1"/>
  <c r="AL277" i="1"/>
  <c r="AZ277" i="1"/>
  <c r="AG277" i="1"/>
  <c r="X277" i="1"/>
  <c r="AI277" i="1"/>
  <c r="AX277" i="1"/>
  <c r="W277" i="1"/>
  <c r="Z277" i="1"/>
  <c r="AH277" i="1"/>
  <c r="AJ277" i="1"/>
  <c r="Y277" i="1"/>
  <c r="V277" i="1"/>
  <c r="I8" i="39"/>
  <c r="Q47" i="39"/>
  <c r="I25" i="39"/>
  <c r="O50" i="39"/>
  <c r="D99" i="1"/>
  <c r="AG49" i="39"/>
  <c r="O86" i="39"/>
  <c r="K56" i="39"/>
  <c r="Q88" i="39"/>
  <c r="A36" i="39"/>
  <c r="M69" i="39"/>
  <c r="O124" i="39"/>
  <c r="Q97" i="39"/>
  <c r="Q127" i="39"/>
  <c r="S94" i="39"/>
  <c r="AA74" i="39"/>
  <c r="O51" i="39"/>
  <c r="E19" i="39"/>
  <c r="K25" i="39"/>
  <c r="M29" i="39"/>
  <c r="O34" i="39"/>
  <c r="A18" i="39"/>
  <c r="Q35" i="39"/>
  <c r="AG24" i="39"/>
  <c r="C18" i="39"/>
  <c r="D294" i="1"/>
  <c r="AE294" i="1" s="1"/>
  <c r="O96" i="39"/>
  <c r="Y23" i="39"/>
  <c r="AJ223" i="1"/>
  <c r="X223" i="1"/>
  <c r="AO223" i="1"/>
  <c r="AH223" i="1"/>
  <c r="W223" i="1"/>
  <c r="AI223" i="1"/>
  <c r="AG223" i="1"/>
  <c r="AK223" i="1"/>
  <c r="Y223" i="1"/>
  <c r="AF223" i="1"/>
  <c r="V223" i="1"/>
  <c r="AP223" i="1"/>
  <c r="Z223" i="1"/>
  <c r="AL223" i="1"/>
  <c r="K47" i="39"/>
  <c r="E52" i="39"/>
  <c r="Q53" i="39"/>
  <c r="Q98" i="39"/>
  <c r="W62" i="39"/>
  <c r="D349" i="1"/>
  <c r="K8" i="39"/>
  <c r="M72" i="39"/>
  <c r="K59" i="39"/>
  <c r="D272" i="1"/>
  <c r="W57" i="39"/>
  <c r="E40" i="39"/>
  <c r="S81" i="39"/>
  <c r="O91" i="39"/>
  <c r="Q93" i="39"/>
  <c r="AA62" i="39"/>
  <c r="I55" i="39"/>
  <c r="G45" i="39"/>
  <c r="Y43" i="39"/>
  <c r="D355" i="1"/>
  <c r="AG61" i="39"/>
  <c r="W34" i="39"/>
  <c r="D150" i="1"/>
  <c r="AE150" i="1" s="1"/>
  <c r="Y8" i="39"/>
  <c r="W28" i="39"/>
  <c r="O46" i="39"/>
  <c r="M41" i="39"/>
  <c r="AJ265" i="1"/>
  <c r="AX265" i="1"/>
  <c r="AR265" i="1"/>
  <c r="AF265" i="1"/>
  <c r="AU265" i="1"/>
  <c r="Y265" i="1"/>
  <c r="BA265" i="1"/>
  <c r="W265" i="1"/>
  <c r="AP265" i="1"/>
  <c r="AV265" i="1"/>
  <c r="AY265" i="1"/>
  <c r="AK265" i="1"/>
  <c r="AG265" i="1"/>
  <c r="AQ265" i="1"/>
  <c r="AH265" i="1"/>
  <c r="AI265" i="1"/>
  <c r="AL265" i="1"/>
  <c r="Z265" i="1"/>
  <c r="X265" i="1"/>
  <c r="AZ265" i="1"/>
  <c r="AK288" i="1"/>
  <c r="Y288" i="1"/>
  <c r="W288" i="1"/>
  <c r="AG288" i="1"/>
  <c r="AF288" i="1"/>
  <c r="AJ288" i="1"/>
  <c r="AI288" i="1"/>
  <c r="AP288" i="1"/>
  <c r="AL288" i="1"/>
  <c r="X288" i="1"/>
  <c r="AO288" i="1"/>
  <c r="AH288" i="1"/>
  <c r="Z288" i="1"/>
  <c r="V288" i="1"/>
  <c r="AK236" i="1"/>
  <c r="X236" i="1"/>
  <c r="Z236" i="1"/>
  <c r="AP236" i="1"/>
  <c r="AF236" i="1"/>
  <c r="Y236" i="1"/>
  <c r="AG236" i="1"/>
  <c r="AJ236" i="1"/>
  <c r="AH236" i="1"/>
  <c r="AO236" i="1"/>
  <c r="W236" i="1"/>
  <c r="AI236" i="1"/>
  <c r="AL236" i="1"/>
  <c r="S99" i="39"/>
  <c r="I61" i="39"/>
  <c r="AA70" i="39"/>
  <c r="E46" i="39"/>
  <c r="K67" i="39"/>
  <c r="Y50" i="39"/>
  <c r="O111" i="39"/>
  <c r="W63" i="39"/>
  <c r="M86" i="39"/>
  <c r="U65" i="39"/>
  <c r="Q121" i="39"/>
  <c r="G49" i="39"/>
  <c r="A26" i="39"/>
  <c r="U29" i="39"/>
  <c r="AG69" i="1"/>
  <c r="AI69" i="1"/>
  <c r="AH69" i="1"/>
  <c r="Z69" i="1"/>
  <c r="AK69" i="1"/>
  <c r="W69" i="1"/>
  <c r="AF69" i="1"/>
  <c r="AY69" i="1"/>
  <c r="AL69" i="1"/>
  <c r="X69" i="1"/>
  <c r="AJ69" i="1"/>
  <c r="Y69" i="1"/>
  <c r="BA69" i="1"/>
  <c r="V69" i="1"/>
  <c r="C19" i="39"/>
  <c r="Y148" i="1"/>
  <c r="AK148" i="1"/>
  <c r="W148" i="1"/>
  <c r="AF148" i="1"/>
  <c r="X148" i="1"/>
  <c r="AG148" i="1"/>
  <c r="AZ148" i="1"/>
  <c r="AI148" i="1"/>
  <c r="Z148" i="1"/>
  <c r="AJ148" i="1"/>
  <c r="AH148" i="1"/>
  <c r="AL148" i="1"/>
  <c r="AY148" i="1"/>
  <c r="V148" i="1"/>
  <c r="S72" i="39"/>
  <c r="D230" i="1"/>
  <c r="E35" i="39"/>
  <c r="AG42" i="39"/>
  <c r="AA54" i="39"/>
  <c r="M64" i="39"/>
  <c r="C32" i="39"/>
  <c r="W52" i="39"/>
  <c r="O78" i="39"/>
  <c r="A31" i="39"/>
  <c r="AG57" i="39"/>
  <c r="D295" i="1"/>
  <c r="AE295" i="1" s="1"/>
  <c r="AA63" i="39"/>
  <c r="Q94" i="39"/>
  <c r="O92" i="39"/>
  <c r="E43" i="39"/>
  <c r="M73" i="39"/>
  <c r="D282" i="1"/>
  <c r="Q80" i="39"/>
  <c r="M10" i="39"/>
  <c r="M38" i="39"/>
  <c r="Q52" i="39"/>
  <c r="U48" i="39"/>
  <c r="O87" i="39"/>
  <c r="Q89" i="39"/>
  <c r="G42" i="39"/>
  <c r="E37" i="39"/>
  <c r="W55" i="39"/>
  <c r="AA58" i="39"/>
  <c r="I52" i="39"/>
  <c r="I63" i="39"/>
  <c r="U72" i="39"/>
  <c r="U44" i="39"/>
  <c r="D235" i="1"/>
  <c r="AE235" i="1" s="1"/>
  <c r="O85" i="39"/>
  <c r="A35" i="39"/>
  <c r="AG47" i="39"/>
  <c r="D256" i="1"/>
  <c r="Q87" i="39"/>
  <c r="U52" i="39"/>
  <c r="K52" i="39"/>
  <c r="O54" i="39"/>
  <c r="D162" i="1"/>
  <c r="S17" i="39"/>
  <c r="E10" i="39"/>
  <c r="AG12" i="39"/>
  <c r="O17" i="39"/>
  <c r="C11" i="39"/>
  <c r="K14" i="39"/>
  <c r="M15" i="39"/>
  <c r="Q17" i="39"/>
  <c r="A11" i="39"/>
  <c r="M18" i="39"/>
  <c r="D365" i="1"/>
  <c r="AE365" i="1" s="1"/>
  <c r="D102"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98" i="1"/>
  <c r="BA298" i="1" s="1"/>
  <c r="A21" i="39"/>
  <c r="AA69" i="39"/>
  <c r="O110" i="39"/>
  <c r="U47" i="39"/>
  <c r="I51" i="39"/>
  <c r="K55" i="39"/>
  <c r="D49" i="1"/>
  <c r="BD49" i="1" s="1"/>
  <c r="U58" i="39"/>
  <c r="D276" i="1"/>
  <c r="AE276" i="1" s="1"/>
  <c r="A9" i="39"/>
  <c r="D25" i="1"/>
  <c r="Y40" i="39"/>
  <c r="S54" i="39"/>
  <c r="A42" i="39"/>
  <c r="Y47" i="39"/>
  <c r="Q83" i="39"/>
  <c r="M65" i="39"/>
  <c r="S70" i="39"/>
  <c r="G39" i="39"/>
  <c r="O74" i="39"/>
  <c r="I46" i="39"/>
  <c r="M60" i="39"/>
  <c r="W50" i="39"/>
  <c r="K50" i="39"/>
  <c r="AA52" i="39"/>
  <c r="Y37" i="39"/>
  <c r="Q76" i="39"/>
  <c r="U41" i="39"/>
  <c r="D316" i="1"/>
  <c r="AG16" i="39"/>
  <c r="I56" i="39"/>
  <c r="Y9" i="39"/>
  <c r="O12" i="39"/>
  <c r="O81" i="39"/>
  <c r="M78" i="39"/>
  <c r="G41" i="39"/>
  <c r="U63" i="39"/>
  <c r="AG31" i="39"/>
  <c r="AG63" i="39"/>
  <c r="D308" i="1"/>
  <c r="K64" i="39"/>
  <c r="S86" i="39"/>
  <c r="Q41" i="39"/>
  <c r="Y19" i="39"/>
  <c r="O40" i="39"/>
  <c r="AG26" i="39"/>
  <c r="U17" i="39"/>
  <c r="A16" i="39"/>
  <c r="AG9" i="39"/>
  <c r="D248" i="1"/>
  <c r="AE248" i="1" s="1"/>
  <c r="B202" i="49" l="1"/>
  <c r="B194" i="49"/>
  <c r="B186" i="49"/>
  <c r="B178" i="49"/>
  <c r="B170" i="49"/>
  <c r="B162" i="49"/>
  <c r="B154" i="49"/>
  <c r="B146" i="49"/>
  <c r="B138" i="49"/>
  <c r="B130" i="49"/>
  <c r="B122" i="49"/>
  <c r="B114" i="49"/>
  <c r="B106" i="49"/>
  <c r="B98" i="49"/>
  <c r="B90" i="49"/>
  <c r="B82" i="49"/>
  <c r="B74" i="49"/>
  <c r="B66" i="49"/>
  <c r="B58" i="49"/>
  <c r="B50" i="49"/>
  <c r="B42" i="49"/>
  <c r="B34" i="49"/>
  <c r="B26" i="49"/>
  <c r="B18" i="49"/>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1" i="49"/>
  <c r="B193" i="49"/>
  <c r="B185" i="49"/>
  <c r="B177" i="49"/>
  <c r="B169" i="49"/>
  <c r="B161" i="49"/>
  <c r="B153" i="49"/>
  <c r="B145" i="49"/>
  <c r="B137" i="49"/>
  <c r="B129" i="49"/>
  <c r="B121" i="49"/>
  <c r="B113" i="49"/>
  <c r="B105" i="49"/>
  <c r="B97" i="49"/>
  <c r="B89" i="49"/>
  <c r="B81" i="49"/>
  <c r="B73" i="49"/>
  <c r="B65" i="49"/>
  <c r="B57" i="49"/>
  <c r="B49" i="49"/>
  <c r="B41" i="49"/>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0" i="49"/>
  <c r="B192" i="49"/>
  <c r="B184" i="49"/>
  <c r="B176" i="49"/>
  <c r="B168" i="49"/>
  <c r="B160" i="49"/>
  <c r="B152" i="49"/>
  <c r="B144" i="49"/>
  <c r="B136" i="49"/>
  <c r="B128" i="49"/>
  <c r="B120" i="49"/>
  <c r="B112" i="49"/>
  <c r="B104" i="49"/>
  <c r="B96" i="49"/>
  <c r="B88" i="49"/>
  <c r="B80" i="49"/>
  <c r="B72" i="49"/>
  <c r="B64" i="49"/>
  <c r="B56" i="49"/>
  <c r="B48" i="49"/>
  <c r="B40" i="49"/>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7" i="49"/>
  <c r="B199" i="49"/>
  <c r="B191" i="49"/>
  <c r="B183" i="49"/>
  <c r="B175" i="49"/>
  <c r="B167" i="49"/>
  <c r="B159" i="49"/>
  <c r="B151" i="49"/>
  <c r="B143" i="49"/>
  <c r="B135" i="49"/>
  <c r="B127" i="49"/>
  <c r="B119" i="49"/>
  <c r="B111" i="49"/>
  <c r="B103" i="49"/>
  <c r="B95" i="49"/>
  <c r="B87" i="49"/>
  <c r="B79" i="49"/>
  <c r="B71" i="49"/>
  <c r="B63" i="49"/>
  <c r="B55" i="49"/>
  <c r="B47" i="49"/>
  <c r="B39" i="49"/>
  <c r="B31" i="49"/>
  <c r="B23" i="49"/>
  <c r="B15" i="49"/>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6" i="49"/>
  <c r="B198" i="49"/>
  <c r="B190" i="49"/>
  <c r="B182" i="49"/>
  <c r="B174" i="49"/>
  <c r="B166" i="49"/>
  <c r="B158" i="49"/>
  <c r="B150" i="49"/>
  <c r="B142" i="49"/>
  <c r="B134" i="49"/>
  <c r="B126" i="49"/>
  <c r="B118" i="49"/>
  <c r="B110" i="49"/>
  <c r="B102" i="49"/>
  <c r="B94" i="49"/>
  <c r="B86" i="49"/>
  <c r="B78" i="49"/>
  <c r="B70" i="49"/>
  <c r="B62" i="49"/>
  <c r="B54" i="49"/>
  <c r="B46" i="49"/>
  <c r="B38" i="49"/>
  <c r="B30" i="49"/>
  <c r="B22" i="49"/>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5" i="49"/>
  <c r="B197" i="49"/>
  <c r="B189" i="49"/>
  <c r="B181" i="49"/>
  <c r="B173" i="49"/>
  <c r="B165" i="49"/>
  <c r="B157" i="49"/>
  <c r="B149" i="49"/>
  <c r="B141" i="49"/>
  <c r="B133" i="49"/>
  <c r="B125" i="49"/>
  <c r="B117" i="49"/>
  <c r="B109" i="49"/>
  <c r="B101" i="49"/>
  <c r="B93" i="49"/>
  <c r="B85" i="49"/>
  <c r="B77" i="49"/>
  <c r="B69" i="49"/>
  <c r="B61" i="49"/>
  <c r="B53" i="49"/>
  <c r="B45" i="49"/>
  <c r="B37" i="49"/>
  <c r="B29" i="49"/>
  <c r="B21" i="49"/>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4" i="49"/>
  <c r="B196" i="49"/>
  <c r="B188" i="49"/>
  <c r="B180" i="49"/>
  <c r="B172" i="49"/>
  <c r="B164" i="49"/>
  <c r="B156" i="49"/>
  <c r="B148" i="49"/>
  <c r="B140" i="49"/>
  <c r="A140" i="49" s="1"/>
  <c r="B132" i="49"/>
  <c r="B124" i="49"/>
  <c r="B116" i="49"/>
  <c r="B108" i="49"/>
  <c r="B100" i="49"/>
  <c r="B92" i="49"/>
  <c r="B84" i="49"/>
  <c r="B76" i="49"/>
  <c r="A76" i="49" s="1"/>
  <c r="B68" i="49"/>
  <c r="B60" i="49"/>
  <c r="B52" i="49"/>
  <c r="B44" i="49"/>
  <c r="B36" i="49"/>
  <c r="B28" i="49"/>
  <c r="B20" i="49"/>
  <c r="B12" i="49"/>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3" i="49"/>
  <c r="B195" i="49"/>
  <c r="B187" i="49"/>
  <c r="B179" i="49"/>
  <c r="B171" i="49"/>
  <c r="B163" i="49"/>
  <c r="B155" i="49"/>
  <c r="A155" i="49" s="1"/>
  <c r="B147" i="49"/>
  <c r="B139" i="49"/>
  <c r="B131" i="49"/>
  <c r="B123" i="49"/>
  <c r="B115" i="49"/>
  <c r="B107" i="49"/>
  <c r="B99" i="49"/>
  <c r="B91" i="49"/>
  <c r="A91" i="49" s="1"/>
  <c r="B83" i="49"/>
  <c r="B75" i="49"/>
  <c r="B67" i="49"/>
  <c r="B59" i="49"/>
  <c r="B51" i="49"/>
  <c r="B43" i="49"/>
  <c r="B35" i="49"/>
  <c r="B27" i="49"/>
  <c r="A27" i="49" s="1"/>
  <c r="B19" i="49"/>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E211" i="3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E13" i="31"/>
  <c r="E5" i="31"/>
  <c r="L20" i="31" a="1"/>
  <c r="L20" i="31" s="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2" i="31"/>
  <c r="E4" i="31"/>
  <c r="E20" i="31"/>
  <c r="E11" i="31"/>
  <c r="E3" i="31"/>
  <c r="E18" i="31"/>
  <c r="G18" i="31" s="1"/>
  <c r="E10" i="31"/>
  <c r="E2" i="3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G137" i="31" s="1"/>
  <c r="F137" i="31" s="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L211" i="31" a="1"/>
  <c r="L211" i="31" s="1"/>
  <c r="E206" i="31"/>
  <c r="L203" i="31" a="1"/>
  <c r="L203" i="31" s="1"/>
  <c r="E198" i="31"/>
  <c r="L195" i="31" a="1"/>
  <c r="L195" i="31" s="1"/>
  <c r="E190" i="31"/>
  <c r="L187" i="31" a="1"/>
  <c r="L187" i="31" s="1"/>
  <c r="E182" i="31"/>
  <c r="G182" i="31" s="1"/>
  <c r="F182" i="31" s="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E16" i="31"/>
  <c r="E8" i="31"/>
  <c r="E15" i="31"/>
  <c r="E7" i="31"/>
  <c r="A169" i="49"/>
  <c r="A83" i="49"/>
  <c r="A51" i="49"/>
  <c r="A35" i="49"/>
  <c r="A19" i="49"/>
  <c r="A190" i="49"/>
  <c r="A168" i="49"/>
  <c r="A149" i="49"/>
  <c r="A114" i="49"/>
  <c r="A98" i="49"/>
  <c r="A82" i="49"/>
  <c r="A66" i="49"/>
  <c r="A50" i="49"/>
  <c r="A34" i="49"/>
  <c r="A18" i="49"/>
  <c r="A189" i="49"/>
  <c r="A167" i="49"/>
  <c r="A148" i="49"/>
  <c r="A113" i="49"/>
  <c r="A97" i="49"/>
  <c r="A81" i="49"/>
  <c r="A65" i="49"/>
  <c r="A49" i="49"/>
  <c r="A33" i="49"/>
  <c r="A17" i="49"/>
  <c r="A188" i="49"/>
  <c r="A166" i="49"/>
  <c r="A146" i="49"/>
  <c r="A128" i="49"/>
  <c r="A112" i="49"/>
  <c r="A96" i="49"/>
  <c r="A80" i="49"/>
  <c r="A64" i="49"/>
  <c r="A48" i="49"/>
  <c r="A32" i="49"/>
  <c r="A16" i="49"/>
  <c r="A198" i="49"/>
  <c r="A175" i="49"/>
  <c r="A165" i="49"/>
  <c r="A154" i="49"/>
  <c r="A136" i="49"/>
  <c r="A119" i="49"/>
  <c r="A111" i="49"/>
  <c r="A103" i="49"/>
  <c r="A95" i="49"/>
  <c r="A87" i="49"/>
  <c r="A71" i="49"/>
  <c r="A55" i="49"/>
  <c r="A39" i="49"/>
  <c r="A31" i="49"/>
  <c r="A23" i="49"/>
  <c r="A7" i="49"/>
  <c r="A184" i="49"/>
  <c r="A174" i="49"/>
  <c r="A164" i="49"/>
  <c r="A153" i="49"/>
  <c r="A144" i="49"/>
  <c r="A135" i="49"/>
  <c r="A126" i="49"/>
  <c r="A110" i="49"/>
  <c r="A94" i="49"/>
  <c r="A78" i="49"/>
  <c r="A70" i="49"/>
  <c r="A62" i="49"/>
  <c r="A46" i="49"/>
  <c r="A38" i="49"/>
  <c r="A30" i="49"/>
  <c r="A22" i="49"/>
  <c r="A14" i="49"/>
  <c r="AH465" i="1"/>
  <c r="W465" i="1"/>
  <c r="AL465" i="1"/>
  <c r="AG465" i="1"/>
  <c r="V465" i="1"/>
  <c r="AF465" i="1"/>
  <c r="AT465" i="1"/>
  <c r="AC465" i="1"/>
  <c r="AI465" i="1"/>
  <c r="AK465" i="1"/>
  <c r="AD465" i="1"/>
  <c r="AU465" i="1"/>
  <c r="AP465" i="1"/>
  <c r="AW465" i="1"/>
  <c r="AO465" i="1"/>
  <c r="AS465" i="1"/>
  <c r="AR465" i="1"/>
  <c r="AA465" i="1"/>
  <c r="X465" i="1"/>
  <c r="Y465" i="1"/>
  <c r="AJ465" i="1"/>
  <c r="AB465" i="1"/>
  <c r="AQ465" i="1"/>
  <c r="AV465" i="1"/>
  <c r="Z465" i="1"/>
  <c r="A195" i="49"/>
  <c r="A170" i="49"/>
  <c r="A147" i="49"/>
  <c r="A129" i="49"/>
  <c r="A105" i="49"/>
  <c r="A41" i="49"/>
  <c r="A194" i="49"/>
  <c r="A181" i="49"/>
  <c r="A104" i="49"/>
  <c r="A40" i="49"/>
  <c r="A205" i="49"/>
  <c r="A179" i="49"/>
  <c r="A191" i="49"/>
  <c r="A86" i="49"/>
  <c r="A202" i="49"/>
  <c r="A177" i="49"/>
  <c r="A152" i="49"/>
  <c r="A143" i="49"/>
  <c r="A133" i="49"/>
  <c r="A125" i="49"/>
  <c r="A117" i="49"/>
  <c r="A101" i="49"/>
  <c r="A85" i="49"/>
  <c r="A77" i="49"/>
  <c r="A69" i="49"/>
  <c r="A53" i="49"/>
  <c r="A37" i="49"/>
  <c r="A21" i="49"/>
  <c r="A13" i="49"/>
  <c r="A201" i="49"/>
  <c r="A187" i="49"/>
  <c r="A162" i="49"/>
  <c r="A141" i="49"/>
  <c r="A132" i="49"/>
  <c r="A124" i="49"/>
  <c r="A116" i="49"/>
  <c r="A108" i="49"/>
  <c r="A92" i="49"/>
  <c r="A68" i="49"/>
  <c r="A60" i="49"/>
  <c r="A52" i="49"/>
  <c r="A44" i="49"/>
  <c r="A28" i="49"/>
  <c r="A12" i="49"/>
  <c r="A199" i="49"/>
  <c r="A173" i="49"/>
  <c r="A131" i="49"/>
  <c r="A123" i="49"/>
  <c r="A115" i="49"/>
  <c r="A99" i="49"/>
  <c r="A67" i="49"/>
  <c r="A59" i="49"/>
  <c r="A43" i="49"/>
  <c r="A197" i="49"/>
  <c r="A185" i="49"/>
  <c r="A171" i="49"/>
  <c r="A159" i="49"/>
  <c r="A139" i="49"/>
  <c r="A122" i="49"/>
  <c r="A106" i="49"/>
  <c r="A90" i="49"/>
  <c r="A74" i="49"/>
  <c r="A58" i="49"/>
  <c r="A42" i="49"/>
  <c r="A26" i="49"/>
  <c r="A10" i="49"/>
  <c r="AE270" i="1"/>
  <c r="BD270" i="1"/>
  <c r="A196" i="49"/>
  <c r="A118" i="49"/>
  <c r="A54" i="49"/>
  <c r="A193" i="49"/>
  <c r="A75" i="49"/>
  <c r="A11" i="49"/>
  <c r="A192" i="49"/>
  <c r="A157" i="49"/>
  <c r="A138" i="49"/>
  <c r="A89" i="49"/>
  <c r="A73" i="49"/>
  <c r="A25" i="49"/>
  <c r="A9" i="49"/>
  <c r="A200" i="49"/>
  <c r="A178" i="49"/>
  <c r="A156" i="49"/>
  <c r="A137" i="49"/>
  <c r="A120" i="49"/>
  <c r="A88" i="49"/>
  <c r="A72" i="49"/>
  <c r="A56" i="49"/>
  <c r="A24" i="49"/>
  <c r="A8" i="49"/>
  <c r="A145" i="49"/>
  <c r="A127" i="49"/>
  <c r="A79" i="49"/>
  <c r="A63" i="49"/>
  <c r="A47" i="49"/>
  <c r="A15" i="49"/>
  <c r="A172" i="49"/>
  <c r="AE114" i="1"/>
  <c r="BA114" i="1"/>
  <c r="BD13" i="1"/>
  <c r="BA13" i="1"/>
  <c r="BD14" i="1"/>
  <c r="BA14" i="1"/>
  <c r="W283" i="1"/>
  <c r="AT433" i="1"/>
  <c r="AJ433" i="1"/>
  <c r="AF452" i="1"/>
  <c r="AB283" i="1"/>
  <c r="Y283" i="1"/>
  <c r="AK283" i="1"/>
  <c r="AG283" i="1"/>
  <c r="AH433" i="1"/>
  <c r="BA433" i="1"/>
  <c r="X452" i="1"/>
  <c r="AH452" i="1"/>
  <c r="AC452" i="1"/>
  <c r="BA283" i="1"/>
  <c r="AJ283" i="1"/>
  <c r="V433" i="1"/>
  <c r="Z433" i="1"/>
  <c r="AS433" i="1"/>
  <c r="AJ452" i="1"/>
  <c r="Z452" i="1"/>
  <c r="AA452" i="1"/>
  <c r="AD452" i="1"/>
  <c r="AL283" i="1"/>
  <c r="AF283" i="1"/>
  <c r="AI433" i="1"/>
  <c r="AK433" i="1"/>
  <c r="AF433" i="1"/>
  <c r="Y452" i="1"/>
  <c r="AG452" i="1"/>
  <c r="AB452" i="1"/>
  <c r="AZ283" i="1"/>
  <c r="AQ433" i="1"/>
  <c r="W433" i="1"/>
  <c r="AR433" i="1"/>
  <c r="AL452" i="1"/>
  <c r="AP452" i="1"/>
  <c r="AA433" i="1"/>
  <c r="V283" i="1"/>
  <c r="AP283" i="1"/>
  <c r="AW433" i="1"/>
  <c r="Y433" i="1"/>
  <c r="AV433" i="1"/>
  <c r="W452" i="1"/>
  <c r="AK452" i="1"/>
  <c r="AB433" i="1"/>
  <c r="AC283" i="1"/>
  <c r="AC433" i="1"/>
  <c r="AI283" i="1"/>
  <c r="X283" i="1"/>
  <c r="AU433" i="1"/>
  <c r="X433" i="1"/>
  <c r="V452" i="1"/>
  <c r="AO452" i="1"/>
  <c r="AD283" i="1"/>
  <c r="AD433" i="1"/>
  <c r="AH283" i="1"/>
  <c r="Z283" i="1"/>
  <c r="AL433" i="1"/>
  <c r="V366" i="1"/>
  <c r="AK271" i="1"/>
  <c r="AV366" i="1"/>
  <c r="A207" i="49"/>
  <c r="A203" i="49"/>
  <c r="A57" i="49"/>
  <c r="A102" i="49"/>
  <c r="A109" i="49"/>
  <c r="A93" i="49"/>
  <c r="A61" i="49"/>
  <c r="A45" i="49"/>
  <c r="A29" i="49"/>
  <c r="AD366" i="1"/>
  <c r="G184" i="31"/>
  <c r="F184" i="31" s="1"/>
  <c r="G125" i="31"/>
  <c r="F125" i="31" s="1"/>
  <c r="G194" i="31"/>
  <c r="F194" i="31" s="1"/>
  <c r="A176" i="49"/>
  <c r="A134" i="49"/>
  <c r="A150" i="49"/>
  <c r="A100" i="49"/>
  <c r="A84" i="49"/>
  <c r="A36" i="49"/>
  <c r="A20" i="49"/>
  <c r="A107" i="49"/>
  <c r="A158" i="49"/>
  <c r="A130" i="49"/>
  <c r="W388" i="1"/>
  <c r="AZ388" i="1"/>
  <c r="V280" i="1"/>
  <c r="Y388" i="1"/>
  <c r="Y280" i="1"/>
  <c r="AI280" i="1"/>
  <c r="BC280" i="1"/>
  <c r="AU388" i="1"/>
  <c r="AT388" i="1"/>
  <c r="AQ388" i="1"/>
  <c r="AH388" i="1"/>
  <c r="BA388" i="1"/>
  <c r="AH280" i="1"/>
  <c r="AO280" i="1"/>
  <c r="AR388" i="1"/>
  <c r="AS388" i="1"/>
  <c r="AG280" i="1"/>
  <c r="W280" i="1"/>
  <c r="AD280" i="1"/>
  <c r="X280" i="1"/>
  <c r="AJ280" i="1"/>
  <c r="AF280" i="1"/>
  <c r="Z280" i="1"/>
  <c r="AX388" i="1"/>
  <c r="AP388" i="1"/>
  <c r="AV388" i="1"/>
  <c r="X388" i="1"/>
  <c r="AG388" i="1"/>
  <c r="AY388" i="1"/>
  <c r="AK388" i="1"/>
  <c r="AP280" i="1"/>
  <c r="AL280" i="1"/>
  <c r="AF388" i="1"/>
  <c r="Z388" i="1"/>
  <c r="AL388" i="1"/>
  <c r="AJ388" i="1"/>
  <c r="AI388" i="1"/>
  <c r="AK280" i="1"/>
  <c r="AY271" i="1"/>
  <c r="AI338" i="1"/>
  <c r="Y338" i="1"/>
  <c r="AD338" i="1"/>
  <c r="AS271" i="1"/>
  <c r="AK366" i="1"/>
  <c r="AF338" i="1"/>
  <c r="AB338" i="1"/>
  <c r="AA388" i="1"/>
  <c r="AB388" i="1"/>
  <c r="AA280" i="1"/>
  <c r="V388" i="1"/>
  <c r="AB280" i="1"/>
  <c r="AC388" i="1"/>
  <c r="AC280" i="1"/>
  <c r="AE46" i="1"/>
  <c r="AZ46" i="1"/>
  <c r="V271" i="1"/>
  <c r="AT271" i="1"/>
  <c r="AZ271" i="1"/>
  <c r="AI366" i="1"/>
  <c r="AQ366" i="1"/>
  <c r="AO366" i="1"/>
  <c r="AS338" i="1"/>
  <c r="Z338" i="1"/>
  <c r="AY338" i="1"/>
  <c r="AJ271" i="1"/>
  <c r="AV271" i="1"/>
  <c r="AH271" i="1"/>
  <c r="X366" i="1"/>
  <c r="AF366" i="1"/>
  <c r="AY366" i="1"/>
  <c r="AW338" i="1"/>
  <c r="AP338" i="1"/>
  <c r="AH338" i="1"/>
  <c r="AA366" i="1"/>
  <c r="AG271" i="1"/>
  <c r="AU271" i="1"/>
  <c r="AF271" i="1"/>
  <c r="AL366" i="1"/>
  <c r="AH366" i="1"/>
  <c r="AG366" i="1"/>
  <c r="V338" i="1"/>
  <c r="X338" i="1"/>
  <c r="AZ338" i="1"/>
  <c r="W338" i="1"/>
  <c r="AB366" i="1"/>
  <c r="BA271" i="1"/>
  <c r="AW271" i="1"/>
  <c r="AP271" i="1"/>
  <c r="BB366" i="1"/>
  <c r="AX366" i="1"/>
  <c r="W366" i="1"/>
  <c r="AV338" i="1"/>
  <c r="AQ338" i="1"/>
  <c r="AK338" i="1"/>
  <c r="AA271" i="1"/>
  <c r="AL271" i="1"/>
  <c r="Y271" i="1"/>
  <c r="AX271" i="1"/>
  <c r="Z366" i="1"/>
  <c r="AW366" i="1"/>
  <c r="AU366" i="1"/>
  <c r="BB338" i="1"/>
  <c r="AJ338" i="1"/>
  <c r="AT338" i="1"/>
  <c r="AB271" i="1"/>
  <c r="AC271" i="1"/>
  <c r="X271" i="1"/>
  <c r="AI271" i="1"/>
  <c r="Z271" i="1"/>
  <c r="AS366" i="1"/>
  <c r="AP366" i="1"/>
  <c r="Y366" i="1"/>
  <c r="AU338" i="1"/>
  <c r="AG338" i="1"/>
  <c r="AO338" i="1"/>
  <c r="AD271" i="1"/>
  <c r="W271" i="1"/>
  <c r="AR271" i="1"/>
  <c r="AJ366" i="1"/>
  <c r="AR366" i="1"/>
  <c r="AT366" i="1"/>
  <c r="AX338" i="1"/>
  <c r="AL338" i="1"/>
  <c r="AR338" i="1"/>
  <c r="AA338" i="1"/>
  <c r="AE349" i="1"/>
  <c r="BD349" i="1"/>
  <c r="AE117" i="1"/>
  <c r="BD117" i="1"/>
  <c r="AE412" i="1"/>
  <c r="BD412" i="1"/>
  <c r="AE431" i="1"/>
  <c r="BD431" i="1"/>
  <c r="AE450" i="1"/>
  <c r="BD450" i="1"/>
  <c r="AE440" i="1"/>
  <c r="BD440" i="1"/>
  <c r="AE416" i="1"/>
  <c r="BD416" i="1"/>
  <c r="AE111" i="1"/>
  <c r="BD111" i="1"/>
  <c r="AE221" i="1"/>
  <c r="BD221" i="1"/>
  <c r="AC96" i="1"/>
  <c r="BD96" i="1"/>
  <c r="AE271" i="1"/>
  <c r="BD271" i="1"/>
  <c r="AE338" i="1"/>
  <c r="BD338" i="1"/>
  <c r="AE366" i="1"/>
  <c r="BD366" i="1"/>
  <c r="AE298" i="1"/>
  <c r="BD298" i="1"/>
  <c r="AE355" i="1"/>
  <c r="BD355" i="1"/>
  <c r="AE186" i="1"/>
  <c r="BD186" i="1"/>
  <c r="AE183" i="1"/>
  <c r="BD183" i="1"/>
  <c r="AE316" i="1"/>
  <c r="BD316" i="1"/>
  <c r="AE63" i="1"/>
  <c r="BD63" i="1"/>
  <c r="AE414" i="1"/>
  <c r="BD414" i="1"/>
  <c r="AE128" i="1"/>
  <c r="BD128" i="1"/>
  <c r="AE399" i="1"/>
  <c r="BD399" i="1"/>
  <c r="AE409" i="1"/>
  <c r="BD409" i="1"/>
  <c r="AE388" i="1"/>
  <c r="BD388" i="1"/>
  <c r="BA308" i="1"/>
  <c r="BD308" i="1"/>
  <c r="AE143" i="1"/>
  <c r="BD143" i="1"/>
  <c r="AE193" i="1"/>
  <c r="BD193" i="1"/>
  <c r="AE334" i="1"/>
  <c r="BD334" i="1"/>
  <c r="BA285" i="1"/>
  <c r="BD285" i="1"/>
  <c r="AE116" i="1"/>
  <c r="BD116" i="1"/>
  <c r="AE391" i="1"/>
  <c r="BD391" i="1"/>
  <c r="AE115" i="1"/>
  <c r="BD115" i="1"/>
  <c r="AE306" i="1"/>
  <c r="BD306" i="1"/>
  <c r="AE197" i="1"/>
  <c r="BD197" i="1"/>
  <c r="AE68" i="1"/>
  <c r="BD68" i="1"/>
  <c r="AE91" i="1"/>
  <c r="BD91" i="1"/>
  <c r="AE449" i="1"/>
  <c r="BD449" i="1"/>
  <c r="AE415" i="1"/>
  <c r="BD415" i="1"/>
  <c r="AE57" i="1"/>
  <c r="BD57" i="1"/>
  <c r="AE103" i="1"/>
  <c r="BD103" i="1"/>
  <c r="BA286" i="1"/>
  <c r="BD286" i="1"/>
  <c r="AE162" i="1"/>
  <c r="BD162" i="1"/>
  <c r="AE216" i="1"/>
  <c r="BD216" i="1"/>
  <c r="AE432" i="1"/>
  <c r="BD432" i="1"/>
  <c r="AE165" i="1"/>
  <c r="BD165" i="1"/>
  <c r="AE209" i="1"/>
  <c r="BD209" i="1"/>
  <c r="AE266" i="1"/>
  <c r="BD266" i="1"/>
  <c r="AE272" i="1"/>
  <c r="BD272" i="1"/>
  <c r="AE282" i="1"/>
  <c r="BD282" i="1"/>
  <c r="AE230" i="1"/>
  <c r="BD230" i="1"/>
  <c r="AE169" i="1"/>
  <c r="BD169" i="1"/>
  <c r="AE53" i="1"/>
  <c r="BD53" i="1"/>
  <c r="AE93" i="1"/>
  <c r="BD93" i="1"/>
  <c r="AE70" i="1"/>
  <c r="BD70" i="1"/>
  <c r="AE437" i="1"/>
  <c r="BD437" i="1"/>
  <c r="BB112" i="1"/>
  <c r="BD112" i="1"/>
  <c r="W434" i="1"/>
  <c r="BD434" i="1"/>
  <c r="AE35" i="1"/>
  <c r="BD35" i="1"/>
  <c r="Y207" i="1"/>
  <c r="BD207" i="1"/>
  <c r="BA90" i="1"/>
  <c r="BD90" i="1"/>
  <c r="AE452" i="1"/>
  <c r="BD452" i="1"/>
  <c r="AE283" i="1"/>
  <c r="BD283" i="1"/>
  <c r="AE433" i="1"/>
  <c r="BD433" i="1"/>
  <c r="AE164" i="1"/>
  <c r="BD164" i="1"/>
  <c r="AE177" i="1"/>
  <c r="BD177" i="1"/>
  <c r="AE385" i="1"/>
  <c r="BD385" i="1"/>
  <c r="AE44" i="1"/>
  <c r="AZ44" i="1"/>
  <c r="A160" i="49"/>
  <c r="A142" i="49"/>
  <c r="A204" i="49"/>
  <c r="A121" i="49"/>
  <c r="A183" i="49"/>
  <c r="A151" i="49"/>
  <c r="A182" i="49"/>
  <c r="A180" i="49"/>
  <c r="A206" i="49"/>
  <c r="G12" i="31"/>
  <c r="A161" i="49"/>
  <c r="AE251" i="1"/>
  <c r="BB251" i="1"/>
  <c r="AE299" i="1"/>
  <c r="AX299" i="1"/>
  <c r="AR24" i="1"/>
  <c r="AE4" i="1"/>
  <c r="AE14" i="1"/>
  <c r="AE3" i="1"/>
  <c r="AE13" i="1"/>
  <c r="AE6" i="1"/>
  <c r="AE32" i="1"/>
  <c r="AE8" i="1"/>
  <c r="AE7" i="1"/>
  <c r="AE25" i="1"/>
  <c r="AE9" i="1"/>
  <c r="AE11" i="1"/>
  <c r="AV212" i="1"/>
  <c r="A186" i="49"/>
  <c r="X391" i="1"/>
  <c r="Z257" i="1"/>
  <c r="AX75" i="1"/>
  <c r="X257" i="1"/>
  <c r="A163" i="49"/>
  <c r="AE33" i="1"/>
  <c r="AS33" i="1"/>
  <c r="AR33" i="1"/>
  <c r="AU33" i="1"/>
  <c r="AV33" i="1"/>
  <c r="AQ33" i="1"/>
  <c r="AT33" i="1"/>
  <c r="AQ212" i="1"/>
  <c r="AA212" i="1"/>
  <c r="AK329" i="1"/>
  <c r="Y329" i="1"/>
  <c r="AU212" i="1"/>
  <c r="X291" i="1"/>
  <c r="AB291" i="1"/>
  <c r="AI291" i="1"/>
  <c r="AG329" i="1"/>
  <c r="AI329" i="1"/>
  <c r="AH329" i="1"/>
  <c r="AL329" i="1"/>
  <c r="AO329" i="1"/>
  <c r="W329" i="1"/>
  <c r="AJ329" i="1"/>
  <c r="Z329" i="1"/>
  <c r="AF329" i="1"/>
  <c r="AP329" i="1"/>
  <c r="V329" i="1"/>
  <c r="BC329" i="1"/>
  <c r="X329" i="1"/>
  <c r="AQ391" i="1"/>
  <c r="AA330" i="1"/>
  <c r="AU258" i="1"/>
  <c r="AA229" i="1"/>
  <c r="BA391" i="1"/>
  <c r="AH391" i="1"/>
  <c r="X285" i="1"/>
  <c r="AG116" i="1"/>
  <c r="AB116" i="1"/>
  <c r="AV116" i="1"/>
  <c r="AH330" i="1"/>
  <c r="V285" i="1"/>
  <c r="AD391" i="1"/>
  <c r="Y391" i="1"/>
  <c r="AJ330" i="1"/>
  <c r="BB391" i="1"/>
  <c r="AI391" i="1"/>
  <c r="Z391" i="1"/>
  <c r="AL391" i="1"/>
  <c r="AR391" i="1"/>
  <c r="AT285" i="1"/>
  <c r="Z116" i="1"/>
  <c r="Y116" i="1"/>
  <c r="AG330" i="1"/>
  <c r="AL330" i="1"/>
  <c r="AB330" i="1"/>
  <c r="AC116" i="1"/>
  <c r="V391" i="1"/>
  <c r="AO391" i="1"/>
  <c r="AT391" i="1"/>
  <c r="AF391" i="1"/>
  <c r="AY116" i="1"/>
  <c r="AJ116" i="1"/>
  <c r="AI330" i="1"/>
  <c r="AD285" i="1"/>
  <c r="AD116" i="1"/>
  <c r="AF285" i="1"/>
  <c r="V116" i="1"/>
  <c r="AZ116" i="1"/>
  <c r="BC330" i="1"/>
  <c r="AD330" i="1"/>
  <c r="AE285" i="1"/>
  <c r="AW391" i="1"/>
  <c r="AK391" i="1"/>
  <c r="AV391" i="1"/>
  <c r="Y285" i="1"/>
  <c r="AH116" i="1"/>
  <c r="AK116" i="1"/>
  <c r="AF330" i="1"/>
  <c r="AC330" i="1"/>
  <c r="AG391" i="1"/>
  <c r="AS391" i="1"/>
  <c r="AP391" i="1"/>
  <c r="W285" i="1"/>
  <c r="AI116" i="1"/>
  <c r="AF116" i="1"/>
  <c r="W116" i="1"/>
  <c r="Y330" i="1"/>
  <c r="X330" i="1"/>
  <c r="W391" i="1"/>
  <c r="AX391" i="1"/>
  <c r="AU391" i="1"/>
  <c r="AL285" i="1"/>
  <c r="AU116" i="1"/>
  <c r="AN116" i="1"/>
  <c r="W330" i="1"/>
  <c r="Z330" i="1"/>
  <c r="AA391" i="1"/>
  <c r="AJ391" i="1"/>
  <c r="AY391" i="1"/>
  <c r="AZ391" i="1"/>
  <c r="Z285" i="1"/>
  <c r="X116" i="1"/>
  <c r="AL116" i="1"/>
  <c r="V330" i="1"/>
  <c r="AK330" i="1"/>
  <c r="AA116" i="1"/>
  <c r="AB391" i="1"/>
  <c r="AC391" i="1"/>
  <c r="X111" i="1"/>
  <c r="Y229" i="1"/>
  <c r="AJ111" i="1"/>
  <c r="AH90" i="1"/>
  <c r="Y111" i="1"/>
  <c r="AG90" i="1"/>
  <c r="V198" i="1"/>
  <c r="AD96" i="1"/>
  <c r="V96" i="1"/>
  <c r="AK221" i="1"/>
  <c r="AI96" i="1"/>
  <c r="AK326" i="1"/>
  <c r="BB326" i="1"/>
  <c r="AO111" i="1"/>
  <c r="AP96" i="1"/>
  <c r="AU111" i="1"/>
  <c r="AT96" i="1"/>
  <c r="AZ111" i="1"/>
  <c r="Z96" i="1"/>
  <c r="Z111" i="1"/>
  <c r="AO96" i="1"/>
  <c r="W96" i="1"/>
  <c r="AZ75" i="1"/>
  <c r="AZ229" i="1"/>
  <c r="AU90" i="1"/>
  <c r="AN229" i="1"/>
  <c r="V229" i="1"/>
  <c r="AN90" i="1"/>
  <c r="AK90" i="1"/>
  <c r="Z75" i="1"/>
  <c r="AK229" i="1"/>
  <c r="BC229" i="1"/>
  <c r="AO90" i="1"/>
  <c r="AP90" i="1"/>
  <c r="AV90" i="1"/>
  <c r="AI90" i="1"/>
  <c r="Y90" i="1"/>
  <c r="AH75" i="1"/>
  <c r="V90" i="1"/>
  <c r="Z229" i="1"/>
  <c r="AJ229" i="1"/>
  <c r="AG75" i="1"/>
  <c r="W229" i="1"/>
  <c r="AI229" i="1"/>
  <c r="AL90" i="1"/>
  <c r="Z90" i="1"/>
  <c r="W90" i="1"/>
  <c r="AI75" i="1"/>
  <c r="AL75" i="1"/>
  <c r="AH229" i="1"/>
  <c r="AL229" i="1"/>
  <c r="AJ90" i="1"/>
  <c r="X90" i="1"/>
  <c r="X229" i="1"/>
  <c r="AG229" i="1"/>
  <c r="Y75" i="1"/>
  <c r="AF229" i="1"/>
  <c r="AT90" i="1"/>
  <c r="AS90" i="1"/>
  <c r="AF90" i="1"/>
  <c r="AF111" i="1"/>
  <c r="AY111" i="1"/>
  <c r="AV111" i="1"/>
  <c r="AN111" i="1"/>
  <c r="AG111" i="1"/>
  <c r="AP111" i="1"/>
  <c r="V111" i="1"/>
  <c r="W111" i="1"/>
  <c r="AK111" i="1"/>
  <c r="AH111" i="1"/>
  <c r="AI221" i="1"/>
  <c r="AI111" i="1"/>
  <c r="AL111" i="1"/>
  <c r="AO258" i="1"/>
  <c r="AP198" i="1"/>
  <c r="AB258" i="1"/>
  <c r="BB212" i="1"/>
  <c r="AI212" i="1"/>
  <c r="AX212" i="1"/>
  <c r="AF291" i="1"/>
  <c r="W291" i="1"/>
  <c r="AB212" i="1"/>
  <c r="AC291" i="1"/>
  <c r="AG291" i="1"/>
  <c r="V291" i="1"/>
  <c r="AD212" i="1"/>
  <c r="AD291" i="1"/>
  <c r="AZ212" i="1"/>
  <c r="AO212" i="1"/>
  <c r="Z212" i="1"/>
  <c r="AF212" i="1"/>
  <c r="Z291" i="1"/>
  <c r="AH291" i="1"/>
  <c r="AC212" i="1"/>
  <c r="AR212" i="1"/>
  <c r="V212" i="1"/>
  <c r="AS212" i="1"/>
  <c r="AH212" i="1"/>
  <c r="Y212" i="1"/>
  <c r="AL291" i="1"/>
  <c r="BA212" i="1"/>
  <c r="X212" i="1"/>
  <c r="AG212" i="1"/>
  <c r="AJ212" i="1"/>
  <c r="AJ291" i="1"/>
  <c r="AT212" i="1"/>
  <c r="AK212" i="1"/>
  <c r="W212" i="1"/>
  <c r="AW212" i="1"/>
  <c r="Y291" i="1"/>
  <c r="AL212" i="1"/>
  <c r="AP212" i="1"/>
  <c r="AY212" i="1"/>
  <c r="BC291" i="1"/>
  <c r="AK291" i="1"/>
  <c r="AA291" i="1"/>
  <c r="AE90" i="1"/>
  <c r="AC90" i="1"/>
  <c r="AE173" i="1"/>
  <c r="AX173" i="1"/>
  <c r="AE96" i="1"/>
  <c r="W326" i="1"/>
  <c r="AI257" i="1"/>
  <c r="AH257" i="1"/>
  <c r="AN257" i="1"/>
  <c r="AF257" i="1"/>
  <c r="AD257" i="1"/>
  <c r="AK257" i="1"/>
  <c r="AC257" i="1"/>
  <c r="AE257" i="1"/>
  <c r="V257" i="1"/>
  <c r="Y257" i="1"/>
  <c r="AG326" i="1"/>
  <c r="AG257" i="1"/>
  <c r="AL257" i="1"/>
  <c r="AA257" i="1"/>
  <c r="AJ257" i="1"/>
  <c r="W257" i="1"/>
  <c r="AB257" i="1"/>
  <c r="AA329" i="1"/>
  <c r="AD329" i="1"/>
  <c r="AB329" i="1"/>
  <c r="AC329" i="1"/>
  <c r="AD90" i="1"/>
  <c r="AR90" i="1"/>
  <c r="AB229" i="1"/>
  <c r="AA90" i="1"/>
  <c r="AB90" i="1"/>
  <c r="AC229" i="1"/>
  <c r="AD229" i="1"/>
  <c r="AE258" i="1"/>
  <c r="Z258" i="1"/>
  <c r="AG258" i="1"/>
  <c r="AK198" i="1"/>
  <c r="AG198" i="1"/>
  <c r="AH198" i="1"/>
  <c r="AP221" i="1"/>
  <c r="Y221" i="1"/>
  <c r="X258" i="1"/>
  <c r="AT258" i="1"/>
  <c r="AZ198" i="1"/>
  <c r="AI198" i="1"/>
  <c r="V221" i="1"/>
  <c r="AU221" i="1"/>
  <c r="AG221" i="1"/>
  <c r="AA221" i="1"/>
  <c r="AA198" i="1"/>
  <c r="AD221" i="1"/>
  <c r="AC198" i="1"/>
  <c r="AO198" i="1"/>
  <c r="BA198" i="1"/>
  <c r="AN221" i="1"/>
  <c r="AZ221" i="1"/>
  <c r="AV221" i="1"/>
  <c r="AB221" i="1"/>
  <c r="AB198" i="1"/>
  <c r="AC221" i="1"/>
  <c r="AD198" i="1"/>
  <c r="V258" i="1"/>
  <c r="AK258" i="1"/>
  <c r="AP258" i="1"/>
  <c r="W258" i="1"/>
  <c r="AF258" i="1"/>
  <c r="AN258" i="1"/>
  <c r="X198" i="1"/>
  <c r="AL198" i="1"/>
  <c r="AH221" i="1"/>
  <c r="Z221" i="1"/>
  <c r="AJ221" i="1"/>
  <c r="AX221" i="1"/>
  <c r="AI258" i="1"/>
  <c r="AV258" i="1"/>
  <c r="AH258" i="1"/>
  <c r="AN198" i="1"/>
  <c r="AJ198" i="1"/>
  <c r="AS221" i="1"/>
  <c r="AT221" i="1"/>
  <c r="BB221" i="1"/>
  <c r="AS258" i="1"/>
  <c r="Y258" i="1"/>
  <c r="Y198" i="1"/>
  <c r="W198" i="1"/>
  <c r="AF221" i="1"/>
  <c r="W221" i="1"/>
  <c r="X221" i="1"/>
  <c r="AC258" i="1"/>
  <c r="AJ258" i="1"/>
  <c r="AL258" i="1"/>
  <c r="AF198" i="1"/>
  <c r="Z198" i="1"/>
  <c r="AL221" i="1"/>
  <c r="AY221" i="1"/>
  <c r="AO221" i="1"/>
  <c r="AA258" i="1"/>
  <c r="AD258" i="1"/>
  <c r="AR285" i="1"/>
  <c r="AK75" i="1"/>
  <c r="AN75" i="1"/>
  <c r="AS96" i="1"/>
  <c r="AH96" i="1"/>
  <c r="AK285" i="1"/>
  <c r="AI285" i="1"/>
  <c r="AG285" i="1"/>
  <c r="AC75" i="1"/>
  <c r="BA96" i="1"/>
  <c r="AU96" i="1"/>
  <c r="AK96" i="1"/>
  <c r="AJ285" i="1"/>
  <c r="AH285" i="1"/>
  <c r="AP285" i="1"/>
  <c r="AA75" i="1"/>
  <c r="AD75" i="1"/>
  <c r="AR96" i="1"/>
  <c r="AB75" i="1"/>
  <c r="AC285" i="1"/>
  <c r="AQ285" i="1"/>
  <c r="AQ96" i="1"/>
  <c r="AL96" i="1"/>
  <c r="AG96" i="1"/>
  <c r="X96" i="1"/>
  <c r="AO285" i="1"/>
  <c r="AW285" i="1"/>
  <c r="AA96" i="1"/>
  <c r="W75" i="1"/>
  <c r="AF75" i="1"/>
  <c r="AJ75" i="1"/>
  <c r="BC75" i="1"/>
  <c r="Y96" i="1"/>
  <c r="AV96" i="1"/>
  <c r="AF96" i="1"/>
  <c r="AN285" i="1"/>
  <c r="AA285" i="1"/>
  <c r="AB96" i="1"/>
  <c r="V75" i="1"/>
  <c r="X75" i="1"/>
  <c r="BB96" i="1"/>
  <c r="AN96" i="1"/>
  <c r="AJ96" i="1"/>
  <c r="AU285" i="1"/>
  <c r="AV285" i="1"/>
  <c r="AB285" i="1"/>
  <c r="AC409" i="1"/>
  <c r="AA111" i="1"/>
  <c r="AB111" i="1"/>
  <c r="AD111" i="1"/>
  <c r="AC111" i="1"/>
  <c r="AE396" i="1"/>
  <c r="BA396" i="1"/>
  <c r="AE52" i="1"/>
  <c r="BA52" i="1"/>
  <c r="AE50" i="1"/>
  <c r="BA50" i="1"/>
  <c r="AE256" i="1"/>
  <c r="BA256" i="1"/>
  <c r="AE51" i="1"/>
  <c r="BA51" i="1"/>
  <c r="AE259" i="1"/>
  <c r="BA259" i="1"/>
  <c r="AE233" i="1"/>
  <c r="BA233" i="1"/>
  <c r="AE393" i="1"/>
  <c r="BA393" i="1"/>
  <c r="AE287" i="1"/>
  <c r="BA287" i="1"/>
  <c r="AE281" i="1"/>
  <c r="BA281" i="1"/>
  <c r="AE191" i="1"/>
  <c r="BA191" i="1"/>
  <c r="AW56" i="1"/>
  <c r="BA56" i="1"/>
  <c r="AE95" i="1"/>
  <c r="BA95" i="1"/>
  <c r="AE220" i="1"/>
  <c r="BA220" i="1"/>
  <c r="AE326" i="1"/>
  <c r="BA326" i="1"/>
  <c r="AE352" i="1"/>
  <c r="BA352" i="1"/>
  <c r="AE311" i="1"/>
  <c r="BA311" i="1"/>
  <c r="AE37" i="1"/>
  <c r="BA37" i="1"/>
  <c r="AE189" i="1"/>
  <c r="BA189" i="1"/>
  <c r="AE120" i="1"/>
  <c r="BA120" i="1"/>
  <c r="AE101" i="1"/>
  <c r="BA101" i="1"/>
  <c r="Z326" i="1"/>
  <c r="AJ326" i="1"/>
  <c r="AN326" i="1"/>
  <c r="AL326" i="1"/>
  <c r="AQ326" i="1"/>
  <c r="AU326" i="1"/>
  <c r="AR326" i="1"/>
  <c r="AH326" i="1"/>
  <c r="V326" i="1"/>
  <c r="AI326" i="1"/>
  <c r="AO326" i="1"/>
  <c r="Y326" i="1"/>
  <c r="AF326" i="1"/>
  <c r="AV326" i="1"/>
  <c r="AP326" i="1"/>
  <c r="X326" i="1"/>
  <c r="AE99" i="1"/>
  <c r="BA99" i="1"/>
  <c r="AR439" i="1"/>
  <c r="BA439" i="1"/>
  <c r="BB419" i="1"/>
  <c r="BA419" i="1"/>
  <c r="AR255" i="1"/>
  <c r="BA255" i="1"/>
  <c r="AR49" i="1"/>
  <c r="BA49" i="1"/>
  <c r="AG164" i="1"/>
  <c r="Z334" i="1"/>
  <c r="AL334" i="1"/>
  <c r="AT334" i="1"/>
  <c r="AY334" i="1"/>
  <c r="AP334" i="1"/>
  <c r="AE102" i="1"/>
  <c r="AX102" i="1"/>
  <c r="AE92" i="1"/>
  <c r="AX92" i="1"/>
  <c r="AB334" i="1"/>
  <c r="Z409" i="1"/>
  <c r="AY409" i="1"/>
  <c r="AK409" i="1"/>
  <c r="AI43" i="1"/>
  <c r="BB255" i="1"/>
  <c r="X146" i="1"/>
  <c r="AL107" i="1"/>
  <c r="AE293" i="1"/>
  <c r="BC293" i="1"/>
  <c r="AN334" i="1"/>
  <c r="AH334" i="1"/>
  <c r="AI334" i="1"/>
  <c r="BB409" i="1"/>
  <c r="AH409" i="1"/>
  <c r="AZ409" i="1"/>
  <c r="AA334" i="1"/>
  <c r="AD409" i="1"/>
  <c r="X334" i="1"/>
  <c r="AK334" i="1"/>
  <c r="AJ409" i="1"/>
  <c r="AF409" i="1"/>
  <c r="AA409" i="1"/>
  <c r="AC334" i="1"/>
  <c r="AF334" i="1"/>
  <c r="AZ334" i="1"/>
  <c r="AO334" i="1"/>
  <c r="X409" i="1"/>
  <c r="W409" i="1"/>
  <c r="AB409" i="1"/>
  <c r="AD334" i="1"/>
  <c r="Y334" i="1"/>
  <c r="AJ334" i="1"/>
  <c r="V409" i="1"/>
  <c r="AN409" i="1"/>
  <c r="AP409" i="1"/>
  <c r="AX409" i="1"/>
  <c r="AS409" i="1"/>
  <c r="AL409" i="1"/>
  <c r="Y409" i="1"/>
  <c r="W334" i="1"/>
  <c r="AU334" i="1"/>
  <c r="AU409" i="1"/>
  <c r="AV409" i="1"/>
  <c r="AI409" i="1"/>
  <c r="V334" i="1"/>
  <c r="AG334" i="1"/>
  <c r="AV334" i="1"/>
  <c r="AG409" i="1"/>
  <c r="AT409" i="1"/>
  <c r="AZ74" i="1"/>
  <c r="BA74" i="1"/>
  <c r="AL52" i="1"/>
  <c r="AA326" i="1"/>
  <c r="Y435" i="1"/>
  <c r="AB326" i="1"/>
  <c r="AC326" i="1"/>
  <c r="AD326" i="1"/>
  <c r="AE74" i="1"/>
  <c r="AX74" i="1"/>
  <c r="Z151" i="1"/>
  <c r="Y183" i="1"/>
  <c r="X54" i="1"/>
  <c r="AK186" i="1"/>
  <c r="AU415" i="1"/>
  <c r="AR286" i="1"/>
  <c r="BB286" i="1"/>
  <c r="AO151" i="1"/>
  <c r="AX151" i="1"/>
  <c r="AT183" i="1"/>
  <c r="AV151" i="1"/>
  <c r="AH51" i="1"/>
  <c r="Y151" i="1"/>
  <c r="Z311" i="1"/>
  <c r="AH183" i="1"/>
  <c r="AU183" i="1"/>
  <c r="AF51" i="1"/>
  <c r="AU151" i="1"/>
  <c r="AN311" i="1"/>
  <c r="AP183" i="1"/>
  <c r="AF309" i="1"/>
  <c r="AI51" i="1"/>
  <c r="AL151" i="1"/>
  <c r="X183" i="1"/>
  <c r="AR309" i="1"/>
  <c r="AX183" i="1"/>
  <c r="AR183" i="1"/>
  <c r="Y51" i="1"/>
  <c r="AI151" i="1"/>
  <c r="W183" i="1"/>
  <c r="AG309" i="1"/>
  <c r="AR456" i="1"/>
  <c r="AK260" i="1"/>
  <c r="AF350" i="1"/>
  <c r="AW24" i="1"/>
  <c r="Y327" i="1"/>
  <c r="Y3" i="1"/>
  <c r="AJ293" i="1"/>
  <c r="AX350" i="1"/>
  <c r="X456" i="1"/>
  <c r="AX456" i="1"/>
  <c r="W456" i="1"/>
  <c r="AK387" i="1"/>
  <c r="V387" i="1"/>
  <c r="Y8" i="1"/>
  <c r="AW387" i="1"/>
  <c r="AH3" i="1"/>
  <c r="AS387" i="1"/>
  <c r="AF387" i="1"/>
  <c r="AT387" i="1"/>
  <c r="Z293" i="1"/>
  <c r="AV120" i="1"/>
  <c r="AG350" i="1"/>
  <c r="X350" i="1"/>
  <c r="AI350" i="1"/>
  <c r="AJ8" i="1"/>
  <c r="AH8" i="1"/>
  <c r="AG387" i="1"/>
  <c r="X387" i="1"/>
  <c r="W293" i="1"/>
  <c r="V120" i="1"/>
  <c r="V184" i="1"/>
  <c r="AA456" i="1"/>
  <c r="X8" i="1"/>
  <c r="W8" i="1"/>
  <c r="AG8" i="1"/>
  <c r="Y387" i="1"/>
  <c r="W387" i="1"/>
  <c r="AG220" i="1"/>
  <c r="AH293" i="1"/>
  <c r="AR171" i="1"/>
  <c r="Z184" i="1"/>
  <c r="AJ350" i="1"/>
  <c r="Y350" i="1"/>
  <c r="AK350" i="1"/>
  <c r="AL8" i="1"/>
  <c r="AF8" i="1"/>
  <c r="AJ387" i="1"/>
  <c r="AU293" i="1"/>
  <c r="AI171" i="1"/>
  <c r="Y449" i="1"/>
  <c r="AU184" i="1"/>
  <c r="AH350" i="1"/>
  <c r="Z350" i="1"/>
  <c r="AL350" i="1"/>
  <c r="Z8" i="1"/>
  <c r="AK8" i="1"/>
  <c r="AQ387" i="1"/>
  <c r="AV387" i="1"/>
  <c r="AL293" i="1"/>
  <c r="V449" i="1"/>
  <c r="AH184" i="1"/>
  <c r="AL46" i="1"/>
  <c r="AU387" i="1"/>
  <c r="AI387" i="1"/>
  <c r="AH387" i="1"/>
  <c r="AF293" i="1"/>
  <c r="AO8" i="1"/>
  <c r="W350" i="1"/>
  <c r="AI8" i="1"/>
  <c r="AJ46" i="1"/>
  <c r="AL387" i="1"/>
  <c r="Z387" i="1"/>
  <c r="AR387" i="1"/>
  <c r="Y260" i="1"/>
  <c r="W51" i="1"/>
  <c r="AK151" i="1"/>
  <c r="X151" i="1"/>
  <c r="AF151" i="1"/>
  <c r="AG183" i="1"/>
  <c r="AW183" i="1"/>
  <c r="AL183" i="1"/>
  <c r="AO309" i="1"/>
  <c r="AK82" i="1"/>
  <c r="AJ83" i="1"/>
  <c r="AF456" i="1"/>
  <c r="AZ456" i="1"/>
  <c r="AB456" i="1"/>
  <c r="V51" i="1"/>
  <c r="Z51" i="1"/>
  <c r="AF183" i="1"/>
  <c r="AY183" i="1"/>
  <c r="AS183" i="1"/>
  <c r="AU82" i="1"/>
  <c r="AW112" i="1"/>
  <c r="AP83" i="1"/>
  <c r="Y456" i="1"/>
  <c r="AL456" i="1"/>
  <c r="AZ151" i="1"/>
  <c r="AG51" i="1"/>
  <c r="AT151" i="1"/>
  <c r="AV183" i="1"/>
  <c r="AQ183" i="1"/>
  <c r="AI183" i="1"/>
  <c r="BA183" i="1"/>
  <c r="AU112" i="1"/>
  <c r="AP207" i="1"/>
  <c r="AI456" i="1"/>
  <c r="AH456" i="1"/>
  <c r="AY151" i="1"/>
  <c r="W151" i="1"/>
  <c r="AK51" i="1"/>
  <c r="X51" i="1"/>
  <c r="AR151" i="1"/>
  <c r="AJ151" i="1"/>
  <c r="X311" i="1"/>
  <c r="Z183" i="1"/>
  <c r="AZ183" i="1"/>
  <c r="AK309" i="1"/>
  <c r="AI297" i="1"/>
  <c r="AU207" i="1"/>
  <c r="AK218" i="1"/>
  <c r="Z456" i="1"/>
  <c r="AG456" i="1"/>
  <c r="V456" i="1"/>
  <c r="AJ51" i="1"/>
  <c r="AL51" i="1"/>
  <c r="AG151" i="1"/>
  <c r="AH151" i="1"/>
  <c r="Y311" i="1"/>
  <c r="AK183" i="1"/>
  <c r="AJ183" i="1"/>
  <c r="W309" i="1"/>
  <c r="AS135" i="1"/>
  <c r="AJ456" i="1"/>
  <c r="AK456" i="1"/>
  <c r="AU401" i="1"/>
  <c r="AL266" i="1"/>
  <c r="V401" i="1"/>
  <c r="Y118" i="1"/>
  <c r="Z401" i="1"/>
  <c r="AK118" i="1"/>
  <c r="AK11" i="1"/>
  <c r="X118" i="1"/>
  <c r="BA11" i="1"/>
  <c r="AT266" i="1"/>
  <c r="AL7" i="1"/>
  <c r="AO11" i="1"/>
  <c r="AG390" i="1"/>
  <c r="AK164" i="1"/>
  <c r="AG88" i="1"/>
  <c r="AS255" i="1"/>
  <c r="AL335" i="1"/>
  <c r="Y390" i="1"/>
  <c r="AP164" i="1"/>
  <c r="X88" i="1"/>
  <c r="AP255" i="1"/>
  <c r="AZ146" i="1"/>
  <c r="AR164" i="1"/>
  <c r="W40" i="1"/>
  <c r="Y146" i="1"/>
  <c r="Y335" i="1"/>
  <c r="AH146" i="1"/>
  <c r="AW435" i="1"/>
  <c r="AH164" i="1"/>
  <c r="X52" i="1"/>
  <c r="X107" i="1"/>
  <c r="V56" i="1"/>
  <c r="AO255" i="1"/>
  <c r="AL390" i="1"/>
  <c r="AH255" i="1"/>
  <c r="AJ390" i="1"/>
  <c r="AF164" i="1"/>
  <c r="AH88" i="1"/>
  <c r="AR107" i="1"/>
  <c r="Y114" i="1"/>
  <c r="W370" i="1"/>
  <c r="AL370" i="1"/>
  <c r="AG43" i="1"/>
  <c r="AG255" i="1"/>
  <c r="AF255" i="1"/>
  <c r="AK146" i="1"/>
  <c r="AJ146" i="1"/>
  <c r="AG335" i="1"/>
  <c r="X335" i="1"/>
  <c r="AX390" i="1"/>
  <c r="AF390" i="1"/>
  <c r="AJ164" i="1"/>
  <c r="Z164" i="1"/>
  <c r="X164" i="1"/>
  <c r="AX107" i="1"/>
  <c r="AG107" i="1"/>
  <c r="AK107" i="1"/>
  <c r="AW255" i="1"/>
  <c r="AV255" i="1"/>
  <c r="AL255" i="1"/>
  <c r="Z146" i="1"/>
  <c r="AI335" i="1"/>
  <c r="W390" i="1"/>
  <c r="Z390" i="1"/>
  <c r="AS164" i="1"/>
  <c r="AV164" i="1"/>
  <c r="W52" i="1"/>
  <c r="AH52" i="1"/>
  <c r="AI88" i="1"/>
  <c r="V107" i="1"/>
  <c r="AV107" i="1"/>
  <c r="Y107" i="1"/>
  <c r="AG434" i="1"/>
  <c r="AQ56" i="1"/>
  <c r="Z56" i="1"/>
  <c r="X232" i="1"/>
  <c r="AT255" i="1"/>
  <c r="AU255" i="1"/>
  <c r="AI146" i="1"/>
  <c r="AF146" i="1"/>
  <c r="AH335" i="1"/>
  <c r="V390" i="1"/>
  <c r="AH390" i="1"/>
  <c r="Y164" i="1"/>
  <c r="AU164" i="1"/>
  <c r="AZ164" i="1"/>
  <c r="AG52" i="1"/>
  <c r="AJ107" i="1"/>
  <c r="Z107" i="1"/>
  <c r="AL435" i="1"/>
  <c r="W435" i="1"/>
  <c r="AU434" i="1"/>
  <c r="Z434" i="1"/>
  <c r="AI40" i="1"/>
  <c r="AO56" i="1"/>
  <c r="Y255" i="1"/>
  <c r="AG146" i="1"/>
  <c r="AI52" i="1"/>
  <c r="AK88" i="1"/>
  <c r="AU107" i="1"/>
  <c r="AH435" i="1"/>
  <c r="Y434" i="1"/>
  <c r="AG40" i="1"/>
  <c r="AJ56" i="1"/>
  <c r="AO232" i="1"/>
  <c r="AK335" i="1"/>
  <c r="Z335" i="1"/>
  <c r="AZ390" i="1"/>
  <c r="AW164" i="1"/>
  <c r="AN255" i="1"/>
  <c r="W255" i="1"/>
  <c r="AJ255" i="1"/>
  <c r="W335" i="1"/>
  <c r="AJ335" i="1"/>
  <c r="AI390" i="1"/>
  <c r="BA164" i="1"/>
  <c r="AI164" i="1"/>
  <c r="Z52" i="1"/>
  <c r="AF88" i="1"/>
  <c r="Z88" i="1"/>
  <c r="AH107" i="1"/>
  <c r="AF435" i="1"/>
  <c r="AK434" i="1"/>
  <c r="AV56" i="1"/>
  <c r="AU435" i="1"/>
  <c r="AG232" i="1"/>
  <c r="V255" i="1"/>
  <c r="Z255" i="1"/>
  <c r="AN390" i="1"/>
  <c r="AX164" i="1"/>
  <c r="W164" i="1"/>
  <c r="AK52" i="1"/>
  <c r="AT107" i="1"/>
  <c r="AL146" i="1"/>
  <c r="W146" i="1"/>
  <c r="AK255" i="1"/>
  <c r="X255" i="1"/>
  <c r="AI255" i="1"/>
  <c r="AY146" i="1"/>
  <c r="AO146" i="1"/>
  <c r="AF335" i="1"/>
  <c r="AX335" i="1"/>
  <c r="AK390" i="1"/>
  <c r="X390" i="1"/>
  <c r="AL164" i="1"/>
  <c r="AQ164" i="1"/>
  <c r="AT164" i="1"/>
  <c r="AY164" i="1"/>
  <c r="AJ52" i="1"/>
  <c r="AL88" i="1"/>
  <c r="W88" i="1"/>
  <c r="AF107" i="1"/>
  <c r="AI107" i="1"/>
  <c r="AQ107" i="1"/>
  <c r="AJ435" i="1"/>
  <c r="AS435" i="1"/>
  <c r="BA434" i="1"/>
  <c r="X56" i="1"/>
  <c r="V435" i="1"/>
  <c r="AF52" i="1"/>
  <c r="X435" i="1"/>
  <c r="AS107" i="1"/>
  <c r="AY107" i="1"/>
  <c r="W107" i="1"/>
  <c r="AQ434" i="1"/>
  <c r="AJ40" i="1"/>
  <c r="AH56" i="1"/>
  <c r="Y52" i="1"/>
  <c r="AJ88" i="1"/>
  <c r="AG435" i="1"/>
  <c r="W56" i="1"/>
  <c r="AC456" i="1"/>
  <c r="AD456" i="1"/>
  <c r="AE419" i="1"/>
  <c r="AR419" i="1"/>
  <c r="AE49" i="1"/>
  <c r="AQ49" i="1"/>
  <c r="AE255" i="1"/>
  <c r="AQ255" i="1"/>
  <c r="AE286" i="1"/>
  <c r="AQ286" i="1"/>
  <c r="AE439" i="1"/>
  <c r="AQ439" i="1"/>
  <c r="AO308" i="1"/>
  <c r="AR308" i="1"/>
  <c r="AP327" i="1"/>
  <c r="AE308" i="1"/>
  <c r="AP308" i="1"/>
  <c r="AF331" i="1"/>
  <c r="AG234" i="1"/>
  <c r="AH311" i="1"/>
  <c r="AI311" i="1"/>
  <c r="AP309" i="1"/>
  <c r="Z309" i="1"/>
  <c r="V82" i="1"/>
  <c r="AW82" i="1"/>
  <c r="Z112" i="1"/>
  <c r="AL112" i="1"/>
  <c r="X24" i="1"/>
  <c r="V24" i="1"/>
  <c r="AL297" i="1"/>
  <c r="AW135" i="1"/>
  <c r="AH218" i="1"/>
  <c r="AF207" i="1"/>
  <c r="AV207" i="1"/>
  <c r="AU327" i="1"/>
  <c r="AL327" i="1"/>
  <c r="W218" i="1"/>
  <c r="W83" i="1"/>
  <c r="AW83" i="1"/>
  <c r="AJ311" i="1"/>
  <c r="Y309" i="1"/>
  <c r="V309" i="1"/>
  <c r="AU309" i="1"/>
  <c r="AJ218" i="1"/>
  <c r="AQ82" i="1"/>
  <c r="AI82" i="1"/>
  <c r="AS112" i="1"/>
  <c r="AN112" i="1"/>
  <c r="AG24" i="1"/>
  <c r="AT24" i="1"/>
  <c r="AH297" i="1"/>
  <c r="AQ297" i="1"/>
  <c r="V135" i="1"/>
  <c r="AK135" i="1"/>
  <c r="AT207" i="1"/>
  <c r="AF327" i="1"/>
  <c r="AS327" i="1"/>
  <c r="AK83" i="1"/>
  <c r="X83" i="1"/>
  <c r="AG311" i="1"/>
  <c r="AT309" i="1"/>
  <c r="AV309" i="1"/>
  <c r="AS309" i="1"/>
  <c r="Y82" i="1"/>
  <c r="AV82" i="1"/>
  <c r="AH112" i="1"/>
  <c r="AG112" i="1"/>
  <c r="AH24" i="1"/>
  <c r="AJ24" i="1"/>
  <c r="Y297" i="1"/>
  <c r="AK297" i="1"/>
  <c r="AT135" i="1"/>
  <c r="Y135" i="1"/>
  <c r="AO207" i="1"/>
  <c r="AG327" i="1"/>
  <c r="AS83" i="1"/>
  <c r="AK311" i="1"/>
  <c r="AJ309" i="1"/>
  <c r="AQ309" i="1"/>
  <c r="AI309" i="1"/>
  <c r="AF218" i="1"/>
  <c r="AG82" i="1"/>
  <c r="AJ82" i="1"/>
  <c r="V112" i="1"/>
  <c r="AV112" i="1"/>
  <c r="AS24" i="1"/>
  <c r="AU24" i="1"/>
  <c r="AU297" i="1"/>
  <c r="Z135" i="1"/>
  <c r="AL135" i="1"/>
  <c r="BB207" i="1"/>
  <c r="W207" i="1"/>
  <c r="AI218" i="1"/>
  <c r="AT327" i="1"/>
  <c r="AQ83" i="1"/>
  <c r="Z218" i="1"/>
  <c r="AR82" i="1"/>
  <c r="AH82" i="1"/>
  <c r="AF82" i="1"/>
  <c r="AF112" i="1"/>
  <c r="AZ112" i="1"/>
  <c r="AQ24" i="1"/>
  <c r="Y24" i="1"/>
  <c r="AG297" i="1"/>
  <c r="AV297" i="1"/>
  <c r="AJ135" i="1"/>
  <c r="AQ135" i="1"/>
  <c r="AN207" i="1"/>
  <c r="AG207" i="1"/>
  <c r="V327" i="1"/>
  <c r="AG83" i="1"/>
  <c r="W311" i="1"/>
  <c r="X309" i="1"/>
  <c r="AL309" i="1"/>
  <c r="AS82" i="1"/>
  <c r="X82" i="1"/>
  <c r="W82" i="1"/>
  <c r="X112" i="1"/>
  <c r="AI24" i="1"/>
  <c r="Z297" i="1"/>
  <c r="AR297" i="1"/>
  <c r="AR135" i="1"/>
  <c r="X207" i="1"/>
  <c r="AS207" i="1"/>
  <c r="Z327" i="1"/>
  <c r="AF83" i="1"/>
  <c r="AO83" i="1"/>
  <c r="AL311" i="1"/>
  <c r="AF311" i="1"/>
  <c r="AW309" i="1"/>
  <c r="AH309" i="1"/>
  <c r="Z82" i="1"/>
  <c r="AT82" i="1"/>
  <c r="AL82" i="1"/>
  <c r="AS297" i="1"/>
  <c r="AF297" i="1"/>
  <c r="BA207" i="1"/>
  <c r="W327" i="1"/>
  <c r="AE2" i="1"/>
  <c r="AE88" i="1"/>
  <c r="AN88" i="1"/>
  <c r="AI74" i="1"/>
  <c r="AJ35" i="1"/>
  <c r="AV287" i="1"/>
  <c r="BA416" i="1"/>
  <c r="X234" i="1"/>
  <c r="AT35" i="1"/>
  <c r="AJ331" i="1"/>
  <c r="AG72" i="1"/>
  <c r="AK72" i="1"/>
  <c r="AI416" i="1"/>
  <c r="X438" i="1"/>
  <c r="X385" i="1"/>
  <c r="AP205" i="1"/>
  <c r="BA194" i="1"/>
  <c r="AK438" i="1"/>
  <c r="AZ13" i="1"/>
  <c r="W385" i="1"/>
  <c r="Z205" i="1"/>
  <c r="AL33" i="1"/>
  <c r="AQ194" i="1"/>
  <c r="AN13" i="1"/>
  <c r="AO416" i="1"/>
  <c r="AN287" i="1"/>
  <c r="AK33" i="1"/>
  <c r="AZ35" i="1"/>
  <c r="AI253" i="1"/>
  <c r="AV385" i="1"/>
  <c r="AZ385" i="1"/>
  <c r="AR416" i="1"/>
  <c r="AZ416" i="1"/>
  <c r="AL205" i="1"/>
  <c r="Z287" i="1"/>
  <c r="AF287" i="1"/>
  <c r="V416" i="1"/>
  <c r="W416" i="1"/>
  <c r="Y416" i="1"/>
  <c r="X331" i="1"/>
  <c r="X33" i="1"/>
  <c r="AH33" i="1"/>
  <c r="AH331" i="1"/>
  <c r="AV72" i="1"/>
  <c r="AL234" i="1"/>
  <c r="AK234" i="1"/>
  <c r="AF194" i="1"/>
  <c r="AL194" i="1"/>
  <c r="AN35" i="1"/>
  <c r="AG35" i="1"/>
  <c r="AL253" i="1"/>
  <c r="Y253" i="1"/>
  <c r="Z438" i="1"/>
  <c r="AL438" i="1"/>
  <c r="AK416" i="1"/>
  <c r="AU416" i="1"/>
  <c r="AF33" i="1"/>
  <c r="AK331" i="1"/>
  <c r="AF72" i="1"/>
  <c r="AS72" i="1"/>
  <c r="W234" i="1"/>
  <c r="AH234" i="1"/>
  <c r="Z331" i="1"/>
  <c r="V194" i="1"/>
  <c r="AS194" i="1"/>
  <c r="AR194" i="1"/>
  <c r="AK35" i="1"/>
  <c r="BA35" i="1"/>
  <c r="AV35" i="1"/>
  <c r="AJ253" i="1"/>
  <c r="AF253" i="1"/>
  <c r="AV438" i="1"/>
  <c r="AS438" i="1"/>
  <c r="BB287" i="1"/>
  <c r="AP13" i="1"/>
  <c r="BA385" i="1"/>
  <c r="V331" i="1"/>
  <c r="BA33" i="1"/>
  <c r="AO33" i="1"/>
  <c r="AU72" i="1"/>
  <c r="AT72" i="1"/>
  <c r="Z234" i="1"/>
  <c r="AL331" i="1"/>
  <c r="Y194" i="1"/>
  <c r="AH194" i="1"/>
  <c r="W35" i="1"/>
  <c r="AX35" i="1"/>
  <c r="Z35" i="1"/>
  <c r="AH253" i="1"/>
  <c r="W253" i="1"/>
  <c r="AU438" i="1"/>
  <c r="V438" i="1"/>
  <c r="AF438" i="1"/>
  <c r="V385" i="1"/>
  <c r="AH385" i="1"/>
  <c r="Y205" i="1"/>
  <c r="BB416" i="1"/>
  <c r="AJ205" i="1"/>
  <c r="AK13" i="1"/>
  <c r="Y385" i="1"/>
  <c r="Z385" i="1"/>
  <c r="W205" i="1"/>
  <c r="AH205" i="1"/>
  <c r="Y287" i="1"/>
  <c r="AG287" i="1"/>
  <c r="AL416" i="1"/>
  <c r="AG416" i="1"/>
  <c r="AP33" i="1"/>
  <c r="V72" i="1"/>
  <c r="AH72" i="1"/>
  <c r="AQ72" i="1"/>
  <c r="AI234" i="1"/>
  <c r="Y234" i="1"/>
  <c r="Z194" i="1"/>
  <c r="W194" i="1"/>
  <c r="AT194" i="1"/>
  <c r="AS35" i="1"/>
  <c r="Y35" i="1"/>
  <c r="AP35" i="1"/>
  <c r="Z253" i="1"/>
  <c r="AR253" i="1"/>
  <c r="AR438" i="1"/>
  <c r="AQ438" i="1"/>
  <c r="Y438" i="1"/>
  <c r="AJ13" i="1"/>
  <c r="AI385" i="1"/>
  <c r="AK385" i="1"/>
  <c r="AJ385" i="1"/>
  <c r="V205" i="1"/>
  <c r="AG205" i="1"/>
  <c r="X287" i="1"/>
  <c r="AO287" i="1"/>
  <c r="AJ416" i="1"/>
  <c r="AX416" i="1"/>
  <c r="AF416" i="1"/>
  <c r="V33" i="1"/>
  <c r="W33" i="1"/>
  <c r="Y33" i="1"/>
  <c r="Z72" i="1"/>
  <c r="Y72" i="1"/>
  <c r="W72" i="1"/>
  <c r="Y331" i="1"/>
  <c r="AR234" i="1"/>
  <c r="AV194" i="1"/>
  <c r="AG194" i="1"/>
  <c r="X194" i="1"/>
  <c r="BB35" i="1"/>
  <c r="AF35" i="1"/>
  <c r="AO35" i="1"/>
  <c r="X253" i="1"/>
  <c r="V253" i="1"/>
  <c r="AG438" i="1"/>
  <c r="AT438" i="1"/>
  <c r="AI438" i="1"/>
  <c r="AL385" i="1"/>
  <c r="AK205" i="1"/>
  <c r="AI287" i="1"/>
  <c r="AL287" i="1"/>
  <c r="AH287" i="1"/>
  <c r="AY416" i="1"/>
  <c r="AG13" i="1"/>
  <c r="BB385" i="1"/>
  <c r="AF205" i="1"/>
  <c r="X205" i="1"/>
  <c r="AP287" i="1"/>
  <c r="W287" i="1"/>
  <c r="AT416" i="1"/>
  <c r="Z416" i="1"/>
  <c r="AQ416" i="1"/>
  <c r="AJ33" i="1"/>
  <c r="AW33" i="1"/>
  <c r="AG33" i="1"/>
  <c r="AR72" i="1"/>
  <c r="X72" i="1"/>
  <c r="AJ72" i="1"/>
  <c r="W331" i="1"/>
  <c r="V234" i="1"/>
  <c r="AF234" i="1"/>
  <c r="AJ194" i="1"/>
  <c r="AI194" i="1"/>
  <c r="BC331" i="1"/>
  <c r="AU35" i="1"/>
  <c r="X35" i="1"/>
  <c r="AH35" i="1"/>
  <c r="AK253" i="1"/>
  <c r="AH438" i="1"/>
  <c r="W438" i="1"/>
  <c r="AH416" i="1"/>
  <c r="AU287" i="1"/>
  <c r="AK287" i="1"/>
  <c r="AN385" i="1"/>
  <c r="AT385" i="1"/>
  <c r="AS416" i="1"/>
  <c r="AV13" i="1"/>
  <c r="AI13" i="1"/>
  <c r="AX385" i="1"/>
  <c r="AH13" i="1"/>
  <c r="AY13" i="1"/>
  <c r="AG385" i="1"/>
  <c r="AU385" i="1"/>
  <c r="AF385" i="1"/>
  <c r="AI205" i="1"/>
  <c r="AO205" i="1"/>
  <c r="AJ287" i="1"/>
  <c r="AT287" i="1"/>
  <c r="AV416" i="1"/>
  <c r="AP416" i="1"/>
  <c r="Z33" i="1"/>
  <c r="AZ33" i="1"/>
  <c r="AI33" i="1"/>
  <c r="AW72" i="1"/>
  <c r="AL72" i="1"/>
  <c r="AI72" i="1"/>
  <c r="AZ234" i="1"/>
  <c r="AJ234" i="1"/>
  <c r="AW194" i="1"/>
  <c r="AU194" i="1"/>
  <c r="AK194" i="1"/>
  <c r="AG331" i="1"/>
  <c r="AI35" i="1"/>
  <c r="AL35" i="1"/>
  <c r="V35" i="1"/>
  <c r="AG253" i="1"/>
  <c r="AW438" i="1"/>
  <c r="AJ438" i="1"/>
  <c r="AR266" i="1"/>
  <c r="AY7" i="1"/>
  <c r="AX266" i="1"/>
  <c r="W11" i="1"/>
  <c r="AZ401" i="1"/>
  <c r="AS266" i="1"/>
  <c r="Y266" i="1"/>
  <c r="Z7" i="1"/>
  <c r="AS11" i="1"/>
  <c r="BB11" i="1"/>
  <c r="Y11" i="1"/>
  <c r="AO401" i="1"/>
  <c r="Y401" i="1"/>
  <c r="AL401" i="1"/>
  <c r="BA266" i="1"/>
  <c r="AT118" i="1"/>
  <c r="AZ118" i="1"/>
  <c r="AH118" i="1"/>
  <c r="AH370" i="1"/>
  <c r="X43" i="1"/>
  <c r="BA43" i="1"/>
  <c r="AP266" i="1"/>
  <c r="AH266" i="1"/>
  <c r="AW11" i="1"/>
  <c r="X11" i="1"/>
  <c r="AP11" i="1"/>
  <c r="AV11" i="1"/>
  <c r="X266" i="1"/>
  <c r="AW266" i="1"/>
  <c r="W7" i="1"/>
  <c r="AI11" i="1"/>
  <c r="Z11" i="1"/>
  <c r="AN11" i="1"/>
  <c r="AI401" i="1"/>
  <c r="AK401" i="1"/>
  <c r="AY118" i="1"/>
  <c r="W118" i="1"/>
  <c r="AO118" i="1"/>
  <c r="AJ370" i="1"/>
  <c r="X370" i="1"/>
  <c r="AF43" i="1"/>
  <c r="AL43" i="1"/>
  <c r="X114" i="1"/>
  <c r="AG118" i="1"/>
  <c r="AL118" i="1"/>
  <c r="AI370" i="1"/>
  <c r="AF370" i="1"/>
  <c r="AP43" i="1"/>
  <c r="AG401" i="1"/>
  <c r="AZ266" i="1"/>
  <c r="W266" i="1"/>
  <c r="AH11" i="1"/>
  <c r="AJ11" i="1"/>
  <c r="AT11" i="1"/>
  <c r="Z118" i="1"/>
  <c r="AI118" i="1"/>
  <c r="AG370" i="1"/>
  <c r="V43" i="1"/>
  <c r="AH43" i="1"/>
  <c r="Z43" i="1"/>
  <c r="AF401" i="1"/>
  <c r="AS114" i="1"/>
  <c r="AK266" i="1"/>
  <c r="AV266" i="1"/>
  <c r="AG266" i="1"/>
  <c r="AK7" i="1"/>
  <c r="AG7" i="1"/>
  <c r="AF11" i="1"/>
  <c r="AU11" i="1"/>
  <c r="AZ11" i="1"/>
  <c r="AH401" i="1"/>
  <c r="AP401" i="1"/>
  <c r="BA401" i="1"/>
  <c r="AQ118" i="1"/>
  <c r="AX118" i="1"/>
  <c r="AJ118" i="1"/>
  <c r="AK370" i="1"/>
  <c r="Z370" i="1"/>
  <c r="Y43" i="1"/>
  <c r="AU266" i="1"/>
  <c r="AR118" i="1"/>
  <c r="AQ266" i="1"/>
  <c r="AI266" i="1"/>
  <c r="AJ266" i="1"/>
  <c r="Y7" i="1"/>
  <c r="AI7" i="1"/>
  <c r="V11" i="1"/>
  <c r="AG11" i="1"/>
  <c r="AL11" i="1"/>
  <c r="AV401" i="1"/>
  <c r="W401" i="1"/>
  <c r="AS118" i="1"/>
  <c r="AF118" i="1"/>
  <c r="AV370" i="1"/>
  <c r="AO43" i="1"/>
  <c r="W43" i="1"/>
  <c r="X7" i="1"/>
  <c r="AJ7" i="1"/>
  <c r="AX401" i="1"/>
  <c r="AJ401" i="1"/>
  <c r="Z266" i="1"/>
  <c r="AH7" i="1"/>
  <c r="AF7" i="1"/>
  <c r="AX11" i="1"/>
  <c r="AT401" i="1"/>
  <c r="X401" i="1"/>
  <c r="AV118" i="1"/>
  <c r="AU118" i="1"/>
  <c r="Y370" i="1"/>
  <c r="AJ43" i="1"/>
  <c r="AK43" i="1"/>
  <c r="AI112" i="1"/>
  <c r="AE112" i="1"/>
  <c r="X327" i="1"/>
  <c r="AE327" i="1"/>
  <c r="Z24" i="1"/>
  <c r="AE24" i="1"/>
  <c r="AH135" i="1"/>
  <c r="AE135" i="1"/>
  <c r="Y83" i="1"/>
  <c r="AE83" i="1"/>
  <c r="AJ207" i="1"/>
  <c r="AE207" i="1"/>
  <c r="BC218" i="1"/>
  <c r="AE218" i="1"/>
  <c r="Y40" i="1"/>
  <c r="AE40" i="1"/>
  <c r="AI434" i="1"/>
  <c r="AE434" i="1"/>
  <c r="AF232" i="1"/>
  <c r="AE232" i="1"/>
  <c r="AR56" i="1"/>
  <c r="AE56" i="1"/>
  <c r="AK435" i="1"/>
  <c r="AE435" i="1"/>
  <c r="AC355" i="1"/>
  <c r="AD355" i="1"/>
  <c r="AD374" i="1"/>
  <c r="AC374" i="1"/>
  <c r="AD437" i="1"/>
  <c r="AC437" i="1"/>
  <c r="AC416" i="1"/>
  <c r="AD416" i="1"/>
  <c r="AD234" i="1"/>
  <c r="AC234" i="1"/>
  <c r="AD253" i="1"/>
  <c r="AC253" i="1"/>
  <c r="AD35" i="1"/>
  <c r="AC35" i="1"/>
  <c r="AC13" i="1"/>
  <c r="AD13" i="1"/>
  <c r="AD194" i="1"/>
  <c r="AC194" i="1"/>
  <c r="AD205" i="1"/>
  <c r="AC205" i="1"/>
  <c r="AC72" i="1"/>
  <c r="AD72" i="1"/>
  <c r="AD331" i="1"/>
  <c r="AC331" i="1"/>
  <c r="AD287" i="1"/>
  <c r="AC287" i="1"/>
  <c r="AD385" i="1"/>
  <c r="AC385" i="1"/>
  <c r="AD33" i="1"/>
  <c r="AC33" i="1"/>
  <c r="AC438" i="1"/>
  <c r="AD438" i="1"/>
  <c r="AC4" i="1"/>
  <c r="AD4" i="1"/>
  <c r="AC230" i="1"/>
  <c r="AD230" i="1"/>
  <c r="AC272" i="1"/>
  <c r="AD272" i="1"/>
  <c r="AD440" i="1"/>
  <c r="AC440" i="1"/>
  <c r="AD44" i="1"/>
  <c r="AC44" i="1"/>
  <c r="AD314" i="1"/>
  <c r="AC314" i="1"/>
  <c r="AD396" i="1"/>
  <c r="AC396" i="1"/>
  <c r="AD436" i="1"/>
  <c r="AC436" i="1"/>
  <c r="BA232" i="1"/>
  <c r="AK232" i="1"/>
  <c r="AD98" i="1"/>
  <c r="AC98" i="1"/>
  <c r="AU83" i="1"/>
  <c r="AR83" i="1"/>
  <c r="AI83" i="1"/>
  <c r="AD260" i="1"/>
  <c r="AC260" i="1"/>
  <c r="AX449" i="1"/>
  <c r="AC449" i="1"/>
  <c r="AD449" i="1"/>
  <c r="AD350" i="1"/>
  <c r="AC350" i="1"/>
  <c r="AD46" i="1"/>
  <c r="AC46" i="1"/>
  <c r="AC170" i="1"/>
  <c r="AD170" i="1"/>
  <c r="AD3" i="1"/>
  <c r="AC3" i="1"/>
  <c r="AD220" i="1"/>
  <c r="AC220" i="1"/>
  <c r="AN120" i="1"/>
  <c r="AD120" i="1"/>
  <c r="AC120" i="1"/>
  <c r="W171" i="1"/>
  <c r="AD171" i="1"/>
  <c r="AC171" i="1"/>
  <c r="AD387" i="1"/>
  <c r="AC387" i="1"/>
  <c r="AD293" i="1"/>
  <c r="AC293" i="1"/>
  <c r="AC8" i="1"/>
  <c r="AD8" i="1"/>
  <c r="AD184" i="1"/>
  <c r="AC184" i="1"/>
  <c r="AD399" i="1"/>
  <c r="AC399" i="1"/>
  <c r="AD371" i="1"/>
  <c r="AC371" i="1"/>
  <c r="AC49" i="1"/>
  <c r="AD49" i="1"/>
  <c r="AD412" i="1"/>
  <c r="AC412" i="1"/>
  <c r="AD63" i="1"/>
  <c r="AC63" i="1"/>
  <c r="AD308" i="1"/>
  <c r="AC308" i="1"/>
  <c r="AD102" i="1"/>
  <c r="AC102" i="1"/>
  <c r="AD162" i="1"/>
  <c r="AC162" i="1"/>
  <c r="AD197" i="1"/>
  <c r="AC197" i="1"/>
  <c r="AD251" i="1"/>
  <c r="AC251" i="1"/>
  <c r="AD169" i="1"/>
  <c r="AC169" i="1"/>
  <c r="AC431" i="1"/>
  <c r="AD431" i="1"/>
  <c r="AI435" i="1"/>
  <c r="AD359" i="1"/>
  <c r="AC359" i="1"/>
  <c r="AJ112" i="1"/>
  <c r="W112" i="1"/>
  <c r="AF24" i="1"/>
  <c r="AG135" i="1"/>
  <c r="Z207" i="1"/>
  <c r="AI207" i="1"/>
  <c r="AL434" i="1"/>
  <c r="AF434" i="1"/>
  <c r="AF40" i="1"/>
  <c r="AG56" i="1"/>
  <c r="Y56" i="1"/>
  <c r="AV327" i="1"/>
  <c r="AO327" i="1"/>
  <c r="AT435" i="1"/>
  <c r="AJ232" i="1"/>
  <c r="AC222" i="1"/>
  <c r="AD222" i="1"/>
  <c r="AH83" i="1"/>
  <c r="BC83" i="1"/>
  <c r="AC11" i="1"/>
  <c r="AD11" i="1"/>
  <c r="AD114" i="1"/>
  <c r="AC114" i="1"/>
  <c r="AD370" i="1"/>
  <c r="AC370" i="1"/>
  <c r="AD118" i="1"/>
  <c r="AC118" i="1"/>
  <c r="AC266" i="1"/>
  <c r="AD266" i="1"/>
  <c r="AD43" i="1"/>
  <c r="AC43" i="1"/>
  <c r="AC401" i="1"/>
  <c r="AD401" i="1"/>
  <c r="AD7" i="1"/>
  <c r="AC7" i="1"/>
  <c r="AD235" i="1"/>
  <c r="AC235" i="1"/>
  <c r="AD430" i="1"/>
  <c r="AC430" i="1"/>
  <c r="AC93" i="1"/>
  <c r="AD93" i="1"/>
  <c r="AD68" i="1"/>
  <c r="AC68" i="1"/>
  <c r="AD165" i="1"/>
  <c r="AC165" i="1"/>
  <c r="AC311" i="1"/>
  <c r="AD311" i="1"/>
  <c r="AD112" i="1"/>
  <c r="AC112" i="1"/>
  <c r="AD327" i="1"/>
  <c r="AC327" i="1"/>
  <c r="AD24" i="1"/>
  <c r="AC24" i="1"/>
  <c r="AD135" i="1"/>
  <c r="AC135" i="1"/>
  <c r="AD151" i="1"/>
  <c r="AC151" i="1"/>
  <c r="AC297" i="1"/>
  <c r="AD297" i="1"/>
  <c r="AD83" i="1"/>
  <c r="AC83" i="1"/>
  <c r="AD207" i="1"/>
  <c r="AC207" i="1"/>
  <c r="AD183" i="1"/>
  <c r="AC183" i="1"/>
  <c r="AD82" i="1"/>
  <c r="AC82" i="1"/>
  <c r="AD309" i="1"/>
  <c r="AC309" i="1"/>
  <c r="AD51" i="1"/>
  <c r="AC51" i="1"/>
  <c r="AD218" i="1"/>
  <c r="AC218" i="1"/>
  <c r="AC256" i="1"/>
  <c r="AD256" i="1"/>
  <c r="AD25" i="1"/>
  <c r="AC25" i="1"/>
  <c r="AD204" i="1"/>
  <c r="AC204" i="1"/>
  <c r="AD128" i="1"/>
  <c r="AC128" i="1"/>
  <c r="AC336" i="1"/>
  <c r="AD336" i="1"/>
  <c r="AD168" i="1"/>
  <c r="AC168" i="1"/>
  <c r="AC132" i="1"/>
  <c r="AD132" i="1"/>
  <c r="AD32" i="1"/>
  <c r="AC32" i="1"/>
  <c r="AD298" i="1"/>
  <c r="AC298" i="1"/>
  <c r="AD365" i="1"/>
  <c r="AC365" i="1"/>
  <c r="AD295" i="1"/>
  <c r="AC295" i="1"/>
  <c r="AD150" i="1"/>
  <c r="AC150" i="1"/>
  <c r="AD294" i="1"/>
  <c r="AC294" i="1"/>
  <c r="AD173" i="1"/>
  <c r="AC173" i="1"/>
  <c r="AD117" i="1"/>
  <c r="AC117" i="1"/>
  <c r="AD270" i="1"/>
  <c r="AC270" i="1"/>
  <c r="AD85" i="1"/>
  <c r="AC85" i="1"/>
  <c r="AK112" i="1"/>
  <c r="AT112" i="1"/>
  <c r="AY112" i="1"/>
  <c r="AK24" i="1"/>
  <c r="BB24" i="1"/>
  <c r="V297" i="1"/>
  <c r="W297" i="1"/>
  <c r="AF135" i="1"/>
  <c r="AI135" i="1"/>
  <c r="AU135" i="1"/>
  <c r="AL207" i="1"/>
  <c r="AH207" i="1"/>
  <c r="AY207" i="1"/>
  <c r="X434" i="1"/>
  <c r="BA40" i="1"/>
  <c r="AK56" i="1"/>
  <c r="BB56" i="1"/>
  <c r="AP56" i="1"/>
  <c r="AD189" i="1"/>
  <c r="AC189" i="1"/>
  <c r="AH327" i="1"/>
  <c r="AH232" i="1"/>
  <c r="AD446" i="1"/>
  <c r="AC446" i="1"/>
  <c r="AZ83" i="1"/>
  <c r="Z83" i="1"/>
  <c r="AT83" i="1"/>
  <c r="AD292" i="1"/>
  <c r="AC292" i="1"/>
  <c r="AD50" i="1"/>
  <c r="AC50" i="1"/>
  <c r="AD14" i="1"/>
  <c r="AC14" i="1"/>
  <c r="AD177" i="1"/>
  <c r="AC177" i="1"/>
  <c r="AD34" i="1"/>
  <c r="AC34" i="1"/>
  <c r="AC104" i="1"/>
  <c r="AD104" i="1"/>
  <c r="AC185" i="1"/>
  <c r="AD185" i="1"/>
  <c r="AC37" i="1"/>
  <c r="AD37" i="1"/>
  <c r="AD193" i="1"/>
  <c r="AC193" i="1"/>
  <c r="AD163" i="1"/>
  <c r="AC163" i="1"/>
  <c r="AC103" i="1"/>
  <c r="AD103" i="1"/>
  <c r="AD419" i="1"/>
  <c r="AC419" i="1"/>
  <c r="AD284" i="1"/>
  <c r="AC284" i="1"/>
  <c r="AD349" i="1"/>
  <c r="AC349" i="1"/>
  <c r="AD233" i="1"/>
  <c r="AC233" i="1"/>
  <c r="AC450" i="1"/>
  <c r="AD450" i="1"/>
  <c r="AD143" i="1"/>
  <c r="AC143" i="1"/>
  <c r="AD231" i="1"/>
  <c r="AC231" i="1"/>
  <c r="AD181" i="1"/>
  <c r="AC181" i="1"/>
  <c r="AD109" i="1"/>
  <c r="AC109" i="1"/>
  <c r="AD415" i="1"/>
  <c r="AC415" i="1"/>
  <c r="AD92" i="1"/>
  <c r="AC92" i="1"/>
  <c r="AC57" i="1"/>
  <c r="AD57" i="1"/>
  <c r="AD191" i="1"/>
  <c r="AC191" i="1"/>
  <c r="AD54" i="1"/>
  <c r="AC54" i="1"/>
  <c r="AD393" i="1"/>
  <c r="AC393" i="1"/>
  <c r="AD363" i="1"/>
  <c r="AC363" i="1"/>
  <c r="AC186" i="1"/>
  <c r="AD186" i="1"/>
  <c r="AC281" i="1"/>
  <c r="AD281" i="1"/>
  <c r="AD159" i="1"/>
  <c r="AC159" i="1"/>
  <c r="AD6" i="1"/>
  <c r="AC6" i="1"/>
  <c r="AD457" i="1"/>
  <c r="AC457" i="1"/>
  <c r="AD429" i="1"/>
  <c r="AC429" i="1"/>
  <c r="AC439" i="1"/>
  <c r="AD439" i="1"/>
  <c r="AD2" i="1"/>
  <c r="AC2" i="1"/>
  <c r="AC99" i="1"/>
  <c r="AD99" i="1"/>
  <c r="AC115" i="1"/>
  <c r="AD115" i="1"/>
  <c r="AC282" i="1"/>
  <c r="AD282" i="1"/>
  <c r="AD216" i="1"/>
  <c r="AC216" i="1"/>
  <c r="AD248" i="1"/>
  <c r="AC248" i="1"/>
  <c r="AD316" i="1"/>
  <c r="AC316" i="1"/>
  <c r="AD276" i="1"/>
  <c r="AC276" i="1"/>
  <c r="AD259" i="1"/>
  <c r="AC259" i="1"/>
  <c r="AD286" i="1"/>
  <c r="AC286" i="1"/>
  <c r="AD306" i="1"/>
  <c r="AC306" i="1"/>
  <c r="AD101" i="1"/>
  <c r="AC101" i="1"/>
  <c r="AC53" i="1"/>
  <c r="AD53" i="1"/>
  <c r="AP112" i="1"/>
  <c r="Y112" i="1"/>
  <c r="AL24" i="1"/>
  <c r="W24" i="1"/>
  <c r="AV24" i="1"/>
  <c r="AD70" i="1"/>
  <c r="AC70" i="1"/>
  <c r="AJ297" i="1"/>
  <c r="X297" i="1"/>
  <c r="AC95" i="1"/>
  <c r="AD95" i="1"/>
  <c r="W135" i="1"/>
  <c r="AV135" i="1"/>
  <c r="AK207" i="1"/>
  <c r="AZ207" i="1"/>
  <c r="AR435" i="1"/>
  <c r="AC91" i="1"/>
  <c r="AD91" i="1"/>
  <c r="AY56" i="1"/>
  <c r="AI56" i="1"/>
  <c r="AI327" i="1"/>
  <c r="AJ327" i="1"/>
  <c r="AD9" i="1"/>
  <c r="AC9" i="1"/>
  <c r="BA83" i="1"/>
  <c r="AL83" i="1"/>
  <c r="AD199" i="1"/>
  <c r="AC199" i="1"/>
  <c r="AD209" i="1"/>
  <c r="AC209" i="1"/>
  <c r="AD74" i="1"/>
  <c r="AC74" i="1"/>
  <c r="AD325" i="1"/>
  <c r="AC325" i="1"/>
  <c r="AD264" i="1"/>
  <c r="AC264" i="1"/>
  <c r="AD144" i="1"/>
  <c r="AC144" i="1"/>
  <c r="AD406" i="1"/>
  <c r="AC406" i="1"/>
  <c r="AD299" i="1"/>
  <c r="AC299" i="1"/>
  <c r="AD352" i="1"/>
  <c r="AC352" i="1"/>
  <c r="AD413" i="1"/>
  <c r="AC413" i="1"/>
  <c r="AC395" i="1"/>
  <c r="AD395" i="1"/>
  <c r="AC41" i="1"/>
  <c r="AD41" i="1"/>
  <c r="AD361" i="1"/>
  <c r="AC361" i="1"/>
  <c r="AD373" i="1"/>
  <c r="AC373" i="1"/>
  <c r="AD182" i="1"/>
  <c r="AC182" i="1"/>
  <c r="AD414" i="1"/>
  <c r="AC414" i="1"/>
  <c r="AC377" i="1"/>
  <c r="AD377" i="1"/>
  <c r="AD172" i="1"/>
  <c r="AC172" i="1"/>
  <c r="AD432" i="1"/>
  <c r="AC432" i="1"/>
  <c r="AD39" i="1"/>
  <c r="AC39" i="1"/>
  <c r="AC164" i="1"/>
  <c r="AD164" i="1"/>
  <c r="AD390" i="1"/>
  <c r="AC390" i="1"/>
  <c r="AD52" i="1"/>
  <c r="AC52" i="1"/>
  <c r="AC107" i="1"/>
  <c r="AD107" i="1"/>
  <c r="AD40" i="1"/>
  <c r="AC40" i="1"/>
  <c r="AD434" i="1"/>
  <c r="AC434" i="1"/>
  <c r="AD232" i="1"/>
  <c r="AC232" i="1"/>
  <c r="AD255" i="1"/>
  <c r="AC255" i="1"/>
  <c r="AD335" i="1"/>
  <c r="AC335" i="1"/>
  <c r="AC88" i="1"/>
  <c r="AD88" i="1"/>
  <c r="AD56" i="1"/>
  <c r="AC56" i="1"/>
  <c r="AC146" i="1"/>
  <c r="AD146" i="1"/>
  <c r="AD435" i="1"/>
  <c r="AC435" i="1"/>
  <c r="V199" i="1"/>
  <c r="AB199" i="1"/>
  <c r="AA199" i="1"/>
  <c r="Z209" i="1"/>
  <c r="AA209" i="1"/>
  <c r="AB209" i="1"/>
  <c r="W74" i="1"/>
  <c r="AB74" i="1"/>
  <c r="AA74" i="1"/>
  <c r="AJ325" i="1"/>
  <c r="AB325" i="1"/>
  <c r="AA325" i="1"/>
  <c r="AU264" i="1"/>
  <c r="AB264" i="1"/>
  <c r="AA264" i="1"/>
  <c r="V144" i="1"/>
  <c r="AB144" i="1"/>
  <c r="AA144" i="1"/>
  <c r="Y406" i="1"/>
  <c r="AB406" i="1"/>
  <c r="AA406" i="1"/>
  <c r="Z299" i="1"/>
  <c r="AB299" i="1"/>
  <c r="AA299" i="1"/>
  <c r="V352" i="1"/>
  <c r="AB352" i="1"/>
  <c r="AA352" i="1"/>
  <c r="V413" i="1"/>
  <c r="AB413" i="1"/>
  <c r="AA413" i="1"/>
  <c r="V395" i="1"/>
  <c r="AB395" i="1"/>
  <c r="AA395" i="1"/>
  <c r="AK41" i="1"/>
  <c r="AB41" i="1"/>
  <c r="AA41" i="1"/>
  <c r="W361" i="1"/>
  <c r="AB361" i="1"/>
  <c r="AA361" i="1"/>
  <c r="AF373" i="1"/>
  <c r="AB373" i="1"/>
  <c r="AA373" i="1"/>
  <c r="AB308" i="1"/>
  <c r="AA308" i="1"/>
  <c r="AB102" i="1"/>
  <c r="AA102" i="1"/>
  <c r="AX162" i="1"/>
  <c r="AB162" i="1"/>
  <c r="AA162" i="1"/>
  <c r="AB115" i="1"/>
  <c r="AA115" i="1"/>
  <c r="AB70" i="1"/>
  <c r="AA70" i="1"/>
  <c r="AB95" i="1"/>
  <c r="AA95" i="1"/>
  <c r="AR74" i="1"/>
  <c r="AB189" i="1"/>
  <c r="AA189" i="1"/>
  <c r="AZ120" i="1"/>
  <c r="AB396" i="1"/>
  <c r="AA396" i="1"/>
  <c r="V264" i="1"/>
  <c r="AI184" i="1"/>
  <c r="AB39" i="1"/>
  <c r="AA39" i="1"/>
  <c r="V164" i="1"/>
  <c r="AB164" i="1"/>
  <c r="AA164" i="1"/>
  <c r="AB390" i="1"/>
  <c r="AA390" i="1"/>
  <c r="V52" i="1"/>
  <c r="AB52" i="1"/>
  <c r="AA52" i="1"/>
  <c r="AB107" i="1"/>
  <c r="AA107" i="1"/>
  <c r="AB40" i="1"/>
  <c r="AA40" i="1"/>
  <c r="AB434" i="1"/>
  <c r="AA434" i="1"/>
  <c r="AX232" i="1"/>
  <c r="AB232" i="1"/>
  <c r="AA232" i="1"/>
  <c r="AB255" i="1"/>
  <c r="AA255" i="1"/>
  <c r="V335" i="1"/>
  <c r="AB335" i="1"/>
  <c r="AA335" i="1"/>
  <c r="V88" i="1"/>
  <c r="AB88" i="1"/>
  <c r="AA88" i="1"/>
  <c r="AZ56" i="1"/>
  <c r="AB56" i="1"/>
  <c r="AA56" i="1"/>
  <c r="V146" i="1"/>
  <c r="AB146" i="1"/>
  <c r="AA146" i="1"/>
  <c r="AV435" i="1"/>
  <c r="AB435" i="1"/>
  <c r="AA435" i="1"/>
  <c r="AB49" i="1"/>
  <c r="AA49" i="1"/>
  <c r="AB272" i="1"/>
  <c r="AA272" i="1"/>
  <c r="AB25" i="1"/>
  <c r="AA25" i="1"/>
  <c r="AB235" i="1"/>
  <c r="AA235" i="1"/>
  <c r="AB412" i="1"/>
  <c r="AA412" i="1"/>
  <c r="AB63" i="1"/>
  <c r="AA63" i="1"/>
  <c r="AB440" i="1"/>
  <c r="AA440" i="1"/>
  <c r="AU325" i="1"/>
  <c r="AB182" i="1"/>
  <c r="AA182" i="1"/>
  <c r="AX414" i="1"/>
  <c r="AB414" i="1"/>
  <c r="AA414" i="1"/>
  <c r="AB377" i="1"/>
  <c r="AA377" i="1"/>
  <c r="AB172" i="1"/>
  <c r="AA172" i="1"/>
  <c r="AB432" i="1"/>
  <c r="AA432" i="1"/>
  <c r="X264" i="1"/>
  <c r="AB437" i="1"/>
  <c r="AA437" i="1"/>
  <c r="X416" i="1"/>
  <c r="AB416" i="1"/>
  <c r="AA416" i="1"/>
  <c r="AB234" i="1"/>
  <c r="AA234" i="1"/>
  <c r="AB253" i="1"/>
  <c r="AA253" i="1"/>
  <c r="AB35" i="1"/>
  <c r="AA35" i="1"/>
  <c r="AL13" i="1"/>
  <c r="AB13" i="1"/>
  <c r="AA13" i="1"/>
  <c r="AB194" i="1"/>
  <c r="AA194" i="1"/>
  <c r="AA205" i="1"/>
  <c r="AB205" i="1"/>
  <c r="AB72" i="1"/>
  <c r="AA72" i="1"/>
  <c r="AI331" i="1"/>
  <c r="AB331" i="1"/>
  <c r="AA331" i="1"/>
  <c r="V287" i="1"/>
  <c r="AB287" i="1"/>
  <c r="AA287" i="1"/>
  <c r="AB385" i="1"/>
  <c r="AA385" i="1"/>
  <c r="AB33" i="1"/>
  <c r="AA33" i="1"/>
  <c r="AB438" i="1"/>
  <c r="AA438" i="1"/>
  <c r="AB165" i="1"/>
  <c r="AA165" i="1"/>
  <c r="AB431" i="1"/>
  <c r="AA431" i="1"/>
  <c r="AB98" i="1"/>
  <c r="AA98" i="1"/>
  <c r="AU260" i="1"/>
  <c r="AB260" i="1"/>
  <c r="AA260" i="1"/>
  <c r="AO449" i="1"/>
  <c r="AB449" i="1"/>
  <c r="AA449" i="1"/>
  <c r="V350" i="1"/>
  <c r="AB350" i="1"/>
  <c r="AA350" i="1"/>
  <c r="AG46" i="1"/>
  <c r="AB46" i="1"/>
  <c r="AA46" i="1"/>
  <c r="AF170" i="1"/>
  <c r="AB170" i="1"/>
  <c r="AA170" i="1"/>
  <c r="AV3" i="1"/>
  <c r="AB3" i="1"/>
  <c r="AA3" i="1"/>
  <c r="AL220" i="1"/>
  <c r="AB220" i="1"/>
  <c r="AA220" i="1"/>
  <c r="AL120" i="1"/>
  <c r="AB120" i="1"/>
  <c r="AA120" i="1"/>
  <c r="V171" i="1"/>
  <c r="AB171" i="1"/>
  <c r="AA171" i="1"/>
  <c r="AB387" i="1"/>
  <c r="AA387" i="1"/>
  <c r="V293" i="1"/>
  <c r="AB293" i="1"/>
  <c r="AA293" i="1"/>
  <c r="V8" i="1"/>
  <c r="AB8" i="1"/>
  <c r="AA8" i="1"/>
  <c r="W184" i="1"/>
  <c r="AB184" i="1"/>
  <c r="AA184" i="1"/>
  <c r="AB9" i="1"/>
  <c r="AA9" i="1"/>
  <c r="AB298" i="1"/>
  <c r="AA298" i="1"/>
  <c r="AB365" i="1"/>
  <c r="AA365" i="1"/>
  <c r="AB197" i="1"/>
  <c r="AA197" i="1"/>
  <c r="AB169" i="1"/>
  <c r="AA169" i="1"/>
  <c r="Z325" i="1"/>
  <c r="AB430" i="1"/>
  <c r="AA430" i="1"/>
  <c r="AB93" i="1"/>
  <c r="AA93" i="1"/>
  <c r="AB204" i="1"/>
  <c r="AA204" i="1"/>
  <c r="AB68" i="1"/>
  <c r="AA68" i="1"/>
  <c r="AB44" i="1"/>
  <c r="AA44" i="1"/>
  <c r="AS293" i="1"/>
  <c r="AT209" i="1"/>
  <c r="AG171" i="1"/>
  <c r="AG260" i="1"/>
  <c r="AS449" i="1"/>
  <c r="AF120" i="1"/>
  <c r="V406" i="1"/>
  <c r="AJ184" i="1"/>
  <c r="AA222" i="1"/>
  <c r="AB222" i="1"/>
  <c r="AB11" i="1"/>
  <c r="AA11" i="1"/>
  <c r="AT114" i="1"/>
  <c r="AB114" i="1"/>
  <c r="AA114" i="1"/>
  <c r="V370" i="1"/>
  <c r="AB370" i="1"/>
  <c r="AA370" i="1"/>
  <c r="V118" i="1"/>
  <c r="AB118" i="1"/>
  <c r="AA118" i="1"/>
  <c r="AF266" i="1"/>
  <c r="AB266" i="1"/>
  <c r="AA266" i="1"/>
  <c r="AB43" i="1"/>
  <c r="AA43" i="1"/>
  <c r="AB401" i="1"/>
  <c r="AA401" i="1"/>
  <c r="V7" i="1"/>
  <c r="AB7" i="1"/>
  <c r="AA7" i="1"/>
  <c r="AB99" i="1"/>
  <c r="AA99" i="1"/>
  <c r="AB150" i="1"/>
  <c r="AA150" i="1"/>
  <c r="AX251" i="1"/>
  <c r="AB251" i="1"/>
  <c r="AA251" i="1"/>
  <c r="AB374" i="1"/>
  <c r="AA374" i="1"/>
  <c r="AS264" i="1"/>
  <c r="AX406" i="1"/>
  <c r="AB282" i="1"/>
  <c r="AA282" i="1"/>
  <c r="AB349" i="1"/>
  <c r="AA349" i="1"/>
  <c r="AO144" i="1"/>
  <c r="AB248" i="1"/>
  <c r="AA248" i="1"/>
  <c r="AB316" i="1"/>
  <c r="AA316" i="1"/>
  <c r="AB276" i="1"/>
  <c r="AA276" i="1"/>
  <c r="AR144" i="1"/>
  <c r="AB294" i="1"/>
  <c r="AA294" i="1"/>
  <c r="AB173" i="1"/>
  <c r="AA173" i="1"/>
  <c r="AB117" i="1"/>
  <c r="AA117" i="1"/>
  <c r="AB270" i="1"/>
  <c r="AA270" i="1"/>
  <c r="AB359" i="1"/>
  <c r="AA359" i="1"/>
  <c r="X293" i="1"/>
  <c r="AO209" i="1"/>
  <c r="AV260" i="1"/>
  <c r="X449" i="1"/>
  <c r="AB399" i="1"/>
  <c r="AA399" i="1"/>
  <c r="AB181" i="1"/>
  <c r="AA181" i="1"/>
  <c r="AB371" i="1"/>
  <c r="AA371" i="1"/>
  <c r="AF184" i="1"/>
  <c r="AB168" i="1"/>
  <c r="AA168" i="1"/>
  <c r="AB132" i="1"/>
  <c r="AA132" i="1"/>
  <c r="AB32" i="1"/>
  <c r="AA32" i="1"/>
  <c r="V311" i="1"/>
  <c r="AB311" i="1"/>
  <c r="AA311" i="1"/>
  <c r="AX112" i="1"/>
  <c r="AB112" i="1"/>
  <c r="AA112" i="1"/>
  <c r="AB327" i="1"/>
  <c r="AA327" i="1"/>
  <c r="AB24" i="1"/>
  <c r="AA24" i="1"/>
  <c r="AB135" i="1"/>
  <c r="AA135" i="1"/>
  <c r="V151" i="1"/>
  <c r="AB151" i="1"/>
  <c r="AA151" i="1"/>
  <c r="AB297" i="1"/>
  <c r="AA297" i="1"/>
  <c r="V83" i="1"/>
  <c r="AB83" i="1"/>
  <c r="AA83" i="1"/>
  <c r="AB207" i="1"/>
  <c r="AA207" i="1"/>
  <c r="V183" i="1"/>
  <c r="AB183" i="1"/>
  <c r="AA183" i="1"/>
  <c r="AB82" i="1"/>
  <c r="AA82" i="1"/>
  <c r="AB309" i="1"/>
  <c r="AA309" i="1"/>
  <c r="AB51" i="1"/>
  <c r="AA51" i="1"/>
  <c r="Y218" i="1"/>
  <c r="AA218" i="1"/>
  <c r="AB218" i="1"/>
  <c r="AB4" i="1"/>
  <c r="AA4" i="1"/>
  <c r="AB284" i="1"/>
  <c r="AA284" i="1"/>
  <c r="AB143" i="1"/>
  <c r="AA143" i="1"/>
  <c r="AB355" i="1"/>
  <c r="AA355" i="1"/>
  <c r="AB233" i="1"/>
  <c r="AA233" i="1"/>
  <c r="AB128" i="1"/>
  <c r="AA128" i="1"/>
  <c r="AB314" i="1"/>
  <c r="AA314" i="1"/>
  <c r="AB436" i="1"/>
  <c r="AA436" i="1"/>
  <c r="AB446" i="1"/>
  <c r="AA446" i="1"/>
  <c r="AJ292" i="1"/>
  <c r="AB292" i="1"/>
  <c r="AA292" i="1"/>
  <c r="AN50" i="1"/>
  <c r="AB50" i="1"/>
  <c r="AA50" i="1"/>
  <c r="AB14" i="1"/>
  <c r="AA14" i="1"/>
  <c r="X177" i="1"/>
  <c r="AB177" i="1"/>
  <c r="AA177" i="1"/>
  <c r="AV34" i="1"/>
  <c r="AB34" i="1"/>
  <c r="AA34" i="1"/>
  <c r="V104" i="1"/>
  <c r="AB104" i="1"/>
  <c r="AA104" i="1"/>
  <c r="AZ185" i="1"/>
  <c r="AB185" i="1"/>
  <c r="AA185" i="1"/>
  <c r="AL37" i="1"/>
  <c r="AB37" i="1"/>
  <c r="AA37" i="1"/>
  <c r="AH193" i="1"/>
  <c r="AB193" i="1"/>
  <c r="AA193" i="1"/>
  <c r="AB163" i="1"/>
  <c r="AA163" i="1"/>
  <c r="AL103" i="1"/>
  <c r="AB103" i="1"/>
  <c r="AA103" i="1"/>
  <c r="AJ419" i="1"/>
  <c r="AB419" i="1"/>
  <c r="AA419" i="1"/>
  <c r="AB231" i="1"/>
  <c r="AA231" i="1"/>
  <c r="AB295" i="1"/>
  <c r="AA295" i="1"/>
  <c r="AB256" i="1"/>
  <c r="AA256" i="1"/>
  <c r="AB216" i="1"/>
  <c r="AA216" i="1"/>
  <c r="AB450" i="1"/>
  <c r="AA450" i="1"/>
  <c r="AB336" i="1"/>
  <c r="AA336" i="1"/>
  <c r="AA230" i="1"/>
  <c r="AB230" i="1"/>
  <c r="AB259" i="1"/>
  <c r="AA259" i="1"/>
  <c r="AB286" i="1"/>
  <c r="AA286" i="1"/>
  <c r="AB306" i="1"/>
  <c r="AA306" i="1"/>
  <c r="AB101" i="1"/>
  <c r="AA101" i="1"/>
  <c r="AB53" i="1"/>
  <c r="AA53" i="1"/>
  <c r="AB85" i="1"/>
  <c r="AA85" i="1"/>
  <c r="AT293" i="1"/>
  <c r="Y293" i="1"/>
  <c r="AB91" i="1"/>
  <c r="AA91" i="1"/>
  <c r="AT260" i="1"/>
  <c r="Z449" i="1"/>
  <c r="AQ184" i="1"/>
  <c r="V109" i="1"/>
  <c r="AB109" i="1"/>
  <c r="AA109" i="1"/>
  <c r="V415" i="1"/>
  <c r="AB415" i="1"/>
  <c r="AA415" i="1"/>
  <c r="AY92" i="1"/>
  <c r="AB92" i="1"/>
  <c r="AA92" i="1"/>
  <c r="AL57" i="1"/>
  <c r="AB57" i="1"/>
  <c r="AA57" i="1"/>
  <c r="Y191" i="1"/>
  <c r="AB191" i="1"/>
  <c r="AA191" i="1"/>
  <c r="AT54" i="1"/>
  <c r="AB54" i="1"/>
  <c r="AA54" i="1"/>
  <c r="V393" i="1"/>
  <c r="AB393" i="1"/>
  <c r="AA393" i="1"/>
  <c r="Y363" i="1"/>
  <c r="AB363" i="1"/>
  <c r="AA363" i="1"/>
  <c r="AL186" i="1"/>
  <c r="AB186" i="1"/>
  <c r="AA186" i="1"/>
  <c r="AO281" i="1"/>
  <c r="AB281" i="1"/>
  <c r="AA281" i="1"/>
  <c r="Y159" i="1"/>
  <c r="AB159" i="1"/>
  <c r="AA159" i="1"/>
  <c r="AY6" i="1"/>
  <c r="AB6" i="1"/>
  <c r="AA6" i="1"/>
  <c r="V457" i="1"/>
  <c r="AB457" i="1"/>
  <c r="AA457" i="1"/>
  <c r="Z429" i="1"/>
  <c r="AB429" i="1"/>
  <c r="AA429" i="1"/>
  <c r="V439" i="1"/>
  <c r="AB439" i="1"/>
  <c r="AA439" i="1"/>
  <c r="AB2" i="1"/>
  <c r="AA2" i="1"/>
  <c r="AH209" i="1"/>
  <c r="V207" i="1"/>
  <c r="AX207" i="1"/>
  <c r="AK14" i="1"/>
  <c r="AX14" i="1"/>
  <c r="AL199" i="1"/>
  <c r="AH199" i="1"/>
  <c r="Z435" i="1"/>
  <c r="AS434" i="1"/>
  <c r="AJ434" i="1"/>
  <c r="AV434" i="1"/>
  <c r="V40" i="1"/>
  <c r="Z40" i="1"/>
  <c r="AL56" i="1"/>
  <c r="AF56" i="1"/>
  <c r="V232" i="1"/>
  <c r="Y232" i="1"/>
  <c r="W232" i="1"/>
  <c r="AT434" i="1"/>
  <c r="V434" i="1"/>
  <c r="AR434" i="1"/>
  <c r="AL40" i="1"/>
  <c r="AK40" i="1"/>
  <c r="AL232" i="1"/>
  <c r="AI232" i="1"/>
  <c r="AH434" i="1"/>
  <c r="AW434" i="1"/>
  <c r="AH40" i="1"/>
  <c r="Z232" i="1"/>
  <c r="D2" i="55"/>
  <c r="Z144" i="1"/>
  <c r="AH144" i="1"/>
  <c r="AG199" i="1"/>
  <c r="AO199" i="1"/>
  <c r="AT325" i="1"/>
  <c r="AW209" i="1"/>
  <c r="BA209" i="1"/>
  <c r="V74" i="1"/>
  <c r="AK74" i="1"/>
  <c r="AI264" i="1"/>
  <c r="AR264" i="1"/>
  <c r="Z406" i="1"/>
  <c r="W406" i="1"/>
  <c r="AJ144" i="1"/>
  <c r="AL144" i="1"/>
  <c r="AK144" i="1"/>
  <c r="X199" i="1"/>
  <c r="AN199" i="1"/>
  <c r="V325" i="1"/>
  <c r="AO325" i="1"/>
  <c r="V41" i="1"/>
  <c r="AL395" i="1"/>
  <c r="AL209" i="1"/>
  <c r="AI209" i="1"/>
  <c r="AP209" i="1"/>
  <c r="AV74" i="1"/>
  <c r="AH74" i="1"/>
  <c r="AU74" i="1"/>
  <c r="W264" i="1"/>
  <c r="AL264" i="1"/>
  <c r="AL406" i="1"/>
  <c r="AH406" i="1"/>
  <c r="AQ144" i="1"/>
  <c r="AF144" i="1"/>
  <c r="W144" i="1"/>
  <c r="AK199" i="1"/>
  <c r="AS199" i="1"/>
  <c r="W199" i="1"/>
  <c r="AP325" i="1"/>
  <c r="AH325" i="1"/>
  <c r="X325" i="1"/>
  <c r="W41" i="1"/>
  <c r="AQ395" i="1"/>
  <c r="W209" i="1"/>
  <c r="AK209" i="1"/>
  <c r="Z74" i="1"/>
  <c r="AT74" i="1"/>
  <c r="AP74" i="1"/>
  <c r="AH264" i="1"/>
  <c r="AG264" i="1"/>
  <c r="AI406" i="1"/>
  <c r="AG406" i="1"/>
  <c r="AH299" i="1"/>
  <c r="AZ199" i="1"/>
  <c r="BB199" i="1"/>
  <c r="AL325" i="1"/>
  <c r="Y325" i="1"/>
  <c r="W325" i="1"/>
  <c r="AN209" i="1"/>
  <c r="AU209" i="1"/>
  <c r="AS209" i="1"/>
  <c r="AF74" i="1"/>
  <c r="BC74" i="1"/>
  <c r="AQ74" i="1"/>
  <c r="AF264" i="1"/>
  <c r="BA264" i="1"/>
  <c r="Y264" i="1"/>
  <c r="AF406" i="1"/>
  <c r="AJ406" i="1"/>
  <c r="AF299" i="1"/>
  <c r="AO361" i="1"/>
  <c r="Y144" i="1"/>
  <c r="AI361" i="1"/>
  <c r="AT144" i="1"/>
  <c r="AS144" i="1"/>
  <c r="AU144" i="1"/>
  <c r="AZ352" i="1"/>
  <c r="AI199" i="1"/>
  <c r="AP199" i="1"/>
  <c r="AG325" i="1"/>
  <c r="AK325" i="1"/>
  <c r="AF325" i="1"/>
  <c r="AT413" i="1"/>
  <c r="AJ209" i="1"/>
  <c r="AY209" i="1"/>
  <c r="X209" i="1"/>
  <c r="AG74" i="1"/>
  <c r="AL74" i="1"/>
  <c r="AJ74" i="1"/>
  <c r="AZ264" i="1"/>
  <c r="Z264" i="1"/>
  <c r="AV264" i="1"/>
  <c r="AK406" i="1"/>
  <c r="AI299" i="1"/>
  <c r="AY144" i="1"/>
  <c r="AG144" i="1"/>
  <c r="X144" i="1"/>
  <c r="AZ144" i="1"/>
  <c r="AV144" i="1"/>
  <c r="AG352" i="1"/>
  <c r="Y199" i="1"/>
  <c r="AF199" i="1"/>
  <c r="AJ199" i="1"/>
  <c r="AS325" i="1"/>
  <c r="AI325" i="1"/>
  <c r="W413" i="1"/>
  <c r="BB209" i="1"/>
  <c r="AV209" i="1"/>
  <c r="AG209" i="1"/>
  <c r="Y74" i="1"/>
  <c r="X74" i="1"/>
  <c r="AY74" i="1"/>
  <c r="AT264" i="1"/>
  <c r="AJ264" i="1"/>
  <c r="AW264" i="1"/>
  <c r="AX144" i="1"/>
  <c r="AI144" i="1"/>
  <c r="Z199" i="1"/>
  <c r="BA199" i="1"/>
  <c r="AH373" i="1"/>
  <c r="AV325" i="1"/>
  <c r="AJ413" i="1"/>
  <c r="V209" i="1"/>
  <c r="Y209" i="1"/>
  <c r="AF209" i="1"/>
  <c r="AO74" i="1"/>
  <c r="AN74" i="1"/>
  <c r="AK264" i="1"/>
  <c r="AQ264" i="1"/>
  <c r="X406" i="1"/>
  <c r="AL2" i="1"/>
  <c r="W54" i="1"/>
  <c r="Z363" i="1"/>
  <c r="AF54" i="1"/>
  <c r="AP54" i="1"/>
  <c r="AP415" i="1"/>
  <c r="Y6" i="1"/>
  <c r="AZ57" i="1"/>
  <c r="AZ191" i="1"/>
  <c r="AK429" i="1"/>
  <c r="AU186" i="1"/>
  <c r="AO415" i="1"/>
  <c r="AI363" i="1"/>
  <c r="AI109" i="1"/>
  <c r="Y54" i="1"/>
  <c r="AS415" i="1"/>
  <c r="AL429" i="1"/>
  <c r="AV54" i="1"/>
  <c r="Y186" i="1"/>
  <c r="AJ415" i="1"/>
  <c r="AJ6" i="1"/>
  <c r="X393" i="1"/>
  <c r="AH439" i="1"/>
  <c r="W281" i="1"/>
  <c r="AJ54" i="1"/>
  <c r="AH186" i="1"/>
  <c r="AZ415" i="1"/>
  <c r="AG363" i="1"/>
  <c r="AW6" i="1"/>
  <c r="Y393" i="1"/>
  <c r="Z439" i="1"/>
  <c r="AX281" i="1"/>
  <c r="AI429" i="1"/>
  <c r="BB393" i="1"/>
  <c r="AS6" i="1"/>
  <c r="Z393" i="1"/>
  <c r="AP439" i="1"/>
  <c r="Z92" i="1"/>
  <c r="AV2" i="1"/>
  <c r="AR6" i="1"/>
  <c r="Z57" i="1"/>
  <c r="AI457" i="1"/>
  <c r="AP429" i="1"/>
  <c r="Y92" i="1"/>
  <c r="AJ191" i="1"/>
  <c r="AI293" i="1"/>
  <c r="AG293" i="1"/>
  <c r="AK171" i="1"/>
  <c r="AT171" i="1"/>
  <c r="AV171" i="1"/>
  <c r="AF260" i="1"/>
  <c r="AH260" i="1"/>
  <c r="AQ260" i="1"/>
  <c r="AN449" i="1"/>
  <c r="BA449" i="1"/>
  <c r="Z120" i="1"/>
  <c r="AU120" i="1"/>
  <c r="W120" i="1"/>
  <c r="BA184" i="1"/>
  <c r="AZ184" i="1"/>
  <c r="BA170" i="1"/>
  <c r="AF171" i="1"/>
  <c r="BA171" i="1"/>
  <c r="AL171" i="1"/>
  <c r="Z260" i="1"/>
  <c r="AL260" i="1"/>
  <c r="X260" i="1"/>
  <c r="AI449" i="1"/>
  <c r="AK449" i="1"/>
  <c r="AU449" i="1"/>
  <c r="AJ120" i="1"/>
  <c r="AO120" i="1"/>
  <c r="AY120" i="1"/>
  <c r="AV293" i="1"/>
  <c r="AK293" i="1"/>
  <c r="AX171" i="1"/>
  <c r="AZ171" i="1"/>
  <c r="AU171" i="1"/>
  <c r="AI260" i="1"/>
  <c r="AS260" i="1"/>
  <c r="AF449" i="1"/>
  <c r="AZ449" i="1"/>
  <c r="AG449" i="1"/>
  <c r="AP120" i="1"/>
  <c r="AI120" i="1"/>
  <c r="AY184" i="1"/>
  <c r="AL184" i="1"/>
  <c r="X184" i="1"/>
  <c r="Z171" i="1"/>
  <c r="AJ171" i="1"/>
  <c r="X171" i="1"/>
  <c r="AR260" i="1"/>
  <c r="AW260" i="1"/>
  <c r="AL449" i="1"/>
  <c r="AH449" i="1"/>
  <c r="AK120" i="1"/>
  <c r="Y184" i="1"/>
  <c r="AR184" i="1"/>
  <c r="AV184" i="1"/>
  <c r="AY171" i="1"/>
  <c r="AH171" i="1"/>
  <c r="AQ171" i="1"/>
  <c r="V260" i="1"/>
  <c r="W260" i="1"/>
  <c r="W449" i="1"/>
  <c r="AT449" i="1"/>
  <c r="AP449" i="1"/>
  <c r="AJ449" i="1"/>
  <c r="AH120" i="1"/>
  <c r="X120" i="1"/>
  <c r="AX184" i="1"/>
  <c r="AK184" i="1"/>
  <c r="Y171" i="1"/>
  <c r="AW171" i="1"/>
  <c r="AS171" i="1"/>
  <c r="AP171" i="1"/>
  <c r="AJ260" i="1"/>
  <c r="BB449" i="1"/>
  <c r="AV449" i="1"/>
  <c r="AG120" i="1"/>
  <c r="Y120" i="1"/>
  <c r="AG184" i="1"/>
  <c r="W170" i="1"/>
  <c r="AG2" i="1"/>
  <c r="AK193" i="1"/>
  <c r="AV163" i="1"/>
  <c r="X34" i="1"/>
  <c r="Z50" i="1"/>
  <c r="AO54" i="1"/>
  <c r="AI54" i="1"/>
  <c r="BB186" i="1"/>
  <c r="AG415" i="1"/>
  <c r="BB415" i="1"/>
  <c r="X363" i="1"/>
  <c r="AL363" i="1"/>
  <c r="AQ6" i="1"/>
  <c r="AL6" i="1"/>
  <c r="Z6" i="1"/>
  <c r="AJ393" i="1"/>
  <c r="AL393" i="1"/>
  <c r="AJ159" i="1"/>
  <c r="AG57" i="1"/>
  <c r="AQ57" i="1"/>
  <c r="V57" i="1"/>
  <c r="Y439" i="1"/>
  <c r="AK439" i="1"/>
  <c r="AL439" i="1"/>
  <c r="AL457" i="1"/>
  <c r="AX457" i="1"/>
  <c r="AQ429" i="1"/>
  <c r="AF281" i="1"/>
  <c r="AL281" i="1"/>
  <c r="AH92" i="1"/>
  <c r="W92" i="1"/>
  <c r="AF92" i="1"/>
  <c r="AV159" i="1"/>
  <c r="AG191" i="1"/>
  <c r="AG159" i="1"/>
  <c r="AR429" i="1"/>
  <c r="Y109" i="1"/>
  <c r="AI159" i="1"/>
  <c r="AU429" i="1"/>
  <c r="AQ2" i="1"/>
  <c r="AH2" i="1"/>
  <c r="AS54" i="1"/>
  <c r="Z54" i="1"/>
  <c r="AU54" i="1"/>
  <c r="AV186" i="1"/>
  <c r="AT415" i="1"/>
  <c r="AV415" i="1"/>
  <c r="AF415" i="1"/>
  <c r="AK363" i="1"/>
  <c r="W363" i="1"/>
  <c r="V6" i="1"/>
  <c r="AX6" i="1"/>
  <c r="X6" i="1"/>
  <c r="AO393" i="1"/>
  <c r="AT393" i="1"/>
  <c r="AK393" i="1"/>
  <c r="AP57" i="1"/>
  <c r="AU57" i="1"/>
  <c r="AI57" i="1"/>
  <c r="Y429" i="1"/>
  <c r="AS439" i="1"/>
  <c r="AV439" i="1"/>
  <c r="AU439" i="1"/>
  <c r="AF457" i="1"/>
  <c r="AG429" i="1"/>
  <c r="AP281" i="1"/>
  <c r="AQ92" i="1"/>
  <c r="AJ92" i="1"/>
  <c r="AO429" i="1"/>
  <c r="W191" i="1"/>
  <c r="AH191" i="1"/>
  <c r="AW109" i="1"/>
  <c r="W429" i="1"/>
  <c r="AR2" i="1"/>
  <c r="Z2" i="1"/>
  <c r="AL54" i="1"/>
  <c r="AG54" i="1"/>
  <c r="AO186" i="1"/>
  <c r="AQ415" i="1"/>
  <c r="BA415" i="1"/>
  <c r="AH363" i="1"/>
  <c r="AF363" i="1"/>
  <c r="V186" i="1"/>
  <c r="AZ6" i="1"/>
  <c r="AT6" i="1"/>
  <c r="AI6" i="1"/>
  <c r="Z186" i="1"/>
  <c r="AG186" i="1"/>
  <c r="AF393" i="1"/>
  <c r="AS393" i="1"/>
  <c r="BA429" i="1"/>
  <c r="BA57" i="1"/>
  <c r="AT57" i="1"/>
  <c r="AX57" i="1"/>
  <c r="AW429" i="1"/>
  <c r="AO439" i="1"/>
  <c r="BB439" i="1"/>
  <c r="AH457" i="1"/>
  <c r="AF159" i="1"/>
  <c r="AS429" i="1"/>
  <c r="AH281" i="1"/>
  <c r="AG281" i="1"/>
  <c r="AT92" i="1"/>
  <c r="AV92" i="1"/>
  <c r="X92" i="1"/>
  <c r="AT429" i="1"/>
  <c r="AL191" i="1"/>
  <c r="AI191" i="1"/>
  <c r="V2" i="1"/>
  <c r="W2" i="1"/>
  <c r="AK54" i="1"/>
  <c r="AH54" i="1"/>
  <c r="W186" i="1"/>
  <c r="AV6" i="1"/>
  <c r="AU6" i="1"/>
  <c r="AG6" i="1"/>
  <c r="BA186" i="1"/>
  <c r="AH393" i="1"/>
  <c r="AV393" i="1"/>
  <c r="W393" i="1"/>
  <c r="AH429" i="1"/>
  <c r="AY57" i="1"/>
  <c r="AW57" i="1"/>
  <c r="AR57" i="1"/>
  <c r="AI439" i="1"/>
  <c r="X439" i="1"/>
  <c r="Y457" i="1"/>
  <c r="AG457" i="1"/>
  <c r="X159" i="1"/>
  <c r="AK281" i="1"/>
  <c r="AI281" i="1"/>
  <c r="AK92" i="1"/>
  <c r="AG92" i="1"/>
  <c r="AJ429" i="1"/>
  <c r="X191" i="1"/>
  <c r="Z191" i="1"/>
  <c r="AT2" i="1"/>
  <c r="AF2" i="1"/>
  <c r="AI2" i="1"/>
  <c r="AF186" i="1"/>
  <c r="AY415" i="1"/>
  <c r="AX415" i="1"/>
  <c r="X415" i="1"/>
  <c r="AH415" i="1"/>
  <c r="V363" i="1"/>
  <c r="AJ363" i="1"/>
  <c r="V54" i="1"/>
  <c r="AY186" i="1"/>
  <c r="X186" i="1"/>
  <c r="AK415" i="1"/>
  <c r="Y415" i="1"/>
  <c r="AR415" i="1"/>
  <c r="W415" i="1"/>
  <c r="AZ363" i="1"/>
  <c r="AF6" i="1"/>
  <c r="AH6" i="1"/>
  <c r="W6" i="1"/>
  <c r="AN186" i="1"/>
  <c r="AN393" i="1"/>
  <c r="AG393" i="1"/>
  <c r="AP393" i="1"/>
  <c r="AI186" i="1"/>
  <c r="AP186" i="1"/>
  <c r="AK57" i="1"/>
  <c r="X57" i="1"/>
  <c r="Y57" i="1"/>
  <c r="W57" i="1"/>
  <c r="AG439" i="1"/>
  <c r="AJ439" i="1"/>
  <c r="W159" i="1"/>
  <c r="AJ457" i="1"/>
  <c r="X457" i="1"/>
  <c r="V159" i="1"/>
  <c r="Y281" i="1"/>
  <c r="X281" i="1"/>
  <c r="AU92" i="1"/>
  <c r="AL92" i="1"/>
  <c r="AF191" i="1"/>
  <c r="AU2" i="1"/>
  <c r="X2" i="1"/>
  <c r="Y2" i="1"/>
  <c r="AI415" i="1"/>
  <c r="AL415" i="1"/>
  <c r="Z415" i="1"/>
  <c r="BA363" i="1"/>
  <c r="AK6" i="1"/>
  <c r="AJ186" i="1"/>
  <c r="AU393" i="1"/>
  <c r="AI393" i="1"/>
  <c r="AS57" i="1"/>
  <c r="AV57" i="1"/>
  <c r="AF57" i="1"/>
  <c r="AU159" i="1"/>
  <c r="AF439" i="1"/>
  <c r="AT439" i="1"/>
  <c r="AH159" i="1"/>
  <c r="AF429" i="1"/>
  <c r="W457" i="1"/>
  <c r="X429" i="1"/>
  <c r="AJ281" i="1"/>
  <c r="Z281" i="1"/>
  <c r="V92" i="1"/>
  <c r="AZ92" i="1"/>
  <c r="AK191" i="1"/>
  <c r="AW2" i="1"/>
  <c r="AK2" i="1"/>
  <c r="AK159" i="1"/>
  <c r="AH57" i="1"/>
  <c r="AJ57" i="1"/>
  <c r="AN439" i="1"/>
  <c r="W439" i="1"/>
  <c r="AW439" i="1"/>
  <c r="AL159" i="1"/>
  <c r="AK457" i="1"/>
  <c r="Z457" i="1"/>
  <c r="V281" i="1"/>
  <c r="AI92" i="1"/>
  <c r="AR92" i="1"/>
  <c r="V191" i="1"/>
  <c r="Z159" i="1"/>
  <c r="AS2" i="1"/>
  <c r="AJ2" i="1"/>
  <c r="AY292" i="1"/>
  <c r="Z185" i="1"/>
  <c r="AZ292" i="1"/>
  <c r="AK104" i="1"/>
  <c r="W185" i="1"/>
  <c r="AL177" i="1"/>
  <c r="AV104" i="1"/>
  <c r="X185" i="1"/>
  <c r="AK37" i="1"/>
  <c r="AW177" i="1"/>
  <c r="AF185" i="1"/>
  <c r="AH37" i="1"/>
  <c r="AU14" i="1"/>
  <c r="AI177" i="1"/>
  <c r="V419" i="1"/>
  <c r="BB37" i="1"/>
  <c r="AH14" i="1"/>
  <c r="V163" i="1"/>
  <c r="AN14" i="1"/>
  <c r="AY193" i="1"/>
  <c r="AF419" i="1"/>
  <c r="Y34" i="1"/>
  <c r="Y163" i="1"/>
  <c r="W193" i="1"/>
  <c r="V292" i="1"/>
  <c r="Y292" i="1"/>
  <c r="AF292" i="1"/>
  <c r="AH103" i="1"/>
  <c r="AG419" i="1"/>
  <c r="AT34" i="1"/>
  <c r="Z34" i="1"/>
  <c r="V177" i="1"/>
  <c r="AT177" i="1"/>
  <c r="AF104" i="1"/>
  <c r="AG104" i="1"/>
  <c r="AV185" i="1"/>
  <c r="AG185" i="1"/>
  <c r="AU103" i="1"/>
  <c r="Y37" i="1"/>
  <c r="AX37" i="1"/>
  <c r="AP419" i="1"/>
  <c r="AF103" i="1"/>
  <c r="AW163" i="1"/>
  <c r="AJ163" i="1"/>
  <c r="AK419" i="1"/>
  <c r="X14" i="1"/>
  <c r="AY14" i="1"/>
  <c r="AI14" i="1"/>
  <c r="V193" i="1"/>
  <c r="Y193" i="1"/>
  <c r="AZ193" i="1"/>
  <c r="AR292" i="1"/>
  <c r="W292" i="1"/>
  <c r="AV292" i="1"/>
  <c r="X103" i="1"/>
  <c r="AU34" i="1"/>
  <c r="AR34" i="1"/>
  <c r="AQ177" i="1"/>
  <c r="AH177" i="1"/>
  <c r="AV177" i="1"/>
  <c r="AW104" i="1"/>
  <c r="AL104" i="1"/>
  <c r="AY185" i="1"/>
  <c r="AJ185" i="1"/>
  <c r="AS185" i="1"/>
  <c r="AG103" i="1"/>
  <c r="AT103" i="1"/>
  <c r="X37" i="1"/>
  <c r="AO37" i="1"/>
  <c r="AI103" i="1"/>
  <c r="AI163" i="1"/>
  <c r="AT163" i="1"/>
  <c r="AI419" i="1"/>
  <c r="AL14" i="1"/>
  <c r="AV14" i="1"/>
  <c r="AF14" i="1"/>
  <c r="X193" i="1"/>
  <c r="AL193" i="1"/>
  <c r="AP193" i="1"/>
  <c r="AK292" i="1"/>
  <c r="BA292" i="1"/>
  <c r="AW34" i="1"/>
  <c r="W34" i="1"/>
  <c r="AZ177" i="1"/>
  <c r="AF177" i="1"/>
  <c r="AR177" i="1"/>
  <c r="AH104" i="1"/>
  <c r="W104" i="1"/>
  <c r="AH185" i="1"/>
  <c r="AP185" i="1"/>
  <c r="AX185" i="1"/>
  <c r="AS103" i="1"/>
  <c r="AZ37" i="1"/>
  <c r="W37" i="1"/>
  <c r="AN37" i="1"/>
  <c r="X163" i="1"/>
  <c r="W163" i="1"/>
  <c r="Z14" i="1"/>
  <c r="W14" i="1"/>
  <c r="AJ14" i="1"/>
  <c r="AI193" i="1"/>
  <c r="AG193" i="1"/>
  <c r="AV193" i="1"/>
  <c r="Z292" i="1"/>
  <c r="X292" i="1"/>
  <c r="AX292" i="1"/>
  <c r="Z419" i="1"/>
  <c r="Z103" i="1"/>
  <c r="AK34" i="1"/>
  <c r="AQ34" i="1"/>
  <c r="AI34" i="1"/>
  <c r="AY177" i="1"/>
  <c r="W177" i="1"/>
  <c r="AU177" i="1"/>
  <c r="X104" i="1"/>
  <c r="AS104" i="1"/>
  <c r="W419" i="1"/>
  <c r="AL185" i="1"/>
  <c r="AK185" i="1"/>
  <c r="AK103" i="1"/>
  <c r="Y419" i="1"/>
  <c r="AL419" i="1"/>
  <c r="AJ37" i="1"/>
  <c r="AR163" i="1"/>
  <c r="AF163" i="1"/>
  <c r="AJ103" i="1"/>
  <c r="AZ14" i="1"/>
  <c r="AS14" i="1"/>
  <c r="AG14" i="1"/>
  <c r="BA193" i="1"/>
  <c r="AF193" i="1"/>
  <c r="Z193" i="1"/>
  <c r="AU292" i="1"/>
  <c r="AG292" i="1"/>
  <c r="AH292" i="1"/>
  <c r="AT419" i="1"/>
  <c r="AJ34" i="1"/>
  <c r="AG34" i="1"/>
  <c r="AL34" i="1"/>
  <c r="AO177" i="1"/>
  <c r="Z177" i="1"/>
  <c r="AS177" i="1"/>
  <c r="AI104" i="1"/>
  <c r="AU104" i="1"/>
  <c r="AV419" i="1"/>
  <c r="AU185" i="1"/>
  <c r="AI185" i="1"/>
  <c r="BA185" i="1"/>
  <c r="AU419" i="1"/>
  <c r="AN419" i="1"/>
  <c r="AG37" i="1"/>
  <c r="Z37" i="1"/>
  <c r="AI37" i="1"/>
  <c r="AL163" i="1"/>
  <c r="AG163" i="1"/>
  <c r="AH163" i="1"/>
  <c r="AV103" i="1"/>
  <c r="Y103" i="1"/>
  <c r="BB14" i="1"/>
  <c r="AX193" i="1"/>
  <c r="AU193" i="1"/>
  <c r="AI292" i="1"/>
  <c r="AP292" i="1"/>
  <c r="V34" i="1"/>
  <c r="AF34" i="1"/>
  <c r="AH34" i="1"/>
  <c r="AG177" i="1"/>
  <c r="AK177" i="1"/>
  <c r="Y177" i="1"/>
  <c r="Y104" i="1"/>
  <c r="Z104" i="1"/>
  <c r="Y185" i="1"/>
  <c r="AW185" i="1"/>
  <c r="V185" i="1"/>
  <c r="AH419" i="1"/>
  <c r="W103" i="1"/>
  <c r="AV37" i="1"/>
  <c r="AU37" i="1"/>
  <c r="AP37" i="1"/>
  <c r="Z163" i="1"/>
  <c r="AS163" i="1"/>
  <c r="AU163" i="1"/>
  <c r="AS419" i="1"/>
  <c r="AW103" i="1"/>
  <c r="AT14" i="1"/>
  <c r="AW14" i="1"/>
  <c r="AJ193" i="1"/>
  <c r="AR193" i="1"/>
  <c r="AF50" i="1"/>
  <c r="AL292" i="1"/>
  <c r="AS34" i="1"/>
  <c r="AJ177" i="1"/>
  <c r="AX177" i="1"/>
  <c r="AJ104" i="1"/>
  <c r="AT104" i="1"/>
  <c r="AQ185" i="1"/>
  <c r="AR185" i="1"/>
  <c r="AT185" i="1"/>
  <c r="X419" i="1"/>
  <c r="V37" i="1"/>
  <c r="AF37" i="1"/>
  <c r="AK163" i="1"/>
  <c r="AQ163" i="1"/>
  <c r="AO419" i="1"/>
  <c r="V14" i="1"/>
  <c r="Y14" i="1"/>
  <c r="AF13" i="1"/>
  <c r="Z13" i="1"/>
  <c r="AO13" i="1"/>
  <c r="W13" i="1"/>
  <c r="AU13" i="1"/>
  <c r="Y13" i="1"/>
  <c r="X13" i="1"/>
  <c r="AP248" i="1"/>
  <c r="AO248" i="1"/>
  <c r="X352" i="1"/>
  <c r="W46" i="1"/>
  <c r="Y373" i="1"/>
  <c r="AU3" i="1"/>
  <c r="AG3" i="1"/>
  <c r="AG114" i="1"/>
  <c r="AW114" i="1"/>
  <c r="AY114" i="1"/>
  <c r="AF220" i="1"/>
  <c r="AL373" i="1"/>
  <c r="Z41" i="1"/>
  <c r="AT395" i="1"/>
  <c r="X395" i="1"/>
  <c r="AR413" i="1"/>
  <c r="AW413" i="1"/>
  <c r="AV373" i="1"/>
  <c r="AQ109" i="1"/>
  <c r="AK109" i="1"/>
  <c r="AR109" i="1"/>
  <c r="AG373" i="1"/>
  <c r="AI170" i="1"/>
  <c r="X170" i="1"/>
  <c r="W299" i="1"/>
  <c r="AJ299" i="1"/>
  <c r="AR299" i="1"/>
  <c r="W50" i="1"/>
  <c r="AK361" i="1"/>
  <c r="AG50" i="1"/>
  <c r="AK50" i="1"/>
  <c r="AI352" i="1"/>
  <c r="X46" i="1"/>
  <c r="Z46" i="1"/>
  <c r="W3" i="1"/>
  <c r="AT3" i="1"/>
  <c r="AJ114" i="1"/>
  <c r="AV114" i="1"/>
  <c r="AU114" i="1"/>
  <c r="W220" i="1"/>
  <c r="AG41" i="1"/>
  <c r="AH41" i="1"/>
  <c r="AG395" i="1"/>
  <c r="Z395" i="1"/>
  <c r="AR395" i="1"/>
  <c r="X413" i="1"/>
  <c r="AF413" i="1"/>
  <c r="AK373" i="1"/>
  <c r="AJ109" i="1"/>
  <c r="Z109" i="1"/>
  <c r="AF109" i="1"/>
  <c r="AJ170" i="1"/>
  <c r="AQ299" i="1"/>
  <c r="X299" i="1"/>
  <c r="AU299" i="1"/>
  <c r="Z373" i="1"/>
  <c r="AP361" i="1"/>
  <c r="Z361" i="1"/>
  <c r="V50" i="1"/>
  <c r="AJ50" i="1"/>
  <c r="AI46" i="1"/>
  <c r="AO46" i="1"/>
  <c r="V220" i="1"/>
  <c r="AL41" i="1"/>
  <c r="AJ41" i="1"/>
  <c r="AU109" i="1"/>
  <c r="V170" i="1"/>
  <c r="AG170" i="1"/>
  <c r="AP299" i="1"/>
  <c r="Y299" i="1"/>
  <c r="X361" i="1"/>
  <c r="AF361" i="1"/>
  <c r="AF352" i="1"/>
  <c r="Z352" i="1"/>
  <c r="AZ114" i="1"/>
  <c r="AJ361" i="1"/>
  <c r="X50" i="1"/>
  <c r="AU50" i="1"/>
  <c r="AL352" i="1"/>
  <c r="Y352" i="1"/>
  <c r="BA46" i="1"/>
  <c r="AF46" i="1"/>
  <c r="X3" i="1"/>
  <c r="AL3" i="1"/>
  <c r="V114" i="1"/>
  <c r="AQ114" i="1"/>
  <c r="Z220" i="1"/>
  <c r="Y220" i="1"/>
  <c r="X41" i="1"/>
  <c r="W395" i="1"/>
  <c r="AW395" i="1"/>
  <c r="AI395" i="1"/>
  <c r="AU413" i="1"/>
  <c r="AQ413" i="1"/>
  <c r="W109" i="1"/>
  <c r="AL109" i="1"/>
  <c r="V373" i="1"/>
  <c r="AH170" i="1"/>
  <c r="AZ170" i="1"/>
  <c r="AY299" i="1"/>
  <c r="AZ299" i="1"/>
  <c r="AI373" i="1"/>
  <c r="AI50" i="1"/>
  <c r="X220" i="1"/>
  <c r="AL413" i="1"/>
  <c r="AG413" i="1"/>
  <c r="AV109" i="1"/>
  <c r="V361" i="1"/>
  <c r="BA361" i="1"/>
  <c r="AL361" i="1"/>
  <c r="AH50" i="1"/>
  <c r="AV50" i="1"/>
  <c r="AK352" i="1"/>
  <c r="W352" i="1"/>
  <c r="AH46" i="1"/>
  <c r="AK46" i="1"/>
  <c r="V3" i="1"/>
  <c r="Z3" i="1"/>
  <c r="Z114" i="1"/>
  <c r="AK220" i="1"/>
  <c r="AH220" i="1"/>
  <c r="W373" i="1"/>
  <c r="AI41" i="1"/>
  <c r="Y41" i="1"/>
  <c r="AJ373" i="1"/>
  <c r="AH395" i="1"/>
  <c r="Y395" i="1"/>
  <c r="AK413" i="1"/>
  <c r="AS413" i="1"/>
  <c r="AT109" i="1"/>
  <c r="Y170" i="1"/>
  <c r="V299" i="1"/>
  <c r="AK299" i="1"/>
  <c r="BA299" i="1"/>
  <c r="X373" i="1"/>
  <c r="AI3" i="1"/>
  <c r="AJ3" i="1"/>
  <c r="W114" i="1"/>
  <c r="AK114" i="1"/>
  <c r="AK395" i="1"/>
  <c r="AF395" i="1"/>
  <c r="AX170" i="1"/>
  <c r="AG361" i="1"/>
  <c r="AH361" i="1"/>
  <c r="Y361" i="1"/>
  <c r="Y50" i="1"/>
  <c r="AH352" i="1"/>
  <c r="Y46" i="1"/>
  <c r="AP46" i="1"/>
  <c r="BC3" i="1"/>
  <c r="AF3" i="1"/>
  <c r="AF114" i="1"/>
  <c r="AH114" i="1"/>
  <c r="AI114" i="1"/>
  <c r="AJ220" i="1"/>
  <c r="AI220" i="1"/>
  <c r="AF41" i="1"/>
  <c r="BA41" i="1"/>
  <c r="AV395" i="1"/>
  <c r="AU395" i="1"/>
  <c r="AI413" i="1"/>
  <c r="Z413" i="1"/>
  <c r="AS109" i="1"/>
  <c r="AG109" i="1"/>
  <c r="AK170" i="1"/>
  <c r="AL170" i="1"/>
  <c r="AL299" i="1"/>
  <c r="AG299" i="1"/>
  <c r="AZ361" i="1"/>
  <c r="AL50" i="1"/>
  <c r="AJ352" i="1"/>
  <c r="BC352" i="1"/>
  <c r="V46" i="1"/>
  <c r="AK3" i="1"/>
  <c r="AR114" i="1"/>
  <c r="AL114" i="1"/>
  <c r="AS395" i="1"/>
  <c r="AJ395" i="1"/>
  <c r="AH413" i="1"/>
  <c r="AV413" i="1"/>
  <c r="Y413" i="1"/>
  <c r="X109" i="1"/>
  <c r="AH109" i="1"/>
  <c r="Z170" i="1"/>
  <c r="AV299" i="1"/>
  <c r="V266" i="1"/>
  <c r="V218" i="1"/>
  <c r="AL218" i="1"/>
  <c r="X218" i="1"/>
  <c r="V103" i="1"/>
  <c r="AM12" i="1"/>
  <c r="V13" i="1"/>
  <c r="AM381" i="1"/>
  <c r="B5" i="49"/>
  <c r="AM139" i="1"/>
  <c r="AM277" i="1"/>
  <c r="AV429" i="1"/>
  <c r="V429" i="1"/>
  <c r="AM203" i="1"/>
  <c r="AM38" i="1"/>
  <c r="AM19" i="1"/>
  <c r="AM346" i="1"/>
  <c r="AM213" i="1"/>
  <c r="AM227" i="1"/>
  <c r="AM110" i="1"/>
  <c r="AM386" i="1"/>
  <c r="AM136" i="1"/>
  <c r="AM313" i="1"/>
  <c r="AM322" i="1"/>
  <c r="AM28" i="1"/>
  <c r="AM265" i="1"/>
  <c r="AM345" i="1"/>
  <c r="AM65" i="1"/>
  <c r="AM400" i="1"/>
  <c r="AM236" i="1"/>
  <c r="AM384" i="1"/>
  <c r="AM310" i="1"/>
  <c r="AM167" i="1"/>
  <c r="AM153" i="1"/>
  <c r="AM105" i="1"/>
  <c r="AM341" i="1"/>
  <c r="AM242" i="1"/>
  <c r="AM149" i="1"/>
  <c r="Y308" i="1"/>
  <c r="AG308" i="1"/>
  <c r="AS308" i="1"/>
  <c r="AW308" i="1"/>
  <c r="Z308" i="1"/>
  <c r="AU308" i="1"/>
  <c r="W308" i="1"/>
  <c r="AK308" i="1"/>
  <c r="AV308" i="1"/>
  <c r="AH308" i="1"/>
  <c r="AN308" i="1"/>
  <c r="AT308" i="1"/>
  <c r="AI308" i="1"/>
  <c r="AJ308" i="1"/>
  <c r="X308" i="1"/>
  <c r="AF308" i="1"/>
  <c r="AL308" i="1"/>
  <c r="V308" i="1"/>
  <c r="AU230" i="1"/>
  <c r="AG230" i="1"/>
  <c r="Z230" i="1"/>
  <c r="AV230" i="1"/>
  <c r="AW230" i="1"/>
  <c r="AL230" i="1"/>
  <c r="BB230" i="1"/>
  <c r="AJ230" i="1"/>
  <c r="AN230" i="1"/>
  <c r="AF230" i="1"/>
  <c r="AP230" i="1"/>
  <c r="BA230" i="1"/>
  <c r="AY230" i="1"/>
  <c r="W230" i="1"/>
  <c r="AH230" i="1"/>
  <c r="Y230" i="1"/>
  <c r="AO230" i="1"/>
  <c r="X230" i="1"/>
  <c r="AT230" i="1"/>
  <c r="AS230" i="1"/>
  <c r="AI230" i="1"/>
  <c r="AK230" i="1"/>
  <c r="V230" i="1"/>
  <c r="AM69" i="1"/>
  <c r="AK150" i="1"/>
  <c r="AL150" i="1"/>
  <c r="AJ150" i="1"/>
  <c r="AH150" i="1"/>
  <c r="AO150" i="1"/>
  <c r="AI150" i="1"/>
  <c r="AG150" i="1"/>
  <c r="X150" i="1"/>
  <c r="AF150" i="1"/>
  <c r="Y150" i="1"/>
  <c r="W150" i="1"/>
  <c r="AY150" i="1"/>
  <c r="Z150" i="1"/>
  <c r="V150" i="1"/>
  <c r="Y216" i="1"/>
  <c r="AF216" i="1"/>
  <c r="AU216" i="1"/>
  <c r="AK216" i="1"/>
  <c r="X216" i="1"/>
  <c r="AI216" i="1"/>
  <c r="AJ216" i="1"/>
  <c r="BB216" i="1"/>
  <c r="AH216" i="1"/>
  <c r="AL216" i="1"/>
  <c r="AV216" i="1"/>
  <c r="AP216" i="1"/>
  <c r="AZ216" i="1"/>
  <c r="AN216" i="1"/>
  <c r="V216" i="1"/>
  <c r="AO216" i="1"/>
  <c r="AT216" i="1"/>
  <c r="AG216" i="1"/>
  <c r="Z216" i="1"/>
  <c r="AX216" i="1"/>
  <c r="W216" i="1"/>
  <c r="BA216" i="1"/>
  <c r="AM454" i="1"/>
  <c r="AM81" i="1"/>
  <c r="Y53" i="1"/>
  <c r="AG53" i="1"/>
  <c r="X53" i="1"/>
  <c r="BA53" i="1"/>
  <c r="AU53" i="1"/>
  <c r="AI53" i="1"/>
  <c r="Z53" i="1"/>
  <c r="AF53" i="1"/>
  <c r="AJ53" i="1"/>
  <c r="AX53" i="1"/>
  <c r="AR53" i="1"/>
  <c r="AV53" i="1"/>
  <c r="AK53" i="1"/>
  <c r="AY53" i="1"/>
  <c r="AZ53" i="1"/>
  <c r="V53" i="1"/>
  <c r="AH53" i="1"/>
  <c r="W53" i="1"/>
  <c r="AL53" i="1"/>
  <c r="AT53" i="1"/>
  <c r="AM100" i="1"/>
  <c r="AM160" i="1"/>
  <c r="AH204" i="1"/>
  <c r="BB204" i="1"/>
  <c r="V204" i="1"/>
  <c r="AG204" i="1"/>
  <c r="AF204" i="1"/>
  <c r="AL204" i="1"/>
  <c r="AQ204" i="1"/>
  <c r="X204" i="1"/>
  <c r="AI204" i="1"/>
  <c r="W204" i="1"/>
  <c r="Z204" i="1"/>
  <c r="AJ204" i="1"/>
  <c r="AR204" i="1"/>
  <c r="AK204" i="1"/>
  <c r="Y204" i="1"/>
  <c r="AS68" i="1"/>
  <c r="AG68" i="1"/>
  <c r="AT68" i="1"/>
  <c r="AY68" i="1"/>
  <c r="W68" i="1"/>
  <c r="BA68" i="1"/>
  <c r="AH68" i="1"/>
  <c r="X68" i="1"/>
  <c r="AX68" i="1"/>
  <c r="AI68" i="1"/>
  <c r="AR68" i="1"/>
  <c r="AZ68" i="1"/>
  <c r="AF68" i="1"/>
  <c r="AU68" i="1"/>
  <c r="AQ68" i="1"/>
  <c r="AJ68" i="1"/>
  <c r="AV68" i="1"/>
  <c r="AK68" i="1"/>
  <c r="Z68" i="1"/>
  <c r="AL68" i="1"/>
  <c r="Y68" i="1"/>
  <c r="AW68" i="1"/>
  <c r="V68" i="1"/>
  <c r="AM320" i="1"/>
  <c r="AG377" i="1"/>
  <c r="AF377" i="1"/>
  <c r="AJ377" i="1"/>
  <c r="Z377" i="1"/>
  <c r="AV377" i="1"/>
  <c r="AH377" i="1"/>
  <c r="AK377" i="1"/>
  <c r="V377" i="1"/>
  <c r="X377" i="1"/>
  <c r="Y377" i="1"/>
  <c r="W377" i="1"/>
  <c r="AL377" i="1"/>
  <c r="AI377" i="1"/>
  <c r="X432" i="1"/>
  <c r="AS432" i="1"/>
  <c r="Y432" i="1"/>
  <c r="AQ432" i="1"/>
  <c r="Z432" i="1"/>
  <c r="AV432" i="1"/>
  <c r="AX432" i="1"/>
  <c r="AU432" i="1"/>
  <c r="W432" i="1"/>
  <c r="AZ432" i="1"/>
  <c r="AK432" i="1"/>
  <c r="BA432" i="1"/>
  <c r="AW432" i="1"/>
  <c r="AT432" i="1"/>
  <c r="AF432" i="1"/>
  <c r="V432" i="1"/>
  <c r="AL432" i="1"/>
  <c r="AY432" i="1"/>
  <c r="AJ432" i="1"/>
  <c r="AP432" i="1"/>
  <c r="AI432" i="1"/>
  <c r="AH432" i="1"/>
  <c r="AG432" i="1"/>
  <c r="AR432" i="1"/>
  <c r="AM226" i="1"/>
  <c r="AM58" i="1"/>
  <c r="AM423" i="1"/>
  <c r="AM394" i="1"/>
  <c r="AM108" i="1"/>
  <c r="AM124" i="1"/>
  <c r="AM245" i="1"/>
  <c r="Z371" i="1"/>
  <c r="AG371" i="1"/>
  <c r="AF371" i="1"/>
  <c r="AV371" i="1"/>
  <c r="AL371" i="1"/>
  <c r="AI371" i="1"/>
  <c r="AH371" i="1"/>
  <c r="AK371" i="1"/>
  <c r="X371" i="1"/>
  <c r="W371" i="1"/>
  <c r="Y371" i="1"/>
  <c r="AJ371" i="1"/>
  <c r="V371" i="1"/>
  <c r="AY437" i="1"/>
  <c r="Y437" i="1"/>
  <c r="AH437" i="1"/>
  <c r="AT437" i="1"/>
  <c r="AQ437" i="1"/>
  <c r="Z437" i="1"/>
  <c r="X437" i="1"/>
  <c r="AV437" i="1"/>
  <c r="AU437" i="1"/>
  <c r="AS437" i="1"/>
  <c r="W437" i="1"/>
  <c r="AP437" i="1"/>
  <c r="AX437" i="1"/>
  <c r="AF437" i="1"/>
  <c r="AL437" i="1"/>
  <c r="BA437" i="1"/>
  <c r="AR437" i="1"/>
  <c r="AK437" i="1"/>
  <c r="AG437" i="1"/>
  <c r="AW437" i="1"/>
  <c r="AZ437" i="1"/>
  <c r="AJ437" i="1"/>
  <c r="AI437" i="1"/>
  <c r="V437" i="1"/>
  <c r="AM442" i="1"/>
  <c r="AM300" i="1"/>
  <c r="AM18" i="1"/>
  <c r="AM269" i="1"/>
  <c r="AM342" i="1"/>
  <c r="AM360" i="1"/>
  <c r="AM77" i="1"/>
  <c r="AM64" i="1"/>
  <c r="AM27" i="1"/>
  <c r="AM441" i="1"/>
  <c r="AM217" i="1"/>
  <c r="AZ248" i="1"/>
  <c r="Y248" i="1"/>
  <c r="W248" i="1"/>
  <c r="AL248" i="1"/>
  <c r="AU248" i="1"/>
  <c r="AX248" i="1"/>
  <c r="AJ248" i="1"/>
  <c r="X248" i="1"/>
  <c r="AV248" i="1"/>
  <c r="AG248" i="1"/>
  <c r="Z248" i="1"/>
  <c r="AI248" i="1"/>
  <c r="AK248" i="1"/>
  <c r="AT248" i="1"/>
  <c r="AH248" i="1"/>
  <c r="AF248" i="1"/>
  <c r="V248" i="1"/>
  <c r="AG298" i="1"/>
  <c r="AF298" i="1"/>
  <c r="AU298" i="1"/>
  <c r="W298" i="1"/>
  <c r="Y298" i="1"/>
  <c r="AZ298" i="1"/>
  <c r="AI298" i="1"/>
  <c r="AH298" i="1"/>
  <c r="AN298" i="1"/>
  <c r="Z298" i="1"/>
  <c r="AV298" i="1"/>
  <c r="AT298" i="1"/>
  <c r="AK298" i="1"/>
  <c r="X298" i="1"/>
  <c r="AL298" i="1"/>
  <c r="BB298" i="1"/>
  <c r="AJ298" i="1"/>
  <c r="V298" i="1"/>
  <c r="AU282" i="1"/>
  <c r="W282" i="1"/>
  <c r="AP282" i="1"/>
  <c r="X282" i="1"/>
  <c r="BA282" i="1"/>
  <c r="AV282" i="1"/>
  <c r="Y282" i="1"/>
  <c r="AZ282" i="1"/>
  <c r="AT282" i="1"/>
  <c r="AG282" i="1"/>
  <c r="V282" i="1"/>
  <c r="Z282" i="1"/>
  <c r="AK282" i="1"/>
  <c r="AH282" i="1"/>
  <c r="AL282" i="1"/>
  <c r="AF282" i="1"/>
  <c r="AI282" i="1"/>
  <c r="AJ282" i="1"/>
  <c r="BB49" i="1"/>
  <c r="AO49" i="1"/>
  <c r="AV49" i="1"/>
  <c r="W49" i="1"/>
  <c r="AF49" i="1"/>
  <c r="AI49" i="1"/>
  <c r="AG49" i="1"/>
  <c r="Y49" i="1"/>
  <c r="Z49" i="1"/>
  <c r="X49" i="1"/>
  <c r="AL49" i="1"/>
  <c r="AU49" i="1"/>
  <c r="AH49" i="1"/>
  <c r="AS49" i="1"/>
  <c r="AT49" i="1"/>
  <c r="AN49" i="1"/>
  <c r="AP49" i="1"/>
  <c r="AK49" i="1"/>
  <c r="AJ49" i="1"/>
  <c r="V49" i="1"/>
  <c r="AM288" i="1"/>
  <c r="Y349" i="1"/>
  <c r="AJ349" i="1"/>
  <c r="AZ349" i="1"/>
  <c r="W349" i="1"/>
  <c r="Z349" i="1"/>
  <c r="AK349" i="1"/>
  <c r="AI349" i="1"/>
  <c r="AF349" i="1"/>
  <c r="AL349" i="1"/>
  <c r="AX349" i="1"/>
  <c r="AG349" i="1"/>
  <c r="AH349" i="1"/>
  <c r="BA349" i="1"/>
  <c r="X349" i="1"/>
  <c r="AY349" i="1"/>
  <c r="V349" i="1"/>
  <c r="AJ294" i="1"/>
  <c r="AH294" i="1"/>
  <c r="X294" i="1"/>
  <c r="AK294" i="1"/>
  <c r="AF294" i="1"/>
  <c r="Z294" i="1"/>
  <c r="Y294" i="1"/>
  <c r="AI294" i="1"/>
  <c r="AL294" i="1"/>
  <c r="AX294" i="1"/>
  <c r="AG294" i="1"/>
  <c r="W294" i="1"/>
  <c r="V294" i="1"/>
  <c r="BA412" i="1"/>
  <c r="AJ412" i="1"/>
  <c r="AX412" i="1"/>
  <c r="AW412" i="1"/>
  <c r="AS412" i="1"/>
  <c r="AY412" i="1"/>
  <c r="BB412" i="1"/>
  <c r="AV412" i="1"/>
  <c r="AF412" i="1"/>
  <c r="Y412" i="1"/>
  <c r="AZ412" i="1"/>
  <c r="AL412" i="1"/>
  <c r="AG412" i="1"/>
  <c r="AR412" i="1"/>
  <c r="W412" i="1"/>
  <c r="AU412" i="1"/>
  <c r="AI412" i="1"/>
  <c r="AH412" i="1"/>
  <c r="AT412" i="1"/>
  <c r="AK412" i="1"/>
  <c r="AP412" i="1"/>
  <c r="Z412" i="1"/>
  <c r="AO412" i="1"/>
  <c r="AQ412" i="1"/>
  <c r="X412" i="1"/>
  <c r="V412" i="1"/>
  <c r="AM145" i="1"/>
  <c r="AJ270" i="1"/>
  <c r="Z270" i="1"/>
  <c r="AI270" i="1"/>
  <c r="AL270" i="1"/>
  <c r="AG270" i="1"/>
  <c r="AU270" i="1"/>
  <c r="AF270" i="1"/>
  <c r="Y270" i="1"/>
  <c r="X270" i="1"/>
  <c r="AX270" i="1"/>
  <c r="AZ270" i="1"/>
  <c r="BA270" i="1"/>
  <c r="AV270" i="1"/>
  <c r="W270" i="1"/>
  <c r="AH270" i="1"/>
  <c r="AK270" i="1"/>
  <c r="V270" i="1"/>
  <c r="AJ143" i="1"/>
  <c r="AF143" i="1"/>
  <c r="AR143" i="1"/>
  <c r="Y143" i="1"/>
  <c r="AQ143" i="1"/>
  <c r="AL143" i="1"/>
  <c r="AH143" i="1"/>
  <c r="AV143" i="1"/>
  <c r="AT143" i="1"/>
  <c r="AX143" i="1"/>
  <c r="AK143" i="1"/>
  <c r="Z143" i="1"/>
  <c r="AU143" i="1"/>
  <c r="X143" i="1"/>
  <c r="AZ143" i="1"/>
  <c r="AI143" i="1"/>
  <c r="AO143" i="1"/>
  <c r="AG143" i="1"/>
  <c r="W143" i="1"/>
  <c r="AS143" i="1"/>
  <c r="AY143" i="1"/>
  <c r="V143" i="1"/>
  <c r="Y128" i="1"/>
  <c r="AI128" i="1"/>
  <c r="AR128" i="1"/>
  <c r="AY128" i="1"/>
  <c r="AG128" i="1"/>
  <c r="AQ128" i="1"/>
  <c r="Z128" i="1"/>
  <c r="AJ128" i="1"/>
  <c r="AK128" i="1"/>
  <c r="AW128" i="1"/>
  <c r="AU128" i="1"/>
  <c r="W128" i="1"/>
  <c r="AP128" i="1"/>
  <c r="AV128" i="1"/>
  <c r="AF128" i="1"/>
  <c r="AZ128" i="1"/>
  <c r="AX128" i="1"/>
  <c r="X128" i="1"/>
  <c r="AH128" i="1"/>
  <c r="AS128" i="1"/>
  <c r="AT128" i="1"/>
  <c r="AL128" i="1"/>
  <c r="BA128" i="1"/>
  <c r="V128" i="1"/>
  <c r="AI374" i="1"/>
  <c r="AJ374" i="1"/>
  <c r="W374" i="1"/>
  <c r="X374" i="1"/>
  <c r="AK374" i="1"/>
  <c r="AL374" i="1"/>
  <c r="Y374" i="1"/>
  <c r="V374" i="1"/>
  <c r="AV374" i="1"/>
  <c r="AF374" i="1"/>
  <c r="AG374" i="1"/>
  <c r="Z374" i="1"/>
  <c r="AH374" i="1"/>
  <c r="AM187" i="1"/>
  <c r="AI231" i="1"/>
  <c r="AP231" i="1"/>
  <c r="AL231" i="1"/>
  <c r="AJ231" i="1"/>
  <c r="AG231" i="1"/>
  <c r="AY231" i="1"/>
  <c r="AV231" i="1"/>
  <c r="AN231" i="1"/>
  <c r="AH231" i="1"/>
  <c r="X231" i="1"/>
  <c r="Z231" i="1"/>
  <c r="W231" i="1"/>
  <c r="BB231" i="1"/>
  <c r="AU231" i="1"/>
  <c r="BA231" i="1"/>
  <c r="Y231" i="1"/>
  <c r="AO231" i="1"/>
  <c r="V231" i="1"/>
  <c r="AK231" i="1"/>
  <c r="AF231" i="1"/>
  <c r="AM302" i="1"/>
  <c r="AF181" i="1"/>
  <c r="AK181" i="1"/>
  <c r="Y181" i="1"/>
  <c r="AJ181" i="1"/>
  <c r="W181" i="1"/>
  <c r="Z181" i="1"/>
  <c r="AH181" i="1"/>
  <c r="AV181" i="1"/>
  <c r="AO181" i="1"/>
  <c r="AU181" i="1"/>
  <c r="AL181" i="1"/>
  <c r="AP181" i="1"/>
  <c r="V181" i="1"/>
  <c r="AT181" i="1"/>
  <c r="AI181" i="1"/>
  <c r="AG181" i="1"/>
  <c r="X181" i="1"/>
  <c r="BA181" i="1"/>
  <c r="Y436" i="1"/>
  <c r="AG436" i="1"/>
  <c r="AJ436" i="1"/>
  <c r="AU436" i="1"/>
  <c r="AT436" i="1"/>
  <c r="AV436" i="1"/>
  <c r="Z436" i="1"/>
  <c r="AI436" i="1"/>
  <c r="AK436" i="1"/>
  <c r="AF436" i="1"/>
  <c r="W436" i="1"/>
  <c r="AO436" i="1"/>
  <c r="AP436" i="1"/>
  <c r="AH436" i="1"/>
  <c r="X436" i="1"/>
  <c r="AW436" i="1"/>
  <c r="AN436" i="1"/>
  <c r="AL436" i="1"/>
  <c r="V436" i="1"/>
  <c r="AK39" i="1"/>
  <c r="AL39" i="1"/>
  <c r="BA39" i="1"/>
  <c r="AI39" i="1"/>
  <c r="X39" i="1"/>
  <c r="W39" i="1"/>
  <c r="Y39" i="1"/>
  <c r="AF39" i="1"/>
  <c r="AH39" i="1"/>
  <c r="AG39" i="1"/>
  <c r="AJ39" i="1"/>
  <c r="Z39" i="1"/>
  <c r="V39" i="1"/>
  <c r="AM307" i="1"/>
  <c r="AM113" i="1"/>
  <c r="AM301" i="1"/>
  <c r="AM16" i="1"/>
  <c r="AM398" i="1"/>
  <c r="AM367" i="1"/>
  <c r="AM66" i="1"/>
  <c r="AM463" i="1"/>
  <c r="AM176" i="1"/>
  <c r="B2" i="2"/>
  <c r="AG272" i="1"/>
  <c r="AU272" i="1"/>
  <c r="Z272" i="1"/>
  <c r="AF272" i="1"/>
  <c r="AZ272" i="1"/>
  <c r="BA272" i="1"/>
  <c r="AX272" i="1"/>
  <c r="W272" i="1"/>
  <c r="AL272" i="1"/>
  <c r="AK272" i="1"/>
  <c r="AV272" i="1"/>
  <c r="AR272" i="1"/>
  <c r="AI272" i="1"/>
  <c r="AJ272" i="1"/>
  <c r="AS272" i="1"/>
  <c r="X272" i="1"/>
  <c r="AH272" i="1"/>
  <c r="AW272" i="1"/>
  <c r="AP272" i="1"/>
  <c r="AT272" i="1"/>
  <c r="Y272" i="1"/>
  <c r="AY272" i="1"/>
  <c r="AQ272" i="1"/>
  <c r="V272" i="1"/>
  <c r="AH306" i="1"/>
  <c r="Y306" i="1"/>
  <c r="AP306" i="1"/>
  <c r="AJ306" i="1"/>
  <c r="W306" i="1"/>
  <c r="AF306" i="1"/>
  <c r="Z306" i="1"/>
  <c r="X306" i="1"/>
  <c r="AO306" i="1"/>
  <c r="BA306" i="1"/>
  <c r="AG306" i="1"/>
  <c r="AK306" i="1"/>
  <c r="AI306" i="1"/>
  <c r="AL306" i="1"/>
  <c r="V306" i="1"/>
  <c r="X101" i="1"/>
  <c r="AN101" i="1"/>
  <c r="AV101" i="1"/>
  <c r="AL101" i="1"/>
  <c r="AZ101" i="1"/>
  <c r="AP101" i="1"/>
  <c r="AJ101" i="1"/>
  <c r="AG101" i="1"/>
  <c r="Z101" i="1"/>
  <c r="AO101" i="1"/>
  <c r="Y101" i="1"/>
  <c r="AH101" i="1"/>
  <c r="V101" i="1"/>
  <c r="W101" i="1"/>
  <c r="AY101" i="1"/>
  <c r="AK101" i="1"/>
  <c r="AF101" i="1"/>
  <c r="AI101" i="1"/>
  <c r="AT101" i="1"/>
  <c r="AU101" i="1"/>
  <c r="X102" i="1"/>
  <c r="W102" i="1"/>
  <c r="AK102" i="1"/>
  <c r="AZ102" i="1"/>
  <c r="Z102" i="1"/>
  <c r="AG102" i="1"/>
  <c r="AL102" i="1"/>
  <c r="AH102" i="1"/>
  <c r="Y102" i="1"/>
  <c r="AI102" i="1"/>
  <c r="AF102" i="1"/>
  <c r="AY102" i="1"/>
  <c r="AJ102" i="1"/>
  <c r="V102" i="1"/>
  <c r="Y162" i="1"/>
  <c r="AY162" i="1"/>
  <c r="AF162" i="1"/>
  <c r="BB162" i="1"/>
  <c r="Z162" i="1"/>
  <c r="AZ162" i="1"/>
  <c r="AG162" i="1"/>
  <c r="X162" i="1"/>
  <c r="AK162" i="1"/>
  <c r="AI162" i="1"/>
  <c r="AU162" i="1"/>
  <c r="AV162" i="1"/>
  <c r="AJ162" i="1"/>
  <c r="AN162" i="1"/>
  <c r="AH162" i="1"/>
  <c r="AL162" i="1"/>
  <c r="AO162" i="1"/>
  <c r="AP162" i="1"/>
  <c r="W162" i="1"/>
  <c r="AS162" i="1"/>
  <c r="BA162" i="1"/>
  <c r="AW162" i="1"/>
  <c r="AT162" i="1"/>
  <c r="V162" i="1"/>
  <c r="AM148" i="1"/>
  <c r="AM223" i="1"/>
  <c r="AW430" i="1"/>
  <c r="AV430" i="1"/>
  <c r="AF430" i="1"/>
  <c r="AK430" i="1"/>
  <c r="W430" i="1"/>
  <c r="Y430" i="1"/>
  <c r="AG430" i="1"/>
  <c r="AI430" i="1"/>
  <c r="AR430" i="1"/>
  <c r="Z430" i="1"/>
  <c r="AS430" i="1"/>
  <c r="BA430" i="1"/>
  <c r="AL430" i="1"/>
  <c r="AU430" i="1"/>
  <c r="AT430" i="1"/>
  <c r="AJ430" i="1"/>
  <c r="AH430" i="1"/>
  <c r="AQ430" i="1"/>
  <c r="X430" i="1"/>
  <c r="V430" i="1"/>
  <c r="BB197" i="1"/>
  <c r="AP197" i="1"/>
  <c r="Y197" i="1"/>
  <c r="AN197" i="1"/>
  <c r="AZ197" i="1"/>
  <c r="AR197" i="1"/>
  <c r="AG197" i="1"/>
  <c r="AI197" i="1"/>
  <c r="AJ197" i="1"/>
  <c r="AU197" i="1"/>
  <c r="AQ197" i="1"/>
  <c r="AF197" i="1"/>
  <c r="BA197" i="1"/>
  <c r="AS197" i="1"/>
  <c r="X197" i="1"/>
  <c r="AK197" i="1"/>
  <c r="AT197" i="1"/>
  <c r="Z197" i="1"/>
  <c r="AL197" i="1"/>
  <c r="AV197" i="1"/>
  <c r="W197" i="1"/>
  <c r="AH197" i="1"/>
  <c r="AO197" i="1"/>
  <c r="V197" i="1"/>
  <c r="AJ63" i="1"/>
  <c r="AX63" i="1"/>
  <c r="AP63" i="1"/>
  <c r="BB63" i="1"/>
  <c r="AO63" i="1"/>
  <c r="AK63" i="1"/>
  <c r="Y63" i="1"/>
  <c r="AT63" i="1"/>
  <c r="AL63" i="1"/>
  <c r="Z63" i="1"/>
  <c r="AZ63" i="1"/>
  <c r="AQ63" i="1"/>
  <c r="W63" i="1"/>
  <c r="AS63" i="1"/>
  <c r="BA63" i="1"/>
  <c r="AI63" i="1"/>
  <c r="AU63" i="1"/>
  <c r="V63" i="1"/>
  <c r="AY63" i="1"/>
  <c r="X63" i="1"/>
  <c r="AV63" i="1"/>
  <c r="AH63" i="1"/>
  <c r="AR63" i="1"/>
  <c r="AF63" i="1"/>
  <c r="AG63" i="1"/>
  <c r="AL450" i="1"/>
  <c r="AJ450" i="1"/>
  <c r="AH450" i="1"/>
  <c r="Y450" i="1"/>
  <c r="AU450" i="1"/>
  <c r="AT450" i="1"/>
  <c r="Z450" i="1"/>
  <c r="W450" i="1"/>
  <c r="AF450" i="1"/>
  <c r="AV450" i="1"/>
  <c r="X450" i="1"/>
  <c r="AI450" i="1"/>
  <c r="AK450" i="1"/>
  <c r="AG450" i="1"/>
  <c r="AW450" i="1"/>
  <c r="BA450" i="1"/>
  <c r="V450" i="1"/>
  <c r="AM219" i="1"/>
  <c r="AM368" i="1"/>
  <c r="AM59" i="1"/>
  <c r="AL359" i="1"/>
  <c r="AJ359" i="1"/>
  <c r="AV359" i="1"/>
  <c r="Z359" i="1"/>
  <c r="X359" i="1"/>
  <c r="AP359" i="1"/>
  <c r="W359" i="1"/>
  <c r="AI359" i="1"/>
  <c r="BA359" i="1"/>
  <c r="AG359" i="1"/>
  <c r="AH359" i="1"/>
  <c r="AU359" i="1"/>
  <c r="AK359" i="1"/>
  <c r="AF359" i="1"/>
  <c r="Y359" i="1"/>
  <c r="AO359" i="1"/>
  <c r="V359" i="1"/>
  <c r="V70" i="1"/>
  <c r="BA70" i="1"/>
  <c r="AU70" i="1"/>
  <c r="Z70" i="1"/>
  <c r="X70" i="1"/>
  <c r="AX70" i="1"/>
  <c r="Y70" i="1"/>
  <c r="AR70" i="1"/>
  <c r="AK70" i="1"/>
  <c r="AI70" i="1"/>
  <c r="AY70" i="1"/>
  <c r="AZ70" i="1"/>
  <c r="AL70" i="1"/>
  <c r="W70" i="1"/>
  <c r="AF70" i="1"/>
  <c r="AV70" i="1"/>
  <c r="AJ70" i="1"/>
  <c r="AH70" i="1"/>
  <c r="AG70" i="1"/>
  <c r="AM30" i="1"/>
  <c r="AM26" i="1"/>
  <c r="AM147" i="1"/>
  <c r="AM315" i="1"/>
  <c r="AM141" i="1"/>
  <c r="AR91" i="1"/>
  <c r="AX91" i="1"/>
  <c r="BA91" i="1"/>
  <c r="AJ91" i="1"/>
  <c r="AV91" i="1"/>
  <c r="AZ91" i="1"/>
  <c r="AY91" i="1"/>
  <c r="X91" i="1"/>
  <c r="AG91" i="1"/>
  <c r="AI91" i="1"/>
  <c r="AS91" i="1"/>
  <c r="Z91" i="1"/>
  <c r="AT91" i="1"/>
  <c r="AF91" i="1"/>
  <c r="AL91" i="1"/>
  <c r="Y91" i="1"/>
  <c r="AQ91" i="1"/>
  <c r="AH91" i="1"/>
  <c r="AP91" i="1"/>
  <c r="W91" i="1"/>
  <c r="AK91" i="1"/>
  <c r="AU91" i="1"/>
  <c r="V91" i="1"/>
  <c r="AM79" i="1"/>
  <c r="AM455" i="1"/>
  <c r="AG98" i="1"/>
  <c r="W98" i="1"/>
  <c r="V98" i="1"/>
  <c r="AI98" i="1"/>
  <c r="AL98" i="1"/>
  <c r="Y98" i="1"/>
  <c r="AT98" i="1"/>
  <c r="AK98" i="1"/>
  <c r="AH98" i="1"/>
  <c r="AV98" i="1"/>
  <c r="AF98" i="1"/>
  <c r="Z98" i="1"/>
  <c r="AJ98" i="1"/>
  <c r="AU98" i="1"/>
  <c r="X98" i="1"/>
  <c r="AM303" i="1"/>
  <c r="AM48" i="1"/>
  <c r="AM21" i="1"/>
  <c r="AM97" i="1"/>
  <c r="AM195" i="1"/>
  <c r="AM36" i="1"/>
  <c r="AM211" i="1"/>
  <c r="AM60" i="1"/>
  <c r="AM424" i="1"/>
  <c r="AM351" i="1"/>
  <c r="AM15" i="1"/>
  <c r="AY316" i="1"/>
  <c r="AJ316" i="1"/>
  <c r="AU316" i="1"/>
  <c r="Z316" i="1"/>
  <c r="BA316" i="1"/>
  <c r="AL316" i="1"/>
  <c r="X316" i="1"/>
  <c r="AZ316" i="1"/>
  <c r="AH316" i="1"/>
  <c r="AG316" i="1"/>
  <c r="AX316" i="1"/>
  <c r="AV316" i="1"/>
  <c r="Y316" i="1"/>
  <c r="AF316" i="1"/>
  <c r="AI316" i="1"/>
  <c r="AK316" i="1"/>
  <c r="W316" i="1"/>
  <c r="BC316" i="1"/>
  <c r="AT316" i="1"/>
  <c r="V316" i="1"/>
  <c r="AF115" i="1"/>
  <c r="AO115" i="1"/>
  <c r="Z115" i="1"/>
  <c r="AH115" i="1"/>
  <c r="AN115" i="1"/>
  <c r="AI115" i="1"/>
  <c r="AV115" i="1"/>
  <c r="Y115" i="1"/>
  <c r="AZ115" i="1"/>
  <c r="AL115" i="1"/>
  <c r="AU115" i="1"/>
  <c r="AG115" i="1"/>
  <c r="X115" i="1"/>
  <c r="AP115" i="1"/>
  <c r="W115" i="1"/>
  <c r="AK115" i="1"/>
  <c r="AY115" i="1"/>
  <c r="AJ115" i="1"/>
  <c r="V115" i="1"/>
  <c r="AP25" i="1"/>
  <c r="AL25" i="1"/>
  <c r="AO25" i="1"/>
  <c r="Y25" i="1"/>
  <c r="AF25" i="1"/>
  <c r="AU25" i="1"/>
  <c r="AK25" i="1"/>
  <c r="AW25" i="1"/>
  <c r="AH25" i="1"/>
  <c r="W25" i="1"/>
  <c r="AG25" i="1"/>
  <c r="Z25" i="1"/>
  <c r="AN25" i="1"/>
  <c r="X25" i="1"/>
  <c r="AS25" i="1"/>
  <c r="AJ25" i="1"/>
  <c r="AT25" i="1"/>
  <c r="AV25" i="1"/>
  <c r="AI25" i="1"/>
  <c r="V25" i="1"/>
  <c r="AJ235" i="1"/>
  <c r="AL235" i="1"/>
  <c r="Z235" i="1"/>
  <c r="X235" i="1"/>
  <c r="AH235" i="1"/>
  <c r="Y235" i="1"/>
  <c r="AF235" i="1"/>
  <c r="W235" i="1"/>
  <c r="AG235" i="1"/>
  <c r="AK235" i="1"/>
  <c r="AX235" i="1"/>
  <c r="AI235" i="1"/>
  <c r="V235" i="1"/>
  <c r="AK355" i="1"/>
  <c r="Z355" i="1"/>
  <c r="AL355" i="1"/>
  <c r="AF355" i="1"/>
  <c r="X355" i="1"/>
  <c r="AI355" i="1"/>
  <c r="AG355" i="1"/>
  <c r="AH355" i="1"/>
  <c r="W355" i="1"/>
  <c r="AJ355" i="1"/>
  <c r="Y355" i="1"/>
  <c r="V355" i="1"/>
  <c r="AF259" i="1"/>
  <c r="AG259" i="1"/>
  <c r="AI259" i="1"/>
  <c r="W259" i="1"/>
  <c r="AJ259" i="1"/>
  <c r="AH259" i="1"/>
  <c r="AK259" i="1"/>
  <c r="Y259" i="1"/>
  <c r="X259" i="1"/>
  <c r="Z259" i="1"/>
  <c r="AL259" i="1"/>
  <c r="V259" i="1"/>
  <c r="AW173" i="1"/>
  <c r="AH173" i="1"/>
  <c r="AL173" i="1"/>
  <c r="AG173" i="1"/>
  <c r="AT173" i="1"/>
  <c r="BA173" i="1"/>
  <c r="W173" i="1"/>
  <c r="AR173" i="1"/>
  <c r="AV173" i="1"/>
  <c r="X173" i="1"/>
  <c r="AQ173" i="1"/>
  <c r="AP173" i="1"/>
  <c r="AU173" i="1"/>
  <c r="AK173" i="1"/>
  <c r="AS173" i="1"/>
  <c r="AF173" i="1"/>
  <c r="Y173" i="1"/>
  <c r="AI173" i="1"/>
  <c r="AJ173" i="1"/>
  <c r="Z173" i="1"/>
  <c r="AZ173" i="1"/>
  <c r="V173" i="1"/>
  <c r="AO117" i="1"/>
  <c r="AW117" i="1"/>
  <c r="AK117" i="1"/>
  <c r="AT117" i="1"/>
  <c r="AF117" i="1"/>
  <c r="X117" i="1"/>
  <c r="AZ117" i="1"/>
  <c r="AL117" i="1"/>
  <c r="AI117" i="1"/>
  <c r="W117" i="1"/>
  <c r="AH117" i="1"/>
  <c r="AV117" i="1"/>
  <c r="AR117" i="1"/>
  <c r="Y117" i="1"/>
  <c r="AU117" i="1"/>
  <c r="AJ117" i="1"/>
  <c r="AQ117" i="1"/>
  <c r="AG117" i="1"/>
  <c r="AS117" i="1"/>
  <c r="Z117" i="1"/>
  <c r="AX117" i="1"/>
  <c r="AY117" i="1"/>
  <c r="V117" i="1"/>
  <c r="AM196" i="1"/>
  <c r="AM10" i="1"/>
  <c r="AV440" i="1"/>
  <c r="AL440" i="1"/>
  <c r="Z440" i="1"/>
  <c r="BA440" i="1"/>
  <c r="AK440" i="1"/>
  <c r="AP440" i="1"/>
  <c r="AG440" i="1"/>
  <c r="BB440" i="1"/>
  <c r="X440" i="1"/>
  <c r="AN440" i="1"/>
  <c r="W440" i="1"/>
  <c r="AO440" i="1"/>
  <c r="AH440" i="1"/>
  <c r="AY440" i="1"/>
  <c r="AF440" i="1"/>
  <c r="Y440" i="1"/>
  <c r="AJ440" i="1"/>
  <c r="AT440" i="1"/>
  <c r="AU440" i="1"/>
  <c r="AS440" i="1"/>
  <c r="AW440" i="1"/>
  <c r="AI440" i="1"/>
  <c r="V440" i="1"/>
  <c r="AM305" i="1"/>
  <c r="AM379" i="1"/>
  <c r="AM20" i="1"/>
  <c r="AM238" i="1"/>
  <c r="AT399" i="1"/>
  <c r="AG399" i="1"/>
  <c r="AX399" i="1"/>
  <c r="AS399" i="1"/>
  <c r="AQ399" i="1"/>
  <c r="Y399" i="1"/>
  <c r="AK399" i="1"/>
  <c r="AW399" i="1"/>
  <c r="AH399" i="1"/>
  <c r="AY399" i="1"/>
  <c r="AL399" i="1"/>
  <c r="Z399" i="1"/>
  <c r="AZ399" i="1"/>
  <c r="W399" i="1"/>
  <c r="AR399" i="1"/>
  <c r="AV399" i="1"/>
  <c r="AJ399" i="1"/>
  <c r="X399" i="1"/>
  <c r="AU399" i="1"/>
  <c r="AI399" i="1"/>
  <c r="AF399" i="1"/>
  <c r="V399" i="1"/>
  <c r="AR222" i="1"/>
  <c r="X222" i="1"/>
  <c r="AF222" i="1"/>
  <c r="AT222" i="1"/>
  <c r="AV222" i="1"/>
  <c r="AS222" i="1"/>
  <c r="AH222" i="1"/>
  <c r="AQ222" i="1"/>
  <c r="AJ222" i="1"/>
  <c r="AU222" i="1"/>
  <c r="W222" i="1"/>
  <c r="AG222" i="1"/>
  <c r="Z222" i="1"/>
  <c r="AL222" i="1"/>
  <c r="AW222" i="1"/>
  <c r="AI222" i="1"/>
  <c r="AK222" i="1"/>
  <c r="Y222" i="1"/>
  <c r="V222" i="1"/>
  <c r="AM410" i="1"/>
  <c r="AM5" i="1"/>
  <c r="AM254" i="1"/>
  <c r="AM289" i="1"/>
  <c r="AM45" i="1"/>
  <c r="AM137" i="1"/>
  <c r="AM375" i="1"/>
  <c r="AM328" i="1"/>
  <c r="AM17" i="1"/>
  <c r="AM133" i="1"/>
  <c r="AM208" i="1"/>
  <c r="AM89" i="1"/>
  <c r="W365" i="1"/>
  <c r="AH365" i="1"/>
  <c r="AG365" i="1"/>
  <c r="AZ365" i="1"/>
  <c r="AK365" i="1"/>
  <c r="Y365" i="1"/>
  <c r="X365" i="1"/>
  <c r="AJ365" i="1"/>
  <c r="AF365" i="1"/>
  <c r="AL365" i="1"/>
  <c r="AX365" i="1"/>
  <c r="Z365" i="1"/>
  <c r="AI365" i="1"/>
  <c r="V365" i="1"/>
  <c r="AF295" i="1"/>
  <c r="AL295" i="1"/>
  <c r="BA295" i="1"/>
  <c r="AK295" i="1"/>
  <c r="Y295" i="1"/>
  <c r="X295" i="1"/>
  <c r="AI295" i="1"/>
  <c r="AP295" i="1"/>
  <c r="AG295" i="1"/>
  <c r="Z295" i="1"/>
  <c r="AO295" i="1"/>
  <c r="AJ295" i="1"/>
  <c r="AH295" i="1"/>
  <c r="W295" i="1"/>
  <c r="V295" i="1"/>
  <c r="Y99" i="1"/>
  <c r="AJ99" i="1"/>
  <c r="Z99" i="1"/>
  <c r="X99" i="1"/>
  <c r="W99" i="1"/>
  <c r="AX99" i="1"/>
  <c r="AF99" i="1"/>
  <c r="AK99" i="1"/>
  <c r="AI99" i="1"/>
  <c r="AH99" i="1"/>
  <c r="AZ99" i="1"/>
  <c r="AP99" i="1"/>
  <c r="AO99" i="1"/>
  <c r="AG99" i="1"/>
  <c r="AL99" i="1"/>
  <c r="V99" i="1"/>
  <c r="AL286" i="1"/>
  <c r="AG286" i="1"/>
  <c r="AT286" i="1"/>
  <c r="AS286" i="1"/>
  <c r="Y286" i="1"/>
  <c r="AF286" i="1"/>
  <c r="AH286" i="1"/>
  <c r="W286" i="1"/>
  <c r="Z286" i="1"/>
  <c r="AK286" i="1"/>
  <c r="AV286" i="1"/>
  <c r="AW286" i="1"/>
  <c r="AU286" i="1"/>
  <c r="AN286" i="1"/>
  <c r="X286" i="1"/>
  <c r="AI286" i="1"/>
  <c r="AJ286" i="1"/>
  <c r="V286" i="1"/>
  <c r="AM262" i="1"/>
  <c r="AH233" i="1"/>
  <c r="AP233" i="1"/>
  <c r="Z233" i="1"/>
  <c r="AF233" i="1"/>
  <c r="AV233" i="1"/>
  <c r="W233" i="1"/>
  <c r="AU233" i="1"/>
  <c r="AI233" i="1"/>
  <c r="Y233" i="1"/>
  <c r="AO233" i="1"/>
  <c r="AJ233" i="1"/>
  <c r="AK233" i="1"/>
  <c r="AN233" i="1"/>
  <c r="AL233" i="1"/>
  <c r="X233" i="1"/>
  <c r="AG233" i="1"/>
  <c r="V233" i="1"/>
  <c r="AH251" i="1"/>
  <c r="AS251" i="1"/>
  <c r="AG251" i="1"/>
  <c r="AY251" i="1"/>
  <c r="AJ251" i="1"/>
  <c r="AU251" i="1"/>
  <c r="W251" i="1"/>
  <c r="AT251" i="1"/>
  <c r="AO251" i="1"/>
  <c r="AI251" i="1"/>
  <c r="Z251" i="1"/>
  <c r="AV251" i="1"/>
  <c r="V251" i="1"/>
  <c r="Y251" i="1"/>
  <c r="AW251" i="1"/>
  <c r="AN251" i="1"/>
  <c r="AF251" i="1"/>
  <c r="AZ251" i="1"/>
  <c r="AL251" i="1"/>
  <c r="X251" i="1"/>
  <c r="AK251" i="1"/>
  <c r="AY169" i="1"/>
  <c r="AI169" i="1"/>
  <c r="AR169" i="1"/>
  <c r="AG169" i="1"/>
  <c r="AV169" i="1"/>
  <c r="AX169" i="1"/>
  <c r="AS169" i="1"/>
  <c r="Y169" i="1"/>
  <c r="AK169" i="1"/>
  <c r="AF169" i="1"/>
  <c r="AT169" i="1"/>
  <c r="AQ169" i="1"/>
  <c r="BA169" i="1"/>
  <c r="AL169" i="1"/>
  <c r="AJ169" i="1"/>
  <c r="AU169" i="1"/>
  <c r="AH169" i="1"/>
  <c r="AZ169" i="1"/>
  <c r="X169" i="1"/>
  <c r="W169" i="1"/>
  <c r="Z169" i="1"/>
  <c r="V169" i="1"/>
  <c r="AM179" i="1"/>
  <c r="AM121" i="1"/>
  <c r="AM131" i="1"/>
  <c r="AM332" i="1"/>
  <c r="AM202" i="1"/>
  <c r="AM362" i="1"/>
  <c r="X182" i="1"/>
  <c r="AU182" i="1"/>
  <c r="AL182" i="1"/>
  <c r="AZ182" i="1"/>
  <c r="Z182" i="1"/>
  <c r="AG182" i="1"/>
  <c r="AI182" i="1"/>
  <c r="AV182" i="1"/>
  <c r="AO182" i="1"/>
  <c r="V182" i="1"/>
  <c r="AH182" i="1"/>
  <c r="Y182" i="1"/>
  <c r="AT182" i="1"/>
  <c r="AK182" i="1"/>
  <c r="AW182" i="1"/>
  <c r="AF182" i="1"/>
  <c r="W182" i="1"/>
  <c r="AJ182" i="1"/>
  <c r="Y414" i="1"/>
  <c r="AV414" i="1"/>
  <c r="AY414" i="1"/>
  <c r="W414" i="1"/>
  <c r="AO414" i="1"/>
  <c r="AJ414" i="1"/>
  <c r="BA414" i="1"/>
  <c r="AI414" i="1"/>
  <c r="AU414" i="1"/>
  <c r="AK414" i="1"/>
  <c r="AH414" i="1"/>
  <c r="AP414" i="1"/>
  <c r="AL414" i="1"/>
  <c r="AZ414" i="1"/>
  <c r="AF414" i="1"/>
  <c r="AN414" i="1"/>
  <c r="X414" i="1"/>
  <c r="V414" i="1"/>
  <c r="AG414" i="1"/>
  <c r="Z414" i="1"/>
  <c r="AT414" i="1"/>
  <c r="Z85" i="1"/>
  <c r="AJ85" i="1"/>
  <c r="AO85" i="1"/>
  <c r="Y85" i="1"/>
  <c r="AS85" i="1"/>
  <c r="W85" i="1"/>
  <c r="AW85" i="1"/>
  <c r="AG85" i="1"/>
  <c r="AP85" i="1"/>
  <c r="X85" i="1"/>
  <c r="AT85" i="1"/>
  <c r="AV85" i="1"/>
  <c r="AR85" i="1"/>
  <c r="AF85" i="1"/>
  <c r="AH85" i="1"/>
  <c r="AQ85" i="1"/>
  <c r="AK85" i="1"/>
  <c r="AI85" i="1"/>
  <c r="AU85" i="1"/>
  <c r="AL85" i="1"/>
  <c r="V85" i="1"/>
  <c r="AM347" i="1"/>
  <c r="AM123" i="1"/>
  <c r="AM279" i="1"/>
  <c r="X165" i="1"/>
  <c r="AK165" i="1"/>
  <c r="AS165" i="1"/>
  <c r="AX165" i="1"/>
  <c r="AY165" i="1"/>
  <c r="AT165" i="1"/>
  <c r="AL165" i="1"/>
  <c r="Z165" i="1"/>
  <c r="AH165" i="1"/>
  <c r="Y165" i="1"/>
  <c r="AQ165" i="1"/>
  <c r="V165" i="1"/>
  <c r="AG165" i="1"/>
  <c r="AV165" i="1"/>
  <c r="AJ165" i="1"/>
  <c r="W165" i="1"/>
  <c r="AF165" i="1"/>
  <c r="AR165" i="1"/>
  <c r="AZ165" i="1"/>
  <c r="AI165" i="1"/>
  <c r="BA165" i="1"/>
  <c r="AU165" i="1"/>
  <c r="AF168" i="1"/>
  <c r="BA168" i="1"/>
  <c r="AG168" i="1"/>
  <c r="Z168" i="1"/>
  <c r="AR168" i="1"/>
  <c r="W168" i="1"/>
  <c r="AT168" i="1"/>
  <c r="AV168" i="1"/>
  <c r="X168" i="1"/>
  <c r="AU168" i="1"/>
  <c r="AQ168" i="1"/>
  <c r="AK168" i="1"/>
  <c r="AS168" i="1"/>
  <c r="AL168" i="1"/>
  <c r="Y168" i="1"/>
  <c r="AW168" i="1"/>
  <c r="AI168" i="1"/>
  <c r="AH168" i="1"/>
  <c r="AJ168" i="1"/>
  <c r="AZ168" i="1"/>
  <c r="V168" i="1"/>
  <c r="AL132" i="1"/>
  <c r="X132" i="1"/>
  <c r="AF132" i="1"/>
  <c r="AH132" i="1"/>
  <c r="AW132" i="1"/>
  <c r="V132" i="1"/>
  <c r="Y132" i="1"/>
  <c r="AG132" i="1"/>
  <c r="AJ132" i="1"/>
  <c r="AI132" i="1"/>
  <c r="AV132" i="1"/>
  <c r="AK132" i="1"/>
  <c r="Z132" i="1"/>
  <c r="W132" i="1"/>
  <c r="AI32" i="1"/>
  <c r="AS32" i="1"/>
  <c r="V32" i="1"/>
  <c r="AV32" i="1"/>
  <c r="X32" i="1"/>
  <c r="Y32" i="1"/>
  <c r="AJ32" i="1"/>
  <c r="AG32" i="1"/>
  <c r="AL32" i="1"/>
  <c r="AK32" i="1"/>
  <c r="AW32" i="1"/>
  <c r="AT32" i="1"/>
  <c r="AF32" i="1"/>
  <c r="W32" i="1"/>
  <c r="AU32" i="1"/>
  <c r="Z32" i="1"/>
  <c r="AH32" i="1"/>
  <c r="AM304" i="1"/>
  <c r="AM445" i="1"/>
  <c r="AM154" i="1"/>
  <c r="AM157" i="1"/>
  <c r="AM376" i="1"/>
  <c r="AM61" i="1"/>
  <c r="Y93" i="1"/>
  <c r="AT93" i="1"/>
  <c r="AG93" i="1"/>
  <c r="AK93" i="1"/>
  <c r="AY93" i="1"/>
  <c r="BB93" i="1"/>
  <c r="AO93" i="1"/>
  <c r="AJ93" i="1"/>
  <c r="AS93" i="1"/>
  <c r="AW93" i="1"/>
  <c r="AL93" i="1"/>
  <c r="W93" i="1"/>
  <c r="AQ93" i="1"/>
  <c r="AF93" i="1"/>
  <c r="Z93" i="1"/>
  <c r="BA93" i="1"/>
  <c r="AX93" i="1"/>
  <c r="AI93" i="1"/>
  <c r="AR93" i="1"/>
  <c r="AH93" i="1"/>
  <c r="AU93" i="1"/>
  <c r="AV93" i="1"/>
  <c r="AZ93" i="1"/>
  <c r="X93" i="1"/>
  <c r="AP93" i="1"/>
  <c r="V93" i="1"/>
  <c r="AM426" i="1"/>
  <c r="AL44" i="1"/>
  <c r="AP44" i="1"/>
  <c r="X44" i="1"/>
  <c r="BA44" i="1"/>
  <c r="AG44" i="1"/>
  <c r="Y44" i="1"/>
  <c r="AK44" i="1"/>
  <c r="AF44" i="1"/>
  <c r="AH44" i="1"/>
  <c r="AO44" i="1"/>
  <c r="Z44" i="1"/>
  <c r="AJ44" i="1"/>
  <c r="W44" i="1"/>
  <c r="AI44" i="1"/>
  <c r="V44" i="1"/>
  <c r="AM407" i="1"/>
  <c r="AM428" i="1"/>
  <c r="AM380" i="1"/>
  <c r="AU396" i="1"/>
  <c r="AI396" i="1"/>
  <c r="V396" i="1"/>
  <c r="AG396" i="1"/>
  <c r="X396" i="1"/>
  <c r="Z396" i="1"/>
  <c r="AR396" i="1"/>
  <c r="Y396" i="1"/>
  <c r="AT396" i="1"/>
  <c r="AH396" i="1"/>
  <c r="W396" i="1"/>
  <c r="AO396" i="1"/>
  <c r="AQ396" i="1"/>
  <c r="AJ396" i="1"/>
  <c r="AF396" i="1"/>
  <c r="AV396" i="1"/>
  <c r="AS396" i="1"/>
  <c r="AP396" i="1"/>
  <c r="AK396" i="1"/>
  <c r="AL396" i="1"/>
  <c r="AW396" i="1"/>
  <c r="Y9" i="1"/>
  <c r="V9" i="1"/>
  <c r="X9" i="1"/>
  <c r="AT9" i="1"/>
  <c r="AL9" i="1"/>
  <c r="AG9" i="1"/>
  <c r="W9" i="1"/>
  <c r="AV9" i="1"/>
  <c r="AS9" i="1"/>
  <c r="AI9" i="1"/>
  <c r="AR9" i="1"/>
  <c r="Z9" i="1"/>
  <c r="AW9" i="1"/>
  <c r="AU9" i="1"/>
  <c r="AQ9" i="1"/>
  <c r="AK9" i="1"/>
  <c r="AJ9" i="1"/>
  <c r="AH9" i="1"/>
  <c r="AF9" i="1"/>
  <c r="Y446" i="1"/>
  <c r="AR446" i="1"/>
  <c r="W446" i="1"/>
  <c r="AP446" i="1"/>
  <c r="AT446" i="1"/>
  <c r="X446" i="1"/>
  <c r="AH446" i="1"/>
  <c r="AW446" i="1"/>
  <c r="AV446" i="1"/>
  <c r="AO446" i="1"/>
  <c r="AJ446" i="1"/>
  <c r="AK446" i="1"/>
  <c r="AL446" i="1"/>
  <c r="Z446" i="1"/>
  <c r="AU446" i="1"/>
  <c r="AI446" i="1"/>
  <c r="AF446" i="1"/>
  <c r="AS446" i="1"/>
  <c r="AG446" i="1"/>
  <c r="AQ446" i="1"/>
  <c r="V446" i="1"/>
  <c r="AW4" i="1"/>
  <c r="AI4" i="1"/>
  <c r="AH4" i="1"/>
  <c r="AT4" i="1"/>
  <c r="Z4" i="1"/>
  <c r="AG4" i="1"/>
  <c r="AL4" i="1"/>
  <c r="AV4" i="1"/>
  <c r="AU4" i="1"/>
  <c r="AS4" i="1"/>
  <c r="X4" i="1"/>
  <c r="AF4" i="1"/>
  <c r="W4" i="1"/>
  <c r="AJ4" i="1"/>
  <c r="Y4" i="1"/>
  <c r="AK4" i="1"/>
  <c r="BB4" i="1"/>
  <c r="AP4" i="1"/>
  <c r="AN4" i="1"/>
  <c r="AY4" i="1"/>
  <c r="BA4" i="1"/>
  <c r="AO4" i="1"/>
  <c r="V4" i="1"/>
  <c r="F4" i="49"/>
  <c r="V2" i="38"/>
  <c r="L3" i="31"/>
  <c r="AV431" i="1"/>
  <c r="AL431" i="1"/>
  <c r="AU431" i="1"/>
  <c r="AH431" i="1"/>
  <c r="Z431" i="1"/>
  <c r="BA431" i="1"/>
  <c r="X431" i="1"/>
  <c r="AK431" i="1"/>
  <c r="AZ431" i="1"/>
  <c r="AJ431" i="1"/>
  <c r="AG431" i="1"/>
  <c r="Y431" i="1"/>
  <c r="AQ431" i="1"/>
  <c r="AX431" i="1"/>
  <c r="AI431" i="1"/>
  <c r="AY431" i="1"/>
  <c r="AR431" i="1"/>
  <c r="AF431" i="1"/>
  <c r="W431" i="1"/>
  <c r="V431" i="1"/>
  <c r="AM405" i="1"/>
  <c r="AM358" i="1"/>
  <c r="AR172" i="1"/>
  <c r="AU172" i="1"/>
  <c r="AI172" i="1"/>
  <c r="AV172" i="1"/>
  <c r="Z172" i="1"/>
  <c r="X172" i="1"/>
  <c r="W172" i="1"/>
  <c r="BA172" i="1"/>
  <c r="AY172" i="1"/>
  <c r="AZ172" i="1"/>
  <c r="AP172" i="1"/>
  <c r="Y172" i="1"/>
  <c r="AG172" i="1"/>
  <c r="AK172" i="1"/>
  <c r="AJ172" i="1"/>
  <c r="AH172" i="1"/>
  <c r="AL172" i="1"/>
  <c r="AX172" i="1"/>
  <c r="AF172" i="1"/>
  <c r="V172" i="1"/>
  <c r="AM138" i="1"/>
  <c r="AM296" i="1"/>
  <c r="AM340" i="1"/>
  <c r="X314" i="1"/>
  <c r="V314" i="1"/>
  <c r="AI314" i="1"/>
  <c r="Y314" i="1"/>
  <c r="AF314" i="1"/>
  <c r="AJ314" i="1"/>
  <c r="Z314" i="1"/>
  <c r="AG314" i="1"/>
  <c r="W314" i="1"/>
  <c r="AL314" i="1"/>
  <c r="AK314" i="1"/>
  <c r="AH314" i="1"/>
  <c r="AZ314" i="1"/>
  <c r="AM22" i="1"/>
  <c r="AM317" i="1"/>
  <c r="AM106" i="1"/>
  <c r="AM418" i="1"/>
  <c r="AM369" i="1"/>
  <c r="AM210" i="1"/>
  <c r="AM174" i="1"/>
  <c r="AM244" i="1"/>
  <c r="AM243" i="1"/>
  <c r="AM126" i="1"/>
  <c r="N4" i="31"/>
  <c r="AK276" i="1"/>
  <c r="AG276" i="1"/>
  <c r="AL276" i="1"/>
  <c r="AF276" i="1"/>
  <c r="AH276" i="1"/>
  <c r="AJ276" i="1"/>
  <c r="Y276" i="1"/>
  <c r="X276" i="1"/>
  <c r="W276" i="1"/>
  <c r="AX276" i="1"/>
  <c r="AI276" i="1"/>
  <c r="Z276" i="1"/>
  <c r="V276" i="1"/>
  <c r="AJ256" i="1"/>
  <c r="Y256" i="1"/>
  <c r="W256" i="1"/>
  <c r="AV256" i="1"/>
  <c r="AK256" i="1"/>
  <c r="AU256" i="1"/>
  <c r="AN256" i="1"/>
  <c r="AH256" i="1"/>
  <c r="AI256" i="1"/>
  <c r="AG256" i="1"/>
  <c r="AL256" i="1"/>
  <c r="Z256" i="1"/>
  <c r="AF256" i="1"/>
  <c r="X256" i="1"/>
  <c r="V256" i="1"/>
  <c r="AF284" i="1"/>
  <c r="AP284" i="1"/>
  <c r="X284" i="1"/>
  <c r="AJ284" i="1"/>
  <c r="W284" i="1"/>
  <c r="AL284" i="1"/>
  <c r="AU284" i="1"/>
  <c r="AV284" i="1"/>
  <c r="Y284" i="1"/>
  <c r="AK284" i="1"/>
  <c r="AG284" i="1"/>
  <c r="AO284" i="1"/>
  <c r="AH284" i="1"/>
  <c r="Z284" i="1"/>
  <c r="V284" i="1"/>
  <c r="AI284" i="1"/>
  <c r="AM67" i="1"/>
  <c r="AM206" i="1"/>
  <c r="AM278" i="1"/>
  <c r="AM249" i="1"/>
  <c r="AM403" i="1"/>
  <c r="AM87" i="1"/>
  <c r="AM319" i="1"/>
  <c r="AM290" i="1"/>
  <c r="AM383" i="1"/>
  <c r="AM453" i="1"/>
  <c r="AM47" i="1"/>
  <c r="AM417" i="1"/>
  <c r="AV336" i="1"/>
  <c r="Y336" i="1"/>
  <c r="AT336" i="1"/>
  <c r="W336" i="1"/>
  <c r="X336" i="1"/>
  <c r="Z336" i="1"/>
  <c r="AR336" i="1"/>
  <c r="AY336" i="1"/>
  <c r="AK336" i="1"/>
  <c r="AU336" i="1"/>
  <c r="AL336" i="1"/>
  <c r="AG336" i="1"/>
  <c r="AJ336" i="1"/>
  <c r="AH336" i="1"/>
  <c r="AX336" i="1"/>
  <c r="AF336" i="1"/>
  <c r="AZ336" i="1"/>
  <c r="AO336" i="1"/>
  <c r="AI336" i="1"/>
  <c r="V336" i="1"/>
  <c r="AH95" i="1"/>
  <c r="Z95" i="1"/>
  <c r="AF95" i="1"/>
  <c r="Y95" i="1"/>
  <c r="W95" i="1"/>
  <c r="V95" i="1"/>
  <c r="AK95" i="1"/>
  <c r="AL95" i="1"/>
  <c r="AG95" i="1"/>
  <c r="AY95" i="1"/>
  <c r="AJ95" i="1"/>
  <c r="X95" i="1"/>
  <c r="AI95" i="1"/>
  <c r="AM155" i="1"/>
  <c r="AM343" i="1"/>
  <c r="AM239" i="1"/>
  <c r="AM404" i="1"/>
  <c r="AM337" i="1"/>
  <c r="AM364" i="1"/>
  <c r="AM119" i="1"/>
  <c r="AF189" i="1"/>
  <c r="W189" i="1"/>
  <c r="X189" i="1"/>
  <c r="AV189" i="1"/>
  <c r="AK189" i="1"/>
  <c r="AH189" i="1"/>
  <c r="AT189" i="1"/>
  <c r="Y189" i="1"/>
  <c r="AN189" i="1"/>
  <c r="AP189" i="1"/>
  <c r="AO189" i="1"/>
  <c r="AG189" i="1"/>
  <c r="AU189" i="1"/>
  <c r="BC189" i="1"/>
  <c r="AJ189" i="1"/>
  <c r="Z189" i="1"/>
  <c r="AL189" i="1"/>
  <c r="AI189" i="1"/>
  <c r="V189" i="1"/>
  <c r="AM129" i="1"/>
  <c r="AM130" i="1"/>
  <c r="AM462" i="1"/>
  <c r="AM178" i="1"/>
  <c r="AM443" i="1"/>
  <c r="AM459" i="1"/>
  <c r="AM344" i="1"/>
  <c r="AM78" i="1"/>
  <c r="AM378" i="1"/>
  <c r="AM425" i="1"/>
  <c r="AM241" i="1"/>
  <c r="AM76" i="1"/>
  <c r="AM161" i="1"/>
  <c r="AM323" i="1"/>
  <c r="AM84" i="1"/>
  <c r="AM411" i="1"/>
  <c r="AM94" i="1"/>
  <c r="AM339" i="1"/>
  <c r="AM268" i="1"/>
  <c r="AM192" i="1"/>
  <c r="AM228" i="1"/>
  <c r="AM156" i="1"/>
  <c r="AM420" i="1"/>
  <c r="AM224" i="1"/>
  <c r="AM427" i="1"/>
  <c r="AM225" i="1"/>
  <c r="AM263" i="1"/>
  <c r="AM353" i="1"/>
  <c r="AM389" i="1"/>
  <c r="AM86" i="1"/>
  <c r="AM348" i="1"/>
  <c r="AM273" i="1"/>
  <c r="AM421" i="1"/>
  <c r="AM71" i="1"/>
  <c r="AM73" i="1"/>
  <c r="AM372" i="1"/>
  <c r="AM29" i="1"/>
  <c r="AM201" i="1"/>
  <c r="AM267" i="1"/>
  <c r="AM252" i="1"/>
  <c r="AM460" i="1"/>
  <c r="AM140" i="1"/>
  <c r="AM55" i="1"/>
  <c r="AM62" i="1"/>
  <c r="AM324" i="1"/>
  <c r="AM451" i="1"/>
  <c r="AM275" i="1"/>
  <c r="AM312" i="1"/>
  <c r="AM444" i="1"/>
  <c r="AM80" i="1"/>
  <c r="AM134" i="1"/>
  <c r="AM127" i="1"/>
  <c r="AM458" i="1"/>
  <c r="AM42" i="1"/>
  <c r="AM122" i="1"/>
  <c r="AM240" i="1"/>
  <c r="AM31" i="1"/>
  <c r="AM215" i="1"/>
  <c r="AM422" i="1"/>
  <c r="AM23" i="1"/>
  <c r="AM333" i="1"/>
  <c r="AM408" i="1"/>
  <c r="AM402" i="1"/>
  <c r="AM397" i="1"/>
  <c r="AM175" i="1"/>
  <c r="AM142" i="1"/>
  <c r="AM152" i="1"/>
  <c r="AM166" i="1"/>
  <c r="Y20" i="2" l="1" a="1"/>
  <c r="Y20" i="2" s="1"/>
  <c r="AM465" i="1"/>
  <c r="AM283" i="1"/>
  <c r="AM452" i="1"/>
  <c r="AM433" i="1"/>
  <c r="AM366" i="1"/>
  <c r="AM338" i="1"/>
  <c r="AM271" i="1"/>
  <c r="AM388" i="1"/>
  <c r="AM280" i="1"/>
  <c r="G166" i="31"/>
  <c r="F166" i="31" s="1"/>
  <c r="G109" i="31"/>
  <c r="F109" i="31" s="1"/>
  <c r="G146" i="31"/>
  <c r="F146" i="31" s="1"/>
  <c r="G203" i="31"/>
  <c r="F203" i="31" s="1"/>
  <c r="G127" i="31"/>
  <c r="F127" i="31" s="1"/>
  <c r="G78" i="31"/>
  <c r="F78" i="31" s="1"/>
  <c r="F18" i="31"/>
  <c r="G91" i="31"/>
  <c r="F91" i="31" s="1"/>
  <c r="G143" i="31"/>
  <c r="F143" i="31" s="1"/>
  <c r="G148" i="31"/>
  <c r="F148" i="31" s="1"/>
  <c r="G200" i="31"/>
  <c r="F200" i="31" s="1"/>
  <c r="G112" i="31"/>
  <c r="F112" i="31" s="1"/>
  <c r="G169" i="31"/>
  <c r="F169" i="31" s="1"/>
  <c r="G171" i="31"/>
  <c r="F171" i="31" s="1"/>
  <c r="AM330" i="1"/>
  <c r="G114" i="31"/>
  <c r="F114" i="31" s="1"/>
  <c r="AM116" i="1"/>
  <c r="AM391" i="1"/>
  <c r="AM285" i="1"/>
  <c r="AM329" i="1"/>
  <c r="AM96" i="1"/>
  <c r="AM221" i="1"/>
  <c r="AM111" i="1"/>
  <c r="AM229" i="1"/>
  <c r="AM75" i="1"/>
  <c r="AM258" i="1"/>
  <c r="AM291" i="1"/>
  <c r="AM90" i="1"/>
  <c r="AM198" i="1"/>
  <c r="AM257" i="1"/>
  <c r="AM212"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4" i="1"/>
  <c r="AM409" i="1"/>
  <c r="AM326" i="1"/>
  <c r="AM456" i="1"/>
  <c r="AM387" i="1"/>
  <c r="G156" i="31"/>
  <c r="F156" i="31" s="1"/>
  <c r="G99" i="31"/>
  <c r="F99" i="31" s="1"/>
  <c r="G145" i="31"/>
  <c r="F145" i="31" s="1"/>
  <c r="AM309" i="1"/>
  <c r="AM287" i="1"/>
  <c r="AM146" i="1"/>
  <c r="G202" i="31"/>
  <c r="F202" i="31" s="1"/>
  <c r="AM52" i="1"/>
  <c r="AM370" i="1"/>
  <c r="AM88" i="1"/>
  <c r="AM107" i="1"/>
  <c r="AM401" i="1"/>
  <c r="AM416" i="1"/>
  <c r="AM33" i="1"/>
  <c r="AM253" i="1"/>
  <c r="AM118" i="1"/>
  <c r="AM183" i="1"/>
  <c r="AM385" i="1"/>
  <c r="AM335" i="1"/>
  <c r="AM43" i="1"/>
  <c r="AM390" i="1"/>
  <c r="AM234" i="1"/>
  <c r="AM135" i="1"/>
  <c r="AM51" i="1"/>
  <c r="AM83" i="1"/>
  <c r="AM35" i="1"/>
  <c r="AM350" i="1"/>
  <c r="AM255" i="1"/>
  <c r="AM72" i="1"/>
  <c r="AM11" i="1"/>
  <c r="AM151" i="1"/>
  <c r="AM112" i="1"/>
  <c r="AM331" i="1"/>
  <c r="AM327" i="1"/>
  <c r="AM82" i="1"/>
  <c r="AM8" i="1"/>
  <c r="AM7" i="1"/>
  <c r="AM297" i="1"/>
  <c r="AM438" i="1"/>
  <c r="AM435" i="1"/>
  <c r="AM164" i="1"/>
  <c r="AM24" i="1"/>
  <c r="AM194" i="1"/>
  <c r="AM205" i="1"/>
  <c r="AM311" i="1"/>
  <c r="G116" i="31"/>
  <c r="F116" i="31" s="1"/>
  <c r="AM207" i="1"/>
  <c r="G173" i="31"/>
  <c r="F173" i="31" s="1"/>
  <c r="AM434" i="1"/>
  <c r="AM232" i="1"/>
  <c r="AM406" i="1"/>
  <c r="AM293" i="1"/>
  <c r="AM264"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4" i="1"/>
  <c r="AM325" i="1"/>
  <c r="AM40" i="1"/>
  <c r="AM56" i="1"/>
  <c r="G207" i="31"/>
  <c r="F207" i="31" s="1"/>
  <c r="AM74" i="1"/>
  <c r="AM209" i="1"/>
  <c r="AM199"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6" i="1"/>
  <c r="AM120" i="1"/>
  <c r="AM449" i="1"/>
  <c r="AM184" i="1"/>
  <c r="AM171" i="1"/>
  <c r="AM260" i="1"/>
  <c r="AM373" i="1"/>
  <c r="AM163" i="1"/>
  <c r="AM41" i="1"/>
  <c r="AM14" i="1"/>
  <c r="AM413" i="1"/>
  <c r="AM220" i="1"/>
  <c r="AM185" i="1"/>
  <c r="AM419" i="1"/>
  <c r="AM159" i="1"/>
  <c r="AM281" i="1"/>
  <c r="AM114" i="1"/>
  <c r="AM193" i="1"/>
  <c r="AM439"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86" i="1"/>
  <c r="AM299" i="1"/>
  <c r="AM361" i="1"/>
  <c r="AM292" i="1"/>
  <c r="AM92" i="1"/>
  <c r="AM57" i="1"/>
  <c r="AM457" i="1"/>
  <c r="AM54" i="1"/>
  <c r="AM363" i="1"/>
  <c r="AM393" i="1"/>
  <c r="AM429" i="1"/>
  <c r="AM191" i="1"/>
  <c r="AM6" i="1"/>
  <c r="AM415" i="1"/>
  <c r="AM34" i="1"/>
  <c r="AM2" i="1"/>
  <c r="AM37" i="1"/>
  <c r="AM103" i="1"/>
  <c r="AM177" i="1"/>
  <c r="AM218" i="1"/>
  <c r="AM170" i="1"/>
  <c r="AM104" i="1"/>
  <c r="AM13" i="1"/>
  <c r="AM3" i="1"/>
  <c r="AM50" i="1"/>
  <c r="AM109" i="1"/>
  <c r="AM395" i="1"/>
  <c r="AM46" i="1"/>
  <c r="AM352" i="1"/>
  <c r="AM377" i="1"/>
  <c r="AM437" i="1"/>
  <c r="AM308" i="1"/>
  <c r="AM128" i="1"/>
  <c r="AM371" i="1"/>
  <c r="AM365" i="1"/>
  <c r="AM270" i="1"/>
  <c r="AM44" i="1"/>
  <c r="AM222" i="1"/>
  <c r="AM117" i="1"/>
  <c r="AM173" i="1"/>
  <c r="AM259" i="1"/>
  <c r="G67" i="31"/>
  <c r="F67" i="31" s="1"/>
  <c r="G122" i="31"/>
  <c r="F122" i="31" s="1"/>
  <c r="G92" i="31"/>
  <c r="F92" i="31" s="1"/>
  <c r="G104" i="31"/>
  <c r="F104" i="31" s="1"/>
  <c r="G136" i="31"/>
  <c r="F136" i="31" s="1"/>
  <c r="G40" i="31"/>
  <c r="F40" i="31" s="1"/>
  <c r="G60" i="31"/>
  <c r="F60" i="31" s="1"/>
  <c r="G38" i="31"/>
  <c r="F38" i="31" s="1"/>
  <c r="G75" i="31"/>
  <c r="F75" i="31" s="1"/>
  <c r="G211" i="31"/>
  <c r="F211" i="31" s="1"/>
  <c r="G113" i="31"/>
  <c r="F113" i="31" s="1"/>
  <c r="G181" i="31"/>
  <c r="F181" i="31" s="1"/>
  <c r="G83" i="31"/>
  <c r="F83" i="31" s="1"/>
  <c r="G121" i="31"/>
  <c r="F121" i="31" s="1"/>
  <c r="AM168" i="1"/>
  <c r="AM169" i="1"/>
  <c r="AM251" i="1"/>
  <c r="G134" i="31"/>
  <c r="F134" i="31" s="1"/>
  <c r="G20" i="31"/>
  <c r="F20" i="31" s="1"/>
  <c r="G82" i="31"/>
  <c r="F82" i="31" s="1"/>
  <c r="AM115" i="1"/>
  <c r="G130" i="31"/>
  <c r="F130" i="31" s="1"/>
  <c r="G65" i="31"/>
  <c r="F65" i="31" s="1"/>
  <c r="G164" i="31"/>
  <c r="F164" i="31" s="1"/>
  <c r="AM91" i="1"/>
  <c r="AM450" i="1"/>
  <c r="G43" i="31"/>
  <c r="F43" i="31" s="1"/>
  <c r="G34" i="31"/>
  <c r="F34" i="31" s="1"/>
  <c r="G197" i="31"/>
  <c r="F197" i="31" s="1"/>
  <c r="AM349" i="1"/>
  <c r="G76" i="31"/>
  <c r="G185" i="31"/>
  <c r="F185" i="31" s="1"/>
  <c r="AM432" i="1"/>
  <c r="G29" i="31"/>
  <c r="F29" i="31" s="1"/>
  <c r="G149" i="31"/>
  <c r="F149" i="31" s="1"/>
  <c r="G100" i="31"/>
  <c r="F100" i="31" s="1"/>
  <c r="G199" i="31"/>
  <c r="F199" i="31" s="1"/>
  <c r="G36" i="31"/>
  <c r="F36" i="31" s="1"/>
  <c r="AM284" i="1"/>
  <c r="G119" i="31"/>
  <c r="F119" i="31" s="1"/>
  <c r="G159" i="31"/>
  <c r="F159" i="31" s="1"/>
  <c r="AM431" i="1"/>
  <c r="G98" i="31"/>
  <c r="F98" i="31" s="1"/>
  <c r="G41" i="31"/>
  <c r="F41" i="31" s="1"/>
  <c r="G183" i="31"/>
  <c r="F183" i="31" s="1"/>
  <c r="AM286" i="1"/>
  <c r="G170" i="31"/>
  <c r="F170" i="31" s="1"/>
  <c r="G192" i="31"/>
  <c r="F192" i="31" s="1"/>
  <c r="G193" i="31"/>
  <c r="F193" i="31" s="1"/>
  <c r="G165" i="31"/>
  <c r="F165" i="31" s="1"/>
  <c r="AM197" i="1"/>
  <c r="G208" i="31"/>
  <c r="F208" i="31" s="1"/>
  <c r="G71" i="31"/>
  <c r="F71" i="31" s="1"/>
  <c r="AM231" i="1"/>
  <c r="AM143" i="1"/>
  <c r="AM294" i="1"/>
  <c r="AM248" i="1"/>
  <c r="G62" i="31"/>
  <c r="F62" i="31" s="1"/>
  <c r="G107" i="31"/>
  <c r="F107" i="31" s="1"/>
  <c r="G154" i="31"/>
  <c r="F154" i="31" s="1"/>
  <c r="G150" i="31"/>
  <c r="F150" i="31" s="1"/>
  <c r="G152" i="31"/>
  <c r="F152" i="31" s="1"/>
  <c r="G97" i="31"/>
  <c r="F97" i="31" s="1"/>
  <c r="AM336" i="1"/>
  <c r="G47" i="31"/>
  <c r="F47" i="31" s="1"/>
  <c r="G158" i="31"/>
  <c r="F158" i="31" s="1"/>
  <c r="G195" i="31"/>
  <c r="F195" i="31" s="1"/>
  <c r="G22" i="31"/>
  <c r="F22" i="31" s="1"/>
  <c r="G144" i="31"/>
  <c r="F144" i="31" s="1"/>
  <c r="G133" i="31"/>
  <c r="F133" i="31" s="1"/>
  <c r="AM396" i="1"/>
  <c r="AM93" i="1"/>
  <c r="G37" i="31"/>
  <c r="F37" i="31" s="1"/>
  <c r="G46" i="31"/>
  <c r="AM132" i="1"/>
  <c r="AM165" i="1"/>
  <c r="AM182" i="1"/>
  <c r="G210" i="31"/>
  <c r="F210" i="31" s="1"/>
  <c r="G31" i="31"/>
  <c r="F31" i="31" s="1"/>
  <c r="G176" i="31"/>
  <c r="F176" i="31" s="1"/>
  <c r="AM25" i="1"/>
  <c r="G53" i="31"/>
  <c r="F53" i="31" s="1"/>
  <c r="G178" i="31"/>
  <c r="F178" i="31" s="1"/>
  <c r="AM98" i="1"/>
  <c r="AM63" i="1"/>
  <c r="G87" i="31"/>
  <c r="F87" i="31" s="1"/>
  <c r="AM282" i="1"/>
  <c r="G30" i="31"/>
  <c r="F30" i="31" s="1"/>
  <c r="G80" i="31"/>
  <c r="F80" i="31" s="1"/>
  <c r="G89" i="31"/>
  <c r="F89" i="31" s="1"/>
  <c r="G58" i="31"/>
  <c r="F58" i="31" s="1"/>
  <c r="G103" i="31"/>
  <c r="F103" i="31" s="1"/>
  <c r="AM68" i="1"/>
  <c r="G111" i="31"/>
  <c r="F111" i="31" s="1"/>
  <c r="G186" i="31"/>
  <c r="F186" i="31" s="1"/>
  <c r="G27" i="31"/>
  <c r="F27" i="31" s="1"/>
  <c r="AM95" i="1"/>
  <c r="AM256" i="1"/>
  <c r="G39" i="31"/>
  <c r="F39" i="31" s="1"/>
  <c r="AM314" i="1"/>
  <c r="AM4" i="1"/>
  <c r="G50" i="31"/>
  <c r="F50" i="31" s="1"/>
  <c r="G44" i="31"/>
  <c r="F44" i="31" s="1"/>
  <c r="G84" i="31"/>
  <c r="F84" i="31" s="1"/>
  <c r="G168" i="31"/>
  <c r="F168" i="31" s="1"/>
  <c r="G81" i="31"/>
  <c r="F81" i="31" s="1"/>
  <c r="G138" i="31"/>
  <c r="F138" i="31" s="1"/>
  <c r="G187" i="31"/>
  <c r="F187" i="31" s="1"/>
  <c r="G191" i="31"/>
  <c r="F191" i="31" s="1"/>
  <c r="AM399" i="1"/>
  <c r="G198" i="31"/>
  <c r="F198" i="31" s="1"/>
  <c r="G135" i="31"/>
  <c r="F135" i="31" s="1"/>
  <c r="G94" i="31"/>
  <c r="F94" i="31" s="1"/>
  <c r="AM430" i="1"/>
  <c r="AM162" i="1"/>
  <c r="AM306" i="1"/>
  <c r="G201" i="31"/>
  <c r="F201" i="31" s="1"/>
  <c r="G79" i="31"/>
  <c r="F79" i="31" s="1"/>
  <c r="G110" i="31"/>
  <c r="F110" i="31" s="1"/>
  <c r="AM39" i="1"/>
  <c r="AM436" i="1"/>
  <c r="AM412" i="1"/>
  <c r="G69" i="31"/>
  <c r="G28" i="31"/>
  <c r="F28" i="31" s="1"/>
  <c r="G72" i="31"/>
  <c r="F72" i="31" s="1"/>
  <c r="AM150" i="1"/>
  <c r="AM230" i="1"/>
  <c r="G147" i="31"/>
  <c r="F147" i="31" s="1"/>
  <c r="G205" i="31"/>
  <c r="F205" i="31" s="1"/>
  <c r="G212" i="31"/>
  <c r="F212" i="31" s="1"/>
  <c r="G172" i="31"/>
  <c r="F172" i="31" s="1"/>
  <c r="AM276" i="1"/>
  <c r="G59" i="31"/>
  <c r="F59" i="31" s="1"/>
  <c r="G132" i="31"/>
  <c r="F132" i="31" s="1"/>
  <c r="G131" i="31"/>
  <c r="F131" i="31" s="1"/>
  <c r="G124" i="31"/>
  <c r="F124" i="31" s="1"/>
  <c r="G49" i="31"/>
  <c r="F49" i="31" s="1"/>
  <c r="G213" i="31"/>
  <c r="F213" i="31" s="1"/>
  <c r="G35" i="31"/>
  <c r="F35" i="31" s="1"/>
  <c r="G102" i="31"/>
  <c r="F102" i="31" s="1"/>
  <c r="G33" i="31"/>
  <c r="F33" i="31" s="1"/>
  <c r="AM99" i="1"/>
  <c r="G45" i="31"/>
  <c r="F45" i="31" s="1"/>
  <c r="G126" i="31"/>
  <c r="F126" i="31" s="1"/>
  <c r="G95" i="31"/>
  <c r="F95" i="31" s="1"/>
  <c r="G51" i="31"/>
  <c r="F51" i="31" s="1"/>
  <c r="AM235" i="1"/>
  <c r="AM316" i="1"/>
  <c r="G179" i="31"/>
  <c r="F179" i="31" s="1"/>
  <c r="AM70" i="1"/>
  <c r="AM272" i="1"/>
  <c r="G42" i="31"/>
  <c r="F42" i="31" s="1"/>
  <c r="G139" i="31"/>
  <c r="F139" i="31" s="1"/>
  <c r="G26" i="31"/>
  <c r="F26" i="31" s="1"/>
  <c r="G54" i="31"/>
  <c r="F54" i="31" s="1"/>
  <c r="G25" i="31"/>
  <c r="F25" i="31" s="1"/>
  <c r="G167" i="31"/>
  <c r="F167" i="31" s="1"/>
  <c r="G55" i="31"/>
  <c r="F55" i="31" s="1"/>
  <c r="G96" i="31"/>
  <c r="F96" i="31" s="1"/>
  <c r="AM53" i="1"/>
  <c r="G155" i="31"/>
  <c r="F155" i="31" s="1"/>
  <c r="G128" i="31"/>
  <c r="F128" i="31" s="1"/>
  <c r="AM189" i="1"/>
  <c r="G196" i="31"/>
  <c r="F196" i="31" s="1"/>
  <c r="G93" i="31"/>
  <c r="F93" i="31" s="1"/>
  <c r="G180" i="31"/>
  <c r="F180" i="31" s="1"/>
  <c r="AM446" i="1"/>
  <c r="AM9" i="1"/>
  <c r="G73" i="31"/>
  <c r="F73" i="31" s="1"/>
  <c r="G106" i="31"/>
  <c r="F106" i="31" s="1"/>
  <c r="G74" i="31"/>
  <c r="F74" i="31" s="1"/>
  <c r="AM85" i="1"/>
  <c r="G162" i="31"/>
  <c r="F162" i="31" s="1"/>
  <c r="AM440" i="1"/>
  <c r="AM355" i="1"/>
  <c r="G157" i="31"/>
  <c r="F157" i="31" s="1"/>
  <c r="G140" i="31"/>
  <c r="F140" i="31" s="1"/>
  <c r="AM359" i="1"/>
  <c r="AM102" i="1"/>
  <c r="AM101" i="1"/>
  <c r="G120" i="31"/>
  <c r="F120" i="31" s="1"/>
  <c r="G206" i="31"/>
  <c r="G63" i="31"/>
  <c r="F63" i="31" s="1"/>
  <c r="G177" i="31"/>
  <c r="F177" i="31" s="1"/>
  <c r="AM181" i="1"/>
  <c r="AM374" i="1"/>
  <c r="AM49" i="1"/>
  <c r="G101" i="31"/>
  <c r="F101" i="31" s="1"/>
  <c r="G57" i="31"/>
  <c r="F57" i="31" s="1"/>
  <c r="G88" i="31"/>
  <c r="F88" i="31" s="1"/>
  <c r="G86" i="31"/>
  <c r="F86" i="31" s="1"/>
  <c r="G52" i="31"/>
  <c r="F52" i="31" s="1"/>
  <c r="G48" i="31"/>
  <c r="F48" i="31" s="1"/>
  <c r="G108" i="31"/>
  <c r="F108" i="31" s="1"/>
  <c r="G204" i="31"/>
  <c r="F204" i="31" s="1"/>
  <c r="AM172" i="1"/>
  <c r="G77" i="31"/>
  <c r="F77" i="31" s="1"/>
  <c r="G189" i="31"/>
  <c r="F189" i="31" s="1"/>
  <c r="G21" i="31"/>
  <c r="G188" i="31"/>
  <c r="F188" i="31" s="1"/>
  <c r="G85" i="31"/>
  <c r="F85" i="31" s="1"/>
  <c r="G151" i="31"/>
  <c r="F151" i="31" s="1"/>
  <c r="AM32" i="1"/>
  <c r="AM414" i="1"/>
  <c r="AM233" i="1"/>
  <c r="AM295" i="1"/>
  <c r="G129" i="31"/>
  <c r="F129" i="31" s="1"/>
  <c r="G209" i="31"/>
  <c r="F209" i="31" s="1"/>
  <c r="G23" i="31"/>
  <c r="F23" i="31" s="1"/>
  <c r="G105" i="31"/>
  <c r="F105" i="31" s="1"/>
  <c r="G68" i="31"/>
  <c r="F68" i="31" s="1"/>
  <c r="G153" i="31"/>
  <c r="F153" i="31" s="1"/>
  <c r="G70" i="31"/>
  <c r="F70" i="31" s="1"/>
  <c r="G142" i="31"/>
  <c r="F142" i="31" s="1"/>
  <c r="AM298" i="1"/>
  <c r="G163" i="31"/>
  <c r="F163" i="31" s="1"/>
  <c r="G175" i="31"/>
  <c r="F175" i="31" s="1"/>
  <c r="G174" i="31"/>
  <c r="F174" i="31" s="1"/>
  <c r="G123" i="31"/>
  <c r="F123" i="31" s="1"/>
  <c r="G32" i="31"/>
  <c r="F32" i="31" s="1"/>
  <c r="V22" i="2"/>
  <c r="G115" i="31"/>
  <c r="F115" i="31" s="1"/>
  <c r="G64" i="31"/>
  <c r="F64" i="31" s="1"/>
  <c r="G56" i="31"/>
  <c r="G90" i="31"/>
  <c r="F90" i="31" s="1"/>
  <c r="G161" i="31"/>
  <c r="F161" i="31" s="1"/>
  <c r="G141" i="31"/>
  <c r="F141" i="31" s="1"/>
  <c r="G2" i="31"/>
  <c r="F2" i="31" s="1"/>
  <c r="G117" i="31"/>
  <c r="F117" i="31" s="1"/>
  <c r="G160" i="31"/>
  <c r="F160" i="31" s="1"/>
  <c r="G66" i="31"/>
  <c r="F66" i="31" s="1"/>
  <c r="G190" i="31"/>
  <c r="F190" i="31" s="1"/>
  <c r="G118" i="31"/>
  <c r="F118" i="31" s="1"/>
  <c r="G24" i="31"/>
  <c r="F24" i="31" s="1"/>
  <c r="AM204" i="1"/>
  <c r="AM216" i="1"/>
  <c r="Y69" i="2" l="1"/>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206" i="31"/>
  <c r="L4" i="31"/>
  <c r="L5" i="31" s="1"/>
  <c r="F21" i="31"/>
  <c r="F46" i="31"/>
  <c r="F76" i="31"/>
  <c r="F56"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B24" i="2" s="1" a="1"/>
  <c r="AB24" i="2" s="1"/>
  <c r="AK24" i="2" a="1"/>
  <c r="AK24" i="2" s="1"/>
  <c r="AA47" i="2" a="1"/>
  <c r="AA47" i="2" s="1"/>
  <c r="AB47" i="2" s="1" a="1"/>
  <c r="AB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B36" i="2" s="1" a="1"/>
  <c r="AB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50" i="2" a="1"/>
  <c r="AB50" i="2" s="1"/>
  <c r="AL50" i="2" a="1"/>
  <c r="AL50" i="2" s="1"/>
  <c r="AB30" i="2" a="1"/>
  <c r="AB30" i="2" s="1"/>
  <c r="AL24" i="2" a="1"/>
  <c r="AL24"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X38" i="2" l="1"/>
  <c r="AZ38" i="2"/>
  <c r="AP38" i="2"/>
  <c r="AQ38" i="2"/>
  <c r="AT38" i="2" s="1"/>
  <c r="AS38" i="2"/>
  <c r="BA38" i="2"/>
  <c r="AW38" i="2"/>
  <c r="BC55" i="2"/>
  <c r="AQ55" i="2"/>
  <c r="AT55" i="2" s="1"/>
  <c r="AS55" i="2"/>
  <c r="BB55" i="2"/>
  <c r="AX55" i="2"/>
  <c r="BC38" i="2"/>
  <c r="AW55" i="2"/>
  <c r="AY38" i="2"/>
  <c r="AV55" i="2"/>
  <c r="AZ55" i="2"/>
  <c r="BA55" i="2"/>
  <c r="AP55" i="2"/>
  <c r="AV38" i="2"/>
  <c r="AY55" i="2"/>
  <c r="BB38" i="2"/>
  <c r="AR30" i="2"/>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56" i="1"/>
  <c r="BH451" i="1"/>
  <c r="BH441" i="1"/>
  <c r="BH434" i="1"/>
  <c r="BH426" i="1"/>
  <c r="BH418" i="1"/>
  <c r="BH412" i="1"/>
  <c r="BH404" i="1"/>
  <c r="BH396" i="1"/>
  <c r="BH387" i="1"/>
  <c r="BH379" i="1"/>
  <c r="BH371" i="1"/>
  <c r="BH363" i="1"/>
  <c r="BH347" i="1"/>
  <c r="BH339" i="1"/>
  <c r="BH331" i="1"/>
  <c r="BH323" i="1"/>
  <c r="BH314" i="1"/>
  <c r="BH306" i="1"/>
  <c r="BH298" i="1"/>
  <c r="BH292" i="1"/>
  <c r="BH285" i="1"/>
  <c r="BH277" i="1"/>
  <c r="BH268" i="1"/>
  <c r="BH259" i="1"/>
  <c r="BH251" i="1"/>
  <c r="BH241" i="1"/>
  <c r="BH232" i="1"/>
  <c r="BH224" i="1"/>
  <c r="BH216" i="1"/>
  <c r="BH207" i="1"/>
  <c r="BH198" i="1"/>
  <c r="BH189" i="1"/>
  <c r="BH181" i="1"/>
  <c r="BH174" i="1"/>
  <c r="BH166" i="1"/>
  <c r="BH157" i="1"/>
  <c r="BH150" i="1"/>
  <c r="BH142" i="1"/>
  <c r="BH134" i="1"/>
  <c r="BH126" i="1"/>
  <c r="BH117" i="1"/>
  <c r="BH109" i="1"/>
  <c r="BH101" i="1"/>
  <c r="BH465" i="1"/>
  <c r="BH450" i="1"/>
  <c r="BH440" i="1"/>
  <c r="BH433" i="1"/>
  <c r="BH425" i="1"/>
  <c r="BH417" i="1"/>
  <c r="BH411" i="1"/>
  <c r="BH403" i="1"/>
  <c r="BH395" i="1"/>
  <c r="BH378" i="1"/>
  <c r="BH370" i="1"/>
  <c r="BH362" i="1"/>
  <c r="BH355" i="1"/>
  <c r="BH346" i="1"/>
  <c r="BH338" i="1"/>
  <c r="BH330" i="1"/>
  <c r="BH322" i="1"/>
  <c r="BH313" i="1"/>
  <c r="BH305" i="1"/>
  <c r="BH297" i="1"/>
  <c r="BH291" i="1"/>
  <c r="BH284" i="1"/>
  <c r="BH276" i="1"/>
  <c r="BH267" i="1"/>
  <c r="BH258" i="1"/>
  <c r="BH249" i="1"/>
  <c r="BH240" i="1"/>
  <c r="BH231" i="1"/>
  <c r="BH223" i="1"/>
  <c r="BH215" i="1"/>
  <c r="BH206" i="1"/>
  <c r="BH197" i="1"/>
  <c r="BH187" i="1"/>
  <c r="BH173" i="1"/>
  <c r="BH165" i="1"/>
  <c r="BH149" i="1"/>
  <c r="BH141" i="1"/>
  <c r="BH133" i="1"/>
  <c r="BH124" i="1"/>
  <c r="BH116" i="1"/>
  <c r="BH108" i="1"/>
  <c r="BH100" i="1"/>
  <c r="BH92" i="1"/>
  <c r="BH85" i="1"/>
  <c r="BH77" i="1"/>
  <c r="BH71" i="1"/>
  <c r="BH63" i="1"/>
  <c r="BH55" i="1"/>
  <c r="BH47" i="1"/>
  <c r="BH39" i="1"/>
  <c r="BH32" i="1"/>
  <c r="BH17" i="1"/>
  <c r="BH38" i="1"/>
  <c r="BH31" i="1"/>
  <c r="BH16" i="1"/>
  <c r="BH9" i="1"/>
  <c r="BH307" i="1"/>
  <c r="BH242" i="1"/>
  <c r="BH199" i="1"/>
  <c r="BH159" i="1"/>
  <c r="BH102" i="1"/>
  <c r="BH57" i="1"/>
  <c r="BH4" i="1"/>
  <c r="BH10" i="1"/>
  <c r="BH463" i="1"/>
  <c r="BH449" i="1"/>
  <c r="BH439" i="1"/>
  <c r="BH432" i="1"/>
  <c r="BH424" i="1"/>
  <c r="BH416" i="1"/>
  <c r="BH410" i="1"/>
  <c r="BH402" i="1"/>
  <c r="BH394" i="1"/>
  <c r="BH386" i="1"/>
  <c r="BH377" i="1"/>
  <c r="BH369" i="1"/>
  <c r="BH361" i="1"/>
  <c r="BH353" i="1"/>
  <c r="BH345" i="1"/>
  <c r="BH337" i="1"/>
  <c r="BH329" i="1"/>
  <c r="BH312" i="1"/>
  <c r="BH304" i="1"/>
  <c r="BH290" i="1"/>
  <c r="BH283" i="1"/>
  <c r="BH275" i="1"/>
  <c r="BH266" i="1"/>
  <c r="BH257" i="1"/>
  <c r="BH248" i="1"/>
  <c r="BH239" i="1"/>
  <c r="BH230" i="1"/>
  <c r="BH222" i="1"/>
  <c r="BH213" i="1"/>
  <c r="BH205" i="1"/>
  <c r="BH196" i="1"/>
  <c r="BH186" i="1"/>
  <c r="BH172" i="1"/>
  <c r="BH164" i="1"/>
  <c r="BH156" i="1"/>
  <c r="BH148" i="1"/>
  <c r="BH140" i="1"/>
  <c r="BH132" i="1"/>
  <c r="BH123" i="1"/>
  <c r="BH115" i="1"/>
  <c r="BH107" i="1"/>
  <c r="BH99" i="1"/>
  <c r="BH91" i="1"/>
  <c r="BH84" i="1"/>
  <c r="BH76" i="1"/>
  <c r="BH70" i="1"/>
  <c r="BH62" i="1"/>
  <c r="BH54" i="1"/>
  <c r="BH46" i="1"/>
  <c r="BH24" i="1"/>
  <c r="BH332" i="1"/>
  <c r="BH260" i="1"/>
  <c r="BH182" i="1"/>
  <c r="BH135" i="1"/>
  <c r="BH87" i="1"/>
  <c r="BH11" i="1"/>
  <c r="BH56" i="1"/>
  <c r="BH33" i="1"/>
  <c r="BH462" i="1"/>
  <c r="BH446" i="1"/>
  <c r="BH438" i="1"/>
  <c r="BH431" i="1"/>
  <c r="BH423" i="1"/>
  <c r="BH415" i="1"/>
  <c r="BH409" i="1"/>
  <c r="BH401" i="1"/>
  <c r="BH393" i="1"/>
  <c r="BH385" i="1"/>
  <c r="BH376" i="1"/>
  <c r="BH368" i="1"/>
  <c r="BH352" i="1"/>
  <c r="BH344" i="1"/>
  <c r="BH336" i="1"/>
  <c r="BH328" i="1"/>
  <c r="BH320" i="1"/>
  <c r="BH311" i="1"/>
  <c r="BH303" i="1"/>
  <c r="BH296" i="1"/>
  <c r="BH289" i="1"/>
  <c r="BH282" i="1"/>
  <c r="BH273" i="1"/>
  <c r="BH265" i="1"/>
  <c r="BH256" i="1"/>
  <c r="BH238" i="1"/>
  <c r="BH229" i="1"/>
  <c r="BH221" i="1"/>
  <c r="BH212" i="1"/>
  <c r="BH204" i="1"/>
  <c r="BH195" i="1"/>
  <c r="BH185" i="1"/>
  <c r="BH179" i="1"/>
  <c r="BH171" i="1"/>
  <c r="BH163" i="1"/>
  <c r="BH155" i="1"/>
  <c r="BH147" i="1"/>
  <c r="BH139" i="1"/>
  <c r="BH131" i="1"/>
  <c r="BH122" i="1"/>
  <c r="BH114" i="1"/>
  <c r="BH106" i="1"/>
  <c r="BH98" i="1"/>
  <c r="BH83" i="1"/>
  <c r="BH69" i="1"/>
  <c r="BH61" i="1"/>
  <c r="BH53" i="1"/>
  <c r="BH45" i="1"/>
  <c r="BH37" i="1"/>
  <c r="BH30" i="1"/>
  <c r="BH23" i="1"/>
  <c r="BH15" i="1"/>
  <c r="BH8" i="1"/>
  <c r="BH435" i="1"/>
  <c r="BH397" i="1"/>
  <c r="BH364" i="1"/>
  <c r="BH324" i="1"/>
  <c r="BH233" i="1"/>
  <c r="BH191" i="1"/>
  <c r="BH143" i="1"/>
  <c r="BH94" i="1"/>
  <c r="BH49" i="1"/>
  <c r="BH19" i="1"/>
  <c r="BH78" i="1"/>
  <c r="BH25" i="1"/>
  <c r="BH460" i="1"/>
  <c r="BH455" i="1"/>
  <c r="BH445" i="1"/>
  <c r="BH430" i="1"/>
  <c r="BH422" i="1"/>
  <c r="BH408" i="1"/>
  <c r="BH400" i="1"/>
  <c r="BH391" i="1"/>
  <c r="BH384" i="1"/>
  <c r="BH375" i="1"/>
  <c r="BH367" i="1"/>
  <c r="BH360" i="1"/>
  <c r="BH351" i="1"/>
  <c r="BH343" i="1"/>
  <c r="BH335" i="1"/>
  <c r="BH327" i="1"/>
  <c r="BH319" i="1"/>
  <c r="BH310" i="1"/>
  <c r="BH302" i="1"/>
  <c r="BH295" i="1"/>
  <c r="BH288" i="1"/>
  <c r="BH281" i="1"/>
  <c r="BH272" i="1"/>
  <c r="BH264" i="1"/>
  <c r="BH255" i="1"/>
  <c r="BH245" i="1"/>
  <c r="BH236" i="1"/>
  <c r="BH228" i="1"/>
  <c r="BH220" i="1"/>
  <c r="BH211" i="1"/>
  <c r="BH203" i="1"/>
  <c r="BH194" i="1"/>
  <c r="BH178" i="1"/>
  <c r="BH170" i="1"/>
  <c r="BH162" i="1"/>
  <c r="BH154" i="1"/>
  <c r="BH146" i="1"/>
  <c r="BH138" i="1"/>
  <c r="BH130" i="1"/>
  <c r="BH121" i="1"/>
  <c r="BH113" i="1"/>
  <c r="BH105" i="1"/>
  <c r="BH97" i="1"/>
  <c r="BH90" i="1"/>
  <c r="BH82" i="1"/>
  <c r="BH75" i="1"/>
  <c r="BH68" i="1"/>
  <c r="BH60" i="1"/>
  <c r="BH52" i="1"/>
  <c r="BH44" i="1"/>
  <c r="BH36" i="1"/>
  <c r="BH29" i="1"/>
  <c r="BH22" i="1"/>
  <c r="BH14" i="1"/>
  <c r="BH7" i="1"/>
  <c r="BH442" i="1"/>
  <c r="BH388" i="1"/>
  <c r="BH315" i="1"/>
  <c r="BH278" i="1"/>
  <c r="BH225" i="1"/>
  <c r="BH151" i="1"/>
  <c r="BH110" i="1"/>
  <c r="BH65" i="1"/>
  <c r="BH26" i="1"/>
  <c r="BH64" i="1"/>
  <c r="BH18" i="1"/>
  <c r="BH459" i="1"/>
  <c r="BH454" i="1"/>
  <c r="BH444" i="1"/>
  <c r="BH437" i="1"/>
  <c r="BH429" i="1"/>
  <c r="BH421" i="1"/>
  <c r="BH414" i="1"/>
  <c r="BH407" i="1"/>
  <c r="BH399" i="1"/>
  <c r="BH390" i="1"/>
  <c r="BH383" i="1"/>
  <c r="BH374" i="1"/>
  <c r="BH366" i="1"/>
  <c r="BH359" i="1"/>
  <c r="BH350" i="1"/>
  <c r="BH342" i="1"/>
  <c r="BH334" i="1"/>
  <c r="BH326" i="1"/>
  <c r="BH317" i="1"/>
  <c r="BH309" i="1"/>
  <c r="BH301" i="1"/>
  <c r="BH294" i="1"/>
  <c r="BH287" i="1"/>
  <c r="BH280" i="1"/>
  <c r="BH271" i="1"/>
  <c r="BH263" i="1"/>
  <c r="BH254" i="1"/>
  <c r="BH244" i="1"/>
  <c r="BH235" i="1"/>
  <c r="BH227" i="1"/>
  <c r="BH219" i="1"/>
  <c r="BH210" i="1"/>
  <c r="BH202" i="1"/>
  <c r="BH193" i="1"/>
  <c r="BH184" i="1"/>
  <c r="BH177" i="1"/>
  <c r="BH169" i="1"/>
  <c r="BH161" i="1"/>
  <c r="BH153" i="1"/>
  <c r="BH145" i="1"/>
  <c r="BH137" i="1"/>
  <c r="BH129" i="1"/>
  <c r="BH120" i="1"/>
  <c r="BH112" i="1"/>
  <c r="BH104" i="1"/>
  <c r="BH96" i="1"/>
  <c r="BH89" i="1"/>
  <c r="BH81" i="1"/>
  <c r="BH74" i="1"/>
  <c r="BH67" i="1"/>
  <c r="BH59" i="1"/>
  <c r="BH51" i="1"/>
  <c r="BH43" i="1"/>
  <c r="BH35" i="1"/>
  <c r="BH28" i="1"/>
  <c r="BH21" i="1"/>
  <c r="BH13" i="1"/>
  <c r="BH6" i="1"/>
  <c r="BH452" i="1"/>
  <c r="BH419" i="1"/>
  <c r="BH405" i="1"/>
  <c r="BH380" i="1"/>
  <c r="BH348" i="1"/>
  <c r="BH299" i="1"/>
  <c r="BH269" i="1"/>
  <c r="BH217" i="1"/>
  <c r="BH175" i="1"/>
  <c r="BH127" i="1"/>
  <c r="BH79" i="1"/>
  <c r="BH41" i="1"/>
  <c r="BH93" i="1"/>
  <c r="BH40" i="1"/>
  <c r="BH458" i="1"/>
  <c r="BH453" i="1"/>
  <c r="BH443" i="1"/>
  <c r="BH436" i="1"/>
  <c r="BH428" i="1"/>
  <c r="BH420" i="1"/>
  <c r="BH406" i="1"/>
  <c r="BH398" i="1"/>
  <c r="BH389" i="1"/>
  <c r="BH381" i="1"/>
  <c r="BH373" i="1"/>
  <c r="BH365" i="1"/>
  <c r="BH358" i="1"/>
  <c r="BH349" i="1"/>
  <c r="BH341" i="1"/>
  <c r="BH333" i="1"/>
  <c r="BH325" i="1"/>
  <c r="BH316" i="1"/>
  <c r="BH308" i="1"/>
  <c r="BH300" i="1"/>
  <c r="BH293" i="1"/>
  <c r="BH286" i="1"/>
  <c r="BH279" i="1"/>
  <c r="BH270" i="1"/>
  <c r="BH262" i="1"/>
  <c r="BH253" i="1"/>
  <c r="BH243" i="1"/>
  <c r="BH234" i="1"/>
  <c r="BH226" i="1"/>
  <c r="BH218" i="1"/>
  <c r="BH209" i="1"/>
  <c r="BH201" i="1"/>
  <c r="BH192" i="1"/>
  <c r="BH183" i="1"/>
  <c r="BH176" i="1"/>
  <c r="BH168" i="1"/>
  <c r="BH160" i="1"/>
  <c r="BH152" i="1"/>
  <c r="BH144" i="1"/>
  <c r="BH136" i="1"/>
  <c r="BH128" i="1"/>
  <c r="BH119" i="1"/>
  <c r="BH111" i="1"/>
  <c r="BH103" i="1"/>
  <c r="BH95" i="1"/>
  <c r="BH88" i="1"/>
  <c r="BH80" i="1"/>
  <c r="BH73" i="1"/>
  <c r="BH66" i="1"/>
  <c r="BH58" i="1"/>
  <c r="BH50" i="1"/>
  <c r="BH42" i="1"/>
  <c r="BH34" i="1"/>
  <c r="BH27" i="1"/>
  <c r="BH20" i="1"/>
  <c r="BH12" i="1"/>
  <c r="BH5" i="1"/>
  <c r="BH457" i="1"/>
  <c r="BH427" i="1"/>
  <c r="BH413" i="1"/>
  <c r="BH372" i="1"/>
  <c r="BH340" i="1"/>
  <c r="BH252" i="1"/>
  <c r="BH208" i="1"/>
  <c r="BH167" i="1"/>
  <c r="BH118" i="1"/>
  <c r="BH72" i="1"/>
  <c r="BH86" i="1"/>
  <c r="BH48" i="1"/>
  <c r="BH3" i="1"/>
  <c r="BG2" i="1"/>
  <c r="BE2" i="1" s="1"/>
  <c r="BG456" i="1"/>
  <c r="BE456" i="1" s="1"/>
  <c r="BG451" i="1"/>
  <c r="BG441" i="1"/>
  <c r="BG434" i="1"/>
  <c r="BG426" i="1"/>
  <c r="BG418" i="1"/>
  <c r="BG412" i="1"/>
  <c r="BE412" i="1" s="1"/>
  <c r="BG404" i="1"/>
  <c r="BE404" i="1" s="1"/>
  <c r="BG396" i="1"/>
  <c r="BE396" i="1" s="1"/>
  <c r="BG387" i="1"/>
  <c r="BG379" i="1"/>
  <c r="BG371" i="1"/>
  <c r="BG363" i="1"/>
  <c r="BG347" i="1"/>
  <c r="BE347" i="1" s="1"/>
  <c r="BG339" i="1"/>
  <c r="BE339" i="1" s="1"/>
  <c r="BG331" i="1"/>
  <c r="BE331" i="1" s="1"/>
  <c r="BG323" i="1"/>
  <c r="BG314" i="1"/>
  <c r="BG306" i="1"/>
  <c r="BG298" i="1"/>
  <c r="BG292" i="1"/>
  <c r="BG285" i="1"/>
  <c r="BE285" i="1" s="1"/>
  <c r="BG277" i="1"/>
  <c r="BE277" i="1" s="1"/>
  <c r="BG268" i="1"/>
  <c r="BG259" i="1"/>
  <c r="BG251" i="1"/>
  <c r="BG241" i="1"/>
  <c r="BG232" i="1"/>
  <c r="BG224" i="1"/>
  <c r="BG216" i="1"/>
  <c r="BE216" i="1" s="1"/>
  <c r="BG207" i="1"/>
  <c r="BE207" i="1" s="1"/>
  <c r="BG198" i="1"/>
  <c r="BG189" i="1"/>
  <c r="BG181" i="1"/>
  <c r="BG174" i="1"/>
  <c r="BG166" i="1"/>
  <c r="BG157" i="1"/>
  <c r="BG150" i="1"/>
  <c r="BE150" i="1" s="1"/>
  <c r="BG142" i="1"/>
  <c r="BE142" i="1" s="1"/>
  <c r="BG134" i="1"/>
  <c r="BE134" i="1" s="1"/>
  <c r="BG126" i="1"/>
  <c r="BG117" i="1"/>
  <c r="BG109" i="1"/>
  <c r="BG101" i="1"/>
  <c r="BG93" i="1"/>
  <c r="BG86" i="1"/>
  <c r="BG78" i="1"/>
  <c r="BG64" i="1"/>
  <c r="BG56" i="1"/>
  <c r="BG48" i="1"/>
  <c r="BG40" i="1"/>
  <c r="BG33" i="1"/>
  <c r="BG25" i="1"/>
  <c r="BG18" i="1"/>
  <c r="BG10" i="1"/>
  <c r="BG3" i="1"/>
  <c r="BG191" i="1"/>
  <c r="BG135" i="1"/>
  <c r="BG65" i="1"/>
  <c r="BG11" i="1"/>
  <c r="BG465" i="1"/>
  <c r="BG450" i="1"/>
  <c r="BG440" i="1"/>
  <c r="BE440" i="1" s="1"/>
  <c r="BG433" i="1"/>
  <c r="BE433" i="1" s="1"/>
  <c r="BG425" i="1"/>
  <c r="BG417" i="1"/>
  <c r="BG411" i="1"/>
  <c r="BG403" i="1"/>
  <c r="BG395" i="1"/>
  <c r="BG378" i="1"/>
  <c r="BE378" i="1" s="1"/>
  <c r="BG370" i="1"/>
  <c r="BE370" i="1" s="1"/>
  <c r="BG362" i="1"/>
  <c r="BG355" i="1"/>
  <c r="BG346" i="1"/>
  <c r="BG338" i="1"/>
  <c r="BG330" i="1"/>
  <c r="BG322" i="1"/>
  <c r="BG313" i="1"/>
  <c r="BG305" i="1"/>
  <c r="BE305" i="1" s="1"/>
  <c r="BG297" i="1"/>
  <c r="BG291" i="1"/>
  <c r="BG284" i="1"/>
  <c r="BG276" i="1"/>
  <c r="BG267" i="1"/>
  <c r="BG258" i="1"/>
  <c r="BG249" i="1"/>
  <c r="BE249" i="1" s="1"/>
  <c r="BG240" i="1"/>
  <c r="BE240" i="1" s="1"/>
  <c r="BG231" i="1"/>
  <c r="BG223" i="1"/>
  <c r="BG215" i="1"/>
  <c r="BG206" i="1"/>
  <c r="BG197" i="1"/>
  <c r="BG187" i="1"/>
  <c r="BG173" i="1"/>
  <c r="BG165" i="1"/>
  <c r="BG149" i="1"/>
  <c r="BG141" i="1"/>
  <c r="BG133" i="1"/>
  <c r="BG124" i="1"/>
  <c r="BG116" i="1"/>
  <c r="BG108" i="1"/>
  <c r="BG100" i="1"/>
  <c r="BG92" i="1"/>
  <c r="BG85" i="1"/>
  <c r="BG77" i="1"/>
  <c r="BG71" i="1"/>
  <c r="BG63" i="1"/>
  <c r="BG55" i="1"/>
  <c r="BG47" i="1"/>
  <c r="BG39" i="1"/>
  <c r="BG32" i="1"/>
  <c r="BG17" i="1"/>
  <c r="BG435" i="1"/>
  <c r="BG380" i="1"/>
  <c r="BG332" i="1"/>
  <c r="BG242" i="1"/>
  <c r="BG182" i="1"/>
  <c r="BG127" i="1"/>
  <c r="BG72" i="1"/>
  <c r="BG26" i="1"/>
  <c r="BG463" i="1"/>
  <c r="BG449" i="1"/>
  <c r="BG439" i="1"/>
  <c r="BG432" i="1"/>
  <c r="BE432" i="1" s="1"/>
  <c r="BG424" i="1"/>
  <c r="BG416" i="1"/>
  <c r="BG410" i="1"/>
  <c r="BG402" i="1"/>
  <c r="BG394" i="1"/>
  <c r="BG386" i="1"/>
  <c r="BG377" i="1"/>
  <c r="BG369" i="1"/>
  <c r="BG361" i="1"/>
  <c r="BG353" i="1"/>
  <c r="BG345" i="1"/>
  <c r="BG337" i="1"/>
  <c r="BG329" i="1"/>
  <c r="BG312" i="1"/>
  <c r="BG304" i="1"/>
  <c r="BG290" i="1"/>
  <c r="BG283" i="1"/>
  <c r="BG275" i="1"/>
  <c r="BG266" i="1"/>
  <c r="BG257" i="1"/>
  <c r="BG248" i="1"/>
  <c r="BG239" i="1"/>
  <c r="BG230" i="1"/>
  <c r="BG222" i="1"/>
  <c r="BE222" i="1" s="1"/>
  <c r="BG213" i="1"/>
  <c r="BG205" i="1"/>
  <c r="BG196" i="1"/>
  <c r="BG186" i="1"/>
  <c r="BG172" i="1"/>
  <c r="BG164" i="1"/>
  <c r="BG156" i="1"/>
  <c r="BG148" i="1"/>
  <c r="BG140" i="1"/>
  <c r="BG132" i="1"/>
  <c r="BG123" i="1"/>
  <c r="BG115" i="1"/>
  <c r="BG107" i="1"/>
  <c r="BG99" i="1"/>
  <c r="BG91" i="1"/>
  <c r="BG84" i="1"/>
  <c r="BG76" i="1"/>
  <c r="BG70" i="1"/>
  <c r="BG62" i="1"/>
  <c r="BG54" i="1"/>
  <c r="BG46" i="1"/>
  <c r="BG38" i="1"/>
  <c r="BG31" i="1"/>
  <c r="BG24" i="1"/>
  <c r="BG16" i="1"/>
  <c r="BG9" i="1"/>
  <c r="BG23" i="1"/>
  <c r="BG8" i="1"/>
  <c r="BG35" i="1"/>
  <c r="BG6" i="1"/>
  <c r="BG405" i="1"/>
  <c r="BG315" i="1"/>
  <c r="BG278" i="1"/>
  <c r="BG225" i="1"/>
  <c r="BG167" i="1"/>
  <c r="BG102" i="1"/>
  <c r="BG49" i="1"/>
  <c r="BG462" i="1"/>
  <c r="BG446" i="1"/>
  <c r="BG438" i="1"/>
  <c r="BG431" i="1"/>
  <c r="BG423" i="1"/>
  <c r="BG415" i="1"/>
  <c r="BG409" i="1"/>
  <c r="BG401" i="1"/>
  <c r="BG393" i="1"/>
  <c r="BG385" i="1"/>
  <c r="BG376" i="1"/>
  <c r="BG368" i="1"/>
  <c r="BG352" i="1"/>
  <c r="BG344" i="1"/>
  <c r="BG336" i="1"/>
  <c r="BG328" i="1"/>
  <c r="BG320" i="1"/>
  <c r="BG311" i="1"/>
  <c r="BG303" i="1"/>
  <c r="BG296" i="1"/>
  <c r="BG289" i="1"/>
  <c r="BG282" i="1"/>
  <c r="BG273" i="1"/>
  <c r="BG265" i="1"/>
  <c r="BG256" i="1"/>
  <c r="BG238" i="1"/>
  <c r="BG229" i="1"/>
  <c r="BG221" i="1"/>
  <c r="BG212" i="1"/>
  <c r="BG204" i="1"/>
  <c r="BG195" i="1"/>
  <c r="BG185" i="1"/>
  <c r="BG179" i="1"/>
  <c r="BG171" i="1"/>
  <c r="BG163" i="1"/>
  <c r="BG155" i="1"/>
  <c r="BG147" i="1"/>
  <c r="BG139" i="1"/>
  <c r="BG131" i="1"/>
  <c r="BG122" i="1"/>
  <c r="BG114" i="1"/>
  <c r="BG106" i="1"/>
  <c r="BG98" i="1"/>
  <c r="BG83" i="1"/>
  <c r="BG69" i="1"/>
  <c r="BG61" i="1"/>
  <c r="BG53" i="1"/>
  <c r="BG45" i="1"/>
  <c r="BG37" i="1"/>
  <c r="BG30" i="1"/>
  <c r="BG15" i="1"/>
  <c r="BG7" i="1"/>
  <c r="BG13" i="1"/>
  <c r="BG427" i="1"/>
  <c r="BG372" i="1"/>
  <c r="BG340" i="1"/>
  <c r="BG233" i="1"/>
  <c r="BG175" i="1"/>
  <c r="BG118" i="1"/>
  <c r="BG79" i="1"/>
  <c r="BG460" i="1"/>
  <c r="BG455" i="1"/>
  <c r="BG445" i="1"/>
  <c r="BG430" i="1"/>
  <c r="BG422" i="1"/>
  <c r="BG408" i="1"/>
  <c r="BE408" i="1" s="1"/>
  <c r="BG400" i="1"/>
  <c r="BG391" i="1"/>
  <c r="BG384" i="1"/>
  <c r="BG375" i="1"/>
  <c r="BG367" i="1"/>
  <c r="BG360" i="1"/>
  <c r="BG351" i="1"/>
  <c r="BG343" i="1"/>
  <c r="BE343" i="1" s="1"/>
  <c r="BG335" i="1"/>
  <c r="BG327" i="1"/>
  <c r="BG319" i="1"/>
  <c r="BG310" i="1"/>
  <c r="BG302" i="1"/>
  <c r="BG295" i="1"/>
  <c r="BG288" i="1"/>
  <c r="BG281" i="1"/>
  <c r="BE281" i="1" s="1"/>
  <c r="BG272" i="1"/>
  <c r="BG264" i="1"/>
  <c r="BG255" i="1"/>
  <c r="BG245" i="1"/>
  <c r="BG236" i="1"/>
  <c r="BG228" i="1"/>
  <c r="BG220" i="1"/>
  <c r="BG211" i="1"/>
  <c r="BE211" i="1" s="1"/>
  <c r="BG203" i="1"/>
  <c r="BG194" i="1"/>
  <c r="BG178" i="1"/>
  <c r="BG170" i="1"/>
  <c r="BG162" i="1"/>
  <c r="BG154" i="1"/>
  <c r="BG146" i="1"/>
  <c r="BG138" i="1"/>
  <c r="BE138" i="1" s="1"/>
  <c r="BG130" i="1"/>
  <c r="BG121" i="1"/>
  <c r="BG113" i="1"/>
  <c r="BG105" i="1"/>
  <c r="BG97" i="1"/>
  <c r="BG90" i="1"/>
  <c r="BG82" i="1"/>
  <c r="BG75" i="1"/>
  <c r="BG68" i="1"/>
  <c r="BG60" i="1"/>
  <c r="BG52" i="1"/>
  <c r="BG44" i="1"/>
  <c r="BG36" i="1"/>
  <c r="BG29" i="1"/>
  <c r="BG22" i="1"/>
  <c r="BG14" i="1"/>
  <c r="BG21" i="1"/>
  <c r="BG413" i="1"/>
  <c r="BG364" i="1"/>
  <c r="BG307" i="1"/>
  <c r="BG260" i="1"/>
  <c r="BG208" i="1"/>
  <c r="BG151" i="1"/>
  <c r="BG94" i="1"/>
  <c r="BG41" i="1"/>
  <c r="BG459" i="1"/>
  <c r="BG454" i="1"/>
  <c r="BG444" i="1"/>
  <c r="BG437" i="1"/>
  <c r="BE437" i="1" s="1"/>
  <c r="BG429" i="1"/>
  <c r="BG421" i="1"/>
  <c r="BG414" i="1"/>
  <c r="BG407" i="1"/>
  <c r="BG399" i="1"/>
  <c r="BG390" i="1"/>
  <c r="BG383" i="1"/>
  <c r="BG374" i="1"/>
  <c r="BE374" i="1" s="1"/>
  <c r="BG366" i="1"/>
  <c r="BG359" i="1"/>
  <c r="BG350" i="1"/>
  <c r="BG342" i="1"/>
  <c r="BG334" i="1"/>
  <c r="BG326" i="1"/>
  <c r="BG317" i="1"/>
  <c r="BG309" i="1"/>
  <c r="BE309" i="1" s="1"/>
  <c r="BG301" i="1"/>
  <c r="BG294" i="1"/>
  <c r="BG287" i="1"/>
  <c r="BG280" i="1"/>
  <c r="BG271" i="1"/>
  <c r="BG263" i="1"/>
  <c r="BG254" i="1"/>
  <c r="BG244" i="1"/>
  <c r="BE244" i="1" s="1"/>
  <c r="BG235" i="1"/>
  <c r="BG227" i="1"/>
  <c r="BG219" i="1"/>
  <c r="BG210" i="1"/>
  <c r="BG202" i="1"/>
  <c r="BG193" i="1"/>
  <c r="BG184" i="1"/>
  <c r="BG177" i="1"/>
  <c r="BE177" i="1" s="1"/>
  <c r="BG169" i="1"/>
  <c r="BG161" i="1"/>
  <c r="BG153" i="1"/>
  <c r="BG145" i="1"/>
  <c r="BG137" i="1"/>
  <c r="BG129" i="1"/>
  <c r="BG120" i="1"/>
  <c r="BG112" i="1"/>
  <c r="BE112" i="1" s="1"/>
  <c r="BG104" i="1"/>
  <c r="BG96" i="1"/>
  <c r="BG89" i="1"/>
  <c r="BG81" i="1"/>
  <c r="BG74" i="1"/>
  <c r="BG67" i="1"/>
  <c r="BG59" i="1"/>
  <c r="BG51" i="1"/>
  <c r="BG43" i="1"/>
  <c r="BG28" i="1"/>
  <c r="BG442" i="1"/>
  <c r="BG388" i="1"/>
  <c r="BG324" i="1"/>
  <c r="BG269" i="1"/>
  <c r="BG199" i="1"/>
  <c r="BG143" i="1"/>
  <c r="BG87" i="1"/>
  <c r="BG19" i="1"/>
  <c r="BG458" i="1"/>
  <c r="BG453" i="1"/>
  <c r="BG443" i="1"/>
  <c r="BG436" i="1"/>
  <c r="BG428" i="1"/>
  <c r="BG420" i="1"/>
  <c r="BG406" i="1"/>
  <c r="BG398" i="1"/>
  <c r="BG389" i="1"/>
  <c r="BG381" i="1"/>
  <c r="BG373" i="1"/>
  <c r="BG365" i="1"/>
  <c r="BG358" i="1"/>
  <c r="BG349" i="1"/>
  <c r="BG341" i="1"/>
  <c r="BG333" i="1"/>
  <c r="BG325" i="1"/>
  <c r="BG316" i="1"/>
  <c r="BG308" i="1"/>
  <c r="BG300" i="1"/>
  <c r="BG293" i="1"/>
  <c r="BG286" i="1"/>
  <c r="BG279" i="1"/>
  <c r="BG270" i="1"/>
  <c r="BG262" i="1"/>
  <c r="BG253" i="1"/>
  <c r="BG243" i="1"/>
  <c r="BG234" i="1"/>
  <c r="BG226" i="1"/>
  <c r="BG218" i="1"/>
  <c r="BG209" i="1"/>
  <c r="BG201" i="1"/>
  <c r="BG192" i="1"/>
  <c r="BG183" i="1"/>
  <c r="BG176" i="1"/>
  <c r="BG168" i="1"/>
  <c r="BG160" i="1"/>
  <c r="BG152" i="1"/>
  <c r="BG144" i="1"/>
  <c r="BG136" i="1"/>
  <c r="BG128" i="1"/>
  <c r="BG119" i="1"/>
  <c r="BG111" i="1"/>
  <c r="BG103" i="1"/>
  <c r="BG95" i="1"/>
  <c r="BG88" i="1"/>
  <c r="BG80" i="1"/>
  <c r="BG73" i="1"/>
  <c r="BG66" i="1"/>
  <c r="BG58" i="1"/>
  <c r="BG50" i="1"/>
  <c r="BG42" i="1"/>
  <c r="BG34" i="1"/>
  <c r="BG27" i="1"/>
  <c r="BG20" i="1"/>
  <c r="BG12" i="1"/>
  <c r="BG5" i="1"/>
  <c r="BG457" i="1"/>
  <c r="BG452" i="1"/>
  <c r="BG419" i="1"/>
  <c r="BG397" i="1"/>
  <c r="BG348" i="1"/>
  <c r="BG299" i="1"/>
  <c r="BG252" i="1"/>
  <c r="BG217" i="1"/>
  <c r="BG159" i="1"/>
  <c r="BG110" i="1"/>
  <c r="BE110" i="1" s="1"/>
  <c r="BG57" i="1"/>
  <c r="BG4" i="1"/>
  <c r="BE4" i="1" s="1"/>
  <c r="BE268" i="1"/>
  <c r="BE198" i="1"/>
  <c r="BE450" i="1"/>
  <c r="BE313" i="1"/>
  <c r="BE173" i="1"/>
  <c r="BE91" i="1" l="1"/>
  <c r="BE156" i="1"/>
  <c r="BE462" i="1"/>
  <c r="BE51" i="1"/>
  <c r="BE419" i="1"/>
  <c r="BE127" i="1"/>
  <c r="BE436" i="1"/>
  <c r="BE151" i="1"/>
  <c r="BE22" i="1"/>
  <c r="BE82" i="1"/>
  <c r="BE146" i="1"/>
  <c r="BE427" i="1"/>
  <c r="BE50" i="1"/>
  <c r="BE111" i="1"/>
  <c r="BE176" i="1"/>
  <c r="BE243" i="1"/>
  <c r="BE308" i="1"/>
  <c r="BE373" i="1"/>
  <c r="BE47" i="1"/>
  <c r="BE108" i="1"/>
  <c r="BE187" i="1"/>
  <c r="BE258" i="1"/>
  <c r="BE322" i="1"/>
  <c r="BE395" i="1"/>
  <c r="BE15" i="1"/>
  <c r="BE55" i="1"/>
  <c r="BE116" i="1"/>
  <c r="BE155" i="1"/>
  <c r="BE221" i="1"/>
  <c r="BE289" i="1"/>
  <c r="BE352" i="1"/>
  <c r="BE423" i="1"/>
  <c r="BE16" i="1"/>
  <c r="BE233" i="1"/>
  <c r="BE68" i="1"/>
  <c r="BE130" i="1"/>
  <c r="BE194" i="1"/>
  <c r="BE264" i="1"/>
  <c r="BE327" i="1"/>
  <c r="BE391" i="1"/>
  <c r="BE79" i="1"/>
  <c r="BE7" i="1"/>
  <c r="BE205" i="1"/>
  <c r="BE353" i="1"/>
  <c r="BE416" i="1"/>
  <c r="BE30" i="1"/>
  <c r="BE98" i="1"/>
  <c r="BE163" i="1"/>
  <c r="BE229" i="1"/>
  <c r="BE296" i="1"/>
  <c r="BE43" i="1"/>
  <c r="BE104" i="1"/>
  <c r="BE169" i="1"/>
  <c r="BE235" i="1"/>
  <c r="BE301" i="1"/>
  <c r="BE366" i="1"/>
  <c r="BE429" i="1"/>
  <c r="BE31" i="1"/>
  <c r="BE25" i="1"/>
  <c r="BE38" i="1"/>
  <c r="BE84" i="1"/>
  <c r="BE148" i="1"/>
  <c r="BE213" i="1"/>
  <c r="BE283" i="1"/>
  <c r="BE444" i="1"/>
  <c r="BE452" i="1"/>
  <c r="BE361" i="1"/>
  <c r="BE424" i="1"/>
  <c r="BE185" i="1"/>
  <c r="BE393" i="1"/>
  <c r="BE67" i="1"/>
  <c r="BE263" i="1"/>
  <c r="BE454" i="1"/>
  <c r="BE129" i="1"/>
  <c r="BE193" i="1"/>
  <c r="BE326" i="1"/>
  <c r="BE390" i="1"/>
  <c r="BE102" i="1"/>
  <c r="BE63" i="1"/>
  <c r="BE124" i="1"/>
  <c r="BE197" i="1"/>
  <c r="BE267" i="1"/>
  <c r="BE330" i="1"/>
  <c r="BE225" i="1"/>
  <c r="BE426" i="1"/>
  <c r="BE387" i="1"/>
  <c r="BE54" i="1"/>
  <c r="BE115" i="1"/>
  <c r="BE248" i="1"/>
  <c r="BE147" i="1"/>
  <c r="BE415" i="1"/>
  <c r="BE11" i="1"/>
  <c r="BE126" i="1"/>
  <c r="BE189" i="1"/>
  <c r="BE259" i="1"/>
  <c r="BE323" i="1"/>
  <c r="BE451" i="1"/>
  <c r="BE455" i="1"/>
  <c r="BE118" i="1"/>
  <c r="BE164" i="1"/>
  <c r="BE304" i="1"/>
  <c r="BE252" i="1"/>
  <c r="BE33" i="1"/>
  <c r="BE71" i="1"/>
  <c r="BE133" i="1"/>
  <c r="BE24" i="1"/>
  <c r="BE377" i="1"/>
  <c r="BE439" i="1"/>
  <c r="BE159" i="1"/>
  <c r="BE131" i="1"/>
  <c r="BE195" i="1"/>
  <c r="BE265" i="1"/>
  <c r="BE328" i="1"/>
  <c r="BE401" i="1"/>
  <c r="BE336" i="1"/>
  <c r="BE56" i="1"/>
  <c r="BE46" i="1"/>
  <c r="BE107" i="1"/>
  <c r="BE172" i="1"/>
  <c r="BE239" i="1"/>
  <c r="BE312" i="1"/>
  <c r="BE386" i="1"/>
  <c r="BE449" i="1"/>
  <c r="BE442" i="1"/>
  <c r="BE69" i="1"/>
  <c r="BE139" i="1"/>
  <c r="BE204" i="1"/>
  <c r="BE273" i="1"/>
  <c r="BE143" i="1"/>
  <c r="BE6" i="1"/>
  <c r="BE128" i="1"/>
  <c r="BE262" i="1"/>
  <c r="BE217" i="1"/>
  <c r="BE192" i="1"/>
  <c r="BE389" i="1"/>
  <c r="BE5" i="1"/>
  <c r="BE325" i="1"/>
  <c r="BE66" i="1"/>
  <c r="BE453" i="1"/>
  <c r="BE40" i="1"/>
  <c r="BE135" i="1"/>
  <c r="BE117" i="1"/>
  <c r="BE364" i="1"/>
  <c r="BE12" i="1"/>
  <c r="BE73" i="1"/>
  <c r="BE136" i="1"/>
  <c r="BE201" i="1"/>
  <c r="BE270" i="1"/>
  <c r="BE333" i="1"/>
  <c r="BE398" i="1"/>
  <c r="BE458" i="1"/>
  <c r="BE13" i="1"/>
  <c r="BE208" i="1"/>
  <c r="BE29" i="1"/>
  <c r="BE90" i="1"/>
  <c r="BE154" i="1"/>
  <c r="BE220" i="1"/>
  <c r="BE288" i="1"/>
  <c r="BE351" i="1"/>
  <c r="BE109" i="1"/>
  <c r="BE174" i="1"/>
  <c r="BE241" i="1"/>
  <c r="BE306" i="1"/>
  <c r="BE371" i="1"/>
  <c r="BE434" i="1"/>
  <c r="BE269" i="1"/>
  <c r="BE37" i="1"/>
  <c r="BE324" i="1"/>
  <c r="BE74" i="1"/>
  <c r="BE137" i="1"/>
  <c r="BE202" i="1"/>
  <c r="BE271" i="1"/>
  <c r="BE334" i="1"/>
  <c r="BE399" i="1"/>
  <c r="BE459" i="1"/>
  <c r="BE278" i="1"/>
  <c r="BE78" i="1"/>
  <c r="BE435" i="1"/>
  <c r="BE61" i="1"/>
  <c r="BE122" i="1"/>
  <c r="BE256" i="1"/>
  <c r="BE320" i="1"/>
  <c r="BE385" i="1"/>
  <c r="BE446" i="1"/>
  <c r="BE182" i="1"/>
  <c r="BE76" i="1"/>
  <c r="BE140" i="1"/>
  <c r="BE275" i="1"/>
  <c r="BE410" i="1"/>
  <c r="BE10" i="1"/>
  <c r="BE52" i="1"/>
  <c r="BE113" i="1"/>
  <c r="BE178" i="1"/>
  <c r="BE245" i="1"/>
  <c r="BE310" i="1"/>
  <c r="BE375" i="1"/>
  <c r="BE32" i="1"/>
  <c r="BE92" i="1"/>
  <c r="BE223" i="1"/>
  <c r="BE291" i="1"/>
  <c r="BE355" i="1"/>
  <c r="BE388" i="1"/>
  <c r="BE41" i="1"/>
  <c r="BE94" i="1"/>
  <c r="BE372" i="1"/>
  <c r="BE345" i="1"/>
  <c r="BE160" i="1"/>
  <c r="BE307" i="1"/>
  <c r="BE417" i="1"/>
  <c r="BE3" i="1"/>
  <c r="BE405" i="1"/>
  <c r="BE72" i="1"/>
  <c r="BE260" i="1"/>
  <c r="BE42" i="1"/>
  <c r="BE103" i="1"/>
  <c r="BE168" i="1"/>
  <c r="BE234" i="1"/>
  <c r="BE300" i="1"/>
  <c r="BE365" i="1"/>
  <c r="BE428" i="1"/>
  <c r="BE65" i="1"/>
  <c r="BE413" i="1"/>
  <c r="BE60" i="1"/>
  <c r="BE121" i="1"/>
  <c r="BE255" i="1"/>
  <c r="BE319" i="1"/>
  <c r="BE384" i="1"/>
  <c r="BE445" i="1"/>
  <c r="BE8" i="1"/>
  <c r="BE39" i="1"/>
  <c r="BE100" i="1"/>
  <c r="BE165" i="1"/>
  <c r="BE231" i="1"/>
  <c r="BE297" i="1"/>
  <c r="BE362" i="1"/>
  <c r="BE425" i="1"/>
  <c r="BE406" i="1"/>
  <c r="BE87" i="1"/>
  <c r="BE18" i="1"/>
  <c r="BE279" i="1"/>
  <c r="BE341" i="1"/>
  <c r="BE315" i="1"/>
  <c r="BE422" i="1"/>
  <c r="BE19" i="1"/>
  <c r="BE175" i="1"/>
  <c r="BE59" i="1"/>
  <c r="BE317" i="1"/>
  <c r="BE83" i="1"/>
  <c r="BE212" i="1"/>
  <c r="BE282" i="1"/>
  <c r="BE344" i="1"/>
  <c r="BE409" i="1"/>
  <c r="BE99" i="1"/>
  <c r="BE230" i="1"/>
  <c r="BE369" i="1"/>
  <c r="BE457" i="1"/>
  <c r="BE58" i="1"/>
  <c r="BE119" i="1"/>
  <c r="BE183" i="1"/>
  <c r="BE253" i="1"/>
  <c r="BE316" i="1"/>
  <c r="BE381" i="1"/>
  <c r="BE443" i="1"/>
  <c r="BE145" i="1"/>
  <c r="BE171" i="1"/>
  <c r="BE238" i="1"/>
  <c r="BE303" i="1"/>
  <c r="BE368" i="1"/>
  <c r="BE431" i="1"/>
  <c r="BE62" i="1"/>
  <c r="BE123" i="1"/>
  <c r="BE186" i="1"/>
  <c r="BE257" i="1"/>
  <c r="BE81" i="1"/>
  <c r="BE280" i="1"/>
  <c r="BE407" i="1"/>
  <c r="BE21" i="1"/>
  <c r="BE45" i="1"/>
  <c r="BE210" i="1"/>
  <c r="BE342" i="1"/>
  <c r="BE106" i="1"/>
  <c r="BE299" i="1"/>
  <c r="BE20" i="1"/>
  <c r="BE80" i="1"/>
  <c r="BE144" i="1"/>
  <c r="BE209" i="1"/>
  <c r="BE36" i="1"/>
  <c r="BE97" i="1"/>
  <c r="BE162" i="1"/>
  <c r="BE228" i="1"/>
  <c r="BE295" i="1"/>
  <c r="BE360" i="1"/>
  <c r="BE57" i="1"/>
  <c r="BE167" i="1"/>
  <c r="BE23" i="1"/>
  <c r="BE14" i="1"/>
  <c r="BE75" i="1"/>
  <c r="BE203" i="1"/>
  <c r="BE272" i="1"/>
  <c r="BE335" i="1"/>
  <c r="BE400" i="1"/>
  <c r="BE460" i="1"/>
  <c r="BE120" i="1"/>
  <c r="BE184" i="1"/>
  <c r="BE254" i="1"/>
  <c r="BE383" i="1"/>
  <c r="BE337" i="1"/>
  <c r="BE402" i="1"/>
  <c r="BE463" i="1"/>
  <c r="BE242" i="1"/>
  <c r="BE85" i="1"/>
  <c r="BE149" i="1"/>
  <c r="BE215" i="1"/>
  <c r="BE284" i="1"/>
  <c r="BE346" i="1"/>
  <c r="BE411" i="1"/>
  <c r="BE101" i="1"/>
  <c r="BE166" i="1"/>
  <c r="BE232" i="1"/>
  <c r="BE298" i="1"/>
  <c r="BE363" i="1"/>
  <c r="BE340" i="1"/>
  <c r="BE49" i="1"/>
  <c r="BE89" i="1"/>
  <c r="BE153" i="1"/>
  <c r="BE219" i="1"/>
  <c r="BE287" i="1"/>
  <c r="BE350" i="1"/>
  <c r="BE414" i="1"/>
  <c r="BE53" i="1"/>
  <c r="BE114" i="1"/>
  <c r="BE179" i="1"/>
  <c r="BE311" i="1"/>
  <c r="BE376" i="1"/>
  <c r="BE438" i="1"/>
  <c r="BE132" i="1"/>
  <c r="BE196" i="1"/>
  <c r="BE266" i="1"/>
  <c r="BE329" i="1"/>
  <c r="BE394" i="1"/>
  <c r="BE348" i="1"/>
  <c r="BE48" i="1"/>
  <c r="BE9" i="1"/>
  <c r="BE332" i="1"/>
  <c r="BE191" i="1"/>
  <c r="BE181" i="1"/>
  <c r="BE251" i="1"/>
  <c r="BE314" i="1"/>
  <c r="BE379" i="1"/>
  <c r="BE441" i="1"/>
  <c r="BE86" i="1"/>
  <c r="BE27" i="1"/>
  <c r="BE88" i="1"/>
  <c r="BE152" i="1"/>
  <c r="BE218" i="1"/>
  <c r="BE286" i="1"/>
  <c r="BE349" i="1"/>
  <c r="BE93" i="1"/>
  <c r="BE28" i="1"/>
  <c r="BE64" i="1"/>
  <c r="BE44" i="1"/>
  <c r="BE105" i="1"/>
  <c r="BE170" i="1"/>
  <c r="BE236" i="1"/>
  <c r="BE302" i="1"/>
  <c r="BE367" i="1"/>
  <c r="BE430" i="1"/>
  <c r="BE397" i="1"/>
  <c r="BE70" i="1"/>
  <c r="BE199" i="1"/>
  <c r="BE17" i="1"/>
  <c r="BE77" i="1"/>
  <c r="BE141" i="1"/>
  <c r="BE206" i="1"/>
  <c r="BE276" i="1"/>
  <c r="BE338" i="1"/>
  <c r="BE403" i="1"/>
  <c r="BE465" i="1"/>
  <c r="BE157" i="1"/>
  <c r="BE224" i="1"/>
  <c r="BE292" i="1"/>
  <c r="BE418" i="1"/>
  <c r="BE34" i="1"/>
  <c r="BE95" i="1"/>
  <c r="BE226" i="1"/>
  <c r="BE293" i="1"/>
  <c r="BE358" i="1"/>
  <c r="BE420" i="1"/>
  <c r="BE380" i="1"/>
  <c r="BE35" i="1"/>
  <c r="BE96" i="1"/>
  <c r="BE161" i="1"/>
  <c r="BE227" i="1"/>
  <c r="BE294" i="1"/>
  <c r="BE359" i="1"/>
  <c r="BE421" i="1"/>
  <c r="BE26" i="1"/>
  <c r="BE290"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W72" i="2" s="1"/>
  <c r="AV26" i="2"/>
  <c r="AX26" i="2" s="1"/>
  <c r="AV32" i="2"/>
  <c r="AX32" i="2" s="1"/>
  <c r="AV24" i="2"/>
  <c r="AX24" i="2" s="1"/>
  <c r="AV22" i="2"/>
  <c r="AX22" i="2" s="1"/>
  <c r="AV25" i="2"/>
  <c r="AX25" i="2" s="1"/>
  <c r="AY72" i="2" l="1"/>
  <c r="AZ72" i="2"/>
  <c r="BB72" i="2"/>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72" i="2" l="1"/>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E11" i="55" l="1"/>
  <c r="C94" i="55"/>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<sst xmlns="http://schemas.openxmlformats.org/spreadsheetml/2006/main" count="4955" uniqueCount="909">
  <si>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</si>
  <si>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</si>
  <si>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</si>
  <si>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</si>
  <si>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</si>
  <si>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</si>
  <si>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</si>
  <si>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</si>
  <si>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</si>
  <si>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</si>
  <si>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</si>
  <si>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</si>
  <si>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</si>
  <si>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</si>
  <si>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</si>
  <si>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</si>
  <si>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</si>
  <si>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</si>
  <si>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</si>
  <si>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</si>
  <si>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</si>
  <si>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</si>
  <si>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</si>
  <si>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</si>
  <si>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</si>
  <si>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</si>
  <si>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</si>
  <si>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</si>
  <si>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</si>
  <si>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</si>
  <si>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</si>
  <si>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</si>
  <si>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</si>
  <si>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</si>
  <si>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</si>
  <si>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</si>
  <si>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</si>
  <si>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</si>
  <si>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</si>
  <si>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</si>
  <si>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</si>
  <si>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</si>
  <si>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</si>
  <si>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</si>
  <si>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</si>
  <si>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</si>
  <si>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</si>
  <si>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</si>
  <si>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</si>
  <si>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</si>
  <si>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</si>
  <si>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</si>
  <si>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</si>
  <si>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</si>
  <si>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</si>
  <si>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</si>
  <si>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</si>
  <si>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</si>
  <si>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</si>
  <si>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</si>
  <si>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</si>
  <si>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</si>
  <si>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</si>
  <si>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</si>
  <si>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</si>
  <si>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</si>
  <si>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</si>
  <si>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</si>
  <si>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</si>
  <si>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</si>
  <si>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</si>
  <si>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</si>
  <si>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</si>
  <si>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</si>
  <si>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</si>
  <si>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</si>
  <si>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</si>
  <si>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</si>
  <si>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</si>
  <si>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</si>
  <si>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</si>
  <si>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</si>
  <si>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</si>
  <si>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</si>
  <si>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</si>
  <si>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</si>
  <si>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</si>
  <si>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</si>
  <si>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</si>
  <si>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</si>
  <si>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</si>
  <si>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</si>
  <si>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</si>
  <si>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</si>
  <si>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</si>
  <si>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</si>
  <si>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</si>
  <si>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</si>
  <si>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</si>
  <si>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</si>
  <si>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</si>
  <si>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</si>
  <si>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</si>
  <si>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</si>
  <si>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</si>
  <si>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</si>
  <si>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</si>
  <si>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</si>
  <si>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</si>
  <si>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</si>
  <si>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</si>
  <si>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</si>
  <si>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</si>
  <si>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</si>
  <si>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</si>
  <si>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</si>
  <si>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</si>
  <si>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</si>
  <si>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</si>
  <si>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</si>
  <si>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</si>
  <si>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</si>
  <si>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</si>
  <si>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</si>
  <si>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</si>
  <si>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</si>
  <si>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</si>
  <si>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</si>
  <si>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</si>
  <si>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</si>
  <si>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</si>
  <si>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</si>
  <si>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</si>
  <si>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</si>
  <si>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</si>
  <si>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</si>
  <si>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</si>
  <si>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</si>
  <si>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</si>
  <si>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</si>
  <si>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</si>
  <si>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</si>
  <si>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</si>
  <si>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</si>
  <si>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</si>
  <si>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</si>
  <si>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</si>
  <si>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</si>
  <si>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</si>
  <si>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</si>
  <si>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</si>
  <si>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</si>
  <si>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</si>
  <si>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</si>
  <si>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</si>
  <si>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</si>
  <si>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</si>
  <si>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</si>
  <si>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</si>
  <si>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</si>
  <si>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</si>
  <si>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</si>
  <si>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</si>
  <si>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</si>
  <si>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</si>
  <si>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</si>
  <si>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</si>
  <si>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</si>
  <si>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</si>
  <si>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</si>
  <si>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</si>
  <si>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</si>
  <si>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</si>
  <si>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</si>
  <si>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</si>
  <si>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</si>
  <si>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</si>
  <si>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</si>
  <si>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</si>
  <si>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</si>
  <si>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</si>
  <si>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</si>
  <si>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</si>
  <si>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</si>
  <si>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</si>
  <si>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</si>
  <si>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</si>
  <si>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</si>
  <si>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</si>
  <si>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</si>
  <si>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</si>
  <si>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</si>
  <si>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</si>
  <si>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</si>
  <si>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</si>
  <si>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</si>
  <si>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</si>
  <si>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</si>
  <si>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</si>
  <si>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</si>
  <si>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FOX</t>
  </si>
  <si>
    <t>NBC RSNs</t>
  </si>
  <si>
    <t>USA</t>
  </si>
  <si>
    <t>EPIX Hits</t>
  </si>
  <si>
    <t>Epix</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</si>
  <si>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</si>
  <si>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</si>
  <si>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</si>
  <si>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</si>
  <si>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</si>
  <si>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</si>
  <si>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</si>
  <si>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</si>
  <si>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</si>
  <si>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</si>
  <si>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</si>
  <si>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</si>
  <si>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</si>
  <si>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</si>
  <si>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</si>
  <si>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</si>
  <si>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</si>
  <si>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</si>
  <si>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</si>
  <si>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</si>
  <si>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</si>
  <si>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</si>
  <si>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</si>
  <si>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</si>
  <si>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</si>
  <si>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</si>
  <si>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</si>
  <si>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</si>
  <si>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</si>
  <si>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</si>
  <si>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</si>
  <si>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</si>
  <si>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</si>
  <si>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</si>
  <si>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</si>
  <si>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</si>
  <si>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</si>
  <si>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</si>
  <si>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</si>
  <si>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</si>
  <si>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</si>
  <si>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</si>
  <si>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</si>
  <si>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</si>
  <si>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</si>
  <si>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</si>
  <si>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</si>
  <si>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</si>
  <si>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</si>
  <si>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</si>
  <si>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</si>
  <si>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</si>
  <si>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</si>
  <si>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</si>
  <si>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</si>
  <si>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</si>
  <si>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</si>
  <si>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</si>
  <si>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</si>
  <si>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</si>
  <si>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</si>
  <si>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</si>
  <si>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</si>
  <si>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</si>
  <si>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</si>
  <si>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</si>
  <si>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</si>
  <si>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</si>
  <si>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</si>
  <si>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</si>
  <si>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</si>
  <si>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</si>
  <si>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</si>
  <si>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</si>
  <si>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</si>
  <si>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</si>
  <si>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</si>
  <si>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</si>
  <si>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</si>
  <si>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</si>
  <si>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</si>
  <si>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</si>
  <si>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</si>
  <si>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</si>
  <si>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</si>
  <si>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</si>
  <si>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</si>
  <si>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</si>
  <si>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</si>
  <si>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</si>
  <si>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</si>
  <si>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</si>
  <si>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</si>
  <si>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</si>
  <si>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</si>
  <si>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</si>
  <si>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</si>
  <si>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</si>
  <si>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</si>
  <si>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</si>
  <si>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</si>
  <si>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</si>
  <si>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</si>
  <si>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</si>
  <si>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</si>
  <si>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</si>
  <si>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</si>
  <si>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</si>
  <si>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</si>
  <si>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</si>
  <si>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</si>
  <si>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</si>
  <si>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</si>
  <si>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</si>
  <si>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</si>
  <si>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</si>
  <si>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</si>
  <si>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</si>
  <si>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</si>
  <si>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</si>
  <si>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</si>
  <si>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</si>
  <si>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</si>
  <si>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</si>
  <si>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</si>
  <si>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</si>
  <si>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</si>
  <si>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</si>
  <si>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</si>
  <si>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</si>
  <si>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</si>
  <si>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</si>
  <si>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</si>
  <si>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</si>
  <si>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</si>
  <si>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</si>
  <si>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</si>
  <si>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</si>
  <si>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</si>
  <si>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</si>
  <si>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</si>
  <si>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</si>
  <si>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</si>
  <si>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</si>
  <si>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</si>
  <si>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</si>
  <si>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</si>
  <si>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</si>
  <si>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</si>
  <si>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</si>
  <si>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</si>
  <si>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</si>
  <si>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</si>
  <si>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</si>
  <si>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</si>
  <si>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</si>
  <si>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</si>
  <si>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</si>
  <si>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</si>
  <si>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</si>
  <si>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</si>
  <si>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</si>
  <si>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</si>
  <si>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</si>
  <si>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</si>
  <si>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</si>
  <si>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</si>
  <si>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</si>
  <si>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</si>
  <si>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</si>
  <si>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</si>
  <si>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</si>
  <si>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</si>
  <si>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</si>
  <si>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</si>
  <si>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</si>
  <si>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</si>
  <si>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</si>
  <si>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</si>
  <si>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</si>
  <si>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</si>
  <si>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</si>
  <si>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</si>
  <si>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</si>
  <si>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</si>
  <si>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</si>
  <si>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</si>
  <si>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</si>
  <si>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</si>
  <si>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</si>
  <si>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</si>
  <si>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</si>
  <si>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</si>
  <si>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</si>
  <si>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</si>
  <si>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</si>
  <si>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</si>
  <si>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</si>
  <si>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</si>
  <si>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</si>
  <si>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</si>
  <si>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</si>
  <si>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</si>
  <si>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</si>
  <si>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</si>
  <si>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</si>
  <si>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</si>
  <si>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</si>
  <si>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</si>
  <si>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</si>
  <si>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</si>
  <si>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</si>
  <si>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</si>
  <si>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</si>
  <si>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</si>
  <si>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</si>
  <si>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</si>
  <si>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MavTV</t>
  </si>
  <si>
    <t>BBC News</t>
  </si>
  <si>
    <t>Insp</t>
  </si>
  <si>
    <t>Spectrum News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</si>
  <si>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</si>
  <si>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</si>
  <si>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</si>
  <si>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</si>
  <si>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</si>
  <si>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</si>
  <si>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</si>
  <si>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</si>
  <si>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</si>
  <si>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</si>
  <si>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</si>
  <si>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</si>
  <si>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</si>
  <si>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</si>
  <si>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</si>
  <si>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</si>
  <si>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</si>
  <si>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</si>
  <si>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</si>
  <si>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</si>
  <si>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</si>
  <si>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</si>
  <si>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</si>
  <si>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</si>
  <si>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</si>
  <si>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</si>
  <si>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</si>
  <si>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</si>
  <si>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</si>
  <si>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</si>
  <si>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</si>
  <si>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</si>
  <si>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</si>
  <si>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</si>
  <si>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</si>
  <si>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</si>
  <si>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</si>
  <si>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</si>
  <si>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</si>
  <si>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</si>
  <si>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</si>
  <si>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</si>
  <si>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</si>
  <si>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</si>
  <si>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</si>
  <si>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</si>
  <si>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</si>
  <si>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</si>
  <si>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</si>
  <si>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</si>
  <si>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</si>
  <si>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</si>
  <si>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</si>
  <si>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</si>
  <si>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</si>
  <si>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</si>
  <si>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</si>
  <si>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</si>
  <si>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</si>
  <si>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</si>
  <si>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</si>
  <si>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</si>
  <si>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</si>
  <si>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</si>
  <si>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</si>
  <si>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</si>
  <si>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</si>
  <si>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</si>
  <si>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</si>
  <si>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</si>
  <si>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</si>
  <si>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</si>
  <si>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</si>
  <si>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</si>
  <si>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</si>
  <si>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</si>
  <si>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</si>
  <si>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</si>
  <si>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</si>
  <si>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</si>
  <si>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</si>
  <si>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</si>
  <si>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</si>
  <si>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</si>
  <si>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</si>
  <si>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</si>
  <si>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</si>
  <si>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</si>
  <si>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</si>
  <si>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</si>
  <si>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</si>
  <si>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</si>
  <si>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</si>
  <si>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</si>
  <si>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</si>
  <si>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</si>
  <si>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</si>
  <si>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</si>
  <si>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</si>
  <si>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</si>
  <si>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</si>
  <si>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</si>
  <si>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</si>
  <si>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</si>
  <si>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</si>
  <si>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</si>
  <si>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</si>
  <si>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</si>
  <si>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</si>
  <si>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</si>
  <si>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</si>
  <si>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</si>
  <si>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</si>
  <si>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</si>
  <si>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</si>
  <si>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</si>
  <si>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</si>
  <si>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</si>
  <si>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</si>
  <si>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</si>
  <si>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</si>
  <si>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</si>
  <si>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</si>
  <si>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</si>
  <si>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</si>
  <si>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</si>
  <si>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</si>
  <si>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</si>
  <si>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</si>
  <si>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</si>
  <si>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</si>
  <si>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</si>
  <si>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</si>
  <si>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</si>
  <si>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</si>
  <si>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</si>
  <si>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</si>
  <si>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</si>
  <si>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</si>
  <si>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</si>
  <si>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</si>
  <si>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</si>
  <si>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</si>
  <si>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</si>
  <si>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</si>
  <si>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</si>
  <si>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</si>
  <si>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</si>
  <si>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</si>
  <si>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</si>
  <si>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</si>
  <si>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</si>
  <si>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</si>
  <si>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</si>
  <si>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</si>
  <si>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</si>
  <si>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</si>
  <si>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</si>
  <si>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</si>
  <si>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</si>
  <si>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</si>
  <si>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</si>
  <si>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</si>
  <si>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</si>
  <si>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</si>
  <si>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</si>
  <si>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</si>
  <si>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</si>
  <si>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</si>
  <si>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</si>
  <si>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</si>
  <si>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</si>
  <si>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</si>
  <si>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</si>
  <si>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</si>
  <si>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</si>
  <si>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</si>
  <si>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</si>
  <si>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</si>
  <si>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</si>
  <si>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</si>
  <si>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</si>
  <si>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</si>
  <si>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</si>
  <si>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</si>
  <si>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</si>
  <si>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</si>
  <si>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</si>
  <si>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Sony SAB</t>
  </si>
  <si>
    <t>Zee Cinema</t>
  </si>
  <si>
    <t>Hindi - AAJTK</t>
  </si>
  <si>
    <t>Food Food</t>
  </si>
  <si>
    <t>Times Now</t>
  </si>
  <si>
    <t>B4U Music</t>
  </si>
  <si>
    <t>B4U Movies</t>
  </si>
  <si>
    <t>Samay</t>
  </si>
  <si>
    <t>Sony Mix</t>
  </si>
  <si>
    <t>Lasettie Italia</t>
  </si>
  <si>
    <t>TV 2000 Italia</t>
  </si>
  <si>
    <t>CB Television</t>
  </si>
  <si>
    <t>Miltimedios</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</si>
  <si>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</si>
  <si>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</si>
  <si>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</si>
  <si>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</si>
  <si>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</si>
  <si>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</si>
  <si>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</si>
  <si>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</si>
  <si>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</si>
  <si>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</si>
  <si>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</si>
  <si>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</si>
  <si>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</si>
  <si>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</si>
  <si>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</si>
  <si>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</si>
  <si>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</si>
  <si>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</si>
  <si>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</si>
  <si>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</si>
  <si>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</si>
  <si>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</si>
  <si>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</si>
  <si>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</si>
  <si>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</si>
  <si>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</si>
  <si>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</si>
  <si>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</si>
  <si>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</si>
  <si>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</si>
  <si>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</si>
  <si>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</si>
  <si>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</si>
  <si>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</si>
  <si>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</si>
  <si>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</si>
  <si>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</si>
  <si>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</si>
  <si>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</si>
  <si>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</si>
  <si>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</si>
  <si>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</si>
  <si>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</si>
  <si>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</si>
  <si>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</si>
  <si>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</si>
  <si>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</si>
  <si>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</si>
  <si>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</si>
  <si>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</si>
  <si>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</si>
  <si>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</si>
  <si>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</si>
  <si>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</si>
  <si>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</si>
  <si>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</si>
  <si>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</si>
  <si>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</si>
  <si>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</si>
  <si>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</si>
  <si>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</si>
  <si>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</si>
  <si>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</si>
  <si>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</si>
  <si>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</si>
  <si>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</si>
  <si>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</si>
  <si>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</si>
  <si>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</si>
  <si>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</si>
  <si>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</si>
  <si>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</si>
  <si>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</si>
  <si>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</si>
  <si>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</si>
  <si>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</si>
  <si>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</si>
  <si>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</si>
  <si>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</si>
  <si>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</si>
  <si>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</si>
  <si>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</si>
  <si>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</si>
  <si>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</si>
  <si>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</si>
  <si>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</si>
  <si>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</si>
  <si>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</si>
  <si>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</si>
  <si>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</si>
  <si>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</si>
  <si>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</si>
  <si>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</si>
  <si>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</si>
  <si>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</si>
  <si>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</si>
  <si>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</si>
  <si>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</si>
  <si>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</si>
  <si>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</si>
  <si>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</si>
  <si>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</si>
  <si>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</si>
  <si>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</si>
  <si>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</si>
  <si>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</si>
  <si>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</si>
  <si>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</si>
  <si>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</si>
  <si>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</si>
  <si>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</si>
  <si>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</si>
  <si>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</si>
  <si>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</si>
  <si>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</si>
  <si>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</si>
  <si>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</si>
  <si>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</si>
  <si>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</si>
  <si>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</si>
  <si>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</si>
  <si>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</si>
  <si>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</si>
  <si>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</si>
  <si>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</si>
  <si>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</si>
  <si>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</si>
  <si>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</si>
  <si>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</si>
  <si>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</si>
  <si>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</si>
  <si>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</si>
  <si>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</si>
  <si>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</si>
  <si>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</si>
  <si>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</si>
  <si>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</si>
  <si>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</si>
  <si>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HBO-Cinemax</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</si>
  <si>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</si>
  <si>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</si>
  <si>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</si>
  <si>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</si>
  <si>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</si>
  <si>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</si>
  <si>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</si>
  <si>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</si>
  <si>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</si>
  <si>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</si>
  <si>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</si>
  <si>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</si>
  <si>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</si>
  <si>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</si>
  <si>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</si>
  <si>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</si>
  <si>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</si>
  <si>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</si>
  <si>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</si>
  <si>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</si>
  <si>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</si>
  <si>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</si>
  <si>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</si>
  <si>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</si>
  <si>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</si>
  <si>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</si>
  <si>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</si>
  <si>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</si>
  <si>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</si>
  <si>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</si>
  <si>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</si>
  <si>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</si>
  <si>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</si>
  <si>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</si>
  <si>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</si>
  <si>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</si>
  <si>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</si>
  <si>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</si>
  <si>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</si>
  <si>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</si>
  <si>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</si>
  <si>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</si>
  <si>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</si>
  <si>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</si>
  <si>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</si>
  <si>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</si>
  <si>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</si>
  <si>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</si>
  <si>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</si>
  <si>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</si>
  <si>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</si>
  <si>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</si>
  <si>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</si>
  <si>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</si>
  <si>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</si>
  <si>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</si>
  <si>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</si>
  <si>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</si>
  <si>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</si>
  <si>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</si>
  <si>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</si>
  <si>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</si>
  <si>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</si>
  <si>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</si>
  <si>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</si>
  <si>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</si>
  <si>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</si>
  <si>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</si>
  <si>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</si>
  <si>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</si>
  <si>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</si>
  <si>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</si>
  <si>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</si>
  <si>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</si>
  <si>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</si>
  <si>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</si>
  <si>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</si>
  <si>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</si>
  <si>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</si>
  <si>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</si>
  <si>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</si>
  <si>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</si>
  <si>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</si>
  <si>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</si>
  <si>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</si>
  <si>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</si>
  <si>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</si>
  <si>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</si>
  <si>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</si>
  <si>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</si>
  <si>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</si>
  <si>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</si>
  <si>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</si>
  <si>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</si>
  <si>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</si>
  <si>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</si>
  <si>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</si>
  <si>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</si>
  <si>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</si>
  <si>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</si>
  <si>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</si>
  <si>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</si>
  <si>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</si>
  <si>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</si>
  <si>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</si>
  <si>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</si>
  <si>
    <t>ZJTV</t>
  </si>
  <si>
    <t>Zhejiang Television</t>
  </si>
  <si>
    <t>HorseTV</t>
  </si>
  <si>
    <t>Total TV Deal</t>
  </si>
  <si>
    <t>4 for $10 Deal</t>
  </si>
  <si>
    <t>BabyFirst</t>
  </si>
  <si>
    <t>Fubo Sports Network</t>
  </si>
  <si>
    <t>NCAA March Madness Live</t>
  </si>
  <si>
    <t>Music Choice</t>
  </si>
  <si>
    <t>Spectrum News 13</t>
  </si>
  <si>
    <t>Spectrum SportsNet</t>
  </si>
  <si>
    <t>Spectrum Bay News 9</t>
  </si>
  <si>
    <t>MLB at Bat</t>
  </si>
  <si>
    <t>Fox-Soccer Active</t>
  </si>
  <si>
    <t>Jul 2019 Edition - Cord Cutting Wizard by Bill Hladik</t>
  </si>
  <si>
    <t>MLB Game of the Week</t>
  </si>
  <si>
    <t>Magnolia Selects</t>
  </si>
  <si>
    <t>Monsters &amp; Nightmares</t>
  </si>
  <si>
    <t>Warriors &amp; Gangsters</t>
  </si>
  <si>
    <t>DOX</t>
  </si>
  <si>
    <t>Stingray Qello</t>
  </si>
  <si>
    <t>Zee Familia</t>
  </si>
  <si>
    <t>Watch NFL</t>
  </si>
  <si>
    <t>NASA</t>
  </si>
  <si>
    <t>Univision Deportes Network, TUDN</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</si>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</sst>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3">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5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77.537552546295" missingItemsLimit="0" createdVersion="6" refreshedVersion="6" minRefreshableVersion="3" recordCount="464" xr:uid="{BC500BA4-8601-4A2B-A0A3-992A9D9863AE}">
  <cacheSource type="worksheet">
    <worksheetSource name="mydata"/>
  </cacheSource>
  <cacheFields count="61">
    <cacheField name="Network" numFmtId="0">
      <sharedItems count="464">
        <s v="¡Hola! TV"/>
        <s v="A Wealth of Entertainment"/>
        <s v="A&amp;E"/>
        <s v="A3 Cine"/>
        <s v="ABC"/>
        <s v="ABC News Live"/>
        <s v="ACC Network Extra"/>
        <s v="AccuWeather"/>
        <s v="Aghappy TV"/>
        <s v="AMC"/>
        <s v="AMC Premiere"/>
        <s v="American Heroes"/>
        <s v="Animal Planet"/>
        <s v="Antena 3"/>
        <s v="Arabic - ARBMU"/>
        <s v="Arabic - CIMA"/>
        <s v="Arabic - IQRAA"/>
        <s v="Arabic - MLDYH"/>
        <s v="Arabic - NOURSAT"/>
        <s v="Arabica"/>
        <s v="Aspire"/>
        <s v="Atres Series"/>
        <s v="Audience"/>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ntroamérica TV"/>
        <s v="CGTN"/>
        <s v="Cheddar"/>
        <s v="Cheddar Big News"/>
        <s v="China Movie"/>
        <s v="Chinese - CCTV4"/>
        <s v="Chinese - PHNIN"/>
        <s v="Chinese - PHNIX"/>
        <s v="Cine Estelar"/>
        <s v="Cine Mexicano"/>
        <s v="Cine Nostalgia"/>
        <s v="Cine Sony"/>
        <s v="CineFest"/>
        <s v="Cinelatino"/>
        <s v="Cinemax"/>
        <s v="Cinemoi"/>
        <s v="Cleo TV"/>
        <s v="ClubbingTV"/>
        <s v="CMT"/>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OX"/>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orseTV"/>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gnolia Selects"/>
        <s v="Mas Chic"/>
        <s v="Mav TV"/>
        <s v="MBC - MBCKD"/>
        <s v="MBC Drama"/>
        <s v="MBC West"/>
        <s v="MegaTV"/>
        <s v="Milenio TV"/>
        <s v="Miltimedios"/>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tureVision TV"/>
        <s v="Nautical Channel"/>
        <s v="NBA League Pass"/>
        <s v="NBA TV"/>
        <s v="NBC"/>
        <s v="NBC Sports Network"/>
        <s v="NBC Sports Regionals"/>
        <s v="NCAA March Madness Live"/>
        <s v="NDTV 24X7"/>
        <s v="NECN"/>
        <s v="NESN National"/>
        <s v="News18"/>
        <s v="News18 NE"/>
        <s v="Newsmax"/>
        <s v="Newsy"/>
        <s v="NFL Network"/>
        <s v="NFL Red Zone"/>
        <s v="NHL Network"/>
        <s v="Nick Jr."/>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Bay News 9"/>
        <s v="Spectrum News"/>
        <s v="Spectrum News 13"/>
        <s v="Spectrum SportsNet"/>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vel Channel"/>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 Plus TV"/>
        <s v="VH1"/>
        <s v="Viceland"/>
        <s v="Video Rola"/>
        <s v="Videorola"/>
        <s v="Viendomovies"/>
        <s v="VME"/>
        <s v="VSIN"/>
        <s v="WAPA America"/>
        <s v="Watch NFL"/>
        <s v="Warriors &amp; Gangsters"/>
        <s v="We TV"/>
        <s v="Weather Channel"/>
        <s v="Welt"/>
        <s v="Willow"/>
        <s v="Willow Extra"/>
        <s v="World Fishing Network"/>
        <s v="Wthren"/>
        <s v="Yes Network"/>
        <s v="Youtube Originals"/>
        <s v="Z Living Hd"/>
        <s v="Zee Cinema"/>
        <s v="Zee Cinemalu"/>
        <s v="Zee Familia"/>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1">
        <m/>
        <s v="Yes"/>
        <s v="AMC Premiere"/>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1"/>
    <s v="AWE"/>
    <s v="Entertainment"/>
    <s v=""/>
    <x v="0"/>
    <m/>
    <m/>
    <m/>
    <m/>
    <m/>
    <s v="Yes"/>
    <s v="Yes"/>
    <s v="Yes"/>
    <m/>
    <x v="0"/>
    <m/>
    <m/>
    <m/>
    <m/>
    <s v="Premium"/>
    <m/>
    <s v=""/>
    <s v=""/>
    <s v=""/>
    <s v=""/>
    <s v=""/>
    <s v=""/>
    <s v=""/>
    <s v=""/>
    <s v=""/>
    <s v=""/>
    <s v=""/>
    <s v=""/>
    <s v=""/>
    <s v=""/>
    <s v=""/>
    <s v=""/>
    <s v=""/>
    <s v=""/>
    <s v=""/>
    <s v=""/>
    <s v=""/>
    <s v=""/>
    <s v=""/>
    <s v=""/>
    <s v=""/>
    <s v=""/>
    <s v=""/>
    <s v=""/>
    <s v=""/>
    <s v=""/>
    <s v=""/>
    <s v=""/>
    <s v=""/>
    <s v=""/>
    <s v=""/>
    <n v="0"/>
    <n v="0"/>
    <n v="0"/>
    <n v="0"/>
    <n v="0"/>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r>
  <r>
    <x v="3"/>
    <m/>
    <s v="Spanish"/>
    <s v=""/>
    <x v="0"/>
    <s v="España"/>
    <s v="España"/>
    <m/>
    <m/>
    <m/>
    <m/>
    <m/>
    <m/>
    <m/>
    <x v="0"/>
    <m/>
    <m/>
    <m/>
    <m/>
    <m/>
    <m/>
    <s v=""/>
    <s v=""/>
    <s v=""/>
    <s v=""/>
    <s v=""/>
    <s v=""/>
    <s v=""/>
    <s v=""/>
    <s v=""/>
    <s v=""/>
    <s v=""/>
    <s v=""/>
    <s v=""/>
    <s v=""/>
    <s v=""/>
    <s v=""/>
    <s v=""/>
    <s v=""/>
    <s v=""/>
    <s v=""/>
    <s v=""/>
    <s v=""/>
    <s v=""/>
    <s v=""/>
    <s v=""/>
    <s v=""/>
    <s v=""/>
    <s v=""/>
    <s v=""/>
    <s v=""/>
    <s v=""/>
    <s v=""/>
    <s v=""/>
    <s v=""/>
    <s v=""/>
    <n v="0"/>
    <n v="0"/>
    <n v="0"/>
    <n v="0"/>
    <n v="0"/>
  </r>
  <r>
    <x v="4"/>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r>
  <r>
    <x v="5"/>
    <s v=""/>
    <s v="News"/>
    <s v=""/>
    <x v="0"/>
    <m/>
    <m/>
    <m/>
    <m/>
    <m/>
    <m/>
    <m/>
    <m/>
    <m/>
    <x v="0"/>
    <s v="Yes"/>
    <m/>
    <m/>
    <m/>
    <m/>
    <m/>
    <s v=""/>
    <s v=""/>
    <s v=""/>
    <s v=""/>
    <s v=""/>
    <s v=""/>
    <s v=""/>
    <s v=""/>
    <s v=""/>
    <s v=""/>
    <s v=""/>
    <s v=""/>
    <s v=""/>
    <s v=""/>
    <s v=""/>
    <s v=""/>
    <s v=""/>
    <s v=""/>
    <s v=""/>
    <s v=""/>
    <s v=""/>
    <s v=""/>
    <s v=""/>
    <s v=""/>
    <s v=""/>
    <s v=""/>
    <s v=""/>
    <s v=""/>
    <s v=""/>
    <s v=""/>
    <s v=""/>
    <s v=""/>
    <s v=""/>
    <s v=""/>
    <s v=""/>
    <n v="0"/>
    <n v="0"/>
    <n v="0"/>
    <n v="0"/>
    <n v="0"/>
  </r>
  <r>
    <x v="6"/>
    <s v=""/>
    <s v="Sports"/>
    <s v=""/>
    <x v="0"/>
    <s v="Yes"/>
    <m/>
    <m/>
    <m/>
    <m/>
    <m/>
    <m/>
    <m/>
    <m/>
    <x v="0"/>
    <m/>
    <m/>
    <m/>
    <m/>
    <m/>
    <m/>
    <s v=""/>
    <s v=""/>
    <s v=""/>
    <s v=""/>
    <s v=""/>
    <s v=""/>
    <s v=""/>
    <s v=""/>
    <s v=""/>
    <s v=""/>
    <s v=""/>
    <s v=""/>
    <s v=""/>
    <s v=""/>
    <s v=""/>
    <s v=""/>
    <s v=""/>
    <s v=""/>
    <s v=""/>
    <s v=""/>
    <s v=""/>
    <s v=""/>
    <s v=""/>
    <s v=""/>
    <s v=""/>
    <s v=""/>
    <s v=""/>
    <s v=""/>
    <s v=""/>
    <s v=""/>
    <s v=""/>
    <s v=""/>
    <s v=""/>
    <s v=""/>
    <s v=""/>
    <n v="0"/>
    <n v="0"/>
    <n v="0"/>
    <n v="0"/>
    <n v="0"/>
  </r>
  <r>
    <x v="7"/>
    <s v=""/>
    <s v="News"/>
    <s v=""/>
    <x v="0"/>
    <m/>
    <m/>
    <s v="Yes"/>
    <s v="Yes"/>
    <s v="Yes"/>
    <s v="Yes"/>
    <s v="Yes"/>
    <s v="Yes"/>
    <s v="Yes"/>
    <x v="0"/>
    <m/>
    <m/>
    <m/>
    <m/>
    <m/>
    <m/>
    <s v=""/>
    <s v=""/>
    <s v=""/>
    <s v=""/>
    <s v=""/>
    <s v=""/>
    <s v=""/>
    <s v=""/>
    <s v=""/>
    <s v=""/>
    <s v=""/>
    <s v=""/>
    <s v=""/>
    <s v=""/>
    <s v=""/>
    <s v=""/>
    <s v=""/>
    <s v=""/>
    <s v=""/>
    <s v=""/>
    <s v=""/>
    <s v=""/>
    <s v=""/>
    <s v=""/>
    <s v=""/>
    <s v=""/>
    <s v=""/>
    <s v=""/>
    <s v=""/>
    <s v=""/>
    <s v=""/>
    <s v=""/>
    <s v=""/>
    <s v=""/>
    <s v=""/>
    <n v="0"/>
    <n v="0"/>
    <n v="0"/>
    <n v="0"/>
    <n v="0"/>
  </r>
  <r>
    <x v="8"/>
    <m/>
    <s v="International"/>
    <s v=""/>
    <x v="0"/>
    <s v="Arabic Mini"/>
    <s v="Arabic Mini"/>
    <m/>
    <m/>
    <m/>
    <m/>
    <m/>
    <m/>
    <m/>
    <x v="0"/>
    <m/>
    <m/>
    <m/>
    <m/>
    <m/>
    <m/>
    <s v=""/>
    <s v=""/>
    <s v=""/>
    <s v=""/>
    <s v=""/>
    <s v=""/>
    <s v=""/>
    <s v=""/>
    <s v=""/>
    <s v=""/>
    <s v=""/>
    <s v=""/>
    <s v=""/>
    <s v=""/>
    <s v=""/>
    <s v=""/>
    <s v=""/>
    <s v=""/>
    <s v=""/>
    <s v=""/>
    <s v=""/>
    <s v=""/>
    <s v=""/>
    <s v=""/>
    <s v=""/>
    <s v=""/>
    <s v=""/>
    <s v=""/>
    <s v=""/>
    <s v=""/>
    <s v=""/>
    <s v=""/>
    <s v=""/>
    <s v=""/>
    <s v=""/>
    <n v="0"/>
    <n v="0"/>
    <n v="0"/>
    <n v="0"/>
    <n v="0"/>
  </r>
  <r>
    <x v="9"/>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r>
  <r>
    <x v="10"/>
    <s v=""/>
    <s v="Premium movies"/>
    <s v=""/>
    <x v="0"/>
    <m/>
    <m/>
    <m/>
    <m/>
    <m/>
    <m/>
    <m/>
    <m/>
    <m/>
    <x v="2"/>
    <m/>
    <m/>
    <s v="AMC Premier"/>
    <m/>
    <m/>
    <m/>
    <s v=""/>
    <s v=""/>
    <s v=""/>
    <s v=""/>
    <s v=""/>
    <s v=""/>
    <s v=""/>
    <s v=""/>
    <s v=""/>
    <s v=""/>
    <s v=""/>
    <s v=""/>
    <s v=""/>
    <s v=""/>
    <s v=""/>
    <s v=""/>
    <s v=""/>
    <s v=""/>
    <s v=""/>
    <s v=""/>
    <s v=""/>
    <s v=""/>
    <s v=""/>
    <s v=""/>
    <s v=""/>
    <s v=""/>
    <s v=""/>
    <s v=""/>
    <s v=""/>
    <s v=""/>
    <s v=""/>
    <s v=""/>
    <s v=""/>
    <s v=""/>
    <s v=""/>
    <n v="0"/>
    <n v="0"/>
    <n v="0"/>
    <n v="0"/>
    <n v="0"/>
  </r>
  <r>
    <x v="11"/>
    <s v="AHC, American Heroes Channel, American Heroes Network"/>
    <s v="Entertainment"/>
    <s v=""/>
    <x v="1"/>
    <s v="Heartland Extra"/>
    <s v="Heartland Extra"/>
    <m/>
    <m/>
    <m/>
    <m/>
    <s v="Yes"/>
    <s v="Yes"/>
    <m/>
    <x v="0"/>
    <s v="Entertainment"/>
    <s v="Elite"/>
    <s v="Extra"/>
    <m/>
    <m/>
    <s v="Yes"/>
    <s v=""/>
    <s v=""/>
    <s v=""/>
    <s v=""/>
    <s v=""/>
    <s v=""/>
    <s v=""/>
    <s v=""/>
    <s v=""/>
    <s v=""/>
    <s v=""/>
    <s v=""/>
    <s v=""/>
    <s v=""/>
    <s v=""/>
    <s v=""/>
    <s v=""/>
    <s v=""/>
    <s v=""/>
    <s v=""/>
    <s v=""/>
    <s v=""/>
    <s v=""/>
    <s v=""/>
    <s v=""/>
    <s v=""/>
    <s v=""/>
    <s v=""/>
    <s v=""/>
    <s v=""/>
    <s v=""/>
    <s v=""/>
    <s v=""/>
    <s v=""/>
    <s v=""/>
    <n v="0"/>
    <n v="0"/>
    <n v="0"/>
    <n v="0"/>
    <n v="0"/>
  </r>
  <r>
    <x v="12"/>
    <s v="Animal Planet (East &amp; West)"/>
    <s v="Lifestyle"/>
    <s v=""/>
    <x v="1"/>
    <m/>
    <m/>
    <m/>
    <m/>
    <s v="Yes"/>
    <s v="Yes"/>
    <s v="Yes"/>
    <s v="Yes"/>
    <s v="Yes"/>
    <x v="1"/>
    <s v="Yes"/>
    <s v="Yes"/>
    <s v="Yes"/>
    <s v="Yes"/>
    <m/>
    <s v="Yes"/>
    <s v=""/>
    <s v=""/>
    <s v=""/>
    <s v=""/>
    <s v=""/>
    <s v=""/>
    <s v=""/>
    <s v=""/>
    <s v=""/>
    <s v=""/>
    <s v=""/>
    <s v=""/>
    <s v=""/>
    <s v=""/>
    <s v=""/>
    <s v=""/>
    <s v=""/>
    <s v=""/>
    <s v=""/>
    <s v=""/>
    <s v=""/>
    <s v=""/>
    <s v=""/>
    <s v=""/>
    <s v=""/>
    <s v=""/>
    <s v=""/>
    <s v=""/>
    <s v=""/>
    <s v=""/>
    <s v=""/>
    <s v=""/>
    <s v=""/>
    <s v=""/>
    <s v=""/>
    <n v="0"/>
    <n v="0"/>
    <n v="0"/>
    <n v="0"/>
    <n v="0"/>
  </r>
  <r>
    <x v="13"/>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r>
  <r>
    <x v="14"/>
    <m/>
    <s v="International"/>
    <s v=""/>
    <x v="0"/>
    <s v="Arabic Mini"/>
    <s v="Arabic Mini"/>
    <m/>
    <m/>
    <m/>
    <m/>
    <m/>
    <m/>
    <m/>
    <x v="0"/>
    <m/>
    <m/>
    <m/>
    <m/>
    <m/>
    <m/>
    <s v=""/>
    <s v=""/>
    <s v=""/>
    <s v=""/>
    <s v=""/>
    <s v=""/>
    <s v=""/>
    <s v=""/>
    <s v=""/>
    <s v=""/>
    <s v=""/>
    <s v=""/>
    <s v=""/>
    <s v=""/>
    <s v=""/>
    <s v=""/>
    <s v=""/>
    <s v=""/>
    <s v=""/>
    <s v=""/>
    <s v=""/>
    <s v=""/>
    <s v=""/>
    <s v=""/>
    <s v=""/>
    <s v=""/>
    <s v=""/>
    <s v=""/>
    <s v=""/>
    <s v=""/>
    <s v=""/>
    <s v=""/>
    <s v=""/>
    <s v=""/>
    <s v=""/>
    <n v="0"/>
    <n v="0"/>
    <n v="0"/>
    <n v="0"/>
    <n v="0"/>
  </r>
  <r>
    <x v="15"/>
    <m/>
    <s v="International"/>
    <s v=""/>
    <x v="0"/>
    <s v="Arabic Mini"/>
    <s v="Arabic Mini"/>
    <m/>
    <m/>
    <m/>
    <m/>
    <m/>
    <m/>
    <m/>
    <x v="0"/>
    <m/>
    <m/>
    <m/>
    <m/>
    <m/>
    <m/>
    <s v=""/>
    <s v=""/>
    <s v=""/>
    <s v=""/>
    <s v=""/>
    <s v=""/>
    <s v=""/>
    <s v=""/>
    <s v=""/>
    <s v=""/>
    <s v=""/>
    <s v=""/>
    <s v=""/>
    <s v=""/>
    <s v=""/>
    <s v=""/>
    <s v=""/>
    <s v=""/>
    <s v=""/>
    <s v=""/>
    <s v=""/>
    <s v=""/>
    <s v=""/>
    <s v=""/>
    <s v=""/>
    <s v=""/>
    <s v=""/>
    <s v=""/>
    <s v=""/>
    <s v=""/>
    <s v=""/>
    <s v=""/>
    <s v=""/>
    <s v=""/>
    <s v=""/>
    <n v="0"/>
    <n v="0"/>
    <n v="0"/>
    <n v="0"/>
    <n v="0"/>
  </r>
  <r>
    <x v="16"/>
    <m/>
    <s v="International"/>
    <s v=""/>
    <x v="0"/>
    <s v="Arabic Mini"/>
    <s v="Arabic Mini"/>
    <m/>
    <m/>
    <m/>
    <m/>
    <m/>
    <m/>
    <m/>
    <x v="0"/>
    <m/>
    <m/>
    <m/>
    <m/>
    <m/>
    <m/>
    <s v=""/>
    <s v=""/>
    <s v=""/>
    <s v=""/>
    <s v=""/>
    <s v=""/>
    <s v=""/>
    <s v=""/>
    <s v=""/>
    <s v=""/>
    <s v=""/>
    <s v=""/>
    <s v=""/>
    <s v=""/>
    <s v=""/>
    <s v=""/>
    <s v=""/>
    <s v=""/>
    <s v=""/>
    <s v=""/>
    <s v=""/>
    <s v=""/>
    <s v=""/>
    <s v=""/>
    <s v=""/>
    <s v=""/>
    <s v=""/>
    <s v=""/>
    <s v=""/>
    <s v=""/>
    <s v=""/>
    <s v=""/>
    <s v=""/>
    <s v=""/>
    <s v=""/>
    <n v="0"/>
    <n v="0"/>
    <n v="0"/>
    <n v="0"/>
    <n v="0"/>
  </r>
  <r>
    <x v="17"/>
    <m/>
    <s v="International"/>
    <s v=""/>
    <x v="0"/>
    <s v="Arabic Mini"/>
    <s v="Arabic Mini"/>
    <m/>
    <m/>
    <m/>
    <m/>
    <m/>
    <m/>
    <m/>
    <x v="0"/>
    <m/>
    <m/>
    <m/>
    <m/>
    <m/>
    <m/>
    <s v=""/>
    <s v=""/>
    <s v=""/>
    <s v=""/>
    <s v=""/>
    <s v=""/>
    <s v=""/>
    <s v=""/>
    <s v=""/>
    <s v=""/>
    <s v=""/>
    <s v=""/>
    <s v=""/>
    <s v=""/>
    <s v=""/>
    <s v=""/>
    <s v=""/>
    <s v=""/>
    <s v=""/>
    <s v=""/>
    <s v=""/>
    <s v=""/>
    <s v=""/>
    <s v=""/>
    <s v=""/>
    <s v=""/>
    <s v=""/>
    <s v=""/>
    <s v=""/>
    <s v=""/>
    <s v=""/>
    <s v=""/>
    <s v=""/>
    <s v=""/>
    <s v=""/>
    <n v="0"/>
    <n v="0"/>
    <n v="0"/>
    <n v="0"/>
    <n v="0"/>
  </r>
  <r>
    <x v="18"/>
    <m/>
    <s v="International"/>
    <s v=""/>
    <x v="0"/>
    <s v="Arabic Mini"/>
    <s v="Arabic Mini"/>
    <m/>
    <m/>
    <m/>
    <m/>
    <m/>
    <m/>
    <m/>
    <x v="0"/>
    <m/>
    <m/>
    <m/>
    <m/>
    <m/>
    <m/>
    <s v=""/>
    <s v=""/>
    <s v=""/>
    <s v=""/>
    <s v=""/>
    <s v=""/>
    <s v=""/>
    <s v=""/>
    <s v=""/>
    <s v=""/>
    <s v=""/>
    <s v=""/>
    <s v=""/>
    <s v=""/>
    <s v=""/>
    <s v=""/>
    <s v=""/>
    <s v=""/>
    <s v=""/>
    <s v=""/>
    <s v=""/>
    <s v=""/>
    <s v=""/>
    <s v=""/>
    <s v=""/>
    <s v=""/>
    <s v=""/>
    <s v=""/>
    <s v=""/>
    <s v=""/>
    <s v=""/>
    <s v=""/>
    <s v=""/>
    <s v=""/>
    <s v=""/>
    <n v="0"/>
    <n v="0"/>
    <n v="0"/>
    <n v="0"/>
    <n v="0"/>
  </r>
  <r>
    <x v="19"/>
    <m/>
    <s v="International"/>
    <s v=""/>
    <x v="0"/>
    <s v="Arabic Mini"/>
    <s v="Arabic Mini"/>
    <m/>
    <m/>
    <m/>
    <m/>
    <m/>
    <m/>
    <m/>
    <x v="0"/>
    <m/>
    <m/>
    <m/>
    <m/>
    <m/>
    <m/>
    <s v=""/>
    <s v=""/>
    <s v=""/>
    <s v=""/>
    <s v=""/>
    <s v=""/>
    <s v=""/>
    <s v=""/>
    <s v=""/>
    <s v=""/>
    <s v=""/>
    <s v=""/>
    <s v=""/>
    <s v=""/>
    <s v=""/>
    <s v=""/>
    <s v=""/>
    <s v=""/>
    <s v=""/>
    <s v=""/>
    <s v=""/>
    <s v=""/>
    <s v=""/>
    <s v=""/>
    <s v=""/>
    <s v=""/>
    <s v=""/>
    <s v=""/>
    <s v=""/>
    <s v=""/>
    <s v=""/>
    <s v=""/>
    <s v=""/>
    <s v=""/>
    <s v=""/>
    <n v="0"/>
    <n v="0"/>
    <n v="0"/>
    <n v="0"/>
    <n v="0"/>
  </r>
  <r>
    <x v="20"/>
    <s v="AspireTV"/>
    <s v="Lifestyle"/>
    <n v="1"/>
    <x v="1"/>
    <m/>
    <m/>
    <m/>
    <m/>
    <m/>
    <m/>
    <s v="Yes"/>
    <s v="Yes"/>
    <m/>
    <x v="0"/>
    <m/>
    <m/>
    <m/>
    <m/>
    <m/>
    <m/>
    <s v=""/>
    <s v=""/>
    <s v=""/>
    <s v=""/>
    <s v=""/>
    <s v=""/>
    <s v=""/>
    <s v=""/>
    <s v=""/>
    <s v=""/>
    <s v=""/>
    <s v=""/>
    <s v=""/>
    <s v=""/>
    <s v=""/>
    <s v=""/>
    <s v=""/>
    <s v=""/>
    <n v="1"/>
    <s v=""/>
    <s v=""/>
    <s v=""/>
    <s v=""/>
    <s v=""/>
    <s v=""/>
    <n v="1"/>
    <n v="1"/>
    <s v=""/>
    <s v=""/>
    <s v=""/>
    <s v=""/>
    <s v=""/>
    <s v=""/>
    <s v=""/>
    <s v=""/>
    <n v="0"/>
    <n v="0"/>
    <n v="0"/>
    <n v="0"/>
    <n v="2"/>
  </r>
  <r>
    <x v="2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22"/>
    <s v=""/>
    <s v="Entertainment"/>
    <s v=""/>
    <x v="0"/>
    <m/>
    <m/>
    <s v="Yes"/>
    <s v="Yes"/>
    <s v="Yes"/>
    <s v="Yes"/>
    <s v="Yes"/>
    <s v="Yes"/>
    <s v="Yes"/>
    <x v="0"/>
    <m/>
    <m/>
    <m/>
    <s v="Yes"/>
    <m/>
    <m/>
    <s v=""/>
    <s v=""/>
    <s v=""/>
    <s v=""/>
    <s v=""/>
    <s v=""/>
    <s v=""/>
    <s v=""/>
    <s v=""/>
    <s v=""/>
    <s v=""/>
    <s v=""/>
    <s v=""/>
    <s v=""/>
    <s v=""/>
    <s v=""/>
    <s v=""/>
    <s v=""/>
    <s v=""/>
    <s v=""/>
    <s v=""/>
    <s v=""/>
    <s v=""/>
    <s v=""/>
    <s v=""/>
    <s v=""/>
    <s v=""/>
    <s v=""/>
    <s v=""/>
    <s v=""/>
    <s v=""/>
    <s v=""/>
    <s v=""/>
    <s v=""/>
    <s v=""/>
    <n v="0"/>
    <n v="0"/>
    <n v="0"/>
    <n v="0"/>
    <n v="0"/>
  </r>
  <r>
    <x v="23"/>
    <s v=""/>
    <s v="Entertainment"/>
    <s v=""/>
    <x v="1"/>
    <s v="Yes"/>
    <s v="Yes"/>
    <m/>
    <m/>
    <s v="Yes"/>
    <s v="Yes"/>
    <s v="Yes"/>
    <s v="Yes"/>
    <s v="Yes"/>
    <x v="0"/>
    <m/>
    <m/>
    <m/>
    <m/>
    <m/>
    <m/>
    <s v=""/>
    <s v=""/>
    <s v=""/>
    <s v=""/>
    <s v=""/>
    <s v=""/>
    <s v=""/>
    <s v=""/>
    <s v=""/>
    <s v=""/>
    <s v=""/>
    <s v=""/>
    <s v=""/>
    <s v=""/>
    <s v=""/>
    <s v=""/>
    <s v=""/>
    <s v=""/>
    <s v=""/>
    <s v=""/>
    <s v=""/>
    <s v=""/>
    <s v=""/>
    <s v=""/>
    <s v=""/>
    <s v=""/>
    <s v=""/>
    <s v=""/>
    <s v=""/>
    <s v=""/>
    <s v=""/>
    <s v=""/>
    <s v=""/>
    <s v=""/>
    <s v=""/>
    <n v="0"/>
    <n v="0"/>
    <n v="0"/>
    <n v="0"/>
    <n v="0"/>
  </r>
  <r>
    <x v="24"/>
    <m/>
    <s v="Spanish"/>
    <s v=""/>
    <x v="0"/>
    <s v="México"/>
    <s v="México"/>
    <m/>
    <m/>
    <m/>
    <m/>
    <m/>
    <m/>
    <m/>
    <x v="0"/>
    <m/>
    <m/>
    <m/>
    <m/>
    <m/>
    <m/>
    <s v=""/>
    <s v=""/>
    <s v=""/>
    <s v=""/>
    <s v=""/>
    <s v=""/>
    <s v=""/>
    <s v=""/>
    <s v=""/>
    <s v=""/>
    <s v=""/>
    <s v=""/>
    <s v=""/>
    <s v=""/>
    <s v=""/>
    <s v=""/>
    <s v=""/>
    <s v=""/>
    <s v=""/>
    <s v=""/>
    <s v=""/>
    <s v=""/>
    <s v=""/>
    <s v=""/>
    <s v=""/>
    <s v=""/>
    <s v=""/>
    <s v=""/>
    <s v=""/>
    <s v=""/>
    <s v=""/>
    <s v=""/>
    <s v=""/>
    <s v=""/>
    <s v=""/>
    <n v="0"/>
    <n v="0"/>
    <n v="0"/>
    <n v="0"/>
    <n v="0"/>
  </r>
  <r>
    <x v="25"/>
    <m/>
    <s v="Spanish"/>
    <s v=""/>
    <x v="0"/>
    <s v="México"/>
    <s v="México"/>
    <m/>
    <m/>
    <m/>
    <m/>
    <m/>
    <m/>
    <m/>
    <x v="0"/>
    <m/>
    <m/>
    <m/>
    <m/>
    <m/>
    <m/>
    <s v=""/>
    <s v=""/>
    <s v=""/>
    <s v=""/>
    <s v=""/>
    <s v=""/>
    <s v=""/>
    <s v=""/>
    <s v=""/>
    <s v=""/>
    <s v=""/>
    <s v=""/>
    <s v=""/>
    <s v=""/>
    <s v=""/>
    <s v=""/>
    <s v=""/>
    <s v=""/>
    <s v=""/>
    <s v=""/>
    <s v=""/>
    <s v=""/>
    <s v=""/>
    <s v=""/>
    <s v=""/>
    <s v=""/>
    <s v=""/>
    <s v=""/>
    <s v=""/>
    <s v=""/>
    <s v=""/>
    <s v=""/>
    <s v=""/>
    <s v=""/>
    <s v=""/>
    <n v="0"/>
    <n v="0"/>
    <n v="0"/>
    <n v="0"/>
    <n v="0"/>
  </r>
  <r>
    <x v="26"/>
    <m/>
    <s v="Spanish"/>
    <s v=""/>
    <x v="0"/>
    <s v="México"/>
    <s v="México"/>
    <m/>
    <m/>
    <m/>
    <m/>
    <m/>
    <m/>
    <m/>
    <x v="0"/>
    <m/>
    <m/>
    <m/>
    <m/>
    <m/>
    <m/>
    <s v=""/>
    <s v=""/>
    <s v=""/>
    <s v=""/>
    <s v=""/>
    <s v=""/>
    <s v=""/>
    <s v=""/>
    <s v=""/>
    <s v=""/>
    <s v=""/>
    <s v=""/>
    <s v=""/>
    <s v=""/>
    <s v=""/>
    <s v=""/>
    <s v=""/>
    <s v=""/>
    <s v=""/>
    <s v=""/>
    <s v=""/>
    <s v=""/>
    <s v=""/>
    <s v=""/>
    <s v=""/>
    <s v=""/>
    <s v=""/>
    <s v=""/>
    <s v=""/>
    <s v=""/>
    <s v=""/>
    <s v=""/>
    <s v=""/>
    <s v=""/>
    <s v=""/>
    <n v="0"/>
    <n v="0"/>
    <n v="0"/>
    <n v="0"/>
    <n v="0"/>
  </r>
  <r>
    <x v="27"/>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r>
  <r>
    <x v="28"/>
    <m/>
    <s v="International"/>
    <s v=""/>
    <x v="0"/>
    <s v="Hindi Mini"/>
    <s v="Hindi Mini"/>
    <m/>
    <m/>
    <m/>
    <m/>
    <m/>
    <m/>
    <m/>
    <x v="0"/>
    <m/>
    <m/>
    <m/>
    <m/>
    <m/>
    <m/>
    <s v=""/>
    <s v=""/>
    <s v=""/>
    <s v=""/>
    <s v=""/>
    <s v=""/>
    <s v=""/>
    <s v=""/>
    <s v=""/>
    <s v=""/>
    <s v=""/>
    <s v=""/>
    <s v=""/>
    <s v=""/>
    <s v=""/>
    <s v=""/>
    <s v=""/>
    <s v=""/>
    <s v=""/>
    <s v=""/>
    <s v=""/>
    <s v=""/>
    <s v=""/>
    <s v=""/>
    <s v=""/>
    <s v=""/>
    <s v=""/>
    <s v=""/>
    <s v=""/>
    <s v=""/>
    <s v=""/>
    <s v=""/>
    <s v=""/>
    <s v=""/>
    <s v=""/>
    <n v="0"/>
    <n v="0"/>
    <n v="0"/>
    <n v="0"/>
    <n v="0"/>
  </r>
  <r>
    <x v="29"/>
    <m/>
    <s v="International"/>
    <s v=""/>
    <x v="0"/>
    <s v="Hindi Mini"/>
    <s v="Hindi Mini"/>
    <m/>
    <m/>
    <m/>
    <m/>
    <m/>
    <m/>
    <m/>
    <x v="0"/>
    <m/>
    <m/>
    <m/>
    <m/>
    <m/>
    <m/>
    <s v=""/>
    <s v=""/>
    <s v=""/>
    <s v=""/>
    <s v=""/>
    <s v=""/>
    <s v=""/>
    <s v=""/>
    <s v=""/>
    <s v=""/>
    <s v=""/>
    <s v=""/>
    <s v=""/>
    <s v=""/>
    <s v=""/>
    <s v=""/>
    <s v=""/>
    <s v=""/>
    <s v=""/>
    <s v=""/>
    <s v=""/>
    <s v=""/>
    <s v=""/>
    <s v=""/>
    <s v=""/>
    <s v=""/>
    <s v=""/>
    <s v=""/>
    <s v=""/>
    <s v=""/>
    <s v=""/>
    <s v=""/>
    <s v=""/>
    <s v=""/>
    <s v=""/>
    <n v="0"/>
    <n v="0"/>
    <n v="0"/>
    <n v="0"/>
    <n v="0"/>
  </r>
  <r>
    <x v="30"/>
    <s v="BabyFirst"/>
    <s v="Kids and family"/>
    <s v=""/>
    <x v="0"/>
    <m/>
    <m/>
    <m/>
    <m/>
    <s v="Yes"/>
    <s v="Yes"/>
    <s v="Yes"/>
    <s v="Yes"/>
    <s v="Yes"/>
    <x v="0"/>
    <m/>
    <s v="Yes"/>
    <m/>
    <m/>
    <m/>
    <m/>
    <s v=""/>
    <s v=""/>
    <s v=""/>
    <s v=""/>
    <s v=""/>
    <s v=""/>
    <s v=""/>
    <s v=""/>
    <s v=""/>
    <s v=""/>
    <s v=""/>
    <s v=""/>
    <s v=""/>
    <s v=""/>
    <s v=""/>
    <s v=""/>
    <s v=""/>
    <s v=""/>
    <s v=""/>
    <s v=""/>
    <s v=""/>
    <s v=""/>
    <s v=""/>
    <s v=""/>
    <s v=""/>
    <s v=""/>
    <s v=""/>
    <s v=""/>
    <s v=""/>
    <s v=""/>
    <s v=""/>
    <s v=""/>
    <s v=""/>
    <s v=""/>
    <s v=""/>
    <n v="0"/>
    <n v="0"/>
    <n v="0"/>
    <n v="0"/>
    <n v="0"/>
  </r>
  <r>
    <x v="31"/>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r>
  <r>
    <x v="3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33"/>
    <m/>
    <s v="Entertainment"/>
    <s v=""/>
    <x v="1"/>
    <s v="Yes"/>
    <s v="Yes"/>
    <m/>
    <m/>
    <s v="Yes"/>
    <s v="Yes"/>
    <s v="Yes"/>
    <s v="Yes"/>
    <m/>
    <x v="1"/>
    <m/>
    <s v="Yes"/>
    <s v="Yes"/>
    <s v="Yes"/>
    <m/>
    <s v="Yes"/>
    <s v=""/>
    <s v=""/>
    <s v=""/>
    <s v=""/>
    <s v=""/>
    <s v=""/>
    <s v=""/>
    <s v=""/>
    <s v=""/>
    <s v=""/>
    <s v=""/>
    <s v=""/>
    <s v=""/>
    <s v=""/>
    <s v=""/>
    <s v=""/>
    <s v=""/>
    <s v=""/>
    <s v=""/>
    <s v=""/>
    <s v=""/>
    <s v=""/>
    <s v=""/>
    <s v=""/>
    <s v=""/>
    <s v=""/>
    <s v=""/>
    <s v=""/>
    <s v=""/>
    <s v=""/>
    <s v=""/>
    <s v=""/>
    <s v=""/>
    <s v=""/>
    <s v=""/>
    <n v="0"/>
    <n v="0"/>
    <n v="0"/>
    <n v="0"/>
    <n v="0"/>
  </r>
  <r>
    <x v="34"/>
    <m/>
    <s v="International"/>
    <s v=""/>
    <x v="0"/>
    <s v="Arabic Mini"/>
    <s v="Arabic Mini"/>
    <m/>
    <m/>
    <m/>
    <m/>
    <m/>
    <m/>
    <m/>
    <x v="0"/>
    <m/>
    <m/>
    <m/>
    <m/>
    <m/>
    <m/>
    <s v=""/>
    <s v=""/>
    <s v=""/>
    <s v=""/>
    <s v=""/>
    <s v=""/>
    <s v=""/>
    <s v=""/>
    <s v=""/>
    <s v=""/>
    <s v=""/>
    <s v=""/>
    <s v=""/>
    <s v=""/>
    <s v=""/>
    <s v=""/>
    <s v=""/>
    <s v=""/>
    <s v=""/>
    <s v=""/>
    <s v=""/>
    <s v=""/>
    <s v=""/>
    <s v=""/>
    <s v=""/>
    <s v=""/>
    <s v=""/>
    <s v=""/>
    <s v=""/>
    <s v=""/>
    <s v=""/>
    <s v=""/>
    <s v=""/>
    <s v=""/>
    <s v=""/>
    <n v="0"/>
    <n v="0"/>
    <n v="0"/>
    <n v="0"/>
    <n v="0"/>
  </r>
  <r>
    <x v="35"/>
    <s v="BBC News"/>
    <s v="News"/>
    <s v=""/>
    <x v="1"/>
    <s v="News Extra"/>
    <s v="News Extra"/>
    <m/>
    <m/>
    <m/>
    <m/>
    <s v="Yes"/>
    <s v="Yes"/>
    <m/>
    <x v="1"/>
    <m/>
    <s v="Elite"/>
    <s v="Extra"/>
    <s v="Yes"/>
    <m/>
    <m/>
    <s v=""/>
    <s v=""/>
    <s v=""/>
    <s v=""/>
    <s v=""/>
    <s v=""/>
    <s v=""/>
    <s v=""/>
    <s v=""/>
    <s v=""/>
    <s v=""/>
    <s v=""/>
    <s v=""/>
    <s v=""/>
    <s v=""/>
    <s v=""/>
    <s v=""/>
    <s v=""/>
    <s v=""/>
    <s v=""/>
    <s v=""/>
    <s v=""/>
    <s v=""/>
    <s v=""/>
    <s v=""/>
    <s v=""/>
    <s v=""/>
    <s v=""/>
    <s v=""/>
    <s v=""/>
    <s v=""/>
    <s v=""/>
    <s v=""/>
    <s v=""/>
    <s v=""/>
    <n v="0"/>
    <n v="0"/>
    <n v="0"/>
    <n v="0"/>
    <n v="0"/>
  </r>
  <r>
    <x v="36"/>
    <s v="Bein 4"/>
    <s v="Sports"/>
    <s v=""/>
    <x v="0"/>
    <m/>
    <m/>
    <m/>
    <m/>
    <m/>
    <m/>
    <m/>
    <m/>
    <m/>
    <x v="0"/>
    <m/>
    <m/>
    <s v="Yes"/>
    <m/>
    <m/>
    <m/>
    <s v=""/>
    <s v=""/>
    <s v=""/>
    <s v=""/>
    <s v=""/>
    <s v=""/>
    <s v=""/>
    <s v=""/>
    <s v=""/>
    <s v=""/>
    <s v=""/>
    <s v=""/>
    <s v=""/>
    <s v=""/>
    <s v=""/>
    <s v=""/>
    <s v=""/>
    <s v=""/>
    <s v=""/>
    <s v=""/>
    <s v=""/>
    <s v=""/>
    <s v=""/>
    <s v=""/>
    <s v=""/>
    <s v=""/>
    <s v=""/>
    <s v=""/>
    <s v=""/>
    <s v=""/>
    <s v=""/>
    <s v=""/>
    <s v=""/>
    <s v=""/>
    <s v=""/>
    <n v="0"/>
    <n v="0"/>
    <n v="0"/>
    <n v="0"/>
    <n v="0"/>
  </r>
  <r>
    <x v="37"/>
    <s v="Bein 5"/>
    <s v="Sports"/>
    <s v=""/>
    <x v="0"/>
    <m/>
    <m/>
    <m/>
    <m/>
    <m/>
    <m/>
    <m/>
    <m/>
    <m/>
    <x v="0"/>
    <m/>
    <m/>
    <s v="Yes"/>
    <m/>
    <m/>
    <m/>
    <s v=""/>
    <s v=""/>
    <s v=""/>
    <s v=""/>
    <s v=""/>
    <s v=""/>
    <s v=""/>
    <s v=""/>
    <s v=""/>
    <s v=""/>
    <s v=""/>
    <s v=""/>
    <s v=""/>
    <s v=""/>
    <s v=""/>
    <s v=""/>
    <s v=""/>
    <s v=""/>
    <s v=""/>
    <s v=""/>
    <s v=""/>
    <s v=""/>
    <s v=""/>
    <s v=""/>
    <s v=""/>
    <s v=""/>
    <s v=""/>
    <s v=""/>
    <s v=""/>
    <s v=""/>
    <s v=""/>
    <s v=""/>
    <s v=""/>
    <s v=""/>
    <s v=""/>
    <n v="0"/>
    <n v="0"/>
    <n v="0"/>
    <n v="0"/>
    <n v="0"/>
  </r>
  <r>
    <x v="38"/>
    <s v="Bein 6"/>
    <s v="Sports"/>
    <s v=""/>
    <x v="0"/>
    <m/>
    <m/>
    <m/>
    <m/>
    <m/>
    <m/>
    <m/>
    <m/>
    <m/>
    <x v="0"/>
    <m/>
    <m/>
    <s v="Yes"/>
    <m/>
    <m/>
    <m/>
    <s v=""/>
    <s v=""/>
    <s v=""/>
    <s v=""/>
    <s v=""/>
    <s v=""/>
    <s v=""/>
    <s v=""/>
    <s v=""/>
    <s v=""/>
    <s v=""/>
    <s v=""/>
    <s v=""/>
    <s v=""/>
    <s v=""/>
    <s v=""/>
    <s v=""/>
    <s v=""/>
    <s v=""/>
    <s v=""/>
    <s v=""/>
    <s v=""/>
    <s v=""/>
    <s v=""/>
    <s v=""/>
    <s v=""/>
    <s v=""/>
    <s v=""/>
    <s v=""/>
    <s v=""/>
    <s v=""/>
    <s v=""/>
    <s v=""/>
    <s v=""/>
    <s v=""/>
    <n v="0"/>
    <n v="0"/>
    <n v="0"/>
    <n v="0"/>
    <n v="0"/>
  </r>
  <r>
    <x v="39"/>
    <s v="Bein 7"/>
    <s v="Sports"/>
    <s v=""/>
    <x v="0"/>
    <m/>
    <m/>
    <m/>
    <m/>
    <m/>
    <m/>
    <m/>
    <m/>
    <m/>
    <x v="0"/>
    <m/>
    <m/>
    <s v="Yes"/>
    <m/>
    <m/>
    <m/>
    <s v=""/>
    <s v=""/>
    <s v=""/>
    <s v=""/>
    <s v=""/>
    <s v=""/>
    <s v=""/>
    <s v=""/>
    <s v=""/>
    <s v=""/>
    <s v=""/>
    <s v=""/>
    <s v=""/>
    <s v=""/>
    <s v=""/>
    <s v=""/>
    <s v=""/>
    <s v=""/>
    <s v=""/>
    <s v=""/>
    <s v=""/>
    <s v=""/>
    <s v=""/>
    <s v=""/>
    <s v=""/>
    <s v=""/>
    <s v=""/>
    <s v=""/>
    <s v=""/>
    <s v=""/>
    <s v=""/>
    <s v=""/>
    <s v=""/>
    <s v=""/>
    <s v=""/>
    <n v="0"/>
    <n v="0"/>
    <n v="0"/>
    <n v="0"/>
    <n v="0"/>
  </r>
  <r>
    <x v="40"/>
    <s v="Bein 8"/>
    <s v="Sports"/>
    <s v=""/>
    <x v="0"/>
    <m/>
    <m/>
    <m/>
    <m/>
    <m/>
    <m/>
    <m/>
    <m/>
    <m/>
    <x v="0"/>
    <m/>
    <m/>
    <s v="Yes"/>
    <m/>
    <m/>
    <m/>
    <s v=""/>
    <s v=""/>
    <s v=""/>
    <s v=""/>
    <s v=""/>
    <s v=""/>
    <s v=""/>
    <s v=""/>
    <s v=""/>
    <s v=""/>
    <s v=""/>
    <s v=""/>
    <s v=""/>
    <s v=""/>
    <s v=""/>
    <s v=""/>
    <s v=""/>
    <s v=""/>
    <s v=""/>
    <s v=""/>
    <s v=""/>
    <s v=""/>
    <s v=""/>
    <s v=""/>
    <s v=""/>
    <s v=""/>
    <s v=""/>
    <s v=""/>
    <s v=""/>
    <s v=""/>
    <s v=""/>
    <s v=""/>
    <s v=""/>
    <s v=""/>
    <s v=""/>
    <n v="0"/>
    <n v="0"/>
    <n v="0"/>
    <n v="0"/>
    <n v="0"/>
  </r>
  <r>
    <x v="41"/>
    <s v=""/>
    <s v="Sports"/>
    <s v=""/>
    <x v="0"/>
    <s v="Best of Spanish TV"/>
    <s v="Best of Spanish TV"/>
    <m/>
    <m/>
    <m/>
    <m/>
    <m/>
    <m/>
    <m/>
    <x v="0"/>
    <m/>
    <m/>
    <s v="Yes"/>
    <m/>
    <m/>
    <m/>
    <s v=""/>
    <s v=""/>
    <s v=""/>
    <s v=""/>
    <s v=""/>
    <s v=""/>
    <s v=""/>
    <s v=""/>
    <s v=""/>
    <s v=""/>
    <s v=""/>
    <s v=""/>
    <s v=""/>
    <s v=""/>
    <s v=""/>
    <s v=""/>
    <s v=""/>
    <s v=""/>
    <s v=""/>
    <s v=""/>
    <s v=""/>
    <s v=""/>
    <s v=""/>
    <s v=""/>
    <s v=""/>
    <s v=""/>
    <s v=""/>
    <s v=""/>
    <s v=""/>
    <s v=""/>
    <s v=""/>
    <s v=""/>
    <s v=""/>
    <s v=""/>
    <s v=""/>
    <n v="0"/>
    <n v="0"/>
    <n v="0"/>
    <n v="0"/>
    <n v="0"/>
  </r>
  <r>
    <x v="42"/>
    <s v="Bein"/>
    <s v="Sports"/>
    <s v=""/>
    <x v="0"/>
    <s v="Sports Extra"/>
    <s v="Sports Extra"/>
    <m/>
    <m/>
    <m/>
    <m/>
    <m/>
    <m/>
    <m/>
    <x v="0"/>
    <m/>
    <s v="Core"/>
    <s v="Yes"/>
    <m/>
    <m/>
    <m/>
    <s v=""/>
    <s v=""/>
    <s v=""/>
    <s v=""/>
    <s v=""/>
    <s v=""/>
    <s v=""/>
    <s v=""/>
    <s v=""/>
    <s v=""/>
    <s v=""/>
    <s v=""/>
    <s v=""/>
    <s v=""/>
    <s v=""/>
    <s v=""/>
    <s v=""/>
    <s v=""/>
    <s v=""/>
    <s v=""/>
    <s v=""/>
    <s v=""/>
    <s v=""/>
    <s v=""/>
    <s v=""/>
    <s v=""/>
    <s v=""/>
    <s v=""/>
    <s v=""/>
    <s v=""/>
    <s v=""/>
    <s v=""/>
    <s v=""/>
    <s v=""/>
    <s v=""/>
    <n v="0"/>
    <n v="0"/>
    <n v="0"/>
    <n v="0"/>
    <n v="0"/>
  </r>
  <r>
    <x v="43"/>
    <s v=""/>
    <s v="Sports"/>
    <s v=""/>
    <x v="0"/>
    <s v="Best of Spanish TV"/>
    <s v="Best of Spanish TV"/>
    <m/>
    <m/>
    <m/>
    <m/>
    <m/>
    <m/>
    <m/>
    <x v="0"/>
    <m/>
    <m/>
    <m/>
    <m/>
    <m/>
    <s v="Yes"/>
    <s v=""/>
    <s v=""/>
    <s v=""/>
    <s v=""/>
    <s v=""/>
    <s v=""/>
    <s v=""/>
    <s v=""/>
    <s v=""/>
    <s v=""/>
    <s v=""/>
    <s v=""/>
    <s v=""/>
    <s v=""/>
    <s v=""/>
    <s v=""/>
    <s v=""/>
    <s v=""/>
    <s v=""/>
    <s v=""/>
    <s v=""/>
    <s v=""/>
    <s v=""/>
    <s v=""/>
    <s v=""/>
    <s v=""/>
    <s v=""/>
    <s v=""/>
    <s v=""/>
    <s v=""/>
    <s v=""/>
    <s v=""/>
    <s v=""/>
    <s v=""/>
    <s v=""/>
    <n v="0"/>
    <n v="0"/>
    <n v="0"/>
    <n v="0"/>
    <n v="0"/>
  </r>
  <r>
    <x v="44"/>
    <s v="Bein Sports En Español, Bein Sports Spanish, Bein Spanish"/>
    <s v="Sports"/>
    <s v=""/>
    <x v="0"/>
    <s v="Best of Spanish TV"/>
    <s v="Best of Spanish TV"/>
    <m/>
    <m/>
    <m/>
    <m/>
    <m/>
    <m/>
    <m/>
    <x v="0"/>
    <m/>
    <s v="Sports"/>
    <s v="Yes"/>
    <m/>
    <m/>
    <m/>
    <s v=""/>
    <s v=""/>
    <s v=""/>
    <s v=""/>
    <s v=""/>
    <s v=""/>
    <s v=""/>
    <s v=""/>
    <s v=""/>
    <s v=""/>
    <s v=""/>
    <s v=""/>
    <s v=""/>
    <s v=""/>
    <s v=""/>
    <s v=""/>
    <s v=""/>
    <s v=""/>
    <s v=""/>
    <s v=""/>
    <s v=""/>
    <s v=""/>
    <s v=""/>
    <s v=""/>
    <s v=""/>
    <s v=""/>
    <s v=""/>
    <s v=""/>
    <s v=""/>
    <s v=""/>
    <s v=""/>
    <s v=""/>
    <s v=""/>
    <s v=""/>
    <s v=""/>
    <n v="0"/>
    <n v="0"/>
    <n v="0"/>
    <n v="0"/>
    <n v="0"/>
  </r>
  <r>
    <x v="45"/>
    <m/>
    <s v="International"/>
    <s v=""/>
    <x v="0"/>
    <s v="Chinese Mini"/>
    <s v="Chinese Mini"/>
    <m/>
    <m/>
    <m/>
    <m/>
    <m/>
    <m/>
    <m/>
    <x v="0"/>
    <m/>
    <m/>
    <m/>
    <m/>
    <m/>
    <m/>
    <s v=""/>
    <s v=""/>
    <s v=""/>
    <s v=""/>
    <s v=""/>
    <s v=""/>
    <s v=""/>
    <s v=""/>
    <s v=""/>
    <s v=""/>
    <s v=""/>
    <s v=""/>
    <s v=""/>
    <s v=""/>
    <s v=""/>
    <s v=""/>
    <s v=""/>
    <s v=""/>
    <s v=""/>
    <s v=""/>
    <s v=""/>
    <s v=""/>
    <s v=""/>
    <s v=""/>
    <s v=""/>
    <s v=""/>
    <s v=""/>
    <s v=""/>
    <s v=""/>
    <s v=""/>
    <s v=""/>
    <s v=""/>
    <s v=""/>
    <s v=""/>
    <s v=""/>
    <n v="0"/>
    <n v="0"/>
    <n v="0"/>
    <n v="0"/>
    <n v="0"/>
  </r>
  <r>
    <x v="46"/>
    <s v=""/>
    <s v="International"/>
    <s v=""/>
    <x v="0"/>
    <m/>
    <m/>
    <m/>
    <m/>
    <m/>
    <m/>
    <m/>
    <m/>
    <m/>
    <x v="0"/>
    <m/>
    <m/>
    <s v="Portuguese Plus"/>
    <m/>
    <m/>
    <m/>
    <s v=""/>
    <s v=""/>
    <s v=""/>
    <s v=""/>
    <s v=""/>
    <s v=""/>
    <s v=""/>
    <s v=""/>
    <s v=""/>
    <s v=""/>
    <s v=""/>
    <s v=""/>
    <s v=""/>
    <s v=""/>
    <s v=""/>
    <s v=""/>
    <s v=""/>
    <s v=""/>
    <s v=""/>
    <s v=""/>
    <s v=""/>
    <s v=""/>
    <s v=""/>
    <s v=""/>
    <s v=""/>
    <s v=""/>
    <s v=""/>
    <s v=""/>
    <s v=""/>
    <s v=""/>
    <s v=""/>
    <s v=""/>
    <s v=""/>
    <s v=""/>
    <s v=""/>
    <n v="0"/>
    <n v="0"/>
    <n v="0"/>
    <n v="0"/>
    <n v="0"/>
  </r>
  <r>
    <x v="47"/>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r>
  <r>
    <x v="48"/>
    <s v=""/>
    <s v="Entertainment"/>
    <s v=""/>
    <x v="1"/>
    <m/>
    <m/>
    <m/>
    <m/>
    <m/>
    <m/>
    <s v="Yes"/>
    <s v="Yes"/>
    <m/>
    <x v="0"/>
    <m/>
    <m/>
    <s v="Extra"/>
    <m/>
    <m/>
    <m/>
    <s v=""/>
    <s v=""/>
    <s v=""/>
    <s v=""/>
    <s v=""/>
    <s v=""/>
    <s v=""/>
    <s v=""/>
    <s v=""/>
    <s v=""/>
    <s v=""/>
    <s v=""/>
    <s v=""/>
    <s v=""/>
    <s v=""/>
    <s v=""/>
    <s v=""/>
    <s v=""/>
    <s v=""/>
    <s v=""/>
    <s v=""/>
    <s v=""/>
    <s v=""/>
    <s v=""/>
    <s v=""/>
    <s v=""/>
    <s v=""/>
    <s v=""/>
    <s v=""/>
    <s v=""/>
    <s v=""/>
    <s v=""/>
    <s v=""/>
    <s v=""/>
    <s v=""/>
    <n v="0"/>
    <n v="0"/>
    <n v="0"/>
    <n v="0"/>
    <n v="0"/>
  </r>
  <r>
    <x v="49"/>
    <s v=""/>
    <s v="Music channels"/>
    <s v=""/>
    <x v="0"/>
    <m/>
    <m/>
    <m/>
    <m/>
    <m/>
    <m/>
    <m/>
    <m/>
    <m/>
    <x v="0"/>
    <m/>
    <m/>
    <s v="Extra"/>
    <m/>
    <m/>
    <m/>
    <s v=""/>
    <s v=""/>
    <s v=""/>
    <s v=""/>
    <s v=""/>
    <s v=""/>
    <s v=""/>
    <s v=""/>
    <s v=""/>
    <s v=""/>
    <s v=""/>
    <s v=""/>
    <s v=""/>
    <s v=""/>
    <s v=""/>
    <s v=""/>
    <s v=""/>
    <s v=""/>
    <s v=""/>
    <s v=""/>
    <s v=""/>
    <s v=""/>
    <s v=""/>
    <s v=""/>
    <s v=""/>
    <s v=""/>
    <s v=""/>
    <s v=""/>
    <s v=""/>
    <s v=""/>
    <s v=""/>
    <s v=""/>
    <s v=""/>
    <s v=""/>
    <s v=""/>
    <n v="0"/>
    <n v="0"/>
    <n v="0"/>
    <n v="0"/>
    <n v="0"/>
  </r>
  <r>
    <x v="50"/>
    <s v=""/>
    <s v="Music channels"/>
    <s v=""/>
    <x v="0"/>
    <m/>
    <m/>
    <m/>
    <m/>
    <m/>
    <m/>
    <m/>
    <m/>
    <m/>
    <x v="0"/>
    <m/>
    <m/>
    <s v="Extra"/>
    <m/>
    <m/>
    <m/>
    <s v=""/>
    <s v=""/>
    <s v=""/>
    <s v=""/>
    <s v=""/>
    <s v=""/>
    <s v=""/>
    <s v=""/>
    <s v=""/>
    <s v=""/>
    <s v=""/>
    <s v=""/>
    <s v=""/>
    <s v=""/>
    <s v=""/>
    <s v=""/>
    <s v=""/>
    <s v=""/>
    <s v=""/>
    <s v=""/>
    <s v=""/>
    <s v=""/>
    <s v=""/>
    <s v=""/>
    <s v=""/>
    <s v=""/>
    <s v=""/>
    <s v=""/>
    <s v=""/>
    <s v=""/>
    <s v=""/>
    <s v=""/>
    <s v=""/>
    <s v=""/>
    <s v=""/>
    <n v="0"/>
    <n v="0"/>
    <n v="0"/>
    <n v="0"/>
    <n v="0"/>
  </r>
  <r>
    <x v="51"/>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r>
  <r>
    <x v="52"/>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r>
  <r>
    <x v="53"/>
    <m/>
    <s v="Spanish"/>
    <s v=""/>
    <x v="0"/>
    <s v="Sudamérica"/>
    <s v="Sudamérica"/>
    <m/>
    <m/>
    <m/>
    <m/>
    <m/>
    <m/>
    <m/>
    <x v="0"/>
    <m/>
    <m/>
    <m/>
    <m/>
    <m/>
    <m/>
    <s v=""/>
    <s v=""/>
    <s v=""/>
    <s v=""/>
    <s v=""/>
    <s v=""/>
    <s v=""/>
    <s v=""/>
    <s v=""/>
    <s v=""/>
    <s v=""/>
    <s v=""/>
    <s v=""/>
    <s v=""/>
    <s v=""/>
    <s v=""/>
    <s v=""/>
    <s v=""/>
    <s v=""/>
    <s v=""/>
    <s v=""/>
    <s v=""/>
    <s v=""/>
    <s v=""/>
    <s v=""/>
    <s v=""/>
    <s v=""/>
    <s v=""/>
    <s v=""/>
    <s v=""/>
    <s v=""/>
    <s v=""/>
    <s v=""/>
    <s v=""/>
    <s v=""/>
    <n v="0"/>
    <n v="0"/>
    <n v="0"/>
    <n v="0"/>
    <n v="0"/>
  </r>
  <r>
    <x v="54"/>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r>
  <r>
    <x v="55"/>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r>
  <r>
    <x v="56"/>
    <m/>
    <s v="Entertainment"/>
    <s v=""/>
    <x v="0"/>
    <m/>
    <m/>
    <m/>
    <m/>
    <m/>
    <m/>
    <m/>
    <m/>
    <m/>
    <x v="0"/>
    <m/>
    <m/>
    <m/>
    <m/>
    <s v="Premium"/>
    <m/>
    <s v=""/>
    <s v=""/>
    <s v=""/>
    <s v=""/>
    <s v=""/>
    <s v=""/>
    <s v=""/>
    <s v=""/>
    <s v=""/>
    <s v=""/>
    <s v=""/>
    <s v=""/>
    <s v=""/>
    <s v=""/>
    <s v=""/>
    <s v=""/>
    <s v=""/>
    <s v=""/>
    <s v=""/>
    <s v=""/>
    <s v=""/>
    <s v=""/>
    <s v=""/>
    <s v=""/>
    <s v=""/>
    <s v=""/>
    <s v=""/>
    <s v=""/>
    <s v=""/>
    <s v=""/>
    <s v=""/>
    <s v=""/>
    <s v=""/>
    <s v=""/>
    <s v=""/>
    <n v="0"/>
    <n v="0"/>
    <n v="0"/>
    <n v="0"/>
    <n v="0"/>
  </r>
  <r>
    <x v="5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58"/>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r>
  <r>
    <x v="59"/>
    <m/>
    <s v="Spanish"/>
    <s v=""/>
    <x v="0"/>
    <s v="Sudamérica"/>
    <s v="Sudamérica"/>
    <m/>
    <m/>
    <m/>
    <m/>
    <m/>
    <m/>
    <m/>
    <x v="0"/>
    <m/>
    <m/>
    <m/>
    <m/>
    <m/>
    <m/>
    <s v=""/>
    <s v=""/>
    <s v=""/>
    <s v=""/>
    <s v=""/>
    <s v=""/>
    <s v=""/>
    <s v=""/>
    <s v=""/>
    <s v=""/>
    <s v=""/>
    <s v=""/>
    <s v=""/>
    <s v=""/>
    <s v=""/>
    <s v=""/>
    <s v=""/>
    <s v=""/>
    <s v=""/>
    <s v=""/>
    <s v=""/>
    <s v=""/>
    <s v=""/>
    <s v=""/>
    <s v=""/>
    <s v=""/>
    <s v=""/>
    <s v=""/>
    <s v=""/>
    <s v=""/>
    <s v=""/>
    <s v=""/>
    <s v=""/>
    <s v=""/>
    <s v=""/>
    <n v="0"/>
    <n v="0"/>
    <n v="0"/>
    <n v="0"/>
    <n v="0"/>
  </r>
  <r>
    <x v="60"/>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r>
  <r>
    <x v="61"/>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r>
  <r>
    <x v="62"/>
    <m/>
    <s v="Kids and family"/>
    <s v=""/>
    <x v="0"/>
    <m/>
    <m/>
    <m/>
    <m/>
    <m/>
    <m/>
    <m/>
    <m/>
    <s v="Yes"/>
    <x v="0"/>
    <m/>
    <m/>
    <m/>
    <m/>
    <m/>
    <m/>
    <s v=""/>
    <s v=""/>
    <s v=""/>
    <s v=""/>
    <s v=""/>
    <s v=""/>
    <s v=""/>
    <s v=""/>
    <s v=""/>
    <s v=""/>
    <s v=""/>
    <s v=""/>
    <s v=""/>
    <s v=""/>
    <s v=""/>
    <s v=""/>
    <s v=""/>
    <s v=""/>
    <s v=""/>
    <s v=""/>
    <s v=""/>
    <s v=""/>
    <s v=""/>
    <s v=""/>
    <s v=""/>
    <s v=""/>
    <s v=""/>
    <s v=""/>
    <s v=""/>
    <s v=""/>
    <s v=""/>
    <s v=""/>
    <s v=""/>
    <s v=""/>
    <s v=""/>
    <n v="0"/>
    <n v="0"/>
    <n v="0"/>
    <n v="0"/>
    <n v="0"/>
  </r>
  <r>
    <x v="63"/>
    <m/>
    <s v="International"/>
    <s v=""/>
    <x v="0"/>
    <s v="Centroamérica"/>
    <s v="Centroamérica"/>
    <m/>
    <m/>
    <m/>
    <m/>
    <m/>
    <m/>
    <m/>
    <x v="0"/>
    <m/>
    <m/>
    <m/>
    <m/>
    <m/>
    <m/>
    <s v=""/>
    <s v=""/>
    <s v=""/>
    <s v=""/>
    <s v=""/>
    <s v=""/>
    <s v=""/>
    <s v=""/>
    <s v=""/>
    <s v=""/>
    <s v=""/>
    <s v=""/>
    <s v=""/>
    <s v=""/>
    <s v=""/>
    <s v=""/>
    <s v=""/>
    <s v=""/>
    <s v=""/>
    <s v=""/>
    <s v=""/>
    <s v=""/>
    <s v=""/>
    <s v=""/>
    <s v=""/>
    <s v=""/>
    <s v=""/>
    <s v=""/>
    <s v=""/>
    <s v=""/>
    <s v=""/>
    <s v=""/>
    <s v=""/>
    <s v=""/>
    <s v=""/>
    <n v="0"/>
    <n v="0"/>
    <n v="0"/>
    <n v="0"/>
    <n v="0"/>
  </r>
  <r>
    <x v="64"/>
    <m/>
    <s v="Spanish"/>
    <s v=""/>
    <x v="0"/>
    <s v="México"/>
    <s v="México"/>
    <m/>
    <m/>
    <m/>
    <m/>
    <m/>
    <m/>
    <m/>
    <x v="0"/>
    <m/>
    <m/>
    <m/>
    <m/>
    <m/>
    <m/>
    <s v=""/>
    <s v=""/>
    <s v=""/>
    <s v=""/>
    <s v=""/>
    <s v=""/>
    <s v=""/>
    <s v=""/>
    <s v=""/>
    <s v=""/>
    <s v=""/>
    <s v=""/>
    <s v=""/>
    <s v=""/>
    <s v=""/>
    <s v=""/>
    <s v=""/>
    <s v=""/>
    <s v=""/>
    <s v=""/>
    <s v=""/>
    <s v=""/>
    <s v=""/>
    <s v=""/>
    <s v=""/>
    <s v=""/>
    <s v=""/>
    <s v=""/>
    <s v=""/>
    <s v=""/>
    <s v=""/>
    <s v=""/>
    <s v=""/>
    <s v=""/>
    <s v=""/>
    <n v="0"/>
    <n v="0"/>
    <n v="0"/>
    <n v="0"/>
    <n v="0"/>
  </r>
  <r>
    <x v="65"/>
    <m/>
    <s v="International"/>
    <s v=""/>
    <x v="0"/>
    <s v="Centroamérica"/>
    <s v="Centroamérica"/>
    <m/>
    <m/>
    <m/>
    <m/>
    <m/>
    <m/>
    <m/>
    <x v="0"/>
    <m/>
    <m/>
    <m/>
    <m/>
    <m/>
    <m/>
    <s v=""/>
    <s v=""/>
    <s v=""/>
    <s v=""/>
    <s v=""/>
    <s v=""/>
    <s v=""/>
    <s v=""/>
    <s v=""/>
    <s v=""/>
    <s v=""/>
    <s v=""/>
    <s v=""/>
    <s v=""/>
    <s v=""/>
    <s v=""/>
    <s v=""/>
    <s v=""/>
    <s v=""/>
    <s v=""/>
    <s v=""/>
    <s v=""/>
    <s v=""/>
    <s v=""/>
    <s v=""/>
    <s v=""/>
    <s v=""/>
    <s v=""/>
    <s v=""/>
    <s v=""/>
    <s v=""/>
    <s v=""/>
    <s v=""/>
    <s v=""/>
    <s v=""/>
    <n v="0"/>
    <n v="0"/>
    <n v="0"/>
    <n v="0"/>
    <n v="0"/>
  </r>
  <r>
    <x v="66"/>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r>
  <r>
    <x v="67"/>
    <s v="CBS News"/>
    <s v="News"/>
    <s v=""/>
    <x v="0"/>
    <m/>
    <m/>
    <m/>
    <m/>
    <m/>
    <m/>
    <m/>
    <m/>
    <m/>
    <x v="0"/>
    <s v="Yes"/>
    <m/>
    <s v="Yes"/>
    <m/>
    <m/>
    <m/>
    <s v=""/>
    <s v=""/>
    <s v=""/>
    <s v=""/>
    <s v=""/>
    <s v=""/>
    <s v=""/>
    <s v=""/>
    <s v=""/>
    <s v=""/>
    <s v=""/>
    <s v=""/>
    <s v=""/>
    <s v=""/>
    <s v=""/>
    <s v=""/>
    <s v=""/>
    <s v=""/>
    <s v=""/>
    <s v=""/>
    <s v=""/>
    <s v=""/>
    <s v=""/>
    <s v=""/>
    <s v=""/>
    <s v=""/>
    <s v=""/>
    <s v=""/>
    <s v=""/>
    <s v=""/>
    <s v=""/>
    <s v=""/>
    <s v=""/>
    <s v=""/>
    <s v=""/>
    <n v="0"/>
    <n v="0"/>
    <n v="0"/>
    <n v="0"/>
    <n v="0"/>
  </r>
  <r>
    <x v="68"/>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r>
  <r>
    <x v="69"/>
    <m/>
    <s v="International"/>
    <s v=""/>
    <x v="0"/>
    <s v="Chinese Mini"/>
    <s v="Chinese Mini"/>
    <m/>
    <m/>
    <m/>
    <m/>
    <m/>
    <m/>
    <m/>
    <x v="0"/>
    <m/>
    <m/>
    <m/>
    <m/>
    <m/>
    <m/>
    <s v=""/>
    <s v=""/>
    <s v=""/>
    <s v=""/>
    <s v=""/>
    <s v=""/>
    <s v=""/>
    <s v=""/>
    <s v=""/>
    <s v=""/>
    <s v=""/>
    <s v=""/>
    <s v=""/>
    <s v=""/>
    <s v=""/>
    <s v=""/>
    <s v=""/>
    <s v=""/>
    <s v=""/>
    <s v=""/>
    <s v=""/>
    <s v=""/>
    <s v=""/>
    <s v=""/>
    <s v=""/>
    <s v=""/>
    <s v=""/>
    <s v=""/>
    <s v=""/>
    <s v=""/>
    <s v=""/>
    <s v=""/>
    <s v=""/>
    <s v=""/>
    <s v=""/>
    <n v="0"/>
    <n v="0"/>
    <n v="0"/>
    <n v="0"/>
    <n v="0"/>
  </r>
  <r>
    <x v="7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71"/>
    <s v=""/>
    <s v="News"/>
    <s v=""/>
    <x v="0"/>
    <s v="Chinese Mini"/>
    <s v="Chinese Mini"/>
    <m/>
    <m/>
    <m/>
    <m/>
    <m/>
    <m/>
    <m/>
    <x v="0"/>
    <m/>
    <m/>
    <m/>
    <m/>
    <m/>
    <m/>
    <s v=""/>
    <s v=""/>
    <s v=""/>
    <s v=""/>
    <s v=""/>
    <s v=""/>
    <s v=""/>
    <s v=""/>
    <s v=""/>
    <s v=""/>
    <s v=""/>
    <s v=""/>
    <s v=""/>
    <s v=""/>
    <s v=""/>
    <s v=""/>
    <s v=""/>
    <s v=""/>
    <s v=""/>
    <s v=""/>
    <s v=""/>
    <s v=""/>
    <s v=""/>
    <s v=""/>
    <s v=""/>
    <s v=""/>
    <s v=""/>
    <s v=""/>
    <s v=""/>
    <s v=""/>
    <s v=""/>
    <s v=""/>
    <s v=""/>
    <s v=""/>
    <s v=""/>
    <n v="0"/>
    <n v="0"/>
    <n v="0"/>
    <n v="0"/>
    <n v="0"/>
  </r>
  <r>
    <x v="72"/>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r>
  <r>
    <x v="73"/>
    <s v="Cheddar News"/>
    <s v="News"/>
    <s v=""/>
    <x v="1"/>
    <m/>
    <m/>
    <m/>
    <m/>
    <m/>
    <m/>
    <m/>
    <m/>
    <m/>
    <x v="1"/>
    <m/>
    <s v="Elite"/>
    <m/>
    <m/>
    <s v="Premium"/>
    <m/>
    <s v=""/>
    <s v=""/>
    <s v=""/>
    <s v=""/>
    <s v=""/>
    <s v=""/>
    <s v=""/>
    <s v=""/>
    <s v=""/>
    <s v=""/>
    <s v=""/>
    <s v=""/>
    <s v=""/>
    <s v=""/>
    <s v=""/>
    <s v=""/>
    <s v=""/>
    <s v=""/>
    <s v=""/>
    <s v=""/>
    <s v=""/>
    <s v=""/>
    <s v=""/>
    <s v=""/>
    <s v=""/>
    <s v=""/>
    <s v=""/>
    <s v=""/>
    <s v=""/>
    <s v=""/>
    <s v=""/>
    <s v=""/>
    <s v=""/>
    <s v=""/>
    <s v=""/>
    <n v="0"/>
    <n v="0"/>
    <n v="0"/>
    <n v="0"/>
    <n v="0"/>
  </r>
  <r>
    <x v="74"/>
    <m/>
    <s v="International"/>
    <s v=""/>
    <x v="0"/>
    <s v="Chinese Mini"/>
    <s v="Chinese Mini"/>
    <m/>
    <m/>
    <m/>
    <m/>
    <m/>
    <m/>
    <m/>
    <x v="0"/>
    <m/>
    <m/>
    <m/>
    <m/>
    <m/>
    <m/>
    <s v=""/>
    <s v=""/>
    <s v=""/>
    <s v=""/>
    <s v=""/>
    <s v=""/>
    <s v=""/>
    <s v=""/>
    <s v=""/>
    <s v=""/>
    <s v=""/>
    <s v=""/>
    <s v=""/>
    <s v=""/>
    <s v=""/>
    <s v=""/>
    <s v=""/>
    <s v=""/>
    <s v=""/>
    <s v=""/>
    <s v=""/>
    <s v=""/>
    <s v=""/>
    <s v=""/>
    <s v=""/>
    <s v=""/>
    <s v=""/>
    <s v=""/>
    <s v=""/>
    <s v=""/>
    <s v=""/>
    <s v=""/>
    <s v=""/>
    <s v=""/>
    <s v=""/>
    <n v="0"/>
    <n v="0"/>
    <n v="0"/>
    <n v="0"/>
    <n v="0"/>
  </r>
  <r>
    <x v="75"/>
    <m/>
    <s v="International"/>
    <s v=""/>
    <x v="0"/>
    <s v="Chinese Mini"/>
    <s v="Chinese Mini"/>
    <m/>
    <m/>
    <m/>
    <m/>
    <m/>
    <m/>
    <m/>
    <x v="0"/>
    <m/>
    <m/>
    <m/>
    <m/>
    <m/>
    <m/>
    <s v=""/>
    <s v=""/>
    <s v=""/>
    <s v=""/>
    <s v=""/>
    <s v=""/>
    <s v=""/>
    <s v=""/>
    <s v=""/>
    <s v=""/>
    <s v=""/>
    <s v=""/>
    <s v=""/>
    <s v=""/>
    <s v=""/>
    <s v=""/>
    <s v=""/>
    <s v=""/>
    <s v=""/>
    <s v=""/>
    <s v=""/>
    <s v=""/>
    <s v=""/>
    <s v=""/>
    <s v=""/>
    <s v=""/>
    <s v=""/>
    <s v=""/>
    <s v=""/>
    <s v=""/>
    <s v=""/>
    <s v=""/>
    <s v=""/>
    <s v=""/>
    <s v=""/>
    <n v="0"/>
    <n v="0"/>
    <n v="0"/>
    <n v="0"/>
    <n v="0"/>
  </r>
  <r>
    <x v="76"/>
    <m/>
    <s v="International"/>
    <s v=""/>
    <x v="0"/>
    <s v="Chinese Mini"/>
    <s v="Chinese Mini"/>
    <m/>
    <m/>
    <m/>
    <m/>
    <m/>
    <m/>
    <m/>
    <x v="0"/>
    <m/>
    <m/>
    <m/>
    <m/>
    <m/>
    <m/>
    <s v=""/>
    <s v=""/>
    <s v=""/>
    <s v=""/>
    <s v=""/>
    <s v=""/>
    <s v=""/>
    <s v=""/>
    <s v=""/>
    <s v=""/>
    <s v=""/>
    <s v=""/>
    <s v=""/>
    <s v=""/>
    <s v=""/>
    <s v=""/>
    <s v=""/>
    <s v=""/>
    <s v=""/>
    <s v=""/>
    <s v=""/>
    <s v=""/>
    <s v=""/>
    <s v=""/>
    <s v=""/>
    <s v=""/>
    <s v=""/>
    <s v=""/>
    <s v=""/>
    <s v=""/>
    <s v=""/>
    <s v=""/>
    <s v=""/>
    <s v=""/>
    <s v=""/>
    <n v="0"/>
    <n v="0"/>
    <n v="0"/>
    <n v="0"/>
    <n v="0"/>
  </r>
  <r>
    <x v="77"/>
    <m/>
    <s v="International"/>
    <s v=""/>
    <x v="0"/>
    <s v="Chinese Mini"/>
    <s v="Chinese Mini"/>
    <m/>
    <m/>
    <m/>
    <m/>
    <m/>
    <m/>
    <m/>
    <x v="0"/>
    <m/>
    <m/>
    <m/>
    <m/>
    <m/>
    <m/>
    <s v=""/>
    <s v=""/>
    <s v=""/>
    <s v=""/>
    <s v=""/>
    <s v=""/>
    <s v=""/>
    <s v=""/>
    <s v=""/>
    <s v=""/>
    <s v=""/>
    <s v=""/>
    <s v=""/>
    <s v=""/>
    <s v=""/>
    <s v=""/>
    <s v=""/>
    <s v=""/>
    <s v=""/>
    <s v=""/>
    <s v=""/>
    <s v=""/>
    <s v=""/>
    <s v=""/>
    <s v=""/>
    <s v=""/>
    <s v=""/>
    <s v=""/>
    <s v=""/>
    <s v=""/>
    <s v=""/>
    <s v=""/>
    <s v=""/>
    <s v=""/>
    <s v=""/>
    <n v="0"/>
    <n v="0"/>
    <n v="0"/>
    <n v="0"/>
    <n v="0"/>
  </r>
  <r>
    <x v="7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7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8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81"/>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r>
  <r>
    <x v="82"/>
    <m/>
    <s v="Movies"/>
    <s v=""/>
    <x v="0"/>
    <s v="CineFest"/>
    <s v="CineFest"/>
    <m/>
    <m/>
    <m/>
    <m/>
    <m/>
    <m/>
    <m/>
    <x v="0"/>
    <m/>
    <m/>
    <m/>
    <m/>
    <m/>
    <m/>
    <s v=""/>
    <s v=""/>
    <s v=""/>
    <s v=""/>
    <s v=""/>
    <s v=""/>
    <s v=""/>
    <s v=""/>
    <s v=""/>
    <s v=""/>
    <s v=""/>
    <s v=""/>
    <s v=""/>
    <s v=""/>
    <s v=""/>
    <s v=""/>
    <s v=""/>
    <s v=""/>
    <s v=""/>
    <s v=""/>
    <s v=""/>
    <s v=""/>
    <s v=""/>
    <s v=""/>
    <s v=""/>
    <s v=""/>
    <s v=""/>
    <s v=""/>
    <s v=""/>
    <s v=""/>
    <s v=""/>
    <s v=""/>
    <s v=""/>
    <s v=""/>
    <s v=""/>
    <n v="0"/>
    <n v="0"/>
    <n v="0"/>
    <n v="0"/>
    <n v="0"/>
  </r>
  <r>
    <x v="83"/>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r>
  <r>
    <x v="84"/>
    <s v=""/>
    <s v="Premium movies"/>
    <s v=""/>
    <x v="0"/>
    <m/>
    <m/>
    <s v="Cinemax"/>
    <s v="Yes"/>
    <s v="Cinemax"/>
    <s v="Cinemax"/>
    <s v="Cinemax"/>
    <s v="Cinemax"/>
    <s v="Cinemax"/>
    <x v="0"/>
    <s v="Cinemax"/>
    <s v="Cinemax"/>
    <m/>
    <s v="Cinemax"/>
    <m/>
    <s v="Yes"/>
    <s v=""/>
    <s v=""/>
    <s v=""/>
    <s v=""/>
    <s v=""/>
    <s v=""/>
    <s v=""/>
    <s v=""/>
    <s v=""/>
    <s v=""/>
    <s v=""/>
    <s v=""/>
    <s v=""/>
    <s v=""/>
    <s v=""/>
    <s v=""/>
    <s v=""/>
    <s v=""/>
    <s v=""/>
    <s v=""/>
    <s v=""/>
    <s v=""/>
    <s v=""/>
    <s v=""/>
    <s v=""/>
    <s v=""/>
    <s v=""/>
    <s v=""/>
    <s v=""/>
    <s v=""/>
    <s v=""/>
    <s v=""/>
    <s v=""/>
    <s v=""/>
    <s v=""/>
    <n v="0"/>
    <n v="0"/>
    <n v="0"/>
    <n v="0"/>
    <n v="0"/>
  </r>
  <r>
    <x v="85"/>
    <s v=""/>
    <s v="Movies"/>
    <s v=""/>
    <x v="0"/>
    <s v="Hollywood Extra"/>
    <s v="Hollywood Extra"/>
    <m/>
    <m/>
    <m/>
    <m/>
    <m/>
    <m/>
    <m/>
    <x v="0"/>
    <m/>
    <m/>
    <m/>
    <m/>
    <m/>
    <m/>
    <s v=""/>
    <s v=""/>
    <s v=""/>
    <s v=""/>
    <s v=""/>
    <s v=""/>
    <s v=""/>
    <s v=""/>
    <s v=""/>
    <s v=""/>
    <s v=""/>
    <s v=""/>
    <s v=""/>
    <s v=""/>
    <s v=""/>
    <s v=""/>
    <s v=""/>
    <s v=""/>
    <s v=""/>
    <s v=""/>
    <s v=""/>
    <s v=""/>
    <s v=""/>
    <s v=""/>
    <s v=""/>
    <s v=""/>
    <s v=""/>
    <s v=""/>
    <s v=""/>
    <s v=""/>
    <s v=""/>
    <s v=""/>
    <s v=""/>
    <s v=""/>
    <s v=""/>
    <n v="0"/>
    <n v="0"/>
    <n v="0"/>
    <n v="0"/>
    <n v="0"/>
  </r>
  <r>
    <x v="86"/>
    <s v=""/>
    <s v="Entertainment"/>
    <s v=""/>
    <x v="1"/>
    <m/>
    <m/>
    <m/>
    <m/>
    <m/>
    <m/>
    <m/>
    <m/>
    <m/>
    <x v="0"/>
    <m/>
    <m/>
    <m/>
    <m/>
    <m/>
    <m/>
    <s v=""/>
    <s v=""/>
    <s v=""/>
    <s v=""/>
    <s v=""/>
    <s v=""/>
    <s v=""/>
    <s v=""/>
    <s v=""/>
    <s v=""/>
    <s v=""/>
    <s v=""/>
    <s v=""/>
    <s v=""/>
    <s v=""/>
    <s v=""/>
    <s v=""/>
    <s v=""/>
    <s v=""/>
    <s v=""/>
    <s v=""/>
    <s v=""/>
    <s v=""/>
    <s v=""/>
    <s v=""/>
    <s v=""/>
    <s v=""/>
    <s v=""/>
    <s v=""/>
    <s v=""/>
    <s v=""/>
    <s v=""/>
    <s v=""/>
    <s v=""/>
    <s v=""/>
    <n v="0"/>
    <n v="0"/>
    <n v="0"/>
    <n v="0"/>
    <n v="0"/>
  </r>
  <r>
    <x v="87"/>
    <m/>
    <s v="Music channels"/>
    <s v=""/>
    <x v="0"/>
    <m/>
    <m/>
    <m/>
    <m/>
    <m/>
    <m/>
    <m/>
    <m/>
    <m/>
    <x v="0"/>
    <m/>
    <m/>
    <m/>
    <m/>
    <s v="Premium"/>
    <m/>
    <s v=""/>
    <s v=""/>
    <s v=""/>
    <s v=""/>
    <s v=""/>
    <s v=""/>
    <s v=""/>
    <s v=""/>
    <s v=""/>
    <s v=""/>
    <s v=""/>
    <s v=""/>
    <s v=""/>
    <s v=""/>
    <s v=""/>
    <s v=""/>
    <s v=""/>
    <s v=""/>
    <s v=""/>
    <s v=""/>
    <s v=""/>
    <s v=""/>
    <s v=""/>
    <s v=""/>
    <s v=""/>
    <s v=""/>
    <s v=""/>
    <s v=""/>
    <s v=""/>
    <s v=""/>
    <s v=""/>
    <s v=""/>
    <s v=""/>
    <s v=""/>
    <s v=""/>
    <n v="0"/>
    <n v="0"/>
    <n v="0"/>
    <n v="0"/>
    <n v="0"/>
  </r>
  <r>
    <x v="88"/>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r>
  <r>
    <x v="89"/>
    <s v=""/>
    <s v="News"/>
    <s v=""/>
    <x v="0"/>
    <m/>
    <s v="News Extra"/>
    <s v="Yes"/>
    <s v="Yes"/>
    <s v="Yes"/>
    <s v="Yes"/>
    <s v="Yes"/>
    <s v="Yes"/>
    <m/>
    <x v="1"/>
    <s v="Yes"/>
    <s v="Yes"/>
    <s v="Yes"/>
    <m/>
    <m/>
    <s v="Yes"/>
    <s v=""/>
    <s v=""/>
    <s v=""/>
    <s v=""/>
    <s v=""/>
    <s v=""/>
    <s v=""/>
    <s v=""/>
    <s v=""/>
    <s v=""/>
    <s v=""/>
    <s v=""/>
    <s v=""/>
    <s v=""/>
    <s v=""/>
    <s v=""/>
    <s v=""/>
    <s v=""/>
    <s v=""/>
    <s v=""/>
    <s v=""/>
    <s v=""/>
    <s v=""/>
    <s v=""/>
    <s v=""/>
    <s v=""/>
    <s v=""/>
    <s v=""/>
    <s v=""/>
    <s v=""/>
    <s v=""/>
    <s v=""/>
    <s v=""/>
    <s v=""/>
    <s v=""/>
    <n v="0"/>
    <n v="0"/>
    <n v="0"/>
    <n v="0"/>
    <n v="0"/>
  </r>
  <r>
    <x v="90"/>
    <s v=""/>
    <s v="News"/>
    <s v=""/>
    <x v="0"/>
    <m/>
    <m/>
    <s v="Yes"/>
    <s v="Yes"/>
    <m/>
    <s v="Yes"/>
    <s v="Yes"/>
    <s v="Yes"/>
    <m/>
    <x v="1"/>
    <s v="Entertainment"/>
    <s v="Elite"/>
    <s v="Extra"/>
    <m/>
    <m/>
    <m/>
    <s v=""/>
    <s v=""/>
    <s v=""/>
    <s v=""/>
    <s v=""/>
    <s v=""/>
    <s v=""/>
    <s v=""/>
    <s v=""/>
    <s v=""/>
    <s v=""/>
    <s v=""/>
    <s v=""/>
    <s v=""/>
    <s v=""/>
    <s v=""/>
    <s v=""/>
    <s v=""/>
    <s v=""/>
    <s v=""/>
    <s v=""/>
    <s v=""/>
    <s v=""/>
    <s v=""/>
    <s v=""/>
    <s v=""/>
    <s v=""/>
    <s v=""/>
    <s v=""/>
    <s v=""/>
    <s v=""/>
    <s v=""/>
    <s v=""/>
    <s v=""/>
    <s v=""/>
    <n v="0"/>
    <n v="0"/>
    <n v="0"/>
    <n v="0"/>
    <n v="0"/>
  </r>
  <r>
    <x v="91"/>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r>
  <r>
    <x v="92"/>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r>
  <r>
    <x v="93"/>
    <s v=""/>
    <s v="News"/>
    <s v=""/>
    <x v="0"/>
    <m/>
    <m/>
    <m/>
    <m/>
    <m/>
    <m/>
    <m/>
    <m/>
    <m/>
    <x v="0"/>
    <s v="Yes"/>
    <m/>
    <s v="Extra"/>
    <m/>
    <m/>
    <m/>
    <s v=""/>
    <s v=""/>
    <s v=""/>
    <s v=""/>
    <s v=""/>
    <s v=""/>
    <s v=""/>
    <s v=""/>
    <s v=""/>
    <s v=""/>
    <s v=""/>
    <s v=""/>
    <s v=""/>
    <s v=""/>
    <s v=""/>
    <s v=""/>
    <s v=""/>
    <s v=""/>
    <s v=""/>
    <s v=""/>
    <s v=""/>
    <s v=""/>
    <s v=""/>
    <s v=""/>
    <s v=""/>
    <s v=""/>
    <s v=""/>
    <s v=""/>
    <s v=""/>
    <s v=""/>
    <s v=""/>
    <s v=""/>
    <s v=""/>
    <s v=""/>
    <s v=""/>
    <n v="0"/>
    <n v="0"/>
    <n v="0"/>
    <n v="0"/>
    <n v="0"/>
  </r>
  <r>
    <x v="94"/>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r>
  <r>
    <x v="95"/>
    <m/>
    <s v="Entertainment"/>
    <s v=""/>
    <x v="0"/>
    <s v="Comedy Dynamics"/>
    <s v="Comedy Dynamics"/>
    <m/>
    <m/>
    <m/>
    <m/>
    <m/>
    <m/>
    <m/>
    <x v="0"/>
    <m/>
    <m/>
    <m/>
    <m/>
    <m/>
    <m/>
    <s v=""/>
    <s v=""/>
    <s v=""/>
    <s v=""/>
    <s v=""/>
    <s v=""/>
    <s v=""/>
    <s v=""/>
    <s v=""/>
    <s v=""/>
    <s v=""/>
    <s v=""/>
    <s v=""/>
    <s v=""/>
    <s v=""/>
    <s v=""/>
    <s v=""/>
    <s v=""/>
    <s v=""/>
    <s v=""/>
    <s v=""/>
    <s v=""/>
    <s v=""/>
    <s v=""/>
    <s v=""/>
    <s v=""/>
    <s v=""/>
    <s v=""/>
    <s v=""/>
    <s v=""/>
    <s v=""/>
    <s v=""/>
    <s v=""/>
    <s v=""/>
    <s v=""/>
    <n v="0"/>
    <n v="0"/>
    <n v="0"/>
    <n v="0"/>
    <n v="0"/>
  </r>
  <r>
    <x v="96"/>
    <m/>
    <s v="Entertainment"/>
    <s v=""/>
    <x v="0"/>
    <m/>
    <m/>
    <m/>
    <m/>
    <m/>
    <s v="Yes"/>
    <s v="Yes"/>
    <s v="Yes"/>
    <m/>
    <x v="0"/>
    <m/>
    <m/>
    <m/>
    <m/>
    <m/>
    <m/>
    <s v=""/>
    <s v=""/>
    <s v=""/>
    <s v=""/>
    <s v=""/>
    <s v=""/>
    <s v=""/>
    <s v=""/>
    <s v=""/>
    <s v=""/>
    <s v=""/>
    <s v=""/>
    <s v=""/>
    <s v=""/>
    <s v=""/>
    <s v=""/>
    <s v=""/>
    <s v=""/>
    <s v=""/>
    <s v=""/>
    <s v=""/>
    <s v=""/>
    <s v=""/>
    <s v=""/>
    <s v=""/>
    <s v=""/>
    <s v=""/>
    <s v=""/>
    <s v=""/>
    <s v=""/>
    <s v=""/>
    <s v=""/>
    <s v=""/>
    <s v=""/>
    <s v=""/>
    <n v="0"/>
    <n v="0"/>
    <n v="0"/>
    <n v="0"/>
    <n v="0"/>
  </r>
  <r>
    <x v="97"/>
    <s v="Comet"/>
    <s v="Entertainment"/>
    <s v=""/>
    <x v="0"/>
    <s v="Yes"/>
    <s v="Yes"/>
    <m/>
    <m/>
    <m/>
    <m/>
    <m/>
    <m/>
    <m/>
    <x v="1"/>
    <m/>
    <s v="Core"/>
    <s v="Yes"/>
    <m/>
    <m/>
    <m/>
    <s v=""/>
    <s v=""/>
    <s v=""/>
    <s v=""/>
    <s v=""/>
    <s v=""/>
    <s v=""/>
    <s v=""/>
    <s v=""/>
    <s v=""/>
    <s v=""/>
    <s v=""/>
    <s v=""/>
    <s v=""/>
    <s v=""/>
    <s v=""/>
    <s v=""/>
    <s v=""/>
    <s v=""/>
    <s v=""/>
    <s v=""/>
    <s v=""/>
    <s v=""/>
    <s v=""/>
    <s v=""/>
    <s v=""/>
    <s v=""/>
    <s v=""/>
    <s v=""/>
    <s v=""/>
    <s v=""/>
    <s v=""/>
    <s v=""/>
    <s v=""/>
    <s v=""/>
    <n v="0"/>
    <n v="0"/>
    <n v="0"/>
    <n v="0"/>
    <n v="0"/>
  </r>
  <r>
    <x v="98"/>
    <m/>
    <s v="Kids and family"/>
    <s v=""/>
    <x v="0"/>
    <s v="CONtv"/>
    <s v="CONtv"/>
    <m/>
    <m/>
    <m/>
    <m/>
    <m/>
    <m/>
    <m/>
    <x v="0"/>
    <m/>
    <m/>
    <m/>
    <m/>
    <m/>
    <m/>
    <s v=""/>
    <s v=""/>
    <s v=""/>
    <s v=""/>
    <s v=""/>
    <s v=""/>
    <s v=""/>
    <s v=""/>
    <s v=""/>
    <s v=""/>
    <s v=""/>
    <s v=""/>
    <s v=""/>
    <s v=""/>
    <s v=""/>
    <s v=""/>
    <s v=""/>
    <s v=""/>
    <s v=""/>
    <s v=""/>
    <s v=""/>
    <s v=""/>
    <s v=""/>
    <s v=""/>
    <s v=""/>
    <s v=""/>
    <s v=""/>
    <s v=""/>
    <s v=""/>
    <s v=""/>
    <s v=""/>
    <s v=""/>
    <s v=""/>
    <s v=""/>
    <s v=""/>
    <n v="0"/>
    <n v="0"/>
    <n v="0"/>
    <n v="0"/>
    <n v="0"/>
  </r>
  <r>
    <x v="99"/>
    <s v=""/>
    <s v="Lifestyle"/>
    <n v="1"/>
    <x v="1"/>
    <s v="Lifestyle Extra"/>
    <s v="Lifestyle Extra"/>
    <m/>
    <m/>
    <m/>
    <s v="Yes"/>
    <s v="Yes"/>
    <s v="Yes"/>
    <m/>
    <x v="0"/>
    <s v="Entertainment"/>
    <s v="Core"/>
    <s v="Extra"/>
    <m/>
    <m/>
    <s v="Yes"/>
    <s v=""/>
    <s v=""/>
    <s v=""/>
    <s v=""/>
    <s v=""/>
    <s v=""/>
    <s v=""/>
    <s v=""/>
    <s v=""/>
    <s v=""/>
    <s v=""/>
    <s v=""/>
    <s v=""/>
    <s v=""/>
    <s v=""/>
    <s v=""/>
    <s v=""/>
    <s v=""/>
    <n v="1"/>
    <n v="2"/>
    <n v="2"/>
    <s v=""/>
    <s v=""/>
    <s v=""/>
    <n v="1"/>
    <n v="1"/>
    <n v="1"/>
    <s v=""/>
    <s v=""/>
    <n v="2"/>
    <n v="2"/>
    <n v="2"/>
    <s v=""/>
    <s v=""/>
    <n v="1"/>
    <n v="0"/>
    <n v="0"/>
    <n v="0"/>
    <n v="0"/>
    <n v="3"/>
  </r>
  <r>
    <x v="100"/>
    <s v="Cozy TV, Cozi TV"/>
    <s v="Entertainment"/>
    <s v=""/>
    <x v="0"/>
    <m/>
    <m/>
    <m/>
    <m/>
    <m/>
    <m/>
    <m/>
    <m/>
    <m/>
    <x v="1"/>
    <s v="Yes"/>
    <s v="Yes"/>
    <m/>
    <m/>
    <m/>
    <m/>
    <s v=""/>
    <s v=""/>
    <s v=""/>
    <s v=""/>
    <s v=""/>
    <s v=""/>
    <s v=""/>
    <s v=""/>
    <s v=""/>
    <s v=""/>
    <s v=""/>
    <s v=""/>
    <s v=""/>
    <s v=""/>
    <s v=""/>
    <s v=""/>
    <s v=""/>
    <s v=""/>
    <s v=""/>
    <s v=""/>
    <s v=""/>
    <s v=""/>
    <s v=""/>
    <s v=""/>
    <s v=""/>
    <s v=""/>
    <s v=""/>
    <s v=""/>
    <s v=""/>
    <s v=""/>
    <s v=""/>
    <s v=""/>
    <s v=""/>
    <s v=""/>
    <s v=""/>
    <n v="0"/>
    <n v="0"/>
    <n v="0"/>
    <n v="0"/>
    <n v="0"/>
  </r>
  <r>
    <x v="101"/>
    <m/>
    <s v="News"/>
    <s v=""/>
    <x v="0"/>
    <m/>
    <m/>
    <m/>
    <m/>
    <s v="Yes"/>
    <s v="Yes"/>
    <s v="Yes"/>
    <s v="Yes"/>
    <s v="Yes"/>
    <x v="0"/>
    <m/>
    <m/>
    <m/>
    <m/>
    <m/>
    <s v="Yes"/>
    <s v=""/>
    <s v=""/>
    <s v=""/>
    <s v=""/>
    <s v=""/>
    <s v=""/>
    <s v=""/>
    <s v=""/>
    <s v=""/>
    <s v=""/>
    <s v=""/>
    <s v=""/>
    <s v=""/>
    <s v=""/>
    <s v=""/>
    <s v=""/>
    <s v=""/>
    <s v=""/>
    <s v=""/>
    <s v=""/>
    <s v=""/>
    <s v=""/>
    <s v=""/>
    <s v=""/>
    <s v=""/>
    <s v=""/>
    <s v=""/>
    <s v=""/>
    <s v=""/>
    <s v=""/>
    <s v=""/>
    <s v=""/>
    <s v=""/>
    <s v=""/>
    <s v=""/>
    <n v="0"/>
    <n v="0"/>
    <n v="0"/>
    <n v="0"/>
    <n v="0"/>
  </r>
  <r>
    <x v="102"/>
    <m/>
    <s v="News"/>
    <s v=""/>
    <x v="0"/>
    <m/>
    <m/>
    <m/>
    <m/>
    <s v="Yes"/>
    <s v="Yes"/>
    <s v="Yes"/>
    <s v="Yes"/>
    <s v="Yes"/>
    <x v="0"/>
    <m/>
    <m/>
    <m/>
    <m/>
    <m/>
    <m/>
    <s v=""/>
    <s v=""/>
    <s v=""/>
    <s v=""/>
    <s v=""/>
    <s v=""/>
    <s v=""/>
    <s v=""/>
    <s v=""/>
    <s v=""/>
    <s v=""/>
    <s v=""/>
    <s v=""/>
    <s v=""/>
    <s v=""/>
    <s v=""/>
    <s v=""/>
    <s v=""/>
    <s v=""/>
    <s v=""/>
    <s v=""/>
    <s v=""/>
    <s v=""/>
    <s v=""/>
    <s v=""/>
    <s v=""/>
    <s v=""/>
    <s v=""/>
    <s v=""/>
    <s v=""/>
    <s v=""/>
    <s v=""/>
    <s v=""/>
    <s v=""/>
    <s v=""/>
    <n v="0"/>
    <n v="0"/>
    <n v="0"/>
    <n v="0"/>
    <n v="0"/>
  </r>
  <r>
    <x v="103"/>
    <m/>
    <s v="International"/>
    <s v=""/>
    <x v="0"/>
    <s v="Caribe"/>
    <s v="Caribe"/>
    <m/>
    <m/>
    <m/>
    <m/>
    <m/>
    <m/>
    <m/>
    <x v="0"/>
    <m/>
    <m/>
    <m/>
    <m/>
    <m/>
    <m/>
    <s v=""/>
    <s v=""/>
    <s v=""/>
    <s v=""/>
    <s v=""/>
    <s v=""/>
    <s v=""/>
    <s v=""/>
    <s v=""/>
    <s v=""/>
    <s v=""/>
    <s v=""/>
    <s v=""/>
    <s v=""/>
    <s v=""/>
    <s v=""/>
    <s v=""/>
    <s v=""/>
    <s v=""/>
    <s v=""/>
    <s v=""/>
    <s v=""/>
    <s v=""/>
    <s v=""/>
    <s v=""/>
    <s v=""/>
    <s v=""/>
    <s v=""/>
    <s v=""/>
    <s v=""/>
    <s v=""/>
    <s v=""/>
    <s v=""/>
    <s v=""/>
    <s v=""/>
    <n v="0"/>
    <n v="0"/>
    <n v="0"/>
    <n v="0"/>
    <n v="0"/>
  </r>
  <r>
    <x v="104"/>
    <s v="CuriosityStream"/>
    <s v="Lifestyle"/>
    <s v=""/>
    <x v="0"/>
    <s v="CuriosityStream"/>
    <s v="CuriosityStream"/>
    <m/>
    <m/>
    <m/>
    <m/>
    <m/>
    <m/>
    <m/>
    <x v="3"/>
    <m/>
    <s v="CuriosityStream"/>
    <m/>
    <m/>
    <m/>
    <m/>
    <s v=""/>
    <s v=""/>
    <s v=""/>
    <s v=""/>
    <s v=""/>
    <s v=""/>
    <s v=""/>
    <s v=""/>
    <s v=""/>
    <s v=""/>
    <s v=""/>
    <s v=""/>
    <s v=""/>
    <s v=""/>
    <s v=""/>
    <s v=""/>
    <s v=""/>
    <s v=""/>
    <s v=""/>
    <s v=""/>
    <s v=""/>
    <s v=""/>
    <s v=""/>
    <s v=""/>
    <s v=""/>
    <s v=""/>
    <s v=""/>
    <s v=""/>
    <s v=""/>
    <s v=""/>
    <s v=""/>
    <s v=""/>
    <s v=""/>
    <s v=""/>
    <s v=""/>
    <n v="0"/>
    <n v="0"/>
    <n v="0"/>
    <n v="0"/>
    <n v="0"/>
  </r>
  <r>
    <x v="105"/>
    <s v="The CW"/>
    <s v="Broadcast networks"/>
    <s v=""/>
    <x v="0"/>
    <m/>
    <m/>
    <s v="Yes"/>
    <s v="Yes"/>
    <s v="Yes"/>
    <s v="Yes"/>
    <s v="Yes"/>
    <s v="Yes"/>
    <m/>
    <x v="1"/>
    <s v="Yes"/>
    <m/>
    <m/>
    <m/>
    <m/>
    <m/>
    <s v=""/>
    <s v=""/>
    <s v=""/>
    <s v=""/>
    <s v=""/>
    <s v=""/>
    <s v=""/>
    <s v=""/>
    <s v=""/>
    <s v=""/>
    <s v=""/>
    <s v=""/>
    <s v=""/>
    <s v=""/>
    <s v=""/>
    <s v=""/>
    <s v=""/>
    <s v=""/>
    <s v=""/>
    <s v=""/>
    <s v=""/>
    <s v=""/>
    <s v=""/>
    <s v=""/>
    <s v=""/>
    <s v=""/>
    <s v=""/>
    <s v=""/>
    <s v=""/>
    <s v=""/>
    <s v=""/>
    <s v=""/>
    <s v=""/>
    <s v=""/>
    <s v=""/>
    <n v="0"/>
    <n v="0"/>
    <n v="0"/>
    <n v="0"/>
    <n v="0"/>
  </r>
  <r>
    <x v="10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10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108"/>
    <m/>
    <s v="International"/>
    <s v=""/>
    <x v="0"/>
    <s v="Tamil Mini"/>
    <s v="Tamil Mini"/>
    <m/>
    <m/>
    <m/>
    <m/>
    <m/>
    <m/>
    <m/>
    <x v="0"/>
    <m/>
    <m/>
    <m/>
    <m/>
    <m/>
    <m/>
    <s v=""/>
    <s v=""/>
    <s v=""/>
    <s v=""/>
    <s v=""/>
    <s v=""/>
    <s v=""/>
    <s v=""/>
    <s v=""/>
    <s v=""/>
    <s v=""/>
    <s v=""/>
    <s v=""/>
    <s v=""/>
    <s v=""/>
    <s v=""/>
    <s v=""/>
    <s v=""/>
    <s v=""/>
    <s v=""/>
    <s v=""/>
    <s v=""/>
    <s v=""/>
    <s v=""/>
    <s v=""/>
    <s v=""/>
    <s v=""/>
    <s v=""/>
    <s v=""/>
    <s v=""/>
    <s v=""/>
    <s v=""/>
    <s v=""/>
    <s v=""/>
    <s v=""/>
    <n v="0"/>
    <n v="0"/>
    <n v="0"/>
    <n v="0"/>
    <n v="0"/>
  </r>
  <r>
    <x v="109"/>
    <s v=""/>
    <s v="Lifestyle"/>
    <s v=""/>
    <x v="1"/>
    <s v="Heartland Extra"/>
    <s v="Heartland Extra"/>
    <m/>
    <m/>
    <m/>
    <m/>
    <s v="Yes"/>
    <s v="Yes"/>
    <m/>
    <x v="0"/>
    <s v="Entertainment"/>
    <s v="Yes"/>
    <s v="Extra"/>
    <m/>
    <m/>
    <s v="Yes"/>
    <s v=""/>
    <s v=""/>
    <s v=""/>
    <s v=""/>
    <s v=""/>
    <s v=""/>
    <s v=""/>
    <s v=""/>
    <s v=""/>
    <s v=""/>
    <s v=""/>
    <s v=""/>
    <s v=""/>
    <s v=""/>
    <s v=""/>
    <s v=""/>
    <s v=""/>
    <s v=""/>
    <s v=""/>
    <s v=""/>
    <s v=""/>
    <s v=""/>
    <s v=""/>
    <s v=""/>
    <s v=""/>
    <s v=""/>
    <s v=""/>
    <s v=""/>
    <s v=""/>
    <s v=""/>
    <s v=""/>
    <s v=""/>
    <s v=""/>
    <s v=""/>
    <s v=""/>
    <n v="0"/>
    <n v="0"/>
    <n v="0"/>
    <n v="0"/>
    <n v="0"/>
  </r>
  <r>
    <x v="110"/>
    <s v="Discovery, Discovery (East &amp; West)"/>
    <s v="Entertainment"/>
    <s v=""/>
    <x v="1"/>
    <m/>
    <s v="Yes"/>
    <m/>
    <m/>
    <s v="Yes"/>
    <s v="Yes"/>
    <s v="Yes"/>
    <s v="Yes"/>
    <s v="Yes"/>
    <x v="1"/>
    <s v="Yes"/>
    <s v="Yes"/>
    <s v="Yes"/>
    <s v="Yes"/>
    <m/>
    <s v="Yes"/>
    <s v=""/>
    <s v=""/>
    <s v=""/>
    <s v=""/>
    <s v=""/>
    <s v=""/>
    <s v=""/>
    <s v=""/>
    <s v=""/>
    <s v=""/>
    <s v=""/>
    <s v=""/>
    <s v=""/>
    <s v=""/>
    <s v=""/>
    <s v=""/>
    <s v=""/>
    <s v=""/>
    <s v=""/>
    <s v=""/>
    <s v=""/>
    <s v=""/>
    <s v=""/>
    <s v=""/>
    <s v=""/>
    <s v=""/>
    <s v=""/>
    <s v=""/>
    <s v=""/>
    <s v=""/>
    <s v=""/>
    <s v=""/>
    <s v=""/>
    <s v=""/>
    <s v=""/>
    <n v="0"/>
    <n v="0"/>
    <n v="0"/>
    <n v="0"/>
    <n v="0"/>
  </r>
  <r>
    <x v="111"/>
    <s v="Discovery En Español, Discovery En Espanol Hd"/>
    <s v="Spanish"/>
    <s v=""/>
    <x v="0"/>
    <s v="Best of Spanish TV"/>
    <s v="Best of Spanish TV"/>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r>
  <r>
    <x v="112"/>
    <s v="Discovery Familia Hd"/>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r>
  <r>
    <x v="113"/>
    <s v="Discovery Family Channel"/>
    <s v="Kids and family"/>
    <s v=""/>
    <x v="1"/>
    <s v="Best of Spanish TV"/>
    <s v="Best of Spanish TV"/>
    <m/>
    <m/>
    <m/>
    <m/>
    <s v="Yes"/>
    <s v="Yes"/>
    <m/>
    <x v="0"/>
    <s v="Entertainment"/>
    <s v="Elite"/>
    <s v="Extra"/>
    <m/>
    <m/>
    <s v="Yes"/>
    <s v=""/>
    <s v=""/>
    <s v=""/>
    <s v=""/>
    <s v=""/>
    <s v=""/>
    <s v=""/>
    <s v=""/>
    <s v=""/>
    <s v=""/>
    <s v=""/>
    <s v=""/>
    <s v=""/>
    <s v=""/>
    <s v=""/>
    <s v=""/>
    <s v=""/>
    <s v=""/>
    <s v=""/>
    <s v=""/>
    <s v=""/>
    <s v=""/>
    <s v=""/>
    <s v=""/>
    <s v=""/>
    <s v=""/>
    <s v=""/>
    <s v=""/>
    <s v=""/>
    <s v=""/>
    <s v=""/>
    <s v=""/>
    <s v=""/>
    <s v=""/>
    <s v=""/>
    <n v="0"/>
    <n v="0"/>
    <n v="0"/>
    <n v="0"/>
    <n v="0"/>
  </r>
  <r>
    <x v="114"/>
    <s v="Discovery Life Channel"/>
    <s v="Lifestyle"/>
    <s v=""/>
    <x v="1"/>
    <m/>
    <m/>
    <m/>
    <m/>
    <m/>
    <m/>
    <s v="Yes"/>
    <s v="Yes"/>
    <m/>
    <x v="0"/>
    <s v="Entertainment"/>
    <s v="Elite"/>
    <s v="Extra"/>
    <m/>
    <m/>
    <s v="Yes"/>
    <s v=""/>
    <s v=""/>
    <s v=""/>
    <s v=""/>
    <s v=""/>
    <s v=""/>
    <s v=""/>
    <s v=""/>
    <s v=""/>
    <s v=""/>
    <s v=""/>
    <s v=""/>
    <s v=""/>
    <s v=""/>
    <s v=""/>
    <s v=""/>
    <s v=""/>
    <s v=""/>
    <s v=""/>
    <s v=""/>
    <s v=""/>
    <s v=""/>
    <s v=""/>
    <s v=""/>
    <s v=""/>
    <s v=""/>
    <s v=""/>
    <s v=""/>
    <s v=""/>
    <s v=""/>
    <s v=""/>
    <s v=""/>
    <s v=""/>
    <s v=""/>
    <s v=""/>
    <n v="0"/>
    <n v="0"/>
    <n v="0"/>
    <n v="0"/>
    <n v="0"/>
  </r>
  <r>
    <x v="115"/>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r>
  <r>
    <x v="116"/>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r>
  <r>
    <x v="117"/>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r>
  <r>
    <x v="118"/>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r>
  <r>
    <x v="119"/>
    <m/>
    <s v="Entertainment"/>
    <s v=""/>
    <x v="0"/>
    <s v="Docurama"/>
    <s v="Docurama"/>
    <m/>
    <m/>
    <m/>
    <m/>
    <m/>
    <m/>
    <m/>
    <x v="0"/>
    <m/>
    <m/>
    <m/>
    <m/>
    <m/>
    <m/>
    <s v=""/>
    <s v=""/>
    <s v=""/>
    <s v=""/>
    <s v=""/>
    <s v=""/>
    <s v=""/>
    <s v=""/>
    <s v=""/>
    <s v=""/>
    <s v=""/>
    <s v=""/>
    <s v=""/>
    <s v=""/>
    <s v=""/>
    <s v=""/>
    <s v=""/>
    <s v=""/>
    <s v=""/>
    <s v=""/>
    <s v=""/>
    <s v=""/>
    <s v=""/>
    <s v=""/>
    <s v=""/>
    <s v=""/>
    <s v=""/>
    <s v=""/>
    <s v=""/>
    <s v=""/>
    <s v=""/>
    <s v=""/>
    <s v=""/>
    <s v=""/>
    <s v=""/>
    <n v="0"/>
    <n v="0"/>
    <n v="0"/>
    <n v="0"/>
    <n v="0"/>
  </r>
  <r>
    <x v="120"/>
    <m/>
    <s v="Lifestyle"/>
    <s v=""/>
    <x v="0"/>
    <s v="DOGTV"/>
    <s v="DOGTV"/>
    <m/>
    <m/>
    <m/>
    <m/>
    <m/>
    <m/>
    <m/>
    <x v="0"/>
    <m/>
    <m/>
    <m/>
    <m/>
    <m/>
    <m/>
    <s v=""/>
    <s v=""/>
    <s v=""/>
    <s v=""/>
    <s v=""/>
    <s v=""/>
    <s v=""/>
    <s v=""/>
    <s v=""/>
    <s v=""/>
    <s v=""/>
    <s v=""/>
    <s v=""/>
    <s v=""/>
    <s v=""/>
    <s v=""/>
    <s v=""/>
    <s v=""/>
    <s v=""/>
    <s v=""/>
    <s v=""/>
    <s v=""/>
    <s v=""/>
    <s v=""/>
    <s v=""/>
    <s v=""/>
    <s v=""/>
    <s v=""/>
    <s v=""/>
    <s v=""/>
    <s v=""/>
    <s v=""/>
    <s v=""/>
    <s v=""/>
    <s v=""/>
    <n v="0"/>
    <n v="0"/>
    <n v="0"/>
    <n v="0"/>
    <n v="0"/>
  </r>
  <r>
    <x v="121"/>
    <m/>
    <s v="International"/>
    <s v=""/>
    <x v="0"/>
    <s v="Caribe"/>
    <s v="Caribe"/>
    <m/>
    <m/>
    <m/>
    <m/>
    <m/>
    <m/>
    <m/>
    <x v="0"/>
    <m/>
    <m/>
    <m/>
    <m/>
    <m/>
    <m/>
    <s v=""/>
    <s v=""/>
    <s v=""/>
    <s v=""/>
    <s v=""/>
    <s v=""/>
    <s v=""/>
    <s v=""/>
    <s v=""/>
    <s v=""/>
    <s v=""/>
    <s v=""/>
    <s v=""/>
    <s v=""/>
    <s v=""/>
    <s v=""/>
    <s v=""/>
    <s v=""/>
    <s v=""/>
    <s v=""/>
    <s v=""/>
    <s v=""/>
    <s v=""/>
    <s v=""/>
    <s v=""/>
    <s v=""/>
    <s v=""/>
    <s v=""/>
    <s v=""/>
    <s v=""/>
    <s v=""/>
    <s v=""/>
    <s v=""/>
    <s v=""/>
    <s v=""/>
    <n v="0"/>
    <n v="0"/>
    <n v="0"/>
    <n v="0"/>
    <n v="0"/>
  </r>
  <r>
    <x v="122"/>
    <m/>
    <s v="Entertainment"/>
    <s v=""/>
    <x v="0"/>
    <s v="Dove Channel"/>
    <s v="Dove Channel"/>
    <m/>
    <m/>
    <m/>
    <m/>
    <m/>
    <m/>
    <m/>
    <x v="0"/>
    <m/>
    <m/>
    <m/>
    <m/>
    <m/>
    <m/>
    <s v=""/>
    <s v=""/>
    <s v=""/>
    <s v=""/>
    <s v=""/>
    <s v=""/>
    <s v=""/>
    <s v=""/>
    <s v=""/>
    <s v=""/>
    <s v=""/>
    <s v=""/>
    <s v=""/>
    <s v=""/>
    <s v=""/>
    <s v=""/>
    <s v=""/>
    <s v=""/>
    <s v=""/>
    <s v=""/>
    <s v=""/>
    <s v=""/>
    <s v=""/>
    <s v=""/>
    <s v=""/>
    <s v=""/>
    <s v=""/>
    <s v=""/>
    <s v=""/>
    <s v=""/>
    <s v=""/>
    <s v=""/>
    <s v=""/>
    <s v=""/>
    <s v=""/>
    <n v="0"/>
    <n v="0"/>
    <n v="0"/>
    <n v="0"/>
    <n v="0"/>
  </r>
  <r>
    <x v="123"/>
    <m/>
    <s v="Lifestyle"/>
    <s v=""/>
    <x v="0"/>
    <s v="DOX"/>
    <s v="DOX"/>
    <m/>
    <m/>
    <m/>
    <m/>
    <m/>
    <m/>
    <m/>
    <x v="0"/>
    <m/>
    <m/>
    <m/>
    <m/>
    <m/>
    <m/>
    <s v=""/>
    <s v=""/>
    <s v=""/>
    <s v=""/>
    <s v=""/>
    <s v=""/>
    <s v=""/>
    <s v=""/>
    <s v=""/>
    <s v=""/>
    <s v=""/>
    <s v=""/>
    <s v=""/>
    <s v=""/>
    <s v=""/>
    <s v=""/>
    <s v=""/>
    <s v=""/>
    <s v=""/>
    <s v=""/>
    <s v=""/>
    <s v=""/>
    <s v=""/>
    <s v=""/>
    <s v=""/>
    <s v=""/>
    <s v=""/>
    <s v=""/>
    <s v=""/>
    <s v=""/>
    <s v=""/>
    <s v=""/>
    <s v=""/>
    <s v=""/>
    <s v=""/>
    <n v="0"/>
    <n v="0"/>
    <n v="0"/>
    <n v="0"/>
    <n v="0"/>
  </r>
  <r>
    <x v="124"/>
    <m/>
    <s v="International"/>
    <s v=""/>
    <x v="0"/>
    <s v="Chinese Mini"/>
    <s v="Chinese Mini"/>
    <m/>
    <m/>
    <m/>
    <m/>
    <m/>
    <m/>
    <m/>
    <x v="0"/>
    <m/>
    <m/>
    <m/>
    <m/>
    <m/>
    <m/>
    <s v=""/>
    <s v=""/>
    <s v=""/>
    <s v=""/>
    <s v=""/>
    <s v=""/>
    <s v=""/>
    <s v=""/>
    <s v=""/>
    <s v=""/>
    <s v=""/>
    <s v=""/>
    <s v=""/>
    <s v=""/>
    <s v=""/>
    <s v=""/>
    <s v=""/>
    <s v=""/>
    <s v=""/>
    <s v=""/>
    <s v=""/>
    <s v=""/>
    <s v=""/>
    <s v=""/>
    <s v=""/>
    <s v=""/>
    <s v=""/>
    <s v=""/>
    <s v=""/>
    <s v=""/>
    <s v=""/>
    <s v=""/>
    <s v=""/>
    <s v=""/>
    <s v=""/>
    <n v="0"/>
    <n v="0"/>
    <n v="0"/>
    <n v="0"/>
    <n v="0"/>
  </r>
  <r>
    <x v="125"/>
    <s v="Duck TV"/>
    <s v="Kids and family"/>
    <s v=""/>
    <x v="0"/>
    <s v="Kids Extra"/>
    <s v="Kids Extra"/>
    <m/>
    <m/>
    <m/>
    <m/>
    <m/>
    <m/>
    <m/>
    <x v="0"/>
    <m/>
    <m/>
    <m/>
    <m/>
    <s v="Premium"/>
    <m/>
    <s v=""/>
    <s v=""/>
    <s v=""/>
    <s v=""/>
    <s v=""/>
    <s v=""/>
    <s v=""/>
    <s v=""/>
    <s v=""/>
    <s v=""/>
    <s v=""/>
    <s v=""/>
    <s v=""/>
    <s v=""/>
    <s v=""/>
    <s v=""/>
    <s v=""/>
    <s v=""/>
    <s v=""/>
    <s v=""/>
    <s v=""/>
    <s v=""/>
    <s v=""/>
    <s v=""/>
    <s v=""/>
    <s v=""/>
    <s v=""/>
    <s v=""/>
    <s v=""/>
    <s v=""/>
    <s v=""/>
    <s v=""/>
    <s v=""/>
    <s v=""/>
    <s v=""/>
    <n v="0"/>
    <n v="0"/>
    <n v="0"/>
    <n v="0"/>
    <n v="0"/>
  </r>
  <r>
    <x v="126"/>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r>
  <r>
    <x v="12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128"/>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r>
  <r>
    <x v="129"/>
    <s v=""/>
    <s v="Spanish"/>
    <s v=""/>
    <x v="0"/>
    <m/>
    <m/>
    <m/>
    <m/>
    <m/>
    <m/>
    <m/>
    <m/>
    <m/>
    <x v="0"/>
    <m/>
    <m/>
    <s v="Latino Plus"/>
    <m/>
    <m/>
    <m/>
    <s v=""/>
    <s v=""/>
    <s v=""/>
    <s v=""/>
    <s v=""/>
    <s v=""/>
    <s v=""/>
    <s v=""/>
    <s v=""/>
    <s v=""/>
    <s v=""/>
    <s v=""/>
    <s v=""/>
    <s v=""/>
    <s v=""/>
    <s v=""/>
    <s v=""/>
    <s v=""/>
    <s v=""/>
    <s v=""/>
    <s v=""/>
    <s v=""/>
    <s v=""/>
    <s v=""/>
    <s v=""/>
    <s v=""/>
    <s v=""/>
    <s v=""/>
    <s v=""/>
    <s v=""/>
    <s v=""/>
    <s v=""/>
    <s v=""/>
    <s v=""/>
    <s v=""/>
    <n v="0"/>
    <n v="0"/>
    <n v="0"/>
    <n v="0"/>
    <n v="0"/>
  </r>
  <r>
    <x v="130"/>
    <m/>
    <s v="Spanish"/>
    <s v=""/>
    <x v="0"/>
    <m/>
    <m/>
    <m/>
    <m/>
    <m/>
    <m/>
    <m/>
    <s v="Yes"/>
    <s v="Yes"/>
    <x v="0"/>
    <m/>
    <m/>
    <m/>
    <m/>
    <m/>
    <m/>
    <s v=""/>
    <s v=""/>
    <s v=""/>
    <s v=""/>
    <s v=""/>
    <s v=""/>
    <s v=""/>
    <s v=""/>
    <s v=""/>
    <s v=""/>
    <s v=""/>
    <s v=""/>
    <s v=""/>
    <s v=""/>
    <s v=""/>
    <s v=""/>
    <s v=""/>
    <s v=""/>
    <s v=""/>
    <s v=""/>
    <s v=""/>
    <s v=""/>
    <s v=""/>
    <s v=""/>
    <s v=""/>
    <s v=""/>
    <s v=""/>
    <s v=""/>
    <s v=""/>
    <s v=""/>
    <s v=""/>
    <s v=""/>
    <s v=""/>
    <s v=""/>
    <s v=""/>
    <n v="0"/>
    <n v="0"/>
    <n v="0"/>
    <n v="0"/>
    <n v="0"/>
  </r>
  <r>
    <x v="131"/>
    <m/>
    <s v="Spanish"/>
    <s v=""/>
    <x v="0"/>
    <s v="Sudamérica"/>
    <s v="Sudamérica"/>
    <m/>
    <m/>
    <m/>
    <m/>
    <m/>
    <m/>
    <m/>
    <x v="0"/>
    <m/>
    <m/>
    <m/>
    <m/>
    <m/>
    <m/>
    <s v=""/>
    <s v=""/>
    <s v=""/>
    <s v=""/>
    <s v=""/>
    <s v=""/>
    <s v=""/>
    <s v=""/>
    <s v=""/>
    <s v=""/>
    <s v=""/>
    <s v=""/>
    <s v=""/>
    <s v=""/>
    <s v=""/>
    <s v=""/>
    <s v=""/>
    <s v=""/>
    <s v=""/>
    <s v=""/>
    <s v=""/>
    <s v=""/>
    <s v=""/>
    <s v=""/>
    <s v=""/>
    <s v=""/>
    <s v=""/>
    <s v=""/>
    <s v=""/>
    <s v=""/>
    <s v=""/>
    <s v=""/>
    <s v=""/>
    <s v=""/>
    <s v=""/>
    <n v="0"/>
    <n v="0"/>
    <n v="0"/>
    <n v="0"/>
    <n v="0"/>
  </r>
  <r>
    <x v="132"/>
    <s v="Eleven Sports Network"/>
    <s v="Regional sports networks"/>
    <s v=""/>
    <x v="0"/>
    <m/>
    <m/>
    <m/>
    <m/>
    <m/>
    <m/>
    <m/>
    <m/>
    <m/>
    <x v="0"/>
    <m/>
    <s v="Sports"/>
    <s v="Yes"/>
    <m/>
    <m/>
    <m/>
    <s v=""/>
    <s v=""/>
    <s v=""/>
    <s v=""/>
    <s v=""/>
    <s v=""/>
    <s v=""/>
    <s v=""/>
    <s v=""/>
    <s v=""/>
    <s v=""/>
    <s v=""/>
    <s v=""/>
    <s v=""/>
    <s v=""/>
    <s v=""/>
    <s v=""/>
    <s v=""/>
    <s v=""/>
    <s v=""/>
    <s v=""/>
    <s v=""/>
    <s v=""/>
    <s v=""/>
    <s v=""/>
    <s v=""/>
    <s v=""/>
    <s v=""/>
    <s v=""/>
    <s v=""/>
    <s v=""/>
    <s v=""/>
    <s v=""/>
    <s v=""/>
    <s v=""/>
    <n v="0"/>
    <n v="0"/>
    <n v="0"/>
    <n v="0"/>
    <n v="0"/>
  </r>
  <r>
    <x v="13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134"/>
    <s v=""/>
    <s v="Premium movies"/>
    <s v=""/>
    <x v="0"/>
    <s v="Epix"/>
    <s v="Epix"/>
    <m/>
    <m/>
    <m/>
    <m/>
    <m/>
    <m/>
    <m/>
    <x v="4"/>
    <m/>
    <m/>
    <m/>
    <m/>
    <m/>
    <s v="Yes"/>
    <s v=""/>
    <s v=""/>
    <s v=""/>
    <s v=""/>
    <s v=""/>
    <s v=""/>
    <s v=""/>
    <s v=""/>
    <s v=""/>
    <s v=""/>
    <s v=""/>
    <s v=""/>
    <s v=""/>
    <s v=""/>
    <s v=""/>
    <s v=""/>
    <s v=""/>
    <s v=""/>
    <s v=""/>
    <s v=""/>
    <s v=""/>
    <s v=""/>
    <s v=""/>
    <s v=""/>
    <s v=""/>
    <s v=""/>
    <s v=""/>
    <s v=""/>
    <s v=""/>
    <s v=""/>
    <s v=""/>
    <s v=""/>
    <s v=""/>
    <s v=""/>
    <s v=""/>
    <n v="0"/>
    <n v="0"/>
    <n v="0"/>
    <n v="0"/>
    <n v="0"/>
  </r>
  <r>
    <x v="135"/>
    <s v="Epix2"/>
    <s v="Premium movies"/>
    <s v=""/>
    <x v="0"/>
    <s v="Epix"/>
    <s v="Epix"/>
    <m/>
    <m/>
    <m/>
    <m/>
    <m/>
    <m/>
    <m/>
    <x v="0"/>
    <m/>
    <m/>
    <m/>
    <m/>
    <m/>
    <m/>
    <s v=""/>
    <s v=""/>
    <s v=""/>
    <s v=""/>
    <s v=""/>
    <s v=""/>
    <s v=""/>
    <s v=""/>
    <s v=""/>
    <s v=""/>
    <s v=""/>
    <s v=""/>
    <s v=""/>
    <s v=""/>
    <s v=""/>
    <s v=""/>
    <s v=""/>
    <s v=""/>
    <s v=""/>
    <s v=""/>
    <s v=""/>
    <s v=""/>
    <s v=""/>
    <s v=""/>
    <s v=""/>
    <s v=""/>
    <s v=""/>
    <s v=""/>
    <s v=""/>
    <s v=""/>
    <s v=""/>
    <s v=""/>
    <s v=""/>
    <s v=""/>
    <s v=""/>
    <n v="0"/>
    <n v="0"/>
    <n v="0"/>
    <n v="0"/>
    <n v="0"/>
  </r>
  <r>
    <x v="136"/>
    <m/>
    <s v="Premium movies"/>
    <s v=""/>
    <x v="0"/>
    <s v="Epix"/>
    <s v="Epix"/>
    <m/>
    <m/>
    <m/>
    <m/>
    <m/>
    <m/>
    <m/>
    <x v="0"/>
    <m/>
    <m/>
    <m/>
    <m/>
    <m/>
    <m/>
    <s v=""/>
    <s v=""/>
    <s v=""/>
    <s v=""/>
    <s v=""/>
    <s v=""/>
    <s v=""/>
    <s v=""/>
    <s v=""/>
    <s v=""/>
    <s v=""/>
    <s v=""/>
    <s v=""/>
    <s v=""/>
    <s v=""/>
    <s v=""/>
    <s v=""/>
    <s v=""/>
    <s v=""/>
    <s v=""/>
    <s v=""/>
    <s v=""/>
    <s v=""/>
    <s v=""/>
    <s v=""/>
    <s v=""/>
    <s v=""/>
    <s v=""/>
    <s v=""/>
    <s v=""/>
    <s v=""/>
    <s v=""/>
    <s v=""/>
    <s v=""/>
    <s v=""/>
    <n v="0"/>
    <n v="0"/>
    <n v="0"/>
    <n v="0"/>
    <n v="0"/>
  </r>
  <r>
    <x v="137"/>
    <s v=""/>
    <s v="Premium movies"/>
    <s v=""/>
    <x v="0"/>
    <s v="Yes"/>
    <s v="Yes"/>
    <m/>
    <m/>
    <m/>
    <m/>
    <m/>
    <m/>
    <m/>
    <x v="0"/>
    <m/>
    <m/>
    <m/>
    <m/>
    <m/>
    <m/>
    <s v=""/>
    <s v=""/>
    <s v=""/>
    <s v=""/>
    <s v=""/>
    <s v=""/>
    <s v=""/>
    <s v=""/>
    <s v=""/>
    <s v=""/>
    <s v=""/>
    <s v=""/>
    <s v=""/>
    <s v=""/>
    <s v=""/>
    <s v=""/>
    <s v=""/>
    <s v=""/>
    <s v=""/>
    <s v=""/>
    <s v=""/>
    <s v=""/>
    <s v=""/>
    <s v=""/>
    <s v=""/>
    <s v=""/>
    <s v=""/>
    <s v=""/>
    <s v=""/>
    <s v=""/>
    <s v=""/>
    <s v=""/>
    <s v=""/>
    <s v=""/>
    <s v=""/>
    <n v="0"/>
    <n v="0"/>
    <n v="0"/>
    <n v="0"/>
    <n v="0"/>
  </r>
  <r>
    <x v="138"/>
    <s v=""/>
    <s v="Premium movies"/>
    <s v=""/>
    <x v="0"/>
    <m/>
    <m/>
    <m/>
    <m/>
    <m/>
    <m/>
    <m/>
    <m/>
    <m/>
    <x v="0"/>
    <m/>
    <s v="Epix"/>
    <m/>
    <m/>
    <m/>
    <m/>
    <s v=""/>
    <s v=""/>
    <s v=""/>
    <s v=""/>
    <s v=""/>
    <s v=""/>
    <s v=""/>
    <s v=""/>
    <s v=""/>
    <s v=""/>
    <s v=""/>
    <s v=""/>
    <s v=""/>
    <s v=""/>
    <s v=""/>
    <s v=""/>
    <s v=""/>
    <s v=""/>
    <s v=""/>
    <s v=""/>
    <s v=""/>
    <s v=""/>
    <s v=""/>
    <s v=""/>
    <s v=""/>
    <s v=""/>
    <s v=""/>
    <s v=""/>
    <s v=""/>
    <s v=""/>
    <s v=""/>
    <s v=""/>
    <s v=""/>
    <s v=""/>
    <s v=""/>
    <n v="0"/>
    <n v="0"/>
    <n v="0"/>
    <n v="0"/>
    <n v="0"/>
  </r>
  <r>
    <x v="139"/>
    <s v=""/>
    <s v="Premium movies"/>
    <s v=""/>
    <x v="0"/>
    <m/>
    <m/>
    <m/>
    <m/>
    <m/>
    <m/>
    <m/>
    <m/>
    <m/>
    <x v="0"/>
    <m/>
    <s v="Premium"/>
    <m/>
    <m/>
    <m/>
    <m/>
    <s v=""/>
    <s v=""/>
    <s v=""/>
    <s v=""/>
    <s v=""/>
    <s v=""/>
    <s v=""/>
    <s v=""/>
    <s v=""/>
    <s v=""/>
    <s v=""/>
    <s v=""/>
    <s v=""/>
    <s v=""/>
    <s v=""/>
    <s v=""/>
    <s v=""/>
    <s v=""/>
    <s v=""/>
    <s v=""/>
    <s v=""/>
    <s v=""/>
    <s v=""/>
    <s v=""/>
    <s v=""/>
    <s v=""/>
    <s v=""/>
    <s v=""/>
    <s v=""/>
    <s v=""/>
    <s v=""/>
    <s v=""/>
    <s v=""/>
    <s v=""/>
    <s v=""/>
    <n v="0"/>
    <n v="0"/>
    <n v="0"/>
    <n v="0"/>
    <n v="0"/>
  </r>
  <r>
    <x v="1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141"/>
    <s v=""/>
    <s v="Sports"/>
    <s v=""/>
    <x v="0"/>
    <s v="Yes"/>
    <m/>
    <s v="Yes"/>
    <s v="Yes"/>
    <s v="Yes"/>
    <s v="Yes"/>
    <s v="Yes"/>
    <s v="Yes"/>
    <m/>
    <x v="1"/>
    <s v="Yes"/>
    <s v="Yes"/>
    <m/>
    <m/>
    <m/>
    <s v="Yes"/>
    <s v=""/>
    <s v=""/>
    <s v=""/>
    <s v=""/>
    <s v=""/>
    <s v=""/>
    <s v=""/>
    <s v=""/>
    <s v=""/>
    <s v=""/>
    <s v=""/>
    <s v=""/>
    <s v=""/>
    <s v=""/>
    <s v=""/>
    <s v=""/>
    <s v=""/>
    <s v=""/>
    <s v=""/>
    <s v=""/>
    <s v=""/>
    <s v=""/>
    <s v=""/>
    <s v=""/>
    <s v=""/>
    <s v=""/>
    <s v=""/>
    <s v=""/>
    <s v=""/>
    <s v=""/>
    <s v=""/>
    <s v=""/>
    <s v=""/>
    <s v=""/>
    <s v=""/>
    <n v="0"/>
    <n v="0"/>
    <n v="0"/>
    <n v="0"/>
    <n v="0"/>
  </r>
  <r>
    <x v="142"/>
    <s v="ESPN2"/>
    <s v="Sports"/>
    <s v=""/>
    <x v="0"/>
    <s v="Yes"/>
    <m/>
    <s v="Yes"/>
    <s v="Yes"/>
    <s v="Yes"/>
    <s v="Yes"/>
    <s v="Yes"/>
    <s v="Yes"/>
    <m/>
    <x v="1"/>
    <s v="Yes"/>
    <s v="Yes"/>
    <m/>
    <m/>
    <m/>
    <m/>
    <s v=""/>
    <s v=""/>
    <s v=""/>
    <s v=""/>
    <s v=""/>
    <s v=""/>
    <s v=""/>
    <s v=""/>
    <s v=""/>
    <s v=""/>
    <s v=""/>
    <s v=""/>
    <s v=""/>
    <s v=""/>
    <s v=""/>
    <s v=""/>
    <s v=""/>
    <s v=""/>
    <s v=""/>
    <s v=""/>
    <s v=""/>
    <s v=""/>
    <s v=""/>
    <s v=""/>
    <s v=""/>
    <s v=""/>
    <s v=""/>
    <s v=""/>
    <s v=""/>
    <s v=""/>
    <s v=""/>
    <s v=""/>
    <s v=""/>
    <s v=""/>
    <s v=""/>
    <n v="0"/>
    <n v="0"/>
    <n v="0"/>
    <n v="0"/>
    <n v="0"/>
  </r>
  <r>
    <x v="143"/>
    <s v="ESPN3"/>
    <s v="Sports"/>
    <s v=""/>
    <x v="0"/>
    <s v="Yes"/>
    <m/>
    <m/>
    <m/>
    <m/>
    <m/>
    <m/>
    <m/>
    <m/>
    <x v="0"/>
    <m/>
    <m/>
    <m/>
    <m/>
    <m/>
    <m/>
    <s v=""/>
    <s v=""/>
    <s v=""/>
    <s v=""/>
    <s v=""/>
    <s v=""/>
    <s v=""/>
    <s v=""/>
    <s v=""/>
    <s v=""/>
    <s v=""/>
    <s v=""/>
    <s v=""/>
    <s v=""/>
    <s v=""/>
    <s v=""/>
    <s v=""/>
    <s v=""/>
    <s v=""/>
    <s v=""/>
    <s v=""/>
    <s v=""/>
    <s v=""/>
    <s v=""/>
    <s v=""/>
    <s v=""/>
    <s v=""/>
    <s v=""/>
    <s v=""/>
    <s v=""/>
    <s v=""/>
    <s v=""/>
    <s v=""/>
    <s v=""/>
    <s v=""/>
    <n v="0"/>
    <n v="0"/>
    <n v="0"/>
    <n v="0"/>
    <n v="0"/>
  </r>
  <r>
    <x v="144"/>
    <s v=""/>
    <s v="Sports"/>
    <s v=""/>
    <x v="0"/>
    <s v="Sports Extra"/>
    <m/>
    <m/>
    <m/>
    <m/>
    <m/>
    <m/>
    <m/>
    <m/>
    <x v="0"/>
    <s v="Yes"/>
    <s v="Sports"/>
    <m/>
    <m/>
    <m/>
    <m/>
    <s v=""/>
    <s v=""/>
    <s v=""/>
    <s v=""/>
    <s v=""/>
    <s v=""/>
    <s v=""/>
    <s v=""/>
    <s v=""/>
    <s v=""/>
    <s v=""/>
    <s v=""/>
    <s v=""/>
    <s v=""/>
    <s v=""/>
    <s v=""/>
    <s v=""/>
    <s v=""/>
    <s v=""/>
    <s v=""/>
    <s v=""/>
    <s v=""/>
    <s v=""/>
    <s v=""/>
    <s v=""/>
    <s v=""/>
    <s v=""/>
    <s v=""/>
    <s v=""/>
    <s v=""/>
    <s v=""/>
    <s v=""/>
    <s v=""/>
    <s v=""/>
    <s v=""/>
    <n v="0"/>
    <n v="0"/>
    <n v="0"/>
    <n v="0"/>
    <n v="0"/>
  </r>
  <r>
    <x v="145"/>
    <s v=""/>
    <s v="Sports"/>
    <s v=""/>
    <x v="0"/>
    <m/>
    <m/>
    <m/>
    <m/>
    <m/>
    <m/>
    <m/>
    <m/>
    <m/>
    <x v="0"/>
    <m/>
    <s v="Sports"/>
    <m/>
    <m/>
    <m/>
    <m/>
    <s v=""/>
    <s v=""/>
    <s v=""/>
    <s v=""/>
    <s v=""/>
    <s v=""/>
    <s v=""/>
    <s v=""/>
    <s v=""/>
    <s v=""/>
    <s v=""/>
    <s v=""/>
    <s v=""/>
    <s v=""/>
    <s v=""/>
    <s v=""/>
    <s v=""/>
    <s v=""/>
    <s v=""/>
    <s v=""/>
    <s v=""/>
    <s v=""/>
    <s v=""/>
    <s v=""/>
    <s v=""/>
    <s v=""/>
    <s v=""/>
    <s v=""/>
    <s v=""/>
    <s v=""/>
    <s v=""/>
    <s v=""/>
    <s v=""/>
    <s v=""/>
    <s v=""/>
    <n v="0"/>
    <n v="0"/>
    <n v="0"/>
    <n v="0"/>
    <n v="0"/>
  </r>
  <r>
    <x v="146"/>
    <s v=""/>
    <s v="Sports"/>
    <s v=""/>
    <x v="0"/>
    <m/>
    <m/>
    <m/>
    <m/>
    <m/>
    <m/>
    <m/>
    <m/>
    <m/>
    <x v="0"/>
    <s v="Yes"/>
    <s v="Core"/>
    <m/>
    <m/>
    <m/>
    <m/>
    <s v=""/>
    <s v=""/>
    <s v=""/>
    <s v=""/>
    <s v=""/>
    <s v=""/>
    <s v=""/>
    <s v=""/>
    <s v=""/>
    <s v=""/>
    <s v=""/>
    <s v=""/>
    <s v=""/>
    <s v=""/>
    <s v=""/>
    <s v=""/>
    <s v=""/>
    <s v=""/>
    <s v=""/>
    <s v=""/>
    <s v=""/>
    <s v=""/>
    <s v=""/>
    <s v=""/>
    <s v=""/>
    <s v=""/>
    <s v=""/>
    <s v=""/>
    <s v=""/>
    <s v=""/>
    <s v=""/>
    <s v=""/>
    <s v=""/>
    <s v=""/>
    <s v=""/>
    <n v="0"/>
    <n v="0"/>
    <n v="0"/>
    <n v="0"/>
    <n v="0"/>
  </r>
  <r>
    <x v="147"/>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r>
  <r>
    <x v="148"/>
    <s v=""/>
    <s v="Sports"/>
    <s v=""/>
    <x v="0"/>
    <s v="Sports Extra"/>
    <m/>
    <m/>
    <m/>
    <m/>
    <m/>
    <m/>
    <m/>
    <m/>
    <x v="0"/>
    <s v="Yes"/>
    <m/>
    <m/>
    <m/>
    <m/>
    <m/>
    <s v=""/>
    <s v=""/>
    <s v=""/>
    <s v=""/>
    <s v=""/>
    <s v=""/>
    <s v=""/>
    <s v=""/>
    <s v=""/>
    <s v=""/>
    <s v=""/>
    <s v=""/>
    <s v=""/>
    <s v=""/>
    <s v=""/>
    <s v=""/>
    <s v=""/>
    <s v=""/>
    <s v=""/>
    <s v=""/>
    <s v=""/>
    <s v=""/>
    <s v=""/>
    <s v=""/>
    <s v=""/>
    <s v=""/>
    <s v=""/>
    <s v=""/>
    <s v=""/>
    <s v=""/>
    <s v=""/>
    <s v=""/>
    <s v=""/>
    <s v=""/>
    <s v=""/>
    <n v="0"/>
    <n v="0"/>
    <n v="0"/>
    <n v="0"/>
    <n v="0"/>
  </r>
  <r>
    <x v="149"/>
    <s v="ESPN News"/>
    <s v="Sports"/>
    <s v=""/>
    <x v="0"/>
    <s v="Sports Extra"/>
    <m/>
    <m/>
    <s v="Yes"/>
    <m/>
    <s v="Yes"/>
    <s v="Yes"/>
    <s v="Yes"/>
    <m/>
    <x v="1"/>
    <s v="Yes"/>
    <s v="Core"/>
    <m/>
    <m/>
    <m/>
    <m/>
    <s v=""/>
    <s v=""/>
    <s v=""/>
    <s v=""/>
    <s v=""/>
    <s v=""/>
    <s v=""/>
    <s v=""/>
    <s v=""/>
    <s v=""/>
    <s v=""/>
    <s v=""/>
    <s v=""/>
    <s v=""/>
    <s v=""/>
    <s v=""/>
    <s v=""/>
    <s v=""/>
    <s v=""/>
    <s v=""/>
    <s v=""/>
    <s v=""/>
    <s v=""/>
    <s v=""/>
    <s v=""/>
    <s v=""/>
    <s v=""/>
    <s v=""/>
    <s v=""/>
    <s v=""/>
    <s v=""/>
    <s v=""/>
    <s v=""/>
    <s v=""/>
    <s v=""/>
    <n v="0"/>
    <n v="0"/>
    <n v="0"/>
    <n v="0"/>
    <n v="0"/>
  </r>
  <r>
    <x v="150"/>
    <s v="ESPN U"/>
    <s v="Sports"/>
    <s v=""/>
    <x v="0"/>
    <s v="Sports Extra"/>
    <m/>
    <m/>
    <s v="Yes"/>
    <m/>
    <s v="Yes"/>
    <s v="Yes"/>
    <s v="Yes"/>
    <m/>
    <x v="1"/>
    <s v="Yes"/>
    <s v="Core"/>
    <m/>
    <m/>
    <m/>
    <m/>
    <s v=""/>
    <s v=""/>
    <s v=""/>
    <s v=""/>
    <s v=""/>
    <s v=""/>
    <s v=""/>
    <s v=""/>
    <s v=""/>
    <s v=""/>
    <s v=""/>
    <s v=""/>
    <s v=""/>
    <s v=""/>
    <s v=""/>
    <s v=""/>
    <s v=""/>
    <s v=""/>
    <s v=""/>
    <s v=""/>
    <s v=""/>
    <s v=""/>
    <s v=""/>
    <s v=""/>
    <s v=""/>
    <s v=""/>
    <s v=""/>
    <s v=""/>
    <s v=""/>
    <s v=""/>
    <s v=""/>
    <s v=""/>
    <s v=""/>
    <s v=""/>
    <s v=""/>
    <n v="0"/>
    <n v="0"/>
    <n v="0"/>
    <n v="0"/>
    <n v="0"/>
  </r>
  <r>
    <x v="151"/>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r>
  <r>
    <x v="152"/>
    <m/>
    <s v="Spanish"/>
    <s v=""/>
    <x v="0"/>
    <s v="Sudamérica"/>
    <s v="Sudamérica"/>
    <m/>
    <m/>
    <m/>
    <m/>
    <m/>
    <m/>
    <m/>
    <x v="0"/>
    <m/>
    <m/>
    <m/>
    <m/>
    <m/>
    <m/>
    <s v=""/>
    <s v=""/>
    <s v=""/>
    <s v=""/>
    <s v=""/>
    <s v=""/>
    <s v=""/>
    <s v=""/>
    <s v=""/>
    <s v=""/>
    <s v=""/>
    <s v=""/>
    <s v=""/>
    <s v=""/>
    <s v=""/>
    <s v=""/>
    <s v=""/>
    <s v=""/>
    <s v=""/>
    <s v=""/>
    <s v=""/>
    <s v=""/>
    <s v=""/>
    <s v=""/>
    <s v=""/>
    <s v=""/>
    <s v=""/>
    <s v=""/>
    <s v=""/>
    <s v=""/>
    <s v=""/>
    <s v=""/>
    <s v=""/>
    <s v=""/>
    <s v=""/>
    <n v="0"/>
    <n v="0"/>
    <n v="0"/>
    <n v="0"/>
    <n v="0"/>
  </r>
  <r>
    <x v="153"/>
    <s v="Euronews"/>
    <s v="News"/>
    <s v=""/>
    <x v="0"/>
    <s v="News Extra"/>
    <s v="News Extra"/>
    <m/>
    <m/>
    <m/>
    <m/>
    <m/>
    <m/>
    <m/>
    <x v="0"/>
    <m/>
    <m/>
    <m/>
    <m/>
    <s v="Premium"/>
    <m/>
    <s v=""/>
    <s v=""/>
    <s v=""/>
    <s v=""/>
    <s v=""/>
    <s v=""/>
    <s v=""/>
    <s v=""/>
    <s v=""/>
    <s v=""/>
    <s v=""/>
    <s v=""/>
    <s v=""/>
    <s v=""/>
    <s v=""/>
    <s v=""/>
    <s v=""/>
    <s v=""/>
    <s v=""/>
    <s v=""/>
    <s v=""/>
    <s v=""/>
    <s v=""/>
    <s v=""/>
    <s v=""/>
    <s v=""/>
    <s v=""/>
    <s v=""/>
    <s v=""/>
    <s v=""/>
    <s v=""/>
    <s v=""/>
    <s v=""/>
    <s v=""/>
    <s v=""/>
    <n v="0"/>
    <n v="0"/>
    <n v="0"/>
    <n v="0"/>
    <n v="0"/>
  </r>
  <r>
    <x v="154"/>
    <m/>
    <s v="Spanish"/>
    <s v=""/>
    <x v="0"/>
    <s v="Sudamérica"/>
    <s v="Sudamérica"/>
    <m/>
    <m/>
    <m/>
    <m/>
    <m/>
    <m/>
    <m/>
    <x v="0"/>
    <m/>
    <m/>
    <m/>
    <m/>
    <m/>
    <m/>
    <s v=""/>
    <s v=""/>
    <s v=""/>
    <s v=""/>
    <s v=""/>
    <s v=""/>
    <s v=""/>
    <s v=""/>
    <s v=""/>
    <s v=""/>
    <s v=""/>
    <s v=""/>
    <s v=""/>
    <s v=""/>
    <s v=""/>
    <s v=""/>
    <s v=""/>
    <s v=""/>
    <s v=""/>
    <s v=""/>
    <s v=""/>
    <s v=""/>
    <s v=""/>
    <s v=""/>
    <s v=""/>
    <s v=""/>
    <s v=""/>
    <s v=""/>
    <s v=""/>
    <s v=""/>
    <s v=""/>
    <s v=""/>
    <s v=""/>
    <s v=""/>
    <s v=""/>
    <n v="0"/>
    <n v="0"/>
    <n v="0"/>
    <n v="0"/>
    <n v="0"/>
  </r>
  <r>
    <x v="155"/>
    <s v=""/>
    <s v="Sports"/>
    <s v=""/>
    <x v="0"/>
    <m/>
    <m/>
    <m/>
    <m/>
    <m/>
    <m/>
    <m/>
    <m/>
    <m/>
    <x v="0"/>
    <m/>
    <m/>
    <s v="Sports Plus"/>
    <m/>
    <s v="Premium"/>
    <m/>
    <s v=""/>
    <s v=""/>
    <s v=""/>
    <s v=""/>
    <s v=""/>
    <s v=""/>
    <s v=""/>
    <s v=""/>
    <s v=""/>
    <s v=""/>
    <s v=""/>
    <s v=""/>
    <s v=""/>
    <s v=""/>
    <s v=""/>
    <s v=""/>
    <s v=""/>
    <s v=""/>
    <s v=""/>
    <s v=""/>
    <s v=""/>
    <s v=""/>
    <s v=""/>
    <s v=""/>
    <s v=""/>
    <s v=""/>
    <s v=""/>
    <s v=""/>
    <s v=""/>
    <s v=""/>
    <s v=""/>
    <s v=""/>
    <s v=""/>
    <s v=""/>
    <s v=""/>
    <n v="0"/>
    <n v="0"/>
    <n v="0"/>
    <n v="0"/>
    <n v="0"/>
  </r>
  <r>
    <x v="156"/>
    <s v=""/>
    <s v="Spanish"/>
    <s v=""/>
    <x v="0"/>
    <s v="FlixLatino"/>
    <s v="FlixLatino"/>
    <m/>
    <m/>
    <m/>
    <m/>
    <m/>
    <m/>
    <m/>
    <x v="0"/>
    <m/>
    <m/>
    <m/>
    <m/>
    <m/>
    <m/>
    <s v=""/>
    <s v=""/>
    <s v=""/>
    <s v=""/>
    <s v=""/>
    <s v=""/>
    <s v=""/>
    <s v=""/>
    <s v=""/>
    <s v=""/>
    <s v=""/>
    <s v=""/>
    <s v=""/>
    <s v=""/>
    <s v=""/>
    <s v=""/>
    <s v=""/>
    <s v=""/>
    <s v=""/>
    <s v=""/>
    <s v=""/>
    <s v=""/>
    <s v=""/>
    <s v=""/>
    <s v=""/>
    <s v=""/>
    <s v=""/>
    <s v=""/>
    <s v=""/>
    <s v=""/>
    <s v=""/>
    <s v=""/>
    <s v=""/>
    <s v=""/>
    <s v=""/>
    <n v="0"/>
    <n v="0"/>
    <n v="0"/>
    <n v="0"/>
    <n v="0"/>
  </r>
  <r>
    <x v="157"/>
    <m/>
    <s v="Music channels"/>
    <s v=""/>
    <x v="0"/>
    <m/>
    <m/>
    <m/>
    <m/>
    <m/>
    <m/>
    <s v="Yes"/>
    <s v="Yes"/>
    <m/>
    <x v="0"/>
    <m/>
    <m/>
    <m/>
    <m/>
    <m/>
    <m/>
    <s v=""/>
    <s v=""/>
    <s v=""/>
    <s v=""/>
    <s v=""/>
    <s v=""/>
    <s v=""/>
    <s v=""/>
    <s v=""/>
    <s v=""/>
    <s v=""/>
    <s v=""/>
    <s v=""/>
    <s v=""/>
    <s v=""/>
    <s v=""/>
    <s v=""/>
    <s v=""/>
    <s v=""/>
    <s v=""/>
    <s v=""/>
    <s v=""/>
    <s v=""/>
    <s v=""/>
    <s v=""/>
    <s v=""/>
    <s v=""/>
    <s v=""/>
    <s v=""/>
    <s v=""/>
    <s v=""/>
    <s v=""/>
    <s v=""/>
    <s v=""/>
    <s v=""/>
    <n v="0"/>
    <n v="0"/>
    <n v="0"/>
    <n v="0"/>
    <n v="0"/>
  </r>
  <r>
    <x v="158"/>
    <s v=""/>
    <s v="Sports"/>
    <s v=""/>
    <x v="0"/>
    <m/>
    <m/>
    <m/>
    <m/>
    <m/>
    <m/>
    <m/>
    <m/>
    <m/>
    <x v="0"/>
    <m/>
    <m/>
    <m/>
    <m/>
    <s v="Premium"/>
    <m/>
    <s v=""/>
    <s v=""/>
    <s v=""/>
    <s v=""/>
    <s v=""/>
    <s v=""/>
    <s v=""/>
    <s v=""/>
    <s v=""/>
    <s v=""/>
    <s v=""/>
    <s v=""/>
    <s v=""/>
    <s v=""/>
    <s v=""/>
    <s v=""/>
    <s v=""/>
    <s v=""/>
    <s v=""/>
    <s v=""/>
    <s v=""/>
    <s v=""/>
    <s v=""/>
    <s v=""/>
    <s v=""/>
    <s v=""/>
    <s v=""/>
    <s v=""/>
    <s v=""/>
    <s v=""/>
    <s v=""/>
    <s v=""/>
    <s v=""/>
    <s v=""/>
    <s v=""/>
    <n v="0"/>
    <n v="0"/>
    <n v="0"/>
    <n v="0"/>
    <n v="0"/>
  </r>
  <r>
    <x v="159"/>
    <m/>
    <s v="International"/>
    <s v=""/>
    <x v="0"/>
    <s v="Hindi Mini"/>
    <s v="Hindi Mini"/>
    <m/>
    <m/>
    <m/>
    <m/>
    <m/>
    <m/>
    <m/>
    <x v="0"/>
    <m/>
    <m/>
    <m/>
    <m/>
    <m/>
    <m/>
    <s v=""/>
    <s v=""/>
    <s v=""/>
    <s v=""/>
    <s v=""/>
    <s v=""/>
    <s v=""/>
    <s v=""/>
    <s v=""/>
    <s v=""/>
    <s v=""/>
    <s v=""/>
    <s v=""/>
    <s v=""/>
    <s v=""/>
    <s v=""/>
    <s v=""/>
    <s v=""/>
    <s v=""/>
    <s v=""/>
    <s v=""/>
    <s v=""/>
    <s v=""/>
    <s v=""/>
    <s v=""/>
    <s v=""/>
    <s v=""/>
    <s v=""/>
    <s v=""/>
    <s v=""/>
    <s v=""/>
    <s v=""/>
    <s v=""/>
    <s v=""/>
    <s v=""/>
    <n v="0"/>
    <n v="0"/>
    <n v="0"/>
    <n v="0"/>
    <n v="0"/>
  </r>
  <r>
    <x v="160"/>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r>
  <r>
    <x v="16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162"/>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r>
  <r>
    <x v="163"/>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r>
  <r>
    <x v="164"/>
    <s v=""/>
    <s v="Sports"/>
    <s v=""/>
    <x v="0"/>
    <m/>
    <m/>
    <m/>
    <m/>
    <m/>
    <m/>
    <m/>
    <m/>
    <m/>
    <x v="0"/>
    <m/>
    <s v="Sports"/>
    <m/>
    <m/>
    <m/>
    <m/>
    <s v=""/>
    <s v=""/>
    <s v=""/>
    <s v=""/>
    <s v=""/>
    <s v=""/>
    <s v=""/>
    <s v=""/>
    <s v=""/>
    <s v=""/>
    <s v=""/>
    <s v=""/>
    <s v=""/>
    <s v=""/>
    <s v=""/>
    <s v=""/>
    <s v=""/>
    <s v=""/>
    <s v=""/>
    <s v=""/>
    <s v=""/>
    <s v=""/>
    <s v=""/>
    <s v=""/>
    <s v=""/>
    <s v=""/>
    <s v=""/>
    <s v=""/>
    <s v=""/>
    <s v=""/>
    <s v=""/>
    <s v=""/>
    <s v=""/>
    <s v=""/>
    <s v=""/>
    <n v="0"/>
    <n v="0"/>
    <n v="0"/>
    <n v="0"/>
    <n v="0"/>
  </r>
  <r>
    <x v="165"/>
    <s v=""/>
    <s v="Regional sports networks"/>
    <s v=""/>
    <x v="0"/>
    <m/>
    <m/>
    <m/>
    <m/>
    <m/>
    <m/>
    <m/>
    <m/>
    <m/>
    <x v="0"/>
    <m/>
    <s v="Sports"/>
    <s v="Sports Plus"/>
    <m/>
    <m/>
    <m/>
    <s v=""/>
    <s v=""/>
    <s v=""/>
    <s v=""/>
    <s v=""/>
    <s v=""/>
    <s v=""/>
    <s v=""/>
    <s v=""/>
    <s v=""/>
    <s v=""/>
    <s v=""/>
    <s v=""/>
    <s v=""/>
    <s v=""/>
    <s v=""/>
    <s v=""/>
    <s v=""/>
    <s v=""/>
    <s v=""/>
    <s v=""/>
    <s v=""/>
    <s v=""/>
    <s v=""/>
    <s v=""/>
    <s v=""/>
    <s v=""/>
    <s v=""/>
    <s v=""/>
    <s v=""/>
    <s v=""/>
    <s v=""/>
    <s v=""/>
    <s v=""/>
    <s v=""/>
    <n v="0"/>
    <n v="0"/>
    <n v="0"/>
    <n v="0"/>
    <n v="0"/>
  </r>
  <r>
    <x v="166"/>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r>
  <r>
    <x v="167"/>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r>
  <r>
    <x v="168"/>
    <s v=""/>
    <s v="Sports"/>
    <s v=""/>
    <x v="0"/>
    <m/>
    <m/>
    <m/>
    <m/>
    <m/>
    <m/>
    <m/>
    <m/>
    <m/>
    <x v="5"/>
    <m/>
    <s v="Fox-Soccer Active"/>
    <s v="Yes"/>
    <m/>
    <m/>
    <m/>
    <s v=""/>
    <s v=""/>
    <s v=""/>
    <s v=""/>
    <s v=""/>
    <s v=""/>
    <s v=""/>
    <s v=""/>
    <s v=""/>
    <s v=""/>
    <s v=""/>
    <s v=""/>
    <s v=""/>
    <s v=""/>
    <s v=""/>
    <s v=""/>
    <s v=""/>
    <s v=""/>
    <s v=""/>
    <s v=""/>
    <s v=""/>
    <s v=""/>
    <s v=""/>
    <s v=""/>
    <s v=""/>
    <s v=""/>
    <s v=""/>
    <s v=""/>
    <s v=""/>
    <s v=""/>
    <s v=""/>
    <s v=""/>
    <s v=""/>
    <s v=""/>
    <s v=""/>
    <n v="0"/>
    <n v="0"/>
    <n v="0"/>
    <n v="0"/>
    <n v="0"/>
  </r>
  <r>
    <x v="169"/>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r>
  <r>
    <x v="170"/>
    <s v="FS2, FS 2,"/>
    <s v="Sports"/>
    <s v=""/>
    <x v="0"/>
    <m/>
    <s v="Yes"/>
    <m/>
    <s v="Yes"/>
    <m/>
    <m/>
    <s v="Yes"/>
    <s v="Yes"/>
    <m/>
    <x v="1"/>
    <s v="Yes"/>
    <s v="Yes"/>
    <s v="Yes"/>
    <m/>
    <m/>
    <m/>
    <s v=""/>
    <s v=""/>
    <s v=""/>
    <s v=""/>
    <s v=""/>
    <s v=""/>
    <s v=""/>
    <s v=""/>
    <s v=""/>
    <s v=""/>
    <s v=""/>
    <s v=""/>
    <s v=""/>
    <s v=""/>
    <s v=""/>
    <s v=""/>
    <s v=""/>
    <s v=""/>
    <s v=""/>
    <s v=""/>
    <s v=""/>
    <s v=""/>
    <s v=""/>
    <s v=""/>
    <s v=""/>
    <s v=""/>
    <s v=""/>
    <s v=""/>
    <s v=""/>
    <s v=""/>
    <s v=""/>
    <s v=""/>
    <s v=""/>
    <s v=""/>
    <s v=""/>
    <n v="0"/>
    <n v="0"/>
    <n v="0"/>
    <n v="0"/>
    <n v="0"/>
  </r>
  <r>
    <x v="171"/>
    <s v="Fox RSNs, Fox Sports"/>
    <s v="Regional sports networks"/>
    <n v="1"/>
    <x v="0"/>
    <m/>
    <m/>
    <s v="Yes"/>
    <s v="Yes"/>
    <s v="Yes"/>
    <s v="Yes"/>
    <s v="Yes"/>
    <s v="Yes"/>
    <s v="Yes"/>
    <x v="1"/>
    <m/>
    <s v="Core"/>
    <s v="Yes"/>
    <m/>
    <m/>
    <s v="Yes"/>
    <s v=""/>
    <s v=""/>
    <s v=""/>
    <s v=""/>
    <s v=""/>
    <s v=""/>
    <s v=""/>
    <s v=""/>
    <s v=""/>
    <s v=""/>
    <n v="1"/>
    <s v=""/>
    <s v=""/>
    <s v=""/>
    <s v=""/>
    <s v=""/>
    <s v=""/>
    <n v="1"/>
    <s v=""/>
    <s v=""/>
    <s v=""/>
    <n v="1"/>
    <n v="1"/>
    <n v="1"/>
    <n v="1"/>
    <n v="1"/>
    <n v="1"/>
    <n v="1"/>
    <n v="1"/>
    <s v=""/>
    <n v="2"/>
    <n v="1"/>
    <s v=""/>
    <s v=""/>
    <n v="1"/>
    <n v="0"/>
    <n v="0"/>
    <n v="0"/>
    <n v="0"/>
    <n v="2"/>
  </r>
  <r>
    <x v="172"/>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r>
  <r>
    <x v="173"/>
    <s v="France 24"/>
    <s v="News"/>
    <s v=""/>
    <x v="0"/>
    <s v="Français Mini"/>
    <s v="Français Mini"/>
    <m/>
    <m/>
    <m/>
    <m/>
    <m/>
    <m/>
    <m/>
    <x v="0"/>
    <m/>
    <m/>
    <m/>
    <m/>
    <s v="Premium"/>
    <m/>
    <s v=""/>
    <s v=""/>
    <s v=""/>
    <s v=""/>
    <s v=""/>
    <s v=""/>
    <s v=""/>
    <s v=""/>
    <s v=""/>
    <s v=""/>
    <s v=""/>
    <s v=""/>
    <s v=""/>
    <s v=""/>
    <s v=""/>
    <s v=""/>
    <s v=""/>
    <s v=""/>
    <s v=""/>
    <s v=""/>
    <s v=""/>
    <s v=""/>
    <s v=""/>
    <s v=""/>
    <s v=""/>
    <s v=""/>
    <s v=""/>
    <s v=""/>
    <s v=""/>
    <s v=""/>
    <s v=""/>
    <s v=""/>
    <s v=""/>
    <s v=""/>
    <s v=""/>
    <n v="0"/>
    <n v="0"/>
    <n v="0"/>
    <n v="0"/>
    <n v="0"/>
  </r>
  <r>
    <x v="174"/>
    <m/>
    <s v="Spanish"/>
    <s v=""/>
    <x v="0"/>
    <m/>
    <m/>
    <m/>
    <m/>
    <m/>
    <m/>
    <m/>
    <m/>
    <m/>
    <x v="0"/>
    <m/>
    <m/>
    <m/>
    <m/>
    <s v="Premium"/>
    <m/>
    <s v=""/>
    <s v=""/>
    <s v=""/>
    <s v=""/>
    <s v=""/>
    <s v=""/>
    <s v=""/>
    <s v=""/>
    <s v=""/>
    <s v=""/>
    <s v=""/>
    <s v=""/>
    <s v=""/>
    <s v=""/>
    <s v=""/>
    <s v=""/>
    <s v=""/>
    <s v=""/>
    <s v=""/>
    <s v=""/>
    <s v=""/>
    <s v=""/>
    <s v=""/>
    <s v=""/>
    <s v=""/>
    <s v=""/>
    <s v=""/>
    <s v=""/>
    <s v=""/>
    <s v=""/>
    <s v=""/>
    <s v=""/>
    <s v=""/>
    <s v=""/>
    <s v=""/>
    <n v="0"/>
    <n v="0"/>
    <n v="0"/>
    <n v="0"/>
    <n v="0"/>
  </r>
  <r>
    <x v="175"/>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r>
  <r>
    <x v="176"/>
    <m/>
    <s v="News"/>
    <s v=""/>
    <x v="0"/>
    <s v="News Extra"/>
    <s v="News Extra"/>
    <m/>
    <m/>
    <m/>
    <m/>
    <m/>
    <m/>
    <m/>
    <x v="0"/>
    <m/>
    <m/>
    <m/>
    <m/>
    <m/>
    <m/>
    <s v=""/>
    <s v=""/>
    <s v=""/>
    <s v=""/>
    <s v=""/>
    <s v=""/>
    <s v=""/>
    <s v=""/>
    <s v=""/>
    <s v=""/>
    <s v=""/>
    <s v=""/>
    <s v=""/>
    <s v=""/>
    <s v=""/>
    <s v=""/>
    <s v=""/>
    <s v=""/>
    <s v=""/>
    <s v=""/>
    <s v=""/>
    <s v=""/>
    <s v=""/>
    <s v=""/>
    <s v=""/>
    <s v=""/>
    <s v=""/>
    <s v=""/>
    <s v=""/>
    <s v=""/>
    <s v=""/>
    <s v=""/>
    <s v=""/>
    <s v=""/>
    <s v=""/>
    <n v="0"/>
    <n v="0"/>
    <n v="0"/>
    <n v="0"/>
    <n v="0"/>
  </r>
  <r>
    <x v="177"/>
    <s v=""/>
    <s v="Sports"/>
    <s v=""/>
    <x v="0"/>
    <m/>
    <m/>
    <m/>
    <m/>
    <m/>
    <m/>
    <m/>
    <m/>
    <m/>
    <x v="0"/>
    <m/>
    <m/>
    <s v="Cycling"/>
    <m/>
    <m/>
    <m/>
    <s v=""/>
    <s v=""/>
    <s v=""/>
    <s v=""/>
    <s v=""/>
    <s v=""/>
    <s v=""/>
    <s v=""/>
    <s v=""/>
    <s v=""/>
    <s v=""/>
    <s v=""/>
    <s v=""/>
    <s v=""/>
    <s v=""/>
    <s v=""/>
    <s v=""/>
    <s v=""/>
    <s v=""/>
    <s v=""/>
    <s v=""/>
    <s v=""/>
    <s v=""/>
    <s v=""/>
    <s v=""/>
    <s v=""/>
    <s v=""/>
    <s v=""/>
    <s v=""/>
    <s v=""/>
    <s v=""/>
    <s v=""/>
    <s v=""/>
    <s v=""/>
    <s v=""/>
    <n v="0"/>
    <n v="0"/>
    <n v="0"/>
    <n v="0"/>
    <n v="0"/>
  </r>
  <r>
    <x v="178"/>
    <s v=""/>
    <s v="Sports"/>
    <s v=""/>
    <x v="0"/>
    <m/>
    <m/>
    <m/>
    <m/>
    <m/>
    <m/>
    <m/>
    <m/>
    <m/>
    <x v="0"/>
    <m/>
    <m/>
    <s v="Yes"/>
    <m/>
    <m/>
    <m/>
    <s v=""/>
    <s v=""/>
    <s v=""/>
    <s v=""/>
    <s v=""/>
    <s v=""/>
    <s v=""/>
    <s v=""/>
    <s v=""/>
    <s v=""/>
    <s v=""/>
    <s v=""/>
    <s v=""/>
    <s v=""/>
    <s v=""/>
    <s v=""/>
    <s v=""/>
    <s v=""/>
    <s v=""/>
    <s v=""/>
    <s v=""/>
    <s v=""/>
    <s v=""/>
    <s v=""/>
    <s v=""/>
    <s v=""/>
    <s v=""/>
    <s v=""/>
    <s v=""/>
    <s v=""/>
    <s v=""/>
    <s v=""/>
    <s v=""/>
    <s v=""/>
    <s v=""/>
    <n v="0"/>
    <n v="0"/>
    <n v="0"/>
    <n v="0"/>
    <n v="0"/>
  </r>
  <r>
    <x v="179"/>
    <s v=""/>
    <s v="Music channels"/>
    <s v=""/>
    <x v="0"/>
    <s v="Yes"/>
    <s v="Yes"/>
    <m/>
    <m/>
    <m/>
    <s v="Yes"/>
    <s v="Yes"/>
    <s v="Yes"/>
    <m/>
    <x v="0"/>
    <m/>
    <m/>
    <s v="Yes"/>
    <m/>
    <m/>
    <m/>
    <s v=""/>
    <s v=""/>
    <s v=""/>
    <s v=""/>
    <s v=""/>
    <s v=""/>
    <s v=""/>
    <s v=""/>
    <s v=""/>
    <s v=""/>
    <s v=""/>
    <s v=""/>
    <s v=""/>
    <s v=""/>
    <s v=""/>
    <s v=""/>
    <s v=""/>
    <s v=""/>
    <s v=""/>
    <s v=""/>
    <s v=""/>
    <s v=""/>
    <s v=""/>
    <s v=""/>
    <s v=""/>
    <s v=""/>
    <s v=""/>
    <s v=""/>
    <s v=""/>
    <s v=""/>
    <s v=""/>
    <s v=""/>
    <s v=""/>
    <s v=""/>
    <s v=""/>
    <n v="0"/>
    <n v="0"/>
    <n v="0"/>
    <n v="0"/>
    <n v="0"/>
  </r>
  <r>
    <x v="180"/>
    <s v=""/>
    <s v="News"/>
    <s v=""/>
    <x v="0"/>
    <s v="News Extra"/>
    <m/>
    <m/>
    <m/>
    <m/>
    <s v="Yes"/>
    <s v="Yes"/>
    <s v="Yes"/>
    <s v="Yes"/>
    <x v="0"/>
    <m/>
    <s v="Elite"/>
    <m/>
    <m/>
    <m/>
    <m/>
    <s v=""/>
    <s v=""/>
    <s v=""/>
    <s v=""/>
    <s v=""/>
    <s v=""/>
    <s v=""/>
    <s v=""/>
    <s v=""/>
    <s v=""/>
    <s v=""/>
    <s v=""/>
    <s v=""/>
    <s v=""/>
    <s v=""/>
    <s v=""/>
    <s v=""/>
    <s v=""/>
    <s v=""/>
    <s v=""/>
    <s v=""/>
    <s v=""/>
    <s v=""/>
    <s v=""/>
    <s v=""/>
    <s v=""/>
    <s v=""/>
    <s v=""/>
    <s v=""/>
    <s v=""/>
    <s v=""/>
    <s v=""/>
    <s v=""/>
    <s v=""/>
    <s v=""/>
    <n v="0"/>
    <n v="0"/>
    <n v="0"/>
    <n v="0"/>
    <n v="0"/>
  </r>
  <r>
    <x v="181"/>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r>
  <r>
    <x v="182"/>
    <s v="FXM"/>
    <s v="Movies"/>
    <s v=""/>
    <x v="0"/>
    <m/>
    <m/>
    <s v="Yes"/>
    <s v="Yes"/>
    <m/>
    <m/>
    <s v="Yes"/>
    <s v="Yes"/>
    <m/>
    <x v="1"/>
    <s v="Yes"/>
    <s v="Elite"/>
    <s v="Yes"/>
    <m/>
    <m/>
    <m/>
    <s v=""/>
    <s v=""/>
    <s v=""/>
    <s v=""/>
    <s v=""/>
    <s v=""/>
    <s v=""/>
    <s v=""/>
    <s v=""/>
    <s v=""/>
    <s v=""/>
    <s v=""/>
    <s v=""/>
    <s v=""/>
    <s v=""/>
    <s v=""/>
    <s v=""/>
    <s v=""/>
    <s v=""/>
    <s v=""/>
    <s v=""/>
    <s v=""/>
    <s v=""/>
    <s v=""/>
    <s v=""/>
    <s v=""/>
    <s v=""/>
    <s v=""/>
    <s v=""/>
    <s v=""/>
    <s v=""/>
    <s v=""/>
    <s v=""/>
    <s v=""/>
    <s v=""/>
    <n v="0"/>
    <n v="0"/>
    <n v="0"/>
    <n v="0"/>
    <n v="0"/>
  </r>
  <r>
    <x v="183"/>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r>
  <r>
    <x v="184"/>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r>
  <r>
    <x v="185"/>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r>
  <r>
    <x v="186"/>
    <s v="Game+"/>
    <s v="Sports"/>
    <s v=""/>
    <x v="0"/>
    <m/>
    <m/>
    <m/>
    <m/>
    <m/>
    <m/>
    <m/>
    <m/>
    <m/>
    <x v="0"/>
    <m/>
    <m/>
    <s v="Yes"/>
    <m/>
    <m/>
    <m/>
    <s v=""/>
    <s v=""/>
    <s v=""/>
    <s v=""/>
    <s v=""/>
    <s v=""/>
    <s v=""/>
    <s v=""/>
    <s v=""/>
    <s v=""/>
    <s v=""/>
    <s v=""/>
    <s v=""/>
    <s v=""/>
    <s v=""/>
    <s v=""/>
    <s v=""/>
    <s v=""/>
    <s v=""/>
    <s v=""/>
    <s v=""/>
    <s v=""/>
    <s v=""/>
    <s v=""/>
    <s v=""/>
    <s v=""/>
    <s v=""/>
    <s v=""/>
    <s v=""/>
    <s v=""/>
    <s v=""/>
    <s v=""/>
    <s v=""/>
    <s v=""/>
    <s v=""/>
    <n v="0"/>
    <n v="0"/>
    <n v="0"/>
    <n v="0"/>
    <n v="0"/>
  </r>
  <r>
    <x v="187"/>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r>
  <r>
    <x v="188"/>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r>
  <r>
    <x v="189"/>
    <s v="GINX"/>
    <s v="Sports"/>
    <s v=""/>
    <x v="0"/>
    <m/>
    <m/>
    <m/>
    <m/>
    <m/>
    <m/>
    <m/>
    <m/>
    <m/>
    <x v="0"/>
    <m/>
    <s v="Elite"/>
    <s v="Extra"/>
    <m/>
    <m/>
    <m/>
    <s v=""/>
    <s v=""/>
    <s v=""/>
    <s v=""/>
    <s v=""/>
    <s v=""/>
    <s v=""/>
    <s v=""/>
    <s v=""/>
    <s v=""/>
    <s v=""/>
    <s v=""/>
    <s v=""/>
    <s v=""/>
    <s v=""/>
    <s v=""/>
    <s v=""/>
    <s v=""/>
    <s v=""/>
    <s v=""/>
    <s v=""/>
    <s v=""/>
    <s v=""/>
    <s v=""/>
    <s v=""/>
    <s v=""/>
    <s v=""/>
    <s v=""/>
    <s v=""/>
    <s v=""/>
    <s v=""/>
    <s v=""/>
    <s v=""/>
    <s v=""/>
    <s v=""/>
    <n v="0"/>
    <n v="0"/>
    <n v="0"/>
    <n v="0"/>
    <n v="0"/>
  </r>
  <r>
    <x v="190"/>
    <m/>
    <s v="International"/>
    <s v=""/>
    <x v="0"/>
    <s v="Brazilian Mini"/>
    <s v="Brazilian Mini"/>
    <m/>
    <m/>
    <m/>
    <m/>
    <m/>
    <m/>
    <m/>
    <x v="0"/>
    <m/>
    <m/>
    <m/>
    <m/>
    <m/>
    <m/>
    <s v=""/>
    <s v=""/>
    <s v=""/>
    <s v=""/>
    <s v=""/>
    <s v=""/>
    <s v=""/>
    <s v=""/>
    <s v=""/>
    <s v=""/>
    <s v=""/>
    <s v=""/>
    <s v=""/>
    <s v=""/>
    <s v=""/>
    <s v=""/>
    <s v=""/>
    <s v=""/>
    <s v=""/>
    <s v=""/>
    <s v=""/>
    <s v=""/>
    <s v=""/>
    <s v=""/>
    <s v=""/>
    <s v=""/>
    <s v=""/>
    <s v=""/>
    <s v=""/>
    <s v=""/>
    <s v=""/>
    <s v=""/>
    <s v=""/>
    <s v=""/>
    <s v=""/>
    <n v="0"/>
    <n v="0"/>
    <n v="0"/>
    <n v="0"/>
    <n v="0"/>
  </r>
  <r>
    <x v="191"/>
    <s v="Golf, Golf Network, The Golf Channel"/>
    <s v="Sports"/>
    <s v=""/>
    <x v="0"/>
    <m/>
    <s v="Sports Extra"/>
    <m/>
    <s v="Yes"/>
    <m/>
    <m/>
    <s v="Yes"/>
    <s v="Yes"/>
    <m/>
    <x v="1"/>
    <s v="Yes"/>
    <s v="Core"/>
    <s v="Yes"/>
    <m/>
    <m/>
    <s v="Yes"/>
    <s v=""/>
    <s v=""/>
    <s v=""/>
    <s v=""/>
    <s v=""/>
    <s v=""/>
    <s v=""/>
    <s v=""/>
    <s v=""/>
    <s v=""/>
    <s v=""/>
    <s v=""/>
    <s v=""/>
    <s v=""/>
    <s v=""/>
    <s v=""/>
    <s v=""/>
    <s v=""/>
    <s v=""/>
    <s v=""/>
    <s v=""/>
    <s v=""/>
    <s v=""/>
    <s v=""/>
    <s v=""/>
    <s v=""/>
    <s v=""/>
    <s v=""/>
    <s v=""/>
    <s v=""/>
    <s v=""/>
    <s v=""/>
    <s v=""/>
    <s v=""/>
    <s v=""/>
    <n v="0"/>
    <n v="0"/>
    <n v="0"/>
    <n v="0"/>
    <n v="0"/>
  </r>
  <r>
    <x v="192"/>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r>
  <r>
    <x v="193"/>
    <s v=""/>
    <s v="Sports"/>
    <s v=""/>
    <x v="0"/>
    <m/>
    <m/>
    <m/>
    <m/>
    <m/>
    <m/>
    <m/>
    <m/>
    <m/>
    <x v="0"/>
    <m/>
    <m/>
    <s v="Intl Sports Plus"/>
    <m/>
    <m/>
    <m/>
    <s v=""/>
    <s v=""/>
    <s v=""/>
    <s v=""/>
    <s v=""/>
    <s v=""/>
    <s v=""/>
    <s v=""/>
    <s v=""/>
    <s v=""/>
    <s v=""/>
    <s v=""/>
    <s v=""/>
    <s v=""/>
    <s v=""/>
    <s v=""/>
    <s v=""/>
    <s v=""/>
    <s v=""/>
    <s v=""/>
    <s v=""/>
    <s v=""/>
    <s v=""/>
    <s v=""/>
    <s v=""/>
    <s v=""/>
    <s v=""/>
    <s v=""/>
    <s v=""/>
    <s v=""/>
    <s v=""/>
    <s v=""/>
    <s v=""/>
    <s v=""/>
    <s v=""/>
    <n v="0"/>
    <n v="0"/>
    <n v="0"/>
    <n v="0"/>
    <n v="0"/>
  </r>
  <r>
    <x v="194"/>
    <m/>
    <s v="International"/>
    <s v=""/>
    <x v="0"/>
    <s v="Grokker"/>
    <s v="Grokker"/>
    <m/>
    <m/>
    <m/>
    <m/>
    <m/>
    <m/>
    <m/>
    <x v="0"/>
    <m/>
    <m/>
    <m/>
    <m/>
    <m/>
    <m/>
    <s v=""/>
    <s v=""/>
    <s v=""/>
    <s v=""/>
    <s v=""/>
    <s v=""/>
    <s v=""/>
    <s v=""/>
    <s v=""/>
    <s v=""/>
    <s v=""/>
    <s v=""/>
    <s v=""/>
    <s v=""/>
    <s v=""/>
    <s v=""/>
    <s v=""/>
    <s v=""/>
    <s v=""/>
    <s v=""/>
    <s v=""/>
    <s v=""/>
    <s v=""/>
    <s v=""/>
    <s v=""/>
    <s v=""/>
    <s v=""/>
    <s v=""/>
    <s v=""/>
    <s v=""/>
    <s v=""/>
    <s v=""/>
    <s v=""/>
    <s v=""/>
    <s v=""/>
    <n v="0"/>
    <n v="0"/>
    <n v="0"/>
    <n v="0"/>
    <n v="0"/>
  </r>
  <r>
    <x v="195"/>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r>
  <r>
    <x v="196"/>
    <s v=""/>
    <s v="Kids and family"/>
    <s v=""/>
    <x v="1"/>
    <s v="Lifestyle Extra"/>
    <s v="Lifestyle Extra"/>
    <m/>
    <m/>
    <m/>
    <m/>
    <m/>
    <m/>
    <m/>
    <x v="0"/>
    <m/>
    <s v="Elite"/>
    <s v="Yes"/>
    <m/>
    <m/>
    <m/>
    <s v=""/>
    <s v=""/>
    <s v=""/>
    <s v=""/>
    <s v=""/>
    <s v=""/>
    <s v=""/>
    <s v=""/>
    <s v=""/>
    <s v=""/>
    <s v=""/>
    <s v=""/>
    <s v=""/>
    <s v=""/>
    <s v=""/>
    <s v=""/>
    <s v=""/>
    <s v=""/>
    <s v=""/>
    <s v=""/>
    <s v=""/>
    <s v=""/>
    <s v=""/>
    <s v=""/>
    <s v=""/>
    <s v=""/>
    <s v=""/>
    <s v=""/>
    <s v=""/>
    <s v=""/>
    <s v=""/>
    <s v=""/>
    <s v=""/>
    <s v=""/>
    <s v=""/>
    <n v="0"/>
    <n v="0"/>
    <n v="0"/>
    <n v="0"/>
    <n v="0"/>
  </r>
  <r>
    <x v="197"/>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r>
  <r>
    <x v="198"/>
    <m/>
    <s v="Kids and family"/>
    <s v=""/>
    <x v="0"/>
    <s v="Hallmark Movies Now"/>
    <s v="Hallmark Movies Now"/>
    <m/>
    <m/>
    <m/>
    <m/>
    <m/>
    <m/>
    <m/>
    <x v="0"/>
    <m/>
    <m/>
    <m/>
    <m/>
    <m/>
    <m/>
    <s v=""/>
    <s v=""/>
    <s v=""/>
    <s v=""/>
    <s v=""/>
    <s v=""/>
    <s v=""/>
    <s v=""/>
    <s v=""/>
    <s v=""/>
    <s v=""/>
    <s v=""/>
    <s v=""/>
    <s v=""/>
    <s v=""/>
    <s v=""/>
    <s v=""/>
    <s v=""/>
    <s v=""/>
    <s v=""/>
    <s v=""/>
    <s v=""/>
    <s v=""/>
    <s v=""/>
    <s v=""/>
    <s v=""/>
    <s v=""/>
    <s v=""/>
    <s v=""/>
    <s v=""/>
    <s v=""/>
    <s v=""/>
    <s v=""/>
    <s v=""/>
    <s v=""/>
    <n v="0"/>
    <n v="0"/>
    <n v="0"/>
    <n v="0"/>
    <n v="0"/>
  </r>
  <r>
    <x v="199"/>
    <s v="Home Box Office"/>
    <s v="Premium movies"/>
    <s v=""/>
    <x v="0"/>
    <m/>
    <m/>
    <s v="Yes"/>
    <s v="Yes"/>
    <m/>
    <m/>
    <m/>
    <m/>
    <m/>
    <x v="0"/>
    <s v="HBO"/>
    <s v="HBO"/>
    <m/>
    <s v="HBO"/>
    <m/>
    <s v="Yes"/>
    <s v=""/>
    <s v=""/>
    <s v=""/>
    <s v=""/>
    <s v=""/>
    <s v=""/>
    <s v=""/>
    <s v=""/>
    <s v=""/>
    <s v=""/>
    <s v=""/>
    <s v=""/>
    <s v=""/>
    <s v=""/>
    <s v=""/>
    <s v=""/>
    <s v=""/>
    <s v=""/>
    <s v=""/>
    <s v=""/>
    <s v=""/>
    <s v=""/>
    <s v=""/>
    <s v=""/>
    <s v=""/>
    <s v=""/>
    <s v=""/>
    <s v=""/>
    <s v=""/>
    <s v=""/>
    <s v=""/>
    <s v=""/>
    <s v=""/>
    <s v=""/>
    <s v=""/>
    <n v="0"/>
    <n v="0"/>
    <n v="0"/>
    <n v="0"/>
    <n v="0"/>
  </r>
  <r>
    <x v="200"/>
    <s v=""/>
    <s v="Premium movies"/>
    <s v=""/>
    <x v="0"/>
    <m/>
    <m/>
    <m/>
    <m/>
    <m/>
    <m/>
    <m/>
    <m/>
    <m/>
    <x v="0"/>
    <m/>
    <s v="HBO-Cinemax"/>
    <m/>
    <m/>
    <m/>
    <m/>
    <s v=""/>
    <s v=""/>
    <s v=""/>
    <s v=""/>
    <s v=""/>
    <s v=""/>
    <s v=""/>
    <s v=""/>
    <s v=""/>
    <s v=""/>
    <s v=""/>
    <s v=""/>
    <s v=""/>
    <s v=""/>
    <s v=""/>
    <s v=""/>
    <s v=""/>
    <s v=""/>
    <s v=""/>
    <s v=""/>
    <s v=""/>
    <s v=""/>
    <s v=""/>
    <s v=""/>
    <s v=""/>
    <s v=""/>
    <s v=""/>
    <s v=""/>
    <s v=""/>
    <s v=""/>
    <s v=""/>
    <s v=""/>
    <s v=""/>
    <s v=""/>
    <s v=""/>
    <n v="0"/>
    <n v="0"/>
    <n v="0"/>
    <n v="0"/>
    <n v="0"/>
  </r>
  <r>
    <x v="201"/>
    <s v=""/>
    <s v="Premium movies"/>
    <s v=""/>
    <x v="0"/>
    <m/>
    <m/>
    <s v="Yes"/>
    <s v="Yes"/>
    <m/>
    <m/>
    <m/>
    <m/>
    <m/>
    <x v="0"/>
    <m/>
    <m/>
    <m/>
    <s v="HBO"/>
    <m/>
    <m/>
    <s v=""/>
    <s v=""/>
    <s v=""/>
    <s v=""/>
    <s v=""/>
    <s v=""/>
    <s v=""/>
    <s v=""/>
    <s v=""/>
    <s v=""/>
    <s v=""/>
    <s v=""/>
    <s v=""/>
    <s v=""/>
    <s v=""/>
    <s v=""/>
    <s v=""/>
    <s v=""/>
    <s v=""/>
    <s v=""/>
    <s v=""/>
    <s v=""/>
    <s v=""/>
    <s v=""/>
    <s v=""/>
    <s v=""/>
    <s v=""/>
    <s v=""/>
    <s v=""/>
    <s v=""/>
    <s v=""/>
    <s v=""/>
    <s v=""/>
    <s v=""/>
    <s v=""/>
    <n v="0"/>
    <n v="0"/>
    <n v="0"/>
    <n v="0"/>
    <n v="0"/>
  </r>
  <r>
    <x v="202"/>
    <s v=""/>
    <s v="Premium movies"/>
    <s v=""/>
    <x v="0"/>
    <m/>
    <m/>
    <s v="Yes"/>
    <s v="Yes"/>
    <m/>
    <m/>
    <m/>
    <m/>
    <m/>
    <x v="0"/>
    <m/>
    <m/>
    <m/>
    <s v="HBO"/>
    <m/>
    <m/>
    <s v=""/>
    <s v=""/>
    <s v=""/>
    <s v=""/>
    <s v=""/>
    <s v=""/>
    <s v=""/>
    <s v=""/>
    <s v=""/>
    <s v=""/>
    <s v=""/>
    <s v=""/>
    <s v=""/>
    <s v=""/>
    <s v=""/>
    <s v=""/>
    <s v=""/>
    <s v=""/>
    <s v=""/>
    <s v=""/>
    <s v=""/>
    <s v=""/>
    <s v=""/>
    <s v=""/>
    <s v=""/>
    <s v=""/>
    <s v=""/>
    <s v=""/>
    <s v=""/>
    <s v=""/>
    <s v=""/>
    <s v=""/>
    <s v=""/>
    <s v=""/>
    <s v=""/>
    <n v="0"/>
    <n v="0"/>
    <n v="0"/>
    <n v="0"/>
    <n v="0"/>
  </r>
  <r>
    <x v="203"/>
    <s v=""/>
    <s v="Movies"/>
    <s v=""/>
    <x v="0"/>
    <s v="Hollywood Extra"/>
    <s v="Hollywood Extra"/>
    <m/>
    <m/>
    <m/>
    <m/>
    <m/>
    <m/>
    <m/>
    <x v="0"/>
    <m/>
    <m/>
    <m/>
    <m/>
    <m/>
    <m/>
    <s v=""/>
    <s v=""/>
    <s v=""/>
    <s v=""/>
    <s v=""/>
    <s v=""/>
    <s v=""/>
    <s v=""/>
    <s v=""/>
    <s v=""/>
    <s v=""/>
    <s v=""/>
    <s v=""/>
    <s v=""/>
    <s v=""/>
    <s v=""/>
    <s v=""/>
    <s v=""/>
    <s v=""/>
    <s v=""/>
    <s v=""/>
    <s v=""/>
    <s v=""/>
    <s v=""/>
    <s v=""/>
    <s v=""/>
    <s v=""/>
    <s v=""/>
    <s v=""/>
    <s v=""/>
    <s v=""/>
    <s v=""/>
    <s v=""/>
    <s v=""/>
    <s v=""/>
    <n v="0"/>
    <n v="0"/>
    <n v="0"/>
    <n v="0"/>
    <n v="0"/>
  </r>
  <r>
    <x v="204"/>
    <m/>
    <s v="Lifestyle"/>
    <s v=""/>
    <x v="0"/>
    <s v="Here TV"/>
    <s v="Here TV"/>
    <m/>
    <m/>
    <m/>
    <m/>
    <m/>
    <m/>
    <m/>
    <x v="0"/>
    <m/>
    <m/>
    <m/>
    <m/>
    <m/>
    <m/>
    <s v=""/>
    <s v=""/>
    <s v=""/>
    <s v=""/>
    <s v=""/>
    <s v=""/>
    <s v=""/>
    <s v=""/>
    <s v=""/>
    <s v=""/>
    <s v=""/>
    <s v=""/>
    <s v=""/>
    <s v=""/>
    <s v=""/>
    <s v=""/>
    <s v=""/>
    <s v=""/>
    <s v=""/>
    <s v=""/>
    <s v=""/>
    <s v=""/>
    <s v=""/>
    <s v=""/>
    <s v=""/>
    <s v=""/>
    <s v=""/>
    <s v=""/>
    <s v=""/>
    <s v=""/>
    <s v=""/>
    <s v=""/>
    <s v=""/>
    <s v=""/>
    <s v=""/>
    <n v="0"/>
    <n v="0"/>
    <n v="0"/>
    <n v="0"/>
    <n v="0"/>
  </r>
  <r>
    <x v="205"/>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r>
  <r>
    <x v="206"/>
    <m/>
    <s v="International"/>
    <s v=""/>
    <x v="0"/>
    <s v="Hindi Mini"/>
    <s v="Hindi Mini"/>
    <m/>
    <m/>
    <m/>
    <m/>
    <m/>
    <m/>
    <m/>
    <x v="0"/>
    <m/>
    <m/>
    <m/>
    <m/>
    <m/>
    <m/>
    <s v=""/>
    <s v=""/>
    <s v=""/>
    <s v=""/>
    <s v=""/>
    <s v=""/>
    <s v=""/>
    <s v=""/>
    <s v=""/>
    <s v=""/>
    <s v=""/>
    <s v=""/>
    <s v=""/>
    <s v=""/>
    <s v=""/>
    <s v=""/>
    <s v=""/>
    <s v=""/>
    <s v=""/>
    <s v=""/>
    <s v=""/>
    <s v=""/>
    <s v=""/>
    <s v=""/>
    <s v=""/>
    <s v=""/>
    <s v=""/>
    <s v=""/>
    <s v=""/>
    <s v=""/>
    <s v=""/>
    <s v=""/>
    <s v=""/>
    <s v=""/>
    <s v=""/>
    <n v="0"/>
    <n v="0"/>
    <n v="0"/>
    <n v="0"/>
    <n v="0"/>
  </r>
  <r>
    <x v="207"/>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r>
  <r>
    <x v="208"/>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r>
  <r>
    <x v="20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210"/>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r>
  <r>
    <x v="211"/>
    <m/>
    <s v="Kids and family"/>
    <s v=""/>
    <x v="0"/>
    <s v="Hopster"/>
    <s v="Hopster"/>
    <m/>
    <m/>
    <m/>
    <m/>
    <m/>
    <m/>
    <m/>
    <x v="0"/>
    <m/>
    <m/>
    <m/>
    <m/>
    <m/>
    <m/>
    <s v=""/>
    <s v=""/>
    <s v=""/>
    <s v=""/>
    <s v=""/>
    <s v=""/>
    <s v=""/>
    <s v=""/>
    <s v=""/>
    <s v=""/>
    <s v=""/>
    <s v=""/>
    <s v=""/>
    <s v=""/>
    <s v=""/>
    <s v=""/>
    <s v=""/>
    <s v=""/>
    <s v=""/>
    <s v=""/>
    <s v=""/>
    <s v=""/>
    <s v=""/>
    <s v=""/>
    <s v=""/>
    <s v=""/>
    <s v=""/>
    <s v=""/>
    <s v=""/>
    <s v=""/>
    <s v=""/>
    <s v=""/>
    <s v=""/>
    <s v=""/>
    <s v=""/>
    <n v="0"/>
    <n v="0"/>
    <n v="0"/>
    <n v="0"/>
    <n v="0"/>
  </r>
  <r>
    <x v="212"/>
    <m/>
    <s v="Lifestyle"/>
    <s v=""/>
    <x v="0"/>
    <m/>
    <m/>
    <m/>
    <m/>
    <m/>
    <m/>
    <m/>
    <m/>
    <m/>
    <x v="0"/>
    <m/>
    <m/>
    <m/>
    <m/>
    <s v="Premium"/>
    <m/>
    <s v=""/>
    <s v=""/>
    <s v=""/>
    <s v=""/>
    <s v=""/>
    <s v=""/>
    <s v=""/>
    <s v=""/>
    <s v=""/>
    <s v=""/>
    <s v=""/>
    <s v=""/>
    <s v=""/>
    <s v=""/>
    <s v=""/>
    <s v=""/>
    <s v=""/>
    <s v=""/>
    <s v=""/>
    <s v=""/>
    <s v=""/>
    <s v=""/>
    <s v=""/>
    <s v=""/>
    <s v=""/>
    <s v=""/>
    <s v=""/>
    <s v=""/>
    <s v=""/>
    <s v=""/>
    <s v=""/>
    <s v=""/>
    <s v=""/>
    <s v=""/>
    <s v=""/>
    <n v="0"/>
    <n v="0"/>
    <n v="0"/>
    <n v="0"/>
    <n v="0"/>
  </r>
  <r>
    <x v="213"/>
    <m/>
    <s v="International"/>
    <s v=""/>
    <x v="0"/>
    <s v="Chinese Mini"/>
    <s v="Chinese Mini"/>
    <m/>
    <m/>
    <m/>
    <m/>
    <m/>
    <m/>
    <m/>
    <x v="0"/>
    <m/>
    <m/>
    <m/>
    <m/>
    <m/>
    <m/>
    <s v=""/>
    <s v=""/>
    <s v=""/>
    <s v=""/>
    <s v=""/>
    <s v=""/>
    <s v=""/>
    <s v=""/>
    <s v=""/>
    <s v=""/>
    <s v=""/>
    <s v=""/>
    <s v=""/>
    <s v=""/>
    <s v=""/>
    <s v=""/>
    <s v=""/>
    <s v=""/>
    <s v=""/>
    <s v=""/>
    <s v=""/>
    <s v=""/>
    <s v=""/>
    <s v=""/>
    <s v=""/>
    <s v=""/>
    <s v=""/>
    <s v=""/>
    <s v=""/>
    <s v=""/>
    <s v=""/>
    <s v=""/>
    <s v=""/>
    <s v=""/>
    <s v=""/>
    <n v="0"/>
    <n v="0"/>
    <n v="0"/>
    <n v="0"/>
    <n v="0"/>
  </r>
  <r>
    <x v="214"/>
    <s v=""/>
    <s v="Entertainment"/>
    <s v=""/>
    <x v="1"/>
    <s v="Yes"/>
    <s v="Yes"/>
    <m/>
    <m/>
    <m/>
    <s v="Yes"/>
    <s v="Yes"/>
    <s v="Yes"/>
    <m/>
    <x v="1"/>
    <m/>
    <s v="Core"/>
    <s v="Yes"/>
    <s v="Yes"/>
    <m/>
    <s v="Yes"/>
    <s v=""/>
    <s v=""/>
    <s v=""/>
    <s v=""/>
    <s v=""/>
    <s v=""/>
    <s v=""/>
    <s v=""/>
    <s v=""/>
    <s v=""/>
    <s v=""/>
    <s v=""/>
    <s v=""/>
    <s v=""/>
    <s v=""/>
    <s v=""/>
    <s v=""/>
    <s v=""/>
    <s v=""/>
    <s v=""/>
    <s v=""/>
    <s v=""/>
    <s v=""/>
    <s v=""/>
    <s v=""/>
    <s v=""/>
    <s v=""/>
    <s v=""/>
    <s v=""/>
    <s v=""/>
    <s v=""/>
    <s v=""/>
    <s v=""/>
    <s v=""/>
    <s v=""/>
    <n v="0"/>
    <n v="0"/>
    <n v="0"/>
    <n v="0"/>
    <n v="0"/>
  </r>
  <r>
    <x v="215"/>
    <m/>
    <s v="Music channels"/>
    <s v=""/>
    <x v="0"/>
    <m/>
    <m/>
    <m/>
    <m/>
    <m/>
    <m/>
    <m/>
    <m/>
    <m/>
    <x v="0"/>
    <m/>
    <m/>
    <m/>
    <m/>
    <s v="Premium"/>
    <m/>
    <s v=""/>
    <s v=""/>
    <s v=""/>
    <s v=""/>
    <s v=""/>
    <s v=""/>
    <s v=""/>
    <s v=""/>
    <s v=""/>
    <s v=""/>
    <s v=""/>
    <s v=""/>
    <s v=""/>
    <s v=""/>
    <s v=""/>
    <s v=""/>
    <s v=""/>
    <s v=""/>
    <s v=""/>
    <s v=""/>
    <s v=""/>
    <s v=""/>
    <s v=""/>
    <s v=""/>
    <s v=""/>
    <s v=""/>
    <s v=""/>
    <s v=""/>
    <s v=""/>
    <s v=""/>
    <s v=""/>
    <s v=""/>
    <s v=""/>
    <s v=""/>
    <s v=""/>
    <n v="0"/>
    <n v="0"/>
    <n v="0"/>
    <n v="0"/>
    <n v="0"/>
  </r>
  <r>
    <x v="216"/>
    <m/>
    <s v="Entertainment"/>
    <s v=""/>
    <x v="0"/>
    <m/>
    <m/>
    <m/>
    <m/>
    <m/>
    <m/>
    <m/>
    <m/>
    <m/>
    <x v="0"/>
    <m/>
    <m/>
    <m/>
    <m/>
    <s v="Yes"/>
    <m/>
    <s v=""/>
    <s v=""/>
    <s v=""/>
    <s v=""/>
    <s v=""/>
    <s v=""/>
    <s v=""/>
    <s v=""/>
    <s v=""/>
    <s v=""/>
    <s v=""/>
    <s v=""/>
    <s v=""/>
    <s v=""/>
    <s v=""/>
    <s v=""/>
    <s v=""/>
    <s v=""/>
    <s v=""/>
    <s v=""/>
    <s v=""/>
    <s v=""/>
    <s v=""/>
    <s v=""/>
    <s v=""/>
    <s v=""/>
    <s v=""/>
    <s v=""/>
    <s v=""/>
    <s v=""/>
    <s v=""/>
    <s v=""/>
    <s v=""/>
    <s v=""/>
    <s v=""/>
    <n v="0"/>
    <n v="0"/>
    <n v="0"/>
    <n v="0"/>
    <n v="0"/>
  </r>
  <r>
    <x v="217"/>
    <s v=""/>
    <s v="Spanish"/>
    <s v=""/>
    <x v="0"/>
    <s v="Best of Spanish TV"/>
    <s v="Best of Spanish TV"/>
    <m/>
    <m/>
    <m/>
    <m/>
    <m/>
    <m/>
    <m/>
    <x v="0"/>
    <m/>
    <m/>
    <m/>
    <m/>
    <m/>
    <m/>
    <s v=""/>
    <s v=""/>
    <s v=""/>
    <s v=""/>
    <s v=""/>
    <s v=""/>
    <s v=""/>
    <s v=""/>
    <s v=""/>
    <s v=""/>
    <s v=""/>
    <s v=""/>
    <s v=""/>
    <s v=""/>
    <s v=""/>
    <s v=""/>
    <s v=""/>
    <s v=""/>
    <s v=""/>
    <s v=""/>
    <s v=""/>
    <s v=""/>
    <s v=""/>
    <s v=""/>
    <s v=""/>
    <s v=""/>
    <s v=""/>
    <s v=""/>
    <s v=""/>
    <s v=""/>
    <s v=""/>
    <s v=""/>
    <s v=""/>
    <s v=""/>
    <s v=""/>
    <n v="0"/>
    <n v="0"/>
    <n v="0"/>
    <n v="0"/>
    <n v="0"/>
  </r>
  <r>
    <x v="218"/>
    <m/>
    <s v="Kids and family"/>
    <s v=""/>
    <x v="0"/>
    <m/>
    <m/>
    <m/>
    <m/>
    <m/>
    <m/>
    <m/>
    <m/>
    <m/>
    <x v="0"/>
    <m/>
    <m/>
    <s v="Extra"/>
    <m/>
    <m/>
    <m/>
    <s v=""/>
    <s v=""/>
    <s v=""/>
    <s v=""/>
    <s v=""/>
    <s v=""/>
    <s v=""/>
    <s v=""/>
    <s v=""/>
    <s v=""/>
    <s v=""/>
    <s v=""/>
    <s v=""/>
    <s v=""/>
    <s v=""/>
    <s v=""/>
    <s v=""/>
    <s v=""/>
    <s v=""/>
    <s v=""/>
    <s v=""/>
    <s v=""/>
    <s v=""/>
    <s v=""/>
    <s v=""/>
    <s v=""/>
    <s v=""/>
    <s v=""/>
    <s v=""/>
    <s v=""/>
    <s v=""/>
    <s v=""/>
    <s v=""/>
    <s v=""/>
    <s v=""/>
    <n v="0"/>
    <n v="0"/>
    <n v="0"/>
    <n v="0"/>
    <n v="0"/>
  </r>
  <r>
    <x v="219"/>
    <s v="ID, ID (East &amp; West)"/>
    <s v="Entertainment"/>
    <s v=""/>
    <x v="1"/>
    <s v="Yes"/>
    <s v="Yes"/>
    <m/>
    <m/>
    <s v="Yes"/>
    <s v="Yes"/>
    <s v="Yes"/>
    <s v="Yes"/>
    <m/>
    <x v="1"/>
    <s v="Yes"/>
    <s v="Yes"/>
    <s v="Yes"/>
    <s v="Yes"/>
    <m/>
    <s v="Yes"/>
    <s v=""/>
    <s v=""/>
    <s v=""/>
    <s v=""/>
    <s v=""/>
    <s v=""/>
    <s v=""/>
    <s v=""/>
    <s v=""/>
    <s v=""/>
    <s v=""/>
    <s v=""/>
    <s v=""/>
    <s v=""/>
    <s v=""/>
    <s v=""/>
    <s v=""/>
    <s v=""/>
    <s v=""/>
    <s v=""/>
    <s v=""/>
    <s v=""/>
    <s v=""/>
    <s v=""/>
    <s v=""/>
    <s v=""/>
    <s v=""/>
    <s v=""/>
    <s v=""/>
    <s v=""/>
    <s v=""/>
    <s v=""/>
    <s v=""/>
    <s v=""/>
    <s v=""/>
    <n v="0"/>
    <n v="0"/>
    <n v="0"/>
    <n v="0"/>
    <n v="0"/>
  </r>
  <r>
    <x v="22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221"/>
    <m/>
    <s v="International"/>
    <s v=""/>
    <x v="0"/>
    <s v="Tamil Mini"/>
    <s v="Tamil Mini"/>
    <m/>
    <m/>
    <m/>
    <m/>
    <m/>
    <m/>
    <m/>
    <x v="0"/>
    <m/>
    <m/>
    <m/>
    <m/>
    <m/>
    <m/>
    <s v=""/>
    <s v=""/>
    <s v=""/>
    <s v=""/>
    <s v=""/>
    <s v=""/>
    <s v=""/>
    <s v=""/>
    <s v=""/>
    <s v=""/>
    <s v=""/>
    <s v=""/>
    <s v=""/>
    <s v=""/>
    <s v=""/>
    <s v=""/>
    <s v=""/>
    <s v=""/>
    <s v=""/>
    <s v=""/>
    <s v=""/>
    <s v=""/>
    <s v=""/>
    <s v=""/>
    <s v=""/>
    <s v=""/>
    <s v=""/>
    <s v=""/>
    <s v=""/>
    <s v=""/>
    <s v=""/>
    <s v=""/>
    <s v=""/>
    <s v=""/>
    <s v=""/>
    <n v="0"/>
    <n v="0"/>
    <n v="0"/>
    <n v="0"/>
    <n v="0"/>
  </r>
  <r>
    <x v="222"/>
    <m/>
    <s v="International"/>
    <s v=""/>
    <x v="0"/>
    <s v="Tamil Mini"/>
    <s v="Tamil Mini"/>
    <m/>
    <m/>
    <m/>
    <m/>
    <m/>
    <m/>
    <m/>
    <x v="0"/>
    <m/>
    <m/>
    <m/>
    <m/>
    <m/>
    <m/>
    <s v=""/>
    <s v=""/>
    <s v=""/>
    <s v=""/>
    <s v=""/>
    <s v=""/>
    <s v=""/>
    <s v=""/>
    <s v=""/>
    <s v=""/>
    <s v=""/>
    <s v=""/>
    <s v=""/>
    <s v=""/>
    <s v=""/>
    <s v=""/>
    <s v=""/>
    <s v=""/>
    <s v=""/>
    <s v=""/>
    <s v=""/>
    <s v=""/>
    <s v=""/>
    <s v=""/>
    <s v=""/>
    <s v=""/>
    <s v=""/>
    <s v=""/>
    <s v=""/>
    <s v=""/>
    <s v=""/>
    <s v=""/>
    <s v=""/>
    <s v=""/>
    <s v=""/>
    <n v="0"/>
    <n v="0"/>
    <n v="0"/>
    <n v="0"/>
    <n v="0"/>
  </r>
  <r>
    <x v="223"/>
    <m/>
    <s v="International"/>
    <s v=""/>
    <x v="0"/>
    <s v="Tamil Mini"/>
    <s v="Tamil Mini"/>
    <m/>
    <m/>
    <m/>
    <m/>
    <m/>
    <m/>
    <m/>
    <x v="0"/>
    <m/>
    <m/>
    <m/>
    <m/>
    <m/>
    <m/>
    <s v=""/>
    <s v=""/>
    <s v=""/>
    <s v=""/>
    <s v=""/>
    <s v=""/>
    <s v=""/>
    <s v=""/>
    <s v=""/>
    <s v=""/>
    <s v=""/>
    <s v=""/>
    <s v=""/>
    <s v=""/>
    <s v=""/>
    <s v=""/>
    <s v=""/>
    <s v=""/>
    <s v=""/>
    <s v=""/>
    <s v=""/>
    <s v=""/>
    <s v=""/>
    <s v=""/>
    <s v=""/>
    <s v=""/>
    <s v=""/>
    <s v=""/>
    <s v=""/>
    <s v=""/>
    <s v=""/>
    <s v=""/>
    <s v=""/>
    <s v=""/>
    <s v=""/>
    <n v="0"/>
    <n v="0"/>
    <n v="0"/>
    <n v="0"/>
    <n v="0"/>
  </r>
  <r>
    <x v="224"/>
    <m/>
    <s v="International"/>
    <s v=""/>
    <x v="0"/>
    <s v="Chinese Mini"/>
    <s v="Chinese Mini"/>
    <m/>
    <m/>
    <m/>
    <m/>
    <m/>
    <m/>
    <m/>
    <x v="0"/>
    <m/>
    <m/>
    <m/>
    <m/>
    <m/>
    <m/>
    <s v=""/>
    <s v=""/>
    <s v=""/>
    <s v=""/>
    <s v=""/>
    <s v=""/>
    <s v=""/>
    <s v=""/>
    <s v=""/>
    <s v=""/>
    <s v=""/>
    <s v=""/>
    <s v=""/>
    <s v=""/>
    <s v=""/>
    <s v=""/>
    <s v=""/>
    <s v=""/>
    <s v=""/>
    <s v=""/>
    <s v=""/>
    <s v=""/>
    <s v=""/>
    <s v=""/>
    <s v=""/>
    <s v=""/>
    <s v=""/>
    <s v=""/>
    <s v=""/>
    <s v=""/>
    <s v=""/>
    <s v=""/>
    <s v=""/>
    <s v=""/>
    <s v=""/>
    <n v="0"/>
    <n v="0"/>
    <n v="0"/>
    <n v="0"/>
    <n v="0"/>
  </r>
  <r>
    <x v="225"/>
    <m/>
    <s v="Entertainment"/>
    <s v=""/>
    <x v="0"/>
    <m/>
    <m/>
    <m/>
    <m/>
    <m/>
    <s v="Yes"/>
    <s v="Yes"/>
    <s v="Yes"/>
    <m/>
    <x v="0"/>
    <m/>
    <m/>
    <m/>
    <m/>
    <m/>
    <m/>
    <s v=""/>
    <s v=""/>
    <s v=""/>
    <s v=""/>
    <s v=""/>
    <s v=""/>
    <s v=""/>
    <s v=""/>
    <s v=""/>
    <s v=""/>
    <s v=""/>
    <s v=""/>
    <s v=""/>
    <s v=""/>
    <s v=""/>
    <s v=""/>
    <s v=""/>
    <s v=""/>
    <s v=""/>
    <s v=""/>
    <s v=""/>
    <s v=""/>
    <s v=""/>
    <s v=""/>
    <s v=""/>
    <s v=""/>
    <s v=""/>
    <s v=""/>
    <s v=""/>
    <s v=""/>
    <s v=""/>
    <s v=""/>
    <s v=""/>
    <s v=""/>
    <s v=""/>
    <n v="0"/>
    <n v="0"/>
    <n v="0"/>
    <n v="0"/>
    <n v="0"/>
  </r>
  <r>
    <x v="226"/>
    <m/>
    <s v="International"/>
    <s v=""/>
    <x v="0"/>
    <s v="Italiano Mini"/>
    <s v="Italiano Mini"/>
    <m/>
    <m/>
    <m/>
    <m/>
    <m/>
    <m/>
    <m/>
    <x v="0"/>
    <m/>
    <m/>
    <m/>
    <m/>
    <m/>
    <m/>
    <s v=""/>
    <s v=""/>
    <s v=""/>
    <s v=""/>
    <s v=""/>
    <s v=""/>
    <s v=""/>
    <s v=""/>
    <s v=""/>
    <s v=""/>
    <s v=""/>
    <s v=""/>
    <s v=""/>
    <s v=""/>
    <s v=""/>
    <s v=""/>
    <s v=""/>
    <s v=""/>
    <s v=""/>
    <s v=""/>
    <s v=""/>
    <s v=""/>
    <s v=""/>
    <s v=""/>
    <s v=""/>
    <s v=""/>
    <s v=""/>
    <s v=""/>
    <s v=""/>
    <s v=""/>
    <s v=""/>
    <s v=""/>
    <s v=""/>
    <s v=""/>
    <s v=""/>
    <n v="0"/>
    <n v="0"/>
    <n v="0"/>
    <n v="0"/>
    <n v="0"/>
  </r>
  <r>
    <x v="227"/>
    <s v="Law &amp; Crime, Law&amp;Crime"/>
    <s v="News"/>
    <s v=""/>
    <x v="1"/>
    <m/>
    <m/>
    <m/>
    <m/>
    <m/>
    <m/>
    <m/>
    <m/>
    <m/>
    <x v="0"/>
    <m/>
    <s v="Core"/>
    <m/>
    <m/>
    <s v="Premium"/>
    <m/>
    <s v=""/>
    <s v=""/>
    <s v=""/>
    <s v=""/>
    <s v=""/>
    <s v=""/>
    <s v=""/>
    <s v=""/>
    <s v=""/>
    <s v=""/>
    <s v=""/>
    <s v=""/>
    <s v=""/>
    <s v=""/>
    <s v=""/>
    <s v=""/>
    <s v=""/>
    <s v=""/>
    <s v=""/>
    <s v=""/>
    <s v=""/>
    <s v=""/>
    <s v=""/>
    <s v=""/>
    <s v=""/>
    <s v=""/>
    <s v=""/>
    <s v=""/>
    <s v=""/>
    <s v=""/>
    <s v=""/>
    <s v=""/>
    <s v=""/>
    <s v=""/>
    <s v=""/>
    <n v="0"/>
    <n v="0"/>
    <n v="0"/>
    <n v="0"/>
    <n v="0"/>
  </r>
  <r>
    <x v="228"/>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r>
  <r>
    <x v="229"/>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r>
  <r>
    <x v="230"/>
    <s v=""/>
    <s v="News"/>
    <s v=""/>
    <x v="0"/>
    <s v="Yes"/>
    <s v="Yes"/>
    <m/>
    <m/>
    <m/>
    <m/>
    <m/>
    <m/>
    <m/>
    <x v="1"/>
    <m/>
    <m/>
    <s v="Yes"/>
    <m/>
    <m/>
    <m/>
    <s v=""/>
    <s v=""/>
    <s v=""/>
    <s v=""/>
    <s v=""/>
    <s v=""/>
    <s v=""/>
    <s v=""/>
    <s v=""/>
    <s v=""/>
    <s v=""/>
    <s v=""/>
    <s v=""/>
    <s v=""/>
    <s v=""/>
    <s v=""/>
    <s v=""/>
    <s v=""/>
    <s v=""/>
    <s v=""/>
    <s v=""/>
    <s v=""/>
    <s v=""/>
    <s v=""/>
    <s v=""/>
    <s v=""/>
    <s v=""/>
    <s v=""/>
    <s v=""/>
    <s v=""/>
    <s v=""/>
    <s v=""/>
    <s v=""/>
    <s v=""/>
    <s v=""/>
    <n v="0"/>
    <n v="0"/>
    <n v="0"/>
    <n v="0"/>
    <n v="0"/>
  </r>
  <r>
    <x v="231"/>
    <s v=""/>
    <s v="Lifestyle"/>
    <s v=""/>
    <x v="1"/>
    <s v="Comedy Extra"/>
    <s v="Comedy Extra"/>
    <m/>
    <m/>
    <m/>
    <m/>
    <s v="Yes"/>
    <s v="Yes"/>
    <m/>
    <x v="0"/>
    <m/>
    <m/>
    <s v="Extra"/>
    <m/>
    <m/>
    <s v="Yes"/>
    <s v=""/>
    <s v=""/>
    <s v=""/>
    <s v=""/>
    <s v=""/>
    <s v=""/>
    <s v=""/>
    <s v=""/>
    <s v=""/>
    <s v=""/>
    <s v=""/>
    <s v=""/>
    <s v=""/>
    <s v=""/>
    <s v=""/>
    <s v=""/>
    <s v=""/>
    <s v=""/>
    <s v=""/>
    <s v=""/>
    <s v=""/>
    <s v=""/>
    <s v=""/>
    <s v=""/>
    <s v=""/>
    <s v=""/>
    <s v=""/>
    <s v=""/>
    <s v=""/>
    <s v=""/>
    <s v=""/>
    <s v=""/>
    <s v=""/>
    <s v=""/>
    <s v=""/>
    <n v="0"/>
    <n v="0"/>
    <n v="0"/>
    <n v="0"/>
    <n v="0"/>
  </r>
  <r>
    <x v="232"/>
    <s v=""/>
    <s v="Regional sports networks"/>
    <s v=""/>
    <x v="0"/>
    <m/>
    <m/>
    <m/>
    <s v="Yes"/>
    <m/>
    <m/>
    <m/>
    <m/>
    <m/>
    <x v="0"/>
    <m/>
    <s v="Sports"/>
    <m/>
    <m/>
    <m/>
    <m/>
    <s v=""/>
    <s v=""/>
    <s v=""/>
    <s v=""/>
    <s v=""/>
    <s v=""/>
    <s v=""/>
    <s v=""/>
    <s v=""/>
    <s v=""/>
    <s v=""/>
    <s v=""/>
    <s v=""/>
    <s v=""/>
    <s v=""/>
    <s v=""/>
    <s v=""/>
    <s v=""/>
    <s v=""/>
    <s v=""/>
    <s v=""/>
    <s v=""/>
    <s v=""/>
    <s v=""/>
    <s v=""/>
    <s v=""/>
    <s v=""/>
    <s v=""/>
    <s v=""/>
    <s v=""/>
    <s v=""/>
    <s v=""/>
    <s v=""/>
    <s v=""/>
    <s v=""/>
    <n v="0"/>
    <n v="0"/>
    <n v="0"/>
    <n v="0"/>
    <n v="0"/>
  </r>
  <r>
    <x v="233"/>
    <s v="LAFC"/>
    <s v="Sports"/>
    <s v=""/>
    <x v="0"/>
    <m/>
    <m/>
    <m/>
    <m/>
    <m/>
    <m/>
    <m/>
    <m/>
    <m/>
    <x v="1"/>
    <m/>
    <m/>
    <m/>
    <m/>
    <m/>
    <m/>
    <s v=""/>
    <s v=""/>
    <s v=""/>
    <s v=""/>
    <s v=""/>
    <s v=""/>
    <s v=""/>
    <s v=""/>
    <s v=""/>
    <s v=""/>
    <s v=""/>
    <s v=""/>
    <s v=""/>
    <s v=""/>
    <s v=""/>
    <s v=""/>
    <s v=""/>
    <s v=""/>
    <s v=""/>
    <s v=""/>
    <s v=""/>
    <s v=""/>
    <s v=""/>
    <s v=""/>
    <s v=""/>
    <s v=""/>
    <s v=""/>
    <s v=""/>
    <s v=""/>
    <s v=""/>
    <s v=""/>
    <s v=""/>
    <s v=""/>
    <s v=""/>
    <s v=""/>
    <n v="0"/>
    <n v="0"/>
    <n v="0"/>
    <n v="0"/>
    <n v="0"/>
  </r>
  <r>
    <x v="234"/>
    <m/>
    <s v="International"/>
    <s v=""/>
    <x v="0"/>
    <s v="Arabic Mini"/>
    <s v="Arabic Mini"/>
    <m/>
    <m/>
    <m/>
    <m/>
    <m/>
    <m/>
    <m/>
    <x v="0"/>
    <m/>
    <m/>
    <m/>
    <m/>
    <m/>
    <m/>
    <s v=""/>
    <s v=""/>
    <s v=""/>
    <s v=""/>
    <s v=""/>
    <s v=""/>
    <s v=""/>
    <s v=""/>
    <s v=""/>
    <s v=""/>
    <s v=""/>
    <s v=""/>
    <s v=""/>
    <s v=""/>
    <s v=""/>
    <s v=""/>
    <s v=""/>
    <s v=""/>
    <s v=""/>
    <s v=""/>
    <s v=""/>
    <s v=""/>
    <s v=""/>
    <s v=""/>
    <s v=""/>
    <s v=""/>
    <s v=""/>
    <s v=""/>
    <s v=""/>
    <s v=""/>
    <s v=""/>
    <s v=""/>
    <s v=""/>
    <s v=""/>
    <s v=""/>
    <n v="0"/>
    <n v="0"/>
    <n v="0"/>
    <n v="0"/>
    <n v="0"/>
  </r>
  <r>
    <x v="235"/>
    <m/>
    <s v="Movies"/>
    <s v=""/>
    <x v="0"/>
    <s v="Magnolia Selects"/>
    <s v="Magnolia Selects"/>
    <m/>
    <m/>
    <m/>
    <m/>
    <m/>
    <m/>
    <m/>
    <x v="0"/>
    <m/>
    <m/>
    <m/>
    <m/>
    <m/>
    <m/>
    <s v=""/>
    <s v=""/>
    <s v=""/>
    <s v=""/>
    <s v=""/>
    <s v=""/>
    <s v=""/>
    <s v=""/>
    <s v=""/>
    <s v=""/>
    <s v=""/>
    <s v=""/>
    <s v=""/>
    <s v=""/>
    <s v=""/>
    <s v=""/>
    <s v=""/>
    <s v=""/>
    <s v=""/>
    <s v=""/>
    <s v=""/>
    <s v=""/>
    <s v=""/>
    <s v=""/>
    <s v=""/>
    <s v=""/>
    <s v=""/>
    <s v=""/>
    <s v=""/>
    <s v=""/>
    <s v=""/>
    <s v=""/>
    <s v=""/>
    <s v=""/>
    <s v=""/>
    <n v="0"/>
    <n v="0"/>
    <n v="0"/>
    <n v="0"/>
    <n v="0"/>
  </r>
  <r>
    <x v="236"/>
    <s v=""/>
    <s v="Spanish"/>
    <s v=""/>
    <x v="0"/>
    <m/>
    <m/>
    <m/>
    <m/>
    <m/>
    <m/>
    <m/>
    <m/>
    <m/>
    <x v="0"/>
    <m/>
    <m/>
    <s v="Latino Plus"/>
    <m/>
    <m/>
    <m/>
    <s v=""/>
    <s v=""/>
    <s v=""/>
    <s v=""/>
    <s v=""/>
    <s v=""/>
    <s v=""/>
    <s v=""/>
    <s v=""/>
    <s v=""/>
    <s v=""/>
    <s v=""/>
    <s v=""/>
    <s v=""/>
    <s v=""/>
    <s v=""/>
    <s v=""/>
    <s v=""/>
    <s v=""/>
    <s v=""/>
    <s v=""/>
    <s v=""/>
    <s v=""/>
    <s v=""/>
    <s v=""/>
    <s v=""/>
    <s v=""/>
    <s v=""/>
    <s v=""/>
    <s v=""/>
    <s v=""/>
    <s v=""/>
    <s v=""/>
    <s v=""/>
    <s v=""/>
    <n v="0"/>
    <n v="0"/>
    <n v="0"/>
    <n v="0"/>
    <n v="0"/>
  </r>
  <r>
    <x v="237"/>
    <s v="MavTV"/>
    <s v="Sports"/>
    <s v=""/>
    <x v="0"/>
    <m/>
    <m/>
    <m/>
    <m/>
    <m/>
    <m/>
    <m/>
    <m/>
    <m/>
    <x v="0"/>
    <m/>
    <m/>
    <s v="Adventure Plus"/>
    <m/>
    <m/>
    <m/>
    <s v=""/>
    <s v=""/>
    <s v=""/>
    <s v=""/>
    <s v=""/>
    <s v=""/>
    <s v=""/>
    <s v=""/>
    <s v=""/>
    <s v=""/>
    <s v=""/>
    <s v=""/>
    <s v=""/>
    <s v=""/>
    <s v=""/>
    <s v=""/>
    <s v=""/>
    <s v=""/>
    <s v=""/>
    <s v=""/>
    <s v=""/>
    <s v=""/>
    <s v=""/>
    <s v=""/>
    <s v=""/>
    <s v=""/>
    <s v=""/>
    <s v=""/>
    <s v=""/>
    <s v=""/>
    <s v=""/>
    <s v=""/>
    <s v=""/>
    <s v=""/>
    <s v=""/>
    <n v="0"/>
    <n v="0"/>
    <n v="0"/>
    <n v="0"/>
    <n v="0"/>
  </r>
  <r>
    <x v="238"/>
    <m/>
    <s v="International"/>
    <s v=""/>
    <x v="0"/>
    <s v="Arabic Mini"/>
    <s v="Arabic Mini"/>
    <m/>
    <m/>
    <m/>
    <m/>
    <m/>
    <m/>
    <m/>
    <x v="0"/>
    <m/>
    <m/>
    <m/>
    <m/>
    <m/>
    <m/>
    <s v=""/>
    <s v=""/>
    <s v=""/>
    <s v=""/>
    <s v=""/>
    <s v=""/>
    <s v=""/>
    <s v=""/>
    <s v=""/>
    <s v=""/>
    <s v=""/>
    <s v=""/>
    <s v=""/>
    <s v=""/>
    <s v=""/>
    <s v=""/>
    <s v=""/>
    <s v=""/>
    <s v=""/>
    <s v=""/>
    <s v=""/>
    <s v=""/>
    <s v=""/>
    <s v=""/>
    <s v=""/>
    <s v=""/>
    <s v=""/>
    <s v=""/>
    <s v=""/>
    <s v=""/>
    <s v=""/>
    <s v=""/>
    <s v=""/>
    <s v=""/>
    <s v=""/>
    <n v="0"/>
    <n v="0"/>
    <n v="0"/>
    <n v="0"/>
    <n v="0"/>
  </r>
  <r>
    <x v="239"/>
    <m/>
    <s v="International"/>
    <s v=""/>
    <x v="0"/>
    <s v="Arabic Mini"/>
    <s v="Arabic Mini"/>
    <m/>
    <m/>
    <m/>
    <m/>
    <m/>
    <m/>
    <m/>
    <x v="0"/>
    <m/>
    <m/>
    <m/>
    <m/>
    <m/>
    <m/>
    <s v=""/>
    <s v=""/>
    <s v=""/>
    <s v=""/>
    <s v=""/>
    <s v=""/>
    <s v=""/>
    <s v=""/>
    <s v=""/>
    <s v=""/>
    <s v=""/>
    <s v=""/>
    <s v=""/>
    <s v=""/>
    <s v=""/>
    <s v=""/>
    <s v=""/>
    <s v=""/>
    <s v=""/>
    <s v=""/>
    <s v=""/>
    <s v=""/>
    <s v=""/>
    <s v=""/>
    <s v=""/>
    <s v=""/>
    <s v=""/>
    <s v=""/>
    <s v=""/>
    <s v=""/>
    <s v=""/>
    <s v=""/>
    <s v=""/>
    <s v=""/>
    <s v=""/>
    <n v="0"/>
    <n v="0"/>
    <n v="0"/>
    <n v="0"/>
    <n v="0"/>
  </r>
  <r>
    <x v="240"/>
    <m/>
    <s v="International"/>
    <s v=""/>
    <x v="0"/>
    <s v="Arabic Mini"/>
    <s v="Arabic Mini"/>
    <m/>
    <m/>
    <m/>
    <m/>
    <m/>
    <m/>
    <m/>
    <x v="0"/>
    <m/>
    <m/>
    <m/>
    <m/>
    <m/>
    <m/>
    <s v=""/>
    <s v=""/>
    <s v=""/>
    <s v=""/>
    <s v=""/>
    <s v=""/>
    <s v=""/>
    <s v=""/>
    <s v=""/>
    <s v=""/>
    <s v=""/>
    <s v=""/>
    <s v=""/>
    <s v=""/>
    <s v=""/>
    <s v=""/>
    <s v=""/>
    <s v=""/>
    <s v=""/>
    <s v=""/>
    <s v=""/>
    <s v=""/>
    <s v=""/>
    <s v=""/>
    <s v=""/>
    <s v=""/>
    <s v=""/>
    <s v=""/>
    <s v=""/>
    <s v=""/>
    <s v=""/>
    <s v=""/>
    <s v=""/>
    <s v=""/>
    <s v=""/>
    <n v="0"/>
    <n v="0"/>
    <n v="0"/>
    <n v="0"/>
    <n v="0"/>
  </r>
  <r>
    <x v="2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242"/>
    <m/>
    <s v="Spanish"/>
    <s v=""/>
    <x v="0"/>
    <s v="México"/>
    <s v="México"/>
    <m/>
    <m/>
    <m/>
    <m/>
    <m/>
    <m/>
    <m/>
    <x v="0"/>
    <m/>
    <m/>
    <m/>
    <m/>
    <m/>
    <m/>
    <s v=""/>
    <s v=""/>
    <s v=""/>
    <s v=""/>
    <s v=""/>
    <s v=""/>
    <s v=""/>
    <s v=""/>
    <s v=""/>
    <s v=""/>
    <s v=""/>
    <s v=""/>
    <s v=""/>
    <s v=""/>
    <s v=""/>
    <s v=""/>
    <s v=""/>
    <s v=""/>
    <s v=""/>
    <s v=""/>
    <s v=""/>
    <s v=""/>
    <s v=""/>
    <s v=""/>
    <s v=""/>
    <s v=""/>
    <s v=""/>
    <s v=""/>
    <s v=""/>
    <s v=""/>
    <s v=""/>
    <s v=""/>
    <s v=""/>
    <s v=""/>
    <s v=""/>
    <n v="0"/>
    <n v="0"/>
    <n v="0"/>
    <n v="0"/>
    <n v="0"/>
  </r>
  <r>
    <x v="243"/>
    <m/>
    <s v="Spanish"/>
    <s v=""/>
    <x v="0"/>
    <s v="México"/>
    <s v="México"/>
    <m/>
    <m/>
    <m/>
    <m/>
    <m/>
    <m/>
    <m/>
    <x v="0"/>
    <m/>
    <m/>
    <m/>
    <m/>
    <m/>
    <m/>
    <s v=""/>
    <s v=""/>
    <s v=""/>
    <s v=""/>
    <s v=""/>
    <s v=""/>
    <s v=""/>
    <s v=""/>
    <s v=""/>
    <s v=""/>
    <s v=""/>
    <s v=""/>
    <s v=""/>
    <s v=""/>
    <s v=""/>
    <s v=""/>
    <s v=""/>
    <s v=""/>
    <s v=""/>
    <s v=""/>
    <s v=""/>
    <s v=""/>
    <s v=""/>
    <s v=""/>
    <s v=""/>
    <s v=""/>
    <s v=""/>
    <s v=""/>
    <s v=""/>
    <s v=""/>
    <s v=""/>
    <s v=""/>
    <s v=""/>
    <s v=""/>
    <s v=""/>
    <n v="0"/>
    <n v="0"/>
    <n v="0"/>
    <n v="0"/>
    <n v="0"/>
  </r>
  <r>
    <x v="244"/>
    <m/>
    <s v="Sports"/>
    <s v=""/>
    <x v="0"/>
    <m/>
    <m/>
    <m/>
    <m/>
    <m/>
    <m/>
    <m/>
    <m/>
    <m/>
    <x v="0"/>
    <m/>
    <m/>
    <m/>
    <m/>
    <m/>
    <s v="Yes"/>
    <s v=""/>
    <s v=""/>
    <s v=""/>
    <s v=""/>
    <s v=""/>
    <s v=""/>
    <s v=""/>
    <s v=""/>
    <s v=""/>
    <s v=""/>
    <s v=""/>
    <s v=""/>
    <s v=""/>
    <s v=""/>
    <s v=""/>
    <s v=""/>
    <s v=""/>
    <s v=""/>
    <s v=""/>
    <s v=""/>
    <s v=""/>
    <s v=""/>
    <s v=""/>
    <s v=""/>
    <s v=""/>
    <s v=""/>
    <s v=""/>
    <s v=""/>
    <s v=""/>
    <s v=""/>
    <s v=""/>
    <s v=""/>
    <s v=""/>
    <s v=""/>
    <s v=""/>
    <n v="0"/>
    <n v="0"/>
    <n v="0"/>
    <n v="0"/>
    <n v="0"/>
  </r>
  <r>
    <x v="245"/>
    <m/>
    <s v="Sports"/>
    <s v=""/>
    <x v="0"/>
    <m/>
    <m/>
    <m/>
    <m/>
    <m/>
    <m/>
    <m/>
    <m/>
    <m/>
    <x v="1"/>
    <m/>
    <m/>
    <m/>
    <m/>
    <m/>
    <m/>
    <s v=""/>
    <s v=""/>
    <s v=""/>
    <s v=""/>
    <s v=""/>
    <s v=""/>
    <s v=""/>
    <s v=""/>
    <s v=""/>
    <s v=""/>
    <s v=""/>
    <s v=""/>
    <s v=""/>
    <s v=""/>
    <s v=""/>
    <s v=""/>
    <s v=""/>
    <s v=""/>
    <s v=""/>
    <s v=""/>
    <s v=""/>
    <s v=""/>
    <s v=""/>
    <s v=""/>
    <s v=""/>
    <s v=""/>
    <s v=""/>
    <s v=""/>
    <s v=""/>
    <s v=""/>
    <s v=""/>
    <s v=""/>
    <s v=""/>
    <s v=""/>
    <s v=""/>
    <n v="0"/>
    <n v="0"/>
    <n v="0"/>
    <n v="0"/>
    <n v="0"/>
  </r>
  <r>
    <x v="246"/>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r>
  <r>
    <x v="247"/>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r>
  <r>
    <x v="248"/>
    <m/>
    <s v="Entertainment"/>
    <s v=""/>
    <x v="0"/>
    <s v="Monsters &amp; Nightmares"/>
    <s v="Monsters &amp; Nightmares"/>
    <m/>
    <m/>
    <m/>
    <m/>
    <m/>
    <m/>
    <m/>
    <x v="0"/>
    <m/>
    <m/>
    <m/>
    <m/>
    <m/>
    <m/>
    <s v=""/>
    <s v=""/>
    <s v=""/>
    <s v=""/>
    <s v=""/>
    <s v=""/>
    <s v=""/>
    <s v=""/>
    <s v=""/>
    <s v=""/>
    <s v=""/>
    <s v=""/>
    <s v=""/>
    <s v=""/>
    <s v=""/>
    <s v=""/>
    <s v=""/>
    <s v=""/>
    <s v=""/>
    <s v=""/>
    <s v=""/>
    <s v=""/>
    <s v=""/>
    <s v=""/>
    <s v=""/>
    <s v=""/>
    <s v=""/>
    <s v=""/>
    <s v=""/>
    <s v=""/>
    <s v=""/>
    <s v=""/>
    <s v=""/>
    <s v=""/>
    <s v=""/>
    <n v="0"/>
    <n v="0"/>
    <n v="0"/>
    <n v="0"/>
    <n v="0"/>
  </r>
  <r>
    <x v="249"/>
    <s v="Motortrend, MotorTrend Network"/>
    <s v="Sports"/>
    <s v=""/>
    <x v="1"/>
    <s v="Yes"/>
    <m/>
    <m/>
    <m/>
    <s v="Yes"/>
    <s v="Yes"/>
    <s v="Yes"/>
    <s v="Yes"/>
    <s v="Yes"/>
    <x v="1"/>
    <s v="Yes"/>
    <s v="Elite"/>
    <s v="Yes"/>
    <s v="Yes"/>
    <m/>
    <m/>
    <s v=""/>
    <s v=""/>
    <s v=""/>
    <s v=""/>
    <s v=""/>
    <s v=""/>
    <s v=""/>
    <s v=""/>
    <s v=""/>
    <s v=""/>
    <s v=""/>
    <s v=""/>
    <s v=""/>
    <s v=""/>
    <s v=""/>
    <s v=""/>
    <s v=""/>
    <s v=""/>
    <s v=""/>
    <s v=""/>
    <s v=""/>
    <s v=""/>
    <s v=""/>
    <s v=""/>
    <s v=""/>
    <s v=""/>
    <s v=""/>
    <s v=""/>
    <s v=""/>
    <s v=""/>
    <s v=""/>
    <s v=""/>
    <s v=""/>
    <s v=""/>
    <s v=""/>
    <n v="0"/>
    <n v="0"/>
    <n v="0"/>
    <n v="0"/>
    <n v="0"/>
  </r>
  <r>
    <x v="250"/>
    <s v=""/>
    <s v="Sports"/>
    <s v=""/>
    <x v="0"/>
    <m/>
    <m/>
    <m/>
    <s v="Yes"/>
    <m/>
    <m/>
    <m/>
    <m/>
    <m/>
    <x v="0"/>
    <m/>
    <m/>
    <m/>
    <m/>
    <m/>
    <s v="Yes"/>
    <s v=""/>
    <s v=""/>
    <s v=""/>
    <s v=""/>
    <s v=""/>
    <s v=""/>
    <s v=""/>
    <s v=""/>
    <s v=""/>
    <s v=""/>
    <s v=""/>
    <s v=""/>
    <s v=""/>
    <s v=""/>
    <s v=""/>
    <s v=""/>
    <s v=""/>
    <s v=""/>
    <s v=""/>
    <s v=""/>
    <s v=""/>
    <s v=""/>
    <s v=""/>
    <s v=""/>
    <s v=""/>
    <s v=""/>
    <s v=""/>
    <s v=""/>
    <s v=""/>
    <s v=""/>
    <s v=""/>
    <s v=""/>
    <s v=""/>
    <s v=""/>
    <s v=""/>
    <n v="0"/>
    <n v="0"/>
    <n v="0"/>
    <n v="0"/>
    <n v="0"/>
  </r>
  <r>
    <x v="251"/>
    <s v=""/>
    <s v="Sports"/>
    <s v=""/>
    <x v="0"/>
    <m/>
    <m/>
    <m/>
    <s v="Yes"/>
    <m/>
    <m/>
    <m/>
    <m/>
    <m/>
    <x v="0"/>
    <m/>
    <m/>
    <m/>
    <m/>
    <m/>
    <m/>
    <s v=""/>
    <s v=""/>
    <s v=""/>
    <s v=""/>
    <s v=""/>
    <s v=""/>
    <s v=""/>
    <s v=""/>
    <s v=""/>
    <s v=""/>
    <s v=""/>
    <s v=""/>
    <s v=""/>
    <s v=""/>
    <s v=""/>
    <s v=""/>
    <s v=""/>
    <s v=""/>
    <s v=""/>
    <s v=""/>
    <s v=""/>
    <s v=""/>
    <s v=""/>
    <s v=""/>
    <s v=""/>
    <s v=""/>
    <s v=""/>
    <s v=""/>
    <s v=""/>
    <s v=""/>
    <s v=""/>
    <s v=""/>
    <s v=""/>
    <s v=""/>
    <s v=""/>
    <n v="0"/>
    <n v="0"/>
    <n v="0"/>
    <n v="0"/>
    <n v="0"/>
  </r>
  <r>
    <x v="252"/>
    <s v=""/>
    <s v="News"/>
    <s v=""/>
    <x v="0"/>
    <m/>
    <s v="News Extra"/>
    <s v="Yes"/>
    <s v="Yes"/>
    <s v="Yes"/>
    <s v="Yes"/>
    <s v="Yes"/>
    <s v="Yes"/>
    <s v="Yes"/>
    <x v="1"/>
    <s v="Yes"/>
    <s v="Yes"/>
    <s v="Yes"/>
    <m/>
    <m/>
    <s v="Yes"/>
    <s v=""/>
    <s v=""/>
    <s v=""/>
    <s v=""/>
    <s v=""/>
    <s v=""/>
    <s v=""/>
    <s v=""/>
    <s v=""/>
    <s v=""/>
    <s v=""/>
    <s v=""/>
    <s v=""/>
    <s v=""/>
    <s v=""/>
    <s v=""/>
    <s v=""/>
    <s v=""/>
    <s v=""/>
    <s v=""/>
    <s v=""/>
    <s v=""/>
    <s v=""/>
    <s v=""/>
    <s v=""/>
    <s v=""/>
    <s v=""/>
    <s v=""/>
    <s v=""/>
    <s v=""/>
    <s v=""/>
    <s v=""/>
    <s v=""/>
    <s v=""/>
    <s v=""/>
    <n v="0"/>
    <n v="0"/>
    <n v="0"/>
    <n v="0"/>
    <n v="0"/>
  </r>
  <r>
    <x v="253"/>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r>
  <r>
    <x v="254"/>
    <s v=""/>
    <s v="Music channels"/>
    <s v=""/>
    <x v="1"/>
    <m/>
    <m/>
    <m/>
    <m/>
    <m/>
    <m/>
    <s v="Yes"/>
    <s v="Yes"/>
    <m/>
    <x v="0"/>
    <m/>
    <m/>
    <s v="Extra"/>
    <m/>
    <m/>
    <m/>
    <s v=""/>
    <s v=""/>
    <s v=""/>
    <s v=""/>
    <s v=""/>
    <s v=""/>
    <s v=""/>
    <s v=""/>
    <s v=""/>
    <s v=""/>
    <s v=""/>
    <s v=""/>
    <s v=""/>
    <s v=""/>
    <s v=""/>
    <s v=""/>
    <s v=""/>
    <s v=""/>
    <s v=""/>
    <s v=""/>
    <s v=""/>
    <s v=""/>
    <s v=""/>
    <s v=""/>
    <s v=""/>
    <s v=""/>
    <s v=""/>
    <s v=""/>
    <s v=""/>
    <s v=""/>
    <s v=""/>
    <s v=""/>
    <s v=""/>
    <s v=""/>
    <s v=""/>
    <n v="0"/>
    <n v="0"/>
    <n v="0"/>
    <n v="0"/>
    <n v="0"/>
  </r>
  <r>
    <x v="255"/>
    <s v=""/>
    <s v="Music channels"/>
    <s v=""/>
    <x v="1"/>
    <m/>
    <m/>
    <m/>
    <m/>
    <m/>
    <m/>
    <m/>
    <m/>
    <m/>
    <x v="0"/>
    <m/>
    <m/>
    <s v="Extra"/>
    <m/>
    <m/>
    <m/>
    <s v=""/>
    <s v=""/>
    <s v=""/>
    <s v=""/>
    <s v=""/>
    <s v=""/>
    <s v=""/>
    <s v=""/>
    <s v=""/>
    <s v=""/>
    <s v=""/>
    <s v=""/>
    <s v=""/>
    <s v=""/>
    <s v=""/>
    <s v=""/>
    <s v=""/>
    <s v=""/>
    <s v=""/>
    <s v=""/>
    <s v=""/>
    <s v=""/>
    <s v=""/>
    <s v=""/>
    <s v=""/>
    <s v=""/>
    <s v=""/>
    <s v=""/>
    <s v=""/>
    <s v=""/>
    <s v=""/>
    <s v=""/>
    <s v=""/>
    <s v=""/>
    <s v=""/>
    <n v="0"/>
    <n v="0"/>
    <n v="0"/>
    <n v="0"/>
    <n v="0"/>
  </r>
  <r>
    <x v="256"/>
    <s v="MTV 2"/>
    <s v="Entertainment"/>
    <s v=""/>
    <x v="1"/>
    <s v="Comedy Extra"/>
    <s v="Comedy Extra"/>
    <m/>
    <m/>
    <s v="Yes"/>
    <s v="Yes"/>
    <s v="Yes"/>
    <s v="Yes"/>
    <m/>
    <x v="0"/>
    <m/>
    <m/>
    <s v="Extra"/>
    <m/>
    <m/>
    <m/>
    <s v=""/>
    <s v=""/>
    <s v=""/>
    <s v=""/>
    <s v=""/>
    <s v=""/>
    <s v=""/>
    <s v=""/>
    <s v=""/>
    <s v=""/>
    <s v=""/>
    <s v=""/>
    <s v=""/>
    <s v=""/>
    <s v=""/>
    <s v=""/>
    <s v=""/>
    <s v=""/>
    <s v=""/>
    <s v=""/>
    <s v=""/>
    <s v=""/>
    <s v=""/>
    <s v=""/>
    <s v=""/>
    <s v=""/>
    <s v=""/>
    <s v=""/>
    <s v=""/>
    <s v=""/>
    <s v=""/>
    <s v=""/>
    <s v=""/>
    <s v=""/>
    <s v=""/>
    <n v="0"/>
    <n v="0"/>
    <n v="0"/>
    <n v="0"/>
    <n v="0"/>
  </r>
  <r>
    <x v="257"/>
    <s v="MTV U"/>
    <s v="Music channels"/>
    <s v=""/>
    <x v="0"/>
    <m/>
    <m/>
    <m/>
    <m/>
    <m/>
    <m/>
    <m/>
    <m/>
    <m/>
    <x v="0"/>
    <m/>
    <m/>
    <s v="Extra"/>
    <m/>
    <m/>
    <m/>
    <s v=""/>
    <s v=""/>
    <s v=""/>
    <s v=""/>
    <s v=""/>
    <s v=""/>
    <s v=""/>
    <s v=""/>
    <s v=""/>
    <s v=""/>
    <s v=""/>
    <s v=""/>
    <s v=""/>
    <s v=""/>
    <s v=""/>
    <s v=""/>
    <s v=""/>
    <s v=""/>
    <s v=""/>
    <s v=""/>
    <s v=""/>
    <s v=""/>
    <s v=""/>
    <s v=""/>
    <s v=""/>
    <s v=""/>
    <s v=""/>
    <s v=""/>
    <s v=""/>
    <s v=""/>
    <s v=""/>
    <s v=""/>
    <s v=""/>
    <s v=""/>
    <s v=""/>
    <n v="0"/>
    <n v="0"/>
    <n v="0"/>
    <n v="0"/>
    <n v="0"/>
  </r>
  <r>
    <x v="25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259"/>
    <m/>
    <s v="Music channels"/>
    <s v=""/>
    <x v="0"/>
    <m/>
    <m/>
    <m/>
    <m/>
    <m/>
    <m/>
    <m/>
    <m/>
    <m/>
    <x v="0"/>
    <m/>
    <m/>
    <m/>
    <m/>
    <m/>
    <s v="Yes"/>
    <s v=""/>
    <s v=""/>
    <s v=""/>
    <s v=""/>
    <s v=""/>
    <s v=""/>
    <s v=""/>
    <s v=""/>
    <s v=""/>
    <s v=""/>
    <s v=""/>
    <s v=""/>
    <s v=""/>
    <s v=""/>
    <s v=""/>
    <s v=""/>
    <s v=""/>
    <s v=""/>
    <s v=""/>
    <s v=""/>
    <s v=""/>
    <s v=""/>
    <s v=""/>
    <s v=""/>
    <s v=""/>
    <s v=""/>
    <s v=""/>
    <s v=""/>
    <s v=""/>
    <s v=""/>
    <s v=""/>
    <s v=""/>
    <s v=""/>
    <s v=""/>
    <s v=""/>
    <n v="0"/>
    <n v="0"/>
    <n v="0"/>
    <n v="0"/>
    <n v="0"/>
  </r>
  <r>
    <x v="260"/>
    <s v="My Network TV, My TV"/>
    <s v="Broadcast networks"/>
    <s v=""/>
    <x v="0"/>
    <m/>
    <m/>
    <s v="Yes"/>
    <s v="Yes"/>
    <m/>
    <m/>
    <m/>
    <m/>
    <m/>
    <x v="1"/>
    <m/>
    <s v="Yes"/>
    <m/>
    <m/>
    <m/>
    <m/>
    <s v=""/>
    <s v=""/>
    <s v=""/>
    <s v=""/>
    <s v=""/>
    <s v=""/>
    <s v=""/>
    <s v=""/>
    <s v=""/>
    <s v=""/>
    <s v=""/>
    <s v=""/>
    <s v=""/>
    <s v=""/>
    <s v=""/>
    <s v=""/>
    <s v=""/>
    <s v=""/>
    <s v=""/>
    <s v=""/>
    <s v=""/>
    <s v=""/>
    <s v=""/>
    <s v=""/>
    <s v=""/>
    <s v=""/>
    <s v=""/>
    <s v=""/>
    <s v=""/>
    <s v=""/>
    <s v=""/>
    <s v=""/>
    <s v=""/>
    <s v=""/>
    <s v=""/>
    <n v="0"/>
    <n v="0"/>
    <n v="0"/>
    <n v="0"/>
    <n v="0"/>
  </r>
  <r>
    <x v="261"/>
    <s v="NASA"/>
    <s v="Entertainment"/>
    <s v=""/>
    <x v="0"/>
    <m/>
    <m/>
    <m/>
    <m/>
    <m/>
    <m/>
    <m/>
    <m/>
    <m/>
    <x v="0"/>
    <s v="Yes"/>
    <m/>
    <m/>
    <m/>
    <s v="Premium"/>
    <m/>
    <s v=""/>
    <s v=""/>
    <s v=""/>
    <s v=""/>
    <s v=""/>
    <s v=""/>
    <s v=""/>
    <s v=""/>
    <s v=""/>
    <s v=""/>
    <s v=""/>
    <s v=""/>
    <s v=""/>
    <s v=""/>
    <s v=""/>
    <s v=""/>
    <s v=""/>
    <s v=""/>
    <s v=""/>
    <s v=""/>
    <s v=""/>
    <s v=""/>
    <s v=""/>
    <s v=""/>
    <s v=""/>
    <s v=""/>
    <s v=""/>
    <s v=""/>
    <s v=""/>
    <s v=""/>
    <s v=""/>
    <s v=""/>
    <s v=""/>
    <s v=""/>
    <s v=""/>
    <n v="0"/>
    <n v="0"/>
    <n v="0"/>
    <n v="0"/>
    <n v="0"/>
  </r>
  <r>
    <x v="262"/>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r>
  <r>
    <x v="263"/>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r>
  <r>
    <x v="264"/>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r>
  <r>
    <x v="265"/>
    <m/>
    <s v="International"/>
    <s v=""/>
    <x v="0"/>
    <s v="Polish Mini"/>
    <s v="Polish Mini"/>
    <m/>
    <m/>
    <m/>
    <m/>
    <m/>
    <m/>
    <m/>
    <x v="0"/>
    <m/>
    <m/>
    <m/>
    <m/>
    <m/>
    <m/>
    <s v=""/>
    <s v=""/>
    <s v=""/>
    <s v=""/>
    <s v=""/>
    <s v=""/>
    <s v=""/>
    <s v=""/>
    <s v=""/>
    <s v=""/>
    <s v=""/>
    <s v=""/>
    <s v=""/>
    <s v=""/>
    <s v=""/>
    <s v=""/>
    <s v=""/>
    <s v=""/>
    <s v=""/>
    <s v=""/>
    <s v=""/>
    <s v=""/>
    <s v=""/>
    <s v=""/>
    <s v=""/>
    <s v=""/>
    <s v=""/>
    <s v=""/>
    <s v=""/>
    <s v=""/>
    <s v=""/>
    <s v=""/>
    <s v=""/>
    <s v=""/>
    <s v=""/>
    <n v="0"/>
    <n v="0"/>
    <n v="0"/>
    <n v="0"/>
    <n v="0"/>
  </r>
  <r>
    <x v="266"/>
    <m/>
    <s v="Sports"/>
    <s v=""/>
    <x v="0"/>
    <m/>
    <m/>
    <m/>
    <m/>
    <m/>
    <m/>
    <m/>
    <m/>
    <m/>
    <x v="0"/>
    <m/>
    <m/>
    <m/>
    <m/>
    <s v="Premium"/>
    <m/>
    <s v=""/>
    <s v=""/>
    <s v=""/>
    <s v=""/>
    <s v=""/>
    <s v=""/>
    <s v=""/>
    <s v=""/>
    <s v=""/>
    <s v=""/>
    <s v=""/>
    <s v=""/>
    <s v=""/>
    <s v=""/>
    <s v=""/>
    <s v=""/>
    <s v=""/>
    <s v=""/>
    <s v=""/>
    <s v=""/>
    <s v=""/>
    <s v=""/>
    <s v=""/>
    <s v=""/>
    <s v=""/>
    <s v=""/>
    <s v=""/>
    <s v=""/>
    <s v=""/>
    <s v=""/>
    <s v=""/>
    <s v=""/>
    <s v=""/>
    <s v=""/>
    <s v=""/>
    <n v="0"/>
    <n v="0"/>
    <n v="0"/>
    <n v="0"/>
    <n v="0"/>
  </r>
  <r>
    <x v="267"/>
    <s v=""/>
    <s v="Sports"/>
    <s v=""/>
    <x v="0"/>
    <s v="NBA League Pass"/>
    <s v="NBA League Pass"/>
    <m/>
    <m/>
    <m/>
    <m/>
    <m/>
    <m/>
    <m/>
    <x v="6"/>
    <m/>
    <m/>
    <s v="NBA League Pass"/>
    <m/>
    <m/>
    <s v="Yes"/>
    <s v=""/>
    <s v=""/>
    <s v=""/>
    <s v=""/>
    <s v=""/>
    <s v=""/>
    <s v=""/>
    <s v=""/>
    <s v=""/>
    <s v=""/>
    <s v=""/>
    <s v=""/>
    <s v=""/>
    <s v=""/>
    <s v=""/>
    <s v=""/>
    <s v=""/>
    <s v=""/>
    <s v=""/>
    <s v=""/>
    <s v=""/>
    <s v=""/>
    <s v=""/>
    <s v=""/>
    <s v=""/>
    <s v=""/>
    <s v=""/>
    <s v=""/>
    <s v=""/>
    <s v=""/>
    <s v=""/>
    <s v=""/>
    <s v=""/>
    <s v=""/>
    <s v=""/>
    <n v="0"/>
    <n v="0"/>
    <n v="0"/>
    <n v="0"/>
    <n v="0"/>
  </r>
  <r>
    <x v="268"/>
    <s v=""/>
    <s v="Sports"/>
    <s v=""/>
    <x v="0"/>
    <m/>
    <m/>
    <m/>
    <m/>
    <m/>
    <m/>
    <s v="Yes"/>
    <s v="Yes"/>
    <m/>
    <x v="1"/>
    <m/>
    <s v="Core"/>
    <s v="Yes"/>
    <m/>
    <m/>
    <m/>
    <s v=""/>
    <s v=""/>
    <s v=""/>
    <s v=""/>
    <s v=""/>
    <s v=""/>
    <s v=""/>
    <s v=""/>
    <s v=""/>
    <s v=""/>
    <s v=""/>
    <s v=""/>
    <s v=""/>
    <s v=""/>
    <s v=""/>
    <s v=""/>
    <s v=""/>
    <s v=""/>
    <s v=""/>
    <s v=""/>
    <s v=""/>
    <s v=""/>
    <s v=""/>
    <s v=""/>
    <s v=""/>
    <s v=""/>
    <s v=""/>
    <s v=""/>
    <s v=""/>
    <s v=""/>
    <s v=""/>
    <s v=""/>
    <s v=""/>
    <s v=""/>
    <s v=""/>
    <n v="0"/>
    <n v="0"/>
    <n v="0"/>
    <n v="0"/>
    <n v="0"/>
  </r>
  <r>
    <x v="269"/>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r>
  <r>
    <x v="270"/>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r>
  <r>
    <x v="271"/>
    <s v="NBC RSNs"/>
    <s v="Regional sports networks"/>
    <s v=""/>
    <x v="0"/>
    <m/>
    <s v="Yes"/>
    <m/>
    <m/>
    <m/>
    <m/>
    <m/>
    <m/>
    <m/>
    <x v="0"/>
    <m/>
    <s v="Sports"/>
    <m/>
    <m/>
    <m/>
    <m/>
    <s v=""/>
    <s v=""/>
    <s v=""/>
    <s v=""/>
    <s v=""/>
    <s v=""/>
    <s v=""/>
    <s v=""/>
    <s v=""/>
    <s v=""/>
    <s v=""/>
    <s v=""/>
    <s v=""/>
    <s v=""/>
    <s v=""/>
    <s v=""/>
    <s v=""/>
    <s v=""/>
    <s v=""/>
    <s v=""/>
    <s v=""/>
    <s v=""/>
    <s v=""/>
    <s v=""/>
    <s v=""/>
    <s v=""/>
    <s v=""/>
    <s v=""/>
    <s v=""/>
    <s v=""/>
    <s v=""/>
    <s v=""/>
    <s v=""/>
    <s v=""/>
    <s v=""/>
    <n v="0"/>
    <n v="0"/>
    <n v="0"/>
    <n v="0"/>
    <n v="0"/>
  </r>
  <r>
    <x v="272"/>
    <m/>
    <s v="Sports"/>
    <s v=""/>
    <x v="0"/>
    <m/>
    <m/>
    <m/>
    <m/>
    <m/>
    <m/>
    <m/>
    <m/>
    <m/>
    <x v="0"/>
    <m/>
    <m/>
    <m/>
    <m/>
    <m/>
    <s v="Yes"/>
    <s v=""/>
    <s v=""/>
    <s v=""/>
    <s v=""/>
    <s v=""/>
    <s v=""/>
    <s v=""/>
    <s v=""/>
    <s v=""/>
    <s v=""/>
    <s v=""/>
    <s v=""/>
    <s v=""/>
    <s v=""/>
    <s v=""/>
    <s v=""/>
    <s v=""/>
    <s v=""/>
    <s v=""/>
    <s v=""/>
    <s v=""/>
    <s v=""/>
    <s v=""/>
    <s v=""/>
    <s v=""/>
    <s v=""/>
    <s v=""/>
    <s v=""/>
    <s v=""/>
    <s v=""/>
    <s v=""/>
    <s v=""/>
    <s v=""/>
    <s v=""/>
    <s v=""/>
    <n v="0"/>
    <n v="0"/>
    <n v="0"/>
    <n v="0"/>
    <n v="0"/>
  </r>
  <r>
    <x v="273"/>
    <s v=""/>
    <s v="News"/>
    <s v=""/>
    <x v="0"/>
    <m/>
    <s v="News Extra"/>
    <m/>
    <m/>
    <m/>
    <m/>
    <m/>
    <m/>
    <m/>
    <x v="0"/>
    <m/>
    <m/>
    <m/>
    <m/>
    <m/>
    <m/>
    <s v=""/>
    <s v=""/>
    <s v=""/>
    <s v=""/>
    <s v=""/>
    <s v=""/>
    <s v=""/>
    <s v=""/>
    <s v=""/>
    <s v=""/>
    <s v=""/>
    <s v=""/>
    <s v=""/>
    <s v=""/>
    <s v=""/>
    <s v=""/>
    <s v=""/>
    <s v=""/>
    <s v=""/>
    <s v=""/>
    <s v=""/>
    <s v=""/>
    <s v=""/>
    <s v=""/>
    <s v=""/>
    <s v=""/>
    <s v=""/>
    <s v=""/>
    <s v=""/>
    <s v=""/>
    <s v=""/>
    <s v=""/>
    <s v=""/>
    <s v=""/>
    <s v=""/>
    <n v="0"/>
    <n v="0"/>
    <n v="0"/>
    <n v="0"/>
    <n v="0"/>
  </r>
  <r>
    <x v="274"/>
    <s v=""/>
    <s v="News"/>
    <s v=""/>
    <x v="0"/>
    <m/>
    <m/>
    <m/>
    <m/>
    <m/>
    <m/>
    <m/>
    <m/>
    <m/>
    <x v="1"/>
    <m/>
    <m/>
    <m/>
    <m/>
    <m/>
    <m/>
    <s v=""/>
    <s v=""/>
    <s v=""/>
    <s v=""/>
    <s v=""/>
    <s v=""/>
    <s v=""/>
    <s v=""/>
    <s v=""/>
    <s v=""/>
    <s v=""/>
    <s v=""/>
    <s v=""/>
    <s v=""/>
    <s v=""/>
    <s v=""/>
    <s v=""/>
    <s v=""/>
    <s v=""/>
    <s v=""/>
    <s v=""/>
    <s v=""/>
    <s v=""/>
    <s v=""/>
    <s v=""/>
    <s v=""/>
    <s v=""/>
    <s v=""/>
    <s v=""/>
    <s v=""/>
    <s v=""/>
    <s v=""/>
    <s v=""/>
    <s v=""/>
    <s v=""/>
    <n v="0"/>
    <n v="0"/>
    <n v="0"/>
    <n v="0"/>
    <n v="0"/>
  </r>
  <r>
    <x v="275"/>
    <s v="NESN"/>
    <s v="Sports"/>
    <s v=""/>
    <x v="0"/>
    <m/>
    <m/>
    <m/>
    <m/>
    <m/>
    <m/>
    <m/>
    <m/>
    <m/>
    <x v="1"/>
    <m/>
    <m/>
    <m/>
    <m/>
    <m/>
    <m/>
    <s v=""/>
    <s v=""/>
    <s v=""/>
    <s v=""/>
    <s v=""/>
    <s v=""/>
    <s v=""/>
    <s v=""/>
    <s v=""/>
    <s v=""/>
    <s v=""/>
    <s v=""/>
    <s v=""/>
    <s v=""/>
    <s v=""/>
    <s v=""/>
    <s v=""/>
    <s v=""/>
    <s v=""/>
    <s v=""/>
    <s v=""/>
    <s v=""/>
    <s v=""/>
    <s v=""/>
    <s v=""/>
    <s v=""/>
    <s v=""/>
    <s v=""/>
    <s v=""/>
    <s v=""/>
    <s v=""/>
    <s v=""/>
    <s v=""/>
    <s v=""/>
    <s v=""/>
    <n v="0"/>
    <n v="0"/>
    <n v="0"/>
    <n v="0"/>
    <n v="0"/>
  </r>
  <r>
    <x v="276"/>
    <s v="News 18"/>
    <s v="News"/>
    <s v=""/>
    <x v="0"/>
    <s v="News Extra"/>
    <s v="News Extra"/>
    <m/>
    <m/>
    <m/>
    <m/>
    <m/>
    <m/>
    <m/>
    <x v="0"/>
    <m/>
    <m/>
    <m/>
    <m/>
    <m/>
    <m/>
    <s v=""/>
    <s v=""/>
    <s v=""/>
    <s v=""/>
    <s v=""/>
    <s v=""/>
    <s v=""/>
    <s v=""/>
    <s v=""/>
    <s v=""/>
    <s v=""/>
    <s v=""/>
    <s v=""/>
    <s v=""/>
    <s v=""/>
    <s v=""/>
    <s v=""/>
    <s v=""/>
    <s v=""/>
    <s v=""/>
    <s v=""/>
    <s v=""/>
    <s v=""/>
    <s v=""/>
    <s v=""/>
    <s v=""/>
    <s v=""/>
    <s v=""/>
    <s v=""/>
    <s v=""/>
    <s v=""/>
    <s v=""/>
    <s v=""/>
    <s v=""/>
    <s v=""/>
    <n v="0"/>
    <n v="0"/>
    <n v="0"/>
    <n v="0"/>
    <n v="0"/>
  </r>
  <r>
    <x v="277"/>
    <m/>
    <s v="International"/>
    <s v=""/>
    <x v="0"/>
    <s v="Tamil Mini"/>
    <s v="Tamil Mini"/>
    <m/>
    <m/>
    <m/>
    <m/>
    <m/>
    <m/>
    <m/>
    <x v="0"/>
    <m/>
    <m/>
    <m/>
    <m/>
    <m/>
    <m/>
    <s v=""/>
    <s v=""/>
    <s v=""/>
    <s v=""/>
    <s v=""/>
    <s v=""/>
    <s v=""/>
    <s v=""/>
    <s v=""/>
    <s v=""/>
    <s v=""/>
    <s v=""/>
    <s v=""/>
    <s v=""/>
    <s v=""/>
    <s v=""/>
    <s v=""/>
    <s v=""/>
    <s v=""/>
    <s v=""/>
    <s v=""/>
    <s v=""/>
    <s v=""/>
    <s v=""/>
    <s v=""/>
    <s v=""/>
    <s v=""/>
    <s v=""/>
    <s v=""/>
    <s v=""/>
    <s v=""/>
    <s v=""/>
    <s v=""/>
    <s v=""/>
    <s v=""/>
    <n v="0"/>
    <n v="0"/>
    <n v="0"/>
    <n v="0"/>
    <n v="0"/>
  </r>
  <r>
    <x v="278"/>
    <s v="NewsmaxTV"/>
    <s v="News"/>
    <s v=""/>
    <x v="0"/>
    <s v="News Extra"/>
    <s v="News Extra"/>
    <m/>
    <m/>
    <m/>
    <m/>
    <m/>
    <m/>
    <m/>
    <x v="0"/>
    <m/>
    <m/>
    <m/>
    <m/>
    <s v="Premium"/>
    <m/>
    <s v=""/>
    <s v=""/>
    <s v=""/>
    <s v=""/>
    <s v=""/>
    <s v=""/>
    <s v=""/>
    <s v=""/>
    <s v=""/>
    <s v=""/>
    <s v=""/>
    <s v=""/>
    <s v=""/>
    <s v=""/>
    <s v=""/>
    <s v=""/>
    <s v=""/>
    <s v=""/>
    <s v=""/>
    <s v=""/>
    <s v=""/>
    <s v=""/>
    <s v=""/>
    <s v=""/>
    <s v=""/>
    <s v=""/>
    <s v=""/>
    <s v=""/>
    <s v=""/>
    <s v=""/>
    <s v=""/>
    <s v=""/>
    <s v=""/>
    <s v=""/>
    <s v=""/>
    <n v="0"/>
    <n v="0"/>
    <n v="0"/>
    <n v="0"/>
    <n v="0"/>
  </r>
  <r>
    <x v="279"/>
    <s v=""/>
    <s v="News"/>
    <s v=""/>
    <x v="0"/>
    <s v="Yes"/>
    <s v="Yes"/>
    <m/>
    <m/>
    <m/>
    <m/>
    <m/>
    <m/>
    <m/>
    <x v="1"/>
    <m/>
    <m/>
    <s v="Extra"/>
    <m/>
    <m/>
    <m/>
    <s v=""/>
    <s v=""/>
    <s v=""/>
    <s v=""/>
    <s v=""/>
    <s v=""/>
    <s v=""/>
    <s v=""/>
    <s v=""/>
    <s v=""/>
    <s v=""/>
    <s v=""/>
    <s v=""/>
    <s v=""/>
    <s v=""/>
    <s v=""/>
    <s v=""/>
    <s v=""/>
    <s v=""/>
    <s v=""/>
    <s v=""/>
    <s v=""/>
    <s v=""/>
    <s v=""/>
    <s v=""/>
    <s v=""/>
    <s v=""/>
    <s v=""/>
    <s v=""/>
    <s v=""/>
    <s v=""/>
    <s v=""/>
    <s v=""/>
    <s v=""/>
    <s v=""/>
    <n v="0"/>
    <n v="0"/>
    <n v="0"/>
    <n v="0"/>
    <n v="0"/>
  </r>
  <r>
    <x v="280"/>
    <s v=""/>
    <s v="Sports"/>
    <s v=""/>
    <x v="0"/>
    <m/>
    <s v="Yes"/>
    <m/>
    <m/>
    <m/>
    <m/>
    <m/>
    <m/>
    <m/>
    <x v="0"/>
    <m/>
    <s v="Core"/>
    <s v="Yes"/>
    <m/>
    <m/>
    <s v="Yes"/>
    <s v=""/>
    <s v=""/>
    <s v=""/>
    <s v=""/>
    <s v=""/>
    <s v=""/>
    <s v=""/>
    <s v=""/>
    <s v=""/>
    <s v=""/>
    <s v=""/>
    <s v=""/>
    <s v=""/>
    <s v=""/>
    <s v=""/>
    <s v=""/>
    <s v=""/>
    <s v=""/>
    <s v=""/>
    <s v=""/>
    <s v=""/>
    <s v=""/>
    <s v=""/>
    <s v=""/>
    <s v=""/>
    <s v=""/>
    <s v=""/>
    <s v=""/>
    <s v=""/>
    <s v=""/>
    <s v=""/>
    <s v=""/>
    <s v=""/>
    <s v=""/>
    <s v=""/>
    <n v="0"/>
    <n v="0"/>
    <n v="0"/>
    <n v="0"/>
    <n v="0"/>
  </r>
  <r>
    <x v="281"/>
    <s v="NFL Redzone"/>
    <s v="Sports"/>
    <s v=""/>
    <x v="0"/>
    <m/>
    <s v="Sports Extra"/>
    <m/>
    <m/>
    <m/>
    <m/>
    <m/>
    <m/>
    <m/>
    <x v="0"/>
    <m/>
    <s v="Sports"/>
    <s v="Sports Plus"/>
    <m/>
    <m/>
    <m/>
    <s v=""/>
    <s v=""/>
    <s v=""/>
    <s v=""/>
    <s v=""/>
    <s v=""/>
    <s v=""/>
    <s v=""/>
    <s v=""/>
    <s v=""/>
    <s v=""/>
    <s v=""/>
    <s v=""/>
    <s v=""/>
    <s v=""/>
    <s v=""/>
    <s v=""/>
    <s v=""/>
    <s v=""/>
    <s v=""/>
    <s v=""/>
    <s v=""/>
    <s v=""/>
    <s v=""/>
    <s v=""/>
    <s v=""/>
    <s v=""/>
    <s v=""/>
    <s v=""/>
    <s v=""/>
    <s v=""/>
    <s v=""/>
    <s v=""/>
    <s v=""/>
    <s v=""/>
    <n v="0"/>
    <n v="0"/>
    <n v="0"/>
    <n v="0"/>
    <n v="0"/>
  </r>
  <r>
    <x v="282"/>
    <s v=""/>
    <s v="Sports"/>
    <s v=""/>
    <x v="0"/>
    <s v="Sports Extra"/>
    <s v="Sports Extra"/>
    <m/>
    <m/>
    <m/>
    <m/>
    <s v="Yes"/>
    <s v="Yes"/>
    <m/>
    <x v="0"/>
    <m/>
    <m/>
    <m/>
    <m/>
    <m/>
    <m/>
    <s v=""/>
    <s v=""/>
    <s v=""/>
    <s v=""/>
    <s v=""/>
    <s v=""/>
    <s v=""/>
    <s v=""/>
    <s v=""/>
    <s v=""/>
    <s v=""/>
    <s v=""/>
    <s v=""/>
    <s v=""/>
    <s v=""/>
    <s v=""/>
    <s v=""/>
    <s v=""/>
    <s v=""/>
    <s v=""/>
    <s v=""/>
    <s v=""/>
    <s v=""/>
    <s v=""/>
    <s v=""/>
    <s v=""/>
    <s v=""/>
    <s v=""/>
    <s v=""/>
    <s v=""/>
    <s v=""/>
    <s v=""/>
    <s v=""/>
    <s v=""/>
    <s v=""/>
    <n v="0"/>
    <n v="0"/>
    <n v="0"/>
    <n v="0"/>
    <n v="0"/>
  </r>
  <r>
    <x v="283"/>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r>
  <r>
    <x v="284"/>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r>
  <r>
    <x v="285"/>
    <s v="Nick Toons"/>
    <s v="Kids and family"/>
    <s v=""/>
    <x v="1"/>
    <s v="Kids Extra"/>
    <s v="Kids Extra"/>
    <m/>
    <m/>
    <m/>
    <s v="Yes"/>
    <s v="Yes"/>
    <s v="Yes"/>
    <m/>
    <x v="0"/>
    <m/>
    <m/>
    <s v="Extra"/>
    <s v="Yes"/>
    <m/>
    <m/>
    <s v=""/>
    <s v=""/>
    <s v=""/>
    <s v=""/>
    <s v=""/>
    <s v=""/>
    <s v=""/>
    <s v=""/>
    <s v=""/>
    <s v=""/>
    <s v=""/>
    <s v=""/>
    <s v=""/>
    <s v=""/>
    <s v=""/>
    <s v=""/>
    <s v=""/>
    <s v=""/>
    <s v=""/>
    <s v=""/>
    <s v=""/>
    <s v=""/>
    <s v=""/>
    <s v=""/>
    <s v=""/>
    <s v=""/>
    <s v=""/>
    <s v=""/>
    <s v=""/>
    <s v=""/>
    <s v=""/>
    <s v=""/>
    <s v=""/>
    <s v=""/>
    <s v=""/>
    <n v="0"/>
    <n v="0"/>
    <n v="0"/>
    <n v="0"/>
    <n v="0"/>
  </r>
  <r>
    <x v="286"/>
    <m/>
    <s v="Spanish"/>
    <s v=""/>
    <x v="0"/>
    <s v="Sudamérica"/>
    <s v="Sudamérica"/>
    <m/>
    <m/>
    <m/>
    <m/>
    <m/>
    <m/>
    <m/>
    <x v="0"/>
    <m/>
    <m/>
    <m/>
    <m/>
    <m/>
    <m/>
    <s v=""/>
    <s v=""/>
    <s v=""/>
    <s v=""/>
    <s v=""/>
    <s v=""/>
    <s v=""/>
    <s v=""/>
    <s v=""/>
    <s v=""/>
    <s v=""/>
    <s v=""/>
    <s v=""/>
    <s v=""/>
    <s v=""/>
    <s v=""/>
    <s v=""/>
    <s v=""/>
    <s v=""/>
    <s v=""/>
    <s v=""/>
    <s v=""/>
    <s v=""/>
    <s v=""/>
    <s v=""/>
    <s v=""/>
    <s v=""/>
    <s v=""/>
    <s v=""/>
    <s v=""/>
    <s v=""/>
    <s v=""/>
    <s v=""/>
    <s v=""/>
    <s v=""/>
    <n v="0"/>
    <n v="0"/>
    <n v="0"/>
    <n v="0"/>
    <n v="0"/>
  </r>
  <r>
    <x v="287"/>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r>
  <r>
    <x v="288"/>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r>
  <r>
    <x v="289"/>
    <m/>
    <s v="Lifestyle"/>
    <s v=""/>
    <x v="0"/>
    <m/>
    <m/>
    <m/>
    <m/>
    <m/>
    <m/>
    <m/>
    <m/>
    <m/>
    <x v="0"/>
    <m/>
    <m/>
    <m/>
    <m/>
    <s v="Yes"/>
    <m/>
    <s v=""/>
    <s v=""/>
    <s v=""/>
    <s v=""/>
    <s v=""/>
    <s v=""/>
    <s v=""/>
    <s v=""/>
    <s v=""/>
    <s v=""/>
    <s v=""/>
    <s v=""/>
    <s v=""/>
    <s v=""/>
    <s v=""/>
    <s v=""/>
    <s v=""/>
    <s v=""/>
    <s v=""/>
    <s v=""/>
    <s v=""/>
    <s v=""/>
    <s v=""/>
    <s v=""/>
    <s v=""/>
    <s v=""/>
    <s v=""/>
    <s v=""/>
    <s v=""/>
    <s v=""/>
    <s v=""/>
    <s v=""/>
    <s v=""/>
    <s v=""/>
    <s v=""/>
    <n v="0"/>
    <n v="0"/>
    <n v="0"/>
    <n v="0"/>
    <n v="0"/>
  </r>
  <r>
    <x v="290"/>
    <s v=""/>
    <s v="Sports"/>
    <s v=""/>
    <x v="0"/>
    <m/>
    <s v="Sports Extra"/>
    <m/>
    <s v="Yes"/>
    <m/>
    <m/>
    <s v="Yes"/>
    <s v="Yes"/>
    <m/>
    <x v="1"/>
    <s v="Yes"/>
    <s v="Core"/>
    <s v="Yes"/>
    <m/>
    <m/>
    <m/>
    <s v=""/>
    <s v=""/>
    <s v=""/>
    <s v=""/>
    <s v=""/>
    <s v=""/>
    <s v=""/>
    <s v=""/>
    <s v=""/>
    <s v=""/>
    <s v=""/>
    <s v=""/>
    <s v=""/>
    <s v=""/>
    <s v=""/>
    <s v=""/>
    <s v=""/>
    <s v=""/>
    <s v=""/>
    <s v=""/>
    <s v=""/>
    <s v=""/>
    <s v=""/>
    <s v=""/>
    <s v=""/>
    <s v=""/>
    <s v=""/>
    <s v=""/>
    <s v=""/>
    <s v=""/>
    <s v=""/>
    <s v=""/>
    <s v=""/>
    <s v=""/>
    <s v=""/>
    <n v="0"/>
    <n v="0"/>
    <n v="0"/>
    <n v="0"/>
    <n v="0"/>
  </r>
  <r>
    <x v="291"/>
    <s v="One America News Network"/>
    <s v="News"/>
    <s v=""/>
    <x v="0"/>
    <m/>
    <m/>
    <m/>
    <m/>
    <s v="Yes"/>
    <s v="Yes"/>
    <s v="Yes"/>
    <s v="Yes"/>
    <m/>
    <x v="0"/>
    <m/>
    <m/>
    <m/>
    <m/>
    <s v="Yes"/>
    <m/>
    <s v=""/>
    <s v=""/>
    <s v=""/>
    <s v=""/>
    <s v=""/>
    <s v=""/>
    <s v=""/>
    <s v=""/>
    <s v=""/>
    <s v=""/>
    <s v=""/>
    <s v=""/>
    <s v=""/>
    <s v=""/>
    <s v=""/>
    <s v=""/>
    <s v=""/>
    <s v=""/>
    <s v=""/>
    <s v=""/>
    <s v=""/>
    <s v=""/>
    <s v=""/>
    <s v=""/>
    <s v=""/>
    <s v=""/>
    <s v=""/>
    <s v=""/>
    <s v=""/>
    <s v=""/>
    <s v=""/>
    <s v=""/>
    <s v=""/>
    <s v=""/>
    <s v=""/>
    <n v="0"/>
    <n v="0"/>
    <n v="0"/>
    <n v="0"/>
    <n v="0"/>
  </r>
  <r>
    <x v="292"/>
    <s v=""/>
    <s v="Sports"/>
    <s v=""/>
    <x v="0"/>
    <m/>
    <m/>
    <m/>
    <m/>
    <m/>
    <m/>
    <m/>
    <m/>
    <m/>
    <x v="1"/>
    <m/>
    <m/>
    <m/>
    <m/>
    <m/>
    <m/>
    <s v=""/>
    <s v=""/>
    <s v=""/>
    <s v=""/>
    <s v=""/>
    <s v=""/>
    <s v=""/>
    <s v=""/>
    <s v=""/>
    <s v=""/>
    <s v=""/>
    <s v=""/>
    <s v=""/>
    <s v=""/>
    <s v=""/>
    <s v=""/>
    <s v=""/>
    <s v=""/>
    <s v=""/>
    <s v=""/>
    <s v=""/>
    <s v=""/>
    <s v=""/>
    <s v=""/>
    <s v=""/>
    <s v=""/>
    <s v=""/>
    <s v=""/>
    <s v=""/>
    <s v=""/>
    <s v=""/>
    <s v=""/>
    <s v=""/>
    <s v=""/>
    <s v=""/>
    <n v="0"/>
    <n v="0"/>
    <n v="0"/>
    <n v="0"/>
    <n v="0"/>
  </r>
  <r>
    <x v="293"/>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r>
  <r>
    <x v="294"/>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r>
  <r>
    <x v="295"/>
    <s v=""/>
    <s v="Lifestyle"/>
    <s v=""/>
    <x v="0"/>
    <m/>
    <m/>
    <s v="Yes"/>
    <s v="Yes"/>
    <s v="Yes"/>
    <m/>
    <s v="Yes"/>
    <s v="Yes"/>
    <m/>
    <x v="0"/>
    <m/>
    <m/>
    <m/>
    <m/>
    <m/>
    <m/>
    <s v=""/>
    <s v=""/>
    <s v=""/>
    <s v=""/>
    <s v=""/>
    <s v=""/>
    <s v=""/>
    <s v=""/>
    <s v=""/>
    <s v=""/>
    <s v=""/>
    <s v=""/>
    <s v=""/>
    <s v=""/>
    <s v=""/>
    <s v=""/>
    <s v=""/>
    <s v=""/>
    <s v=""/>
    <s v=""/>
    <s v=""/>
    <s v=""/>
    <s v=""/>
    <s v=""/>
    <s v=""/>
    <s v=""/>
    <s v=""/>
    <s v=""/>
    <s v=""/>
    <s v=""/>
    <s v=""/>
    <s v=""/>
    <s v=""/>
    <s v=""/>
    <s v=""/>
    <n v="0"/>
    <n v="0"/>
    <n v="0"/>
    <n v="0"/>
    <n v="0"/>
  </r>
  <r>
    <x v="296"/>
    <s v="Oprah Winfrey Network"/>
    <s v="Lifestyle"/>
    <s v=""/>
    <x v="1"/>
    <m/>
    <m/>
    <m/>
    <m/>
    <m/>
    <s v="Yes"/>
    <s v="Yes"/>
    <s v="Yes"/>
    <m/>
    <x v="0"/>
    <m/>
    <s v="Yes"/>
    <s v="Yes"/>
    <s v="Yes"/>
    <m/>
    <s v="Yes"/>
    <s v=""/>
    <s v=""/>
    <s v=""/>
    <s v=""/>
    <s v=""/>
    <s v=""/>
    <s v=""/>
    <s v=""/>
    <s v=""/>
    <s v=""/>
    <s v=""/>
    <s v=""/>
    <s v=""/>
    <s v=""/>
    <s v=""/>
    <s v=""/>
    <s v=""/>
    <s v=""/>
    <s v=""/>
    <s v=""/>
    <s v=""/>
    <s v=""/>
    <s v=""/>
    <s v=""/>
    <s v=""/>
    <s v=""/>
    <s v=""/>
    <s v=""/>
    <s v=""/>
    <s v=""/>
    <s v=""/>
    <s v=""/>
    <s v=""/>
    <s v=""/>
    <s v=""/>
    <n v="0"/>
    <n v="0"/>
    <n v="0"/>
    <n v="0"/>
    <n v="0"/>
  </r>
  <r>
    <x v="297"/>
    <s v="Oxygen Network"/>
    <s v="Lifestyle"/>
    <s v=""/>
    <x v="0"/>
    <m/>
    <s v="Lifestyle Extra"/>
    <s v="Yes"/>
    <s v="Yes"/>
    <m/>
    <m/>
    <s v="Yes"/>
    <s v="Yes"/>
    <m/>
    <x v="1"/>
    <s v="Yes"/>
    <s v="Yes"/>
    <s v="Yes"/>
    <m/>
    <m/>
    <s v="Yes"/>
    <s v=""/>
    <s v=""/>
    <s v=""/>
    <s v=""/>
    <s v=""/>
    <s v=""/>
    <s v=""/>
    <s v=""/>
    <s v=""/>
    <s v=""/>
    <s v=""/>
    <s v=""/>
    <s v=""/>
    <s v=""/>
    <s v=""/>
    <s v=""/>
    <s v=""/>
    <s v=""/>
    <s v=""/>
    <s v=""/>
    <s v=""/>
    <s v=""/>
    <s v=""/>
    <s v=""/>
    <s v=""/>
    <s v=""/>
    <s v=""/>
    <s v=""/>
    <s v=""/>
    <s v=""/>
    <s v=""/>
    <s v=""/>
    <s v=""/>
    <s v=""/>
    <s v=""/>
    <n v="0"/>
    <n v="0"/>
    <n v="0"/>
    <n v="0"/>
    <n v="0"/>
  </r>
  <r>
    <x v="298"/>
    <s v=""/>
    <s v="Sports"/>
    <s v=""/>
    <x v="0"/>
    <m/>
    <m/>
    <m/>
    <m/>
    <m/>
    <m/>
    <m/>
    <m/>
    <m/>
    <x v="0"/>
    <m/>
    <m/>
    <s v="Sports Plus"/>
    <m/>
    <m/>
    <m/>
    <s v=""/>
    <s v=""/>
    <s v=""/>
    <s v=""/>
    <s v=""/>
    <s v=""/>
    <s v=""/>
    <s v=""/>
    <s v=""/>
    <s v=""/>
    <s v=""/>
    <s v=""/>
    <s v=""/>
    <s v=""/>
    <s v=""/>
    <s v=""/>
    <s v=""/>
    <s v=""/>
    <s v=""/>
    <s v=""/>
    <s v=""/>
    <s v=""/>
    <s v=""/>
    <s v=""/>
    <s v=""/>
    <s v=""/>
    <s v=""/>
    <s v=""/>
    <s v=""/>
    <s v=""/>
    <s v=""/>
    <s v=""/>
    <s v=""/>
    <s v=""/>
    <s v=""/>
    <n v="0"/>
    <n v="0"/>
    <n v="0"/>
    <n v="0"/>
    <n v="0"/>
  </r>
  <r>
    <x v="299"/>
    <s v=""/>
    <s v="Sports"/>
    <s v=""/>
    <x v="0"/>
    <m/>
    <m/>
    <m/>
    <m/>
    <m/>
    <m/>
    <m/>
    <m/>
    <m/>
    <x v="0"/>
    <m/>
    <m/>
    <s v="Sports Plus"/>
    <m/>
    <m/>
    <m/>
    <s v=""/>
    <s v=""/>
    <s v=""/>
    <s v=""/>
    <s v=""/>
    <s v=""/>
    <s v=""/>
    <s v=""/>
    <s v=""/>
    <s v=""/>
    <s v=""/>
    <s v=""/>
    <s v=""/>
    <s v=""/>
    <s v=""/>
    <s v=""/>
    <s v=""/>
    <s v=""/>
    <s v=""/>
    <s v=""/>
    <s v=""/>
    <s v=""/>
    <s v=""/>
    <s v=""/>
    <s v=""/>
    <s v=""/>
    <s v=""/>
    <s v=""/>
    <s v=""/>
    <s v=""/>
    <s v=""/>
    <s v=""/>
    <s v=""/>
    <s v=""/>
    <s v=""/>
    <n v="0"/>
    <n v="0"/>
    <n v="0"/>
    <n v="0"/>
    <n v="0"/>
  </r>
  <r>
    <x v="300"/>
    <s v=""/>
    <s v="Sports"/>
    <s v=""/>
    <x v="0"/>
    <m/>
    <m/>
    <m/>
    <m/>
    <m/>
    <m/>
    <m/>
    <m/>
    <m/>
    <x v="0"/>
    <m/>
    <m/>
    <s v="Sports Plus"/>
    <m/>
    <m/>
    <m/>
    <s v=""/>
    <s v=""/>
    <s v=""/>
    <s v=""/>
    <s v=""/>
    <s v=""/>
    <s v=""/>
    <s v=""/>
    <s v=""/>
    <s v=""/>
    <s v=""/>
    <s v=""/>
    <s v=""/>
    <s v=""/>
    <s v=""/>
    <s v=""/>
    <s v=""/>
    <s v=""/>
    <s v=""/>
    <s v=""/>
    <s v=""/>
    <s v=""/>
    <s v=""/>
    <s v=""/>
    <s v=""/>
    <s v=""/>
    <s v=""/>
    <s v=""/>
    <s v=""/>
    <s v=""/>
    <s v=""/>
    <s v=""/>
    <s v=""/>
    <s v=""/>
    <s v=""/>
    <n v="0"/>
    <n v="0"/>
    <n v="0"/>
    <n v="0"/>
    <n v="0"/>
  </r>
  <r>
    <x v="301"/>
    <s v=""/>
    <s v="Sports"/>
    <s v=""/>
    <x v="0"/>
    <m/>
    <m/>
    <m/>
    <m/>
    <m/>
    <m/>
    <m/>
    <m/>
    <m/>
    <x v="0"/>
    <m/>
    <m/>
    <s v="Sports Plus"/>
    <m/>
    <m/>
    <m/>
    <s v=""/>
    <s v=""/>
    <s v=""/>
    <s v=""/>
    <s v=""/>
    <s v=""/>
    <s v=""/>
    <s v=""/>
    <s v=""/>
    <s v=""/>
    <s v=""/>
    <s v=""/>
    <s v=""/>
    <s v=""/>
    <s v=""/>
    <s v=""/>
    <s v=""/>
    <s v=""/>
    <s v=""/>
    <s v=""/>
    <s v=""/>
    <s v=""/>
    <s v=""/>
    <s v=""/>
    <s v=""/>
    <s v=""/>
    <s v=""/>
    <s v=""/>
    <s v=""/>
    <s v=""/>
    <s v=""/>
    <s v=""/>
    <s v=""/>
    <s v=""/>
    <s v=""/>
    <n v="0"/>
    <n v="0"/>
    <n v="0"/>
    <n v="0"/>
    <n v="0"/>
  </r>
  <r>
    <x v="302"/>
    <s v=""/>
    <s v="Sports"/>
    <s v=""/>
    <x v="0"/>
    <m/>
    <m/>
    <m/>
    <m/>
    <m/>
    <m/>
    <m/>
    <m/>
    <m/>
    <x v="0"/>
    <m/>
    <m/>
    <s v="Sports Plus"/>
    <m/>
    <m/>
    <m/>
    <s v=""/>
    <s v=""/>
    <s v=""/>
    <s v=""/>
    <s v=""/>
    <s v=""/>
    <s v=""/>
    <s v=""/>
    <s v=""/>
    <s v=""/>
    <s v=""/>
    <s v=""/>
    <s v=""/>
    <s v=""/>
    <s v=""/>
    <s v=""/>
    <s v=""/>
    <s v=""/>
    <s v=""/>
    <s v=""/>
    <s v=""/>
    <s v=""/>
    <s v=""/>
    <s v=""/>
    <s v=""/>
    <s v=""/>
    <s v=""/>
    <s v=""/>
    <s v=""/>
    <s v=""/>
    <s v=""/>
    <s v=""/>
    <s v=""/>
    <s v=""/>
    <s v=""/>
    <n v="0"/>
    <n v="0"/>
    <n v="0"/>
    <n v="0"/>
    <n v="0"/>
  </r>
  <r>
    <x v="303"/>
    <s v=""/>
    <s v="Sports"/>
    <s v=""/>
    <x v="0"/>
    <m/>
    <m/>
    <m/>
    <m/>
    <m/>
    <m/>
    <m/>
    <m/>
    <m/>
    <x v="0"/>
    <m/>
    <m/>
    <s v="Sports Plus"/>
    <m/>
    <m/>
    <m/>
    <s v=""/>
    <s v=""/>
    <s v=""/>
    <s v=""/>
    <s v=""/>
    <s v=""/>
    <s v=""/>
    <s v=""/>
    <s v=""/>
    <s v=""/>
    <s v=""/>
    <s v=""/>
    <s v=""/>
    <s v=""/>
    <s v=""/>
    <s v=""/>
    <s v=""/>
    <s v=""/>
    <s v=""/>
    <s v=""/>
    <s v=""/>
    <s v=""/>
    <s v=""/>
    <s v=""/>
    <s v=""/>
    <s v=""/>
    <s v=""/>
    <s v=""/>
    <s v=""/>
    <s v=""/>
    <s v=""/>
    <s v=""/>
    <s v=""/>
    <s v=""/>
    <s v=""/>
    <n v="0"/>
    <n v="0"/>
    <n v="0"/>
    <n v="0"/>
    <n v="0"/>
  </r>
  <r>
    <x v="304"/>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r>
  <r>
    <x v="305"/>
    <m/>
    <s v="International"/>
    <s v=""/>
    <x v="0"/>
    <s v="Pantaya"/>
    <s v="Pantaya"/>
    <m/>
    <m/>
    <m/>
    <m/>
    <m/>
    <m/>
    <m/>
    <x v="0"/>
    <m/>
    <m/>
    <m/>
    <m/>
    <m/>
    <m/>
    <s v=""/>
    <s v=""/>
    <s v=""/>
    <s v=""/>
    <s v=""/>
    <s v=""/>
    <s v=""/>
    <s v=""/>
    <s v=""/>
    <s v=""/>
    <s v=""/>
    <s v=""/>
    <s v=""/>
    <s v=""/>
    <s v=""/>
    <s v=""/>
    <s v=""/>
    <s v=""/>
    <s v=""/>
    <s v=""/>
    <s v=""/>
    <s v=""/>
    <s v=""/>
    <s v=""/>
    <s v=""/>
    <s v=""/>
    <s v=""/>
    <s v=""/>
    <s v=""/>
    <s v=""/>
    <s v=""/>
    <s v=""/>
    <s v=""/>
    <s v=""/>
    <s v=""/>
    <n v="0"/>
    <n v="0"/>
    <n v="0"/>
    <n v="0"/>
    <n v="0"/>
  </r>
  <r>
    <x v="306"/>
    <s v="Paramount, Paramount Network Canada"/>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r>
  <r>
    <x v="307"/>
    <s v=""/>
    <s v="Spanish"/>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r>
  <r>
    <x v="308"/>
    <s v=""/>
    <s v="Broadcast networks"/>
    <s v=""/>
    <x v="0"/>
    <m/>
    <m/>
    <m/>
    <m/>
    <m/>
    <m/>
    <m/>
    <m/>
    <m/>
    <x v="0"/>
    <m/>
    <m/>
    <m/>
    <m/>
    <m/>
    <m/>
    <s v=""/>
    <s v=""/>
    <s v=""/>
    <s v=""/>
    <s v=""/>
    <s v=""/>
    <s v=""/>
    <s v=""/>
    <s v=""/>
    <s v=""/>
    <s v=""/>
    <s v=""/>
    <s v=""/>
    <s v=""/>
    <s v=""/>
    <s v=""/>
    <s v=""/>
    <s v=""/>
    <s v=""/>
    <s v=""/>
    <s v=""/>
    <s v=""/>
    <s v=""/>
    <s v=""/>
    <s v=""/>
    <s v=""/>
    <s v=""/>
    <s v=""/>
    <s v=""/>
    <s v=""/>
    <s v=""/>
    <s v=""/>
    <s v=""/>
    <s v=""/>
    <s v=""/>
    <n v="0"/>
    <n v="0"/>
    <n v="0"/>
    <n v="0"/>
    <n v="0"/>
  </r>
  <r>
    <x v="309"/>
    <s v="PeopleTV"/>
    <s v="Lifestyle"/>
    <s v=""/>
    <x v="1"/>
    <m/>
    <m/>
    <m/>
    <m/>
    <m/>
    <m/>
    <m/>
    <m/>
    <m/>
    <x v="0"/>
    <m/>
    <m/>
    <s v="Extra"/>
    <m/>
    <m/>
    <m/>
    <s v=""/>
    <s v=""/>
    <s v=""/>
    <s v=""/>
    <s v=""/>
    <s v=""/>
    <s v=""/>
    <s v=""/>
    <s v=""/>
    <s v=""/>
    <s v=""/>
    <s v=""/>
    <s v=""/>
    <s v=""/>
    <s v=""/>
    <s v=""/>
    <s v=""/>
    <s v=""/>
    <s v=""/>
    <s v=""/>
    <s v=""/>
    <s v=""/>
    <s v=""/>
    <s v=""/>
    <s v=""/>
    <s v=""/>
    <s v=""/>
    <s v=""/>
    <s v=""/>
    <s v=""/>
    <s v=""/>
    <s v=""/>
    <s v=""/>
    <s v=""/>
    <s v=""/>
    <n v="0"/>
    <n v="0"/>
    <n v="0"/>
    <n v="0"/>
    <n v="0"/>
  </r>
  <r>
    <x v="3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311"/>
    <s v=""/>
    <s v="Lifestyle"/>
    <s v=""/>
    <x v="0"/>
    <s v="Heartland Extra"/>
    <s v="Heartland Extra"/>
    <m/>
    <m/>
    <m/>
    <m/>
    <m/>
    <m/>
    <m/>
    <x v="0"/>
    <m/>
    <m/>
    <m/>
    <m/>
    <m/>
    <m/>
    <s v=""/>
    <s v=""/>
    <s v=""/>
    <s v=""/>
    <s v=""/>
    <s v=""/>
    <s v=""/>
    <s v=""/>
    <s v=""/>
    <s v=""/>
    <s v=""/>
    <s v=""/>
    <s v=""/>
    <s v=""/>
    <s v=""/>
    <s v=""/>
    <s v=""/>
    <s v=""/>
    <s v=""/>
    <s v=""/>
    <s v=""/>
    <s v=""/>
    <s v=""/>
    <s v=""/>
    <s v=""/>
    <s v=""/>
    <s v=""/>
    <s v=""/>
    <s v=""/>
    <s v=""/>
    <s v=""/>
    <s v=""/>
    <s v=""/>
    <s v=""/>
    <s v=""/>
    <n v="0"/>
    <n v="0"/>
    <n v="0"/>
    <n v="0"/>
    <n v="0"/>
  </r>
  <r>
    <x v="312"/>
    <s v=""/>
    <s v="Movies"/>
    <s v=""/>
    <x v="0"/>
    <m/>
    <m/>
    <m/>
    <m/>
    <m/>
    <m/>
    <m/>
    <m/>
    <m/>
    <x v="0"/>
    <m/>
    <s v="Yes"/>
    <m/>
    <m/>
    <m/>
    <m/>
    <s v=""/>
    <s v=""/>
    <s v=""/>
    <s v=""/>
    <s v=""/>
    <s v=""/>
    <s v=""/>
    <s v=""/>
    <s v=""/>
    <s v=""/>
    <s v=""/>
    <s v=""/>
    <s v=""/>
    <s v=""/>
    <s v=""/>
    <s v=""/>
    <s v=""/>
    <s v=""/>
    <s v=""/>
    <s v=""/>
    <s v=""/>
    <s v=""/>
    <s v=""/>
    <s v=""/>
    <s v=""/>
    <s v=""/>
    <s v=""/>
    <s v=""/>
    <s v=""/>
    <s v=""/>
    <s v=""/>
    <s v=""/>
    <s v=""/>
    <s v=""/>
    <s v=""/>
    <n v="0"/>
    <n v="0"/>
    <n v="0"/>
    <n v="0"/>
    <n v="0"/>
  </r>
  <r>
    <x v="313"/>
    <m/>
    <s v="International"/>
    <s v=""/>
    <x v="0"/>
    <s v="Polish Mini"/>
    <s v="Polish Mini"/>
    <m/>
    <m/>
    <m/>
    <m/>
    <m/>
    <m/>
    <m/>
    <x v="0"/>
    <m/>
    <m/>
    <m/>
    <m/>
    <m/>
    <m/>
    <s v=""/>
    <s v=""/>
    <s v=""/>
    <s v=""/>
    <s v=""/>
    <s v=""/>
    <s v=""/>
    <s v=""/>
    <s v=""/>
    <s v=""/>
    <s v=""/>
    <s v=""/>
    <s v=""/>
    <s v=""/>
    <s v=""/>
    <s v=""/>
    <s v=""/>
    <s v=""/>
    <s v=""/>
    <s v=""/>
    <s v=""/>
    <s v=""/>
    <s v=""/>
    <s v=""/>
    <s v=""/>
    <s v=""/>
    <s v=""/>
    <s v=""/>
    <s v=""/>
    <s v=""/>
    <s v=""/>
    <s v=""/>
    <s v=""/>
    <s v=""/>
    <s v=""/>
    <n v="0"/>
    <n v="0"/>
    <n v="0"/>
    <n v="0"/>
    <n v="0"/>
  </r>
  <r>
    <x v="314"/>
    <s v="Pop TV"/>
    <s v="Lifestyle"/>
    <s v=""/>
    <x v="0"/>
    <m/>
    <m/>
    <m/>
    <m/>
    <m/>
    <s v="Yes"/>
    <s v="Yes"/>
    <s v="Yes"/>
    <m/>
    <x v="1"/>
    <s v="Yes"/>
    <s v="Core"/>
    <s v="Yes"/>
    <m/>
    <s v="Premium"/>
    <s v="Yes"/>
    <s v=""/>
    <s v=""/>
    <s v=""/>
    <s v=""/>
    <s v=""/>
    <s v=""/>
    <s v=""/>
    <s v=""/>
    <s v=""/>
    <s v=""/>
    <s v=""/>
    <s v=""/>
    <s v=""/>
    <s v=""/>
    <s v=""/>
    <s v=""/>
    <s v=""/>
    <s v=""/>
    <s v=""/>
    <s v=""/>
    <s v=""/>
    <s v=""/>
    <s v=""/>
    <s v=""/>
    <s v=""/>
    <s v=""/>
    <s v=""/>
    <s v=""/>
    <s v=""/>
    <s v=""/>
    <s v=""/>
    <s v=""/>
    <s v=""/>
    <s v=""/>
    <s v=""/>
    <n v="0"/>
    <n v="0"/>
    <n v="0"/>
    <n v="0"/>
    <n v="0"/>
  </r>
  <r>
    <x v="315"/>
    <m/>
    <s v="Entertainment"/>
    <s v=""/>
    <x v="0"/>
    <m/>
    <m/>
    <m/>
    <m/>
    <m/>
    <m/>
    <m/>
    <m/>
    <m/>
    <x v="0"/>
    <m/>
    <m/>
    <m/>
    <m/>
    <s v="Premium"/>
    <m/>
    <s v=""/>
    <s v=""/>
    <s v=""/>
    <s v=""/>
    <s v=""/>
    <s v=""/>
    <s v=""/>
    <s v=""/>
    <s v=""/>
    <s v=""/>
    <s v=""/>
    <s v=""/>
    <s v=""/>
    <s v=""/>
    <s v=""/>
    <s v=""/>
    <s v=""/>
    <s v=""/>
    <s v=""/>
    <s v=""/>
    <s v=""/>
    <s v=""/>
    <s v=""/>
    <s v=""/>
    <s v=""/>
    <s v=""/>
    <s v=""/>
    <s v=""/>
    <s v=""/>
    <s v=""/>
    <s v=""/>
    <s v=""/>
    <s v=""/>
    <s v=""/>
    <s v=""/>
    <n v="0"/>
    <n v="0"/>
    <n v="0"/>
    <n v="0"/>
    <n v="0"/>
  </r>
  <r>
    <x v="316"/>
    <m/>
    <s v="Entertainment"/>
    <s v=""/>
    <x v="0"/>
    <m/>
    <m/>
    <m/>
    <m/>
    <m/>
    <m/>
    <m/>
    <m/>
    <m/>
    <x v="0"/>
    <m/>
    <s v="Yes"/>
    <m/>
    <m/>
    <m/>
    <m/>
    <s v=""/>
    <s v=""/>
    <s v=""/>
    <s v=""/>
    <s v=""/>
    <s v=""/>
    <s v=""/>
    <s v=""/>
    <s v=""/>
    <s v=""/>
    <s v=""/>
    <s v=""/>
    <s v=""/>
    <s v=""/>
    <s v=""/>
    <s v=""/>
    <s v=""/>
    <s v=""/>
    <s v=""/>
    <s v=""/>
    <s v=""/>
    <s v=""/>
    <s v=""/>
    <s v=""/>
    <s v=""/>
    <s v=""/>
    <s v=""/>
    <s v=""/>
    <s v=""/>
    <s v=""/>
    <s v=""/>
    <s v=""/>
    <s v=""/>
    <s v=""/>
    <s v=""/>
    <n v="0"/>
    <n v="0"/>
    <n v="0"/>
    <n v="0"/>
    <n v="0"/>
  </r>
  <r>
    <x v="317"/>
    <m/>
    <s v="Lifestyle"/>
    <s v=""/>
    <x v="0"/>
    <m/>
    <m/>
    <m/>
    <m/>
    <m/>
    <m/>
    <m/>
    <m/>
    <m/>
    <x v="0"/>
    <m/>
    <m/>
    <m/>
    <m/>
    <s v="Premium"/>
    <m/>
    <s v=""/>
    <s v=""/>
    <s v=""/>
    <s v=""/>
    <s v=""/>
    <s v=""/>
    <s v=""/>
    <s v=""/>
    <s v=""/>
    <s v=""/>
    <s v=""/>
    <s v=""/>
    <s v=""/>
    <s v=""/>
    <s v=""/>
    <s v=""/>
    <s v=""/>
    <s v=""/>
    <s v=""/>
    <s v=""/>
    <s v=""/>
    <s v=""/>
    <s v=""/>
    <s v=""/>
    <s v=""/>
    <s v=""/>
    <s v=""/>
    <s v=""/>
    <s v=""/>
    <s v=""/>
    <s v=""/>
    <s v=""/>
    <s v=""/>
    <s v=""/>
    <s v=""/>
    <n v="0"/>
    <n v="0"/>
    <n v="0"/>
    <n v="0"/>
    <n v="0"/>
  </r>
  <r>
    <x v="318"/>
    <s v="QVC Live"/>
    <s v="Lifestyle"/>
    <s v=""/>
    <x v="0"/>
    <m/>
    <m/>
    <m/>
    <m/>
    <m/>
    <m/>
    <m/>
    <m/>
    <m/>
    <x v="0"/>
    <m/>
    <m/>
    <m/>
    <m/>
    <s v="Premium"/>
    <m/>
    <s v=""/>
    <s v=""/>
    <s v=""/>
    <s v=""/>
    <s v=""/>
    <s v=""/>
    <s v=""/>
    <s v=""/>
    <s v=""/>
    <s v=""/>
    <s v=""/>
    <s v=""/>
    <s v=""/>
    <s v=""/>
    <s v=""/>
    <s v=""/>
    <s v=""/>
    <s v=""/>
    <s v=""/>
    <s v=""/>
    <s v=""/>
    <s v=""/>
    <s v=""/>
    <s v=""/>
    <s v=""/>
    <s v=""/>
    <s v=""/>
    <s v=""/>
    <s v=""/>
    <s v=""/>
    <s v=""/>
    <s v=""/>
    <s v=""/>
    <s v=""/>
    <s v=""/>
    <n v="0"/>
    <n v="0"/>
    <n v="0"/>
    <n v="0"/>
    <n v="0"/>
  </r>
  <r>
    <x v="319"/>
    <s v="QVC2, QVC Plus"/>
    <s v="Lifestyle"/>
    <s v=""/>
    <x v="0"/>
    <m/>
    <m/>
    <m/>
    <m/>
    <m/>
    <m/>
    <m/>
    <m/>
    <m/>
    <x v="0"/>
    <m/>
    <m/>
    <m/>
    <m/>
    <s v="Premium"/>
    <m/>
    <s v=""/>
    <s v=""/>
    <s v=""/>
    <s v=""/>
    <s v=""/>
    <s v=""/>
    <s v=""/>
    <s v=""/>
    <s v=""/>
    <s v=""/>
    <s v=""/>
    <s v=""/>
    <s v=""/>
    <s v=""/>
    <s v=""/>
    <s v=""/>
    <s v=""/>
    <s v=""/>
    <s v=""/>
    <s v=""/>
    <s v=""/>
    <s v=""/>
    <s v=""/>
    <s v=""/>
    <s v=""/>
    <s v=""/>
    <s v=""/>
    <s v=""/>
    <s v=""/>
    <s v=""/>
    <s v=""/>
    <s v=""/>
    <s v=""/>
    <s v=""/>
    <s v=""/>
    <n v="0"/>
    <n v="0"/>
    <n v="0"/>
    <n v="0"/>
    <n v="0"/>
  </r>
  <r>
    <x v="320"/>
    <s v=""/>
    <s v="International"/>
    <s v=""/>
    <x v="0"/>
    <m/>
    <m/>
    <m/>
    <m/>
    <m/>
    <m/>
    <m/>
    <m/>
    <m/>
    <x v="0"/>
    <m/>
    <m/>
    <s v="RAI Italia"/>
    <m/>
    <m/>
    <m/>
    <s v=""/>
    <s v=""/>
    <s v=""/>
    <s v=""/>
    <s v=""/>
    <s v=""/>
    <s v=""/>
    <s v=""/>
    <s v=""/>
    <s v=""/>
    <s v=""/>
    <s v=""/>
    <s v=""/>
    <s v=""/>
    <s v=""/>
    <s v=""/>
    <s v=""/>
    <s v=""/>
    <s v=""/>
    <s v=""/>
    <s v=""/>
    <s v=""/>
    <s v=""/>
    <s v=""/>
    <s v=""/>
    <s v=""/>
    <s v=""/>
    <s v=""/>
    <s v=""/>
    <s v=""/>
    <s v=""/>
    <s v=""/>
    <s v=""/>
    <s v=""/>
    <s v=""/>
    <n v="0"/>
    <n v="0"/>
    <n v="0"/>
    <n v="0"/>
    <n v="0"/>
  </r>
  <r>
    <x v="321"/>
    <m/>
    <s v="International"/>
    <s v=""/>
    <x v="0"/>
    <s v="Tamil Mini"/>
    <s v="Tamil Mini"/>
    <m/>
    <m/>
    <m/>
    <m/>
    <m/>
    <m/>
    <m/>
    <x v="0"/>
    <m/>
    <m/>
    <m/>
    <m/>
    <m/>
    <m/>
    <s v=""/>
    <s v=""/>
    <s v=""/>
    <s v=""/>
    <s v=""/>
    <s v=""/>
    <s v=""/>
    <s v=""/>
    <s v=""/>
    <s v=""/>
    <s v=""/>
    <s v=""/>
    <s v=""/>
    <s v=""/>
    <s v=""/>
    <s v=""/>
    <s v=""/>
    <s v=""/>
    <s v=""/>
    <s v=""/>
    <s v=""/>
    <s v=""/>
    <s v=""/>
    <s v=""/>
    <s v=""/>
    <s v=""/>
    <s v=""/>
    <s v=""/>
    <s v=""/>
    <s v=""/>
    <s v=""/>
    <s v=""/>
    <s v=""/>
    <s v=""/>
    <s v=""/>
    <n v="0"/>
    <n v="0"/>
    <n v="0"/>
    <n v="0"/>
    <n v="0"/>
  </r>
  <r>
    <x v="322"/>
    <m/>
    <s v="International"/>
    <s v=""/>
    <x v="0"/>
    <s v="Tamil Mini"/>
    <s v="Tamil Mini"/>
    <m/>
    <m/>
    <m/>
    <m/>
    <m/>
    <m/>
    <m/>
    <x v="0"/>
    <m/>
    <m/>
    <m/>
    <m/>
    <m/>
    <m/>
    <s v=""/>
    <s v=""/>
    <s v=""/>
    <s v=""/>
    <s v=""/>
    <s v=""/>
    <s v=""/>
    <s v=""/>
    <s v=""/>
    <s v=""/>
    <s v=""/>
    <s v=""/>
    <s v=""/>
    <s v=""/>
    <s v=""/>
    <s v=""/>
    <s v=""/>
    <s v=""/>
    <s v=""/>
    <s v=""/>
    <s v=""/>
    <s v=""/>
    <s v=""/>
    <s v=""/>
    <s v=""/>
    <s v=""/>
    <s v=""/>
    <s v=""/>
    <s v=""/>
    <s v=""/>
    <s v=""/>
    <s v=""/>
    <s v=""/>
    <s v=""/>
    <s v=""/>
    <n v="0"/>
    <n v="0"/>
    <n v="0"/>
    <n v="0"/>
    <n v="0"/>
  </r>
  <r>
    <x v="323"/>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r>
  <r>
    <x v="324"/>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r>
  <r>
    <x v="325"/>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r>
  <r>
    <x v="326"/>
    <s v=""/>
    <s v="Lifestyle"/>
    <s v=""/>
    <x v="0"/>
    <s v="Heartland Extra"/>
    <s v="Heartland Extra"/>
    <m/>
    <m/>
    <m/>
    <m/>
    <m/>
    <m/>
    <m/>
    <x v="0"/>
    <m/>
    <m/>
    <m/>
    <m/>
    <m/>
    <m/>
    <s v=""/>
    <s v=""/>
    <s v=""/>
    <s v=""/>
    <s v=""/>
    <s v=""/>
    <s v=""/>
    <s v=""/>
    <s v=""/>
    <s v=""/>
    <s v=""/>
    <s v=""/>
    <s v=""/>
    <s v=""/>
    <s v=""/>
    <s v=""/>
    <s v=""/>
    <s v=""/>
    <s v=""/>
    <s v=""/>
    <s v=""/>
    <s v=""/>
    <s v=""/>
    <s v=""/>
    <s v=""/>
    <s v=""/>
    <s v=""/>
    <s v=""/>
    <s v=""/>
    <s v=""/>
    <s v=""/>
    <s v=""/>
    <s v=""/>
    <s v=""/>
    <s v=""/>
    <n v="0"/>
    <n v="0"/>
    <n v="0"/>
    <n v="0"/>
    <n v="0"/>
  </r>
  <r>
    <x v="327"/>
    <m/>
    <s v="News"/>
    <s v=""/>
    <x v="0"/>
    <s v="News Extra"/>
    <s v="News Extra"/>
    <m/>
    <m/>
    <m/>
    <m/>
    <m/>
    <m/>
    <m/>
    <x v="0"/>
    <m/>
    <m/>
    <m/>
    <m/>
    <s v="Yes"/>
    <m/>
    <s v=""/>
    <s v=""/>
    <s v=""/>
    <s v=""/>
    <s v=""/>
    <s v=""/>
    <s v=""/>
    <s v=""/>
    <s v=""/>
    <s v=""/>
    <s v=""/>
    <s v=""/>
    <s v=""/>
    <s v=""/>
    <s v=""/>
    <s v=""/>
    <s v=""/>
    <s v=""/>
    <s v=""/>
    <s v=""/>
    <s v=""/>
    <s v=""/>
    <s v=""/>
    <s v=""/>
    <s v=""/>
    <s v=""/>
    <s v=""/>
    <s v=""/>
    <s v=""/>
    <s v=""/>
    <s v=""/>
    <s v=""/>
    <s v=""/>
    <s v=""/>
    <s v=""/>
    <n v="0"/>
    <n v="0"/>
    <n v="0"/>
    <n v="0"/>
    <n v="0"/>
  </r>
  <r>
    <x v="328"/>
    <m/>
    <s v="Entertainment"/>
    <s v=""/>
    <x v="0"/>
    <m/>
    <m/>
    <m/>
    <m/>
    <m/>
    <m/>
    <m/>
    <m/>
    <m/>
    <x v="0"/>
    <m/>
    <m/>
    <m/>
    <m/>
    <s v="Yes"/>
    <m/>
    <s v=""/>
    <s v=""/>
    <s v=""/>
    <s v=""/>
    <s v=""/>
    <s v=""/>
    <s v=""/>
    <s v=""/>
    <s v=""/>
    <s v=""/>
    <s v=""/>
    <s v=""/>
    <s v=""/>
    <s v=""/>
    <s v=""/>
    <s v=""/>
    <s v=""/>
    <s v=""/>
    <s v=""/>
    <s v=""/>
    <s v=""/>
    <s v=""/>
    <s v=""/>
    <s v=""/>
    <s v=""/>
    <s v=""/>
    <s v=""/>
    <s v=""/>
    <s v=""/>
    <s v=""/>
    <s v=""/>
    <s v=""/>
    <s v=""/>
    <s v=""/>
    <s v=""/>
    <n v="0"/>
    <n v="0"/>
    <n v="0"/>
    <n v="0"/>
    <n v="0"/>
  </r>
  <r>
    <x v="329"/>
    <m/>
    <s v="Spanish"/>
    <s v=""/>
    <x v="0"/>
    <m/>
    <m/>
    <m/>
    <m/>
    <m/>
    <m/>
    <m/>
    <m/>
    <m/>
    <x v="0"/>
    <m/>
    <m/>
    <m/>
    <m/>
    <s v="Yes"/>
    <m/>
    <s v=""/>
    <s v=""/>
    <s v=""/>
    <s v=""/>
    <s v=""/>
    <s v=""/>
    <s v=""/>
    <s v=""/>
    <s v=""/>
    <s v=""/>
    <s v=""/>
    <s v=""/>
    <s v=""/>
    <s v=""/>
    <s v=""/>
    <s v=""/>
    <s v=""/>
    <s v=""/>
    <s v=""/>
    <s v=""/>
    <s v=""/>
    <s v=""/>
    <s v=""/>
    <s v=""/>
    <s v=""/>
    <s v=""/>
    <s v=""/>
    <s v=""/>
    <s v=""/>
    <s v=""/>
    <s v=""/>
    <s v=""/>
    <s v=""/>
    <s v=""/>
    <s v=""/>
    <n v="0"/>
    <n v="0"/>
    <n v="0"/>
    <n v="0"/>
    <n v="0"/>
  </r>
  <r>
    <x v="330"/>
    <s v=""/>
    <s v="International"/>
    <s v=""/>
    <x v="0"/>
    <m/>
    <m/>
    <m/>
    <m/>
    <m/>
    <m/>
    <m/>
    <m/>
    <m/>
    <x v="0"/>
    <m/>
    <m/>
    <s v="Portuguese Plus"/>
    <m/>
    <m/>
    <m/>
    <s v=""/>
    <s v=""/>
    <s v=""/>
    <s v=""/>
    <s v=""/>
    <s v=""/>
    <s v=""/>
    <s v=""/>
    <s v=""/>
    <s v=""/>
    <s v=""/>
    <s v=""/>
    <s v=""/>
    <s v=""/>
    <s v=""/>
    <s v=""/>
    <s v=""/>
    <s v=""/>
    <s v=""/>
    <s v=""/>
    <s v=""/>
    <s v=""/>
    <s v=""/>
    <s v=""/>
    <s v=""/>
    <s v=""/>
    <s v=""/>
    <s v=""/>
    <s v=""/>
    <s v=""/>
    <s v=""/>
    <s v=""/>
    <s v=""/>
    <s v=""/>
    <s v=""/>
    <n v="0"/>
    <n v="0"/>
    <n v="0"/>
    <n v="0"/>
    <n v="0"/>
  </r>
  <r>
    <x v="331"/>
    <m/>
    <s v="International"/>
    <s v=""/>
    <x v="0"/>
    <s v="Hindi Mini"/>
    <s v="Hindi Mini"/>
    <m/>
    <m/>
    <m/>
    <m/>
    <m/>
    <m/>
    <m/>
    <x v="0"/>
    <m/>
    <m/>
    <m/>
    <m/>
    <m/>
    <m/>
    <s v=""/>
    <s v=""/>
    <s v=""/>
    <s v=""/>
    <s v=""/>
    <s v=""/>
    <s v=""/>
    <s v=""/>
    <s v=""/>
    <s v=""/>
    <s v=""/>
    <s v=""/>
    <s v=""/>
    <s v=""/>
    <s v=""/>
    <s v=""/>
    <s v=""/>
    <s v=""/>
    <s v=""/>
    <s v=""/>
    <s v=""/>
    <s v=""/>
    <s v=""/>
    <s v=""/>
    <s v=""/>
    <s v=""/>
    <s v=""/>
    <s v=""/>
    <s v=""/>
    <s v=""/>
    <s v=""/>
    <s v=""/>
    <s v=""/>
    <s v=""/>
    <s v=""/>
    <n v="0"/>
    <n v="0"/>
    <n v="0"/>
    <n v="0"/>
    <n v="0"/>
  </r>
  <r>
    <x v="332"/>
    <s v="Science Channel"/>
    <s v="Lifestyle"/>
    <s v=""/>
    <x v="1"/>
    <s v="News Extra"/>
    <s v="News Extra"/>
    <m/>
    <m/>
    <m/>
    <s v="Yes"/>
    <s v="Yes"/>
    <s v="Yes"/>
    <m/>
    <x v="0"/>
    <s v="Entertainment"/>
    <s v="Yes"/>
    <s v="Extra"/>
    <m/>
    <m/>
    <s v="Yes"/>
    <s v=""/>
    <s v=""/>
    <s v=""/>
    <s v=""/>
    <s v=""/>
    <s v=""/>
    <s v=""/>
    <s v=""/>
    <s v=""/>
    <s v=""/>
    <s v=""/>
    <s v=""/>
    <s v=""/>
    <s v=""/>
    <s v=""/>
    <s v=""/>
    <s v=""/>
    <s v=""/>
    <s v=""/>
    <s v=""/>
    <s v=""/>
    <s v=""/>
    <s v=""/>
    <s v=""/>
    <s v=""/>
    <s v=""/>
    <s v=""/>
    <s v=""/>
    <s v=""/>
    <s v=""/>
    <s v=""/>
    <s v=""/>
    <s v=""/>
    <s v=""/>
    <s v=""/>
    <n v="0"/>
    <n v="0"/>
    <n v="0"/>
    <n v="0"/>
    <n v="0"/>
  </r>
  <r>
    <x v="333"/>
    <s v=""/>
    <s v="Sports"/>
    <s v=""/>
    <x v="0"/>
    <m/>
    <m/>
    <m/>
    <m/>
    <m/>
    <m/>
    <m/>
    <m/>
    <m/>
    <x v="1"/>
    <m/>
    <m/>
    <m/>
    <m/>
    <m/>
    <m/>
    <s v=""/>
    <s v=""/>
    <s v=""/>
    <s v=""/>
    <s v=""/>
    <s v=""/>
    <s v=""/>
    <s v=""/>
    <s v=""/>
    <s v=""/>
    <s v=""/>
    <s v=""/>
    <s v=""/>
    <s v=""/>
    <s v=""/>
    <s v=""/>
    <s v=""/>
    <s v=""/>
    <s v=""/>
    <s v=""/>
    <s v=""/>
    <s v=""/>
    <s v=""/>
    <s v=""/>
    <s v=""/>
    <s v=""/>
    <s v=""/>
    <s v=""/>
    <s v=""/>
    <s v=""/>
    <s v=""/>
    <s v=""/>
    <s v=""/>
    <s v=""/>
    <s v=""/>
    <n v="0"/>
    <n v="0"/>
    <n v="0"/>
    <n v="0"/>
    <n v="0"/>
  </r>
  <r>
    <x v="334"/>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r>
  <r>
    <x v="335"/>
    <s v=""/>
    <s v="Sports"/>
    <s v=""/>
    <x v="0"/>
    <s v="Sports Extra"/>
    <m/>
    <m/>
    <m/>
    <m/>
    <m/>
    <m/>
    <m/>
    <m/>
    <x v="0"/>
    <m/>
    <m/>
    <m/>
    <m/>
    <m/>
    <m/>
    <s v=""/>
    <s v=""/>
    <s v=""/>
    <s v=""/>
    <s v=""/>
    <s v=""/>
    <s v=""/>
    <s v=""/>
    <s v=""/>
    <s v=""/>
    <s v=""/>
    <s v=""/>
    <s v=""/>
    <s v=""/>
    <s v=""/>
    <s v=""/>
    <s v=""/>
    <s v=""/>
    <s v=""/>
    <s v=""/>
    <s v=""/>
    <s v=""/>
    <s v=""/>
    <s v=""/>
    <s v=""/>
    <s v=""/>
    <s v=""/>
    <s v=""/>
    <s v=""/>
    <s v=""/>
    <s v=""/>
    <s v=""/>
    <s v=""/>
    <s v=""/>
    <s v=""/>
    <n v="0"/>
    <n v="0"/>
    <n v="0"/>
    <n v="0"/>
    <n v="0"/>
  </r>
  <r>
    <x v="336"/>
    <s v=""/>
    <s v="Premium movies"/>
    <s v=""/>
    <x v="0"/>
    <s v="Showtime"/>
    <s v="Showtime"/>
    <s v="Showtime"/>
    <s v="Showtime"/>
    <s v="Showtime"/>
    <s v="Showtime"/>
    <s v="Showtime"/>
    <s v="Showtime"/>
    <s v="Showtime"/>
    <x v="7"/>
    <s v="Showtime"/>
    <s v="Showtime"/>
    <m/>
    <s v="Showtime"/>
    <m/>
    <s v="Yes"/>
    <s v=""/>
    <s v=""/>
    <s v=""/>
    <s v=""/>
    <s v=""/>
    <s v=""/>
    <s v=""/>
    <s v=""/>
    <s v=""/>
    <s v=""/>
    <s v=""/>
    <s v=""/>
    <s v=""/>
    <s v=""/>
    <s v=""/>
    <s v=""/>
    <s v=""/>
    <s v=""/>
    <s v=""/>
    <s v=""/>
    <s v=""/>
    <s v=""/>
    <s v=""/>
    <s v=""/>
    <s v=""/>
    <s v=""/>
    <s v=""/>
    <s v=""/>
    <s v=""/>
    <s v=""/>
    <s v=""/>
    <s v=""/>
    <s v=""/>
    <s v=""/>
    <s v=""/>
    <n v="0"/>
    <n v="0"/>
    <n v="0"/>
    <n v="0"/>
    <n v="0"/>
  </r>
  <r>
    <x v="337"/>
    <s v=""/>
    <s v="Premium movies"/>
    <s v=""/>
    <x v="0"/>
    <s v="Showtime"/>
    <s v="Showtime"/>
    <m/>
    <m/>
    <m/>
    <m/>
    <m/>
    <m/>
    <m/>
    <x v="0"/>
    <m/>
    <m/>
    <s v="Showtime"/>
    <m/>
    <m/>
    <m/>
    <s v=""/>
    <s v=""/>
    <s v=""/>
    <s v=""/>
    <s v=""/>
    <s v=""/>
    <s v=""/>
    <s v=""/>
    <s v=""/>
    <s v=""/>
    <s v=""/>
    <s v=""/>
    <s v=""/>
    <s v=""/>
    <s v=""/>
    <s v=""/>
    <s v=""/>
    <s v=""/>
    <s v=""/>
    <s v=""/>
    <s v=""/>
    <s v=""/>
    <s v=""/>
    <s v=""/>
    <s v=""/>
    <s v=""/>
    <s v=""/>
    <s v=""/>
    <s v=""/>
    <s v=""/>
    <s v=""/>
    <s v=""/>
    <s v=""/>
    <s v=""/>
    <s v=""/>
    <n v="0"/>
    <n v="0"/>
    <n v="0"/>
    <n v="0"/>
    <n v="0"/>
  </r>
  <r>
    <x v="338"/>
    <s v=""/>
    <s v="Premium movies"/>
    <s v=""/>
    <x v="0"/>
    <s v="Showtime"/>
    <s v="Showtime"/>
    <m/>
    <m/>
    <m/>
    <m/>
    <m/>
    <m/>
    <m/>
    <x v="0"/>
    <m/>
    <m/>
    <s v="Showtime"/>
    <m/>
    <m/>
    <m/>
    <s v=""/>
    <s v=""/>
    <s v=""/>
    <s v=""/>
    <s v=""/>
    <s v=""/>
    <s v=""/>
    <s v=""/>
    <s v=""/>
    <s v=""/>
    <s v=""/>
    <s v=""/>
    <s v=""/>
    <s v=""/>
    <s v=""/>
    <s v=""/>
    <s v=""/>
    <s v=""/>
    <s v=""/>
    <s v=""/>
    <s v=""/>
    <s v=""/>
    <s v=""/>
    <s v=""/>
    <s v=""/>
    <s v=""/>
    <s v=""/>
    <s v=""/>
    <s v=""/>
    <s v=""/>
    <s v=""/>
    <s v=""/>
    <s v=""/>
    <s v=""/>
    <s v=""/>
    <n v="0"/>
    <n v="0"/>
    <n v="0"/>
    <n v="0"/>
    <n v="0"/>
  </r>
  <r>
    <x v="339"/>
    <s v=""/>
    <s v="Premium movies"/>
    <s v=""/>
    <x v="0"/>
    <m/>
    <m/>
    <m/>
    <m/>
    <m/>
    <m/>
    <m/>
    <m/>
    <m/>
    <x v="0"/>
    <m/>
    <m/>
    <s v="Showtime"/>
    <m/>
    <m/>
    <m/>
    <s v=""/>
    <s v=""/>
    <s v=""/>
    <s v=""/>
    <s v=""/>
    <s v=""/>
    <s v=""/>
    <s v=""/>
    <s v=""/>
    <s v=""/>
    <s v=""/>
    <s v=""/>
    <s v=""/>
    <s v=""/>
    <s v=""/>
    <s v=""/>
    <s v=""/>
    <s v=""/>
    <s v=""/>
    <s v=""/>
    <s v=""/>
    <s v=""/>
    <s v=""/>
    <s v=""/>
    <s v=""/>
    <s v=""/>
    <s v=""/>
    <s v=""/>
    <s v=""/>
    <s v=""/>
    <s v=""/>
    <s v=""/>
    <s v=""/>
    <s v=""/>
    <s v=""/>
    <n v="0"/>
    <n v="0"/>
    <n v="0"/>
    <n v="0"/>
    <n v="0"/>
  </r>
  <r>
    <x v="340"/>
    <s v="Showtime Extreme"/>
    <s v="Premium movies"/>
    <s v=""/>
    <x v="0"/>
    <s v="Showtime"/>
    <s v="Showtime"/>
    <m/>
    <m/>
    <m/>
    <m/>
    <m/>
    <m/>
    <m/>
    <x v="0"/>
    <m/>
    <m/>
    <s v="Showtime"/>
    <m/>
    <m/>
    <m/>
    <s v=""/>
    <s v=""/>
    <s v=""/>
    <s v=""/>
    <s v=""/>
    <s v=""/>
    <s v=""/>
    <s v=""/>
    <s v=""/>
    <s v=""/>
    <s v=""/>
    <s v=""/>
    <s v=""/>
    <s v=""/>
    <s v=""/>
    <s v=""/>
    <s v=""/>
    <s v=""/>
    <s v=""/>
    <s v=""/>
    <s v=""/>
    <s v=""/>
    <s v=""/>
    <s v=""/>
    <s v=""/>
    <s v=""/>
    <s v=""/>
    <s v=""/>
    <s v=""/>
    <s v=""/>
    <s v=""/>
    <s v=""/>
    <s v=""/>
    <s v=""/>
    <s v=""/>
    <n v="0"/>
    <n v="0"/>
    <n v="0"/>
    <n v="0"/>
    <n v="0"/>
  </r>
  <r>
    <x v="341"/>
    <s v=""/>
    <s v="Premium movies"/>
    <s v=""/>
    <x v="0"/>
    <s v="Showtime"/>
    <s v="Showtime"/>
    <m/>
    <m/>
    <m/>
    <m/>
    <m/>
    <m/>
    <m/>
    <x v="0"/>
    <m/>
    <m/>
    <s v="Showtime"/>
    <m/>
    <m/>
    <m/>
    <s v=""/>
    <s v=""/>
    <s v=""/>
    <s v=""/>
    <s v=""/>
    <s v=""/>
    <s v=""/>
    <s v=""/>
    <s v=""/>
    <s v=""/>
    <s v=""/>
    <s v=""/>
    <s v=""/>
    <s v=""/>
    <s v=""/>
    <s v=""/>
    <s v=""/>
    <s v=""/>
    <s v=""/>
    <s v=""/>
    <s v=""/>
    <s v=""/>
    <s v=""/>
    <s v=""/>
    <s v=""/>
    <s v=""/>
    <s v=""/>
    <s v=""/>
    <s v=""/>
    <s v=""/>
    <s v=""/>
    <s v=""/>
    <s v=""/>
    <s v=""/>
    <s v=""/>
    <n v="0"/>
    <n v="0"/>
    <n v="0"/>
    <n v="0"/>
    <n v="0"/>
  </r>
  <r>
    <x v="342"/>
    <s v=""/>
    <s v="Premium movies"/>
    <s v=""/>
    <x v="0"/>
    <s v="Showtime"/>
    <s v="Showtime"/>
    <m/>
    <m/>
    <m/>
    <m/>
    <m/>
    <m/>
    <m/>
    <x v="0"/>
    <m/>
    <m/>
    <s v="Showtime"/>
    <m/>
    <m/>
    <m/>
    <s v=""/>
    <s v=""/>
    <s v=""/>
    <s v=""/>
    <s v=""/>
    <s v=""/>
    <s v=""/>
    <s v=""/>
    <s v=""/>
    <s v=""/>
    <s v=""/>
    <s v=""/>
    <s v=""/>
    <s v=""/>
    <s v=""/>
    <s v=""/>
    <s v=""/>
    <s v=""/>
    <s v=""/>
    <s v=""/>
    <s v=""/>
    <s v=""/>
    <s v=""/>
    <s v=""/>
    <s v=""/>
    <s v=""/>
    <s v=""/>
    <s v=""/>
    <s v=""/>
    <s v=""/>
    <s v=""/>
    <s v=""/>
    <s v=""/>
    <s v=""/>
    <s v=""/>
    <n v="0"/>
    <n v="0"/>
    <n v="0"/>
    <n v="0"/>
    <n v="0"/>
  </r>
  <r>
    <x v="343"/>
    <s v=""/>
    <s v="Premium movies"/>
    <s v=""/>
    <x v="0"/>
    <s v="Showtime"/>
    <s v="Showtime"/>
    <m/>
    <m/>
    <m/>
    <m/>
    <m/>
    <m/>
    <m/>
    <x v="0"/>
    <m/>
    <m/>
    <s v="Showtime"/>
    <m/>
    <m/>
    <m/>
    <s v=""/>
    <s v=""/>
    <s v=""/>
    <s v=""/>
    <s v=""/>
    <s v=""/>
    <s v=""/>
    <s v=""/>
    <s v=""/>
    <s v=""/>
    <s v=""/>
    <s v=""/>
    <s v=""/>
    <s v=""/>
    <s v=""/>
    <s v=""/>
    <s v=""/>
    <s v=""/>
    <s v=""/>
    <s v=""/>
    <s v=""/>
    <s v=""/>
    <s v=""/>
    <s v=""/>
    <s v=""/>
    <s v=""/>
    <s v=""/>
    <s v=""/>
    <s v=""/>
    <s v=""/>
    <s v=""/>
    <s v=""/>
    <s v=""/>
    <s v=""/>
    <s v=""/>
    <n v="0"/>
    <n v="0"/>
    <n v="0"/>
    <n v="0"/>
    <n v="0"/>
  </r>
  <r>
    <x v="344"/>
    <s v=""/>
    <s v="Premium movies"/>
    <s v=""/>
    <x v="0"/>
    <s v="Showtime"/>
    <s v="Showtime"/>
    <m/>
    <m/>
    <m/>
    <m/>
    <m/>
    <m/>
    <m/>
    <x v="0"/>
    <m/>
    <m/>
    <s v="Showtime"/>
    <m/>
    <m/>
    <m/>
    <s v=""/>
    <s v=""/>
    <s v=""/>
    <s v=""/>
    <s v=""/>
    <s v=""/>
    <s v=""/>
    <s v=""/>
    <s v=""/>
    <s v=""/>
    <s v=""/>
    <s v=""/>
    <s v=""/>
    <s v=""/>
    <s v=""/>
    <s v=""/>
    <s v=""/>
    <s v=""/>
    <s v=""/>
    <s v=""/>
    <s v=""/>
    <s v=""/>
    <s v=""/>
    <s v=""/>
    <s v=""/>
    <s v=""/>
    <s v=""/>
    <s v=""/>
    <s v=""/>
    <s v=""/>
    <s v=""/>
    <s v=""/>
    <s v=""/>
    <s v=""/>
    <s v=""/>
    <n v="0"/>
    <n v="0"/>
    <n v="0"/>
    <n v="0"/>
    <n v="0"/>
  </r>
  <r>
    <x v="345"/>
    <s v=""/>
    <s v="Premium movies"/>
    <s v=""/>
    <x v="0"/>
    <s v="Showtime"/>
    <s v="Showtime"/>
    <m/>
    <m/>
    <m/>
    <m/>
    <m/>
    <m/>
    <m/>
    <x v="0"/>
    <m/>
    <m/>
    <s v="Showtime"/>
    <m/>
    <m/>
    <m/>
    <s v=""/>
    <s v=""/>
    <s v=""/>
    <s v=""/>
    <s v=""/>
    <s v=""/>
    <s v=""/>
    <s v=""/>
    <s v=""/>
    <s v=""/>
    <s v=""/>
    <s v=""/>
    <s v=""/>
    <s v=""/>
    <s v=""/>
    <s v=""/>
    <s v=""/>
    <s v=""/>
    <s v=""/>
    <s v=""/>
    <s v=""/>
    <s v=""/>
    <s v=""/>
    <s v=""/>
    <s v=""/>
    <s v=""/>
    <s v=""/>
    <s v=""/>
    <s v=""/>
    <s v=""/>
    <s v=""/>
    <s v=""/>
    <s v=""/>
    <s v=""/>
    <s v=""/>
    <n v="0"/>
    <n v="0"/>
    <n v="0"/>
    <n v="0"/>
    <n v="0"/>
  </r>
  <r>
    <x v="346"/>
    <s v=""/>
    <s v="Movies"/>
    <s v=""/>
    <x v="0"/>
    <m/>
    <m/>
    <m/>
    <m/>
    <m/>
    <m/>
    <m/>
    <m/>
    <m/>
    <x v="8"/>
    <m/>
    <m/>
    <m/>
    <m/>
    <m/>
    <m/>
    <s v=""/>
    <s v=""/>
    <s v=""/>
    <s v=""/>
    <s v=""/>
    <s v=""/>
    <s v=""/>
    <s v=""/>
    <s v=""/>
    <s v=""/>
    <s v=""/>
    <s v=""/>
    <s v=""/>
    <s v=""/>
    <s v=""/>
    <s v=""/>
    <s v=""/>
    <s v=""/>
    <s v=""/>
    <s v=""/>
    <s v=""/>
    <s v=""/>
    <s v=""/>
    <s v=""/>
    <s v=""/>
    <s v=""/>
    <s v=""/>
    <s v=""/>
    <s v=""/>
    <s v=""/>
    <s v=""/>
    <s v=""/>
    <s v=""/>
    <s v=""/>
    <s v=""/>
    <n v="0"/>
    <n v="0"/>
    <n v="0"/>
    <n v="0"/>
    <n v="0"/>
  </r>
  <r>
    <x v="347"/>
    <s v="Smithsonian Channel"/>
    <s v="Lifestyle"/>
    <s v=""/>
    <x v="0"/>
    <m/>
    <m/>
    <m/>
    <m/>
    <m/>
    <m/>
    <m/>
    <m/>
    <m/>
    <x v="1"/>
    <s v="Yes"/>
    <s v="Core"/>
    <s v="Yes"/>
    <m/>
    <m/>
    <s v="Yes"/>
    <s v=""/>
    <s v=""/>
    <s v=""/>
    <s v=""/>
    <s v=""/>
    <s v=""/>
    <s v=""/>
    <s v=""/>
    <s v=""/>
    <s v=""/>
    <s v=""/>
    <s v=""/>
    <s v=""/>
    <s v=""/>
    <s v=""/>
    <s v=""/>
    <s v=""/>
    <s v=""/>
    <s v=""/>
    <s v=""/>
    <s v=""/>
    <s v=""/>
    <s v=""/>
    <s v=""/>
    <s v=""/>
    <s v=""/>
    <s v=""/>
    <s v=""/>
    <s v=""/>
    <s v=""/>
    <s v=""/>
    <s v=""/>
    <s v=""/>
    <s v=""/>
    <s v=""/>
    <n v="0"/>
    <n v="0"/>
    <n v="0"/>
    <n v="0"/>
    <n v="0"/>
  </r>
  <r>
    <x v="348"/>
    <s v="SportsNet New York"/>
    <s v="Regional sports networks"/>
    <s v=""/>
    <x v="0"/>
    <m/>
    <m/>
    <m/>
    <m/>
    <m/>
    <m/>
    <m/>
    <m/>
    <m/>
    <x v="1"/>
    <m/>
    <m/>
    <m/>
    <m/>
    <m/>
    <m/>
    <s v=""/>
    <s v=""/>
    <s v=""/>
    <s v=""/>
    <s v=""/>
    <s v=""/>
    <s v=""/>
    <s v=""/>
    <s v=""/>
    <s v=""/>
    <s v=""/>
    <s v=""/>
    <s v=""/>
    <s v=""/>
    <s v=""/>
    <s v=""/>
    <s v=""/>
    <s v=""/>
    <s v=""/>
    <s v=""/>
    <s v=""/>
    <s v=""/>
    <s v=""/>
    <s v=""/>
    <s v=""/>
    <s v=""/>
    <s v=""/>
    <s v=""/>
    <s v=""/>
    <s v=""/>
    <s v=""/>
    <s v=""/>
    <s v=""/>
    <s v=""/>
    <s v=""/>
    <n v="0"/>
    <n v="0"/>
    <n v="0"/>
    <n v="0"/>
    <n v="0"/>
  </r>
  <r>
    <x v="349"/>
    <m/>
    <s v="International"/>
    <s v=""/>
    <x v="0"/>
    <s v="Hindi Mini"/>
    <s v="Hindi Mini"/>
    <m/>
    <m/>
    <m/>
    <m/>
    <m/>
    <m/>
    <m/>
    <x v="0"/>
    <m/>
    <m/>
    <m/>
    <m/>
    <m/>
    <m/>
    <s v=""/>
    <s v=""/>
    <s v=""/>
    <s v=""/>
    <s v=""/>
    <s v=""/>
    <s v=""/>
    <s v=""/>
    <s v=""/>
    <s v=""/>
    <s v=""/>
    <s v=""/>
    <s v=""/>
    <s v=""/>
    <s v=""/>
    <s v=""/>
    <s v=""/>
    <s v=""/>
    <s v=""/>
    <s v=""/>
    <s v=""/>
    <s v=""/>
    <s v=""/>
    <s v=""/>
    <s v=""/>
    <s v=""/>
    <s v=""/>
    <s v=""/>
    <s v=""/>
    <s v=""/>
    <s v=""/>
    <s v=""/>
    <s v=""/>
    <s v=""/>
    <s v=""/>
    <n v="0"/>
    <n v="0"/>
    <n v="0"/>
    <n v="0"/>
    <n v="0"/>
  </r>
  <r>
    <x v="350"/>
    <s v=""/>
    <s v="Movies"/>
    <s v=""/>
    <x v="0"/>
    <m/>
    <m/>
    <m/>
    <m/>
    <m/>
    <m/>
    <m/>
    <m/>
    <m/>
    <x v="0"/>
    <m/>
    <s v="Elite"/>
    <s v="Extra"/>
    <m/>
    <s v="Premium"/>
    <m/>
    <s v=""/>
    <s v=""/>
    <s v=""/>
    <s v=""/>
    <s v=""/>
    <s v=""/>
    <s v=""/>
    <s v=""/>
    <s v=""/>
    <s v=""/>
    <s v=""/>
    <s v=""/>
    <s v=""/>
    <s v=""/>
    <s v=""/>
    <s v=""/>
    <s v=""/>
    <s v=""/>
    <s v=""/>
    <s v=""/>
    <s v=""/>
    <s v=""/>
    <s v=""/>
    <s v=""/>
    <s v=""/>
    <s v=""/>
    <s v=""/>
    <s v=""/>
    <s v=""/>
    <s v=""/>
    <s v=""/>
    <s v=""/>
    <s v=""/>
    <s v=""/>
    <s v=""/>
    <n v="0"/>
    <n v="0"/>
    <n v="0"/>
    <n v="0"/>
    <n v="0"/>
  </r>
  <r>
    <x v="351"/>
    <m/>
    <s v="International"/>
    <s v=""/>
    <x v="0"/>
    <s v="Hindi Mini"/>
    <s v="Hindi Mini"/>
    <m/>
    <m/>
    <m/>
    <m/>
    <m/>
    <m/>
    <m/>
    <x v="0"/>
    <m/>
    <m/>
    <m/>
    <m/>
    <m/>
    <m/>
    <s v=""/>
    <s v=""/>
    <s v=""/>
    <s v=""/>
    <s v=""/>
    <s v=""/>
    <s v=""/>
    <s v=""/>
    <s v=""/>
    <s v=""/>
    <s v=""/>
    <s v=""/>
    <s v=""/>
    <s v=""/>
    <s v=""/>
    <s v=""/>
    <s v=""/>
    <s v=""/>
    <s v=""/>
    <s v=""/>
    <s v=""/>
    <s v=""/>
    <s v=""/>
    <s v=""/>
    <s v=""/>
    <s v=""/>
    <s v=""/>
    <s v=""/>
    <s v=""/>
    <s v=""/>
    <s v=""/>
    <s v=""/>
    <s v=""/>
    <s v=""/>
    <s v=""/>
    <n v="0"/>
    <n v="0"/>
    <n v="0"/>
    <n v="0"/>
    <n v="0"/>
  </r>
  <r>
    <x v="352"/>
    <m/>
    <s v="News"/>
    <s v=""/>
    <x v="0"/>
    <m/>
    <m/>
    <m/>
    <m/>
    <m/>
    <m/>
    <m/>
    <m/>
    <m/>
    <x v="0"/>
    <m/>
    <m/>
    <m/>
    <m/>
    <m/>
    <s v="Yes"/>
    <s v=""/>
    <s v=""/>
    <s v=""/>
    <s v=""/>
    <s v=""/>
    <s v=""/>
    <s v=""/>
    <s v=""/>
    <s v=""/>
    <s v=""/>
    <s v=""/>
    <s v=""/>
    <s v=""/>
    <s v=""/>
    <s v=""/>
    <s v=""/>
    <s v=""/>
    <s v=""/>
    <s v=""/>
    <s v=""/>
    <s v=""/>
    <s v=""/>
    <s v=""/>
    <s v=""/>
    <s v=""/>
    <s v=""/>
    <s v=""/>
    <s v=""/>
    <s v=""/>
    <s v=""/>
    <s v=""/>
    <s v=""/>
    <s v=""/>
    <s v=""/>
    <s v=""/>
    <n v="0"/>
    <n v="0"/>
    <n v="0"/>
    <n v="0"/>
    <n v="0"/>
  </r>
  <r>
    <x v="353"/>
    <m/>
    <s v="News"/>
    <s v=""/>
    <x v="0"/>
    <m/>
    <m/>
    <m/>
    <m/>
    <m/>
    <m/>
    <m/>
    <m/>
    <m/>
    <x v="0"/>
    <m/>
    <m/>
    <m/>
    <m/>
    <m/>
    <s v="Yes"/>
    <s v=""/>
    <s v=""/>
    <s v=""/>
    <s v=""/>
    <s v=""/>
    <s v=""/>
    <s v=""/>
    <s v=""/>
    <s v=""/>
    <s v=""/>
    <s v=""/>
    <s v=""/>
    <s v=""/>
    <s v=""/>
    <s v=""/>
    <s v=""/>
    <s v=""/>
    <s v=""/>
    <s v=""/>
    <s v=""/>
    <s v=""/>
    <s v=""/>
    <s v=""/>
    <s v=""/>
    <s v=""/>
    <s v=""/>
    <s v=""/>
    <s v=""/>
    <s v=""/>
    <s v=""/>
    <s v=""/>
    <s v=""/>
    <s v=""/>
    <s v=""/>
    <s v=""/>
    <n v="0"/>
    <n v="0"/>
    <n v="0"/>
    <n v="0"/>
    <n v="0"/>
  </r>
  <r>
    <x v="354"/>
    <m/>
    <s v="News"/>
    <s v=""/>
    <x v="0"/>
    <m/>
    <m/>
    <m/>
    <m/>
    <m/>
    <m/>
    <m/>
    <m/>
    <m/>
    <x v="0"/>
    <m/>
    <m/>
    <m/>
    <m/>
    <m/>
    <s v="Yes"/>
    <s v=""/>
    <s v=""/>
    <s v=""/>
    <s v=""/>
    <s v=""/>
    <s v=""/>
    <s v=""/>
    <s v=""/>
    <s v=""/>
    <s v=""/>
    <s v=""/>
    <s v=""/>
    <s v=""/>
    <s v=""/>
    <s v=""/>
    <s v=""/>
    <s v=""/>
    <s v=""/>
    <s v=""/>
    <s v=""/>
    <s v=""/>
    <s v=""/>
    <s v=""/>
    <s v=""/>
    <s v=""/>
    <s v=""/>
    <s v=""/>
    <s v=""/>
    <s v=""/>
    <s v=""/>
    <s v=""/>
    <s v=""/>
    <s v=""/>
    <s v=""/>
    <s v=""/>
    <n v="0"/>
    <n v="0"/>
    <n v="0"/>
    <n v="0"/>
    <n v="0"/>
  </r>
  <r>
    <x v="355"/>
    <m/>
    <s v="Sports"/>
    <s v=""/>
    <x v="0"/>
    <m/>
    <m/>
    <m/>
    <m/>
    <m/>
    <m/>
    <m/>
    <m/>
    <m/>
    <x v="0"/>
    <m/>
    <m/>
    <m/>
    <m/>
    <m/>
    <s v="Yes"/>
    <s v=""/>
    <s v=""/>
    <s v=""/>
    <s v=""/>
    <s v=""/>
    <s v=""/>
    <s v=""/>
    <s v=""/>
    <s v=""/>
    <s v=""/>
    <s v=""/>
    <s v=""/>
    <s v=""/>
    <s v=""/>
    <s v=""/>
    <s v=""/>
    <s v=""/>
    <s v=""/>
    <s v=""/>
    <s v=""/>
    <s v=""/>
    <s v=""/>
    <s v=""/>
    <s v=""/>
    <s v=""/>
    <s v=""/>
    <s v=""/>
    <s v=""/>
    <s v=""/>
    <s v=""/>
    <s v=""/>
    <s v=""/>
    <s v=""/>
    <s v=""/>
    <s v=""/>
    <n v="0"/>
    <n v="0"/>
    <n v="0"/>
    <n v="0"/>
    <n v="0"/>
  </r>
  <r>
    <x v="356"/>
    <s v="Sports Illustrated TV"/>
    <s v="Sports"/>
    <s v=""/>
    <x v="0"/>
    <m/>
    <m/>
    <m/>
    <m/>
    <m/>
    <m/>
    <m/>
    <m/>
    <m/>
    <x v="0"/>
    <m/>
    <m/>
    <s v="Sports Plus"/>
    <m/>
    <m/>
    <m/>
    <s v=""/>
    <s v=""/>
    <s v=""/>
    <s v=""/>
    <s v=""/>
    <s v=""/>
    <s v=""/>
    <s v=""/>
    <s v=""/>
    <s v=""/>
    <s v=""/>
    <s v=""/>
    <s v=""/>
    <s v=""/>
    <s v=""/>
    <s v=""/>
    <s v=""/>
    <s v=""/>
    <s v=""/>
    <s v=""/>
    <s v=""/>
    <s v=""/>
    <s v=""/>
    <s v=""/>
    <s v=""/>
    <s v=""/>
    <s v=""/>
    <s v=""/>
    <s v=""/>
    <s v=""/>
    <s v=""/>
    <s v=""/>
    <s v=""/>
    <s v=""/>
    <s v=""/>
    <n v="0"/>
    <n v="0"/>
    <n v="0"/>
    <n v="0"/>
    <n v="0"/>
  </r>
  <r>
    <x v="357"/>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r>
  <r>
    <x v="358"/>
    <s v=""/>
    <s v="Regional sports networks"/>
    <s v=""/>
    <x v="0"/>
    <m/>
    <m/>
    <m/>
    <m/>
    <m/>
    <m/>
    <m/>
    <m/>
    <m/>
    <x v="0"/>
    <m/>
    <s v="Sports"/>
    <m/>
    <m/>
    <m/>
    <m/>
    <s v=""/>
    <s v=""/>
    <s v=""/>
    <s v=""/>
    <s v=""/>
    <s v=""/>
    <s v=""/>
    <s v=""/>
    <s v=""/>
    <s v=""/>
    <s v=""/>
    <s v=""/>
    <s v=""/>
    <s v=""/>
    <s v=""/>
    <s v=""/>
    <s v=""/>
    <s v=""/>
    <s v=""/>
    <s v=""/>
    <s v=""/>
    <s v=""/>
    <s v=""/>
    <s v=""/>
    <s v=""/>
    <s v=""/>
    <s v=""/>
    <s v=""/>
    <s v=""/>
    <s v=""/>
    <s v=""/>
    <s v=""/>
    <s v=""/>
    <s v=""/>
    <s v=""/>
    <n v="0"/>
    <n v="0"/>
    <n v="0"/>
    <n v="0"/>
    <n v="0"/>
  </r>
  <r>
    <x v="359"/>
    <s v=""/>
    <s v="Sports"/>
    <s v=""/>
    <x v="0"/>
    <s v="Yes"/>
    <s v="Yes"/>
    <m/>
    <m/>
    <m/>
    <m/>
    <m/>
    <m/>
    <m/>
    <x v="0"/>
    <m/>
    <s v="Elite"/>
    <s v="Extra"/>
    <m/>
    <m/>
    <m/>
    <s v=""/>
    <s v=""/>
    <s v=""/>
    <s v=""/>
    <s v=""/>
    <s v=""/>
    <s v=""/>
    <s v=""/>
    <s v=""/>
    <s v=""/>
    <s v=""/>
    <s v=""/>
    <s v=""/>
    <s v=""/>
    <s v=""/>
    <s v=""/>
    <s v=""/>
    <s v=""/>
    <s v=""/>
    <s v=""/>
    <s v=""/>
    <s v=""/>
    <s v=""/>
    <s v=""/>
    <s v=""/>
    <s v=""/>
    <s v=""/>
    <s v=""/>
    <s v=""/>
    <s v=""/>
    <s v=""/>
    <s v=""/>
    <s v=""/>
    <s v=""/>
    <s v=""/>
    <n v="0"/>
    <n v="0"/>
    <n v="0"/>
    <n v="0"/>
    <n v="0"/>
  </r>
  <r>
    <x v="360"/>
    <s v=""/>
    <s v="Sports"/>
    <s v=""/>
    <x v="0"/>
    <s v="Sports Extra"/>
    <s v="Sports Extra"/>
    <m/>
    <m/>
    <m/>
    <m/>
    <m/>
    <m/>
    <m/>
    <x v="0"/>
    <m/>
    <s v="Sports"/>
    <s v="Extra"/>
    <m/>
    <m/>
    <m/>
    <s v=""/>
    <s v=""/>
    <s v=""/>
    <s v=""/>
    <s v=""/>
    <s v=""/>
    <s v=""/>
    <s v=""/>
    <s v=""/>
    <s v=""/>
    <s v=""/>
    <s v=""/>
    <s v=""/>
    <s v=""/>
    <s v=""/>
    <s v=""/>
    <s v=""/>
    <s v=""/>
    <s v=""/>
    <s v=""/>
    <s v=""/>
    <s v=""/>
    <s v=""/>
    <s v=""/>
    <s v=""/>
    <s v=""/>
    <s v=""/>
    <s v=""/>
    <s v=""/>
    <s v=""/>
    <s v=""/>
    <s v=""/>
    <s v=""/>
    <s v=""/>
    <s v=""/>
    <n v="0"/>
    <n v="0"/>
    <n v="0"/>
    <n v="0"/>
    <n v="0"/>
  </r>
  <r>
    <x v="361"/>
    <s v=""/>
    <s v="Sports"/>
    <s v=""/>
    <x v="0"/>
    <m/>
    <m/>
    <m/>
    <m/>
    <m/>
    <m/>
    <m/>
    <m/>
    <m/>
    <x v="0"/>
    <m/>
    <s v="Sports"/>
    <s v="Extra"/>
    <m/>
    <m/>
    <m/>
    <s v=""/>
    <s v=""/>
    <s v=""/>
    <s v=""/>
    <s v=""/>
    <s v=""/>
    <s v=""/>
    <s v=""/>
    <s v=""/>
    <s v=""/>
    <s v=""/>
    <s v=""/>
    <s v=""/>
    <s v=""/>
    <s v=""/>
    <s v=""/>
    <s v=""/>
    <s v=""/>
    <s v=""/>
    <s v=""/>
    <s v=""/>
    <s v=""/>
    <s v=""/>
    <s v=""/>
    <s v=""/>
    <s v=""/>
    <s v=""/>
    <s v=""/>
    <s v=""/>
    <s v=""/>
    <s v=""/>
    <s v=""/>
    <s v=""/>
    <s v=""/>
    <s v=""/>
    <n v="0"/>
    <n v="0"/>
    <n v="0"/>
    <n v="0"/>
    <n v="0"/>
  </r>
  <r>
    <x v="362"/>
    <s v=""/>
    <s v="Sports"/>
    <s v=""/>
    <x v="0"/>
    <m/>
    <m/>
    <m/>
    <m/>
    <m/>
    <m/>
    <m/>
    <m/>
    <m/>
    <x v="0"/>
    <m/>
    <s v="Sports"/>
    <s v="Extra"/>
    <m/>
    <m/>
    <m/>
    <s v=""/>
    <s v=""/>
    <s v=""/>
    <s v=""/>
    <s v=""/>
    <s v=""/>
    <s v=""/>
    <s v=""/>
    <s v=""/>
    <s v=""/>
    <s v=""/>
    <s v=""/>
    <s v=""/>
    <s v=""/>
    <s v=""/>
    <s v=""/>
    <s v=""/>
    <s v=""/>
    <s v=""/>
    <s v=""/>
    <s v=""/>
    <s v=""/>
    <s v=""/>
    <s v=""/>
    <s v=""/>
    <s v=""/>
    <s v=""/>
    <s v=""/>
    <s v=""/>
    <s v=""/>
    <s v=""/>
    <s v=""/>
    <s v=""/>
    <s v=""/>
    <s v=""/>
    <n v="0"/>
    <n v="0"/>
    <n v="0"/>
    <n v="0"/>
    <n v="0"/>
  </r>
  <r>
    <x v="363"/>
    <s v=""/>
    <s v="Entertainment"/>
    <s v=""/>
    <x v="0"/>
    <m/>
    <m/>
    <m/>
    <m/>
    <m/>
    <m/>
    <m/>
    <m/>
    <m/>
    <x v="1"/>
    <m/>
    <s v="Yes"/>
    <m/>
    <m/>
    <m/>
    <m/>
    <s v=""/>
    <s v=""/>
    <s v=""/>
    <s v=""/>
    <s v=""/>
    <s v=""/>
    <s v=""/>
    <s v=""/>
    <s v=""/>
    <s v=""/>
    <s v=""/>
    <s v=""/>
    <s v=""/>
    <s v=""/>
    <s v=""/>
    <s v=""/>
    <s v=""/>
    <s v=""/>
    <s v=""/>
    <s v=""/>
    <s v=""/>
    <s v=""/>
    <s v=""/>
    <s v=""/>
    <s v=""/>
    <s v=""/>
    <s v=""/>
    <s v=""/>
    <s v=""/>
    <s v=""/>
    <s v=""/>
    <s v=""/>
    <s v=""/>
    <s v=""/>
    <s v=""/>
    <n v="0"/>
    <n v="0"/>
    <n v="0"/>
    <n v="0"/>
    <n v="0"/>
  </r>
  <r>
    <x v="364"/>
    <s v=""/>
    <s v="Premium movies"/>
    <s v=""/>
    <x v="0"/>
    <s v="Starz"/>
    <s v="Starz"/>
    <s v="Starz"/>
    <s v="Starz"/>
    <s v="Starz"/>
    <s v="Starz"/>
    <s v="Starz"/>
    <s v="Starz"/>
    <s v="Starz"/>
    <x v="9"/>
    <s v="Starz"/>
    <m/>
    <m/>
    <s v="Starz"/>
    <m/>
    <s v="Yes"/>
    <s v=""/>
    <s v=""/>
    <s v=""/>
    <s v=""/>
    <s v=""/>
    <s v=""/>
    <s v=""/>
    <s v=""/>
    <s v=""/>
    <s v=""/>
    <s v=""/>
    <s v=""/>
    <s v=""/>
    <s v=""/>
    <s v=""/>
    <s v=""/>
    <s v=""/>
    <s v=""/>
    <s v=""/>
    <s v=""/>
    <s v=""/>
    <s v=""/>
    <s v=""/>
    <s v=""/>
    <s v=""/>
    <s v=""/>
    <s v=""/>
    <s v=""/>
    <s v=""/>
    <s v=""/>
    <s v=""/>
    <s v=""/>
    <s v=""/>
    <s v=""/>
    <s v=""/>
    <n v="0"/>
    <n v="0"/>
    <n v="0"/>
    <n v="0"/>
    <n v="0"/>
  </r>
  <r>
    <x v="365"/>
    <s v=""/>
    <s v="Premium movies"/>
    <s v=""/>
    <x v="0"/>
    <s v="Starz"/>
    <s v="Starz"/>
    <m/>
    <m/>
    <m/>
    <m/>
    <m/>
    <m/>
    <m/>
    <x v="0"/>
    <m/>
    <m/>
    <m/>
    <m/>
    <m/>
    <m/>
    <s v=""/>
    <s v=""/>
    <s v=""/>
    <s v=""/>
    <s v=""/>
    <s v=""/>
    <s v=""/>
    <s v=""/>
    <s v=""/>
    <s v=""/>
    <s v=""/>
    <s v=""/>
    <s v=""/>
    <s v=""/>
    <s v=""/>
    <s v=""/>
    <s v=""/>
    <s v=""/>
    <s v=""/>
    <s v=""/>
    <s v=""/>
    <s v=""/>
    <s v=""/>
    <s v=""/>
    <s v=""/>
    <s v=""/>
    <s v=""/>
    <s v=""/>
    <s v=""/>
    <s v=""/>
    <s v=""/>
    <s v=""/>
    <s v=""/>
    <s v=""/>
    <s v=""/>
    <n v="0"/>
    <n v="0"/>
    <n v="0"/>
    <n v="0"/>
    <n v="0"/>
  </r>
  <r>
    <x v="366"/>
    <s v=""/>
    <s v="Premium movies"/>
    <s v=""/>
    <x v="0"/>
    <s v="Starz"/>
    <s v="Starz"/>
    <m/>
    <m/>
    <m/>
    <m/>
    <m/>
    <m/>
    <m/>
    <x v="0"/>
    <m/>
    <m/>
    <m/>
    <m/>
    <m/>
    <m/>
    <s v=""/>
    <s v=""/>
    <s v=""/>
    <s v=""/>
    <s v=""/>
    <s v=""/>
    <s v=""/>
    <s v=""/>
    <s v=""/>
    <s v=""/>
    <s v=""/>
    <s v=""/>
    <s v=""/>
    <s v=""/>
    <s v=""/>
    <s v=""/>
    <s v=""/>
    <s v=""/>
    <s v=""/>
    <s v=""/>
    <s v=""/>
    <s v=""/>
    <s v=""/>
    <s v=""/>
    <s v=""/>
    <s v=""/>
    <s v=""/>
    <s v=""/>
    <s v=""/>
    <s v=""/>
    <s v=""/>
    <s v=""/>
    <s v=""/>
    <s v=""/>
    <s v=""/>
    <n v="0"/>
    <n v="0"/>
    <n v="0"/>
    <n v="0"/>
    <n v="0"/>
  </r>
  <r>
    <x v="367"/>
    <s v=""/>
    <s v="Premium movies"/>
    <s v=""/>
    <x v="0"/>
    <s v="Starz"/>
    <s v="Starz"/>
    <m/>
    <m/>
    <m/>
    <m/>
    <m/>
    <m/>
    <m/>
    <x v="0"/>
    <m/>
    <m/>
    <m/>
    <s v="Starz"/>
    <m/>
    <m/>
    <s v=""/>
    <s v=""/>
    <s v=""/>
    <s v=""/>
    <s v=""/>
    <s v=""/>
    <s v=""/>
    <s v=""/>
    <s v=""/>
    <s v=""/>
    <s v=""/>
    <s v=""/>
    <s v=""/>
    <s v=""/>
    <s v=""/>
    <s v=""/>
    <s v=""/>
    <s v=""/>
    <s v=""/>
    <s v=""/>
    <s v=""/>
    <s v=""/>
    <s v=""/>
    <s v=""/>
    <s v=""/>
    <s v=""/>
    <s v=""/>
    <s v=""/>
    <s v=""/>
    <s v=""/>
    <s v=""/>
    <s v=""/>
    <s v=""/>
    <s v=""/>
    <s v=""/>
    <n v="0"/>
    <n v="0"/>
    <n v="0"/>
    <n v="0"/>
    <n v="0"/>
  </r>
  <r>
    <x v="368"/>
    <m/>
    <s v="Premium movies"/>
    <s v=""/>
    <x v="0"/>
    <m/>
    <m/>
    <m/>
    <m/>
    <m/>
    <m/>
    <m/>
    <s v="Yes"/>
    <m/>
    <x v="0"/>
    <m/>
    <m/>
    <m/>
    <m/>
    <m/>
    <m/>
    <s v=""/>
    <s v=""/>
    <s v=""/>
    <s v=""/>
    <s v=""/>
    <s v=""/>
    <s v=""/>
    <s v=""/>
    <s v=""/>
    <s v=""/>
    <s v=""/>
    <s v=""/>
    <s v=""/>
    <s v=""/>
    <s v=""/>
    <s v=""/>
    <s v=""/>
    <s v=""/>
    <s v=""/>
    <s v=""/>
    <s v=""/>
    <s v=""/>
    <s v=""/>
    <s v=""/>
    <s v=""/>
    <s v=""/>
    <s v=""/>
    <s v=""/>
    <s v=""/>
    <s v=""/>
    <s v=""/>
    <s v=""/>
    <s v=""/>
    <s v=""/>
    <s v=""/>
    <n v="0"/>
    <n v="0"/>
    <n v="0"/>
    <n v="0"/>
    <n v="0"/>
  </r>
  <r>
    <x v="369"/>
    <m/>
    <s v="Premium movies"/>
    <s v=""/>
    <x v="0"/>
    <m/>
    <m/>
    <m/>
    <m/>
    <m/>
    <m/>
    <m/>
    <s v="Yes"/>
    <m/>
    <x v="0"/>
    <m/>
    <m/>
    <m/>
    <m/>
    <m/>
    <m/>
    <s v=""/>
    <s v=""/>
    <s v=""/>
    <s v=""/>
    <s v=""/>
    <s v=""/>
    <s v=""/>
    <s v=""/>
    <s v=""/>
    <s v=""/>
    <s v=""/>
    <s v=""/>
    <s v=""/>
    <s v=""/>
    <s v=""/>
    <s v=""/>
    <s v=""/>
    <s v=""/>
    <s v=""/>
    <s v=""/>
    <s v=""/>
    <s v=""/>
    <s v=""/>
    <s v=""/>
    <s v=""/>
    <s v=""/>
    <s v=""/>
    <s v=""/>
    <s v=""/>
    <s v=""/>
    <s v=""/>
    <s v=""/>
    <s v=""/>
    <s v=""/>
    <s v=""/>
    <n v="0"/>
    <n v="0"/>
    <n v="0"/>
    <n v="0"/>
    <n v="0"/>
  </r>
  <r>
    <x v="370"/>
    <m/>
    <s v="Premium movies"/>
    <s v=""/>
    <x v="0"/>
    <m/>
    <m/>
    <m/>
    <m/>
    <m/>
    <m/>
    <m/>
    <s v="Yes"/>
    <m/>
    <x v="0"/>
    <m/>
    <m/>
    <m/>
    <m/>
    <m/>
    <m/>
    <s v=""/>
    <s v=""/>
    <s v=""/>
    <s v=""/>
    <s v=""/>
    <s v=""/>
    <s v=""/>
    <s v=""/>
    <s v=""/>
    <s v=""/>
    <s v=""/>
    <s v=""/>
    <s v=""/>
    <s v=""/>
    <s v=""/>
    <s v=""/>
    <s v=""/>
    <s v=""/>
    <s v=""/>
    <s v=""/>
    <s v=""/>
    <s v=""/>
    <s v=""/>
    <s v=""/>
    <s v=""/>
    <s v=""/>
    <s v=""/>
    <s v=""/>
    <s v=""/>
    <s v=""/>
    <s v=""/>
    <s v=""/>
    <s v=""/>
    <s v=""/>
    <s v=""/>
    <n v="0"/>
    <n v="0"/>
    <n v="0"/>
    <n v="0"/>
    <n v="0"/>
  </r>
  <r>
    <x v="371"/>
    <m/>
    <s v="Premium movies"/>
    <s v=""/>
    <x v="0"/>
    <m/>
    <m/>
    <m/>
    <m/>
    <m/>
    <m/>
    <m/>
    <s v="Yes"/>
    <m/>
    <x v="0"/>
    <m/>
    <m/>
    <m/>
    <m/>
    <m/>
    <m/>
    <s v=""/>
    <s v=""/>
    <s v=""/>
    <s v=""/>
    <s v=""/>
    <s v=""/>
    <s v=""/>
    <s v=""/>
    <s v=""/>
    <s v=""/>
    <s v=""/>
    <s v=""/>
    <s v=""/>
    <s v=""/>
    <s v=""/>
    <s v=""/>
    <s v=""/>
    <s v=""/>
    <s v=""/>
    <s v=""/>
    <s v=""/>
    <s v=""/>
    <s v=""/>
    <s v=""/>
    <s v=""/>
    <s v=""/>
    <s v=""/>
    <s v=""/>
    <s v=""/>
    <s v=""/>
    <s v=""/>
    <s v=""/>
    <s v=""/>
    <s v=""/>
    <s v=""/>
    <n v="0"/>
    <n v="0"/>
    <n v="0"/>
    <n v="0"/>
    <n v="0"/>
  </r>
  <r>
    <x v="372"/>
    <m/>
    <s v="Premium movies"/>
    <s v=""/>
    <x v="0"/>
    <m/>
    <m/>
    <m/>
    <m/>
    <m/>
    <m/>
    <m/>
    <s v="Yes"/>
    <m/>
    <x v="0"/>
    <m/>
    <m/>
    <m/>
    <m/>
    <m/>
    <m/>
    <s v=""/>
    <s v=""/>
    <s v=""/>
    <s v=""/>
    <s v=""/>
    <s v=""/>
    <s v=""/>
    <s v=""/>
    <s v=""/>
    <s v=""/>
    <s v=""/>
    <s v=""/>
    <s v=""/>
    <s v=""/>
    <s v=""/>
    <s v=""/>
    <s v=""/>
    <s v=""/>
    <s v=""/>
    <s v=""/>
    <s v=""/>
    <s v=""/>
    <s v=""/>
    <s v=""/>
    <s v=""/>
    <s v=""/>
    <s v=""/>
    <s v=""/>
    <s v=""/>
    <s v=""/>
    <s v=""/>
    <s v=""/>
    <s v=""/>
    <s v=""/>
    <s v=""/>
    <n v="0"/>
    <n v="0"/>
    <n v="0"/>
    <n v="0"/>
    <n v="0"/>
  </r>
  <r>
    <x v="373"/>
    <m/>
    <s v="Premium movies"/>
    <s v=""/>
    <x v="0"/>
    <m/>
    <m/>
    <m/>
    <m/>
    <m/>
    <m/>
    <m/>
    <s v="Yes"/>
    <m/>
    <x v="0"/>
    <m/>
    <m/>
    <m/>
    <m/>
    <m/>
    <m/>
    <s v=""/>
    <s v=""/>
    <s v=""/>
    <s v=""/>
    <s v=""/>
    <s v=""/>
    <s v=""/>
    <s v=""/>
    <s v=""/>
    <s v=""/>
    <s v=""/>
    <s v=""/>
    <s v=""/>
    <s v=""/>
    <s v=""/>
    <s v=""/>
    <s v=""/>
    <s v=""/>
    <s v=""/>
    <s v=""/>
    <s v=""/>
    <s v=""/>
    <s v=""/>
    <s v=""/>
    <s v=""/>
    <s v=""/>
    <s v=""/>
    <s v=""/>
    <s v=""/>
    <s v=""/>
    <s v=""/>
    <s v=""/>
    <s v=""/>
    <s v=""/>
    <s v=""/>
    <n v="0"/>
    <n v="0"/>
    <n v="0"/>
    <n v="0"/>
    <n v="0"/>
  </r>
  <r>
    <x v="374"/>
    <m/>
    <s v="Premium movies"/>
    <s v=""/>
    <x v="0"/>
    <m/>
    <m/>
    <m/>
    <m/>
    <m/>
    <m/>
    <m/>
    <s v="Yes"/>
    <m/>
    <x v="0"/>
    <m/>
    <m/>
    <m/>
    <m/>
    <m/>
    <m/>
    <s v=""/>
    <s v=""/>
    <s v=""/>
    <s v=""/>
    <s v=""/>
    <s v=""/>
    <s v=""/>
    <s v=""/>
    <s v=""/>
    <s v=""/>
    <s v=""/>
    <s v=""/>
    <s v=""/>
    <s v=""/>
    <s v=""/>
    <s v=""/>
    <s v=""/>
    <s v=""/>
    <s v=""/>
    <s v=""/>
    <s v=""/>
    <s v=""/>
    <s v=""/>
    <s v=""/>
    <s v=""/>
    <s v=""/>
    <s v=""/>
    <s v=""/>
    <s v=""/>
    <s v=""/>
    <s v=""/>
    <s v=""/>
    <s v=""/>
    <s v=""/>
    <s v=""/>
    <n v="0"/>
    <n v="0"/>
    <n v="0"/>
    <n v="0"/>
    <n v="0"/>
  </r>
  <r>
    <x v="375"/>
    <m/>
    <s v="Premium movies"/>
    <s v=""/>
    <x v="0"/>
    <m/>
    <m/>
    <m/>
    <m/>
    <m/>
    <m/>
    <m/>
    <s v="Yes"/>
    <m/>
    <x v="0"/>
    <m/>
    <m/>
    <m/>
    <m/>
    <m/>
    <m/>
    <s v=""/>
    <s v=""/>
    <s v=""/>
    <s v=""/>
    <s v=""/>
    <s v=""/>
    <s v=""/>
    <s v=""/>
    <s v=""/>
    <s v=""/>
    <s v=""/>
    <s v=""/>
    <s v=""/>
    <s v=""/>
    <s v=""/>
    <s v=""/>
    <s v=""/>
    <s v=""/>
    <s v=""/>
    <s v=""/>
    <s v=""/>
    <s v=""/>
    <s v=""/>
    <s v=""/>
    <s v=""/>
    <s v=""/>
    <s v=""/>
    <s v=""/>
    <s v=""/>
    <s v=""/>
    <s v=""/>
    <s v=""/>
    <s v=""/>
    <s v=""/>
    <s v=""/>
    <n v="0"/>
    <n v="0"/>
    <n v="0"/>
    <n v="0"/>
    <n v="0"/>
  </r>
  <r>
    <x v="376"/>
    <s v=""/>
    <s v="Premium movies"/>
    <s v=""/>
    <x v="0"/>
    <s v="Starz"/>
    <s v="Starz"/>
    <m/>
    <m/>
    <m/>
    <m/>
    <m/>
    <m/>
    <m/>
    <x v="0"/>
    <m/>
    <m/>
    <m/>
    <s v="Starz"/>
    <m/>
    <m/>
    <s v=""/>
    <s v=""/>
    <s v=""/>
    <s v=""/>
    <s v=""/>
    <s v=""/>
    <s v=""/>
    <s v=""/>
    <s v=""/>
    <s v=""/>
    <s v=""/>
    <s v=""/>
    <s v=""/>
    <s v=""/>
    <s v=""/>
    <s v=""/>
    <s v=""/>
    <s v=""/>
    <s v=""/>
    <s v=""/>
    <s v=""/>
    <s v=""/>
    <s v=""/>
    <s v=""/>
    <s v=""/>
    <s v=""/>
    <s v=""/>
    <s v=""/>
    <s v=""/>
    <s v=""/>
    <s v=""/>
    <s v=""/>
    <s v=""/>
    <s v=""/>
    <s v=""/>
    <n v="0"/>
    <n v="0"/>
    <n v="0"/>
    <n v="0"/>
    <n v="0"/>
  </r>
  <r>
    <x v="377"/>
    <s v=""/>
    <s v="Premium movies"/>
    <s v=""/>
    <x v="0"/>
    <s v="Starz"/>
    <s v="Starz"/>
    <m/>
    <m/>
    <m/>
    <m/>
    <m/>
    <m/>
    <m/>
    <x v="0"/>
    <m/>
    <m/>
    <m/>
    <m/>
    <m/>
    <m/>
    <s v=""/>
    <s v=""/>
    <s v=""/>
    <s v=""/>
    <s v=""/>
    <s v=""/>
    <s v=""/>
    <s v=""/>
    <s v=""/>
    <s v=""/>
    <s v=""/>
    <s v=""/>
    <s v=""/>
    <s v=""/>
    <s v=""/>
    <s v=""/>
    <s v=""/>
    <s v=""/>
    <s v=""/>
    <s v=""/>
    <s v=""/>
    <s v=""/>
    <s v=""/>
    <s v=""/>
    <s v=""/>
    <s v=""/>
    <s v=""/>
    <s v=""/>
    <s v=""/>
    <s v=""/>
    <s v=""/>
    <s v=""/>
    <s v=""/>
    <s v=""/>
    <s v=""/>
    <n v="0"/>
    <n v="0"/>
    <n v="0"/>
    <n v="0"/>
    <n v="0"/>
  </r>
  <r>
    <x v="378"/>
    <m/>
    <s v="Music channels"/>
    <s v=""/>
    <x v="0"/>
    <s v="Stingray Karaoke"/>
    <s v="Stingray Karaoke"/>
    <m/>
    <m/>
    <m/>
    <m/>
    <m/>
    <m/>
    <m/>
    <x v="0"/>
    <m/>
    <m/>
    <m/>
    <m/>
    <m/>
    <m/>
    <s v=""/>
    <s v=""/>
    <s v=""/>
    <s v=""/>
    <s v=""/>
    <s v=""/>
    <s v=""/>
    <s v=""/>
    <s v=""/>
    <s v=""/>
    <s v=""/>
    <s v=""/>
    <s v=""/>
    <s v=""/>
    <s v=""/>
    <s v=""/>
    <s v=""/>
    <s v=""/>
    <s v=""/>
    <s v=""/>
    <s v=""/>
    <s v=""/>
    <s v=""/>
    <s v=""/>
    <s v=""/>
    <s v=""/>
    <s v=""/>
    <s v=""/>
    <s v=""/>
    <s v=""/>
    <s v=""/>
    <s v=""/>
    <s v=""/>
    <s v=""/>
    <s v=""/>
    <n v="0"/>
    <n v="0"/>
    <n v="0"/>
    <n v="0"/>
    <n v="0"/>
  </r>
  <r>
    <x v="379"/>
    <m/>
    <s v="Music channels"/>
    <s v=""/>
    <x v="0"/>
    <m/>
    <m/>
    <m/>
    <m/>
    <m/>
    <m/>
    <m/>
    <m/>
    <m/>
    <x v="0"/>
    <m/>
    <m/>
    <m/>
    <m/>
    <s v="Premium"/>
    <m/>
    <s v=""/>
    <s v=""/>
    <s v=""/>
    <s v=""/>
    <s v=""/>
    <s v=""/>
    <s v=""/>
    <s v=""/>
    <s v=""/>
    <s v=""/>
    <s v=""/>
    <s v=""/>
    <s v=""/>
    <s v=""/>
    <s v=""/>
    <s v=""/>
    <s v=""/>
    <s v=""/>
    <s v=""/>
    <s v=""/>
    <s v=""/>
    <s v=""/>
    <s v=""/>
    <s v=""/>
    <s v=""/>
    <s v=""/>
    <s v=""/>
    <s v=""/>
    <s v=""/>
    <s v=""/>
    <s v=""/>
    <s v=""/>
    <s v=""/>
    <s v=""/>
    <s v=""/>
    <n v="0"/>
    <n v="0"/>
    <n v="0"/>
    <n v="0"/>
    <n v="0"/>
  </r>
  <r>
    <x v="380"/>
    <m/>
    <s v="Music channels"/>
    <s v=""/>
    <x v="0"/>
    <s v="Stingray Qello"/>
    <s v="Stingray Qello"/>
    <m/>
    <m/>
    <m/>
    <m/>
    <m/>
    <m/>
    <m/>
    <x v="0"/>
    <m/>
    <m/>
    <m/>
    <m/>
    <m/>
    <m/>
    <s v=""/>
    <s v=""/>
    <s v=""/>
    <s v=""/>
    <s v=""/>
    <s v=""/>
    <s v=""/>
    <s v=""/>
    <s v=""/>
    <s v=""/>
    <s v=""/>
    <s v=""/>
    <s v=""/>
    <s v=""/>
    <s v=""/>
    <s v=""/>
    <s v=""/>
    <s v=""/>
    <s v=""/>
    <s v=""/>
    <s v=""/>
    <s v=""/>
    <s v=""/>
    <s v=""/>
    <s v=""/>
    <s v=""/>
    <s v=""/>
    <s v=""/>
    <s v=""/>
    <s v=""/>
    <s v=""/>
    <s v=""/>
    <s v=""/>
    <s v=""/>
    <s v=""/>
    <n v="0"/>
    <n v="0"/>
    <n v="0"/>
    <n v="0"/>
    <n v="0"/>
  </r>
  <r>
    <x v="381"/>
    <m/>
    <s v="International"/>
    <s v=""/>
    <x v="0"/>
    <s v="Sun TV Mini"/>
    <s v="Sun TV Mini"/>
    <m/>
    <m/>
    <m/>
    <m/>
    <m/>
    <m/>
    <m/>
    <x v="0"/>
    <m/>
    <m/>
    <m/>
    <m/>
    <m/>
    <m/>
    <s v=""/>
    <s v=""/>
    <s v=""/>
    <s v=""/>
    <s v=""/>
    <s v=""/>
    <s v=""/>
    <s v=""/>
    <s v=""/>
    <s v=""/>
    <s v=""/>
    <s v=""/>
    <s v=""/>
    <s v=""/>
    <s v=""/>
    <s v=""/>
    <s v=""/>
    <s v=""/>
    <s v=""/>
    <s v=""/>
    <s v=""/>
    <s v=""/>
    <s v=""/>
    <s v=""/>
    <s v=""/>
    <s v=""/>
    <s v=""/>
    <s v=""/>
    <s v=""/>
    <s v=""/>
    <s v=""/>
    <s v=""/>
    <s v=""/>
    <s v=""/>
    <s v=""/>
    <n v="0"/>
    <n v="0"/>
    <n v="0"/>
    <n v="0"/>
    <n v="0"/>
  </r>
  <r>
    <x v="382"/>
    <s v=""/>
    <s v="Movies"/>
    <s v=""/>
    <x v="0"/>
    <s v="Hollywood Extra"/>
    <s v="Hollywood Extra"/>
    <m/>
    <m/>
    <m/>
    <m/>
    <m/>
    <m/>
    <m/>
    <x v="10"/>
    <m/>
    <m/>
    <m/>
    <m/>
    <m/>
    <m/>
    <s v=""/>
    <s v=""/>
    <s v=""/>
    <s v=""/>
    <s v=""/>
    <s v=""/>
    <s v=""/>
    <s v=""/>
    <s v=""/>
    <s v=""/>
    <s v=""/>
    <s v=""/>
    <s v=""/>
    <s v=""/>
    <s v=""/>
    <s v=""/>
    <s v=""/>
    <s v=""/>
    <s v=""/>
    <s v=""/>
    <s v=""/>
    <s v=""/>
    <s v=""/>
    <s v=""/>
    <s v=""/>
    <s v=""/>
    <s v=""/>
    <s v=""/>
    <s v=""/>
    <s v=""/>
    <s v=""/>
    <s v=""/>
    <s v=""/>
    <s v=""/>
    <s v=""/>
    <n v="0"/>
    <n v="0"/>
    <n v="0"/>
    <n v="0"/>
    <n v="0"/>
  </r>
  <r>
    <x v="383"/>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r>
  <r>
    <x v="384"/>
    <m/>
    <s v="International"/>
    <s v=""/>
    <x v="0"/>
    <s v="Caribe"/>
    <s v="Caribe"/>
    <m/>
    <m/>
    <m/>
    <m/>
    <m/>
    <m/>
    <m/>
    <x v="0"/>
    <m/>
    <m/>
    <m/>
    <m/>
    <m/>
    <m/>
    <s v=""/>
    <s v=""/>
    <s v=""/>
    <s v=""/>
    <s v=""/>
    <s v=""/>
    <s v=""/>
    <s v=""/>
    <s v=""/>
    <s v=""/>
    <s v=""/>
    <s v=""/>
    <s v=""/>
    <s v=""/>
    <s v=""/>
    <s v=""/>
    <s v=""/>
    <s v=""/>
    <s v=""/>
    <s v=""/>
    <s v=""/>
    <s v=""/>
    <s v=""/>
    <s v=""/>
    <s v=""/>
    <s v=""/>
    <s v=""/>
    <s v=""/>
    <s v=""/>
    <s v=""/>
    <s v=""/>
    <s v=""/>
    <s v=""/>
    <s v=""/>
    <s v=""/>
    <n v="0"/>
    <n v="0"/>
    <n v="0"/>
    <n v="0"/>
    <n v="0"/>
  </r>
  <r>
    <x v="38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386"/>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r>
  <r>
    <x v="387"/>
    <m/>
    <s v="International"/>
    <s v=""/>
    <x v="0"/>
    <s v="Chinese Mini"/>
    <s v="Chinese Mini"/>
    <m/>
    <m/>
    <m/>
    <m/>
    <m/>
    <m/>
    <m/>
    <x v="0"/>
    <m/>
    <m/>
    <m/>
    <m/>
    <m/>
    <m/>
    <s v=""/>
    <s v=""/>
    <s v=""/>
    <s v=""/>
    <s v=""/>
    <s v=""/>
    <s v=""/>
    <s v=""/>
    <s v=""/>
    <s v=""/>
    <s v=""/>
    <s v=""/>
    <s v=""/>
    <s v=""/>
    <s v=""/>
    <s v=""/>
    <s v=""/>
    <s v=""/>
    <s v=""/>
    <s v=""/>
    <s v=""/>
    <s v=""/>
    <s v=""/>
    <s v=""/>
    <s v=""/>
    <s v=""/>
    <s v=""/>
    <s v=""/>
    <s v=""/>
    <s v=""/>
    <s v=""/>
    <s v=""/>
    <s v=""/>
    <s v=""/>
    <s v=""/>
    <n v="0"/>
    <n v="0"/>
    <n v="0"/>
    <n v="0"/>
    <n v="0"/>
  </r>
  <r>
    <x v="388"/>
    <s v=""/>
    <s v="Lifestyle"/>
    <s v=""/>
    <x v="1"/>
    <m/>
    <m/>
    <m/>
    <m/>
    <m/>
    <m/>
    <m/>
    <m/>
    <m/>
    <x v="1"/>
    <m/>
    <s v="Core"/>
    <m/>
    <m/>
    <m/>
    <m/>
    <s v=""/>
    <s v=""/>
    <s v=""/>
    <s v=""/>
    <s v=""/>
    <s v=""/>
    <s v=""/>
    <s v=""/>
    <s v=""/>
    <s v=""/>
    <s v=""/>
    <s v=""/>
    <s v=""/>
    <s v=""/>
    <s v=""/>
    <s v=""/>
    <s v=""/>
    <s v=""/>
    <s v=""/>
    <s v=""/>
    <s v=""/>
    <s v=""/>
    <s v=""/>
    <s v=""/>
    <s v=""/>
    <s v=""/>
    <s v=""/>
    <s v=""/>
    <s v=""/>
    <s v=""/>
    <s v=""/>
    <s v=""/>
    <s v=""/>
    <s v=""/>
    <s v=""/>
    <n v="0"/>
    <n v="0"/>
    <n v="0"/>
    <n v="0"/>
    <n v="0"/>
  </r>
  <r>
    <x v="389"/>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r>
  <r>
    <x v="390"/>
    <m/>
    <s v="Kids and family"/>
    <s v=""/>
    <x v="0"/>
    <m/>
    <m/>
    <m/>
    <m/>
    <m/>
    <m/>
    <m/>
    <m/>
    <m/>
    <x v="0"/>
    <m/>
    <m/>
    <s v="Extra"/>
    <m/>
    <m/>
    <m/>
    <s v=""/>
    <s v=""/>
    <s v=""/>
    <s v=""/>
    <s v=""/>
    <s v=""/>
    <s v=""/>
    <s v=""/>
    <s v=""/>
    <s v=""/>
    <s v=""/>
    <s v=""/>
    <s v=""/>
    <s v=""/>
    <s v=""/>
    <s v=""/>
    <s v=""/>
    <s v=""/>
    <s v=""/>
    <s v=""/>
    <s v=""/>
    <s v=""/>
    <s v=""/>
    <s v=""/>
    <s v=""/>
    <s v=""/>
    <s v=""/>
    <s v=""/>
    <s v=""/>
    <s v=""/>
    <s v=""/>
    <s v=""/>
    <s v=""/>
    <s v=""/>
    <s v=""/>
    <n v="0"/>
    <n v="0"/>
    <n v="0"/>
    <n v="0"/>
    <n v="0"/>
  </r>
  <r>
    <x v="391"/>
    <s v="Teennick"/>
    <s v="Kids and family"/>
    <s v=""/>
    <x v="1"/>
    <s v="Kids Extra"/>
    <s v="Kids Extra"/>
    <m/>
    <m/>
    <s v="Yes"/>
    <s v="Yes"/>
    <s v="Yes"/>
    <s v="Yes"/>
    <m/>
    <x v="0"/>
    <m/>
    <m/>
    <s v="Extra"/>
    <s v="Yes"/>
    <m/>
    <m/>
    <s v=""/>
    <s v=""/>
    <s v=""/>
    <s v=""/>
    <s v=""/>
    <s v=""/>
    <s v=""/>
    <s v=""/>
    <s v=""/>
    <s v=""/>
    <s v=""/>
    <s v=""/>
    <s v=""/>
    <s v=""/>
    <s v=""/>
    <s v=""/>
    <s v=""/>
    <s v=""/>
    <s v=""/>
    <s v=""/>
    <s v=""/>
    <s v=""/>
    <s v=""/>
    <s v=""/>
    <s v=""/>
    <s v=""/>
    <s v=""/>
    <s v=""/>
    <s v=""/>
    <s v=""/>
    <s v=""/>
    <s v=""/>
    <s v=""/>
    <s v=""/>
    <s v=""/>
    <n v="0"/>
    <n v="0"/>
    <n v="0"/>
    <n v="0"/>
    <n v="0"/>
  </r>
  <r>
    <x v="392"/>
    <m/>
    <s v="International"/>
    <s v=""/>
    <x v="0"/>
    <s v="Centroamérica"/>
    <s v="Centroamérica"/>
    <m/>
    <m/>
    <m/>
    <m/>
    <m/>
    <m/>
    <m/>
    <x v="0"/>
    <m/>
    <m/>
    <m/>
    <m/>
    <m/>
    <m/>
    <s v=""/>
    <s v=""/>
    <s v=""/>
    <s v=""/>
    <s v=""/>
    <s v=""/>
    <s v=""/>
    <s v=""/>
    <s v=""/>
    <s v=""/>
    <s v=""/>
    <s v=""/>
    <s v=""/>
    <s v=""/>
    <s v=""/>
    <s v=""/>
    <s v=""/>
    <s v=""/>
    <s v=""/>
    <s v=""/>
    <s v=""/>
    <s v=""/>
    <s v=""/>
    <s v=""/>
    <s v=""/>
    <s v=""/>
    <s v=""/>
    <s v=""/>
    <s v=""/>
    <s v=""/>
    <s v=""/>
    <s v=""/>
    <s v=""/>
    <s v=""/>
    <s v=""/>
    <n v="0"/>
    <n v="0"/>
    <n v="0"/>
    <n v="0"/>
    <n v="0"/>
  </r>
  <r>
    <x v="39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394"/>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r>
  <r>
    <x v="395"/>
    <m/>
    <s v="Spanish"/>
    <s v=""/>
    <x v="0"/>
    <s v="México"/>
    <s v="México"/>
    <m/>
    <m/>
    <m/>
    <m/>
    <m/>
    <m/>
    <m/>
    <x v="0"/>
    <m/>
    <m/>
    <m/>
    <m/>
    <m/>
    <m/>
    <s v=""/>
    <s v=""/>
    <s v=""/>
    <s v=""/>
    <s v=""/>
    <s v=""/>
    <s v=""/>
    <s v=""/>
    <s v=""/>
    <s v=""/>
    <s v=""/>
    <s v=""/>
    <s v=""/>
    <s v=""/>
    <s v=""/>
    <s v=""/>
    <s v=""/>
    <s v=""/>
    <s v=""/>
    <s v=""/>
    <s v=""/>
    <s v=""/>
    <s v=""/>
    <s v=""/>
    <s v=""/>
    <s v=""/>
    <s v=""/>
    <s v=""/>
    <s v=""/>
    <s v=""/>
    <s v=""/>
    <s v=""/>
    <s v=""/>
    <s v=""/>
    <s v=""/>
    <n v="0"/>
    <n v="0"/>
    <n v="0"/>
    <n v="0"/>
    <n v="0"/>
  </r>
  <r>
    <x v="396"/>
    <m/>
    <s v="International"/>
    <s v=""/>
    <x v="0"/>
    <s v="Caribe"/>
    <s v="Caribe"/>
    <m/>
    <m/>
    <m/>
    <m/>
    <m/>
    <m/>
    <m/>
    <x v="0"/>
    <m/>
    <m/>
    <m/>
    <m/>
    <m/>
    <m/>
    <s v=""/>
    <s v=""/>
    <s v=""/>
    <s v=""/>
    <s v=""/>
    <s v=""/>
    <s v=""/>
    <s v=""/>
    <s v=""/>
    <s v=""/>
    <s v=""/>
    <s v=""/>
    <s v=""/>
    <s v=""/>
    <s v=""/>
    <s v=""/>
    <s v=""/>
    <s v=""/>
    <s v=""/>
    <s v=""/>
    <s v=""/>
    <s v=""/>
    <s v=""/>
    <s v=""/>
    <s v=""/>
    <s v=""/>
    <s v=""/>
    <s v=""/>
    <s v=""/>
    <s v=""/>
    <s v=""/>
    <s v=""/>
    <s v=""/>
    <s v=""/>
    <s v=""/>
    <n v="0"/>
    <n v="0"/>
    <n v="0"/>
    <n v="0"/>
    <n v="0"/>
  </r>
  <r>
    <x v="397"/>
    <s v=""/>
    <s v="Spanish"/>
    <s v=""/>
    <x v="0"/>
    <m/>
    <m/>
    <s v="Yes"/>
    <s v="Yes"/>
    <s v="Yes"/>
    <s v="Yes"/>
    <s v="Yes"/>
    <s v="Yes"/>
    <s v="Yes"/>
    <x v="1"/>
    <s v="Yes"/>
    <s v="Yes"/>
    <m/>
    <m/>
    <m/>
    <s v="Yes"/>
    <s v=""/>
    <s v=""/>
    <s v=""/>
    <s v=""/>
    <s v=""/>
    <s v=""/>
    <s v=""/>
    <s v=""/>
    <s v=""/>
    <s v=""/>
    <s v=""/>
    <s v=""/>
    <s v=""/>
    <s v=""/>
    <s v=""/>
    <s v=""/>
    <s v=""/>
    <s v=""/>
    <s v=""/>
    <s v=""/>
    <s v=""/>
    <s v=""/>
    <s v=""/>
    <s v=""/>
    <s v=""/>
    <s v=""/>
    <s v=""/>
    <s v=""/>
    <s v=""/>
    <s v=""/>
    <s v=""/>
    <s v=""/>
    <s v=""/>
    <s v=""/>
    <s v=""/>
    <n v="0"/>
    <n v="0"/>
    <n v="0"/>
    <n v="0"/>
    <n v="0"/>
  </r>
  <r>
    <x v="398"/>
    <m/>
    <s v="International"/>
    <s v=""/>
    <x v="0"/>
    <s v="Caribe"/>
    <s v="Caribe"/>
    <m/>
    <m/>
    <m/>
    <m/>
    <m/>
    <m/>
    <m/>
    <x v="0"/>
    <m/>
    <m/>
    <m/>
    <m/>
    <m/>
    <m/>
    <s v=""/>
    <s v=""/>
    <s v=""/>
    <s v=""/>
    <s v=""/>
    <s v=""/>
    <s v=""/>
    <s v=""/>
    <s v=""/>
    <s v=""/>
    <s v=""/>
    <s v=""/>
    <s v=""/>
    <s v=""/>
    <s v=""/>
    <s v=""/>
    <s v=""/>
    <s v=""/>
    <s v=""/>
    <s v=""/>
    <s v=""/>
    <s v=""/>
    <s v=""/>
    <s v=""/>
    <s v=""/>
    <s v=""/>
    <s v=""/>
    <s v=""/>
    <s v=""/>
    <s v=""/>
    <s v=""/>
    <s v=""/>
    <s v=""/>
    <s v=""/>
    <s v=""/>
    <n v="0"/>
    <n v="0"/>
    <n v="0"/>
    <n v="0"/>
    <n v="0"/>
  </r>
  <r>
    <x v="399"/>
    <s v="Tennis"/>
    <s v="Sports"/>
    <s v=""/>
    <x v="0"/>
    <s v="Sports Extra"/>
    <s v="Sports Extra"/>
    <m/>
    <m/>
    <m/>
    <s v="Yes"/>
    <s v="Yes"/>
    <s v="Yes"/>
    <m/>
    <x v="1"/>
    <m/>
    <s v="Core"/>
    <s v="Extra"/>
    <m/>
    <m/>
    <m/>
    <s v=""/>
    <s v=""/>
    <s v=""/>
    <s v=""/>
    <s v=""/>
    <s v=""/>
    <s v=""/>
    <s v=""/>
    <s v=""/>
    <s v=""/>
    <s v=""/>
    <s v=""/>
    <s v=""/>
    <s v=""/>
    <s v=""/>
    <s v=""/>
    <s v=""/>
    <s v=""/>
    <s v=""/>
    <s v=""/>
    <s v=""/>
    <s v=""/>
    <s v=""/>
    <s v=""/>
    <s v=""/>
    <s v=""/>
    <s v=""/>
    <s v=""/>
    <s v=""/>
    <s v=""/>
    <s v=""/>
    <s v=""/>
    <s v=""/>
    <s v=""/>
    <s v=""/>
    <n v="0"/>
    <n v="0"/>
    <n v="0"/>
    <n v="0"/>
    <n v="0"/>
  </r>
  <r>
    <x v="400"/>
    <s v="TheBlaze"/>
    <s v="News"/>
    <s v=""/>
    <x v="0"/>
    <s v="News Extra"/>
    <s v="News Extra"/>
    <m/>
    <m/>
    <m/>
    <m/>
    <m/>
    <m/>
    <m/>
    <x v="0"/>
    <m/>
    <m/>
    <m/>
    <m/>
    <s v="Premium"/>
    <m/>
    <s v=""/>
    <s v=""/>
    <s v=""/>
    <s v=""/>
    <s v=""/>
    <s v=""/>
    <s v=""/>
    <s v=""/>
    <s v=""/>
    <s v=""/>
    <s v=""/>
    <s v=""/>
    <s v=""/>
    <s v=""/>
    <s v=""/>
    <s v=""/>
    <s v=""/>
    <s v=""/>
    <s v=""/>
    <s v=""/>
    <s v=""/>
    <s v=""/>
    <s v=""/>
    <s v=""/>
    <s v=""/>
    <s v=""/>
    <s v=""/>
    <s v=""/>
    <s v=""/>
    <s v=""/>
    <s v=""/>
    <s v=""/>
    <s v=""/>
    <s v=""/>
    <s v=""/>
    <n v="0"/>
    <n v="0"/>
    <n v="0"/>
    <n v="0"/>
    <n v="0"/>
  </r>
  <r>
    <x v="401"/>
    <s v="CountryTV"/>
    <s v="Music channels"/>
    <s v=""/>
    <x v="0"/>
    <s v="The Country Network"/>
    <s v="The Country Network"/>
    <m/>
    <m/>
    <m/>
    <m/>
    <m/>
    <m/>
    <m/>
    <x v="0"/>
    <m/>
    <m/>
    <m/>
    <m/>
    <s v="Premium"/>
    <m/>
    <s v=""/>
    <s v=""/>
    <s v=""/>
    <s v=""/>
    <s v=""/>
    <s v=""/>
    <s v=""/>
    <s v=""/>
    <s v=""/>
    <s v=""/>
    <s v=""/>
    <s v=""/>
    <s v=""/>
    <s v=""/>
    <s v=""/>
    <s v=""/>
    <s v=""/>
    <s v=""/>
    <s v=""/>
    <s v=""/>
    <s v=""/>
    <s v=""/>
    <s v=""/>
    <s v=""/>
    <s v=""/>
    <s v=""/>
    <s v=""/>
    <s v=""/>
    <s v=""/>
    <s v=""/>
    <s v=""/>
    <s v=""/>
    <s v=""/>
    <s v=""/>
    <s v=""/>
    <n v="0"/>
    <n v="0"/>
    <n v="0"/>
    <n v="0"/>
    <n v="0"/>
  </r>
  <r>
    <x v="402"/>
    <s v=""/>
    <s v="Sports"/>
    <s v=""/>
    <x v="0"/>
    <s v="Heartland Extra"/>
    <s v="Heartland Extra"/>
    <m/>
    <m/>
    <m/>
    <m/>
    <m/>
    <m/>
    <m/>
    <x v="0"/>
    <m/>
    <m/>
    <m/>
    <m/>
    <m/>
    <m/>
    <s v=""/>
    <s v=""/>
    <s v=""/>
    <s v=""/>
    <s v=""/>
    <s v=""/>
    <s v=""/>
    <s v=""/>
    <s v=""/>
    <s v=""/>
    <s v=""/>
    <s v=""/>
    <s v=""/>
    <s v=""/>
    <s v=""/>
    <s v=""/>
    <s v=""/>
    <s v=""/>
    <s v=""/>
    <s v=""/>
    <s v=""/>
    <s v=""/>
    <s v=""/>
    <s v=""/>
    <s v=""/>
    <s v=""/>
    <s v=""/>
    <s v=""/>
    <s v=""/>
    <s v=""/>
    <s v=""/>
    <s v=""/>
    <s v=""/>
    <s v=""/>
    <s v=""/>
    <n v="0"/>
    <n v="0"/>
    <n v="0"/>
    <n v="0"/>
    <n v="0"/>
  </r>
  <r>
    <x v="403"/>
    <s v=""/>
    <s v="Movies"/>
    <s v=""/>
    <x v="0"/>
    <s v="Hollywood Extra"/>
    <s v="Hollywood Extra"/>
    <m/>
    <m/>
    <m/>
    <m/>
    <m/>
    <m/>
    <m/>
    <x v="0"/>
    <m/>
    <m/>
    <m/>
    <m/>
    <m/>
    <m/>
    <s v=""/>
    <s v=""/>
    <s v=""/>
    <s v=""/>
    <s v=""/>
    <s v=""/>
    <s v=""/>
    <s v=""/>
    <s v=""/>
    <s v=""/>
    <s v=""/>
    <s v=""/>
    <s v=""/>
    <s v=""/>
    <s v=""/>
    <s v=""/>
    <s v=""/>
    <s v=""/>
    <s v=""/>
    <s v=""/>
    <s v=""/>
    <s v=""/>
    <s v=""/>
    <s v=""/>
    <s v=""/>
    <s v=""/>
    <s v=""/>
    <s v=""/>
    <s v=""/>
    <s v=""/>
    <s v=""/>
    <s v=""/>
    <s v=""/>
    <s v=""/>
    <s v=""/>
    <n v="0"/>
    <n v="0"/>
    <n v="0"/>
    <n v="0"/>
    <n v="0"/>
  </r>
  <r>
    <x v="404"/>
    <s v=""/>
    <s v="News"/>
    <s v=""/>
    <x v="0"/>
    <m/>
    <m/>
    <m/>
    <m/>
    <m/>
    <m/>
    <m/>
    <m/>
    <m/>
    <x v="1"/>
    <m/>
    <m/>
    <m/>
    <m/>
    <m/>
    <m/>
    <s v=""/>
    <s v=""/>
    <s v=""/>
    <s v=""/>
    <s v=""/>
    <s v=""/>
    <s v=""/>
    <s v=""/>
    <s v=""/>
    <s v=""/>
    <s v=""/>
    <s v=""/>
    <s v=""/>
    <s v=""/>
    <s v=""/>
    <s v=""/>
    <s v=""/>
    <s v=""/>
    <s v=""/>
    <s v=""/>
    <s v=""/>
    <s v=""/>
    <s v=""/>
    <s v=""/>
    <s v=""/>
    <s v=""/>
    <s v=""/>
    <s v=""/>
    <s v=""/>
    <s v=""/>
    <s v=""/>
    <s v=""/>
    <s v=""/>
    <s v=""/>
    <s v=""/>
    <n v="0"/>
    <n v="0"/>
    <n v="0"/>
    <n v="0"/>
    <n v="0"/>
  </r>
  <r>
    <x v="405"/>
    <m/>
    <s v="International"/>
    <s v=""/>
    <x v="0"/>
    <s v="Hindi Mini"/>
    <s v="Hindi Mini"/>
    <m/>
    <m/>
    <m/>
    <m/>
    <m/>
    <m/>
    <m/>
    <x v="0"/>
    <m/>
    <m/>
    <m/>
    <m/>
    <m/>
    <m/>
    <s v=""/>
    <s v=""/>
    <s v=""/>
    <s v=""/>
    <s v=""/>
    <s v=""/>
    <s v=""/>
    <s v=""/>
    <s v=""/>
    <s v=""/>
    <s v=""/>
    <s v=""/>
    <s v=""/>
    <s v=""/>
    <s v=""/>
    <s v=""/>
    <s v=""/>
    <s v=""/>
    <s v=""/>
    <s v=""/>
    <s v=""/>
    <s v=""/>
    <s v=""/>
    <s v=""/>
    <s v=""/>
    <s v=""/>
    <s v=""/>
    <s v=""/>
    <s v=""/>
    <s v=""/>
    <s v=""/>
    <s v=""/>
    <s v=""/>
    <s v=""/>
    <s v=""/>
    <n v="0"/>
    <n v="0"/>
    <n v="0"/>
    <n v="0"/>
    <n v="0"/>
  </r>
  <r>
    <x v="406"/>
    <m/>
    <s v="International"/>
    <s v=""/>
    <x v="0"/>
    <s v="Français Mini"/>
    <s v="Français Mini"/>
    <m/>
    <m/>
    <m/>
    <m/>
    <m/>
    <m/>
    <m/>
    <x v="0"/>
    <m/>
    <m/>
    <m/>
    <m/>
    <m/>
    <m/>
    <s v=""/>
    <s v=""/>
    <s v=""/>
    <s v=""/>
    <s v=""/>
    <s v=""/>
    <s v=""/>
    <s v=""/>
    <s v=""/>
    <s v=""/>
    <s v=""/>
    <s v=""/>
    <s v=""/>
    <s v=""/>
    <s v=""/>
    <s v=""/>
    <s v=""/>
    <s v=""/>
    <s v=""/>
    <s v=""/>
    <s v=""/>
    <s v=""/>
    <s v=""/>
    <s v=""/>
    <s v=""/>
    <s v=""/>
    <s v=""/>
    <s v=""/>
    <s v=""/>
    <s v=""/>
    <s v=""/>
    <s v=""/>
    <s v=""/>
    <s v=""/>
    <s v=""/>
    <n v="0"/>
    <n v="0"/>
    <n v="0"/>
    <n v="0"/>
    <n v="0"/>
  </r>
  <r>
    <x v="407"/>
    <s v="TLC (East &amp; West)"/>
    <s v="Lifestyle"/>
    <s v=""/>
    <x v="1"/>
    <m/>
    <s v="Yes"/>
    <m/>
    <m/>
    <s v="Yes"/>
    <s v="Yes"/>
    <s v="Yes"/>
    <s v="Yes"/>
    <m/>
    <x v="1"/>
    <s v="Yes"/>
    <s v="Yes"/>
    <s v="Yes"/>
    <s v="Yes"/>
    <m/>
    <s v="Yes"/>
    <s v=""/>
    <s v=""/>
    <s v=""/>
    <s v=""/>
    <s v=""/>
    <s v=""/>
    <s v=""/>
    <s v=""/>
    <s v=""/>
    <s v=""/>
    <s v=""/>
    <s v=""/>
    <s v=""/>
    <s v=""/>
    <s v=""/>
    <s v=""/>
    <s v=""/>
    <s v=""/>
    <s v=""/>
    <s v=""/>
    <s v=""/>
    <s v=""/>
    <s v=""/>
    <s v=""/>
    <s v=""/>
    <s v=""/>
    <s v=""/>
    <s v=""/>
    <s v=""/>
    <s v=""/>
    <s v=""/>
    <s v=""/>
    <s v=""/>
    <s v=""/>
    <s v=""/>
    <n v="0"/>
    <n v="0"/>
    <n v="0"/>
    <n v="0"/>
    <n v="0"/>
  </r>
  <r>
    <x v="408"/>
    <m/>
    <s v="Spanish"/>
    <s v=""/>
    <x v="0"/>
    <s v="México"/>
    <s v="México"/>
    <m/>
    <m/>
    <m/>
    <m/>
    <m/>
    <m/>
    <m/>
    <x v="0"/>
    <m/>
    <m/>
    <m/>
    <m/>
    <m/>
    <m/>
    <s v=""/>
    <s v=""/>
    <s v=""/>
    <s v=""/>
    <s v=""/>
    <s v=""/>
    <s v=""/>
    <s v=""/>
    <s v=""/>
    <s v=""/>
    <s v=""/>
    <s v=""/>
    <s v=""/>
    <s v=""/>
    <s v=""/>
    <s v=""/>
    <s v=""/>
    <s v=""/>
    <s v=""/>
    <s v=""/>
    <s v=""/>
    <s v=""/>
    <s v=""/>
    <s v=""/>
    <s v=""/>
    <s v=""/>
    <s v=""/>
    <s v=""/>
    <s v=""/>
    <s v=""/>
    <s v=""/>
    <s v=""/>
    <s v=""/>
    <s v=""/>
    <s v=""/>
    <n v="0"/>
    <n v="0"/>
    <n v="0"/>
    <n v="0"/>
    <n v="0"/>
  </r>
  <r>
    <x v="409"/>
    <m/>
    <s v="Spanish"/>
    <s v=""/>
    <x v="0"/>
    <s v="Sudamérica"/>
    <s v="Sudamérica"/>
    <m/>
    <m/>
    <m/>
    <m/>
    <m/>
    <m/>
    <m/>
    <x v="0"/>
    <m/>
    <m/>
    <m/>
    <m/>
    <m/>
    <m/>
    <s v=""/>
    <s v=""/>
    <s v=""/>
    <s v=""/>
    <s v=""/>
    <s v=""/>
    <s v=""/>
    <s v=""/>
    <s v=""/>
    <s v=""/>
    <s v=""/>
    <s v=""/>
    <s v=""/>
    <s v=""/>
    <s v=""/>
    <s v=""/>
    <s v=""/>
    <s v=""/>
    <s v=""/>
    <s v=""/>
    <s v=""/>
    <s v=""/>
    <s v=""/>
    <s v=""/>
    <s v=""/>
    <s v=""/>
    <s v=""/>
    <s v=""/>
    <s v=""/>
    <s v=""/>
    <s v=""/>
    <s v=""/>
    <s v=""/>
    <s v=""/>
    <s v=""/>
    <n v="0"/>
    <n v="0"/>
    <n v="0"/>
    <n v="0"/>
    <n v="0"/>
  </r>
  <r>
    <x v="410"/>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r>
  <r>
    <x v="41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412"/>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r>
  <r>
    <x v="413"/>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r>
  <r>
    <x v="414"/>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r>
  <r>
    <x v="415"/>
    <m/>
    <s v="International"/>
    <s v=""/>
    <x v="0"/>
    <s v="Italiano Mini"/>
    <s v="Italiano Mini"/>
    <m/>
    <m/>
    <m/>
    <m/>
    <m/>
    <m/>
    <m/>
    <x v="0"/>
    <m/>
    <m/>
    <m/>
    <m/>
    <m/>
    <m/>
    <s v=""/>
    <s v=""/>
    <s v=""/>
    <s v=""/>
    <s v=""/>
    <s v=""/>
    <s v=""/>
    <s v=""/>
    <s v=""/>
    <s v=""/>
    <s v=""/>
    <s v=""/>
    <s v=""/>
    <s v=""/>
    <s v=""/>
    <s v=""/>
    <s v=""/>
    <s v=""/>
    <s v=""/>
    <s v=""/>
    <s v=""/>
    <s v=""/>
    <s v=""/>
    <s v=""/>
    <s v=""/>
    <s v=""/>
    <s v=""/>
    <s v=""/>
    <s v=""/>
    <s v=""/>
    <s v=""/>
    <s v=""/>
    <s v=""/>
    <s v=""/>
    <s v=""/>
    <n v="0"/>
    <n v="0"/>
    <n v="0"/>
    <n v="0"/>
    <n v="0"/>
  </r>
  <r>
    <x v="41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417"/>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r>
  <r>
    <x v="418"/>
    <m/>
    <s v="Lifestyle"/>
    <s v=""/>
    <x v="0"/>
    <m/>
    <m/>
    <m/>
    <m/>
    <m/>
    <s v="Yes"/>
    <s v="Yes"/>
    <s v="Yes"/>
    <m/>
    <x v="0"/>
    <m/>
    <m/>
    <m/>
    <m/>
    <m/>
    <m/>
    <s v=""/>
    <s v=""/>
    <s v=""/>
    <s v=""/>
    <s v=""/>
    <s v=""/>
    <s v=""/>
    <s v=""/>
    <s v=""/>
    <s v=""/>
    <s v=""/>
    <s v=""/>
    <s v=""/>
    <s v=""/>
    <s v=""/>
    <s v=""/>
    <s v=""/>
    <s v=""/>
    <s v=""/>
    <s v=""/>
    <s v=""/>
    <s v=""/>
    <s v=""/>
    <s v=""/>
    <s v=""/>
    <s v=""/>
    <s v=""/>
    <s v=""/>
    <s v=""/>
    <s v=""/>
    <s v=""/>
    <s v=""/>
    <s v=""/>
    <s v=""/>
    <s v=""/>
    <n v="0"/>
    <n v="0"/>
    <n v="0"/>
    <n v="0"/>
    <n v="0"/>
  </r>
  <r>
    <x v="419"/>
    <m/>
    <s v="International"/>
    <s v=""/>
    <x v="0"/>
    <s v="Caribe"/>
    <s v="Caribe"/>
    <m/>
    <m/>
    <m/>
    <m/>
    <m/>
    <m/>
    <m/>
    <x v="0"/>
    <m/>
    <m/>
    <m/>
    <m/>
    <m/>
    <m/>
    <s v=""/>
    <s v=""/>
    <s v=""/>
    <s v=""/>
    <s v=""/>
    <s v=""/>
    <s v=""/>
    <s v=""/>
    <s v=""/>
    <s v=""/>
    <s v=""/>
    <s v=""/>
    <s v=""/>
    <s v=""/>
    <s v=""/>
    <s v=""/>
    <s v=""/>
    <s v=""/>
    <s v=""/>
    <s v=""/>
    <s v=""/>
    <s v=""/>
    <s v=""/>
    <s v=""/>
    <s v=""/>
    <s v=""/>
    <s v=""/>
    <s v=""/>
    <s v=""/>
    <s v=""/>
    <s v=""/>
    <s v=""/>
    <s v=""/>
    <s v=""/>
    <s v=""/>
    <n v="0"/>
    <n v="0"/>
    <n v="0"/>
    <n v="0"/>
    <n v="0"/>
  </r>
  <r>
    <x v="420"/>
    <m/>
    <s v="International"/>
    <s v=""/>
    <x v="0"/>
    <s v="Français Mini"/>
    <s v="Français Mini"/>
    <m/>
    <m/>
    <m/>
    <m/>
    <m/>
    <m/>
    <m/>
    <x v="0"/>
    <m/>
    <m/>
    <m/>
    <m/>
    <m/>
    <m/>
    <s v=""/>
    <s v=""/>
    <s v=""/>
    <s v=""/>
    <s v=""/>
    <s v=""/>
    <s v=""/>
    <s v=""/>
    <s v=""/>
    <s v=""/>
    <s v=""/>
    <s v=""/>
    <s v=""/>
    <s v=""/>
    <s v=""/>
    <s v=""/>
    <s v=""/>
    <s v=""/>
    <s v=""/>
    <s v=""/>
    <s v=""/>
    <s v=""/>
    <s v=""/>
    <s v=""/>
    <s v=""/>
    <s v=""/>
    <s v=""/>
    <s v=""/>
    <s v=""/>
    <s v=""/>
    <s v=""/>
    <s v=""/>
    <s v=""/>
    <s v=""/>
    <s v=""/>
    <n v="0"/>
    <n v="0"/>
    <n v="0"/>
    <n v="0"/>
    <n v="0"/>
  </r>
  <r>
    <x v="421"/>
    <m/>
    <s v="International"/>
    <s v=""/>
    <x v="0"/>
    <s v="Telugu Mini"/>
    <s v="Telugu Mini"/>
    <m/>
    <m/>
    <m/>
    <m/>
    <m/>
    <m/>
    <m/>
    <x v="0"/>
    <m/>
    <m/>
    <m/>
    <m/>
    <m/>
    <m/>
    <s v=""/>
    <s v=""/>
    <s v=""/>
    <s v=""/>
    <s v=""/>
    <s v=""/>
    <s v=""/>
    <s v=""/>
    <s v=""/>
    <s v=""/>
    <s v=""/>
    <s v=""/>
    <s v=""/>
    <s v=""/>
    <s v=""/>
    <s v=""/>
    <s v=""/>
    <s v=""/>
    <s v=""/>
    <s v=""/>
    <s v=""/>
    <s v=""/>
    <s v=""/>
    <s v=""/>
    <s v=""/>
    <s v=""/>
    <s v=""/>
    <s v=""/>
    <s v=""/>
    <s v=""/>
    <s v=""/>
    <s v=""/>
    <s v=""/>
    <s v=""/>
    <s v=""/>
    <n v="0"/>
    <n v="0"/>
    <n v="0"/>
    <n v="0"/>
    <n v="0"/>
  </r>
  <r>
    <x v="422"/>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r>
  <r>
    <x v="423"/>
    <m/>
    <s v="Sports"/>
    <s v=""/>
    <x v="0"/>
    <m/>
    <m/>
    <m/>
    <m/>
    <m/>
    <m/>
    <s v="Yes"/>
    <s v="Yes"/>
    <m/>
    <x v="0"/>
    <m/>
    <m/>
    <m/>
    <m/>
    <s v="Premium"/>
    <m/>
    <s v=""/>
    <s v=""/>
    <s v=""/>
    <s v=""/>
    <s v=""/>
    <s v=""/>
    <s v=""/>
    <s v=""/>
    <s v=""/>
    <s v=""/>
    <s v=""/>
    <s v=""/>
    <s v=""/>
    <s v=""/>
    <s v=""/>
    <s v=""/>
    <s v=""/>
    <s v=""/>
    <s v=""/>
    <s v=""/>
    <s v=""/>
    <s v=""/>
    <s v=""/>
    <s v=""/>
    <s v=""/>
    <s v=""/>
    <s v=""/>
    <s v=""/>
    <s v=""/>
    <s v=""/>
    <s v=""/>
    <s v=""/>
    <s v=""/>
    <s v=""/>
    <s v=""/>
    <n v="0"/>
    <n v="0"/>
    <n v="0"/>
    <n v="0"/>
    <n v="0"/>
  </r>
  <r>
    <x v="424"/>
    <m/>
    <s v="Sports"/>
    <s v=""/>
    <x v="0"/>
    <m/>
    <m/>
    <m/>
    <m/>
    <m/>
    <m/>
    <m/>
    <m/>
    <m/>
    <x v="0"/>
    <m/>
    <m/>
    <m/>
    <m/>
    <s v="Premium"/>
    <m/>
    <s v=""/>
    <s v=""/>
    <s v=""/>
    <s v=""/>
    <s v=""/>
    <s v=""/>
    <s v=""/>
    <s v=""/>
    <s v=""/>
    <s v=""/>
    <s v=""/>
    <s v=""/>
    <s v=""/>
    <s v=""/>
    <s v=""/>
    <s v=""/>
    <s v=""/>
    <s v=""/>
    <s v=""/>
    <s v=""/>
    <s v=""/>
    <s v=""/>
    <s v=""/>
    <s v=""/>
    <s v=""/>
    <s v=""/>
    <s v=""/>
    <s v=""/>
    <s v=""/>
    <s v=""/>
    <s v=""/>
    <s v=""/>
    <s v=""/>
    <s v=""/>
    <s v=""/>
    <n v="0"/>
    <n v="0"/>
    <n v="0"/>
    <n v="0"/>
    <n v="0"/>
  </r>
  <r>
    <x v="425"/>
    <m/>
    <s v="International"/>
    <s v=""/>
    <x v="0"/>
    <s v="Polish Mini"/>
    <s v="Polish Mini"/>
    <m/>
    <m/>
    <m/>
    <m/>
    <m/>
    <m/>
    <m/>
    <x v="0"/>
    <m/>
    <m/>
    <m/>
    <m/>
    <m/>
    <m/>
    <s v=""/>
    <s v=""/>
    <s v=""/>
    <s v=""/>
    <s v=""/>
    <s v=""/>
    <s v=""/>
    <s v=""/>
    <s v=""/>
    <s v=""/>
    <s v=""/>
    <s v=""/>
    <s v=""/>
    <s v=""/>
    <s v=""/>
    <s v=""/>
    <s v=""/>
    <s v=""/>
    <s v=""/>
    <s v=""/>
    <s v=""/>
    <s v=""/>
    <s v=""/>
    <s v=""/>
    <s v=""/>
    <s v=""/>
    <s v=""/>
    <s v=""/>
    <s v=""/>
    <s v=""/>
    <s v=""/>
    <s v=""/>
    <s v=""/>
    <s v=""/>
    <s v=""/>
    <n v="0"/>
    <n v="0"/>
    <n v="0"/>
    <n v="0"/>
    <n v="0"/>
  </r>
  <r>
    <x v="426"/>
    <m/>
    <s v="Spanish"/>
    <s v=""/>
    <x v="0"/>
    <s v="Sudamérica"/>
    <s v="Sudamérica"/>
    <m/>
    <m/>
    <m/>
    <m/>
    <m/>
    <m/>
    <m/>
    <x v="0"/>
    <m/>
    <m/>
    <m/>
    <m/>
    <m/>
    <m/>
    <s v=""/>
    <s v=""/>
    <s v=""/>
    <s v=""/>
    <s v=""/>
    <s v=""/>
    <s v=""/>
    <s v=""/>
    <s v=""/>
    <s v=""/>
    <s v=""/>
    <s v=""/>
    <s v=""/>
    <s v=""/>
    <s v=""/>
    <s v=""/>
    <s v=""/>
    <s v=""/>
    <s v=""/>
    <s v=""/>
    <s v=""/>
    <s v=""/>
    <s v=""/>
    <s v=""/>
    <s v=""/>
    <s v=""/>
    <s v=""/>
    <s v=""/>
    <s v=""/>
    <s v=""/>
    <s v=""/>
    <s v=""/>
    <s v=""/>
    <s v=""/>
    <s v=""/>
    <n v="0"/>
    <n v="0"/>
    <n v="0"/>
    <n v="0"/>
    <n v="0"/>
  </r>
  <r>
    <x v="427"/>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r>
  <r>
    <x v="428"/>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r>
  <r>
    <x v="429"/>
    <s v=""/>
    <s v="Kids and family"/>
    <s v=""/>
    <x v="0"/>
    <m/>
    <m/>
    <s v="Yes"/>
    <s v="Yes"/>
    <m/>
    <m/>
    <s v="Yes"/>
    <s v="Yes"/>
    <m/>
    <x v="1"/>
    <s v="Yes"/>
    <s v="Elite"/>
    <s v="Yes"/>
    <m/>
    <m/>
    <s v="Yes"/>
    <s v=""/>
    <s v=""/>
    <s v=""/>
    <s v=""/>
    <s v=""/>
    <s v=""/>
    <s v=""/>
    <s v=""/>
    <s v=""/>
    <s v=""/>
    <s v=""/>
    <s v=""/>
    <s v=""/>
    <s v=""/>
    <s v=""/>
    <s v=""/>
    <s v=""/>
    <s v=""/>
    <s v=""/>
    <s v=""/>
    <s v=""/>
    <s v=""/>
    <s v=""/>
    <s v=""/>
    <s v=""/>
    <s v=""/>
    <s v=""/>
    <s v=""/>
    <s v=""/>
    <s v=""/>
    <s v=""/>
    <s v=""/>
    <s v=""/>
    <s v=""/>
    <s v=""/>
    <n v="0"/>
    <n v="0"/>
    <n v="0"/>
    <n v="0"/>
    <n v="0"/>
  </r>
  <r>
    <x v="430"/>
    <s v="NBC Universo"/>
    <s v="Spanish"/>
    <s v=""/>
    <x v="0"/>
    <m/>
    <s v="Best of Spanish TV"/>
    <s v="Espanol"/>
    <s v="Espanol"/>
    <s v="Espanol"/>
    <s v="Espanol"/>
    <s v="Yes"/>
    <s v="Yes"/>
    <s v="Yes"/>
    <x v="1"/>
    <s v="Espanol"/>
    <s v="Espanol"/>
    <s v="Yes"/>
    <m/>
    <m/>
    <s v="Yes"/>
    <s v=""/>
    <s v=""/>
    <s v=""/>
    <s v=""/>
    <s v=""/>
    <s v=""/>
    <s v=""/>
    <s v=""/>
    <s v=""/>
    <s v=""/>
    <s v=""/>
    <s v=""/>
    <s v=""/>
    <s v=""/>
    <s v=""/>
    <s v=""/>
    <s v=""/>
    <s v=""/>
    <s v=""/>
    <s v=""/>
    <s v=""/>
    <s v=""/>
    <s v=""/>
    <s v=""/>
    <s v=""/>
    <s v=""/>
    <s v=""/>
    <s v=""/>
    <s v=""/>
    <s v=""/>
    <s v=""/>
    <s v=""/>
    <s v=""/>
    <s v=""/>
    <s v=""/>
    <n v="0"/>
    <n v="0"/>
    <n v="0"/>
    <n v="0"/>
    <n v="0"/>
  </r>
  <r>
    <x v="431"/>
    <s v=""/>
    <s v="Spanish"/>
    <s v=""/>
    <x v="0"/>
    <m/>
    <m/>
    <s v="Espanol"/>
    <s v="Espanol"/>
    <s v="Yes"/>
    <s v="Yes"/>
    <s v="Yes"/>
    <s v="Yes"/>
    <s v="Yes"/>
    <x v="0"/>
    <m/>
    <m/>
    <s v="Yes"/>
    <m/>
    <m/>
    <s v="Yes"/>
    <s v=""/>
    <s v=""/>
    <s v=""/>
    <s v=""/>
    <s v=""/>
    <s v=""/>
    <s v=""/>
    <s v=""/>
    <s v=""/>
    <s v=""/>
    <s v=""/>
    <s v=""/>
    <s v=""/>
    <s v=""/>
    <s v=""/>
    <s v=""/>
    <s v=""/>
    <s v=""/>
    <s v=""/>
    <s v=""/>
    <s v=""/>
    <s v=""/>
    <s v=""/>
    <s v=""/>
    <s v=""/>
    <s v=""/>
    <s v=""/>
    <s v=""/>
    <s v=""/>
    <s v=""/>
    <s v=""/>
    <s v=""/>
    <s v=""/>
    <s v=""/>
    <s v=""/>
    <n v="0"/>
    <n v="0"/>
    <n v="0"/>
    <n v="0"/>
    <n v="0"/>
  </r>
  <r>
    <x v="432"/>
    <s v="Univision Deportes Network, TUDN"/>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r>
  <r>
    <x v="43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434"/>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r>
  <r>
    <x v="435"/>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r>
  <r>
    <x v="436"/>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437"/>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r>
  <r>
    <x v="438"/>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r>
  <r>
    <x v="439"/>
    <m/>
    <s v="Spanish"/>
    <s v=""/>
    <x v="0"/>
    <s v="México"/>
    <s v="México"/>
    <m/>
    <m/>
    <m/>
    <m/>
    <m/>
    <m/>
    <m/>
    <x v="0"/>
    <m/>
    <m/>
    <m/>
    <m/>
    <m/>
    <m/>
    <s v=""/>
    <s v=""/>
    <s v=""/>
    <s v=""/>
    <s v=""/>
    <s v=""/>
    <s v=""/>
    <s v=""/>
    <s v=""/>
    <s v=""/>
    <s v=""/>
    <s v=""/>
    <s v=""/>
    <s v=""/>
    <s v=""/>
    <s v=""/>
    <s v=""/>
    <s v=""/>
    <s v=""/>
    <s v=""/>
    <s v=""/>
    <s v=""/>
    <s v=""/>
    <s v=""/>
    <s v=""/>
    <s v=""/>
    <s v=""/>
    <s v=""/>
    <s v=""/>
    <s v=""/>
    <s v=""/>
    <s v=""/>
    <s v=""/>
    <s v=""/>
    <s v=""/>
    <n v="0"/>
    <n v="0"/>
    <n v="0"/>
    <n v="0"/>
    <n v="0"/>
  </r>
  <r>
    <x v="4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4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4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r>
  <r>
    <x v="443"/>
    <s v=""/>
    <s v="Sports"/>
    <s v=""/>
    <x v="0"/>
    <s v="VSIN"/>
    <s v="VSIN"/>
    <m/>
    <m/>
    <m/>
    <m/>
    <m/>
    <m/>
    <m/>
    <x v="0"/>
    <m/>
    <m/>
    <s v="Sports Plus"/>
    <m/>
    <m/>
    <m/>
    <s v=""/>
    <s v=""/>
    <s v=""/>
    <s v=""/>
    <s v=""/>
    <s v=""/>
    <s v=""/>
    <s v=""/>
    <s v=""/>
    <s v=""/>
    <s v=""/>
    <s v=""/>
    <s v=""/>
    <s v=""/>
    <s v=""/>
    <s v=""/>
    <s v=""/>
    <s v=""/>
    <s v=""/>
    <s v=""/>
    <s v=""/>
    <s v=""/>
    <s v=""/>
    <s v=""/>
    <s v=""/>
    <s v=""/>
    <s v=""/>
    <s v=""/>
    <s v=""/>
    <s v=""/>
    <s v=""/>
    <s v=""/>
    <s v=""/>
    <s v=""/>
    <s v=""/>
    <n v="0"/>
    <n v="0"/>
    <n v="0"/>
    <n v="0"/>
    <n v="0"/>
  </r>
  <r>
    <x v="444"/>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r>
  <r>
    <x v="445"/>
    <m/>
    <s v="Sports"/>
    <s v=""/>
    <x v="0"/>
    <m/>
    <m/>
    <m/>
    <m/>
    <m/>
    <m/>
    <m/>
    <m/>
    <m/>
    <x v="0"/>
    <m/>
    <m/>
    <m/>
    <m/>
    <m/>
    <s v="Yes"/>
    <s v=""/>
    <s v=""/>
    <s v=""/>
    <s v=""/>
    <s v=""/>
    <s v=""/>
    <s v=""/>
    <s v=""/>
    <s v=""/>
    <s v=""/>
    <s v=""/>
    <s v=""/>
    <s v=""/>
    <s v=""/>
    <s v=""/>
    <s v=""/>
    <s v=""/>
    <s v=""/>
    <s v=""/>
    <s v=""/>
    <s v=""/>
    <s v=""/>
    <s v=""/>
    <s v=""/>
    <s v=""/>
    <s v=""/>
    <s v=""/>
    <s v=""/>
    <s v=""/>
    <s v=""/>
    <s v=""/>
    <s v=""/>
    <s v=""/>
    <s v=""/>
    <s v=""/>
    <n v="0"/>
    <n v="0"/>
    <n v="0"/>
    <n v="0"/>
    <n v="0"/>
  </r>
  <r>
    <x v="446"/>
    <m/>
    <s v="Entertainment"/>
    <s v=""/>
    <x v="0"/>
    <s v="Warriors &amp; Gangsters"/>
    <s v="Warriors &amp; Gangsters"/>
    <m/>
    <m/>
    <m/>
    <m/>
    <m/>
    <m/>
    <m/>
    <x v="0"/>
    <m/>
    <m/>
    <m/>
    <m/>
    <m/>
    <m/>
    <s v=""/>
    <s v=""/>
    <s v=""/>
    <s v=""/>
    <s v=""/>
    <s v=""/>
    <s v=""/>
    <s v=""/>
    <s v=""/>
    <s v=""/>
    <s v=""/>
    <s v=""/>
    <s v=""/>
    <s v=""/>
    <s v=""/>
    <s v=""/>
    <s v=""/>
    <s v=""/>
    <s v=""/>
    <s v=""/>
    <s v=""/>
    <s v=""/>
    <s v=""/>
    <s v=""/>
    <s v=""/>
    <s v=""/>
    <s v=""/>
    <s v=""/>
    <s v=""/>
    <s v=""/>
    <s v=""/>
    <s v=""/>
    <s v=""/>
    <s v=""/>
    <s v=""/>
    <n v="0"/>
    <n v="0"/>
    <n v="0"/>
    <n v="0"/>
    <n v="0"/>
  </r>
  <r>
    <x v="447"/>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r>
  <r>
    <x v="448"/>
    <s v="The Weather Channel"/>
    <s v="News"/>
    <s v=""/>
    <x v="0"/>
    <m/>
    <m/>
    <m/>
    <m/>
    <m/>
    <s v="Yes"/>
    <s v="Yes"/>
    <s v="Yes"/>
    <s v="Yes"/>
    <x v="0"/>
    <m/>
    <m/>
    <s v="Yes"/>
    <m/>
    <m/>
    <s v="Yes"/>
    <s v=""/>
    <s v=""/>
    <s v=""/>
    <s v=""/>
    <s v=""/>
    <s v=""/>
    <s v=""/>
    <s v=""/>
    <s v=""/>
    <s v=""/>
    <s v=""/>
    <s v=""/>
    <s v=""/>
    <s v=""/>
    <s v=""/>
    <s v=""/>
    <s v=""/>
    <s v=""/>
    <s v=""/>
    <s v=""/>
    <s v=""/>
    <s v=""/>
    <s v=""/>
    <s v=""/>
    <s v=""/>
    <s v=""/>
    <s v=""/>
    <s v=""/>
    <s v=""/>
    <s v=""/>
    <s v=""/>
    <s v=""/>
    <s v=""/>
    <s v=""/>
    <s v=""/>
    <n v="0"/>
    <n v="0"/>
    <n v="0"/>
    <n v="0"/>
    <n v="0"/>
  </r>
  <r>
    <x v="449"/>
    <m/>
    <s v="International"/>
    <s v=""/>
    <x v="0"/>
    <s v="Deutsch Mini"/>
    <s v="Deutsch Mini"/>
    <m/>
    <m/>
    <m/>
    <m/>
    <m/>
    <m/>
    <m/>
    <x v="0"/>
    <m/>
    <m/>
    <m/>
    <m/>
    <m/>
    <m/>
    <s v=""/>
    <s v=""/>
    <s v=""/>
    <s v=""/>
    <s v=""/>
    <s v=""/>
    <s v=""/>
    <s v=""/>
    <s v=""/>
    <s v=""/>
    <s v=""/>
    <s v=""/>
    <s v=""/>
    <s v=""/>
    <s v=""/>
    <s v=""/>
    <s v=""/>
    <s v=""/>
    <s v=""/>
    <s v=""/>
    <s v=""/>
    <s v=""/>
    <s v=""/>
    <s v=""/>
    <s v=""/>
    <s v=""/>
    <s v=""/>
    <s v=""/>
    <s v=""/>
    <s v=""/>
    <s v=""/>
    <s v=""/>
    <s v=""/>
    <s v=""/>
    <s v=""/>
    <n v="0"/>
    <n v="0"/>
    <n v="0"/>
    <n v="0"/>
    <n v="0"/>
  </r>
  <r>
    <x v="450"/>
    <m/>
    <s v="Sports"/>
    <s v=""/>
    <x v="0"/>
    <s v="Willow Cricket Mini"/>
    <s v="Willow Cricket Mini"/>
    <m/>
    <m/>
    <m/>
    <m/>
    <m/>
    <m/>
    <m/>
    <x v="0"/>
    <m/>
    <m/>
    <m/>
    <m/>
    <m/>
    <s v="Yes"/>
    <s v=""/>
    <s v=""/>
    <s v=""/>
    <s v=""/>
    <s v=""/>
    <s v=""/>
    <s v=""/>
    <s v=""/>
    <s v=""/>
    <s v=""/>
    <s v=""/>
    <s v=""/>
    <s v=""/>
    <s v=""/>
    <s v=""/>
    <s v=""/>
    <s v=""/>
    <s v=""/>
    <s v=""/>
    <s v=""/>
    <s v=""/>
    <s v=""/>
    <s v=""/>
    <s v=""/>
    <s v=""/>
    <s v=""/>
    <s v=""/>
    <s v=""/>
    <s v=""/>
    <s v=""/>
    <s v=""/>
    <s v=""/>
    <s v=""/>
    <s v=""/>
    <s v=""/>
    <n v="0"/>
    <n v="0"/>
    <n v="0"/>
    <n v="0"/>
    <n v="0"/>
  </r>
  <r>
    <x v="451"/>
    <m/>
    <s v="Sports"/>
    <s v=""/>
    <x v="0"/>
    <s v="Willow Cricket Mini"/>
    <s v="Willow Cricket Mini"/>
    <m/>
    <m/>
    <m/>
    <m/>
    <m/>
    <m/>
    <m/>
    <x v="0"/>
    <m/>
    <m/>
    <m/>
    <m/>
    <m/>
    <m/>
    <s v=""/>
    <s v=""/>
    <s v=""/>
    <s v=""/>
    <s v=""/>
    <s v=""/>
    <s v=""/>
    <s v=""/>
    <s v=""/>
    <s v=""/>
    <s v=""/>
    <s v=""/>
    <s v=""/>
    <s v=""/>
    <s v=""/>
    <s v=""/>
    <s v=""/>
    <s v=""/>
    <s v=""/>
    <s v=""/>
    <s v=""/>
    <s v=""/>
    <s v=""/>
    <s v=""/>
    <s v=""/>
    <s v=""/>
    <s v=""/>
    <s v=""/>
    <s v=""/>
    <s v=""/>
    <s v=""/>
    <s v=""/>
    <s v=""/>
    <s v=""/>
    <s v=""/>
    <n v="0"/>
    <n v="0"/>
    <n v="0"/>
    <n v="0"/>
    <n v="0"/>
  </r>
  <r>
    <x v="452"/>
    <s v="WFN"/>
    <s v="Sports"/>
    <s v=""/>
    <x v="0"/>
    <s v="Heartland Extra"/>
    <s v="Heartland Extra"/>
    <m/>
    <m/>
    <m/>
    <m/>
    <m/>
    <m/>
    <m/>
    <x v="0"/>
    <m/>
    <m/>
    <s v="Adventure Plus"/>
    <m/>
    <m/>
    <m/>
    <s v=""/>
    <s v=""/>
    <s v=""/>
    <s v=""/>
    <s v=""/>
    <s v=""/>
    <s v=""/>
    <s v=""/>
    <s v=""/>
    <s v=""/>
    <s v=""/>
    <s v=""/>
    <s v=""/>
    <s v=""/>
    <s v=""/>
    <s v=""/>
    <s v=""/>
    <s v=""/>
    <s v=""/>
    <s v=""/>
    <s v=""/>
    <s v=""/>
    <s v=""/>
    <s v=""/>
    <s v=""/>
    <s v=""/>
    <s v=""/>
    <s v=""/>
    <s v=""/>
    <s v=""/>
    <s v=""/>
    <s v=""/>
    <s v=""/>
    <s v=""/>
    <s v=""/>
    <n v="0"/>
    <n v="0"/>
    <n v="0"/>
    <n v="0"/>
    <n v="0"/>
  </r>
  <r>
    <x v="453"/>
    <m/>
    <s v="News"/>
    <s v=""/>
    <x v="0"/>
    <s v="News Extra"/>
    <s v="News Extra"/>
    <m/>
    <m/>
    <m/>
    <m/>
    <m/>
    <m/>
    <m/>
    <x v="0"/>
    <m/>
    <m/>
    <m/>
    <m/>
    <m/>
    <m/>
    <s v=""/>
    <s v=""/>
    <s v=""/>
    <s v=""/>
    <s v=""/>
    <s v=""/>
    <s v=""/>
    <s v=""/>
    <s v=""/>
    <s v=""/>
    <s v=""/>
    <s v=""/>
    <s v=""/>
    <s v=""/>
    <s v=""/>
    <s v=""/>
    <s v=""/>
    <s v=""/>
    <s v=""/>
    <s v=""/>
    <s v=""/>
    <s v=""/>
    <s v=""/>
    <s v=""/>
    <s v=""/>
    <s v=""/>
    <s v=""/>
    <s v=""/>
    <s v=""/>
    <s v=""/>
    <s v=""/>
    <s v=""/>
    <s v=""/>
    <s v=""/>
    <s v=""/>
    <n v="0"/>
    <n v="0"/>
    <n v="0"/>
    <n v="0"/>
    <n v="0"/>
  </r>
  <r>
    <x v="454"/>
    <s v=""/>
    <s v="Regional sports networks"/>
    <s v=""/>
    <x v="0"/>
    <m/>
    <m/>
    <m/>
    <s v="Yes"/>
    <m/>
    <m/>
    <m/>
    <m/>
    <m/>
    <x v="1"/>
    <m/>
    <s v="Sports"/>
    <m/>
    <m/>
    <m/>
    <m/>
    <s v=""/>
    <s v=""/>
    <s v=""/>
    <s v=""/>
    <s v=""/>
    <s v=""/>
    <s v=""/>
    <s v=""/>
    <s v=""/>
    <s v=""/>
    <s v=""/>
    <s v=""/>
    <s v=""/>
    <s v=""/>
    <s v=""/>
    <s v=""/>
    <s v=""/>
    <s v=""/>
    <s v=""/>
    <s v=""/>
    <s v=""/>
    <s v=""/>
    <s v=""/>
    <s v=""/>
    <s v=""/>
    <s v=""/>
    <s v=""/>
    <s v=""/>
    <s v=""/>
    <s v=""/>
    <s v=""/>
    <s v=""/>
    <s v=""/>
    <s v=""/>
    <s v=""/>
    <n v="0"/>
    <n v="0"/>
    <n v="0"/>
    <n v="0"/>
    <n v="0"/>
  </r>
  <r>
    <x v="455"/>
    <s v=""/>
    <s v="Entertainment"/>
    <s v=""/>
    <x v="0"/>
    <m/>
    <m/>
    <m/>
    <m/>
    <m/>
    <m/>
    <m/>
    <m/>
    <m/>
    <x v="1"/>
    <m/>
    <m/>
    <m/>
    <m/>
    <m/>
    <m/>
    <s v=""/>
    <s v=""/>
    <s v=""/>
    <s v=""/>
    <s v=""/>
    <s v=""/>
    <s v=""/>
    <s v=""/>
    <s v=""/>
    <s v=""/>
    <s v=""/>
    <s v=""/>
    <s v=""/>
    <s v=""/>
    <s v=""/>
    <s v=""/>
    <s v=""/>
    <s v=""/>
    <s v=""/>
    <s v=""/>
    <s v=""/>
    <s v=""/>
    <s v=""/>
    <s v=""/>
    <s v=""/>
    <s v=""/>
    <s v=""/>
    <s v=""/>
    <s v=""/>
    <s v=""/>
    <s v=""/>
    <s v=""/>
    <s v=""/>
    <s v=""/>
    <s v=""/>
    <n v="0"/>
    <n v="0"/>
    <n v="0"/>
    <n v="0"/>
    <n v="0"/>
  </r>
  <r>
    <x v="456"/>
    <s v=""/>
    <s v="Lifestyle"/>
    <s v=""/>
    <x v="0"/>
    <s v="Lifestyle Extra"/>
    <s v="Lifestyle Extra"/>
    <m/>
    <m/>
    <m/>
    <m/>
    <m/>
    <m/>
    <m/>
    <x v="0"/>
    <m/>
    <m/>
    <m/>
    <m/>
    <m/>
    <m/>
    <s v=""/>
    <s v=""/>
    <s v=""/>
    <s v=""/>
    <s v=""/>
    <s v=""/>
    <s v=""/>
    <s v=""/>
    <s v=""/>
    <s v=""/>
    <s v=""/>
    <s v=""/>
    <s v=""/>
    <s v=""/>
    <s v=""/>
    <s v=""/>
    <s v=""/>
    <s v=""/>
    <s v=""/>
    <s v=""/>
    <s v=""/>
    <s v=""/>
    <s v=""/>
    <s v=""/>
    <s v=""/>
    <s v=""/>
    <s v=""/>
    <s v=""/>
    <s v=""/>
    <s v=""/>
    <s v=""/>
    <s v=""/>
    <s v=""/>
    <s v=""/>
    <s v=""/>
    <n v="0"/>
    <n v="0"/>
    <n v="0"/>
    <n v="0"/>
    <n v="0"/>
  </r>
  <r>
    <x v="457"/>
    <m/>
    <s v="International"/>
    <s v=""/>
    <x v="0"/>
    <s v="Hindi Mini"/>
    <s v="Hindi Mini"/>
    <m/>
    <m/>
    <m/>
    <m/>
    <m/>
    <m/>
    <m/>
    <x v="0"/>
    <m/>
    <m/>
    <m/>
    <m/>
    <m/>
    <m/>
    <s v=""/>
    <s v=""/>
    <s v=""/>
    <s v=""/>
    <s v=""/>
    <s v=""/>
    <s v=""/>
    <s v=""/>
    <s v=""/>
    <s v=""/>
    <s v=""/>
    <s v=""/>
    <s v=""/>
    <s v=""/>
    <s v=""/>
    <s v=""/>
    <s v=""/>
    <s v=""/>
    <s v=""/>
    <s v=""/>
    <s v=""/>
    <s v=""/>
    <s v=""/>
    <s v=""/>
    <s v=""/>
    <s v=""/>
    <s v=""/>
    <s v=""/>
    <s v=""/>
    <s v=""/>
    <s v=""/>
    <s v=""/>
    <s v=""/>
    <s v=""/>
    <s v=""/>
    <n v="0"/>
    <n v="0"/>
    <n v="0"/>
    <n v="0"/>
    <n v="0"/>
  </r>
  <r>
    <x v="458"/>
    <m/>
    <s v="International"/>
    <s v=""/>
    <x v="0"/>
    <s v="Telugu Mini"/>
    <s v="Telugu Mini"/>
    <m/>
    <m/>
    <m/>
    <m/>
    <m/>
    <m/>
    <m/>
    <x v="0"/>
    <m/>
    <m/>
    <m/>
    <m/>
    <m/>
    <m/>
    <s v=""/>
    <s v=""/>
    <s v=""/>
    <s v=""/>
    <s v=""/>
    <s v=""/>
    <s v=""/>
    <s v=""/>
    <s v=""/>
    <s v=""/>
    <s v=""/>
    <s v=""/>
    <s v=""/>
    <s v=""/>
    <s v=""/>
    <s v=""/>
    <s v=""/>
    <s v=""/>
    <s v=""/>
    <s v=""/>
    <s v=""/>
    <s v=""/>
    <s v=""/>
    <s v=""/>
    <s v=""/>
    <s v=""/>
    <s v=""/>
    <s v=""/>
    <s v=""/>
    <s v=""/>
    <s v=""/>
    <s v=""/>
    <s v=""/>
    <s v=""/>
    <s v=""/>
    <n v="0"/>
    <n v="0"/>
    <n v="0"/>
    <n v="0"/>
    <n v="0"/>
  </r>
  <r>
    <x v="459"/>
    <m/>
    <s v="Spanish"/>
    <s v=""/>
    <x v="0"/>
    <s v="Best of Spanish TV"/>
    <s v="Best of Spanish TV"/>
    <m/>
    <m/>
    <m/>
    <m/>
    <m/>
    <m/>
    <m/>
    <x v="0"/>
    <m/>
    <m/>
    <m/>
    <m/>
    <m/>
    <m/>
    <s v=""/>
    <s v=""/>
    <s v=""/>
    <s v=""/>
    <s v=""/>
    <s v=""/>
    <s v=""/>
    <s v=""/>
    <s v=""/>
    <s v=""/>
    <s v=""/>
    <s v=""/>
    <s v=""/>
    <s v=""/>
    <s v=""/>
    <s v=""/>
    <s v=""/>
    <s v=""/>
    <s v=""/>
    <s v=""/>
    <s v=""/>
    <s v=""/>
    <s v=""/>
    <s v=""/>
    <s v=""/>
    <s v=""/>
    <s v=""/>
    <s v=""/>
    <s v=""/>
    <s v=""/>
    <s v=""/>
    <s v=""/>
    <s v=""/>
    <s v=""/>
    <s v=""/>
    <n v="0"/>
    <n v="0"/>
    <n v="0"/>
    <n v="0"/>
    <n v="0"/>
  </r>
  <r>
    <x v="460"/>
    <m/>
    <s v="International"/>
    <s v=""/>
    <x v="0"/>
    <s v="Tamil Mini"/>
    <s v="Tamil Mini"/>
    <m/>
    <m/>
    <m/>
    <m/>
    <m/>
    <m/>
    <m/>
    <x v="0"/>
    <m/>
    <m/>
    <m/>
    <m/>
    <m/>
    <m/>
    <s v=""/>
    <s v=""/>
    <s v=""/>
    <s v=""/>
    <s v=""/>
    <s v=""/>
    <s v=""/>
    <s v=""/>
    <s v=""/>
    <s v=""/>
    <s v=""/>
    <s v=""/>
    <s v=""/>
    <s v=""/>
    <s v=""/>
    <s v=""/>
    <s v=""/>
    <s v=""/>
    <s v=""/>
    <s v=""/>
    <s v=""/>
    <s v=""/>
    <s v=""/>
    <s v=""/>
    <s v=""/>
    <s v=""/>
    <s v=""/>
    <s v=""/>
    <s v=""/>
    <s v=""/>
    <s v=""/>
    <s v=""/>
    <s v=""/>
    <s v=""/>
    <s v=""/>
    <n v="0"/>
    <n v="0"/>
    <n v="0"/>
    <n v="0"/>
    <n v="0"/>
  </r>
  <r>
    <x v="461"/>
    <m/>
    <s v="International"/>
    <s v=""/>
    <x v="0"/>
    <s v="Tamil Mini"/>
    <s v="Tamil Mini"/>
    <m/>
    <m/>
    <m/>
    <m/>
    <m/>
    <m/>
    <m/>
    <x v="0"/>
    <m/>
    <m/>
    <m/>
    <m/>
    <m/>
    <m/>
    <s v=""/>
    <s v=""/>
    <s v=""/>
    <s v=""/>
    <s v=""/>
    <s v=""/>
    <s v=""/>
    <s v=""/>
    <s v=""/>
    <s v=""/>
    <s v=""/>
    <s v=""/>
    <s v=""/>
    <s v=""/>
    <s v=""/>
    <s v=""/>
    <s v=""/>
    <s v=""/>
    <s v=""/>
    <s v=""/>
    <s v=""/>
    <s v=""/>
    <s v=""/>
    <s v=""/>
    <s v=""/>
    <s v=""/>
    <s v=""/>
    <s v=""/>
    <s v=""/>
    <s v=""/>
    <s v=""/>
    <s v=""/>
    <s v=""/>
    <s v=""/>
    <s v=""/>
    <n v="0"/>
    <n v="0"/>
    <n v="0"/>
    <n v="0"/>
    <n v="0"/>
  </r>
  <r>
    <x v="462"/>
    <s v="ZJTV"/>
    <s v="International"/>
    <s v=""/>
    <x v="0"/>
    <s v="Chinese Mini"/>
    <s v="Chinese Mini"/>
    <m/>
    <m/>
    <m/>
    <m/>
    <m/>
    <m/>
    <m/>
    <x v="0"/>
    <m/>
    <m/>
    <m/>
    <m/>
    <m/>
    <m/>
    <s v=""/>
    <s v=""/>
    <s v=""/>
    <s v=""/>
    <s v=""/>
    <s v=""/>
    <s v=""/>
    <s v=""/>
    <s v=""/>
    <s v=""/>
    <s v=""/>
    <s v=""/>
    <s v=""/>
    <s v=""/>
    <s v=""/>
    <s v=""/>
    <s v=""/>
    <s v=""/>
    <s v=""/>
    <s v=""/>
    <s v=""/>
    <s v=""/>
    <s v=""/>
    <s v=""/>
    <s v=""/>
    <s v=""/>
    <s v=""/>
    <s v=""/>
    <s v=""/>
    <s v=""/>
    <s v=""/>
    <s v=""/>
    <s v=""/>
    <s v=""/>
    <s v=""/>
    <n v="0"/>
    <n v="0"/>
    <n v="0"/>
    <n v="0"/>
    <n v="0"/>
  </r>
  <r>
    <x v="463"/>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0" firstHeaderRow="2" firstDataRow="2" firstDataCol="1" rowPageCount="1" colPageCount="1"/>
  <pivotFields count="61">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6"/>
        <item x="445"/>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3"/>
        <item h="1" x="5"/>
        <item h="1" x="6"/>
        <item h="1" x="7"/>
        <item h="1" x="8"/>
        <item h="1" x="9"/>
        <item h="1" x="10"/>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5">
    <i>
      <x v="4"/>
    </i>
    <i>
      <x v="9"/>
    </i>
    <i>
      <x v="12"/>
    </i>
    <i>
      <x v="33"/>
    </i>
    <i>
      <x v="35"/>
    </i>
    <i>
      <x v="51"/>
    </i>
    <i>
      <x v="55"/>
    </i>
    <i>
      <x v="61"/>
    </i>
    <i>
      <x v="66"/>
    </i>
    <i>
      <x v="68"/>
    </i>
    <i>
      <x v="72"/>
    </i>
    <i>
      <x v="73"/>
    </i>
    <i>
      <x v="89"/>
    </i>
    <i>
      <x v="90"/>
    </i>
    <i>
      <x v="91"/>
    </i>
    <i>
      <x v="97"/>
    </i>
    <i>
      <x v="100"/>
    </i>
    <i>
      <x v="105"/>
    </i>
    <i>
      <x v="110"/>
    </i>
    <i>
      <x v="115"/>
    </i>
    <i>
      <x v="116"/>
    </i>
    <i>
      <x v="117"/>
    </i>
    <i>
      <x v="126"/>
    </i>
    <i>
      <x v="141"/>
    </i>
    <i>
      <x v="142"/>
    </i>
    <i>
      <x v="149"/>
    </i>
    <i>
      <x v="150"/>
    </i>
    <i>
      <x v="160"/>
    </i>
    <i>
      <x v="162"/>
    </i>
    <i>
      <x v="163"/>
    </i>
    <i>
      <x v="167"/>
    </i>
    <i>
      <x v="169"/>
    </i>
    <i>
      <x v="170"/>
    </i>
    <i>
      <x v="171"/>
    </i>
    <i>
      <x v="175"/>
    </i>
    <i>
      <x v="181"/>
    </i>
    <i>
      <x v="182"/>
    </i>
    <i>
      <x v="183"/>
    </i>
    <i>
      <x v="191"/>
    </i>
    <i>
      <x v="205"/>
    </i>
    <i>
      <x v="210"/>
    </i>
    <i>
      <x v="214"/>
    </i>
    <i>
      <x v="219"/>
    </i>
    <i>
      <x v="230"/>
    </i>
    <i>
      <x v="233"/>
    </i>
    <i>
      <x v="245"/>
    </i>
    <i>
      <x v="246"/>
    </i>
    <i>
      <x v="249"/>
    </i>
    <i>
      <x v="252"/>
    </i>
    <i>
      <x v="260"/>
    </i>
    <i>
      <x v="263"/>
    </i>
    <i>
      <x v="264"/>
    </i>
    <i>
      <x v="268"/>
    </i>
    <i>
      <x v="269"/>
    </i>
    <i>
      <x v="270"/>
    </i>
    <i>
      <x v="274"/>
    </i>
    <i>
      <x v="275"/>
    </i>
    <i>
      <x v="279"/>
    </i>
    <i>
      <x v="290"/>
    </i>
    <i>
      <x v="292"/>
    </i>
    <i>
      <x v="297"/>
    </i>
    <i>
      <x v="314"/>
    </i>
    <i>
      <x v="333"/>
    </i>
    <i>
      <x v="334"/>
    </i>
    <i>
      <x v="347"/>
    </i>
    <i>
      <x v="348"/>
    </i>
    <i>
      <x v="363"/>
    </i>
    <i>
      <x v="383"/>
    </i>
    <i>
      <x v="386"/>
    </i>
    <i>
      <x v="388"/>
    </i>
    <i>
      <x v="389"/>
    </i>
    <i>
      <x v="397"/>
    </i>
    <i>
      <x v="399"/>
    </i>
    <i>
      <x v="404"/>
    </i>
    <i>
      <x v="407"/>
    </i>
    <i>
      <x v="410"/>
    </i>
    <i>
      <x v="412"/>
    </i>
    <i>
      <x v="413"/>
    </i>
    <i>
      <x v="414"/>
    </i>
    <i>
      <x v="429"/>
    </i>
    <i>
      <x v="430"/>
    </i>
    <i>
      <x v="435"/>
    </i>
    <i>
      <x v="447"/>
    </i>
    <i>
      <x v="454"/>
    </i>
    <i>
      <x v="455"/>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61">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6"/>
        <item x="445"/>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3"/>
        <item x="5"/>
        <item x="6"/>
        <item x="7"/>
        <item x="8"/>
        <item x="9"/>
        <item x="10"/>
        <item x="4"/>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1"/>
    </i>
    <i>
      <x v="20"/>
    </i>
    <i>
      <x v="23"/>
    </i>
    <i>
      <x v="47"/>
    </i>
    <i>
      <x v="48"/>
    </i>
    <i>
      <x v="86"/>
    </i>
    <i>
      <x v="88"/>
    </i>
    <i>
      <x v="94"/>
    </i>
    <i>
      <x v="99"/>
    </i>
    <i>
      <x v="109"/>
    </i>
    <i>
      <x v="113"/>
    </i>
    <i>
      <x v="114"/>
    </i>
    <i>
      <x v="118"/>
    </i>
    <i>
      <x v="184"/>
    </i>
    <i>
      <x v="187"/>
    </i>
    <i>
      <x v="195"/>
    </i>
    <i>
      <x v="196"/>
    </i>
    <i>
      <x v="197"/>
    </i>
    <i>
      <x v="207"/>
    </i>
    <i>
      <x v="227"/>
    </i>
    <i>
      <x v="228"/>
    </i>
    <i>
      <x v="229"/>
    </i>
    <i>
      <x v="231"/>
    </i>
    <i>
      <x v="253"/>
    </i>
    <i>
      <x v="254"/>
    </i>
    <i>
      <x v="255"/>
    </i>
    <i>
      <x v="256"/>
    </i>
    <i>
      <x v="283"/>
    </i>
    <i>
      <x v="284"/>
    </i>
    <i>
      <x v="285"/>
    </i>
    <i>
      <x v="296"/>
    </i>
    <i>
      <x v="306"/>
    </i>
    <i>
      <x v="309"/>
    </i>
    <i>
      <x v="324"/>
    </i>
    <i>
      <x v="332"/>
    </i>
    <i>
      <x v="391"/>
    </i>
    <i>
      <x v="417"/>
    </i>
    <i>
      <x v="434"/>
    </i>
    <i>
      <x v="437"/>
    </i>
    <i>
      <x v="43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886</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463</v>
      </c>
    </row>
    <row r="5" spans="2:2" x14ac:dyDescent="0.35">
      <c r="B5" s="28" t="s">
        <v>791</v>
      </c>
    </row>
    <row r="6" spans="2:2" x14ac:dyDescent="0.35">
      <c r="B6" s="28" t="s">
        <v>464</v>
      </c>
    </row>
    <row r="8" spans="2:2" x14ac:dyDescent="0.35">
      <c r="B8" s="149" t="s">
        <v>742</v>
      </c>
    </row>
    <row r="9" spans="2:2" x14ac:dyDescent="0.35">
      <c r="B9" s="28" t="s">
        <v>743</v>
      </c>
    </row>
    <row r="10" spans="2:2" x14ac:dyDescent="0.35">
      <c r="B10" s="28" t="s">
        <v>744</v>
      </c>
    </row>
    <row r="11" spans="2:2" x14ac:dyDescent="0.35">
      <c r="B11" s="45" t="s">
        <v>793</v>
      </c>
    </row>
    <row r="12" spans="2:2" x14ac:dyDescent="0.35">
      <c r="B12" s="45" t="s">
        <v>794</v>
      </c>
    </row>
    <row r="13" spans="2:2" x14ac:dyDescent="0.35">
      <c r="B13" s="28" t="s">
        <v>837</v>
      </c>
    </row>
    <row r="14" spans="2:2" x14ac:dyDescent="0.35">
      <c r="B14" s="28" t="s">
        <v>835</v>
      </c>
    </row>
    <row r="15" spans="2:2" x14ac:dyDescent="0.35">
      <c r="B15" s="45" t="s">
        <v>795</v>
      </c>
    </row>
    <row r="16" spans="2:2" x14ac:dyDescent="0.35">
      <c r="B16" s="45" t="s">
        <v>796</v>
      </c>
    </row>
    <row r="17" spans="2:2" x14ac:dyDescent="0.35">
      <c r="B17" s="45" t="s">
        <v>797</v>
      </c>
    </row>
    <row r="18" spans="2:2" x14ac:dyDescent="0.35">
      <c r="B18" s="28" t="s">
        <v>836</v>
      </c>
    </row>
    <row r="19" spans="2:2" x14ac:dyDescent="0.35">
      <c r="B19" s="28" t="s">
        <v>838</v>
      </c>
    </row>
    <row r="20" spans="2:2" x14ac:dyDescent="0.35">
      <c r="B20" s="28" t="s">
        <v>745</v>
      </c>
    </row>
    <row r="22" spans="2:2" x14ac:dyDescent="0.35">
      <c r="B22" s="149" t="s">
        <v>446</v>
      </c>
    </row>
    <row r="23" spans="2:2" x14ac:dyDescent="0.35">
      <c r="B23" s="28" t="s">
        <v>746</v>
      </c>
    </row>
    <row r="24" spans="2:2" x14ac:dyDescent="0.35">
      <c r="B24" s="28" t="s">
        <v>747</v>
      </c>
    </row>
    <row r="25" spans="2:2" x14ac:dyDescent="0.35">
      <c r="B25" s="28" t="s">
        <v>839</v>
      </c>
    </row>
    <row r="26" spans="2:2" x14ac:dyDescent="0.35">
      <c r="B26" s="28" t="s">
        <v>798</v>
      </c>
    </row>
    <row r="27" spans="2:2" x14ac:dyDescent="0.35">
      <c r="B27" s="28" t="s">
        <v>748</v>
      </c>
    </row>
    <row r="28" spans="2:2" x14ac:dyDescent="0.35">
      <c r="B28" s="28" t="s">
        <v>792</v>
      </c>
    </row>
    <row r="29" spans="2:2" x14ac:dyDescent="0.35">
      <c r="B29" s="28" t="s">
        <v>749</v>
      </c>
    </row>
    <row r="30" spans="2:2" x14ac:dyDescent="0.35">
      <c r="B30" s="28" t="s">
        <v>721</v>
      </c>
    </row>
    <row r="31" spans="2:2" x14ac:dyDescent="0.35">
      <c r="B31" s="28" t="s">
        <v>799</v>
      </c>
    </row>
    <row r="32" spans="2:2" x14ac:dyDescent="0.35">
      <c r="B32" s="28" t="s">
        <v>326</v>
      </c>
    </row>
    <row r="33" spans="1:2" x14ac:dyDescent="0.35">
      <c r="B33" s="28" t="s">
        <v>800</v>
      </c>
    </row>
    <row r="34" spans="1:2" x14ac:dyDescent="0.35">
      <c r="B34" s="28" t="s">
        <v>801</v>
      </c>
    </row>
    <row r="36" spans="1:2" x14ac:dyDescent="0.35">
      <c r="B36" s="28" t="s">
        <v>802</v>
      </c>
    </row>
    <row r="37" spans="1:2" x14ac:dyDescent="0.35">
      <c r="B37" s="28" t="s">
        <v>465</v>
      </c>
    </row>
    <row r="38" spans="1:2" x14ac:dyDescent="0.35">
      <c r="B38" s="28" t="s">
        <v>898</v>
      </c>
    </row>
    <row r="39" spans="1:2" x14ac:dyDescent="0.35">
      <c r="B39" s="45" t="s">
        <v>466</v>
      </c>
    </row>
    <row r="40" spans="1:2" x14ac:dyDescent="0.35">
      <c r="B40" s="45"/>
    </row>
    <row r="41" spans="1:2" x14ac:dyDescent="0.35">
      <c r="B41" s="149" t="s">
        <v>739</v>
      </c>
    </row>
    <row r="42" spans="1:2" x14ac:dyDescent="0.35">
      <c r="A42" s="152"/>
      <c r="B42" s="28" t="s">
        <v>750</v>
      </c>
    </row>
    <row r="43" spans="1:2" x14ac:dyDescent="0.35">
      <c r="A43" s="153"/>
      <c r="B43" s="28" t="s">
        <v>751</v>
      </c>
    </row>
    <row r="44" spans="1:2" x14ac:dyDescent="0.35">
      <c r="A44" s="154" t="s">
        <v>740</v>
      </c>
      <c r="B44" s="150" t="s">
        <v>759</v>
      </c>
    </row>
    <row r="45" spans="1:2" x14ac:dyDescent="0.35">
      <c r="A45" s="155">
        <v>1</v>
      </c>
      <c r="B45" s="28" t="s">
        <v>752</v>
      </c>
    </row>
    <row r="46" spans="1:2" x14ac:dyDescent="0.35">
      <c r="A46" s="156">
        <v>2</v>
      </c>
      <c r="B46" s="28" t="s">
        <v>753</v>
      </c>
    </row>
    <row r="47" spans="1:2" ht="13.3" thickBot="1" x14ac:dyDescent="0.4">
      <c r="A47" s="157">
        <v>3</v>
      </c>
      <c r="B47" s="28" t="s">
        <v>754</v>
      </c>
    </row>
    <row r="48" spans="1:2" ht="13.3" thickBot="1" x14ac:dyDescent="0.4">
      <c r="A48" s="158"/>
      <c r="B48" s="150" t="s">
        <v>755</v>
      </c>
    </row>
    <row r="49" spans="1:2" x14ac:dyDescent="0.35">
      <c r="A49" s="159"/>
      <c r="B49" s="150" t="s">
        <v>756</v>
      </c>
    </row>
    <row r="50" spans="1:2" x14ac:dyDescent="0.35">
      <c r="A50" s="160"/>
      <c r="B50" s="150" t="s">
        <v>757</v>
      </c>
    </row>
    <row r="51" spans="1:2" x14ac:dyDescent="0.35">
      <c r="A51" s="161"/>
      <c r="B51" s="150" t="s">
        <v>758</v>
      </c>
    </row>
    <row r="52" spans="1:2" x14ac:dyDescent="0.35">
      <c r="A52" s="162" t="s">
        <v>740</v>
      </c>
      <c r="B52" s="150" t="s">
        <v>760</v>
      </c>
    </row>
    <row r="54" spans="1:2" x14ac:dyDescent="0.35">
      <c r="B54" s="149" t="s">
        <v>666</v>
      </c>
    </row>
    <row r="55" spans="1:2" x14ac:dyDescent="0.35">
      <c r="B55" s="28" t="s">
        <v>667</v>
      </c>
    </row>
    <row r="56" spans="1:2" x14ac:dyDescent="0.35">
      <c r="B56" s="28" t="s">
        <v>467</v>
      </c>
    </row>
    <row r="57" spans="1:2" x14ac:dyDescent="0.35">
      <c r="B57" s="28" t="s">
        <v>445</v>
      </c>
    </row>
    <row r="58" spans="1:2" x14ac:dyDescent="0.35">
      <c r="B58" s="45" t="s">
        <v>457</v>
      </c>
    </row>
    <row r="60" spans="1:2" x14ac:dyDescent="0.35">
      <c r="B60" s="149" t="s">
        <v>450</v>
      </c>
    </row>
    <row r="61" spans="1:2" x14ac:dyDescent="0.35">
      <c r="B61" s="28" t="s">
        <v>468</v>
      </c>
    </row>
    <row r="62" spans="1:2" x14ac:dyDescent="0.35">
      <c r="B62" s="28" t="s">
        <v>451</v>
      </c>
    </row>
    <row r="63" spans="1:2" x14ac:dyDescent="0.35">
      <c r="B63" s="28" t="s">
        <v>469</v>
      </c>
    </row>
    <row r="64" spans="1:2" x14ac:dyDescent="0.35">
      <c r="B64" s="28" t="s">
        <v>452</v>
      </c>
    </row>
    <row r="65" spans="2:2" x14ac:dyDescent="0.35">
      <c r="B65" s="28" t="s">
        <v>470</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453</v>
      </c>
    </row>
    <row r="68" spans="2:2" x14ac:dyDescent="0.35">
      <c r="B68" s="28" t="s">
        <v>471</v>
      </c>
    </row>
    <row r="70" spans="2:2" x14ac:dyDescent="0.35">
      <c r="B70" s="149" t="s">
        <v>449</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899</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455</v>
      </c>
    </row>
    <row r="76" spans="2:2" x14ac:dyDescent="0.35">
      <c r="B76" s="28" t="s">
        <v>454</v>
      </c>
    </row>
    <row r="77" spans="2:2" x14ac:dyDescent="0.35">
      <c r="B77" s="28" t="s">
        <v>458</v>
      </c>
    </row>
    <row r="79" spans="2:2" x14ac:dyDescent="0.35">
      <c r="B79" s="149" t="s">
        <v>459</v>
      </c>
    </row>
    <row r="80" spans="2:2" x14ac:dyDescent="0.35">
      <c r="B80" s="28" t="s">
        <v>803</v>
      </c>
    </row>
    <row r="81" spans="2:2" x14ac:dyDescent="0.35">
      <c r="B81" s="28" t="s">
        <v>900</v>
      </c>
    </row>
    <row r="82" spans="2:2" x14ac:dyDescent="0.35">
      <c r="B82" s="28" t="s">
        <v>508</v>
      </c>
    </row>
    <row r="83" spans="2:2" x14ac:dyDescent="0.35">
      <c r="B83" s="28" t="s">
        <v>456</v>
      </c>
    </row>
    <row r="84" spans="2:2" x14ac:dyDescent="0.35">
      <c r="B84" s="28" t="s">
        <v>472</v>
      </c>
    </row>
    <row r="85" spans="2:2" x14ac:dyDescent="0.35">
      <c r="B85" s="28" t="s">
        <v>460</v>
      </c>
    </row>
    <row r="86" spans="2:2" x14ac:dyDescent="0.35">
      <c r="B86" s="28" t="s">
        <v>761</v>
      </c>
    </row>
    <row r="87" spans="2:2" x14ac:dyDescent="0.35">
      <c r="B87" s="28" t="s">
        <v>509</v>
      </c>
    </row>
    <row r="88" spans="2:2" x14ac:dyDescent="0.35">
      <c r="B88" s="28" t="s">
        <v>473</v>
      </c>
    </row>
    <row r="111" spans="2:2" x14ac:dyDescent="0.35">
      <c r="B111" s="151" t="s">
        <v>722</v>
      </c>
    </row>
    <row r="147" spans="2:2" x14ac:dyDescent="0.35">
      <c r="B147" s="151" t="s">
        <v>525</v>
      </c>
    </row>
    <row r="188" spans="2:2" x14ac:dyDescent="0.35">
      <c r="B188" s="151" t="s">
        <v>840</v>
      </c>
    </row>
    <row r="231" spans="2:2" x14ac:dyDescent="0.35">
      <c r="B231" s="151" t="s">
        <v>854</v>
      </c>
    </row>
    <row r="272" spans="2:2" x14ac:dyDescent="0.35">
      <c r="B272" s="151" t="s">
        <v>804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4" ht="26.15" thickBot="1" x14ac:dyDescent="0.4">
      <c r="A1" s="26" t="s">
        <v>683</v>
      </c>
      <c r="B1" s="136" t="s">
        <v>701</v>
      </c>
      <c r="C1" s="26" t="s">
        <v>189</v>
      </c>
      <c r="D1" s="26" t="s">
        <v>695</v>
      </c>
      <c r="E1" s="26" t="s">
        <v>690</v>
      </c>
      <c r="F1" s="26" t="s">
        <v>691</v>
      </c>
      <c r="G1" s="26" t="s">
        <v>692</v>
      </c>
      <c r="H1" s="26" t="s">
        <v>693</v>
      </c>
      <c r="I1" s="26" t="s">
        <v>694</v>
      </c>
      <c r="J1" s="26" t="s">
        <v>696</v>
      </c>
      <c r="K1" s="26" t="s">
        <v>697</v>
      </c>
      <c r="L1" s="26" t="s">
        <v>698</v>
      </c>
      <c r="M1" s="26" t="s">
        <v>699</v>
      </c>
      <c r="N1" s="26" t="s">
        <v>736</v>
      </c>
      <c r="O1" s="26" t="s">
        <v>684</v>
      </c>
      <c r="R1" s="137" t="str">
        <f t="array" ref="R1:AH1">TRANSPOSE(A2:A18)</f>
        <v>Philo</v>
      </c>
      <c r="S1" s="137" t="str">
        <v>Sling Orange</v>
      </c>
      <c r="T1" s="137" t="str">
        <v>Sling Blue</v>
      </c>
      <c r="U1" s="137" t="str">
        <v>AT&amp;T TV Now Plus</v>
      </c>
      <c r="V1" s="137" t="str">
        <v>AT&amp;T TV Now Max</v>
      </c>
      <c r="W1" s="137" t="str">
        <v>AT&amp;T TV Now Entertainment</v>
      </c>
      <c r="X1" s="137" t="str">
        <v>AT&amp;T TV Now Choice</v>
      </c>
      <c r="Y1" s="137" t="str">
        <v>AT&amp;T TV Now Xtra</v>
      </c>
      <c r="Z1" s="137" t="str">
        <v>AT&amp;T TV Now Ultimate</v>
      </c>
      <c r="AA1" s="137" t="str">
        <v>AT&amp;T TV Now Optimo Mas</v>
      </c>
      <c r="AB1" s="137" t="str">
        <v>YouTube TV</v>
      </c>
      <c r="AC1" s="137" t="str">
        <v>Hulu with Live TV</v>
      </c>
      <c r="AD1" s="137" t="str">
        <v>PS Vue</v>
      </c>
      <c r="AE1" s="137" t="str">
        <v>Fubo TV</v>
      </c>
      <c r="AF1" s="137" t="str">
        <v>AT&amp;T Watch TV</v>
      </c>
      <c r="AG1" s="137" t="str">
        <v>KlowdTV</v>
      </c>
      <c r="AH1" s="137" t="str">
        <v>Spectrum TV Essentials</v>
      </c>
    </row>
    <row r="2" spans="1:34" ht="13.3" thickBot="1" x14ac:dyDescent="0.4">
      <c r="A2" s="77" t="s">
        <v>190</v>
      </c>
      <c r="B2" s="138" t="s">
        <v>700</v>
      </c>
      <c r="C2" s="139">
        <v>20</v>
      </c>
      <c r="D2" s="30" t="s">
        <v>1</v>
      </c>
      <c r="E2" s="30" t="s">
        <v>1</v>
      </c>
      <c r="F2" s="30" t="s">
        <v>1</v>
      </c>
      <c r="G2" s="30" t="s">
        <v>1</v>
      </c>
      <c r="H2" s="30" t="s">
        <v>1</v>
      </c>
      <c r="I2" s="30" t="s">
        <v>1</v>
      </c>
      <c r="J2" s="30"/>
      <c r="K2" s="30"/>
      <c r="L2" s="30"/>
      <c r="M2" s="30"/>
      <c r="N2" s="30"/>
      <c r="O2" s="140" t="s">
        <v>84</v>
      </c>
    </row>
    <row r="3" spans="1:34" ht="13.3" thickBot="1" x14ac:dyDescent="0.4">
      <c r="A3" s="77" t="s">
        <v>191</v>
      </c>
      <c r="B3" s="138" t="s">
        <v>700</v>
      </c>
      <c r="C3" s="113">
        <v>25</v>
      </c>
      <c r="D3" s="30" t="s">
        <v>1</v>
      </c>
      <c r="E3" s="30" t="s">
        <v>1</v>
      </c>
      <c r="F3" s="30" t="s">
        <v>1</v>
      </c>
      <c r="G3" s="30" t="s">
        <v>1</v>
      </c>
      <c r="H3" s="30" t="s">
        <v>1</v>
      </c>
      <c r="I3" s="30" t="s">
        <v>1</v>
      </c>
      <c r="J3" s="30" t="s">
        <v>1</v>
      </c>
      <c r="K3" s="30" t="s">
        <v>1</v>
      </c>
      <c r="L3" s="30" t="s">
        <v>1</v>
      </c>
      <c r="M3" s="30"/>
      <c r="N3" s="30"/>
      <c r="O3" s="140" t="s">
        <v>685</v>
      </c>
    </row>
    <row r="4" spans="1:34" ht="13.3" thickBot="1" x14ac:dyDescent="0.4">
      <c r="A4" s="77" t="s">
        <v>192</v>
      </c>
      <c r="B4" s="138" t="s">
        <v>700</v>
      </c>
      <c r="C4" s="113">
        <v>25</v>
      </c>
      <c r="D4" s="30" t="s">
        <v>1</v>
      </c>
      <c r="E4" s="30" t="s">
        <v>1</v>
      </c>
      <c r="F4" s="30" t="s">
        <v>1</v>
      </c>
      <c r="G4" s="30" t="s">
        <v>1</v>
      </c>
      <c r="H4" s="30" t="s">
        <v>1</v>
      </c>
      <c r="I4" s="30" t="s">
        <v>1</v>
      </c>
      <c r="J4" s="30" t="s">
        <v>1</v>
      </c>
      <c r="K4" s="30" t="s">
        <v>1</v>
      </c>
      <c r="L4" s="30" t="s">
        <v>1</v>
      </c>
      <c r="M4" s="30"/>
      <c r="N4" s="30"/>
      <c r="O4" s="140" t="s">
        <v>685</v>
      </c>
    </row>
    <row r="5" spans="1:34" ht="13.3" thickBot="1" x14ac:dyDescent="0.4">
      <c r="A5" s="77" t="s">
        <v>901</v>
      </c>
      <c r="B5" s="138" t="s">
        <v>700</v>
      </c>
      <c r="C5" s="113">
        <v>50</v>
      </c>
      <c r="D5" s="30" t="s">
        <v>1</v>
      </c>
      <c r="E5" s="30" t="s">
        <v>1</v>
      </c>
      <c r="F5" s="30" t="s">
        <v>1</v>
      </c>
      <c r="G5" s="30" t="s">
        <v>1</v>
      </c>
      <c r="H5" s="30" t="s">
        <v>1</v>
      </c>
      <c r="I5" s="30" t="s">
        <v>1</v>
      </c>
      <c r="J5" s="30" t="s">
        <v>1</v>
      </c>
      <c r="K5" s="30"/>
      <c r="L5" s="30" t="s">
        <v>1</v>
      </c>
      <c r="M5" s="30"/>
      <c r="N5" s="30"/>
      <c r="O5" s="140" t="s">
        <v>686</v>
      </c>
    </row>
    <row r="6" spans="1:34" ht="13.3" thickBot="1" x14ac:dyDescent="0.4">
      <c r="A6" s="77" t="s">
        <v>902</v>
      </c>
      <c r="B6" s="138" t="s">
        <v>700</v>
      </c>
      <c r="C6" s="113">
        <v>70</v>
      </c>
      <c r="D6" s="30" t="s">
        <v>1</v>
      </c>
      <c r="E6" s="30" t="s">
        <v>1</v>
      </c>
      <c r="F6" s="30" t="s">
        <v>1</v>
      </c>
      <c r="G6" s="30" t="s">
        <v>1</v>
      </c>
      <c r="H6" s="30" t="s">
        <v>1</v>
      </c>
      <c r="I6" s="30" t="s">
        <v>1</v>
      </c>
      <c r="J6" s="30" t="s">
        <v>1</v>
      </c>
      <c r="K6" s="30"/>
      <c r="L6" s="30" t="s">
        <v>1</v>
      </c>
      <c r="M6" s="30"/>
      <c r="N6" s="30"/>
      <c r="O6" s="140" t="s">
        <v>686</v>
      </c>
    </row>
    <row r="7" spans="1:34" ht="13.3" thickBot="1" x14ac:dyDescent="0.4">
      <c r="A7" s="77" t="s">
        <v>903</v>
      </c>
      <c r="B7" s="138" t="s">
        <v>700</v>
      </c>
      <c r="C7" s="113">
        <v>93</v>
      </c>
      <c r="D7" s="30" t="s">
        <v>1</v>
      </c>
      <c r="E7" s="30" t="s">
        <v>1</v>
      </c>
      <c r="F7" s="30" t="s">
        <v>1</v>
      </c>
      <c r="G7" s="30" t="s">
        <v>1</v>
      </c>
      <c r="H7" s="30" t="s">
        <v>1</v>
      </c>
      <c r="I7" s="30" t="s">
        <v>1</v>
      </c>
      <c r="J7" s="30" t="s">
        <v>1</v>
      </c>
      <c r="K7" s="30"/>
      <c r="L7" s="30" t="s">
        <v>1</v>
      </c>
      <c r="M7" s="30"/>
      <c r="N7" s="30"/>
      <c r="O7" s="140" t="s">
        <v>686</v>
      </c>
    </row>
    <row r="8" spans="1:34" ht="13.3" thickBot="1" x14ac:dyDescent="0.4">
      <c r="A8" s="77" t="s">
        <v>904</v>
      </c>
      <c r="B8" s="138" t="s">
        <v>700</v>
      </c>
      <c r="C8" s="113">
        <v>110</v>
      </c>
      <c r="D8" s="30" t="s">
        <v>1</v>
      </c>
      <c r="E8" s="30" t="s">
        <v>1</v>
      </c>
      <c r="F8" s="30" t="s">
        <v>1</v>
      </c>
      <c r="G8" s="30" t="s">
        <v>1</v>
      </c>
      <c r="H8" s="30" t="s">
        <v>1</v>
      </c>
      <c r="I8" s="30" t="s">
        <v>1</v>
      </c>
      <c r="J8" s="30" t="s">
        <v>1</v>
      </c>
      <c r="K8" s="30"/>
      <c r="L8" s="30" t="s">
        <v>1</v>
      </c>
      <c r="M8" s="30"/>
      <c r="N8" s="30"/>
      <c r="O8" s="140" t="s">
        <v>686</v>
      </c>
    </row>
    <row r="9" spans="1:34" ht="13.3" thickBot="1" x14ac:dyDescent="0.4">
      <c r="A9" s="77" t="s">
        <v>905</v>
      </c>
      <c r="B9" s="138" t="s">
        <v>700</v>
      </c>
      <c r="C9" s="113">
        <v>124</v>
      </c>
      <c r="D9" s="30" t="s">
        <v>1</v>
      </c>
      <c r="E9" s="30" t="s">
        <v>1</v>
      </c>
      <c r="F9" s="30" t="s">
        <v>1</v>
      </c>
      <c r="G9" s="30" t="s">
        <v>1</v>
      </c>
      <c r="H9" s="30" t="s">
        <v>1</v>
      </c>
      <c r="I9" s="30" t="s">
        <v>1</v>
      </c>
      <c r="J9" s="30" t="s">
        <v>1</v>
      </c>
      <c r="K9" s="30"/>
      <c r="L9" s="30" t="s">
        <v>1</v>
      </c>
      <c r="M9" s="30"/>
      <c r="N9" s="30"/>
      <c r="O9" s="140" t="s">
        <v>686</v>
      </c>
    </row>
    <row r="10" spans="1:34" ht="13.3" thickBot="1" x14ac:dyDescent="0.4">
      <c r="A10" s="77" t="s">
        <v>906</v>
      </c>
      <c r="B10" s="138" t="s">
        <v>700</v>
      </c>
      <c r="C10" s="113">
        <v>135</v>
      </c>
      <c r="D10" s="30" t="s">
        <v>1</v>
      </c>
      <c r="E10" s="30" t="s">
        <v>1</v>
      </c>
      <c r="F10" s="30" t="s">
        <v>1</v>
      </c>
      <c r="G10" s="30" t="s">
        <v>1</v>
      </c>
      <c r="H10" s="30" t="s">
        <v>1</v>
      </c>
      <c r="I10" s="30" t="s">
        <v>1</v>
      </c>
      <c r="J10" s="30" t="s">
        <v>1</v>
      </c>
      <c r="K10" s="30"/>
      <c r="L10" s="30" t="s">
        <v>1</v>
      </c>
      <c r="M10" s="30"/>
      <c r="N10" s="30"/>
      <c r="O10" s="140" t="s">
        <v>686</v>
      </c>
    </row>
    <row r="11" spans="1:34" ht="13.3" thickBot="1" x14ac:dyDescent="0.4">
      <c r="A11" s="77" t="s">
        <v>907</v>
      </c>
      <c r="B11" s="138" t="s">
        <v>700</v>
      </c>
      <c r="C11" s="113">
        <v>86</v>
      </c>
      <c r="D11" s="30" t="s">
        <v>1</v>
      </c>
      <c r="E11" s="30" t="s">
        <v>1</v>
      </c>
      <c r="F11" s="30" t="s">
        <v>1</v>
      </c>
      <c r="G11" s="30" t="s">
        <v>1</v>
      </c>
      <c r="H11" s="30" t="s">
        <v>1</v>
      </c>
      <c r="I11" s="30" t="s">
        <v>1</v>
      </c>
      <c r="J11" s="30" t="s">
        <v>1</v>
      </c>
      <c r="K11" s="30"/>
      <c r="L11" s="30" t="s">
        <v>1</v>
      </c>
      <c r="M11" s="30"/>
      <c r="N11" s="30"/>
      <c r="O11" s="140" t="s">
        <v>686</v>
      </c>
    </row>
    <row r="12" spans="1:34" ht="13.3" thickBot="1" x14ac:dyDescent="0.4">
      <c r="A12" s="77" t="s">
        <v>176</v>
      </c>
      <c r="B12" s="138" t="s">
        <v>700</v>
      </c>
      <c r="C12" s="113">
        <v>50</v>
      </c>
      <c r="D12" s="30" t="s">
        <v>1</v>
      </c>
      <c r="E12" s="30" t="s">
        <v>1</v>
      </c>
      <c r="F12" s="30" t="s">
        <v>1</v>
      </c>
      <c r="G12" s="30" t="s">
        <v>1</v>
      </c>
      <c r="H12" s="30"/>
      <c r="I12" s="30" t="s">
        <v>1</v>
      </c>
      <c r="J12" s="30" t="s">
        <v>1</v>
      </c>
      <c r="K12" s="30" t="s">
        <v>1</v>
      </c>
      <c r="L12" s="30" t="s">
        <v>1</v>
      </c>
      <c r="M12" s="30"/>
      <c r="N12" s="30"/>
      <c r="O12" s="140" t="s">
        <v>687</v>
      </c>
    </row>
    <row r="13" spans="1:34" ht="13.3" thickBot="1" x14ac:dyDescent="0.4">
      <c r="A13" s="77" t="s">
        <v>175</v>
      </c>
      <c r="B13" s="138" t="s">
        <v>700</v>
      </c>
      <c r="C13" s="113">
        <v>45</v>
      </c>
      <c r="D13" s="30" t="s">
        <v>1</v>
      </c>
      <c r="E13" s="30" t="s">
        <v>1</v>
      </c>
      <c r="F13" s="30" t="s">
        <v>1</v>
      </c>
      <c r="G13" s="30" t="s">
        <v>1</v>
      </c>
      <c r="H13" s="30" t="s">
        <v>1</v>
      </c>
      <c r="I13" s="30" t="s">
        <v>1</v>
      </c>
      <c r="J13" s="30" t="s">
        <v>1</v>
      </c>
      <c r="K13" s="30" t="s">
        <v>1</v>
      </c>
      <c r="L13" s="30" t="s">
        <v>1</v>
      </c>
      <c r="M13" s="30"/>
      <c r="N13" s="30"/>
      <c r="O13" s="140" t="s">
        <v>85</v>
      </c>
    </row>
    <row r="14" spans="1:34" ht="13.3" thickBot="1" x14ac:dyDescent="0.4">
      <c r="A14" s="77" t="s">
        <v>193</v>
      </c>
      <c r="B14" s="138" t="s">
        <v>700</v>
      </c>
      <c r="C14" s="113">
        <v>50</v>
      </c>
      <c r="D14" s="30" t="s">
        <v>1</v>
      </c>
      <c r="E14" s="30" t="s">
        <v>1</v>
      </c>
      <c r="F14" s="30" t="s">
        <v>1</v>
      </c>
      <c r="G14" s="30" t="s">
        <v>1</v>
      </c>
      <c r="H14" s="30" t="s">
        <v>1</v>
      </c>
      <c r="I14" s="30" t="s">
        <v>1</v>
      </c>
      <c r="J14" s="30" t="s">
        <v>1</v>
      </c>
      <c r="K14" s="30"/>
      <c r="L14" s="30" t="s">
        <v>1</v>
      </c>
      <c r="M14" s="30" t="s">
        <v>1</v>
      </c>
      <c r="N14" s="30"/>
      <c r="O14" s="140" t="s">
        <v>688</v>
      </c>
    </row>
    <row r="15" spans="1:34" ht="13.3" thickBot="1" x14ac:dyDescent="0.4">
      <c r="A15" s="77" t="s">
        <v>194</v>
      </c>
      <c r="B15" s="138" t="s">
        <v>700</v>
      </c>
      <c r="C15" s="113">
        <v>55</v>
      </c>
      <c r="D15" s="30" t="s">
        <v>1</v>
      </c>
      <c r="E15" s="30" t="s">
        <v>1</v>
      </c>
      <c r="F15" s="30" t="s">
        <v>1</v>
      </c>
      <c r="G15" s="30" t="s">
        <v>1</v>
      </c>
      <c r="H15" s="30" t="s">
        <v>1</v>
      </c>
      <c r="I15" s="30" t="s">
        <v>1</v>
      </c>
      <c r="J15" s="30" t="s">
        <v>1</v>
      </c>
      <c r="K15" s="30"/>
      <c r="L15" s="30"/>
      <c r="M15" s="30"/>
      <c r="N15" s="30"/>
      <c r="O15" s="140" t="s">
        <v>689</v>
      </c>
    </row>
    <row r="16" spans="1:34" ht="13.3" thickBot="1" x14ac:dyDescent="0.4">
      <c r="A16" s="77" t="s">
        <v>243</v>
      </c>
      <c r="B16" s="138" t="s">
        <v>700</v>
      </c>
      <c r="C16" s="113">
        <v>15</v>
      </c>
      <c r="D16" s="30"/>
      <c r="E16" s="30" t="s">
        <v>1</v>
      </c>
      <c r="F16" s="30" t="s">
        <v>1</v>
      </c>
      <c r="G16" s="30" t="s">
        <v>1</v>
      </c>
      <c r="H16" s="30" t="s">
        <v>1</v>
      </c>
      <c r="I16" s="30"/>
      <c r="J16" s="30"/>
      <c r="K16" s="30"/>
      <c r="L16" s="30"/>
      <c r="M16" s="30"/>
      <c r="N16" s="30"/>
      <c r="O16" s="141" t="s">
        <v>188</v>
      </c>
    </row>
    <row r="17" spans="1:15" ht="13.3" thickBot="1" x14ac:dyDescent="0.4">
      <c r="A17" s="77" t="s">
        <v>766</v>
      </c>
      <c r="B17" s="138" t="s">
        <v>700</v>
      </c>
      <c r="C17" s="113">
        <v>5</v>
      </c>
      <c r="D17" s="30" t="s">
        <v>1</v>
      </c>
      <c r="E17" s="30" t="s">
        <v>1</v>
      </c>
      <c r="F17" s="30" t="s">
        <v>1</v>
      </c>
      <c r="G17" s="30" t="s">
        <v>1</v>
      </c>
      <c r="H17" s="30" t="s">
        <v>1</v>
      </c>
      <c r="I17" s="30" t="s">
        <v>1</v>
      </c>
      <c r="J17" s="30" t="s">
        <v>1</v>
      </c>
      <c r="K17" s="30"/>
      <c r="L17" s="30" t="s">
        <v>1</v>
      </c>
      <c r="M17" s="30"/>
      <c r="N17" s="30"/>
      <c r="O17" s="140" t="s">
        <v>778</v>
      </c>
    </row>
    <row r="18" spans="1:15" ht="13.3" thickBot="1" x14ac:dyDescent="0.4">
      <c r="A18" s="77" t="s">
        <v>195</v>
      </c>
      <c r="B18" s="138" t="s">
        <v>700</v>
      </c>
      <c r="C18" s="113">
        <v>15</v>
      </c>
      <c r="D18" s="30" t="s">
        <v>738</v>
      </c>
      <c r="E18" s="30" t="s">
        <v>1</v>
      </c>
      <c r="F18" s="30" t="s">
        <v>1</v>
      </c>
      <c r="G18" s="30" t="s">
        <v>1</v>
      </c>
      <c r="H18" s="30" t="s">
        <v>1</v>
      </c>
      <c r="I18" s="30" t="s">
        <v>1</v>
      </c>
      <c r="J18" s="30"/>
      <c r="K18" s="30" t="s">
        <v>1</v>
      </c>
      <c r="L18" s="30" t="s">
        <v>1</v>
      </c>
      <c r="M18" s="30"/>
      <c r="N18" s="30" t="s">
        <v>737</v>
      </c>
      <c r="O18" s="140" t="s">
        <v>170</v>
      </c>
    </row>
  </sheetData>
  <conditionalFormatting sqref="B2:B19">
    <cfRule type="expression" dxfId="652" priority="8">
      <formula>B2="Exclude"</formula>
    </cfRule>
  </conditionalFormatting>
  <conditionalFormatting sqref="A18 A2:A16">
    <cfRule type="expression" dxfId="651" priority="6">
      <formula>B2="Exclude"</formula>
    </cfRule>
  </conditionalFormatting>
  <conditionalFormatting sqref="A17">
    <cfRule type="expression" dxfId="650" priority="3">
      <formula>B17="Exclude"</formula>
    </cfRule>
  </conditionalFormatting>
  <conditionalFormatting sqref="B6:B11">
    <cfRule type="expression" dxfId="649"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487</v>
      </c>
      <c r="D1" s="108" t="s">
        <v>520</v>
      </c>
      <c r="F1" s="107" t="s">
        <v>488</v>
      </c>
      <c r="H1" s="53" t="s">
        <v>497</v>
      </c>
      <c r="I1" s="61"/>
      <c r="J1" s="61"/>
      <c r="K1" s="61"/>
      <c r="L1" s="61"/>
      <c r="M1" s="61"/>
      <c r="N1" s="62"/>
      <c r="O1" s="71"/>
      <c r="P1" s="71"/>
      <c r="R1" s="126" t="s">
        <v>681</v>
      </c>
      <c r="S1" s="118"/>
      <c r="T1" s="145" t="str">
        <f>IF(profile="","No profile loaded",profile)</f>
        <v>No profile loaded</v>
      </c>
      <c r="U1" s="145"/>
      <c r="V1" s="146" t="str">
        <f ca="1">Profiles!D4</f>
        <v/>
      </c>
      <c r="AH1" s="80" t="s">
        <v>498</v>
      </c>
      <c r="AI1" s="48" t="s">
        <v>498</v>
      </c>
    </row>
    <row r="2" spans="1:35" s="84" customFormat="1" ht="12.45" thickBot="1" x14ac:dyDescent="0.4">
      <c r="A2" s="82">
        <v>1</v>
      </c>
      <c r="B2" s="83" t="str">
        <f ca="1">"Required ("&amp;COUNTIF(Data!$BI:$BI,1)&amp;")"</f>
        <v>Required (5)</v>
      </c>
      <c r="D2" s="85"/>
      <c r="F2" s="85" t="s">
        <v>498</v>
      </c>
      <c r="H2" s="96" t="str">
        <f ca="1">Analysis!C18</f>
        <v>(#1) Philo with (+0 Add-Ons) / Spectrum TV Essentials (+0 Add-Ons)  [%100 of marked] for $35</v>
      </c>
      <c r="I2" s="97"/>
      <c r="J2" s="97"/>
      <c r="K2" s="97"/>
      <c r="L2" s="97"/>
      <c r="M2" s="97"/>
      <c r="N2" s="97"/>
      <c r="O2" s="97"/>
      <c r="P2" s="98"/>
      <c r="R2" s="126" t="s">
        <v>682</v>
      </c>
      <c r="S2" s="142"/>
      <c r="T2" s="143" t="str">
        <f>marker_pick</f>
        <v>3 - Mild Interest</v>
      </c>
      <c r="U2" s="143"/>
      <c r="V2" s="144" t="str">
        <f ca="1">COUNTIFS(Data!D:D,1)&amp;" marked"</f>
        <v>9 marked</v>
      </c>
      <c r="AH2" s="81" t="s">
        <v>499</v>
      </c>
      <c r="AI2" s="84" t="str">
        <f>B6</f>
        <v>Broadcast networks</v>
      </c>
    </row>
    <row r="3" spans="1:35" s="84" customFormat="1" x14ac:dyDescent="0.35">
      <c r="A3" s="82">
        <v>2</v>
      </c>
      <c r="B3" s="100" t="str">
        <f ca="1">"High Interest ("&amp;COUNTIF(Data!$BI:$BI,2)&amp;")"</f>
        <v>High Interest (2)</v>
      </c>
      <c r="D3" s="54"/>
      <c r="F3" s="101" t="s">
        <v>489</v>
      </c>
      <c r="H3" s="58" t="str">
        <f ca="1">Analysis!D18</f>
        <v>(#2) Spectrum TV Essentials by itself (+0 Add-Ons) [%89 of marked] for $15</v>
      </c>
      <c r="P3" s="86"/>
      <c r="R3" s="126" t="s">
        <v>506</v>
      </c>
      <c r="S3" s="115"/>
      <c r="T3" s="128" t="str">
        <f>IF(price_limit&gt;0,price_limit,"No Limit")</f>
        <v>No Limit</v>
      </c>
      <c r="U3" s="116"/>
      <c r="V3" s="117" t="str">
        <f>IF(ISNUMBER(price_limit),COUNTIF(WhatIf!G:G,"&gt;"&amp;price_limit)&amp;" exclusions","")</f>
        <v/>
      </c>
      <c r="AH3" s="81" t="s">
        <v>500</v>
      </c>
      <c r="AI3" s="84" t="str">
        <f>D6</f>
        <v>Lifestyle</v>
      </c>
    </row>
    <row r="4" spans="1:35" s="84" customFormat="1" x14ac:dyDescent="0.35">
      <c r="A4" s="82">
        <v>3</v>
      </c>
      <c r="B4" s="102" t="str">
        <f ca="1">"Mild Interest ("&amp;COUNTIF(Data!$BI:$BI,3)&amp;")"</f>
        <v>Mild Interest (2)</v>
      </c>
      <c r="D4" s="110" t="s">
        <v>521</v>
      </c>
      <c r="F4" s="104" t="s">
        <v>490</v>
      </c>
      <c r="H4" s="59" t="str">
        <f ca="1">Analysis!E18</f>
        <v>(#3) AT&amp;T Watch TV with (+0 Add-Ons) / Spectrum TV Essentials (+0 Add-Ons)  [%89 of marked] for $30</v>
      </c>
      <c r="I4" s="105"/>
      <c r="J4" s="105"/>
      <c r="K4" s="105"/>
      <c r="L4" s="105"/>
      <c r="M4" s="105"/>
      <c r="N4" s="105"/>
      <c r="O4" s="105"/>
      <c r="P4" s="106"/>
      <c r="R4" s="126" t="s">
        <v>723</v>
      </c>
      <c r="S4" s="115"/>
      <c r="T4" s="127" t="str">
        <f>IF(price_weight_used&lt;&gt;50,price_weight_used,"Price &amp; Networks - Equal Weighting")</f>
        <v>Price &amp; Networks - Equal Weighting</v>
      </c>
      <c r="U4" s="116"/>
      <c r="V4" s="117"/>
      <c r="AH4" s="81" t="s">
        <v>501</v>
      </c>
      <c r="AI4" s="84" t="str">
        <f>F6</f>
        <v>Sports</v>
      </c>
    </row>
    <row r="5" spans="1:35" x14ac:dyDescent="0.35">
      <c r="AH5" s="81" t="str">
        <f>Services!A2</f>
        <v>Philo</v>
      </c>
      <c r="AI5" s="48" t="str">
        <f>H6</f>
        <v>Regional Sports Networks</v>
      </c>
    </row>
    <row r="6" spans="1:35" s="94" customFormat="1" ht="24" x14ac:dyDescent="0.35">
      <c r="A6" s="91"/>
      <c r="B6" s="92" t="s">
        <v>476</v>
      </c>
      <c r="C6" s="93"/>
      <c r="D6" s="92" t="s">
        <v>205</v>
      </c>
      <c r="E6" s="93"/>
      <c r="F6" s="92" t="s">
        <v>215</v>
      </c>
      <c r="G6" s="93"/>
      <c r="H6" s="92" t="s">
        <v>484</v>
      </c>
      <c r="I6" s="93"/>
      <c r="J6" s="92" t="s">
        <v>291</v>
      </c>
      <c r="K6" s="93"/>
      <c r="L6" s="92" t="s">
        <v>477</v>
      </c>
      <c r="M6" s="93"/>
      <c r="N6" s="92" t="s">
        <v>485</v>
      </c>
      <c r="O6" s="93"/>
      <c r="P6" s="92" t="s">
        <v>486</v>
      </c>
      <c r="Q6" s="93"/>
      <c r="R6" s="92" t="s">
        <v>223</v>
      </c>
      <c r="S6" s="93"/>
      <c r="T6" s="92" t="s">
        <v>479</v>
      </c>
      <c r="U6" s="93"/>
      <c r="V6" s="92" t="s">
        <v>214</v>
      </c>
      <c r="W6" s="93"/>
      <c r="X6" s="92" t="s">
        <v>482</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Animal Planet</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IFERROR(INDEX(Data!$A$1:R$1000,_xlfn.AGGREGATE(15,6,((Data!$C$1:$C$1000=T$6)/(Data!$C$1:$C$1000=T$6))*ROW(Data!$C$1:$C$1000),ROW(T7)-ROW(T$6)),1),"")</f>
        <v>BET Jams</v>
      </c>
      <c r="U7" s="49"/>
      <c r="V7" s="49" t="str">
        <f>IFERROR(INDEX(Data!$A$1:U$1000,_xlfn.AGGREGATE(15,6,((Data!$C$1:$C$1000=V$6)/(Data!$C$1:$C$1000=V$6))*ROW(Data!$C$1:$C$1000),ROW(V7)-ROW(V$6)),1),"")</f>
        <v>¡Hola! TV</v>
      </c>
      <c r="W7" s="49"/>
      <c r="X7" s="49" t="str">
        <f>IFERROR(INDEX(Data!$A$1:W$1000,_xlfn.AGGREGATE(15,6,((Data!$C$1:$C$1000=X$6)/(Data!$C$1:$C$1000=X$6))*ROW(Data!$C$1:$C$1000),ROW(X7)-ROW(X$6)),1),"")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Aspire</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IFERROR(INDEX(Data!$A$1:R$1000,_xlfn.AGGREGATE(15,6,((Data!$C$1:$C$1000=T$6)/(Data!$C$1:$C$1000=T$6))*ROW(Data!$C$1:$C$1000),ROW(T8)-ROW(T$6)),1),"")</f>
        <v>BET Soul</v>
      </c>
      <c r="U8" s="49"/>
      <c r="V8" s="49" t="str">
        <f>IFERROR(INDEX(Data!$A$1:U$1000,_xlfn.AGGREGATE(15,6,((Data!$C$1:$C$1000=V$6)/(Data!$C$1:$C$1000=V$6))*ROW(Data!$C$1:$C$1000),ROW(V8)-ROW(V$6)),1),"")</f>
        <v>A3 Cine</v>
      </c>
      <c r="W8" s="49"/>
      <c r="X8" s="49" t="str">
        <f>IFERROR(INDEX(Data!$A$1:W$1000,_xlfn.AGGREGATE(15,6,((Data!$C$1:$C$1000=X$6)/(Data!$C$1:$C$1000=X$6))*ROW(Data!$C$1:$C$1000),ROW(X8)-ROW(X$6)),1),"")</f>
        <v>Arabic - ARBMU</v>
      </c>
      <c r="AH8" s="81" t="str">
        <f>Services!A5</f>
        <v>AT&amp;T 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Bravo</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FX Movie Channel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IFERROR(INDEX(Data!$A$1:R$1000,_xlfn.AGGREGATE(15,6,((Data!$C$1:$C$1000=T$6)/(Data!$C$1:$C$1000=T$6))*ROW(Data!$C$1:$C$1000),ROW(T9)-ROW(T$6)),1),"")</f>
        <v>ClubbingTV</v>
      </c>
      <c r="U9" s="49"/>
      <c r="V9" s="49" t="str">
        <f>IFERROR(INDEX(Data!$A$1:U$1000,_xlfn.AGGREGATE(15,6,((Data!$C$1:$C$1000=V$6)/(Data!$C$1:$C$1000=V$6))*ROW(Data!$C$1:$C$1000),ROW(V9)-ROW(V$6)),1),"")</f>
        <v>Antena 3</v>
      </c>
      <c r="W9" s="49"/>
      <c r="X9" s="49" t="str">
        <f>IFERROR(INDEX(Data!$A$1:W$1000,_xlfn.AGGREGATE(15,6,((Data!$C$1:$C$1000=X$6)/(Data!$C$1:$C$1000=X$6))*ROW(Data!$C$1:$C$1000),ROW(X9)-ROW(X$6)),1),"")</f>
        <v>Arabic - CIMA</v>
      </c>
      <c r="AH9" s="81" t="str">
        <f>Services!A6</f>
        <v>AT&amp;T 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Cooking Channel</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HDnet Movies</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IFERROR(INDEX(Data!$A$1:R$1000,_xlfn.AGGREGATE(15,6,((Data!$C$1:$C$1000=T$6)/(Data!$C$1:$C$1000=T$6))*ROW(Data!$C$1:$C$1000),ROW(T10)-ROW(T$6)),1),"")</f>
        <v>FM</v>
      </c>
      <c r="U10" s="49"/>
      <c r="V10" s="49" t="str">
        <f>IFERROR(INDEX(Data!$A$1:U$1000,_xlfn.AGGREGATE(15,6,((Data!$C$1:$C$1000=V$6)/(Data!$C$1:$C$1000=V$6))*ROW(Data!$C$1:$C$1000),ROW(V10)-ROW(V$6)),1),"")</f>
        <v>Atres Series</v>
      </c>
      <c r="W10" s="49"/>
      <c r="X10" s="49" t="str">
        <f>IFERROR(INDEX(Data!$A$1:W$1000,_xlfn.AGGREGATE(15,6,((Data!$C$1:$C$1000=X$6)/(Data!$C$1:$C$1000=X$6))*ROW(Data!$C$1:$C$1000),ROW(X10)-ROW(X$6)),1),"")</f>
        <v>Arabic - IQRAA</v>
      </c>
      <c r="AH10" s="81" t="str">
        <f>Services!A7</f>
        <v>AT&amp;T 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Curiosity Stream</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Lifetime Movie Network</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IFERROR(INDEX(Data!$A$1:R$1000,_xlfn.AGGREGATE(15,6,((Data!$C$1:$C$1000=T$6)/(Data!$C$1:$C$1000=T$6))*ROW(Data!$C$1:$C$1000),ROW(T11)-ROW(T$6)),1),"")</f>
        <v>Fuse</v>
      </c>
      <c r="U11" s="49"/>
      <c r="V11" s="49" t="str">
        <f>IFERROR(INDEX(Data!$A$1:U$1000,_xlfn.AGGREGATE(15,6,((Data!$C$1:$C$1000=V$6)/(Data!$C$1:$C$1000=V$6))*ROW(Data!$C$1:$C$1000),ROW(V11)-ROW(V$6)),1),"")</f>
        <v>AZCinema</v>
      </c>
      <c r="W11" s="49"/>
      <c r="X11" s="49" t="str">
        <f>IFERROR(INDEX(Data!$A$1:W$1000,_xlfn.AGGREGATE(15,6,((Data!$C$1:$C$1000=X$6)/(Data!$C$1:$C$1000=X$6))*ROW(Data!$C$1:$C$1000),ROW(X11)-ROW(X$6)),1),"")</f>
        <v>Arabic - MLDYH</v>
      </c>
      <c r="AH11" s="81" t="str">
        <f>Services!A8</f>
        <v>AT&amp;T 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Destination America</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AXS TV</v>
      </c>
      <c r="K12" s="49"/>
      <c r="L12" s="49" t="str">
        <f>IFERROR(INDEX(Data!$A$1:K$1000,_xlfn.AGGREGATE(15,6,((Data!$C$1:$C$1000=L$6)/(Data!$C$1:$C$1000=L$6))*ROW(Data!$C$1:$C$1000),ROW(L12)-ROW(L$6)),1),"")</f>
        <v>Magnolia Selects</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IFERROR(INDEX(Data!$A$1:R$1000,_xlfn.AGGREGATE(15,6,((Data!$C$1:$C$1000=T$6)/(Data!$C$1:$C$1000=T$6))*ROW(Data!$C$1:$C$1000),ROW(T12)-ROW(T$6)),1),"")</f>
        <v>IndieWave</v>
      </c>
      <c r="U12" s="49"/>
      <c r="V12" s="49" t="str">
        <f>IFERROR(INDEX(Data!$A$1:U$1000,_xlfn.AGGREGATE(15,6,((Data!$C$1:$C$1000=V$6)/(Data!$C$1:$C$1000=V$6))*ROW(Data!$C$1:$C$1000),ROW(V12)-ROW(V$6)),1),"")</f>
        <v>AZClic!</v>
      </c>
      <c r="W12" s="49"/>
      <c r="X12" s="49" t="str">
        <f>IFERROR(INDEX(Data!$A$1:W$1000,_xlfn.AGGREGATE(15,6,((Data!$C$1:$C$1000=X$6)/(Data!$C$1:$C$1000=X$6))*ROW(Data!$C$1:$C$1000),ROW(X12)-ROW(X$6)),1),"")</f>
        <v>Arabic - NOURSAT</v>
      </c>
      <c r="AH12" s="81" t="str">
        <f>Services!A9</f>
        <v>AT&amp;T 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Discovery Life</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BBC America</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IFERROR(INDEX(Data!$A$1:R$1000,_xlfn.AGGREGATE(15,6,((Data!$C$1:$C$1000=T$6)/(Data!$C$1:$C$1000=T$6))*ROW(Data!$C$1:$C$1000),ROW(T13)-ROW(T$6)),1),"")</f>
        <v>MTV Classic</v>
      </c>
      <c r="U13" s="49"/>
      <c r="V13" s="49" t="str">
        <f>IFERROR(INDEX(Data!$A$1:U$1000,_xlfn.AGGREGATE(15,6,((Data!$C$1:$C$1000=V$6)/(Data!$C$1:$C$1000=V$6))*ROW(Data!$C$1:$C$1000),ROW(V13)-ROW(V$6)),1),"")</f>
        <v>AZCorazon</v>
      </c>
      <c r="W13" s="49"/>
      <c r="X13" s="49" t="str">
        <f>IFERROR(INDEX(Data!$A$1:W$1000,_xlfn.AGGREGATE(15,6,((Data!$C$1:$C$1000=X$6)/(Data!$C$1:$C$1000=X$6))*ROW(Data!$C$1:$C$1000),ROW(X13)-ROW(X$6)),1),"")</f>
        <v>Arabica</v>
      </c>
      <c r="AH13" s="81" t="str">
        <f>Services!A10</f>
        <v>AT&amp;T 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DIY</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BET</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IFERROR(INDEX(Data!$A$1:R$1000,_xlfn.AGGREGATE(15,6,((Data!$C$1:$C$1000=T$6)/(Data!$C$1:$C$1000=T$6))*ROW(Data!$C$1:$C$1000),ROW(T14)-ROW(T$6)),1),"")</f>
        <v>MTV Live</v>
      </c>
      <c r="U14" s="49"/>
      <c r="V14" s="49" t="str">
        <f>IFERROR(INDEX(Data!$A$1:U$1000,_xlfn.AGGREGATE(15,6,((Data!$C$1:$C$1000=V$6)/(Data!$C$1:$C$1000=V$6))*ROW(Data!$C$1:$C$1000),ROW(V14)-ROW(V$6)),1),"")</f>
        <v>Azteca</v>
      </c>
      <c r="W14" s="49"/>
      <c r="X14" s="49" t="str">
        <f>IFERROR(INDEX(Data!$A$1:W$1000,_xlfn.AGGREGATE(15,6,((Data!$C$1:$C$1000=X$6)/(Data!$C$1:$C$1000=X$6))*ROW(Data!$C$1:$C$1000),ROW(X14)-ROW(X$6)),1),"")</f>
        <v>B4U Movies</v>
      </c>
      <c r="AH14" s="81" t="str">
        <f>Services!A11</f>
        <v>AT&amp;T 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Dog TV</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 Her</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CNBC</v>
      </c>
      <c r="S15" s="49"/>
      <c r="T15" s="49" t="str">
        <f>IFERROR(INDEX(Data!$A$1:R$1000,_xlfn.AGGREGATE(15,6,((Data!$C$1:$C$1000=T$6)/(Data!$C$1:$C$1000=T$6))*ROW(Data!$C$1:$C$1000),ROW(T15)-ROW(T$6)),1),"")</f>
        <v>MTVu</v>
      </c>
      <c r="U15" s="49"/>
      <c r="V15" s="49" t="str">
        <f>IFERROR(INDEX(Data!$A$1:U$1000,_xlfn.AGGREGATE(15,6,((Data!$C$1:$C$1000=V$6)/(Data!$C$1:$C$1000=V$6))*ROW(Data!$C$1:$C$1000),ROW(V15)-ROW(V$6)),1),"")</f>
        <v>Bandamax</v>
      </c>
      <c r="W15" s="49"/>
      <c r="X15" s="49" t="str">
        <f>IFERROR(INDEX(Data!$A$1:W$1000,_xlfn.AGGREGATE(15,6,((Data!$C$1:$C$1000=X$6)/(Data!$C$1:$C$1000=X$6))*ROW(Data!$C$1:$C$1000),ROW(X15)-ROW(X$6)),1),"")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DOX</v>
      </c>
      <c r="E16" s="49"/>
      <c r="F16" s="49" t="str">
        <f>IFERROR(INDEX(Data!$A$1:E$1000,_xlfn.AGGREGATE(15,6,((Data!$C$1:$C$1000=F$6)/(Data!$C$1:$C$1000=F$6))*ROW(Data!$C$1:$C$1000),ROW(F16)-ROW(F$6)),1),"")</f>
        <v>Bein Sports Espanol</v>
      </c>
      <c r="G16" s="49"/>
      <c r="H16" s="49" t="str">
        <f>IFERROR(INDEX(Data!$A$1:G$1000,_xlfn.AGGREGATE(15,6,((Data!$C$1:$C$1000=H$6)/(Data!$C$1:$C$1000=H$6))*ROW(Data!$C$1:$C$1000),ROW(H16)-ROW(H$6)),1),"")</f>
        <v>Sportstime Ohio</v>
      </c>
      <c r="I16" s="49"/>
      <c r="J16" s="49" t="str">
        <f>IFERROR(INDEX(Data!$A$1:I$1000,_xlfn.AGGREGATE(15,6,((Data!$C$1:$C$1000=J$6)/(Data!$C$1:$C$1000=J$6))*ROW(Data!$C$1:$C$1000),ROW(J16)-ROW(J$6)),1),"")</f>
        <v>Buzzr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 World</v>
      </c>
      <c r="S16" s="49"/>
      <c r="T16" s="49" t="str">
        <f>IFERROR(INDEX(Data!$A$1:R$1000,_xlfn.AGGREGATE(15,6,((Data!$C$1:$C$1000=T$6)/(Data!$C$1:$C$1000=T$6))*ROW(Data!$C$1:$C$1000),ROW(T16)-ROW(T$6)),1),"")</f>
        <v>Music Choice</v>
      </c>
      <c r="U16" s="49"/>
      <c r="V16" s="49" t="str">
        <f>IFERROR(INDEX(Data!$A$1:U$1000,_xlfn.AGGREGATE(15,6,((Data!$C$1:$C$1000=V$6)/(Data!$C$1:$C$1000=V$6))*ROW(Data!$C$1:$C$1000),ROW(V16)-ROW(V$6)),1),"")</f>
        <v>Bolivia TV</v>
      </c>
      <c r="W16" s="49"/>
      <c r="X16" s="49" t="str">
        <f>IFERROR(INDEX(Data!$A$1:W$1000,_xlfn.AGGREGATE(15,6,((Data!$C$1:$C$1000=X$6)/(Data!$C$1:$C$1000=X$6))*ROW(Data!$C$1:$C$1000),ROW(X16)-ROW(X$6)),1),"")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E!</v>
      </c>
      <c r="E17" s="49"/>
      <c r="F17" s="49" t="str">
        <f>IFERROR(INDEX(Data!$A$1:E$1000,_xlfn.AGGREGATE(15,6,((Data!$C$1:$C$1000=F$6)/(Data!$C$1:$C$1000=F$6))*ROW(Data!$C$1:$C$1000),ROW(F17)-ROW(F$6)),1),"")</f>
        <v>CBS Sports Network</v>
      </c>
      <c r="G17" s="49"/>
      <c r="H17" s="49" t="str">
        <f>IFERROR(INDEX(Data!$A$1:G$1000,_xlfn.AGGREGATE(15,6,((Data!$C$1:$C$1000=H$6)/(Data!$C$1:$C$1000=H$6))*ROW(Data!$C$1:$C$1000),ROW(H17)-ROW(H$6)),1),"")</f>
        <v>Yes Network</v>
      </c>
      <c r="I17" s="49"/>
      <c r="J17" s="49" t="str">
        <f>IFERROR(INDEX(Data!$A$1:I$1000,_xlfn.AGGREGATE(15,6,((Data!$C$1:$C$1000=J$6)/(Data!$C$1:$C$1000=J$6))*ROW(Data!$C$1:$C$1000),ROW(J17)-ROW(J$6)),1),"")</f>
        <v>Cleo TV</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CNN</v>
      </c>
      <c r="S17" s="49"/>
      <c r="T17" s="49" t="str">
        <f>IFERROR(INDEX(Data!$A$1:R$1000,_xlfn.AGGREGATE(15,6,((Data!$C$1:$C$1000=T$6)/(Data!$C$1:$C$1000=T$6))*ROW(Data!$C$1:$C$1000),ROW(T17)-ROW(T$6)),1),"")</f>
        <v>Revolt</v>
      </c>
      <c r="U17" s="49"/>
      <c r="V17" s="49" t="str">
        <f>IFERROR(INDEX(Data!$A$1:U$1000,_xlfn.AGGREGATE(15,6,((Data!$C$1:$C$1000=V$6)/(Data!$C$1:$C$1000=V$6))*ROW(Data!$C$1:$C$1000),ROW(V17)-ROW(V$6)),1),"")</f>
        <v>Canal 22 Internacional</v>
      </c>
      <c r="W17" s="49"/>
      <c r="X17" s="49" t="str">
        <f>IFERROR(INDEX(Data!$A$1:W$1000,_xlfn.AGGREGATE(15,6,((Data!$C$1:$C$1000=X$6)/(Data!$C$1:$C$1000=X$6))*ROW(Data!$C$1:$C$1000),ROW(X17)-ROW(X$6)),1),"")</f>
        <v>Bejing TV</v>
      </c>
      <c r="AH17" s="81" t="str">
        <f>Services!A14</f>
        <v>PS Vue</v>
      </c>
    </row>
    <row r="18" spans="1:34" ht="24" x14ac:dyDescent="0.35">
      <c r="A18" s="49"/>
      <c r="B18" s="49" t="str">
        <f>IFERROR(INDEX(Data!A$1:$A$1000,_xlfn.AGGREGATE(15,6,((Data!$C$1:$C$1000=B$6)/(Data!$C$1:$C$1000=B$6))*ROW(Data!$C$1:$C$1000),ROW(B18)-ROW(B$6)),1),"")</f>
        <v/>
      </c>
      <c r="C18" s="49"/>
      <c r="D18" s="49" t="str">
        <f>IFERROR(INDEX(Data!$A$1:C$1000,_xlfn.AGGREGATE(15,6,((Data!$C$1:$C$1000=D$6)/(Data!$C$1:$C$1000=D$6))*ROW(Data!$C$1:$C$1000),ROW(D18)-ROW(D$6)),1),"")</f>
        <v>Food Network</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CMT</v>
      </c>
      <c r="K18" s="49"/>
      <c r="L18" s="49" t="str">
        <f>IFERROR(INDEX(Data!$A$1:K$1000,_xlfn.AGGREGATE(15,6,((Data!$C$1:$C$1000=L$6)/(Data!$C$1:$C$1000=L$6))*ROW(Data!$C$1:$C$1000),ROW(L18)-ROW(L$6)),1),"")</f>
        <v>Turner Classic Movies</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 International</v>
      </c>
      <c r="S18" s="49"/>
      <c r="T18" s="49" t="str">
        <f>IFERROR(INDEX(Data!$A$1:R$1000,_xlfn.AGGREGATE(15,6,((Data!$C$1:$C$1000=T$6)/(Data!$C$1:$C$1000=T$6))*ROW(Data!$C$1:$C$1000),ROW(T18)-ROW(T$6)),1),"")</f>
        <v>Stingray Karaoke</v>
      </c>
      <c r="U18" s="49"/>
      <c r="V18" s="49" t="str">
        <f>IFERROR(INDEX(Data!$A$1:U$1000,_xlfn.AGGREGATE(15,6,((Data!$C$1:$C$1000=V$6)/(Data!$C$1:$C$1000=V$6))*ROW(Data!$C$1:$C$1000),ROW(V18)-ROW(V$6)),1),"")</f>
        <v>Canal Once</v>
      </c>
      <c r="W18" s="49"/>
      <c r="X18" s="49" t="str">
        <f>IFERROR(INDEX(Data!$A$1:W$1000,_xlfn.AGGREGATE(15,6,((Data!$C$1:$C$1000=X$6)/(Data!$C$1:$C$1000=X$6))*ROW(Data!$C$1:$C$1000),ROW(X18)-ROW(X$6)),1),"")</f>
        <v>Benfica TV</v>
      </c>
      <c r="AH18" s="81" t="str">
        <f>Services!A15</f>
        <v>Fubo TV</v>
      </c>
    </row>
    <row r="19" spans="1:34" x14ac:dyDescent="0.35">
      <c r="A19" s="49"/>
      <c r="B19" s="49" t="str">
        <f>IFERROR(INDEX(Data!A$1:$A$1000,_xlfn.AGGREGATE(15,6,((Data!$C$1:$C$1000=B$6)/(Data!$C$1:$C$1000=B$6))*ROW(Data!$C$1:$C$1000),ROW(B19)-ROW(B$6)),1),"")</f>
        <v/>
      </c>
      <c r="C19" s="49"/>
      <c r="D19" s="49" t="str">
        <f>IFERROR(INDEX(Data!$A$1:C$1000,_xlfn.AGGREGATE(15,6,((Data!$C$1:$C$1000=D$6)/(Data!$C$1:$C$1000=D$6))*ROW(Data!$C$1:$C$1000),ROW(D19)-ROW(D$6)),1),"")</f>
        <v>FYI</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Comedy Central</v>
      </c>
      <c r="K19" s="49"/>
      <c r="L19" s="49" t="str">
        <f>IFERROR(INDEX(Data!$A$1:K$1000,_xlfn.AGGREGATE(15,6,((Data!$C$1:$C$1000=L$6)/(Data!$C$1:$C$1000=L$6))*ROW(Data!$C$1:$C$1000),ROW(L19)-ROW(L$6)),1),"")</f>
        <v/>
      </c>
      <c r="M19" s="49"/>
      <c r="N19" s="49" t="str">
        <f>IFERROR(INDEX(Data!$A$1:M$1000,_xlfn.AGGREGATE(15,6,((Data!$C$1:$C$1000=N$6)/(Data!$C$1:$C$1000=N$6))*ROW(Data!$C$1:$C$1000),ROW(N19)-ROW(N$6)),1),"")</f>
        <v>Showtime</v>
      </c>
      <c r="O19" s="49"/>
      <c r="P19" s="49" t="str">
        <f>IFERROR(INDEX(Data!$A$1:O$1000,_xlfn.AGGREGATE(15,6,((Data!$C$1:$C$1000=P$6)/(Data!$C$1:$C$1000=P$6))*ROW(Data!$C$1:$C$1000),ROW(P19)-ROW(P$6)),1),"")</f>
        <v>Genius</v>
      </c>
      <c r="Q19" s="49"/>
      <c r="R19" s="49" t="str">
        <f>IFERROR(INDEX(Data!$A$1:Q$1000,_xlfn.AGGREGATE(15,6,((Data!$C$1:$C$1000=R$6)/(Data!$C$1:$C$1000=R$6))*ROW(Data!$C$1:$C$1000),ROW(R19)-ROW(R$6)),1),"")</f>
        <v>C-SPAN</v>
      </c>
      <c r="S19" s="49"/>
      <c r="T19" s="49" t="str">
        <f>IFERROR(INDEX(Data!$A$1:R$1000,_xlfn.AGGREGATE(15,6,((Data!$C$1:$C$1000=T$6)/(Data!$C$1:$C$1000=T$6))*ROW(Data!$C$1:$C$1000),ROW(T19)-ROW(T$6)),1),"")</f>
        <v>Stingray Music</v>
      </c>
      <c r="U19" s="49"/>
      <c r="V19" s="49" t="str">
        <f>IFERROR(INDEX(Data!$A$1:U$1000,_xlfn.AGGREGATE(15,6,((Data!$C$1:$C$1000=V$6)/(Data!$C$1:$C$1000=V$6))*ROW(Data!$C$1:$C$1000),ROW(V19)-ROW(V$6)),1),"")</f>
        <v>Canal SUR</v>
      </c>
      <c r="W19" s="49"/>
      <c r="X19" s="49" t="str">
        <f>IFERROR(INDEX(Data!$A$1:W$1000,_xlfn.AGGREGATE(15,6,((Data!$C$1:$C$1000=X$6)/(Data!$C$1:$C$1000=X$6))*ROW(Data!$C$1:$C$1000),ROW(X19)-ROW(X$6)),1),"")</f>
        <v>CATV</v>
      </c>
      <c r="AH19" s="81" t="e">
        <f>Services!#REF!</f>
        <v>#REF!</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Here TV</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Dynamics</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v>
      </c>
      <c r="Q20" s="49"/>
      <c r="R20" s="49" t="str">
        <f>IFERROR(INDEX(Data!$A$1:Q$1000,_xlfn.AGGREGATE(15,6,((Data!$C$1:$C$1000=R$6)/(Data!$C$1:$C$1000=R$6))*ROW(Data!$C$1:$C$1000),ROW(R20)-ROW(R$6)),1),"")</f>
        <v>C-SPAN2</v>
      </c>
      <c r="S20" s="49"/>
      <c r="T20" s="49" t="str">
        <f>IFERROR(INDEX(Data!$A$1:R$1000,_xlfn.AGGREGATE(15,6,((Data!$C$1:$C$1000=T$6)/(Data!$C$1:$C$1000=T$6))*ROW(Data!$C$1:$C$1000),ROW(T20)-ROW(T$6)),1),"")</f>
        <v>Stingray Qello</v>
      </c>
      <c r="U20" s="49"/>
      <c r="V20" s="49" t="str">
        <f>IFERROR(INDEX(Data!$A$1:U$1000,_xlfn.AGGREGATE(15,6,((Data!$C$1:$C$1000=V$6)/(Data!$C$1:$C$1000=V$6))*ROW(Data!$C$1:$C$1000),ROW(V20)-ROW(V$6)),1),"")</f>
        <v>Caracol</v>
      </c>
      <c r="W20" s="49"/>
      <c r="X20" s="49" t="str">
        <f>IFERROR(INDEX(Data!$A$1:W$1000,_xlfn.AGGREGATE(15,6,((Data!$C$1:$C$1000=X$6)/(Data!$C$1:$C$1000=X$6))*ROW(Data!$C$1:$C$1000),ROW(X20)-ROW(X$6)),1),"")</f>
        <v>CB24</v>
      </c>
      <c r="AH20" s="81" t="str">
        <f>Services!A16</f>
        <v>AT&amp;T Watch TV</v>
      </c>
    </row>
    <row r="21" spans="1:34" ht="24" x14ac:dyDescent="0.35">
      <c r="A21" s="49"/>
      <c r="B21" s="49" t="str">
        <f>IFERROR(INDEX(Data!A$1:$A$1000,_xlfn.AGGREGATE(15,6,((Data!$C$1:$C$1000=B$6)/(Data!$C$1:$C$1000=B$6))*ROW(Data!$C$1:$C$1000),ROW(B21)-ROW(B$6)),1),"")</f>
        <v/>
      </c>
      <c r="C21" s="49"/>
      <c r="D21" s="49" t="str">
        <f>IFERROR(INDEX(Data!$A$1:C$1000,_xlfn.AGGREGATE(15,6,((Data!$C$1:$C$1000=D$6)/(Data!$C$1:$C$1000=D$6))*ROW(Data!$C$1:$C$1000),ROW(D21)-ROW(D$6)),1),"")</f>
        <v>HGTV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TV</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Drama</v>
      </c>
      <c r="Q21" s="49"/>
      <c r="R21" s="49" t="str">
        <f>IFERROR(INDEX(Data!$A$1:Q$1000,_xlfn.AGGREGATE(15,6,((Data!$C$1:$C$1000=R$6)/(Data!$C$1:$C$1000=R$6))*ROW(Data!$C$1:$C$1000),ROW(R21)-ROW(R$6)),1),"")</f>
        <v>Euro News</v>
      </c>
      <c r="S21" s="49"/>
      <c r="T21" s="49" t="str">
        <f>IFERROR(INDEX(Data!$A$1:R$1000,_xlfn.AGGREGATE(15,6,((Data!$C$1:$C$1000=T$6)/(Data!$C$1:$C$1000=T$6))*ROW(Data!$C$1:$C$1000),ROW(T21)-ROW(T$6)),1),"")</f>
        <v>The Country Network</v>
      </c>
      <c r="U21" s="49"/>
      <c r="V21" s="49" t="str">
        <f>IFERROR(INDEX(Data!$A$1:U$1000,_xlfn.AGGREGATE(15,6,((Data!$C$1:$C$1000=V$6)/(Data!$C$1:$C$1000=V$6))*ROW(Data!$C$1:$C$1000),ROW(V21)-ROW(V$6)),1),"")</f>
        <v>CB Television</v>
      </c>
      <c r="W21" s="49"/>
      <c r="X21" s="49" t="str">
        <f>IFERROR(INDEX(Data!$A$1:W$1000,_xlfn.AGGREGATE(15,6,((Data!$C$1:$C$1000=X$6)/(Data!$C$1:$C$1000=X$6))*ROW(Data!$C$1:$C$1000),ROW(X21)-ROW(X$6)),1),"")</f>
        <v>CCTV Ent</v>
      </c>
      <c r="AH21" s="81" t="str">
        <f>Services!A18</f>
        <v>Spectrum TV Essentials</v>
      </c>
    </row>
    <row r="22" spans="1:34" ht="24" x14ac:dyDescent="0.35">
      <c r="A22" s="49"/>
      <c r="B22" s="49" t="str">
        <f>IFERROR(INDEX(Data!A$1:$A$1000,_xlfn.AGGREGATE(15,6,((Data!$C$1:$C$1000=B$6)/(Data!$C$1:$C$1000=B$6))*ROW(Data!$C$1:$C$1000),ROW(B22)-ROW(B$6)),1),"")</f>
        <v/>
      </c>
      <c r="C22" s="49"/>
      <c r="D22" s="49" t="str">
        <f>IFERROR(INDEX(Data!$A$1:C$1000,_xlfn.AGGREGATE(15,6,((Data!$C$1:$C$1000=D$6)/(Data!$C$1:$C$1000=D$6))*ROW(Data!$C$1:$C$1000),ROW(D22)-ROW(D$6)),1),"")</f>
        <v>HorseTV</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Comet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Hallmark Movies &amp; Mysteries</v>
      </c>
      <c r="Q22" s="49"/>
      <c r="R22" s="49" t="str">
        <f>IFERROR(INDEX(Data!$A$1:Q$1000,_xlfn.AGGREGATE(15,6,((Data!$C$1:$C$1000=R$6)/(Data!$C$1:$C$1000=R$6))*ROW(Data!$C$1:$C$1000),ROW(R22)-ROW(R$6)),1),"")</f>
        <v>Fox Business</v>
      </c>
      <c r="S22" s="49"/>
      <c r="T22" s="49" t="str">
        <f>IFERROR(INDEX(Data!$A$1:R$1000,_xlfn.AGGREGATE(15,6,((Data!$C$1:$C$1000=T$6)/(Data!$C$1:$C$1000=T$6))*ROW(Data!$C$1:$C$1000),ROW(T22)-ROW(T$6)),1),"")</f>
        <v/>
      </c>
      <c r="U22" s="49"/>
      <c r="V22" s="49" t="str">
        <f>IFERROR(INDEX(Data!$A$1:U$1000,_xlfn.AGGREGATE(15,6,((Data!$C$1:$C$1000=V$6)/(Data!$C$1:$C$1000=V$6))*ROW(Data!$C$1:$C$1000),ROW(V22)-ROW(V$6)),1),"")</f>
        <v>Centroamérica TV</v>
      </c>
      <c r="W22" s="49"/>
      <c r="X22" s="49" t="str">
        <f>IFERROR(INDEX(Data!$A$1:W$1000,_xlfn.AGGREGATE(15,6,((Data!$C$1:$C$1000=X$6)/(Data!$C$1:$C$1000=X$6))*ROW(Data!$C$1:$C$1000),ROW(X22)-ROW(X$6)),1),"")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Lifetime</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COZI</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Hallmark Movies Now</v>
      </c>
      <c r="Q23" s="49"/>
      <c r="R23" s="49" t="str">
        <f>IFERROR(INDEX(Data!$A$1:Q$1000,_xlfn.AGGREGATE(15,6,((Data!$C$1:$C$1000=R$6)/(Data!$C$1:$C$1000=R$6))*ROW(Data!$C$1:$C$1000),ROW(R23)-ROW(R$6)),1),"")</f>
        <v>Fox News</v>
      </c>
      <c r="S23" s="49"/>
      <c r="T23" s="49" t="str">
        <f>IFERROR(INDEX(Data!$A$1:R$1000,_xlfn.AGGREGATE(15,6,((Data!$C$1:$C$1000=T$6)/(Data!$C$1:$C$1000=T$6))*ROW(Data!$C$1:$C$1000),ROW(T23)-ROW(T$6)),1),"")</f>
        <v/>
      </c>
      <c r="U23" s="49"/>
      <c r="V23" s="49" t="str">
        <f>IFERROR(INDEX(Data!$A$1:U$1000,_xlfn.AGGREGATE(15,6,((Data!$C$1:$C$1000=V$6)/(Data!$C$1:$C$1000=V$6))*ROW(Data!$C$1:$C$1000),ROW(V23)-ROW(V$6)),1),"")</f>
        <v>Cine Estelar</v>
      </c>
      <c r="W23" s="49"/>
      <c r="X23" s="49" t="str">
        <f>IFERROR(INDEX(Data!$A$1:W$1000,_xlfn.AGGREGATE(15,6,((Data!$C$1:$C$1000=X$6)/(Data!$C$1:$C$1000=X$6))*ROW(Data!$C$1:$C$1000),ROW(X23)-ROW(X$6)),1),"")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Logo</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Discovery Channel</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Hopster</v>
      </c>
      <c r="Q24" s="49"/>
      <c r="R24" s="49" t="str">
        <f>IFERROR(INDEX(Data!$A$1:Q$1000,_xlfn.AGGREGATE(15,6,((Data!$C$1:$C$1000=R$6)/(Data!$C$1:$C$1000=R$6))*ROW(Data!$C$1:$C$1000),ROW(R24)-ROW(R$6)),1),"")</f>
        <v>France24</v>
      </c>
      <c r="S24" s="49"/>
      <c r="T24" s="49" t="str">
        <f>IFERROR(INDEX(Data!$A$1:R$1000,_xlfn.AGGREGATE(15,6,((Data!$C$1:$C$1000=T$6)/(Data!$C$1:$C$1000=T$6))*ROW(Data!$C$1:$C$1000),ROW(T24)-ROW(T$6)),1),"")</f>
        <v/>
      </c>
      <c r="U24" s="49"/>
      <c r="V24" s="49" t="str">
        <f>IFERROR(INDEX(Data!$A$1:U$1000,_xlfn.AGGREGATE(15,6,((Data!$C$1:$C$1000=V$6)/(Data!$C$1:$C$1000=V$6))*ROW(Data!$C$1:$C$1000),ROW(V24)-ROW(V$6)),1),"")</f>
        <v>Cine Mexicano</v>
      </c>
      <c r="W24" s="49"/>
      <c r="X24" s="49" t="str">
        <f>IFERROR(INDEX(Data!$A$1:W$1000,_xlfn.AGGREGATE(15,6,((Data!$C$1:$C$1000=X$6)/(Data!$C$1:$C$1000=X$6))*ROW(Data!$C$1:$C$1000),ROW(X24)-ROW(X$6)),1),"")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Nat Geo Wild</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DocuDrama</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Insp</v>
      </c>
      <c r="Q25" s="49"/>
      <c r="R25" s="49" t="str">
        <f>IFERROR(INDEX(Data!$A$1:Q$1000,_xlfn.AGGREGATE(15,6,((Data!$C$1:$C$1000=R$6)/(Data!$C$1:$C$1000=R$6))*ROW(Data!$C$1:$C$1000),ROW(R25)-ROW(R$6)),1),"")</f>
        <v>FS TV</v>
      </c>
      <c r="S25" s="49"/>
      <c r="T25" s="49" t="str">
        <f>IFERROR(INDEX(Data!$A$1:R$1000,_xlfn.AGGREGATE(15,6,((Data!$C$1:$C$1000=T$6)/(Data!$C$1:$C$1000=T$6))*ROW(Data!$C$1:$C$1000),ROW(T25)-ROW(T$6)),1),"")</f>
        <v/>
      </c>
      <c r="U25" s="49"/>
      <c r="V25" s="49" t="str">
        <f>IFERROR(INDEX(Data!$A$1:U$1000,_xlfn.AGGREGATE(15,6,((Data!$C$1:$C$1000=V$6)/(Data!$C$1:$C$1000=V$6))*ROW(Data!$C$1:$C$1000),ROW(V25)-ROW(V$6)),1),"")</f>
        <v>Cine Nostalgia</v>
      </c>
      <c r="W25" s="49"/>
      <c r="X25" s="49" t="str">
        <f>IFERROR(INDEX(Data!$A$1:W$1000,_xlfn.AGGREGATE(15,6,((Data!$C$1:$C$1000=X$6)/(Data!$C$1:$C$1000=X$6))*ROW(Data!$C$1:$C$1000),ROW(X25)-ROW(X$6)),1),"")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OAN Encore</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Dove Channel</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 Jr.</v>
      </c>
      <c r="Q26" s="49"/>
      <c r="R26" s="49" t="str">
        <f>IFERROR(INDEX(Data!$A$1:Q$1000,_xlfn.AGGREGATE(15,6,((Data!$C$1:$C$1000=R$6)/(Data!$C$1:$C$1000=R$6))*ROW(Data!$C$1:$C$1000),ROW(R26)-ROW(R$6)),1),"")</f>
        <v>Fusion</v>
      </c>
      <c r="S26" s="49"/>
      <c r="T26" s="49" t="str">
        <f>IFERROR(INDEX(Data!$A$1:R$1000,_xlfn.AGGREGATE(15,6,((Data!$C$1:$C$1000=T$6)/(Data!$C$1:$C$1000=T$6))*ROW(Data!$C$1:$C$1000),ROW(T26)-ROW(T$6)),1),"")</f>
        <v/>
      </c>
      <c r="U26" s="49"/>
      <c r="V26" s="49" t="str">
        <f>IFERROR(INDEX(Data!$A$1:U$1000,_xlfn.AGGREGATE(15,6,((Data!$C$1:$C$1000=V$6)/(Data!$C$1:$C$1000=V$6))*ROW(Data!$C$1:$C$1000),ROW(V26)-ROW(V$6)),1),"")</f>
        <v>Cine Sony</v>
      </c>
      <c r="W26" s="49"/>
      <c r="X26" s="49" t="str">
        <f>IFERROR(INDEX(Data!$A$1:W$1000,_xlfn.AGGREGATE(15,6,((Data!$C$1:$C$1000=X$6)/(Data!$C$1:$C$1000=X$6))*ROW(Data!$C$1:$C$1000),ROW(X26)-ROW(X$6)),1),"")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Outdoor Channel</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FX</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Nickelodeon</v>
      </c>
      <c r="Q27" s="49"/>
      <c r="R27" s="49" t="str">
        <f>IFERROR(INDEX(Data!$A$1:Q$1000,_xlfn.AGGREGATE(15,6,((Data!$C$1:$C$1000=R$6)/(Data!$C$1:$C$1000=R$6))*ROW(Data!$C$1:$C$1000),ROW(R27)-ROW(R$6)),1),"")</f>
        <v>HLN</v>
      </c>
      <c r="S27" s="49"/>
      <c r="T27" s="49" t="str">
        <f>IFERROR(INDEX(Data!$A$1:R$1000,_xlfn.AGGREGATE(15,6,((Data!$C$1:$C$1000=T$6)/(Data!$C$1:$C$1000=T$6))*ROW(Data!$C$1:$C$1000),ROW(T27)-ROW(T$6)),1),"")</f>
        <v/>
      </c>
      <c r="U27" s="49"/>
      <c r="V27" s="49" t="str">
        <f>IFERROR(INDEX(Data!$A$1:U$1000,_xlfn.AGGREGATE(15,6,((Data!$C$1:$C$1000=V$6)/(Data!$C$1:$C$1000=V$6))*ROW(Data!$C$1:$C$1000),ROW(V27)-ROW(V$6)),1),"")</f>
        <v>Cinelatino</v>
      </c>
      <c r="W27" s="49"/>
      <c r="X27" s="49" t="str">
        <f>IFERROR(INDEX(Data!$A$1:W$1000,_xlfn.AGGREGATE(15,6,((Data!$C$1:$C$1000=X$6)/(Data!$C$1:$C$1000=X$6))*ROW(Data!$C$1:$C$1000),ROW(X27)-ROW(X$6)),1),"")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Ovation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FXX</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Nicktoons</v>
      </c>
      <c r="Q28" s="49"/>
      <c r="R28" s="49" t="str">
        <f>IFERROR(INDEX(Data!$A$1:Q$1000,_xlfn.AGGREGATE(15,6,((Data!$C$1:$C$1000=R$6)/(Data!$C$1:$C$1000=R$6))*ROW(Data!$C$1:$C$1000),ROW(R28)-ROW(R$6)),1),"")</f>
        <v>Law And Crime</v>
      </c>
      <c r="S28" s="49"/>
      <c r="T28" s="49" t="str">
        <f>IFERROR(INDEX(Data!$A$1:R$1000,_xlfn.AGGREGATE(15,6,((Data!$C$1:$C$1000=T$6)/(Data!$C$1:$C$1000=T$6))*ROW(Data!$C$1:$C$1000),ROW(T28)-ROW(T$6)),1),"")</f>
        <v/>
      </c>
      <c r="U28" s="49"/>
      <c r="V28" s="49" t="str">
        <f>IFERROR(INDEX(Data!$A$1:U$1000,_xlfn.AGGREGATE(15,6,((Data!$C$1:$C$1000=V$6)/(Data!$C$1:$C$1000=V$6))*ROW(Data!$C$1:$C$1000),ROW(V28)-ROW(V$6)),1),"")</f>
        <v>CNN En Español</v>
      </c>
      <c r="W28" s="49"/>
      <c r="X28" s="49" t="str">
        <f>IFERROR(INDEX(Data!$A$1:W$1000,_xlfn.AGGREGATE(15,6,((Data!$C$1:$C$1000=X$6)/(Data!$C$1:$C$1000=X$6))*ROW(Data!$C$1:$C$1000),ROW(X28)-ROW(X$6)),1),"")</f>
        <v>Dominican TV</v>
      </c>
    </row>
    <row r="29" spans="1:34" ht="24" x14ac:dyDescent="0.4">
      <c r="A29" s="49"/>
      <c r="B29" s="49" t="str">
        <f>IFERROR(INDEX(Data!A$1:$A$1000,_xlfn.AGGREGATE(15,6,((Data!$C$1:$C$1000=B$6)/(Data!$C$1:$C$1000=B$6))*ROW(Data!$C$1:$C$1000),ROW(B29)-ROW(B$6)),1),"")</f>
        <v/>
      </c>
      <c r="C29" s="49"/>
      <c r="D29" s="49" t="str">
        <f>IFERROR(INDEX(Data!$A$1:C$1000,_xlfn.AGGREGATE(15,6,((Data!$C$1:$C$1000=D$6)/(Data!$C$1:$C$1000=D$6))*ROW(Data!$C$1:$C$1000),ROW(D29)-ROW(D$6)),1),"")</f>
        <v>Own</v>
      </c>
      <c r="E29" s="49"/>
      <c r="F29" s="49" t="str">
        <f>IFERROR(INDEX(Data!$A$1:E$1000,_xlfn.AGGREGATE(15,6,((Data!$C$1:$C$1000=F$6)/(Data!$C$1:$C$1000=F$6))*ROW(Data!$C$1:$C$1000),ROW(F29)-ROW(F$6)),1),"")</f>
        <v>Fox College Sports</v>
      </c>
      <c r="G29" s="49"/>
      <c r="H29" s="49" t="str">
        <f>IFERROR(INDEX(Data!$A$1:G$1000,_xlfn.AGGREGATE(15,6,((Data!$C$1:$C$1000=H$6)/(Data!$C$1:$C$1000=H$6))*ROW(Data!$C$1:$C$1000),ROW(H29)-ROW(H$6)),1),"")</f>
        <v/>
      </c>
      <c r="I29" s="49"/>
      <c r="J29" s="49" t="str">
        <f>IFERROR(INDEX(Data!$A$1:I$1000,_xlfn.AGGREGATE(15,6,((Data!$C$1:$C$1000=J$6)/(Data!$C$1:$C$1000=J$6))*ROW(Data!$C$1:$C$1000),ROW(J29)-ROW(J$6)),1),"")</f>
        <v>Game Show Network</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Teen Music</v>
      </c>
      <c r="Q29" s="49"/>
      <c r="R29" s="49" t="str">
        <f>IFERROR(INDEX(Data!$A$1:Q$1000,_xlfn.AGGREGATE(15,6,((Data!$C$1:$C$1000=R$6)/(Data!$C$1:$C$1000=R$6))*ROW(Data!$C$1:$C$1000),ROW(R29)-ROW(R$6)),1),"")</f>
        <v>Local Now</v>
      </c>
      <c r="S29" s="49"/>
      <c r="T29" s="49" t="str">
        <f>IFERROR(INDEX(Data!$A$1:R$1000,_xlfn.AGGREGATE(15,6,((Data!$C$1:$C$1000=T$6)/(Data!$C$1:$C$1000=T$6))*ROW(Data!$C$1:$C$1000),ROW(T29)-ROW(T$6)),1),"")</f>
        <v/>
      </c>
      <c r="U29" s="49"/>
      <c r="V29" s="49" t="str">
        <f>IFERROR(INDEX(Data!$A$1:U$1000,_xlfn.AGGREGATE(15,6,((Data!$C$1:$C$1000=V$6)/(Data!$C$1:$C$1000=V$6))*ROW(Data!$C$1:$C$1000),ROW(V29)-ROW(V$6)),1),"")</f>
        <v>De Pelicula</v>
      </c>
      <c r="W29" s="49"/>
      <c r="X29" s="49" t="str">
        <f>IFERROR(INDEX(Data!$A$1:W$1000,_xlfn.AGGREGATE(15,6,((Data!$C$1:$C$1000=X$6)/(Data!$C$1:$C$1000=X$6))*ROW(Data!$C$1:$C$1000),ROW(X29)-ROW(X$6)),1),"")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Oxygen</v>
      </c>
      <c r="E30" s="49"/>
      <c r="F30" s="49" t="str">
        <f>IFERROR(INDEX(Data!$A$1:E$1000,_xlfn.AGGREGATE(15,6,((Data!$C$1:$C$1000=F$6)/(Data!$C$1:$C$1000=F$6))*ROW(Data!$C$1:$C$1000),ROW(F30)-ROW(F$6)),1),"")</f>
        <v>Fox Soccer Plus</v>
      </c>
      <c r="G30" s="49"/>
      <c r="H30" s="49" t="str">
        <f>IFERROR(INDEX(Data!$A$1:G$1000,_xlfn.AGGREGATE(15,6,((Data!$C$1:$C$1000=H$6)/(Data!$C$1:$C$1000=H$6))*ROW(Data!$C$1:$C$1000),ROW(H30)-ROW(H$6)),1),"")</f>
        <v/>
      </c>
      <c r="I30" s="49"/>
      <c r="J30" s="49" t="str">
        <f>IFERROR(INDEX(Data!$A$1:I$1000,_xlfn.AGGREGATE(15,6,((Data!$C$1:$C$1000=J$6)/(Data!$C$1:$C$1000=J$6))*ROW(Data!$C$1:$C$1000),ROW(J30)-ROW(J$6)),1),"")</f>
        <v>History</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Teen Nick</v>
      </c>
      <c r="Q30" s="49"/>
      <c r="R30" s="49" t="str">
        <f>IFERROR(INDEX(Data!$A$1:Q$1000,_xlfn.AGGREGATE(15,6,((Data!$C$1:$C$1000=R$6)/(Data!$C$1:$C$1000=R$6))*ROW(Data!$C$1:$C$1000),ROW(R30)-ROW(R$6)),1),"")</f>
        <v>MSNBC</v>
      </c>
      <c r="S30" s="49"/>
      <c r="T30" s="49" t="str">
        <f>IFERROR(INDEX(Data!$A$1:R$1000,_xlfn.AGGREGATE(15,6,((Data!$C$1:$C$1000=T$6)/(Data!$C$1:$C$1000=T$6))*ROW(Data!$C$1:$C$1000),ROW(T30)-ROW(T$6)),1),"")</f>
        <v/>
      </c>
      <c r="U30" s="49"/>
      <c r="V30" s="49" t="str">
        <f>IFERROR(INDEX(Data!$A$1:U$1000,_xlfn.AGGREGATE(15,6,((Data!$C$1:$C$1000=V$6)/(Data!$C$1:$C$1000=V$6))*ROW(Data!$C$1:$C$1000),ROW(V30)-ROW(V$6)),1),"")</f>
        <v>De Pelicula Clásico</v>
      </c>
      <c r="W30" s="49"/>
      <c r="X30" s="49" t="str">
        <f>IFERROR(INDEX(Data!$A$1:W$1000,_xlfn.AGGREGATE(15,6,((Data!$C$1:$C$1000=X$6)/(Data!$C$1:$C$1000=X$6))*ROW(Data!$C$1:$C$1000),ROW(X30)-ROW(X$6)),1),"")</f>
        <v>Food Food</v>
      </c>
    </row>
    <row r="31" spans="1:34" ht="24" x14ac:dyDescent="0.4">
      <c r="A31" s="49"/>
      <c r="B31" s="49" t="str">
        <f>IFERROR(INDEX(Data!A$1:$A$1000,_xlfn.AGGREGATE(15,6,((Data!$C$1:$C$1000=B$6)/(Data!$C$1:$C$1000=B$6))*ROW(Data!$C$1:$C$1000),ROW(B31)-ROW(B$6)),1),"")</f>
        <v/>
      </c>
      <c r="C31" s="49"/>
      <c r="D31" s="49" t="str">
        <f>IFERROR(INDEX(Data!$A$1:C$1000,_xlfn.AGGREGATE(15,6,((Data!$C$1:$C$1000=D$6)/(Data!$C$1:$C$1000=D$6))*ROW(Data!$C$1:$C$1000),ROW(D31)-ROW(D$6)),1),"")</f>
        <v>People TV</v>
      </c>
      <c r="E31" s="49"/>
      <c r="F31" s="49" t="str">
        <f>IFERROR(INDEX(Data!$A$1:E$1000,_xlfn.AGGREGATE(15,6,((Data!$C$1:$C$1000=F$6)/(Data!$C$1:$C$1000=F$6))*ROW(Data!$C$1:$C$1000),ROW(F31)-ROW(F$6)),1),"")</f>
        <v>Fox Sports 1</v>
      </c>
      <c r="G31" s="49"/>
      <c r="H31" s="49" t="str">
        <f>IFERROR(INDEX(Data!$A$1:G$1000,_xlfn.AGGREGATE(15,6,((Data!$C$1:$C$1000=H$6)/(Data!$C$1:$C$1000=H$6))*ROW(Data!$C$1:$C$1000),ROW(H31)-ROW(H$6)),1),"")</f>
        <v/>
      </c>
      <c r="I31" s="49"/>
      <c r="J31" s="49" t="str">
        <f>IFERROR(INDEX(Data!$A$1:I$1000,_xlfn.AGGREGATE(15,6,((Data!$C$1:$C$1000=J$6)/(Data!$C$1:$C$1000=J$6))*ROW(Data!$C$1:$C$1000),ROW(J31)-ROW(J$6)),1),"")</f>
        <v>IFC</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TV Land</v>
      </c>
      <c r="Q31" s="49"/>
      <c r="R31" s="49" t="str">
        <f>IFERROR(INDEX(Data!$A$1:Q$1000,_xlfn.AGGREGATE(15,6,((Data!$C$1:$C$1000=R$6)/(Data!$C$1:$C$1000=R$6))*ROW(Data!$C$1:$C$1000),ROW(R31)-ROW(R$6)),1),"")</f>
        <v>NDTV 24X7</v>
      </c>
      <c r="S31" s="49"/>
      <c r="T31" s="49" t="str">
        <f>IFERROR(INDEX(Data!$A$1:R$1000,_xlfn.AGGREGATE(15,6,((Data!$C$1:$C$1000=T$6)/(Data!$C$1:$C$1000=T$6))*ROW(Data!$C$1:$C$1000),ROW(T31)-ROW(T$6)),1),"")</f>
        <v/>
      </c>
      <c r="U31" s="49"/>
      <c r="V31" s="49" t="str">
        <f>IFERROR(INDEX(Data!$A$1:U$1000,_xlfn.AGGREGATE(15,6,((Data!$C$1:$C$1000=V$6)/(Data!$C$1:$C$1000=V$6))*ROW(Data!$C$1:$C$1000),ROW(V31)-ROW(V$6)),1),"")</f>
        <v>Discovery En Espanol</v>
      </c>
      <c r="W31" s="49"/>
      <c r="X31" s="49" t="str">
        <f>IFERROR(INDEX(Data!$A$1:W$1000,_xlfn.AGGREGATE(15,6,((Data!$C$1:$C$1000=X$6)/(Data!$C$1:$C$1000=X$6))*ROW(Data!$C$1:$C$1000),ROW(X31)-ROW(X$6)),1),"")</f>
        <v>Globo</v>
      </c>
    </row>
    <row r="32" spans="1:34" x14ac:dyDescent="0.4">
      <c r="A32" s="49"/>
      <c r="B32" s="49" t="str">
        <f>IFERROR(INDEX(Data!A$1:$A$1000,_xlfn.AGGREGATE(15,6,((Data!$C$1:$C$1000=B$6)/(Data!$C$1:$C$1000=B$6))*ROW(Data!$C$1:$C$1000),ROW(B32)-ROW(B$6)),1),"")</f>
        <v/>
      </c>
      <c r="C32" s="49"/>
      <c r="D32" s="49" t="str">
        <f>IFERROR(INDEX(Data!$A$1:C$1000,_xlfn.AGGREGATE(15,6,((Data!$C$1:$C$1000=D$6)/(Data!$C$1:$C$1000=D$6))*ROW(Data!$C$1:$C$1000),ROW(D32)-ROW(D$6)),1),"")</f>
        <v>PixL</v>
      </c>
      <c r="E32" s="49"/>
      <c r="F32" s="49" t="str">
        <f>IFERROR(INDEX(Data!$A$1:E$1000,_xlfn.AGGREGATE(15,6,((Data!$C$1:$C$1000=F$6)/(Data!$C$1:$C$1000=F$6))*ROW(Data!$C$1:$C$1000),ROW(F32)-ROW(F$6)),1),"")</f>
        <v>Fox Sports 2</v>
      </c>
      <c r="G32" s="49"/>
      <c r="H32" s="49" t="str">
        <f>IFERROR(INDEX(Data!$A$1:G$1000,_xlfn.AGGREGATE(15,6,((Data!$C$1:$C$1000=H$6)/(Data!$C$1:$C$1000=H$6))*ROW(Data!$C$1:$C$1000),ROW(H32)-ROW(H$6)),1),"")</f>
        <v/>
      </c>
      <c r="I32" s="49"/>
      <c r="J32" s="49" t="str">
        <f>IFERROR(INDEX(Data!$A$1:I$1000,_xlfn.AGGREGATE(15,6,((Data!$C$1:$C$1000=J$6)/(Data!$C$1:$C$1000=J$6))*ROW(Data!$C$1:$C$1000),ROW(J32)-ROW(J$6)),1),"")</f>
        <v>InfoWars</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Universal Kids</v>
      </c>
      <c r="Q32" s="49"/>
      <c r="R32" s="49" t="str">
        <f>IFERROR(INDEX(Data!$A$1:Q$1000,_xlfn.AGGREGATE(15,6,((Data!$C$1:$C$1000=R$6)/(Data!$C$1:$C$1000=R$6))*ROW(Data!$C$1:$C$1000),ROW(R32)-ROW(R$6)),1),"")</f>
        <v>NECN</v>
      </c>
      <c r="S32" s="49"/>
      <c r="T32" s="49" t="str">
        <f>IFERROR(INDEX(Data!$A$1:R$1000,_xlfn.AGGREGATE(15,6,((Data!$C$1:$C$1000=T$6)/(Data!$C$1:$C$1000=T$6))*ROW(Data!$C$1:$C$1000),ROW(T32)-ROW(T$6)),1),"")</f>
        <v/>
      </c>
      <c r="U32" s="49"/>
      <c r="V32" s="49" t="str">
        <f>IFERROR(INDEX(Data!$A$1:U$1000,_xlfn.AGGREGATE(15,6,((Data!$C$1:$C$1000=V$6)/(Data!$C$1:$C$1000=V$6))*ROW(Data!$C$1:$C$1000),ROW(V32)-ROW(V$6)),1),"")</f>
        <v>Discovery Familia</v>
      </c>
      <c r="W32" s="49"/>
      <c r="X32" s="49" t="str">
        <f>IFERROR(INDEX(Data!$A$1:W$1000,_xlfn.AGGREGATE(15,6,((Data!$C$1:$C$1000=X$6)/(Data!$C$1:$C$1000=X$6))*ROW(Data!$C$1:$C$1000),ROW(X32)-ROW(X$6)),1),"")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POP</v>
      </c>
      <c r="E33" s="49"/>
      <c r="F33" s="49" t="str">
        <f>IFERROR(INDEX(Data!$A$1:E$1000,_xlfn.AGGREGATE(15,6,((Data!$C$1:$C$1000=F$6)/(Data!$C$1:$C$1000=F$6))*ROW(Data!$C$1:$C$1000),ROW(F33)-ROW(F$6)),1),"")</f>
        <v>Fubo Cycling</v>
      </c>
      <c r="G33" s="49"/>
      <c r="H33" s="49" t="str">
        <f>IFERROR(INDEX(Data!$A$1:G$1000,_xlfn.AGGREGATE(15,6,((Data!$C$1:$C$1000=H$6)/(Data!$C$1:$C$1000=H$6))*ROW(Data!$C$1:$C$1000),ROW(H33)-ROW(H$6)),1),"")</f>
        <v/>
      </c>
      <c r="I33" s="49"/>
      <c r="J33" s="49" t="str">
        <f>IFERROR(INDEX(Data!$A$1:I$1000,_xlfn.AGGREGATE(15,6,((Data!$C$1:$C$1000=J$6)/(Data!$C$1:$C$1000=J$6))*ROW(Data!$C$1:$C$1000),ROW(J33)-ROW(J$6)),1),"")</f>
        <v>Investigation Discovery</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Up</v>
      </c>
      <c r="Q33" s="49"/>
      <c r="R33" s="49" t="str">
        <f>IFERROR(INDEX(Data!$A$1:Q$1000,_xlfn.AGGREGATE(15,6,((Data!$C$1:$C$1000=R$6)/(Data!$C$1:$C$1000=R$6))*ROW(Data!$C$1:$C$1000),ROW(R33)-ROW(R$6)),1),"")</f>
        <v>News18</v>
      </c>
      <c r="S33" s="49"/>
      <c r="T33" s="49" t="str">
        <f>IFERROR(INDEX(Data!$A$1:R$1000,_xlfn.AGGREGATE(15,6,((Data!$C$1:$C$1000=T$6)/(Data!$C$1:$C$1000=T$6))*ROW(Data!$C$1:$C$1000),ROW(T33)-ROW(T$6)),1),"")</f>
        <v/>
      </c>
      <c r="U33" s="49"/>
      <c r="V33" s="49" t="str">
        <f>IFERROR(INDEX(Data!$A$1:U$1000,_xlfn.AGGREGATE(15,6,((Data!$C$1:$C$1000=V$6)/(Data!$C$1:$C$1000=V$6))*ROW(Data!$C$1:$C$1000),ROW(V33)-ROW(V$6)),1),"")</f>
        <v>Ecuador TV</v>
      </c>
      <c r="W33" s="49"/>
      <c r="X33" s="49" t="str">
        <f>IFERROR(INDEX(Data!$A$1:W$1000,_xlfn.AGGREGATE(15,6,((Data!$C$1:$C$1000=X$6)/(Data!$C$1:$C$1000=X$6))*ROW(Data!$C$1:$C$1000),ROW(X33)-ROW(X$6)),1),"")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Pursuit Channel</v>
      </c>
      <c r="E34" s="49"/>
      <c r="F34" s="49" t="str">
        <f>IFERROR(INDEX(Data!$A$1:E$1000,_xlfn.AGGREGATE(15,6,((Data!$C$1:$C$1000=F$6)/(Data!$C$1:$C$1000=F$6))*ROW(Data!$C$1:$C$1000),ROW(F34)-ROW(F$6)),1),"")</f>
        <v>Fubo Sports Network</v>
      </c>
      <c r="G34" s="49"/>
      <c r="H34" s="49" t="str">
        <f>IFERROR(INDEX(Data!$A$1:G$1000,_xlfn.AGGREGATE(15,6,((Data!$C$1:$C$1000=H$6)/(Data!$C$1:$C$1000=H$6))*ROW(Data!$C$1:$C$1000),ROW(H34)-ROW(H$6)),1),"")</f>
        <v/>
      </c>
      <c r="I34" s="49"/>
      <c r="J34" s="49" t="str">
        <f>IFERROR(INDEX(Data!$A$1:I$1000,_xlfn.AGGREGATE(15,6,((Data!$C$1:$C$1000=J$6)/(Data!$C$1:$C$1000=J$6))*ROW(Data!$C$1:$C$1000),ROW(J34)-ROW(J$6)),1),"")</f>
        <v>Justice Central</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Newsmax</v>
      </c>
      <c r="S34" s="49"/>
      <c r="T34" s="49" t="str">
        <f>IFERROR(INDEX(Data!$A$1:R$1000,_xlfn.AGGREGATE(15,6,((Data!$C$1:$C$1000=T$6)/(Data!$C$1:$C$1000=T$6))*ROW(Data!$C$1:$C$1000),ROW(T34)-ROW(T$6)),1),"")</f>
        <v/>
      </c>
      <c r="U34" s="49"/>
      <c r="V34" s="49" t="str">
        <f>IFERROR(INDEX(Data!$A$1:U$1000,_xlfn.AGGREGATE(15,6,((Data!$C$1:$C$1000=V$6)/(Data!$C$1:$C$1000=V$6))*ROW(Data!$C$1:$C$1000),ROW(V34)-ROW(V$6)),1),"")</f>
        <v>Ecuavisa Internacional</v>
      </c>
      <c r="W34" s="49"/>
      <c r="X34" s="49" t="str">
        <f>IFERROR(INDEX(Data!$A$1:W$1000,_xlfn.AGGREGATE(15,6,((Data!$C$1:$C$1000=X$6)/(Data!$C$1:$C$1000=X$6))*ROW(Data!$C$1:$C$1000),ROW(X34)-ROW(X$6)),1),"")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v>
      </c>
      <c r="E35" s="49"/>
      <c r="F35" s="49" t="str">
        <f>IFERROR(INDEX(Data!$A$1:E$1000,_xlfn.AGGREGATE(15,6,((Data!$C$1:$C$1000=F$6)/(Data!$C$1:$C$1000=F$6))*ROW(Data!$C$1:$C$1000),ROW(F35)-ROW(F$6)),1),"")</f>
        <v>Game Plus</v>
      </c>
      <c r="G35" s="49"/>
      <c r="H35" s="49" t="str">
        <f>IFERROR(INDEX(Data!$A$1:G$1000,_xlfn.AGGREGATE(15,6,((Data!$C$1:$C$1000=H$6)/(Data!$C$1:$C$1000=H$6))*ROW(Data!$C$1:$C$1000),ROW(H35)-ROW(H$6)),1),"")</f>
        <v/>
      </c>
      <c r="I35" s="49"/>
      <c r="J35" s="49" t="str">
        <f>IFERROR(INDEX(Data!$A$1:I$1000,_xlfn.AGGREGATE(15,6,((Data!$C$1:$C$1000=J$6)/(Data!$C$1:$C$1000=J$6))*ROW(Data!$C$1:$C$1000),ROW(J35)-ROW(J$6)),1),"")</f>
        <v>Monsters &amp; Nightmares</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Newsy</v>
      </c>
      <c r="S35" s="49"/>
      <c r="T35" s="49" t="str">
        <f>IFERROR(INDEX(Data!$A$1:R$1000,_xlfn.AGGREGATE(15,6,((Data!$C$1:$C$1000=T$6)/(Data!$C$1:$C$1000=T$6))*ROW(Data!$C$1:$C$1000),ROW(T35)-ROW(T$6)),1),"")</f>
        <v/>
      </c>
      <c r="U35" s="49"/>
      <c r="V35" s="49" t="str">
        <f>IFERROR(INDEX(Data!$A$1:U$1000,_xlfn.AGGREGATE(15,6,((Data!$C$1:$C$1000=V$6)/(Data!$C$1:$C$1000=V$6))*ROW(Data!$C$1:$C$1000),ROW(V35)-ROW(V$6)),1),"")</f>
        <v>El Gourmet</v>
      </c>
      <c r="W35" s="49"/>
      <c r="X35" s="49" t="str">
        <f>IFERROR(INDEX(Data!$A$1:W$1000,_xlfn.AGGREGATE(15,6,((Data!$C$1:$C$1000=X$6)/(Data!$C$1:$C$1000=X$6))*ROW(Data!$C$1:$C$1000),ROW(X35)-ROW(X$6)),1),"")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QVC 2</v>
      </c>
      <c r="E36" s="49"/>
      <c r="F36" s="49" t="str">
        <f>IFERROR(INDEX(Data!$A$1:E$1000,_xlfn.AGGREGATE(15,6,((Data!$C$1:$C$1000=F$6)/(Data!$C$1:$C$1000=F$6))*ROW(Data!$C$1:$C$1000),ROW(F36)-ROW(F$6)),1),"")</f>
        <v>Ginx Esports TV</v>
      </c>
      <c r="G36" s="49"/>
      <c r="H36" s="49" t="str">
        <f>IFERROR(INDEX(Data!$A$1:G$1000,_xlfn.AGGREGATE(15,6,((Data!$C$1:$C$1000=H$6)/(Data!$C$1:$C$1000=H$6))*ROW(Data!$C$1:$C$1000),ROW(H36)-ROW(H$6)),1),"")</f>
        <v/>
      </c>
      <c r="I36" s="49"/>
      <c r="J36" s="49" t="str">
        <f>IFERROR(INDEX(Data!$A$1:I$1000,_xlfn.AGGREGATE(15,6,((Data!$C$1:$C$1000=J$6)/(Data!$C$1:$C$1000=J$6))*ROW(Data!$C$1:$C$1000),ROW(J36)-ROW(J$6)),1),"")</f>
        <v>MTV</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One American News</v>
      </c>
      <c r="S36" s="49"/>
      <c r="T36" s="49" t="str">
        <f>IFERROR(INDEX(Data!$A$1:R$1000,_xlfn.AGGREGATE(15,6,((Data!$C$1:$C$1000=T$6)/(Data!$C$1:$C$1000=T$6))*ROW(Data!$C$1:$C$1000),ROW(T36)-ROW(T$6)),1),"")</f>
        <v/>
      </c>
      <c r="U36" s="49"/>
      <c r="V36" s="49" t="str">
        <f>IFERROR(INDEX(Data!$A$1:U$1000,_xlfn.AGGREGATE(15,6,((Data!$C$1:$C$1000=V$6)/(Data!$C$1:$C$1000=V$6))*ROW(Data!$C$1:$C$1000),ROW(V36)-ROW(V$6)),1),"")</f>
        <v>El Rey</v>
      </c>
      <c r="W36" s="49"/>
      <c r="X36" s="49" t="str">
        <f>IFERROR(INDEX(Data!$A$1:W$1000,_xlfn.AGGREGATE(15,6,((Data!$C$1:$C$1000=X$6)/(Data!$C$1:$C$1000=X$6))*ROW(Data!$C$1:$C$1000),ROW(X36)-ROW(X$6)),1),"")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RFD-TV</v>
      </c>
      <c r="E37" s="49"/>
      <c r="F37" s="49" t="str">
        <f>IFERROR(INDEX(Data!$A$1:E$1000,_xlfn.AGGREGATE(15,6,((Data!$C$1:$C$1000=F$6)/(Data!$C$1:$C$1000=F$6))*ROW(Data!$C$1:$C$1000),ROW(F37)-ROW(F$6)),1),"")</f>
        <v>Golf Channel</v>
      </c>
      <c r="G37" s="49"/>
      <c r="H37" s="49" t="str">
        <f>IFERROR(INDEX(Data!$A$1:G$1000,_xlfn.AGGREGATE(15,6,((Data!$C$1:$C$1000=H$6)/(Data!$C$1:$C$1000=H$6))*ROW(Data!$C$1:$C$1000),ROW(H37)-ROW(H$6)),1),"")</f>
        <v/>
      </c>
      <c r="I37" s="49"/>
      <c r="J37" s="49" t="str">
        <f>IFERROR(INDEX(Data!$A$1:I$1000,_xlfn.AGGREGATE(15,6,((Data!$C$1:$C$1000=J$6)/(Data!$C$1:$C$1000=J$6))*ROW(Data!$C$1:$C$1000),ROW(J37)-ROW(J$6)),1),"")</f>
        <v>MTV2</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RT America</v>
      </c>
      <c r="S37" s="49"/>
      <c r="T37" s="49" t="str">
        <f>IFERROR(INDEX(Data!$A$1:R$1000,_xlfn.AGGREGATE(15,6,((Data!$C$1:$C$1000=T$6)/(Data!$C$1:$C$1000=T$6))*ROW(Data!$C$1:$C$1000),ROW(T37)-ROW(T$6)),1),"")</f>
        <v/>
      </c>
      <c r="U37" s="49"/>
      <c r="V37" s="49" t="str">
        <f>IFERROR(INDEX(Data!$A$1:U$1000,_xlfn.AGGREGATE(15,6,((Data!$C$1:$C$1000=V$6)/(Data!$C$1:$C$1000=V$6))*ROW(Data!$C$1:$C$1000),ROW(V37)-ROW(V$6)),1),"")</f>
        <v>El Trece</v>
      </c>
      <c r="W37" s="49"/>
      <c r="X37" s="49" t="str">
        <f>IFERROR(INDEX(Data!$A$1:W$1000,_xlfn.AGGREGATE(15,6,((Data!$C$1:$C$1000=X$6)/(Data!$C$1:$C$1000=X$6))*ROW(Data!$C$1:$C$1000),ROW(X37)-ROW(X$6)),1),"")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Ride TV</v>
      </c>
      <c r="E38" s="49"/>
      <c r="F38" s="49" t="str">
        <f>IFERROR(INDEX(Data!$A$1:E$1000,_xlfn.AGGREGATE(15,6,((Data!$C$1:$C$1000=F$6)/(Data!$C$1:$C$1000=F$6))*ROW(Data!$C$1:$C$1000),ROW(F38)-ROW(F$6)),1),"")</f>
        <v>GolTV</v>
      </c>
      <c r="G38" s="49"/>
      <c r="H38" s="49" t="str">
        <f>IFERROR(INDEX(Data!$A$1:G$1000,_xlfn.AGGREGATE(15,6,((Data!$C$1:$C$1000=H$6)/(Data!$C$1:$C$1000=H$6))*ROW(Data!$C$1:$C$1000),ROW(H38)-ROW(H$6)),1),"")</f>
        <v/>
      </c>
      <c r="I38" s="49"/>
      <c r="J38" s="49" t="str">
        <f>IFERROR(INDEX(Data!$A$1:I$1000,_xlfn.AGGREGATE(15,6,((Data!$C$1:$C$1000=J$6)/(Data!$C$1:$C$1000=J$6))*ROW(Data!$C$1:$C$1000),ROW(J38)-ROW(J$6)),1),"")</f>
        <v>NASA TV</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Spectrum Bay News 9</v>
      </c>
      <c r="S38" s="49"/>
      <c r="T38" s="49" t="str">
        <f>IFERROR(INDEX(Data!$A$1:R$1000,_xlfn.AGGREGATE(15,6,((Data!$C$1:$C$1000=T$6)/(Data!$C$1:$C$1000=T$6))*ROW(Data!$C$1:$C$1000),ROW(T38)-ROW(T$6)),1),"")</f>
        <v/>
      </c>
      <c r="U38" s="49"/>
      <c r="V38" s="49" t="str">
        <f>IFERROR(INDEX(Data!$A$1:U$1000,_xlfn.AGGREGATE(15,6,((Data!$C$1:$C$1000=V$6)/(Data!$C$1:$C$1000=V$6))*ROW(Data!$C$1:$C$1000),ROW(V38)-ROW(V$6)),1),"")</f>
        <v>Enlace</v>
      </c>
      <c r="W38" s="49"/>
      <c r="X38" s="49" t="str">
        <f>IFERROR(INDEX(Data!$A$1:W$1000,_xlfn.AGGREGATE(15,6,((Data!$C$1:$C$1000=X$6)/(Data!$C$1:$C$1000=X$6))*ROW(Data!$C$1:$C$1000),ROW(X38)-ROW(X$6)),1),"")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Science</v>
      </c>
      <c r="E39" s="49"/>
      <c r="F39" s="49" t="str">
        <f>IFERROR(INDEX(Data!$A$1:E$1000,_xlfn.AGGREGATE(15,6,((Data!$C$1:$C$1000=F$6)/(Data!$C$1:$C$1000=F$6))*ROW(Data!$C$1:$C$1000),ROW(F39)-ROW(F$6)),1),"")</f>
        <v>GolTV Spanish</v>
      </c>
      <c r="G39" s="49"/>
      <c r="H39" s="49" t="str">
        <f>IFERROR(INDEX(Data!$A$1:G$1000,_xlfn.AGGREGATE(15,6,((Data!$C$1:$C$1000=H$6)/(Data!$C$1:$C$1000=H$6))*ROW(Data!$C$1:$C$1000),ROW(H39)-ROW(H$6)),1),"")</f>
        <v/>
      </c>
      <c r="I39" s="49"/>
      <c r="J39" s="49" t="str">
        <f>IFERROR(INDEX(Data!$A$1:I$1000,_xlfn.AGGREGATE(15,6,((Data!$C$1:$C$1000=J$6)/(Data!$C$1:$C$1000=J$6))*ROW(Data!$C$1:$C$1000),ROW(J39)-ROW(J$6)),1),"")</f>
        <v>National Geographic</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Spectrum News</v>
      </c>
      <c r="S39" s="49"/>
      <c r="T39" s="49" t="str">
        <f>IFERROR(INDEX(Data!$A$1:R$1000,_xlfn.AGGREGATE(15,6,((Data!$C$1:$C$1000=T$6)/(Data!$C$1:$C$1000=T$6))*ROW(Data!$C$1:$C$1000),ROW(T39)-ROW(T$6)),1),"")</f>
        <v/>
      </c>
      <c r="U39" s="49"/>
      <c r="V39" s="49" t="str">
        <f>IFERROR(INDEX(Data!$A$1:U$1000,_xlfn.AGGREGATE(15,6,((Data!$C$1:$C$1000=V$6)/(Data!$C$1:$C$1000=V$6))*ROW(Data!$C$1:$C$1000),ROW(V39)-ROW(V$6)),1),"")</f>
        <v>ESNE</v>
      </c>
      <c r="W39" s="49"/>
      <c r="X39" s="49" t="str">
        <f>IFERROR(INDEX(Data!$A$1:W$1000,_xlfn.AGGREGATE(15,6,((Data!$C$1:$C$1000=X$6)/(Data!$C$1:$C$1000=X$6))*ROW(Data!$C$1:$C$1000),ROW(X39)-ROW(X$6)),1),"")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Smithsonian</v>
      </c>
      <c r="E40" s="49"/>
      <c r="F40" s="49" t="str">
        <f>IFERROR(INDEX(Data!$A$1:E$1000,_xlfn.AGGREGATE(15,6,((Data!$C$1:$C$1000=F$6)/(Data!$C$1:$C$1000=F$6))*ROW(Data!$C$1:$C$1000),ROW(F40)-ROW(F$6)),1),"")</f>
        <v>Los Angeles Football Club</v>
      </c>
      <c r="G40" s="49"/>
      <c r="H40" s="49" t="str">
        <f>IFERROR(INDEX(Data!$A$1:G$1000,_xlfn.AGGREGATE(15,6,((Data!$C$1:$C$1000=H$6)/(Data!$C$1:$C$1000=H$6))*ROW(Data!$C$1:$C$1000),ROW(H40)-ROW(H$6)),1),"")</f>
        <v/>
      </c>
      <c r="I40" s="49"/>
      <c r="J40" s="49" t="str">
        <f>IFERROR(INDEX(Data!$A$1:I$1000,_xlfn.AGGREGATE(15,6,((Data!$C$1:$C$1000=J$6)/(Data!$C$1:$C$1000=J$6))*ROW(Data!$C$1:$C$1000),ROW(J40)-ROW(J$6)),1),"")</f>
        <v>Paramount Network</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Spectrum News 13</v>
      </c>
      <c r="S40" s="49"/>
      <c r="T40" s="49" t="str">
        <f>IFERROR(INDEX(Data!$A$1:R$1000,_xlfn.AGGREGATE(15,6,((Data!$C$1:$C$1000=T$6)/(Data!$C$1:$C$1000=T$6))*ROW(Data!$C$1:$C$1000),ROW(T40)-ROW(T$6)),1),"")</f>
        <v/>
      </c>
      <c r="U40" s="49"/>
      <c r="V40" s="49" t="str">
        <f>IFERROR(INDEX(Data!$A$1:U$1000,_xlfn.AGGREGATE(15,6,((Data!$C$1:$C$1000=V$6)/(Data!$C$1:$C$1000=V$6))*ROW(Data!$C$1:$C$1000),ROW(V40)-ROW(V$6)),1),"")</f>
        <v>ESPN Deportes</v>
      </c>
      <c r="W40" s="49"/>
      <c r="X40" s="49" t="str">
        <f>IFERROR(INDEX(Data!$A$1:W$1000,_xlfn.AGGREGATE(15,6,((Data!$C$1:$C$1000=X$6)/(Data!$C$1:$C$1000=X$6))*ROW(Data!$C$1:$C$1000),ROW(X40)-ROW(X$6)),1),"")</f>
        <v>M Classic</v>
      </c>
    </row>
    <row r="41" spans="1:24" x14ac:dyDescent="0.4">
      <c r="A41" s="49"/>
      <c r="B41" s="49" t="str">
        <f>IFERROR(INDEX(Data!A$1:$A$1000,_xlfn.AGGREGATE(15,6,((Data!$C$1:$C$1000=B$6)/(Data!$C$1:$C$1000=B$6))*ROW(Data!$C$1:$C$1000),ROW(B41)-ROW(B$6)),1),"")</f>
        <v/>
      </c>
      <c r="C41" s="49"/>
      <c r="D41" s="49" t="str">
        <f>IFERROR(INDEX(Data!$A$1:C$1000,_xlfn.AGGREGATE(15,6,((Data!$C$1:$C$1000=D$6)/(Data!$C$1:$C$1000=D$6))*ROW(Data!$C$1:$C$1000),ROW(D41)-ROW(D$6)),1),"")</f>
        <v>Tastemade</v>
      </c>
      <c r="E41" s="49"/>
      <c r="F41" s="49" t="str">
        <f>IFERROR(INDEX(Data!$A$1:E$1000,_xlfn.AGGREGATE(15,6,((Data!$C$1:$C$1000=F$6)/(Data!$C$1:$C$1000=F$6))*ROW(Data!$C$1:$C$1000),ROW(F41)-ROW(F$6)),1),"")</f>
        <v>Mav TV</v>
      </c>
      <c r="G41" s="49"/>
      <c r="H41" s="49" t="str">
        <f>IFERROR(INDEX(Data!$A$1:G$1000,_xlfn.AGGREGATE(15,6,((Data!$C$1:$C$1000=H$6)/(Data!$C$1:$C$1000=H$6))*ROW(Data!$C$1:$C$1000),ROW(H41)-ROW(H$6)),1),"")</f>
        <v/>
      </c>
      <c r="I41" s="49"/>
      <c r="J41" s="49" t="str">
        <f>IFERROR(INDEX(Data!$A$1:I$1000,_xlfn.AGGREGATE(15,6,((Data!$C$1:$C$1000=J$6)/(Data!$C$1:$C$1000=J$6))*ROW(Data!$C$1:$C$1000),ROW(J41)-ROW(J$6)),1),"")</f>
        <v>PPV Channel</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The Blaze</v>
      </c>
      <c r="S41" s="49"/>
      <c r="T41" s="49" t="str">
        <f>IFERROR(INDEX(Data!$A$1:R$1000,_xlfn.AGGREGATE(15,6,((Data!$C$1:$C$1000=T$6)/(Data!$C$1:$C$1000=T$6))*ROW(Data!$C$1:$C$1000),ROW(T41)-ROW(T$6)),1),"")</f>
        <v/>
      </c>
      <c r="U41" s="49"/>
      <c r="V41" s="49" t="str">
        <f>IFERROR(INDEX(Data!$A$1:U$1000,_xlfn.AGGREGATE(15,6,((Data!$C$1:$C$1000=V$6)/(Data!$C$1:$C$1000=V$6))*ROW(Data!$C$1:$C$1000),ROW(V41)-ROW(V$6)),1),"")</f>
        <v>Estrella TV</v>
      </c>
      <c r="W41" s="49"/>
      <c r="X41" s="49" t="str">
        <f>IFERROR(INDEX(Data!$A$1:W$1000,_xlfn.AGGREGATE(15,6,((Data!$C$1:$C$1000=X$6)/(Data!$C$1:$C$1000=X$6))*ROW(Data!$C$1:$C$1000),ROW(X41)-ROW(X$6)),1),"")</f>
        <v>MBC - MBCKD</v>
      </c>
    </row>
    <row r="42" spans="1:24" x14ac:dyDescent="0.4">
      <c r="A42" s="49"/>
      <c r="B42" s="49" t="str">
        <f>IFERROR(INDEX(Data!A$1:$A$1000,_xlfn.AGGREGATE(15,6,((Data!$C$1:$C$1000=B$6)/(Data!$C$1:$C$1000=B$6))*ROW(Data!$C$1:$C$1000),ROW(B42)-ROW(B$6)),1),"")</f>
        <v/>
      </c>
      <c r="C42" s="49"/>
      <c r="D42" s="49" t="str">
        <f>IFERROR(INDEX(Data!$A$1:C$1000,_xlfn.AGGREGATE(15,6,((Data!$C$1:$C$1000=D$6)/(Data!$C$1:$C$1000=D$6))*ROW(Data!$C$1:$C$1000),ROW(D42)-ROW(D$6)),1),"")</f>
        <v>TLC</v>
      </c>
      <c r="E42" s="49"/>
      <c r="F42" s="49" t="str">
        <f>IFERROR(INDEX(Data!$A$1:E$1000,_xlfn.AGGREGATE(15,6,((Data!$C$1:$C$1000=F$6)/(Data!$C$1:$C$1000=F$6))*ROW(Data!$C$1:$C$1000),ROW(F42)-ROW(F$6)),1),"")</f>
        <v>MLB at Bat</v>
      </c>
      <c r="G42" s="49"/>
      <c r="H42" s="49" t="str">
        <f>IFERROR(INDEX(Data!$A$1:G$1000,_xlfn.AGGREGATE(15,6,((Data!$C$1:$C$1000=H$6)/(Data!$C$1:$C$1000=H$6))*ROW(Data!$C$1:$C$1000),ROW(H42)-ROW(H$6)),1),"")</f>
        <v/>
      </c>
      <c r="I42" s="49"/>
      <c r="J42" s="49" t="str">
        <f>IFERROR(INDEX(Data!$A$1:I$1000,_xlfn.AGGREGATE(15,6,((Data!$C$1:$C$1000=J$6)/(Data!$C$1:$C$1000=J$6))*ROW(Data!$C$1:$C$1000),ROW(J42)-ROW(J$6)),1),"")</f>
        <v>PS Vue Spotlight</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The Young Turks</v>
      </c>
      <c r="S42" s="49"/>
      <c r="T42" s="49" t="str">
        <f>IFERROR(INDEX(Data!$A$1:R$1000,_xlfn.AGGREGATE(15,6,((Data!$C$1:$C$1000=T$6)/(Data!$C$1:$C$1000=T$6))*ROW(Data!$C$1:$C$1000),ROW(T42)-ROW(T$6)),1),"")</f>
        <v/>
      </c>
      <c r="U42" s="49"/>
      <c r="V42" s="49" t="str">
        <f>IFERROR(INDEX(Data!$A$1:U$1000,_xlfn.AGGREGATE(15,6,((Data!$C$1:$C$1000=V$6)/(Data!$C$1:$C$1000=V$6))*ROW(Data!$C$1:$C$1000),ROW(V42)-ROW(V$6)),1),"")</f>
        <v>Estudi5</v>
      </c>
      <c r="W42" s="49"/>
      <c r="X42" s="49" t="str">
        <f>IFERROR(INDEX(Data!$A$1:W$1000,_xlfn.AGGREGATE(15,6,((Data!$C$1:$C$1000=X$6)/(Data!$C$1:$C$1000=X$6))*ROW(Data!$C$1:$C$1000),ROW(X42)-ROW(X$6)),1),"")</f>
        <v>MBC Drama</v>
      </c>
    </row>
    <row r="43" spans="1:24" ht="24" x14ac:dyDescent="0.4">
      <c r="A43" s="49"/>
      <c r="B43" s="49" t="str">
        <f>IFERROR(INDEX(Data!A$1:$A$1000,_xlfn.AGGREGATE(15,6,((Data!$C$1:$C$1000=B$6)/(Data!$C$1:$C$1000=B$6))*ROW(Data!$C$1:$C$1000),ROW(B43)-ROW(B$6)),1),"")</f>
        <v/>
      </c>
      <c r="C43" s="49"/>
      <c r="D43" s="49" t="str">
        <f>IFERROR(INDEX(Data!$A$1:C$1000,_xlfn.AGGREGATE(15,6,((Data!$C$1:$C$1000=D$6)/(Data!$C$1:$C$1000=D$6))*ROW(Data!$C$1:$C$1000),ROW(D43)-ROW(D$6)),1),"")</f>
        <v>Travel Channel</v>
      </c>
      <c r="E43" s="49"/>
      <c r="F43" s="49" t="str">
        <f>IFERROR(INDEX(Data!$A$1:E$1000,_xlfn.AGGREGATE(15,6,((Data!$C$1:$C$1000=F$6)/(Data!$C$1:$C$1000=F$6))*ROW(Data!$C$1:$C$1000),ROW(F43)-ROW(F$6)),1),"")</f>
        <v>MLB Game of the Week</v>
      </c>
      <c r="G43" s="49"/>
      <c r="H43" s="49" t="str">
        <f>IFERROR(INDEX(Data!$A$1:G$1000,_xlfn.AGGREGATE(15,6,((Data!$C$1:$C$1000=H$6)/(Data!$C$1:$C$1000=H$6))*ROW(Data!$C$1:$C$1000),ROW(H43)-ROW(H$6)),1),"")</f>
        <v/>
      </c>
      <c r="I43" s="49"/>
      <c r="J43" s="49" t="str">
        <f>IFERROR(INDEX(Data!$A$1:I$1000,_xlfn.AGGREGATE(15,6,((Data!$C$1:$C$1000=J$6)/(Data!$C$1:$C$1000=J$6))*ROW(Data!$C$1:$C$1000),ROW(J43)-ROW(J$6)),1),"")</f>
        <v>Reelz</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Weather Channel</v>
      </c>
      <c r="S43" s="49"/>
      <c r="T43" s="49" t="str">
        <f>IFERROR(INDEX(Data!$A$1:R$1000,_xlfn.AGGREGATE(15,6,((Data!$C$1:$C$1000=T$6)/(Data!$C$1:$C$1000=T$6))*ROW(Data!$C$1:$C$1000),ROW(T43)-ROW(T$6)),1),"")</f>
        <v/>
      </c>
      <c r="U43" s="49"/>
      <c r="V43" s="49" t="str">
        <f>IFERROR(INDEX(Data!$A$1:U$1000,_xlfn.AGGREGATE(15,6,((Data!$C$1:$C$1000=V$6)/(Data!$C$1:$C$1000=V$6))*ROW(Data!$C$1:$C$1000),ROW(V43)-ROW(V$6)),1),"")</f>
        <v>EV TV</v>
      </c>
      <c r="W43" s="49"/>
      <c r="X43" s="49" t="str">
        <f>IFERROR(INDEX(Data!$A$1:W$1000,_xlfn.AGGREGATE(15,6,((Data!$C$1:$C$1000=X$6)/(Data!$C$1:$C$1000=X$6))*ROW(Data!$C$1:$C$1000),ROW(X43)-ROW(X$6)),1),"")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TV One</v>
      </c>
      <c r="E44" s="49"/>
      <c r="F44" s="49" t="str">
        <f>IFERROR(INDEX(Data!$A$1:E$1000,_xlfn.AGGREGATE(15,6,((Data!$C$1:$C$1000=F$6)/(Data!$C$1:$C$1000=F$6))*ROW(Data!$C$1:$C$1000),ROW(F44)-ROW(F$6)),1),"")</f>
        <v>MLB Network</v>
      </c>
      <c r="G44" s="49"/>
      <c r="H44" s="49" t="str">
        <f>IFERROR(INDEX(Data!$A$1:G$1000,_xlfn.AGGREGATE(15,6,((Data!$C$1:$C$1000=H$6)/(Data!$C$1:$C$1000=H$6))*ROW(Data!$C$1:$C$1000),ROW(H44)-ROW(H$6)),1),"")</f>
        <v/>
      </c>
      <c r="I44" s="49"/>
      <c r="J44" s="49" t="str">
        <f>IFERROR(INDEX(Data!$A$1:I$1000,_xlfn.AGGREGATE(15,6,((Data!$C$1:$C$1000=J$6)/(Data!$C$1:$C$1000=J$6))*ROW(Data!$C$1:$C$1000),ROW(J44)-ROW(J$6)),1),"")</f>
        <v>RT Documentary</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Wthren</v>
      </c>
      <c r="S44" s="49"/>
      <c r="T44" s="49" t="str">
        <f>IFERROR(INDEX(Data!$A$1:R$1000,_xlfn.AGGREGATE(15,6,((Data!$C$1:$C$1000=T$6)/(Data!$C$1:$C$1000=T$6))*ROW(Data!$C$1:$C$1000),ROW(T44)-ROW(T$6)),1),"")</f>
        <v/>
      </c>
      <c r="U44" s="49"/>
      <c r="V44" s="49" t="str">
        <f>IFERROR(INDEX(Data!$A$1:U$1000,_xlfn.AGGREGATE(15,6,((Data!$C$1:$C$1000=V$6)/(Data!$C$1:$C$1000=V$6))*ROW(Data!$C$1:$C$1000),ROW(V44)-ROW(V$6)),1),"")</f>
        <v>FlixLatino</v>
      </c>
      <c r="W44" s="49"/>
      <c r="X44" s="49" t="str">
        <f>IFERROR(INDEX(Data!$A$1:W$1000,_xlfn.AGGREGATE(15,6,((Data!$C$1:$C$1000=X$6)/(Data!$C$1:$C$1000=X$6))*ROW(Data!$C$1:$C$1000),ROW(X44)-ROW(X$6)),1),"")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Viceland</v>
      </c>
      <c r="E45" s="49"/>
      <c r="F45" s="49" t="str">
        <f>IFERROR(INDEX(Data!$A$1:E$1000,_xlfn.AGGREGATE(15,6,((Data!$C$1:$C$1000=F$6)/(Data!$C$1:$C$1000=F$6))*ROW(Data!$C$1:$C$1000),ROW(F45)-ROW(F$6)),1),"")</f>
        <v>MLB Strike Zone</v>
      </c>
      <c r="G45" s="49"/>
      <c r="H45" s="49" t="str">
        <f>IFERROR(INDEX(Data!$A$1:G$1000,_xlfn.AGGREGATE(15,6,((Data!$C$1:$C$1000=H$6)/(Data!$C$1:$C$1000=H$6))*ROW(Data!$C$1:$C$1000),ROW(H45)-ROW(H$6)),1),"")</f>
        <v/>
      </c>
      <c r="I45" s="49"/>
      <c r="J45" s="49" t="str">
        <f>IFERROR(INDEX(Data!$A$1:I$1000,_xlfn.AGGREGATE(15,6,((Data!$C$1:$C$1000=J$6)/(Data!$C$1:$C$1000=J$6))*ROW(Data!$C$1:$C$1000),ROW(J45)-ROW(J$6)),1),"")</f>
        <v>Start TV</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IFERROR(INDEX(Data!$A$1:R$1000,_xlfn.AGGREGATE(15,6,((Data!$C$1:$C$1000=T$6)/(Data!$C$1:$C$1000=T$6))*ROW(Data!$C$1:$C$1000),ROW(T45)-ROW(T$6)),1),"")</f>
        <v/>
      </c>
      <c r="U45" s="49"/>
      <c r="V45" s="49" t="str">
        <f>IFERROR(INDEX(Data!$A$1:U$1000,_xlfn.AGGREGATE(15,6,((Data!$C$1:$C$1000=V$6)/(Data!$C$1:$C$1000=V$6))*ROW(Data!$C$1:$C$1000),ROW(V45)-ROW(V$6)),1),"")</f>
        <v>ForoTV</v>
      </c>
      <c r="W45" s="49"/>
      <c r="X45" s="49" t="str">
        <f>IFERROR(INDEX(Data!$A$1:W$1000,_xlfn.AGGREGATE(15,6,((Data!$C$1:$C$1000=X$6)/(Data!$C$1:$C$1000=X$6))*ROW(Data!$C$1:$C$1000),ROW(X45)-ROW(X$6)),1),"")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We TV</v>
      </c>
      <c r="E46" s="49"/>
      <c r="F46" s="49" t="str">
        <f>IFERROR(INDEX(Data!$A$1:E$1000,_xlfn.AGGREGATE(15,6,((Data!$C$1:$C$1000=F$6)/(Data!$C$1:$C$1000=F$6))*ROW(Data!$C$1:$C$1000),ROW(F46)-ROW(F$6)),1),"")</f>
        <v>Motor Trend</v>
      </c>
      <c r="G46" s="49"/>
      <c r="H46" s="49" t="str">
        <f>IFERROR(INDEX(Data!$A$1:G$1000,_xlfn.AGGREGATE(15,6,((Data!$C$1:$C$1000=H$6)/(Data!$C$1:$C$1000=H$6))*ROW(Data!$C$1:$C$1000),ROW(H46)-ROW(H$6)),1),"")</f>
        <v/>
      </c>
      <c r="I46" s="49"/>
      <c r="J46" s="49" t="str">
        <f>IFERROR(INDEX(Data!$A$1:I$1000,_xlfn.AGGREGATE(15,6,((Data!$C$1:$C$1000=J$6)/(Data!$C$1:$C$1000=J$6))*ROW(Data!$C$1:$C$1000),ROW(J46)-ROW(J$6)),1),"")</f>
        <v>Sundance TV</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IFERROR(INDEX(Data!$A$1:R$1000,_xlfn.AGGREGATE(15,6,((Data!$C$1:$C$1000=T$6)/(Data!$C$1:$C$1000=T$6))*ROW(Data!$C$1:$C$1000),ROW(T46)-ROW(T$6)),1),"")</f>
        <v/>
      </c>
      <c r="U46" s="49"/>
      <c r="V46" s="49" t="str">
        <f>IFERROR(INDEX(Data!$A$1:U$1000,_xlfn.AGGREGATE(15,6,((Data!$C$1:$C$1000=V$6)/(Data!$C$1:$C$1000=V$6))*ROW(Data!$C$1:$C$1000),ROW(V46)-ROW(V$6)),1),"")</f>
        <v>Fox Deportes</v>
      </c>
      <c r="W46" s="49"/>
      <c r="X46" s="49" t="str">
        <f>IFERROR(INDEX(Data!$A$1:W$1000,_xlfn.AGGREGATE(15,6,((Data!$C$1:$C$1000=X$6)/(Data!$C$1:$C$1000=X$6))*ROW(Data!$C$1:$C$1000),ROW(X46)-ROW(X$6)),1),"")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Z Living Hd</v>
      </c>
      <c r="E47" s="49"/>
      <c r="F47" s="49" t="str">
        <f>IFERROR(INDEX(Data!$A$1:E$1000,_xlfn.AGGREGATE(15,6,((Data!$C$1:$C$1000=F$6)/(Data!$C$1:$C$1000=F$6))*ROW(Data!$C$1:$C$1000),ROW(F47)-ROW(F$6)),1),"")</f>
        <v>MSG</v>
      </c>
      <c r="G47" s="49"/>
      <c r="H47" s="49" t="str">
        <f>IFERROR(INDEX(Data!$A$1:G$1000,_xlfn.AGGREGATE(15,6,((Data!$C$1:$C$1000=H$6)/(Data!$C$1:$C$1000=H$6))*ROW(Data!$C$1:$C$1000),ROW(H47)-ROW(H$6)),1),"")</f>
        <v/>
      </c>
      <c r="I47" s="49"/>
      <c r="J47" s="49" t="str">
        <f>IFERROR(INDEX(Data!$A$1:I$1000,_xlfn.AGGREGATE(15,6,((Data!$C$1:$C$1000=J$6)/(Data!$C$1:$C$1000=J$6))*ROW(Data!$C$1:$C$1000),ROW(J47)-ROW(J$6)),1),"")</f>
        <v>Syfy</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IFERROR(INDEX(Data!$A$1:R$1000,_xlfn.AGGREGATE(15,6,((Data!$C$1:$C$1000=T$6)/(Data!$C$1:$C$1000=T$6))*ROW(Data!$C$1:$C$1000),ROW(T47)-ROW(T$6)),1),"")</f>
        <v/>
      </c>
      <c r="U47" s="49"/>
      <c r="V47" s="49" t="str">
        <f>IFERROR(INDEX(Data!$A$1:U$1000,_xlfn.AGGREGATE(15,6,((Data!$C$1:$C$1000=V$6)/(Data!$C$1:$C$1000=V$6))*ROW(Data!$C$1:$C$1000),ROW(V47)-ROW(V$6)),1),"")</f>
        <v>Foxlife</v>
      </c>
      <c r="W47" s="49"/>
      <c r="X47" s="49" t="str">
        <f>IFERROR(INDEX(Data!$A$1:W$1000,_xlfn.AGGREGATE(15,6,((Data!$C$1:$C$1000=X$6)/(Data!$C$1:$C$1000=X$6))*ROW(Data!$C$1:$C$1000),ROW(X47)-ROW(X$6)),1),"")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
      </c>
      <c r="E48" s="49"/>
      <c r="F48" s="49" t="str">
        <f>IFERROR(INDEX(Data!$A$1:E$1000,_xlfn.AGGREGATE(15,6,((Data!$C$1:$C$1000=F$6)/(Data!$C$1:$C$1000=F$6))*ROW(Data!$C$1:$C$1000),ROW(F48)-ROW(F$6)),1),"")</f>
        <v>MSG+</v>
      </c>
      <c r="G48" s="49"/>
      <c r="H48" s="49" t="str">
        <f>IFERROR(INDEX(Data!$A$1:G$1000,_xlfn.AGGREGATE(15,6,((Data!$C$1:$C$1000=H$6)/(Data!$C$1:$C$1000=H$6))*ROW(Data!$C$1:$C$1000),ROW(H48)-ROW(H$6)),1),"")</f>
        <v/>
      </c>
      <c r="I48" s="49"/>
      <c r="J48" s="49" t="str">
        <f>IFERROR(INDEX(Data!$A$1:I$1000,_xlfn.AGGREGATE(15,6,((Data!$C$1:$C$1000=J$6)/(Data!$C$1:$C$1000=J$6))*ROW(Data!$C$1:$C$1000),ROW(J48)-ROW(J$6)),1),"")</f>
        <v>TBS</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IFERROR(INDEX(Data!$A$1:R$1000,_xlfn.AGGREGATE(15,6,((Data!$C$1:$C$1000=T$6)/(Data!$C$1:$C$1000=T$6))*ROW(Data!$C$1:$C$1000),ROW(T48)-ROW(T$6)),1),"")</f>
        <v/>
      </c>
      <c r="U48" s="49"/>
      <c r="V48" s="49" t="str">
        <f>IFERROR(INDEX(Data!$A$1:U$1000,_xlfn.AGGREGATE(15,6,((Data!$C$1:$C$1000=V$6)/(Data!$C$1:$C$1000=V$6))*ROW(Data!$C$1:$C$1000),ROW(V48)-ROW(V$6)),1),"")</f>
        <v>France24 Espanol</v>
      </c>
      <c r="W48" s="49"/>
      <c r="X48" s="49" t="str">
        <f>IFERROR(INDEX(Data!$A$1:W$1000,_xlfn.AGGREGATE(15,6,((Data!$C$1:$C$1000=X$6)/(Data!$C$1:$C$1000=X$6))*ROW(Data!$C$1:$C$1000),ROW(X48)-ROW(X$6)),1),"")</f>
        <v>Rai Italia</v>
      </c>
    </row>
    <row r="49" spans="1: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Nautical Channel</v>
      </c>
      <c r="G49" s="49"/>
      <c r="H49" s="49" t="str">
        <f>IFERROR(INDEX(Data!$A$1:G$1000,_xlfn.AGGREGATE(15,6,((Data!$C$1:$C$1000=H$6)/(Data!$C$1:$C$1000=H$6))*ROW(Data!$C$1:$C$1000),ROW(H49)-ROW(H$6)),1),"")</f>
        <v/>
      </c>
      <c r="I49" s="49"/>
      <c r="J49" s="49" t="str">
        <f>IFERROR(INDEX(Data!$A$1:I$1000,_xlfn.AGGREGATE(15,6,((Data!$C$1:$C$1000=J$6)/(Data!$C$1:$C$1000=J$6))*ROW(Data!$C$1:$C$1000),ROW(J49)-ROW(J$6)),1),"")</f>
        <v>TNT</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IFERROR(INDEX(Data!$A$1:R$1000,_xlfn.AGGREGATE(15,6,((Data!$C$1:$C$1000=T$6)/(Data!$C$1:$C$1000=T$6))*ROW(Data!$C$1:$C$1000),ROW(T49)-ROW(T$6)),1),"")</f>
        <v/>
      </c>
      <c r="U49" s="49"/>
      <c r="V49" s="49" t="str">
        <f>IFERROR(INDEX(Data!$A$1:U$1000,_xlfn.AGGREGATE(15,6,((Data!$C$1:$C$1000=V$6)/(Data!$C$1:$C$1000=V$6))*ROW(Data!$C$1:$C$1000),ROW(V49)-ROW(V$6)),1),"")</f>
        <v>Galavision</v>
      </c>
      <c r="W49" s="49"/>
      <c r="X49" s="49" t="str">
        <f>IFERROR(INDEX(Data!$A$1:W$1000,_xlfn.AGGREGATE(15,6,((Data!$C$1:$C$1000=X$6)/(Data!$C$1:$C$1000=X$6))*ROW(Data!$C$1:$C$1000),ROW(X49)-ROW(X$6)),1),"")</f>
        <v>Raj Digital Plus</v>
      </c>
    </row>
    <row r="50" spans="1: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NBA League Pass</v>
      </c>
      <c r="G50" s="49"/>
      <c r="H50" s="49" t="str">
        <f>IFERROR(INDEX(Data!$A$1:G$1000,_xlfn.AGGREGATE(15,6,((Data!$C$1:$C$1000=H$6)/(Data!$C$1:$C$1000=H$6))*ROW(Data!$C$1:$C$1000),ROW(H50)-ROW(H$6)),1),"")</f>
        <v/>
      </c>
      <c r="I50" s="49"/>
      <c r="J50" s="49" t="str">
        <f>IFERROR(INDEX(Data!$A$1:I$1000,_xlfn.AGGREGATE(15,6,((Data!$C$1:$C$1000=J$6)/(Data!$C$1:$C$1000=J$6))*ROW(Data!$C$1:$C$1000),ROW(J50)-ROW(J$6)),1),"")</f>
        <v>TruTV</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IFERROR(INDEX(Data!$A$1:R$1000,_xlfn.AGGREGATE(15,6,((Data!$C$1:$C$1000=T$6)/(Data!$C$1:$C$1000=T$6))*ROW(Data!$C$1:$C$1000),ROW(T50)-ROW(T$6)),1),"")</f>
        <v/>
      </c>
      <c r="U50" s="49"/>
      <c r="V50" s="49" t="str">
        <f>IFERROR(INDEX(Data!$A$1:U$1000,_xlfn.AGGREGATE(15,6,((Data!$C$1:$C$1000=V$6)/(Data!$C$1:$C$1000=V$6))*ROW(Data!$C$1:$C$1000),ROW(V50)-ROW(V$6)),1),"")</f>
        <v>History En Español</v>
      </c>
      <c r="W50" s="49"/>
      <c r="X50" s="49" t="str">
        <f>IFERROR(INDEX(Data!$A$1:W$1000,_xlfn.AGGREGATE(15,6,((Data!$C$1:$C$1000=X$6)/(Data!$C$1:$C$1000=X$6))*ROW(Data!$C$1:$C$1000),ROW(X50)-ROW(X$6)),1),"")</f>
        <v>Raj News</v>
      </c>
    </row>
    <row r="51" spans="1: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NBA TV</v>
      </c>
      <c r="G51" s="49"/>
      <c r="H51" s="49" t="str">
        <f>IFERROR(INDEX(Data!$A$1:G$1000,_xlfn.AGGREGATE(15,6,((Data!$C$1:$C$1000=H$6)/(Data!$C$1:$C$1000=H$6))*ROW(Data!$C$1:$C$1000),ROW(H51)-ROW(H$6)),1),"")</f>
        <v/>
      </c>
      <c r="I51" s="49"/>
      <c r="J51" s="49" t="str">
        <f>IFERROR(INDEX(Data!$A$1:I$1000,_xlfn.AGGREGATE(15,6,((Data!$C$1:$C$1000=J$6)/(Data!$C$1:$C$1000=J$6))*ROW(Data!$C$1:$C$1000),ROW(J51)-ROW(J$6)),1),"")</f>
        <v>USA Network</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IFERROR(INDEX(Data!$A$1:R$1000,_xlfn.AGGREGATE(15,6,((Data!$C$1:$C$1000=T$6)/(Data!$C$1:$C$1000=T$6))*ROW(Data!$C$1:$C$1000),ROW(T51)-ROW(T$6)),1),"")</f>
        <v/>
      </c>
      <c r="U51" s="49"/>
      <c r="V51" s="49" t="str">
        <f>IFERROR(INDEX(Data!$A$1:U$1000,_xlfn.AGGREGATE(15,6,((Data!$C$1:$C$1000=V$6)/(Data!$C$1:$C$1000=V$6))*ROW(Data!$C$1:$C$1000),ROW(V51)-ROW(V$6)),1),"")</f>
        <v>HITN TV</v>
      </c>
      <c r="W51" s="49"/>
      <c r="X51" s="49" t="str">
        <f>IFERROR(INDEX(Data!$A$1:W$1000,_xlfn.AGGREGATE(15,6,((Data!$C$1:$C$1000=X$6)/(Data!$C$1:$C$1000=X$6))*ROW(Data!$C$1:$C$1000),ROW(X51)-ROW(X$6)),1),"")</f>
        <v>RTPI</v>
      </c>
    </row>
    <row r="52" spans="1:24" ht="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NBC Sports Network</v>
      </c>
      <c r="G52" s="49"/>
      <c r="H52" s="49" t="str">
        <f>IFERROR(INDEX(Data!$A$1:G$1000,_xlfn.AGGREGATE(15,6,((Data!$C$1:$C$1000=H$6)/(Data!$C$1:$C$1000=H$6))*ROW(Data!$C$1:$C$1000),ROW(H52)-ROW(H$6)),1),"")</f>
        <v/>
      </c>
      <c r="I52" s="49"/>
      <c r="J52" s="49" t="str">
        <f>IFERROR(INDEX(Data!$A$1:I$1000,_xlfn.AGGREGATE(15,6,((Data!$C$1:$C$1000=J$6)/(Data!$C$1:$C$1000=J$6))*ROW(Data!$C$1:$C$1000),ROW(J52)-ROW(J$6)),1),"")</f>
        <v>VH1</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IFERROR(INDEX(Data!$A$1:R$1000,_xlfn.AGGREGATE(15,6,((Data!$C$1:$C$1000=T$6)/(Data!$C$1:$C$1000=T$6))*ROW(Data!$C$1:$C$1000),ROW(T52)-ROW(T$6)),1),"")</f>
        <v/>
      </c>
      <c r="U52" s="49"/>
      <c r="V52" s="49" t="str">
        <f>IFERROR(INDEX(Data!$A$1:U$1000,_xlfn.AGGREGATE(15,6,((Data!$C$1:$C$1000=V$6)/(Data!$C$1:$C$1000=V$6))*ROW(Data!$C$1:$C$1000),ROW(V52)-ROW(V$6)),1),"")</f>
        <v>Ingles Para Todos</v>
      </c>
      <c r="W52" s="49"/>
      <c r="X52" s="49" t="str">
        <f>IFERROR(INDEX(Data!$A$1:W$1000,_xlfn.AGGREGATE(15,6,((Data!$C$1:$C$1000=X$6)/(Data!$C$1:$C$1000=X$6))*ROW(Data!$C$1:$C$1000),ROW(X52)-ROW(X$6)),1),"")</f>
        <v>Samay</v>
      </c>
    </row>
    <row r="53" spans="1:24" ht="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NCAA March Madness Live</v>
      </c>
      <c r="G53" s="49"/>
      <c r="H53" s="49" t="str">
        <f>IFERROR(INDEX(Data!$A$1:G$1000,_xlfn.AGGREGATE(15,6,((Data!$C$1:$C$1000=H$6)/(Data!$C$1:$C$1000=H$6))*ROW(Data!$C$1:$C$1000),ROW(H53)-ROW(H$6)),1),"")</f>
        <v/>
      </c>
      <c r="I53" s="49"/>
      <c r="J53" s="49" t="str">
        <f>IFERROR(INDEX(Data!$A$1:I$1000,_xlfn.AGGREGATE(15,6,((Data!$C$1:$C$1000=J$6)/(Data!$C$1:$C$1000=J$6))*ROW(Data!$C$1:$C$1000),ROW(J53)-ROW(J$6)),1),"")</f>
        <v>Warriors &amp; Gangsters</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IFERROR(INDEX(Data!$A$1:R$1000,_xlfn.AGGREGATE(15,6,((Data!$C$1:$C$1000=T$6)/(Data!$C$1:$C$1000=T$6))*ROW(Data!$C$1:$C$1000),ROW(T53)-ROW(T$6)),1),"")</f>
        <v/>
      </c>
      <c r="U53" s="49"/>
      <c r="V53" s="49" t="str">
        <f>IFERROR(INDEX(Data!$A$1:U$1000,_xlfn.AGGREGATE(15,6,((Data!$C$1:$C$1000=V$6)/(Data!$C$1:$C$1000=V$6))*ROW(Data!$C$1:$C$1000),ROW(V53)-ROW(V$6)),1),"")</f>
        <v>IVC Net</v>
      </c>
      <c r="W53" s="49"/>
      <c r="X53" s="49" t="str">
        <f>IFERROR(INDEX(Data!$A$1:W$1000,_xlfn.AGGREGATE(15,6,((Data!$C$1:$C$1000=X$6)/(Data!$C$1:$C$1000=X$6))*ROW(Data!$C$1:$C$1000),ROW(X53)-ROW(X$6)),1),"")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NESN National</v>
      </c>
      <c r="G54" s="49"/>
      <c r="H54" s="49" t="str">
        <f>IFERROR(INDEX(Data!$A$1:G$1000,_xlfn.AGGREGATE(15,6,((Data!$C$1:$C$1000=H$6)/(Data!$C$1:$C$1000=H$6))*ROW(Data!$C$1:$C$1000),ROW(H54)-ROW(H$6)),1),"")</f>
        <v/>
      </c>
      <c r="I54" s="49"/>
      <c r="J54" s="49" t="str">
        <f>IFERROR(INDEX(Data!$A$1:I$1000,_xlfn.AGGREGATE(15,6,((Data!$C$1:$C$1000=J$6)/(Data!$C$1:$C$1000=J$6))*ROW(Data!$C$1:$C$1000),ROW(J54)-ROW(J$6)),1),"")</f>
        <v>Youtube Originals</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IFERROR(INDEX(Data!$A$1:R$1000,_xlfn.AGGREGATE(15,6,((Data!$C$1:$C$1000=T$6)/(Data!$C$1:$C$1000=T$6))*ROW(Data!$C$1:$C$1000),ROW(T54)-ROW(T$6)),1),"")</f>
        <v/>
      </c>
      <c r="U54" s="49"/>
      <c r="V54" s="49" t="str">
        <f>IFERROR(INDEX(Data!$A$1:U$1000,_xlfn.AGGREGATE(15,6,((Data!$C$1:$C$1000=V$6)/(Data!$C$1:$C$1000=V$6))*ROW(Data!$C$1:$C$1000),ROW(V54)-ROW(V$6)),1),"")</f>
        <v>Mas Chic</v>
      </c>
      <c r="W54" s="49"/>
      <c r="X54" s="49" t="str">
        <f>IFERROR(INDEX(Data!$A$1:W$1000,_xlfn.AGGREGATE(15,6,((Data!$C$1:$C$1000=X$6)/(Data!$C$1:$C$1000=X$6))*ROW(Data!$C$1:$C$1000),ROW(X54)-ROW(X$6)),1),"")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NFL Network</v>
      </c>
      <c r="G55" s="49"/>
      <c r="H55" s="49" t="str">
        <f>IFERROR(INDEX(Data!$A$1:G$1000,_xlfn.AGGREGATE(15,6,((Data!$C$1:$C$1000=H$6)/(Data!$C$1:$C$1000=H$6))*ROW(Data!$C$1:$C$1000),ROW(H55)-ROW(H$6)),1),"")</f>
        <v/>
      </c>
      <c r="I55" s="49"/>
      <c r="J55" s="49" t="str">
        <f>IFERROR(INDEX(Data!$A$1:I$1000,_xlfn.AGGREGATE(15,6,((Data!$C$1:$C$1000=J$6)/(Data!$C$1:$C$1000=J$6))*ROW(Data!$C$1:$C$1000),ROW(J55)-ROW(J$6)),1),"")</f>
        <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IFERROR(INDEX(Data!$A$1:R$1000,_xlfn.AGGREGATE(15,6,((Data!$C$1:$C$1000=T$6)/(Data!$C$1:$C$1000=T$6))*ROW(Data!$C$1:$C$1000),ROW(T55)-ROW(T$6)),1),"")</f>
        <v/>
      </c>
      <c r="U55" s="49"/>
      <c r="V55" s="49" t="str">
        <f>IFERROR(INDEX(Data!$A$1:U$1000,_xlfn.AGGREGATE(15,6,((Data!$C$1:$C$1000=V$6)/(Data!$C$1:$C$1000=V$6))*ROW(Data!$C$1:$C$1000),ROW(V55)-ROW(V$6)),1),"")</f>
        <v>MegaTV</v>
      </c>
      <c r="W55" s="49"/>
      <c r="X55" s="49" t="str">
        <f>IFERROR(INDEX(Data!$A$1:W$1000,_xlfn.AGGREGATE(15,6,((Data!$C$1:$C$1000=X$6)/(Data!$C$1:$C$1000=X$6))*ROW(Data!$C$1:$C$1000),ROW(X55)-ROW(X$6)),1),"")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NFL Red Zone</v>
      </c>
      <c r="G56" s="49"/>
      <c r="H56" s="49" t="str">
        <f>IFERROR(INDEX(Data!$A$1:G$1000,_xlfn.AGGREGATE(15,6,((Data!$C$1:$C$1000=H$6)/(Data!$C$1:$C$1000=H$6))*ROW(Data!$C$1:$C$1000),ROW(H56)-ROW(H$6)),1),"")</f>
        <v/>
      </c>
      <c r="I56" s="49"/>
      <c r="J56" s="49" t="str">
        <f>IFERROR(INDEX(Data!$A$1:I$1000,_xlfn.AGGREGATE(15,6,((Data!$C$1:$C$1000=J$6)/(Data!$C$1:$C$1000=J$6))*ROW(Data!$C$1:$C$1000),ROW(J56)-ROW(J$6)),1),"")</f>
        <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IFERROR(INDEX(Data!$A$1:R$1000,_xlfn.AGGREGATE(15,6,((Data!$C$1:$C$1000=T$6)/(Data!$C$1:$C$1000=T$6))*ROW(Data!$C$1:$C$1000),ROW(T56)-ROW(T$6)),1),"")</f>
        <v/>
      </c>
      <c r="U56" s="49"/>
      <c r="V56" s="49" t="str">
        <f>IFERROR(INDEX(Data!$A$1:U$1000,_xlfn.AGGREGATE(15,6,((Data!$C$1:$C$1000=V$6)/(Data!$C$1:$C$1000=V$6))*ROW(Data!$C$1:$C$1000),ROW(V56)-ROW(V$6)),1),"")</f>
        <v>Milenio TV</v>
      </c>
      <c r="W56" s="49"/>
      <c r="X56" s="49" t="str">
        <f>IFERROR(INDEX(Data!$A$1:W$1000,_xlfn.AGGREGATE(15,6,((Data!$C$1:$C$1000=X$6)/(Data!$C$1:$C$1000=X$6))*ROW(Data!$C$1:$C$1000),ROW(X56)-ROW(X$6)),1),"")</f>
        <v>Super Canal</v>
      </c>
    </row>
    <row r="57" spans="1: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NHL Network</v>
      </c>
      <c r="G57" s="49"/>
      <c r="H57" s="49" t="str">
        <f>IFERROR(INDEX(Data!$A$1:G$1000,_xlfn.AGGREGATE(15,6,((Data!$C$1:$C$1000=H$6)/(Data!$C$1:$C$1000=H$6))*ROW(Data!$C$1:$C$1000),ROW(H57)-ROW(H$6)),1),"")</f>
        <v/>
      </c>
      <c r="I57" s="49"/>
      <c r="J57" s="49" t="str">
        <f>IFERROR(INDEX(Data!$A$1:I$1000,_xlfn.AGGREGATE(15,6,((Data!$C$1:$C$1000=J$6)/(Data!$C$1:$C$1000=J$6))*ROW(Data!$C$1:$C$1000),ROW(J57)-ROW(J$6)),1),"")</f>
        <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IFERROR(INDEX(Data!$A$1:R$1000,_xlfn.AGGREGATE(15,6,((Data!$C$1:$C$1000=T$6)/(Data!$C$1:$C$1000=T$6))*ROW(Data!$C$1:$C$1000),ROW(T57)-ROW(T$6)),1),"")</f>
        <v/>
      </c>
      <c r="U57" s="49"/>
      <c r="V57" s="49" t="str">
        <f>IFERROR(INDEX(Data!$A$1:U$1000,_xlfn.AGGREGATE(15,6,((Data!$C$1:$C$1000=V$6)/(Data!$C$1:$C$1000=V$6))*ROW(Data!$C$1:$C$1000),ROW(V57)-ROW(V$6)),1),"")</f>
        <v>Miltimedios</v>
      </c>
      <c r="W57" s="49"/>
      <c r="X57" s="49" t="str">
        <f>IFERROR(INDEX(Data!$A$1:W$1000,_xlfn.AGGREGATE(15,6,((Data!$C$1:$C$1000=X$6)/(Data!$C$1:$C$1000=X$6))*ROW(Data!$C$1:$C$1000),ROW(X57)-ROW(X$6)),1),"")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Olympic Channel</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IFERROR(INDEX(Data!$A$1:R$1000,_xlfn.AGGREGATE(15,6,((Data!$C$1:$C$1000=T$6)/(Data!$C$1:$C$1000=T$6))*ROW(Data!$C$1:$C$1000),ROW(T58)-ROW(T$6)),1),"")</f>
        <v/>
      </c>
      <c r="U58" s="49"/>
      <c r="V58" s="49" t="str">
        <f>IFERROR(INDEX(Data!$A$1:U$1000,_xlfn.AGGREGATE(15,6,((Data!$C$1:$C$1000=V$6)/(Data!$C$1:$C$1000=V$6))*ROW(Data!$C$1:$C$1000),ROW(V58)-ROW(V$6)),1),"")</f>
        <v>Multimedios</v>
      </c>
      <c r="W58" s="49"/>
      <c r="X58" s="49" t="str">
        <f>IFERROR(INDEX(Data!$A$1:W$1000,_xlfn.AGGREGATE(15,6,((Data!$C$1:$C$1000=X$6)/(Data!$C$1:$C$1000=X$6))*ROW(Data!$C$1:$C$1000),ROW(X58)-ROW(X$6)),1),"")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Orlando City Sc</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IFERROR(INDEX(Data!$A$1:R$1000,_xlfn.AGGREGATE(15,6,((Data!$C$1:$C$1000=T$6)/(Data!$C$1:$C$1000=T$6))*ROW(Data!$C$1:$C$1000),ROW(T59)-ROW(T$6)),1),"")</f>
        <v/>
      </c>
      <c r="U59" s="49"/>
      <c r="V59" s="49" t="str">
        <f>IFERROR(INDEX(Data!$A$1:U$1000,_xlfn.AGGREGATE(15,6,((Data!$C$1:$C$1000=V$6)/(Data!$C$1:$C$1000=V$6))*ROW(Data!$C$1:$C$1000),ROW(V59)-ROW(V$6)),1),"")</f>
        <v>Nat Geo Mundo</v>
      </c>
      <c r="W59" s="49"/>
      <c r="X59" s="49" t="str">
        <f>IFERROR(INDEX(Data!$A$1:W$1000,_xlfn.AGGREGATE(15,6,((Data!$C$1:$C$1000=X$6)/(Data!$C$1:$C$1000=X$6))*ROW(Data!$C$1:$C$1000),ROW(X59)-ROW(X$6)),1),"")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Outside Television</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IFERROR(INDEX(Data!$A$1:R$1000,_xlfn.AGGREGATE(15,6,((Data!$C$1:$C$1000=T$6)/(Data!$C$1:$C$1000=T$6))*ROW(Data!$C$1:$C$1000),ROW(T60)-ROW(T$6)),1),"")</f>
        <v/>
      </c>
      <c r="U60" s="49"/>
      <c r="V60" s="49" t="str">
        <f>IFERROR(INDEX(Data!$A$1:U$1000,_xlfn.AGGREGATE(15,6,((Data!$C$1:$C$1000=V$6)/(Data!$C$1:$C$1000=V$6))*ROW(Data!$C$1:$C$1000),ROW(V60)-ROW(V$6)),1),"")</f>
        <v>Novelas</v>
      </c>
      <c r="W60" s="49"/>
      <c r="X60" s="49" t="str">
        <f>IFERROR(INDEX(Data!$A$1:W$1000,_xlfn.AGGREGATE(15,6,((Data!$C$1:$C$1000=X$6)/(Data!$C$1:$C$1000=X$6))*ROW(Data!$C$1:$C$1000),ROW(X60)-ROW(X$6)),1),"")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Arizona</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IFERROR(INDEX(Data!$A$1:R$1000,_xlfn.AGGREGATE(15,6,((Data!$C$1:$C$1000=T$6)/(Data!$C$1:$C$1000=T$6))*ROW(Data!$C$1:$C$1000),ROW(T61)-ROW(T$6)),1),"")</f>
        <v/>
      </c>
      <c r="U61" s="49"/>
      <c r="V61" s="49" t="str">
        <f>IFERROR(INDEX(Data!$A$1:U$1000,_xlfn.AGGREGATE(15,6,((Data!$C$1:$C$1000=V$6)/(Data!$C$1:$C$1000=V$6))*ROW(Data!$C$1:$C$1000),ROW(V61)-ROW(V$6)),1),"")</f>
        <v>NTN24</v>
      </c>
      <c r="W61" s="49"/>
      <c r="X61" s="49" t="str">
        <f>IFERROR(INDEX(Data!$A$1:W$1000,_xlfn.AGGREGATE(15,6,((Data!$C$1:$C$1000=X$6)/(Data!$C$1:$C$1000=X$6))*ROW(Data!$C$1:$C$1000),ROW(X61)-ROW(X$6)),1),"")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Bay Area</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IFERROR(INDEX(Data!$A$1:R$1000,_xlfn.AGGREGATE(15,6,((Data!$C$1:$C$1000=T$6)/(Data!$C$1:$C$1000=T$6))*ROW(Data!$C$1:$C$1000),ROW(T62)-ROW(T$6)),1),"")</f>
        <v/>
      </c>
      <c r="U62" s="49"/>
      <c r="V62" s="49" t="str">
        <f>IFERROR(INDEX(Data!$A$1:U$1000,_xlfn.AGGREGATE(15,6,((Data!$C$1:$C$1000=V$6)/(Data!$C$1:$C$1000=V$6))*ROW(Data!$C$1:$C$1000),ROW(V62)-ROW(V$6)),1),"")</f>
        <v>Nuestra Tele</v>
      </c>
      <c r="W62" s="49"/>
      <c r="X62" s="49" t="str">
        <f>IFERROR(INDEX(Data!$A$1:W$1000,_xlfn.AGGREGATE(15,6,((Data!$C$1:$C$1000=X$6)/(Data!$C$1:$C$1000=X$6))*ROW(Data!$C$1:$C$1000),ROW(X62)-ROW(X$6)),1),"")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Pac 12 Los Angeles</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IFERROR(INDEX(Data!$A$1:R$1000,_xlfn.AGGREGATE(15,6,((Data!$C$1:$C$1000=T$6)/(Data!$C$1:$C$1000=T$6))*ROW(Data!$C$1:$C$1000),ROW(T63)-ROW(T$6)),1),"")</f>
        <v/>
      </c>
      <c r="U63" s="49"/>
      <c r="V63" s="49" t="str">
        <f>IFERROR(INDEX(Data!$A$1:U$1000,_xlfn.AGGREGATE(15,6,((Data!$C$1:$C$1000=V$6)/(Data!$C$1:$C$1000=V$6))*ROW(Data!$C$1:$C$1000),ROW(V63)-ROW(V$6)),1),"")</f>
        <v>Pasiones</v>
      </c>
      <c r="W63" s="49"/>
      <c r="X63" s="49" t="str">
        <f>IFERROR(INDEX(Data!$A$1:W$1000,_xlfn.AGGREGATE(15,6,((Data!$C$1:$C$1000=X$6)/(Data!$C$1:$C$1000=X$6))*ROW(Data!$C$1:$C$1000),ROW(X63)-ROW(X$6)),1),"")</f>
        <v>TV 2000 Italia</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Pac 12 Mountain</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IFERROR(INDEX(Data!$A$1:R$1000,_xlfn.AGGREGATE(15,6,((Data!$C$1:$C$1000=T$6)/(Data!$C$1:$C$1000=T$6))*ROW(Data!$C$1:$C$1000),ROW(T64)-ROW(T$6)),1),"")</f>
        <v/>
      </c>
      <c r="U64" s="49"/>
      <c r="V64" s="49" t="str">
        <f>IFERROR(INDEX(Data!$A$1:U$1000,_xlfn.AGGREGATE(15,6,((Data!$C$1:$C$1000=V$6)/(Data!$C$1:$C$1000=V$6))*ROW(Data!$C$1:$C$1000),ROW(V64)-ROW(V$6)),1),"")</f>
        <v>Perú Mágico</v>
      </c>
      <c r="W64" s="49"/>
      <c r="X64" s="49" t="str">
        <f>IFERROR(INDEX(Data!$A$1:W$1000,_xlfn.AGGREGATE(15,6,((Data!$C$1:$C$1000=X$6)/(Data!$C$1:$C$1000=X$6))*ROW(Data!$C$1:$C$1000),ROW(X64)-ROW(X$6)),1),"")</f>
        <v>TV Quisqueya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Pac 12 Oregon</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IFERROR(INDEX(Data!$A$1:R$1000,_xlfn.AGGREGATE(15,6,((Data!$C$1:$C$1000=T$6)/(Data!$C$1:$C$1000=T$6))*ROW(Data!$C$1:$C$1000),ROW(T65)-ROW(T$6)),1),"")</f>
        <v/>
      </c>
      <c r="U65" s="49"/>
      <c r="V65" s="49" t="str">
        <f>IFERROR(INDEX(Data!$A$1:U$1000,_xlfn.AGGREGATE(15,6,((Data!$C$1:$C$1000=V$6)/(Data!$C$1:$C$1000=V$6))*ROW(Data!$C$1:$C$1000),ROW(V65)-ROW(V$6)),1),"")</f>
        <v>RT Espanol</v>
      </c>
      <c r="W65" s="49"/>
      <c r="X65" s="49" t="str">
        <f>IFERROR(INDEX(Data!$A$1:W$1000,_xlfn.AGGREGATE(15,6,((Data!$C$1:$C$1000=X$6)/(Data!$C$1:$C$1000=X$6))*ROW(Data!$C$1:$C$1000),ROW(X65)-ROW(X$6)),1),"")</f>
        <v>TV5 Monde</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Pac 12 Washington</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IFERROR(INDEX(Data!$A$1:R$1000,_xlfn.AGGREGATE(15,6,((Data!$C$1:$C$1000=T$6)/(Data!$C$1:$C$1000=T$6))*ROW(Data!$C$1:$C$1000),ROW(T66)-ROW(T$6)),1),"")</f>
        <v/>
      </c>
      <c r="U66" s="49"/>
      <c r="V66" s="49" t="str">
        <f>IFERROR(INDEX(Data!$A$1:U$1000,_xlfn.AGGREGATE(15,6,((Data!$C$1:$C$1000=V$6)/(Data!$C$1:$C$1000=V$6))*ROW(Data!$C$1:$C$1000),ROW(V66)-ROW(V$6)),1),"")</f>
        <v>Sur Perú</v>
      </c>
      <c r="W66" s="49"/>
      <c r="X66" s="49" t="str">
        <f>IFERROR(INDEX(Data!$A$1:W$1000,_xlfn.AGGREGATE(15,6,((Data!$C$1:$C$1000=X$6)/(Data!$C$1:$C$1000=X$6))*ROW(Data!$C$1:$C$1000),ROW(X66)-ROW(X$6)),1),"")</f>
        <v>TV5 News</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Seattle Sounders</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IFERROR(INDEX(Data!$A$1:R$1000,_xlfn.AGGREGATE(15,6,((Data!$C$1:$C$1000=T$6)/(Data!$C$1:$C$1000=T$6))*ROW(Data!$C$1:$C$1000),ROW(T67)-ROW(T$6)),1),"")</f>
        <v/>
      </c>
      <c r="U67" s="49"/>
      <c r="V67" s="49" t="str">
        <f>IFERROR(INDEX(Data!$A$1:U$1000,_xlfn.AGGREGATE(15,6,((Data!$C$1:$C$1000=V$6)/(Data!$C$1:$C$1000=V$6))*ROW(Data!$C$1:$C$1000),ROW(V67)-ROW(V$6)),1),"")</f>
        <v>Telecentro</v>
      </c>
      <c r="W67" s="49"/>
      <c r="X67" s="49" t="str">
        <f>IFERROR(INDEX(Data!$A$1:W$1000,_xlfn.AGGREGATE(15,6,((Data!$C$1:$C$1000=X$6)/(Data!$C$1:$C$1000=X$6))*ROW(Data!$C$1:$C$1000),ROW(X67)-ROW(X$6)),1),"")</f>
        <v>TVN</v>
      </c>
    </row>
    <row r="68" spans="1: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SEC Network+</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IFERROR(INDEX(Data!$A$1:R$1000,_xlfn.AGGREGATE(15,6,((Data!$C$1:$C$1000=T$6)/(Data!$C$1:$C$1000=T$6))*ROW(Data!$C$1:$C$1000),ROW(T68)-ROW(T$6)),1),"")</f>
        <v/>
      </c>
      <c r="U68" s="49"/>
      <c r="V68" s="49" t="str">
        <f>IFERROR(INDEX(Data!$A$1:U$1000,_xlfn.AGGREGATE(15,6,((Data!$C$1:$C$1000=V$6)/(Data!$C$1:$C$1000=V$6))*ROW(Data!$C$1:$C$1000),ROW(V68)-ROW(V$6)),1),"")</f>
        <v>Telefe</v>
      </c>
      <c r="W68" s="49"/>
      <c r="X68" s="49" t="str">
        <f>IFERROR(INDEX(Data!$A$1:W$1000,_xlfn.AGGREGATE(15,6,((Data!$C$1:$C$1000=X$6)/(Data!$C$1:$C$1000=X$6))*ROW(Data!$C$1:$C$1000),ROW(X68)-ROW(X$6)),1),"")</f>
        <v>WAPA America</v>
      </c>
    </row>
    <row r="69" spans="1:24" ht="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Spectrum SportsNet</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IFERROR(INDEX(Data!$A$1:R$1000,_xlfn.AGGREGATE(15,6,((Data!$C$1:$C$1000=T$6)/(Data!$C$1:$C$1000=T$6))*ROW(Data!$C$1:$C$1000),ROW(T69)-ROW(T$6)),1),"")</f>
        <v/>
      </c>
      <c r="U69" s="49"/>
      <c r="V69" s="49" t="str">
        <f>IFERROR(INDEX(Data!$A$1:U$1000,_xlfn.AGGREGATE(15,6,((Data!$C$1:$C$1000=V$6)/(Data!$C$1:$C$1000=V$6))*ROW(Data!$C$1:$C$1000),ROW(V69)-ROW(V$6)),1),"")</f>
        <v>TeleFormula</v>
      </c>
      <c r="W69" s="49"/>
      <c r="X69" s="49" t="str">
        <f>IFERROR(INDEX(Data!$A$1:W$1000,_xlfn.AGGREGATE(15,6,((Data!$C$1:$C$1000=X$6)/(Data!$C$1:$C$1000=X$6))*ROW(Data!$C$1:$C$1000),ROW(X69)-ROW(X$6)),1),"")</f>
        <v>Welt</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Sports Illustrated</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IFERROR(INDEX(Data!$A$1:R$1000,_xlfn.AGGREGATE(15,6,((Data!$C$1:$C$1000=T$6)/(Data!$C$1:$C$1000=T$6))*ROW(Data!$C$1:$C$1000),ROW(T70)-ROW(T$6)),1),"")</f>
        <v/>
      </c>
      <c r="U70" s="49"/>
      <c r="V70" s="49" t="str">
        <f>IFERROR(INDEX(Data!$A$1:U$1000,_xlfn.AGGREGATE(15,6,((Data!$C$1:$C$1000=V$6)/(Data!$C$1:$C$1000=V$6))*ROW(Data!$C$1:$C$1000),ROW(V70)-ROW(V$6)),1),"")</f>
        <v>Telemundo</v>
      </c>
      <c r="W70" s="49"/>
      <c r="X70" s="49" t="str">
        <f>IFERROR(INDEX(Data!$A$1:W$1000,_xlfn.AGGREGATE(15,6,((Data!$C$1:$C$1000=X$6)/(Data!$C$1:$C$1000=X$6))*ROW(Data!$C$1:$C$1000),ROW(X70)-ROW(X$6)),1),"")</f>
        <v>Zee Cinema</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Sportsman Channel</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IFERROR(INDEX(Data!$A$1:R$1000,_xlfn.AGGREGATE(15,6,((Data!$C$1:$C$1000=T$6)/(Data!$C$1:$C$1000=T$6))*ROW(Data!$C$1:$C$1000),ROW(T71)-ROW(T$6)),1),"")</f>
        <v/>
      </c>
      <c r="U71" s="49"/>
      <c r="V71" s="49" t="str">
        <f>IFERROR(INDEX(Data!$A$1:U$1000,_xlfn.AGGREGATE(15,6,((Data!$C$1:$C$1000=V$6)/(Data!$C$1:$C$1000=V$6))*ROW(Data!$C$1:$C$1000),ROW(V71)-ROW(V$6)),1),"")</f>
        <v>TLR</v>
      </c>
      <c r="W71" s="49"/>
      <c r="X71" s="49" t="str">
        <f>IFERROR(INDEX(Data!$A$1:W$1000,_xlfn.AGGREGATE(15,6,((Data!$C$1:$C$1000=X$6)/(Data!$C$1:$C$1000=X$6))*ROW(Data!$C$1:$C$1000),ROW(X71)-ROW(X$6)),1),"")</f>
        <v>Zee Cinemalu</v>
      </c>
    </row>
    <row r="72" spans="1: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Stadium</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IFERROR(INDEX(Data!$A$1:R$1000,_xlfn.AGGREGATE(15,6,((Data!$C$1:$C$1000=T$6)/(Data!$C$1:$C$1000=T$6))*ROW(Data!$C$1:$C$1000),ROW(T72)-ROW(T$6)),1),"")</f>
        <v/>
      </c>
      <c r="U72" s="49"/>
      <c r="V72" s="49" t="str">
        <f>IFERROR(INDEX(Data!$A$1:U$1000,_xlfn.AGGREGATE(15,6,((Data!$C$1:$C$1000=V$6)/(Data!$C$1:$C$1000=V$6))*ROW(Data!$C$1:$C$1000),ROW(V72)-ROW(V$6)),1),"")</f>
        <v>TN</v>
      </c>
      <c r="W72" s="49"/>
      <c r="X72" s="49" t="str">
        <f>IFERROR(INDEX(Data!$A$1:W$1000,_xlfn.AGGREGATE(15,6,((Data!$C$1:$C$1000=X$6)/(Data!$C$1:$C$1000=X$6))*ROW(Data!$C$1:$C$1000),ROW(X72)-ROW(X$6)),1),"")</f>
        <v>Zee Pur</v>
      </c>
    </row>
    <row r="73" spans="1: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Stadium 1</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IFERROR(INDEX(Data!$A$1:R$1000,_xlfn.AGGREGATE(15,6,((Data!$C$1:$C$1000=T$6)/(Data!$C$1:$C$1000=T$6))*ROW(Data!$C$1:$C$1000),ROW(T73)-ROW(T$6)),1),"")</f>
        <v/>
      </c>
      <c r="U73" s="49"/>
      <c r="V73" s="49" t="str">
        <f>IFERROR(INDEX(Data!$A$1:U$1000,_xlfn.AGGREGATE(15,6,((Data!$C$1:$C$1000=V$6)/(Data!$C$1:$C$1000=V$6))*ROW(Data!$C$1:$C$1000),ROW(V73)-ROW(V$6)),1),"")</f>
        <v>Tr3S</v>
      </c>
      <c r="W73" s="49"/>
      <c r="X73" s="49" t="str">
        <f>IFERROR(INDEX(Data!$A$1:W$1000,_xlfn.AGGREGATE(15,6,((Data!$C$1:$C$1000=X$6)/(Data!$C$1:$C$1000=X$6))*ROW(Data!$C$1:$C$1000),ROW(X73)-ROW(X$6)),1),"")</f>
        <v>Zee Taml</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Stadium 2</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IFERROR(INDEX(Data!$A$1:R$1000,_xlfn.AGGREGATE(15,6,((Data!$C$1:$C$1000=T$6)/(Data!$C$1:$C$1000=T$6))*ROW(Data!$C$1:$C$1000),ROW(T74)-ROW(T$6)),1),"")</f>
        <v/>
      </c>
      <c r="U74" s="49"/>
      <c r="V74" s="49" t="str">
        <f>IFERROR(INDEX(Data!$A$1:U$1000,_xlfn.AGGREGATE(15,6,((Data!$C$1:$C$1000=V$6)/(Data!$C$1:$C$1000=V$6))*ROW(Data!$C$1:$C$1000),ROW(V74)-ROW(V$6)),1),"")</f>
        <v>TV Chile</v>
      </c>
      <c r="W74" s="49"/>
      <c r="X74" s="49" t="str">
        <f>IFERROR(INDEX(Data!$A$1:W$1000,_xlfn.AGGREGATE(15,6,((Data!$C$1:$C$1000=X$6)/(Data!$C$1:$C$1000=X$6))*ROW(Data!$C$1:$C$1000),ROW(X74)-ROW(X$6)),1),"")</f>
        <v>Zhejiang Television</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Stadium 3</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IFERROR(INDEX(Data!$A$1:R$1000,_xlfn.AGGREGATE(15,6,((Data!$C$1:$C$1000=T$6)/(Data!$C$1:$C$1000=T$6))*ROW(Data!$C$1:$C$1000),ROW(T75)-ROW(T$6)),1),"")</f>
        <v/>
      </c>
      <c r="U75" s="49"/>
      <c r="V75" s="49" t="str">
        <f>IFERROR(INDEX(Data!$A$1:U$1000,_xlfn.AGGREGATE(15,6,((Data!$C$1:$C$1000=V$6)/(Data!$C$1:$C$1000=V$6))*ROW(Data!$C$1:$C$1000),ROW(V75)-ROW(V$6)),1),"")</f>
        <v>TVe</v>
      </c>
      <c r="W75" s="49"/>
      <c r="X75" s="49" t="str">
        <f>IFERROR(INDEX(Data!$A$1:W$1000,_xlfn.AGGREGATE(15,6,((Data!$C$1:$C$1000=X$6)/(Data!$C$1:$C$1000=X$6))*ROW(Data!$C$1:$C$1000),ROW(X75)-ROW(X$6)),1),"")</f>
        <v/>
      </c>
    </row>
    <row r="76" spans="1: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Tennis Channel</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IFERROR(INDEX(Data!$A$1:R$1000,_xlfn.AGGREGATE(15,6,((Data!$C$1:$C$1000=T$6)/(Data!$C$1:$C$1000=T$6))*ROW(Data!$C$1:$C$1000),ROW(T76)-ROW(T$6)),1),"")</f>
        <v/>
      </c>
      <c r="U76" s="49"/>
      <c r="V76" s="49" t="str">
        <f>IFERROR(INDEX(Data!$A$1:U$1000,_xlfn.AGGREGATE(15,6,((Data!$C$1:$C$1000=V$6)/(Data!$C$1:$C$1000=V$6))*ROW(Data!$C$1:$C$1000),ROW(V76)-ROW(V$6)),1),"")</f>
        <v>TVV</v>
      </c>
      <c r="W76" s="49"/>
      <c r="X76" s="49" t="str">
        <f>IFERROR(INDEX(Data!$A$1:W$1000,_xlfn.AGGREGATE(15,6,((Data!$C$1:$C$1000=X$6)/(Data!$C$1:$C$1000=X$6))*ROW(Data!$C$1:$C$1000),ROW(X76)-ROW(X$6)),1),"")</f>
        <v/>
      </c>
    </row>
    <row r="77" spans="1:24" ht="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The Cowboy Channel</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IFERROR(INDEX(Data!$A$1:R$1000,_xlfn.AGGREGATE(15,6,((Data!$C$1:$C$1000=T$6)/(Data!$C$1:$C$1000=T$6))*ROW(Data!$C$1:$C$1000),ROW(T77)-ROW(T$6)),1),"")</f>
        <v/>
      </c>
      <c r="U77" s="49"/>
      <c r="V77" s="49" t="str">
        <f>IFERROR(INDEX(Data!$A$1:U$1000,_xlfn.AGGREGATE(15,6,((Data!$C$1:$C$1000=V$6)/(Data!$C$1:$C$1000=V$6))*ROW(Data!$C$1:$C$1000),ROW(V77)-ROW(V$6)),1),"")</f>
        <v>Unimas</v>
      </c>
      <c r="W77" s="49"/>
      <c r="X77" s="49" t="str">
        <f>IFERROR(INDEX(Data!$A$1:W$1000,_xlfn.AGGREGATE(15,6,((Data!$C$1:$C$1000=X$6)/(Data!$C$1:$C$1000=X$6))*ROW(Data!$C$1:$C$1000),ROW(X77)-ROW(X$6)),1),"")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TVG</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IFERROR(INDEX(Data!$A$1:R$1000,_xlfn.AGGREGATE(15,6,((Data!$C$1:$C$1000=T$6)/(Data!$C$1:$C$1000=T$6))*ROW(Data!$C$1:$C$1000),ROW(T78)-ROW(T$6)),1),"")</f>
        <v/>
      </c>
      <c r="U78" s="49"/>
      <c r="V78" s="49" t="str">
        <f>IFERROR(INDEX(Data!$A$1:U$1000,_xlfn.AGGREGATE(15,6,((Data!$C$1:$C$1000=V$6)/(Data!$C$1:$C$1000=V$6))*ROW(Data!$C$1:$C$1000),ROW(V78)-ROW(V$6)),1),"")</f>
        <v>Universo</v>
      </c>
      <c r="W78" s="49"/>
      <c r="X78" s="49" t="str">
        <f>IFERROR(INDEX(Data!$A$1:W$1000,_xlfn.AGGREGATE(15,6,((Data!$C$1:$C$1000=X$6)/(Data!$C$1:$C$1000=X$6))*ROW(Data!$C$1:$C$1000),ROW(X78)-ROW(X$6)),1),"")</f>
        <v/>
      </c>
    </row>
    <row r="79" spans="1: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TVG2</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IFERROR(INDEX(Data!$A$1:R$1000,_xlfn.AGGREGATE(15,6,((Data!$C$1:$C$1000=T$6)/(Data!$C$1:$C$1000=T$6))*ROW(Data!$C$1:$C$1000),ROW(T79)-ROW(T$6)),1),"")</f>
        <v/>
      </c>
      <c r="U79" s="49"/>
      <c r="V79" s="49" t="str">
        <f>IFERROR(INDEX(Data!$A$1:U$1000,_xlfn.AGGREGATE(15,6,((Data!$C$1:$C$1000=V$6)/(Data!$C$1:$C$1000=V$6))*ROW(Data!$C$1:$C$1000),ROW(V79)-ROW(V$6)),1),"")</f>
        <v>Univision</v>
      </c>
      <c r="W79" s="49"/>
      <c r="X79" s="49" t="str">
        <f>IFERROR(INDEX(Data!$A$1:W$1000,_xlfn.AGGREGATE(15,6,((Data!$C$1:$C$1000=X$6)/(Data!$C$1:$C$1000=X$6))*ROW(Data!$C$1:$C$1000),ROW(X79)-ROW(X$6)),1),"")</f>
        <v/>
      </c>
    </row>
    <row r="80" spans="1:24" ht="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Ty C TV</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IFERROR(INDEX(Data!$A$1:R$1000,_xlfn.AGGREGATE(15,6,((Data!$C$1:$C$1000=T$6)/(Data!$C$1:$C$1000=T$6))*ROW(Data!$C$1:$C$1000),ROW(T80)-ROW(T$6)),1),"")</f>
        <v/>
      </c>
      <c r="U80" s="49"/>
      <c r="V80" s="49" t="str">
        <f>IFERROR(INDEX(Data!$A$1:U$1000,_xlfn.AGGREGATE(15,6,((Data!$C$1:$C$1000=V$6)/(Data!$C$1:$C$1000=V$6))*ROW(Data!$C$1:$C$1000),ROW(V80)-ROW(V$6)),1),"")</f>
        <v>Univision Desportes</v>
      </c>
      <c r="W80" s="49"/>
      <c r="X80" s="49" t="str">
        <f>IFERROR(INDEX(Data!$A$1:W$1000,_xlfn.AGGREGATE(15,6,((Data!$C$1:$C$1000=X$6)/(Data!$C$1:$C$1000=X$6))*ROW(Data!$C$1:$C$1000),ROW(X80)-ROW(X$6)),1),"")</f>
        <v/>
      </c>
    </row>
    <row r="81" spans="1: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VSIN</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IFERROR(INDEX(Data!$A$1:R$1000,_xlfn.AGGREGATE(15,6,((Data!$C$1:$C$1000=T$6)/(Data!$C$1:$C$1000=T$6))*ROW(Data!$C$1:$C$1000),ROW(T81)-ROW(T$6)),1),"")</f>
        <v/>
      </c>
      <c r="U81" s="49"/>
      <c r="V81" s="49" t="str">
        <f>IFERROR(INDEX(Data!$A$1:U$1000,_xlfn.AGGREGATE(15,6,((Data!$C$1:$C$1000=V$6)/(Data!$C$1:$C$1000=V$6))*ROW(Data!$C$1:$C$1000),ROW(V81)-ROW(V$6)),1),"")</f>
        <v>Univision Tlnovelas</v>
      </c>
      <c r="W81" s="49"/>
      <c r="X81" s="49" t="str">
        <f>IFERROR(INDEX(Data!$A$1:W$1000,_xlfn.AGGREGATE(15,6,((Data!$C$1:$C$1000=X$6)/(Data!$C$1:$C$1000=X$6))*ROW(Data!$C$1:$C$1000),ROW(X81)-ROW(X$6)),1),"")</f>
        <v/>
      </c>
    </row>
    <row r="82" spans="1: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Watch NFL</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IFERROR(INDEX(Data!$A$1:R$1000,_xlfn.AGGREGATE(15,6,((Data!$C$1:$C$1000=T$6)/(Data!$C$1:$C$1000=T$6))*ROW(Data!$C$1:$C$1000),ROW(T82)-ROW(T$6)),1),"")</f>
        <v/>
      </c>
      <c r="U82" s="49"/>
      <c r="V82" s="49" t="str">
        <f>IFERROR(INDEX(Data!$A$1:U$1000,_xlfn.AGGREGATE(15,6,((Data!$C$1:$C$1000=V$6)/(Data!$C$1:$C$1000=V$6))*ROW(Data!$C$1:$C$1000),ROW(V82)-ROW(V$6)),1),"")</f>
        <v>Ve Plus TV</v>
      </c>
      <c r="W82" s="49"/>
      <c r="X82" s="49" t="str">
        <f>IFERROR(INDEX(Data!$A$1:W$1000,_xlfn.AGGREGATE(15,6,((Data!$C$1:$C$1000=X$6)/(Data!$C$1:$C$1000=X$6))*ROW(Data!$C$1:$C$1000),ROW(X82)-ROW(X$6)),1),"")</f>
        <v/>
      </c>
    </row>
    <row r="83" spans="1: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Willow</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IFERROR(INDEX(Data!$A$1:R$1000,_xlfn.AGGREGATE(15,6,((Data!$C$1:$C$1000=T$6)/(Data!$C$1:$C$1000=T$6))*ROW(Data!$C$1:$C$1000),ROW(T83)-ROW(T$6)),1),"")</f>
        <v/>
      </c>
      <c r="U83" s="49"/>
      <c r="V83" s="49" t="str">
        <f>IFERROR(INDEX(Data!$A$1:U$1000,_xlfn.AGGREGATE(15,6,((Data!$C$1:$C$1000=V$6)/(Data!$C$1:$C$1000=V$6))*ROW(Data!$C$1:$C$1000),ROW(V83)-ROW(V$6)),1),"")</f>
        <v>Video Rola</v>
      </c>
      <c r="W83" s="49"/>
      <c r="X83" s="49" t="str">
        <f>IFERROR(INDEX(Data!$A$1:W$1000,_xlfn.AGGREGATE(15,6,((Data!$C$1:$C$1000=X$6)/(Data!$C$1:$C$1000=X$6))*ROW(Data!$C$1:$C$1000),ROW(X83)-ROW(X$6)),1),"")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Willow Extra</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IFERROR(INDEX(Data!$A$1:R$1000,_xlfn.AGGREGATE(15,6,((Data!$C$1:$C$1000=T$6)/(Data!$C$1:$C$1000=T$6))*ROW(Data!$C$1:$C$1000),ROW(T84)-ROW(T$6)),1),"")</f>
        <v/>
      </c>
      <c r="U84" s="49"/>
      <c r="V84" s="49" t="str">
        <f>IFERROR(INDEX(Data!$A$1:U$1000,_xlfn.AGGREGATE(15,6,((Data!$C$1:$C$1000=V$6)/(Data!$C$1:$C$1000=V$6))*ROW(Data!$C$1:$C$1000),ROW(V84)-ROW(V$6)),1),"")</f>
        <v>Videorola</v>
      </c>
      <c r="W84" s="49"/>
      <c r="X84" s="49" t="str">
        <f>IFERROR(INDEX(Data!$A$1:W$1000,_xlfn.AGGREGATE(15,6,((Data!$C$1:$C$1000=X$6)/(Data!$C$1:$C$1000=X$6))*ROW(Data!$C$1:$C$1000),ROW(X84)-ROW(X$6)),1),"")</f>
        <v/>
      </c>
    </row>
    <row r="85" spans="1:24" ht="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World Fishing Network</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IFERROR(INDEX(Data!$A$1:R$1000,_xlfn.AGGREGATE(15,6,((Data!$C$1:$C$1000=T$6)/(Data!$C$1:$C$1000=T$6))*ROW(Data!$C$1:$C$1000),ROW(T85)-ROW(T$6)),1),"")</f>
        <v/>
      </c>
      <c r="U85" s="49"/>
      <c r="V85" s="49" t="str">
        <f>IFERROR(INDEX(Data!$A$1:U$1000,_xlfn.AGGREGATE(15,6,((Data!$C$1:$C$1000=V$6)/(Data!$C$1:$C$1000=V$6))*ROW(Data!$C$1:$C$1000),ROW(V85)-ROW(V$6)),1),"")</f>
        <v>Viendomovies</v>
      </c>
      <c r="W85" s="49"/>
      <c r="X85" s="49" t="str">
        <f>IFERROR(INDEX(Data!$A$1:W$1000,_xlfn.AGGREGATE(15,6,((Data!$C$1:$C$1000=X$6)/(Data!$C$1:$C$1000=X$6))*ROW(Data!$C$1:$C$1000),ROW(X85)-ROW(X$6)),1),"")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IFERROR(INDEX(Data!$A$1:R$1000,_xlfn.AGGREGATE(15,6,((Data!$C$1:$C$1000=T$6)/(Data!$C$1:$C$1000=T$6))*ROW(Data!$C$1:$C$1000),ROW(T86)-ROW(T$6)),1),"")</f>
        <v/>
      </c>
      <c r="U86" s="49"/>
      <c r="V86" s="49" t="str">
        <f>IFERROR(INDEX(Data!$A$1:U$1000,_xlfn.AGGREGATE(15,6,((Data!$C$1:$C$1000=V$6)/(Data!$C$1:$C$1000=V$6))*ROW(Data!$C$1:$C$1000),ROW(V86)-ROW(V$6)),1),"")</f>
        <v>VME</v>
      </c>
      <c r="W86" s="49"/>
      <c r="X86" s="49" t="str">
        <f>IFERROR(INDEX(Data!$A$1:W$1000,_xlfn.AGGREGATE(15,6,((Data!$C$1:$C$1000=X$6)/(Data!$C$1:$C$1000=X$6))*ROW(Data!$C$1:$C$1000),ROW(X86)-ROW(X$6)),1),"")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IFERROR(INDEX(Data!$A$1:R$1000,_xlfn.AGGREGATE(15,6,((Data!$C$1:$C$1000=T$6)/(Data!$C$1:$C$1000=T$6))*ROW(Data!$C$1:$C$1000),ROW(T87)-ROW(T$6)),1),"")</f>
        <v/>
      </c>
      <c r="U87" s="49"/>
      <c r="V87" s="49" t="str">
        <f>IFERROR(INDEX(Data!$A$1:U$1000,_xlfn.AGGREGATE(15,6,((Data!$C$1:$C$1000=V$6)/(Data!$C$1:$C$1000=V$6))*ROW(Data!$C$1:$C$1000),ROW(V87)-ROW(V$6)),1),"")</f>
        <v>Zee Familia</v>
      </c>
      <c r="W87" s="49"/>
      <c r="X87" s="49" t="str">
        <f>IFERROR(INDEX(Data!$A$1:W$1000,_xlfn.AGGREGATE(15,6,((Data!$C$1:$C$1000=X$6)/(Data!$C$1:$C$1000=X$6))*ROW(Data!$C$1:$C$1000),ROW(X87)-ROW(X$6)),1),"")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IFERROR(INDEX(Data!$A$1:R$1000,_xlfn.AGGREGATE(15,6,((Data!$C$1:$C$1000=T$6)/(Data!$C$1:$C$1000=T$6))*ROW(Data!$C$1:$C$1000),ROW(T88)-ROW(T$6)),1),"")</f>
        <v/>
      </c>
      <c r="U88" s="49"/>
      <c r="V88" s="49" t="str">
        <f>IFERROR(INDEX(Data!$A$1:U$1000,_xlfn.AGGREGATE(15,6,((Data!$C$1:$C$1000=V$6)/(Data!$C$1:$C$1000=V$6))*ROW(Data!$C$1:$C$1000),ROW(V88)-ROW(V$6)),1),"")</f>
        <v>Zoomoo</v>
      </c>
      <c r="W88" s="49"/>
      <c r="X88" s="49" t="str">
        <f>IFERROR(INDEX(Data!$A$1:W$1000,_xlfn.AGGREGATE(15,6,((Data!$C$1:$C$1000=X$6)/(Data!$C$1:$C$1000=X$6))*ROW(Data!$C$1:$C$1000),ROW(X88)-ROW(X$6)),1),"")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IFERROR(INDEX(Data!$A$1:R$1000,_xlfn.AGGREGATE(15,6,((Data!$C$1:$C$1000=T$6)/(Data!$C$1:$C$1000=T$6))*ROW(Data!$C$1:$C$1000),ROW(T89)-ROW(T$6)),1),"")</f>
        <v/>
      </c>
      <c r="U89" s="49"/>
      <c r="V89" s="49" t="str">
        <f>IFERROR(INDEX(Data!$A$1:U$1000,_xlfn.AGGREGATE(15,6,((Data!$C$1:$C$1000=V$6)/(Data!$C$1:$C$1000=V$6))*ROW(Data!$C$1:$C$1000),ROW(V89)-ROW(V$6)),1),"")</f>
        <v/>
      </c>
      <c r="W89" s="49"/>
      <c r="X89" s="49" t="str">
        <f>IFERROR(INDEX(Data!$A$1:W$1000,_xlfn.AGGREGATE(15,6,((Data!$C$1:$C$1000=X$6)/(Data!$C$1:$C$1000=X$6))*ROW(Data!$C$1:$C$1000),ROW(X89)-ROW(X$6)),1),"")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IFERROR(INDEX(Data!$A$1:R$1000,_xlfn.AGGREGATE(15,6,((Data!$C$1:$C$1000=T$6)/(Data!$C$1:$C$1000=T$6))*ROW(Data!$C$1:$C$1000),ROW(T90)-ROW(T$6)),1),"")</f>
        <v/>
      </c>
      <c r="U90" s="49"/>
      <c r="V90" s="49" t="str">
        <f>IFERROR(INDEX(Data!$A$1:U$1000,_xlfn.AGGREGATE(15,6,((Data!$C$1:$C$1000=V$6)/(Data!$C$1:$C$1000=V$6))*ROW(Data!$C$1:$C$1000),ROW(V90)-ROW(V$6)),1),"")</f>
        <v/>
      </c>
      <c r="W90" s="49"/>
      <c r="X90" s="49" t="str">
        <f>IFERROR(INDEX(Data!$A$1:W$1000,_xlfn.AGGREGATE(15,6,((Data!$C$1:$C$1000=X$6)/(Data!$C$1:$C$1000=X$6))*ROW(Data!$C$1:$C$1000),ROW(X90)-ROW(X$6)),1),"")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IFERROR(INDEX(Data!$A$1:R$1000,_xlfn.AGGREGATE(15,6,((Data!$C$1:$C$1000=T$6)/(Data!$C$1:$C$1000=T$6))*ROW(Data!$C$1:$C$1000),ROW(T91)-ROW(T$6)),1),"")</f>
        <v/>
      </c>
      <c r="U91" s="49"/>
      <c r="V91" s="49" t="str">
        <f>IFERROR(INDEX(Data!$A$1:U$1000,_xlfn.AGGREGATE(15,6,((Data!$C$1:$C$1000=V$6)/(Data!$C$1:$C$1000=V$6))*ROW(Data!$C$1:$C$1000),ROW(V91)-ROW(V$6)),1),"")</f>
        <v/>
      </c>
      <c r="W91" s="49"/>
      <c r="X91" s="49" t="str">
        <f>IFERROR(INDEX(Data!$A$1:W$1000,_xlfn.AGGREGATE(15,6,((Data!$C$1:$C$1000=X$6)/(Data!$C$1:$C$1000=X$6))*ROW(Data!$C$1:$C$1000),ROW(X91)-ROW(X$6)),1),"")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IFERROR(INDEX(Data!$A$1:R$1000,_xlfn.AGGREGATE(15,6,((Data!$C$1:$C$1000=T$6)/(Data!$C$1:$C$1000=T$6))*ROW(Data!$C$1:$C$1000),ROW(T92)-ROW(T$6)),1),"")</f>
        <v/>
      </c>
      <c r="U92" s="49"/>
      <c r="V92" s="49" t="str">
        <f>IFERROR(INDEX(Data!$A$1:U$1000,_xlfn.AGGREGATE(15,6,((Data!$C$1:$C$1000=V$6)/(Data!$C$1:$C$1000=V$6))*ROW(Data!$C$1:$C$1000),ROW(V92)-ROW(V$6)),1),"")</f>
        <v/>
      </c>
      <c r="W92" s="49"/>
      <c r="X92" s="49" t="str">
        <f>IFERROR(INDEX(Data!$A$1:W$1000,_xlfn.AGGREGATE(15,6,((Data!$C$1:$C$1000=X$6)/(Data!$C$1:$C$1000=X$6))*ROW(Data!$C$1:$C$1000),ROW(X92)-ROW(X$6)),1),"")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IFERROR(INDEX(Data!$A$1:R$1000,_xlfn.AGGREGATE(15,6,((Data!$C$1:$C$1000=T$6)/(Data!$C$1:$C$1000=T$6))*ROW(Data!$C$1:$C$1000),ROW(T93)-ROW(T$6)),1),"")</f>
        <v/>
      </c>
      <c r="U93" s="49"/>
      <c r="V93" s="49" t="str">
        <f>IFERROR(INDEX(Data!$A$1:U$1000,_xlfn.AGGREGATE(15,6,((Data!$C$1:$C$1000=V$6)/(Data!$C$1:$C$1000=V$6))*ROW(Data!$C$1:$C$1000),ROW(V93)-ROW(V$6)),1),"")</f>
        <v/>
      </c>
      <c r="W93" s="49"/>
      <c r="X93" s="49" t="str">
        <f>IFERROR(INDEX(Data!$A$1:W$1000,_xlfn.AGGREGATE(15,6,((Data!$C$1:$C$1000=X$6)/(Data!$C$1:$C$1000=X$6))*ROW(Data!$C$1:$C$1000),ROW(X93)-ROW(X$6)),1),"")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IFERROR(INDEX(Data!$A$1:R$1000,_xlfn.AGGREGATE(15,6,((Data!$C$1:$C$1000=T$6)/(Data!$C$1:$C$1000=T$6))*ROW(Data!$C$1:$C$1000),ROW(T94)-ROW(T$6)),1),"")</f>
        <v/>
      </c>
      <c r="U94" s="49"/>
      <c r="V94" s="49" t="str">
        <f>IFERROR(INDEX(Data!$A$1:U$1000,_xlfn.AGGREGATE(15,6,((Data!$C$1:$C$1000=V$6)/(Data!$C$1:$C$1000=V$6))*ROW(Data!$C$1:$C$1000),ROW(V94)-ROW(V$6)),1),"")</f>
        <v/>
      </c>
      <c r="W94" s="49"/>
      <c r="X94" s="49" t="str">
        <f>IFERROR(INDEX(Data!$A$1:W$1000,_xlfn.AGGREGATE(15,6,((Data!$C$1:$C$1000=X$6)/(Data!$C$1:$C$1000=X$6))*ROW(Data!$C$1:$C$1000),ROW(X94)-ROW(X$6)),1),"")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IFERROR(INDEX(Data!$A$1:R$1000,_xlfn.AGGREGATE(15,6,((Data!$C$1:$C$1000=T$6)/(Data!$C$1:$C$1000=T$6))*ROW(Data!$C$1:$C$1000),ROW(T95)-ROW(T$6)),1),"")</f>
        <v/>
      </c>
      <c r="U95" s="49"/>
      <c r="V95" s="49" t="str">
        <f>IFERROR(INDEX(Data!$A$1:U$1000,_xlfn.AGGREGATE(15,6,((Data!$C$1:$C$1000=V$6)/(Data!$C$1:$C$1000=V$6))*ROW(Data!$C$1:$C$1000),ROW(V95)-ROW(V$6)),1),"")</f>
        <v/>
      </c>
      <c r="W95" s="49"/>
      <c r="X95" s="49" t="str">
        <f>IFERROR(INDEX(Data!$A$1:W$1000,_xlfn.AGGREGATE(15,6,((Data!$C$1:$C$1000=X$6)/(Data!$C$1:$C$1000=X$6))*ROW(Data!$C$1:$C$1000),ROW(X95)-ROW(X$6)),1),"")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IFERROR(INDEX(Data!$A$1:R$1000,_xlfn.AGGREGATE(15,6,((Data!$C$1:$C$1000=T$6)/(Data!$C$1:$C$1000=T$6))*ROW(Data!$C$1:$C$1000),ROW(T96)-ROW(T$6)),1),"")</f>
        <v/>
      </c>
      <c r="U96" s="49"/>
      <c r="V96" s="49" t="str">
        <f>IFERROR(INDEX(Data!$A$1:U$1000,_xlfn.AGGREGATE(15,6,((Data!$C$1:$C$1000=V$6)/(Data!$C$1:$C$1000=V$6))*ROW(Data!$C$1:$C$1000),ROW(V96)-ROW(V$6)),1),"")</f>
        <v/>
      </c>
      <c r="W96" s="49"/>
      <c r="X96" s="49" t="str">
        <f>IFERROR(INDEX(Data!$A$1:W$1000,_xlfn.AGGREGATE(15,6,((Data!$C$1:$C$1000=X$6)/(Data!$C$1:$C$1000=X$6))*ROW(Data!$C$1:$C$1000),ROW(X96)-ROW(X$6)),1),"")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IFERROR(INDEX(Data!$A$1:R$1000,_xlfn.AGGREGATE(15,6,((Data!$C$1:$C$1000=T$6)/(Data!$C$1:$C$1000=T$6))*ROW(Data!$C$1:$C$1000),ROW(T97)-ROW(T$6)),1),"")</f>
        <v/>
      </c>
      <c r="U97" s="49"/>
      <c r="V97" s="49" t="str">
        <f>IFERROR(INDEX(Data!$A$1:U$1000,_xlfn.AGGREGATE(15,6,((Data!$C$1:$C$1000=V$6)/(Data!$C$1:$C$1000=V$6))*ROW(Data!$C$1:$C$1000),ROW(V97)-ROW(V$6)),1),"")</f>
        <v/>
      </c>
      <c r="W97" s="49"/>
      <c r="X97" s="49" t="str">
        <f>IFERROR(INDEX(Data!$A$1:W$1000,_xlfn.AGGREGATE(15,6,((Data!$C$1:$C$1000=X$6)/(Data!$C$1:$C$1000=X$6))*ROW(Data!$C$1:$C$1000),ROW(X97)-ROW(X$6)),1),"")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IFERROR(INDEX(Data!$A$1:R$1000,_xlfn.AGGREGATE(15,6,((Data!$C$1:$C$1000=T$6)/(Data!$C$1:$C$1000=T$6))*ROW(Data!$C$1:$C$1000),ROW(T98)-ROW(T$6)),1),"")</f>
        <v/>
      </c>
      <c r="U98" s="49"/>
      <c r="V98" s="49" t="str">
        <f>IFERROR(INDEX(Data!$A$1:U$1000,_xlfn.AGGREGATE(15,6,((Data!$C$1:$C$1000=V$6)/(Data!$C$1:$C$1000=V$6))*ROW(Data!$C$1:$C$1000),ROW(V98)-ROW(V$6)),1),"")</f>
        <v/>
      </c>
      <c r="W98" s="49"/>
      <c r="X98" s="49" t="str">
        <f>IFERROR(INDEX(Data!$A$1:W$1000,_xlfn.AGGREGATE(15,6,((Data!$C$1:$C$1000=X$6)/(Data!$C$1:$C$1000=X$6))*ROW(Data!$C$1:$C$1000),ROW(X98)-ROW(X$6)),1),"")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IFERROR(INDEX(Data!$A$1:R$1000,_xlfn.AGGREGATE(15,6,((Data!$C$1:$C$1000=T$6)/(Data!$C$1:$C$1000=T$6))*ROW(Data!$C$1:$C$1000),ROW(T99)-ROW(T$6)),1),"")</f>
        <v/>
      </c>
      <c r="U99" s="49"/>
      <c r="V99" s="49" t="str">
        <f>IFERROR(INDEX(Data!$A$1:U$1000,_xlfn.AGGREGATE(15,6,((Data!$C$1:$C$1000=V$6)/(Data!$C$1:$C$1000=V$6))*ROW(Data!$C$1:$C$1000),ROW(V99)-ROW(V$6)),1),"")</f>
        <v/>
      </c>
      <c r="W99" s="49"/>
      <c r="X99" s="49" t="str">
        <f>IFERROR(INDEX(Data!$A$1:W$1000,_xlfn.AGGREGATE(15,6,((Data!$C$1:$C$1000=X$6)/(Data!$C$1:$C$1000=X$6))*ROW(Data!$C$1:$C$1000),ROW(X99)-ROW(X$6)),1),"")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IFERROR(INDEX(Data!$A$1:R$1000,_xlfn.AGGREGATE(15,6,((Data!$C$1:$C$1000=T$6)/(Data!$C$1:$C$1000=T$6))*ROW(Data!$C$1:$C$1000),ROW(T100)-ROW(T$6)),1),"")</f>
        <v/>
      </c>
      <c r="U100" s="49"/>
      <c r="V100" s="49" t="str">
        <f>IFERROR(INDEX(Data!$A$1:U$1000,_xlfn.AGGREGATE(15,6,((Data!$C$1:$C$1000=V$6)/(Data!$C$1:$C$1000=V$6))*ROW(Data!$C$1:$C$1000),ROW(V100)-ROW(V$6)),1),"")</f>
        <v/>
      </c>
      <c r="W100" s="49"/>
      <c r="X100" s="49" t="str">
        <f>IFERROR(INDEX(Data!$A$1:W$1000,_xlfn.AGGREGATE(15,6,((Data!$C$1:$C$1000=X$6)/(Data!$C$1:$C$1000=X$6))*ROW(Data!$C$1:$C$1000),ROW(X100)-ROW(X$6)),1),"")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IFERROR(INDEX(Data!$A$1:R$1000,_xlfn.AGGREGATE(15,6,((Data!$C$1:$C$1000=T$6)/(Data!$C$1:$C$1000=T$6))*ROW(Data!$C$1:$C$1000),ROW(T101)-ROW(T$6)),1),"")</f>
        <v/>
      </c>
      <c r="U101" s="49"/>
      <c r="V101" s="49" t="str">
        <f>IFERROR(INDEX(Data!$A$1:U$1000,_xlfn.AGGREGATE(15,6,((Data!$C$1:$C$1000=V$6)/(Data!$C$1:$C$1000=V$6))*ROW(Data!$C$1:$C$1000),ROW(V101)-ROW(V$6)),1),"")</f>
        <v/>
      </c>
      <c r="W101" s="49"/>
      <c r="X101" s="49" t="str">
        <f>IFERROR(INDEX(Data!$A$1:W$1000,_xlfn.AGGREGATE(15,6,((Data!$C$1:$C$1000=X$6)/(Data!$C$1:$C$1000=X$6))*ROW(Data!$C$1:$C$1000),ROW(X101)-ROW(X$6)),1),"")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IFERROR(INDEX(Data!$A$1:R$1000,_xlfn.AGGREGATE(15,6,((Data!$C$1:$C$1000=T$6)/(Data!$C$1:$C$1000=T$6))*ROW(Data!$C$1:$C$1000),ROW(T102)-ROW(T$6)),1),"")</f>
        <v/>
      </c>
      <c r="U102" s="49"/>
      <c r="V102" s="49" t="str">
        <f>IFERROR(INDEX(Data!$A$1:U$1000,_xlfn.AGGREGATE(15,6,((Data!$C$1:$C$1000=V$6)/(Data!$C$1:$C$1000=V$6))*ROW(Data!$C$1:$C$1000),ROW(V102)-ROW(V$6)),1),"")</f>
        <v/>
      </c>
      <c r="W102" s="49"/>
      <c r="X102" s="49" t="str">
        <f>IFERROR(INDEX(Data!$A$1:W$1000,_xlfn.AGGREGATE(15,6,((Data!$C$1:$C$1000=X$6)/(Data!$C$1:$C$1000=X$6))*ROW(Data!$C$1:$C$1000),ROW(X102)-ROW(X$6)),1),"")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IFERROR(INDEX(Data!$A$1:R$1000,_xlfn.AGGREGATE(15,6,((Data!$C$1:$C$1000=T$6)/(Data!$C$1:$C$1000=T$6))*ROW(Data!$C$1:$C$1000),ROW(T103)-ROW(T$6)),1),"")</f>
        <v/>
      </c>
      <c r="U103" s="49"/>
      <c r="V103" s="49" t="str">
        <f>IFERROR(INDEX(Data!$A$1:U$1000,_xlfn.AGGREGATE(15,6,((Data!$C$1:$C$1000=V$6)/(Data!$C$1:$C$1000=V$6))*ROW(Data!$C$1:$C$1000),ROW(V103)-ROW(V$6)),1),"")</f>
        <v/>
      </c>
      <c r="W103" s="49"/>
      <c r="X103" s="49" t="str">
        <f>IFERROR(INDEX(Data!$A$1:W$1000,_xlfn.AGGREGATE(15,6,((Data!$C$1:$C$1000=X$6)/(Data!$C$1:$C$1000=X$6))*ROW(Data!$C$1:$C$1000),ROW(X103)-ROW(X$6)),1),"")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IFERROR(INDEX(Data!$A$1:R$1000,_xlfn.AGGREGATE(15,6,((Data!$C$1:$C$1000=T$6)/(Data!$C$1:$C$1000=T$6))*ROW(Data!$C$1:$C$1000),ROW(T104)-ROW(T$6)),1),"")</f>
        <v/>
      </c>
      <c r="U104" s="49"/>
      <c r="V104" s="49" t="str">
        <f>IFERROR(INDEX(Data!$A$1:U$1000,_xlfn.AGGREGATE(15,6,((Data!$C$1:$C$1000=V$6)/(Data!$C$1:$C$1000=V$6))*ROW(Data!$C$1:$C$1000),ROW(V104)-ROW(V$6)),1),"")</f>
        <v/>
      </c>
      <c r="W104" s="49"/>
      <c r="X104" s="49" t="str">
        <f>IFERROR(INDEX(Data!$A$1:W$1000,_xlfn.AGGREGATE(15,6,((Data!$C$1:$C$1000=X$6)/(Data!$C$1:$C$1000=X$6))*ROW(Data!$C$1:$C$1000),ROW(X104)-ROW(X$6)),1),"")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IFERROR(INDEX(Data!$A$1:R$1000,_xlfn.AGGREGATE(15,6,((Data!$C$1:$C$1000=T$6)/(Data!$C$1:$C$1000=T$6))*ROW(Data!$C$1:$C$1000),ROW(T105)-ROW(T$6)),1),"")</f>
        <v/>
      </c>
      <c r="U105" s="49"/>
      <c r="V105" s="49" t="str">
        <f>IFERROR(INDEX(Data!$A$1:U$1000,_xlfn.AGGREGATE(15,6,((Data!$C$1:$C$1000=V$6)/(Data!$C$1:$C$1000=V$6))*ROW(Data!$C$1:$C$1000),ROW(V105)-ROW(V$6)),1),"")</f>
        <v/>
      </c>
      <c r="W105" s="49"/>
      <c r="X105" s="49" t="str">
        <f>IFERROR(INDEX(Data!$A$1:W$1000,_xlfn.AGGREGATE(15,6,((Data!$C$1:$C$1000=X$6)/(Data!$C$1:$C$1000=X$6))*ROW(Data!$C$1:$C$1000),ROW(X105)-ROW(X$6)),1),"")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IFERROR(INDEX(Data!$A$1:R$1000,_xlfn.AGGREGATE(15,6,((Data!$C$1:$C$1000=T$6)/(Data!$C$1:$C$1000=T$6))*ROW(Data!$C$1:$C$1000),ROW(T106)-ROW(T$6)),1),"")</f>
        <v/>
      </c>
      <c r="U106" s="49"/>
      <c r="V106" s="49" t="str">
        <f>IFERROR(INDEX(Data!$A$1:U$1000,_xlfn.AGGREGATE(15,6,((Data!$C$1:$C$1000=V$6)/(Data!$C$1:$C$1000=V$6))*ROW(Data!$C$1:$C$1000),ROW(V106)-ROW(V$6)),1),"")</f>
        <v/>
      </c>
      <c r="W106" s="49"/>
      <c r="X106" s="49" t="str">
        <f>IFERROR(INDEX(Data!$A$1:W$1000,_xlfn.AGGREGATE(15,6,((Data!$C$1:$C$1000=X$6)/(Data!$C$1:$C$1000=X$6))*ROW(Data!$C$1:$C$1000),ROW(X106)-ROW(X$6)),1),"")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IFERROR(INDEX(Data!$A$1:R$1000,_xlfn.AGGREGATE(15,6,((Data!$C$1:$C$1000=T$6)/(Data!$C$1:$C$1000=T$6))*ROW(Data!$C$1:$C$1000),ROW(T107)-ROW(T$6)),1),"")</f>
        <v/>
      </c>
      <c r="U107" s="49"/>
      <c r="V107" s="49" t="str">
        <f>IFERROR(INDEX(Data!$A$1:U$1000,_xlfn.AGGREGATE(15,6,((Data!$C$1:$C$1000=V$6)/(Data!$C$1:$C$1000=V$6))*ROW(Data!$C$1:$C$1000),ROW(V107)-ROW(V$6)),1),"")</f>
        <v/>
      </c>
      <c r="W107" s="49"/>
      <c r="X107" s="49" t="str">
        <f>IFERROR(INDEX(Data!$A$1:W$1000,_xlfn.AGGREGATE(15,6,((Data!$C$1:$C$1000=X$6)/(Data!$C$1:$C$1000=X$6))*ROW(Data!$C$1:$C$1000),ROW(X107)-ROW(X$6)),1),"")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IFERROR(INDEX(Data!$A$1:R$1000,_xlfn.AGGREGATE(15,6,((Data!$C$1:$C$1000=T$6)/(Data!$C$1:$C$1000=T$6))*ROW(Data!$C$1:$C$1000),ROW(T108)-ROW(T$6)),1),"")</f>
        <v/>
      </c>
      <c r="U108" s="49"/>
      <c r="V108" s="49" t="str">
        <f>IFERROR(INDEX(Data!$A$1:U$1000,_xlfn.AGGREGATE(15,6,((Data!$C$1:$C$1000=V$6)/(Data!$C$1:$C$1000=V$6))*ROW(Data!$C$1:$C$1000),ROW(V108)-ROW(V$6)),1),"")</f>
        <v/>
      </c>
      <c r="W108" s="49"/>
      <c r="X108" s="49" t="str">
        <f>IFERROR(INDEX(Data!$A$1:W$1000,_xlfn.AGGREGATE(15,6,((Data!$C$1:$C$1000=X$6)/(Data!$C$1:$C$1000=X$6))*ROW(Data!$C$1:$C$1000),ROW(X108)-ROW(X$6)),1),"")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IFERROR(INDEX(Data!$A$1:R$1000,_xlfn.AGGREGATE(15,6,((Data!$C$1:$C$1000=T$6)/(Data!$C$1:$C$1000=T$6))*ROW(Data!$C$1:$C$1000),ROW(T109)-ROW(T$6)),1),"")</f>
        <v/>
      </c>
      <c r="U109" s="49"/>
      <c r="V109" s="49" t="str">
        <f>IFERROR(INDEX(Data!$A$1:U$1000,_xlfn.AGGREGATE(15,6,((Data!$C$1:$C$1000=V$6)/(Data!$C$1:$C$1000=V$6))*ROW(Data!$C$1:$C$1000),ROW(V109)-ROW(V$6)),1),"")</f>
        <v/>
      </c>
      <c r="W109" s="49"/>
      <c r="X109" s="49" t="str">
        <f>IFERROR(INDEX(Data!$A$1:W$1000,_xlfn.AGGREGATE(15,6,((Data!$C$1:$C$1000=X$6)/(Data!$C$1:$C$1000=X$6))*ROW(Data!$C$1:$C$1000),ROW(X109)-ROW(X$6)),1),"")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IFERROR(INDEX(Data!$A$1:R$1000,_xlfn.AGGREGATE(15,6,((Data!$C$1:$C$1000=T$6)/(Data!$C$1:$C$1000=T$6))*ROW(Data!$C$1:$C$1000),ROW(T110)-ROW(T$6)),1),"")</f>
        <v/>
      </c>
      <c r="U110" s="49"/>
      <c r="V110" s="49" t="str">
        <f>IFERROR(INDEX(Data!$A$1:U$1000,_xlfn.AGGREGATE(15,6,((Data!$C$1:$C$1000=V$6)/(Data!$C$1:$C$1000=V$6))*ROW(Data!$C$1:$C$1000),ROW(V110)-ROW(V$6)),1),"")</f>
        <v/>
      </c>
      <c r="W110" s="49"/>
      <c r="X110" s="49" t="str">
        <f>IFERROR(INDEX(Data!$A$1:W$1000,_xlfn.AGGREGATE(15,6,((Data!$C$1:$C$1000=X$6)/(Data!$C$1:$C$1000=X$6))*ROW(Data!$C$1:$C$1000),ROW(X110)-ROW(X$6)),1),"")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IFERROR(INDEX(Data!$A$1:R$1000,_xlfn.AGGREGATE(15,6,((Data!$C$1:$C$1000=T$6)/(Data!$C$1:$C$1000=T$6))*ROW(Data!$C$1:$C$1000),ROW(T111)-ROW(T$6)),1),"")</f>
        <v/>
      </c>
      <c r="U111" s="49"/>
      <c r="V111" s="49" t="str">
        <f>IFERROR(INDEX(Data!$A$1:U$1000,_xlfn.AGGREGATE(15,6,((Data!$C$1:$C$1000=V$6)/(Data!$C$1:$C$1000=V$6))*ROW(Data!$C$1:$C$1000),ROW(V111)-ROW(V$6)),1),"")</f>
        <v/>
      </c>
      <c r="W111" s="49"/>
      <c r="X111" s="49" t="str">
        <f>IFERROR(INDEX(Data!$A$1:W$1000,_xlfn.AGGREGATE(15,6,((Data!$C$1:$C$1000=X$6)/(Data!$C$1:$C$1000=X$6))*ROW(Data!$C$1:$C$1000),ROW(X111)-ROW(X$6)),1),"")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IFERROR(INDEX(Data!$A$1:R$1000,_xlfn.AGGREGATE(15,6,((Data!$C$1:$C$1000=T$6)/(Data!$C$1:$C$1000=T$6))*ROW(Data!$C$1:$C$1000),ROW(T112)-ROW(T$6)),1),"")</f>
        <v/>
      </c>
      <c r="U112" s="49"/>
      <c r="V112" s="49" t="str">
        <f>IFERROR(INDEX(Data!$A$1:U$1000,_xlfn.AGGREGATE(15,6,((Data!$C$1:$C$1000=V$6)/(Data!$C$1:$C$1000=V$6))*ROW(Data!$C$1:$C$1000),ROW(V112)-ROW(V$6)),1),"")</f>
        <v/>
      </c>
      <c r="W112" s="49"/>
      <c r="X112" s="49" t="str">
        <f>IFERROR(INDEX(Data!$A$1:W$1000,_xlfn.AGGREGATE(15,6,((Data!$C$1:$C$1000=X$6)/(Data!$C$1:$C$1000=X$6))*ROW(Data!$C$1:$C$1000),ROW(X112)-ROW(X$6)),1),"")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IFERROR(INDEX(Data!$A$1:R$1000,_xlfn.AGGREGATE(15,6,((Data!$C$1:$C$1000=T$6)/(Data!$C$1:$C$1000=T$6))*ROW(Data!$C$1:$C$1000),ROW(T113)-ROW(T$6)),1),"")</f>
        <v/>
      </c>
      <c r="U113" s="49"/>
      <c r="V113" s="49" t="str">
        <f>IFERROR(INDEX(Data!$A$1:U$1000,_xlfn.AGGREGATE(15,6,((Data!$C$1:$C$1000=V$6)/(Data!$C$1:$C$1000=V$6))*ROW(Data!$C$1:$C$1000),ROW(V113)-ROW(V$6)),1),"")</f>
        <v/>
      </c>
      <c r="W113" s="49"/>
      <c r="X113" s="49" t="str">
        <f>IFERROR(INDEX(Data!$A$1:W$1000,_xlfn.AGGREGATE(15,6,((Data!$C$1:$C$1000=X$6)/(Data!$C$1:$C$1000=X$6))*ROW(Data!$C$1:$C$1000),ROW(X113)-ROW(X$6)),1),"")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IFERROR(INDEX(Data!$A$1:R$1000,_xlfn.AGGREGATE(15,6,((Data!$C$1:$C$1000=T$6)/(Data!$C$1:$C$1000=T$6))*ROW(Data!$C$1:$C$1000),ROW(T114)-ROW(T$6)),1),"")</f>
        <v/>
      </c>
      <c r="U114" s="49"/>
      <c r="V114" s="49" t="str">
        <f>IFERROR(INDEX(Data!$A$1:U$1000,_xlfn.AGGREGATE(15,6,((Data!$C$1:$C$1000=V$6)/(Data!$C$1:$C$1000=V$6))*ROW(Data!$C$1:$C$1000),ROW(V114)-ROW(V$6)),1),"")</f>
        <v/>
      </c>
      <c r="W114" s="49"/>
      <c r="X114" s="49" t="str">
        <f>IFERROR(INDEX(Data!$A$1:W$1000,_xlfn.AGGREGATE(15,6,((Data!$C$1:$C$1000=X$6)/(Data!$C$1:$C$1000=X$6))*ROW(Data!$C$1:$C$1000),ROW(X114)-ROW(X$6)),1),"")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IFERROR(INDEX(Data!$A$1:R$1000,_xlfn.AGGREGATE(15,6,((Data!$C$1:$C$1000=T$6)/(Data!$C$1:$C$1000=T$6))*ROW(Data!$C$1:$C$1000),ROW(T115)-ROW(T$6)),1),"")</f>
        <v/>
      </c>
      <c r="U115" s="49"/>
      <c r="V115" s="49" t="str">
        <f>IFERROR(INDEX(Data!$A$1:U$1000,_xlfn.AGGREGATE(15,6,((Data!$C$1:$C$1000=V$6)/(Data!$C$1:$C$1000=V$6))*ROW(Data!$C$1:$C$1000),ROW(V115)-ROW(V$6)),1),"")</f>
        <v/>
      </c>
      <c r="W115" s="49"/>
      <c r="X115" s="49" t="str">
        <f>IFERROR(INDEX(Data!$A$1:W$1000,_xlfn.AGGREGATE(15,6,((Data!$C$1:$C$1000=X$6)/(Data!$C$1:$C$1000=X$6))*ROW(Data!$C$1:$C$1000),ROW(X115)-ROW(X$6)),1),"")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IFERROR(INDEX(Data!$A$1:R$1000,_xlfn.AGGREGATE(15,6,((Data!$C$1:$C$1000=T$6)/(Data!$C$1:$C$1000=T$6))*ROW(Data!$C$1:$C$1000),ROW(T116)-ROW(T$6)),1),"")</f>
        <v/>
      </c>
      <c r="U116" s="49"/>
      <c r="V116" s="49" t="str">
        <f>IFERROR(INDEX(Data!$A$1:U$1000,_xlfn.AGGREGATE(15,6,((Data!$C$1:$C$1000=V$6)/(Data!$C$1:$C$1000=V$6))*ROW(Data!$C$1:$C$1000),ROW(V116)-ROW(V$6)),1),"")</f>
        <v/>
      </c>
      <c r="W116" s="49"/>
      <c r="X116" s="49" t="str">
        <f>IFERROR(INDEX(Data!$A$1:W$1000,_xlfn.AGGREGATE(15,6,((Data!$C$1:$C$1000=X$6)/(Data!$C$1:$C$1000=X$6))*ROW(Data!$C$1:$C$1000),ROW(X116)-ROW(X$6)),1),"")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IFERROR(INDEX(Data!$A$1:R$1000,_xlfn.AGGREGATE(15,6,((Data!$C$1:$C$1000=T$6)/(Data!$C$1:$C$1000=T$6))*ROW(Data!$C$1:$C$1000),ROW(T117)-ROW(T$6)),1),"")</f>
        <v/>
      </c>
      <c r="U117" s="49"/>
      <c r="V117" s="49" t="str">
        <f>IFERROR(INDEX(Data!$A$1:U$1000,_xlfn.AGGREGATE(15,6,((Data!$C$1:$C$1000=V$6)/(Data!$C$1:$C$1000=V$6))*ROW(Data!$C$1:$C$1000),ROW(V117)-ROW(V$6)),1),"")</f>
        <v/>
      </c>
      <c r="W117" s="49"/>
      <c r="X117" s="49" t="str">
        <f>IFERROR(INDEX(Data!$A$1:W$1000,_xlfn.AGGREGATE(15,6,((Data!$C$1:$C$1000=X$6)/(Data!$C$1:$C$1000=X$6))*ROW(Data!$C$1:$C$1000),ROW(X117)-ROW(X$6)),1),"")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IFERROR(INDEX(Data!$A$1:R$1000,_xlfn.AGGREGATE(15,6,((Data!$C$1:$C$1000=T$6)/(Data!$C$1:$C$1000=T$6))*ROW(Data!$C$1:$C$1000),ROW(T118)-ROW(T$6)),1),"")</f>
        <v/>
      </c>
      <c r="U118" s="49"/>
      <c r="V118" s="49" t="str">
        <f>IFERROR(INDEX(Data!$A$1:U$1000,_xlfn.AGGREGATE(15,6,((Data!$C$1:$C$1000=V$6)/(Data!$C$1:$C$1000=V$6))*ROW(Data!$C$1:$C$1000),ROW(V118)-ROW(V$6)),1),"")</f>
        <v/>
      </c>
      <c r="W118" s="49"/>
      <c r="X118" s="49" t="str">
        <f>IFERROR(INDEX(Data!$A$1:W$1000,_xlfn.AGGREGATE(15,6,((Data!$C$1:$C$1000=X$6)/(Data!$C$1:$C$1000=X$6))*ROW(Data!$C$1:$C$1000),ROW(X118)-ROW(X$6)),1),"")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IFERROR(INDEX(Data!$A$1:R$1000,_xlfn.AGGREGATE(15,6,((Data!$C$1:$C$1000=T$6)/(Data!$C$1:$C$1000=T$6))*ROW(Data!$C$1:$C$1000),ROW(T119)-ROW(T$6)),1),"")</f>
        <v/>
      </c>
      <c r="U119" s="49"/>
      <c r="V119" s="49" t="str">
        <f>IFERROR(INDEX(Data!$A$1:U$1000,_xlfn.AGGREGATE(15,6,((Data!$C$1:$C$1000=V$6)/(Data!$C$1:$C$1000=V$6))*ROW(Data!$C$1:$C$1000),ROW(V119)-ROW(V$6)),1),"")</f>
        <v/>
      </c>
      <c r="W119" s="49"/>
      <c r="X119" s="49" t="str">
        <f>IFERROR(INDEX(Data!$A$1:W$1000,_xlfn.AGGREGATE(15,6,((Data!$C$1:$C$1000=X$6)/(Data!$C$1:$C$1000=X$6))*ROW(Data!$C$1:$C$1000),ROW(X119)-ROW(X$6)),1),"")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IFERROR(INDEX(Data!$A$1:R$1000,_xlfn.AGGREGATE(15,6,((Data!$C$1:$C$1000=T$6)/(Data!$C$1:$C$1000=T$6))*ROW(Data!$C$1:$C$1000),ROW(T120)-ROW(T$6)),1),"")</f>
        <v/>
      </c>
      <c r="U120" s="49"/>
      <c r="V120" s="49" t="str">
        <f>IFERROR(INDEX(Data!$A$1:U$1000,_xlfn.AGGREGATE(15,6,((Data!$C$1:$C$1000=V$6)/(Data!$C$1:$C$1000=V$6))*ROW(Data!$C$1:$C$1000),ROW(V120)-ROW(V$6)),1),"")</f>
        <v/>
      </c>
      <c r="W120" s="49"/>
      <c r="X120" s="49" t="str">
        <f>IFERROR(INDEX(Data!$A$1:W$1000,_xlfn.AGGREGATE(15,6,((Data!$C$1:$C$1000=X$6)/(Data!$C$1:$C$1000=X$6))*ROW(Data!$C$1:$C$1000),ROW(X120)-ROW(X$6)),1),"")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IFERROR(INDEX(Data!$A$1:R$1000,_xlfn.AGGREGATE(15,6,((Data!$C$1:$C$1000=T$6)/(Data!$C$1:$C$1000=T$6))*ROW(Data!$C$1:$C$1000),ROW(T121)-ROW(T$6)),1),"")</f>
        <v/>
      </c>
      <c r="U121" s="49"/>
      <c r="V121" s="49" t="str">
        <f>IFERROR(INDEX(Data!$A$1:U$1000,_xlfn.AGGREGATE(15,6,((Data!$C$1:$C$1000=V$6)/(Data!$C$1:$C$1000=V$6))*ROW(Data!$C$1:$C$1000),ROW(V121)-ROW(V$6)),1),"")</f>
        <v/>
      </c>
      <c r="W121" s="49"/>
      <c r="X121" s="49" t="str">
        <f>IFERROR(INDEX(Data!$A$1:W$1000,_xlfn.AGGREGATE(15,6,((Data!$C$1:$C$1000=X$6)/(Data!$C$1:$C$1000=X$6))*ROW(Data!$C$1:$C$1000),ROW(X121)-ROW(X$6)),1),"")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IFERROR(INDEX(Data!$A$1:R$1000,_xlfn.AGGREGATE(15,6,((Data!$C$1:$C$1000=T$6)/(Data!$C$1:$C$1000=T$6))*ROW(Data!$C$1:$C$1000),ROW(T122)-ROW(T$6)),1),"")</f>
        <v/>
      </c>
      <c r="U122" s="49"/>
      <c r="V122" s="49" t="str">
        <f>IFERROR(INDEX(Data!$A$1:U$1000,_xlfn.AGGREGATE(15,6,((Data!$C$1:$C$1000=V$6)/(Data!$C$1:$C$1000=V$6))*ROW(Data!$C$1:$C$1000),ROW(V122)-ROW(V$6)),1),"")</f>
        <v/>
      </c>
      <c r="W122" s="49"/>
      <c r="X122" s="49" t="str">
        <f>IFERROR(INDEX(Data!$A$1:W$1000,_xlfn.AGGREGATE(15,6,((Data!$C$1:$C$1000=X$6)/(Data!$C$1:$C$1000=X$6))*ROW(Data!$C$1:$C$1000),ROW(X122)-ROW(X$6)),1),"")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IFERROR(INDEX(Data!$A$1:R$1000,_xlfn.AGGREGATE(15,6,((Data!$C$1:$C$1000=T$6)/(Data!$C$1:$C$1000=T$6))*ROW(Data!$C$1:$C$1000),ROW(T123)-ROW(T$6)),1),"")</f>
        <v/>
      </c>
      <c r="U123" s="49"/>
      <c r="V123" s="49" t="str">
        <f>IFERROR(INDEX(Data!$A$1:U$1000,_xlfn.AGGREGATE(15,6,((Data!$C$1:$C$1000=V$6)/(Data!$C$1:$C$1000=V$6))*ROW(Data!$C$1:$C$1000),ROW(V123)-ROW(V$6)),1),"")</f>
        <v/>
      </c>
      <c r="W123" s="49"/>
      <c r="X123" s="49" t="str">
        <f>IFERROR(INDEX(Data!$A$1:W$1000,_xlfn.AGGREGATE(15,6,((Data!$C$1:$C$1000=X$6)/(Data!$C$1:$C$1000=X$6))*ROW(Data!$C$1:$C$1000),ROW(X123)-ROW(X$6)),1),"")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IFERROR(INDEX(Data!$A$1:R$1000,_xlfn.AGGREGATE(15,6,((Data!$C$1:$C$1000=T$6)/(Data!$C$1:$C$1000=T$6))*ROW(Data!$C$1:$C$1000),ROW(T124)-ROW(T$6)),1),"")</f>
        <v/>
      </c>
      <c r="U124" s="49"/>
      <c r="V124" s="49" t="str">
        <f>IFERROR(INDEX(Data!$A$1:U$1000,_xlfn.AGGREGATE(15,6,((Data!$C$1:$C$1000=V$6)/(Data!$C$1:$C$1000=V$6))*ROW(Data!$C$1:$C$1000),ROW(V124)-ROW(V$6)),1),"")</f>
        <v/>
      </c>
      <c r="W124" s="49"/>
      <c r="X124" s="49" t="str">
        <f>IFERROR(INDEX(Data!$A$1:W$1000,_xlfn.AGGREGATE(15,6,((Data!$C$1:$C$1000=X$6)/(Data!$C$1:$C$1000=X$6))*ROW(Data!$C$1:$C$1000),ROW(X124)-ROW(X$6)),1),"")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IFERROR(INDEX(Data!$A$1:R$1000,_xlfn.AGGREGATE(15,6,((Data!$C$1:$C$1000=T$6)/(Data!$C$1:$C$1000=T$6))*ROW(Data!$C$1:$C$1000),ROW(T125)-ROW(T$6)),1),"")</f>
        <v/>
      </c>
      <c r="U125" s="49"/>
      <c r="V125" s="49" t="str">
        <f>IFERROR(INDEX(Data!$A$1:U$1000,_xlfn.AGGREGATE(15,6,((Data!$C$1:$C$1000=V$6)/(Data!$C$1:$C$1000=V$6))*ROW(Data!$C$1:$C$1000),ROW(V125)-ROW(V$6)),1),"")</f>
        <v/>
      </c>
      <c r="W125" s="49"/>
      <c r="X125" s="49" t="str">
        <f>IFERROR(INDEX(Data!$A$1:W$1000,_xlfn.AGGREGATE(15,6,((Data!$C$1:$C$1000=X$6)/(Data!$C$1:$C$1000=X$6))*ROW(Data!$C$1:$C$1000),ROW(X125)-ROW(X$6)),1),"")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IFERROR(INDEX(Data!$A$1:R$1000,_xlfn.AGGREGATE(15,6,((Data!$C$1:$C$1000=T$6)/(Data!$C$1:$C$1000=T$6))*ROW(Data!$C$1:$C$1000),ROW(T126)-ROW(T$6)),1),"")</f>
        <v/>
      </c>
      <c r="U126" s="49"/>
      <c r="V126" s="49" t="str">
        <f>IFERROR(INDEX(Data!$A$1:U$1000,_xlfn.AGGREGATE(15,6,((Data!$C$1:$C$1000=V$6)/(Data!$C$1:$C$1000=V$6))*ROW(Data!$C$1:$C$1000),ROW(V126)-ROW(V$6)),1),"")</f>
        <v/>
      </c>
      <c r="W126" s="49"/>
      <c r="X126" s="49" t="str">
        <f>IFERROR(INDEX(Data!$A$1:W$1000,_xlfn.AGGREGATE(15,6,((Data!$C$1:$C$1000=X$6)/(Data!$C$1:$C$1000=X$6))*ROW(Data!$C$1:$C$1000),ROW(X126)-ROW(X$6)),1),"")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IFERROR(INDEX(Data!$A$1:R$1000,_xlfn.AGGREGATE(15,6,((Data!$C$1:$C$1000=T$6)/(Data!$C$1:$C$1000=T$6))*ROW(Data!$C$1:$C$1000),ROW(T127)-ROW(T$6)),1),"")</f>
        <v/>
      </c>
      <c r="U127" s="49"/>
      <c r="V127" s="49" t="str">
        <f>IFERROR(INDEX(Data!$A$1:U$1000,_xlfn.AGGREGATE(15,6,((Data!$C$1:$C$1000=V$6)/(Data!$C$1:$C$1000=V$6))*ROW(Data!$C$1:$C$1000),ROW(V127)-ROW(V$6)),1),"")</f>
        <v/>
      </c>
      <c r="W127" s="49"/>
      <c r="X127" s="49" t="str">
        <f>IFERROR(INDEX(Data!$A$1:W$1000,_xlfn.AGGREGATE(15,6,((Data!$C$1:$C$1000=X$6)/(Data!$C$1:$C$1000=X$6))*ROW(Data!$C$1:$C$1000),ROW(X127)-ROW(X$6)),1),"")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IFERROR(INDEX(Data!$A$1:R$1000,_xlfn.AGGREGATE(15,6,((Data!$C$1:$C$1000=T$6)/(Data!$C$1:$C$1000=T$6))*ROW(Data!$C$1:$C$1000),ROW(T128)-ROW(T$6)),1),"")</f>
        <v/>
      </c>
      <c r="U128" s="49"/>
      <c r="V128" s="49" t="str">
        <f>IFERROR(INDEX(Data!$A$1:U$1000,_xlfn.AGGREGATE(15,6,((Data!$C$1:$C$1000=V$6)/(Data!$C$1:$C$1000=V$6))*ROW(Data!$C$1:$C$1000),ROW(V128)-ROW(V$6)),1),"")</f>
        <v/>
      </c>
      <c r="W128" s="49"/>
      <c r="X128" s="49" t="str">
        <f>IFERROR(INDEX(Data!$A$1:W$1000,_xlfn.AGGREGATE(15,6,((Data!$C$1:$C$1000=X$6)/(Data!$C$1:$C$1000=X$6))*ROW(Data!$C$1:$C$1000),ROW(X128)-ROW(X$6)),1),"")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IFERROR(INDEX(Data!$A$1:R$1000,_xlfn.AGGREGATE(15,6,((Data!$C$1:$C$1000=T$6)/(Data!$C$1:$C$1000=T$6))*ROW(Data!$C$1:$C$1000),ROW(T129)-ROW(T$6)),1),"")</f>
        <v/>
      </c>
      <c r="U129" s="49"/>
      <c r="V129" s="49" t="str">
        <f>IFERROR(INDEX(Data!$A$1:U$1000,_xlfn.AGGREGATE(15,6,((Data!$C$1:$C$1000=V$6)/(Data!$C$1:$C$1000=V$6))*ROW(Data!$C$1:$C$1000),ROW(V129)-ROW(V$6)),1),"")</f>
        <v/>
      </c>
      <c r="W129" s="49"/>
      <c r="X129" s="49" t="str">
        <f>IFERROR(INDEX(Data!$A$1:W$1000,_xlfn.AGGREGATE(15,6,((Data!$C$1:$C$1000=X$6)/(Data!$C$1:$C$1000=X$6))*ROW(Data!$C$1:$C$1000),ROW(X129)-ROW(X$6)),1),"")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IFERROR(INDEX(Data!$A$1:R$1000,_xlfn.AGGREGATE(15,6,((Data!$C$1:$C$1000=T$6)/(Data!$C$1:$C$1000=T$6))*ROW(Data!$C$1:$C$1000),ROW(T130)-ROW(T$6)),1),"")</f>
        <v/>
      </c>
      <c r="U130" s="49"/>
      <c r="V130" s="49" t="str">
        <f>IFERROR(INDEX(Data!$A$1:U$1000,_xlfn.AGGREGATE(15,6,((Data!$C$1:$C$1000=V$6)/(Data!$C$1:$C$1000=V$6))*ROW(Data!$C$1:$C$1000),ROW(V130)-ROW(V$6)),1),"")</f>
        <v/>
      </c>
      <c r="W130" s="49"/>
      <c r="X130" s="49" t="str">
        <f>IFERROR(INDEX(Data!$A$1:W$1000,_xlfn.AGGREGATE(15,6,((Data!$C$1:$C$1000=X$6)/(Data!$C$1:$C$1000=X$6))*ROW(Data!$C$1:$C$1000),ROW(X130)-ROW(X$6)),1),"")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IFERROR(INDEX(Data!$A$1:R$1000,_xlfn.AGGREGATE(15,6,((Data!$C$1:$C$1000=T$6)/(Data!$C$1:$C$1000=T$6))*ROW(Data!$C$1:$C$1000),ROW(T131)-ROW(T$6)),1),"")</f>
        <v/>
      </c>
      <c r="U131" s="49"/>
      <c r="V131" s="49" t="str">
        <f>IFERROR(INDEX(Data!$A$1:U$1000,_xlfn.AGGREGATE(15,6,((Data!$C$1:$C$1000=V$6)/(Data!$C$1:$C$1000=V$6))*ROW(Data!$C$1:$C$1000),ROW(V131)-ROW(V$6)),1),"")</f>
        <v/>
      </c>
      <c r="W131" s="49"/>
      <c r="X131" s="49" t="str">
        <f>IFERROR(INDEX(Data!$A$1:W$1000,_xlfn.AGGREGATE(15,6,((Data!$C$1:$C$1000=X$6)/(Data!$C$1:$C$1000=X$6))*ROW(Data!$C$1:$C$1000),ROW(X131)-ROW(X$6)),1),"")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IFERROR(INDEX(Data!$A$1:R$1000,_xlfn.AGGREGATE(15,6,((Data!$C$1:$C$1000=T$6)/(Data!$C$1:$C$1000=T$6))*ROW(Data!$C$1:$C$1000),ROW(T132)-ROW(T$6)),1),"")</f>
        <v/>
      </c>
      <c r="U132" s="49"/>
      <c r="V132" s="49" t="str">
        <f>IFERROR(INDEX(Data!$A$1:U$1000,_xlfn.AGGREGATE(15,6,((Data!$C$1:$C$1000=V$6)/(Data!$C$1:$C$1000=V$6))*ROW(Data!$C$1:$C$1000),ROW(V132)-ROW(V$6)),1),"")</f>
        <v/>
      </c>
      <c r="W132" s="49"/>
      <c r="X132" s="49" t="str">
        <f>IFERROR(INDEX(Data!$A$1:W$1000,_xlfn.AGGREGATE(15,6,((Data!$C$1:$C$1000=X$6)/(Data!$C$1:$C$1000=X$6))*ROW(Data!$C$1:$C$1000),ROW(X132)-ROW(X$6)),1),"")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IFERROR(INDEX(Data!$A$1:R$1000,_xlfn.AGGREGATE(15,6,((Data!$C$1:$C$1000=T$6)/(Data!$C$1:$C$1000=T$6))*ROW(Data!$C$1:$C$1000),ROW(T133)-ROW(T$6)),1),"")</f>
        <v/>
      </c>
      <c r="U133" s="49"/>
      <c r="V133" s="49" t="str">
        <f>IFERROR(INDEX(Data!$A$1:U$1000,_xlfn.AGGREGATE(15,6,((Data!$C$1:$C$1000=V$6)/(Data!$C$1:$C$1000=V$6))*ROW(Data!$C$1:$C$1000),ROW(V133)-ROW(V$6)),1),"")</f>
        <v/>
      </c>
      <c r="W133" s="49"/>
      <c r="X133" s="49" t="str">
        <f>IFERROR(INDEX(Data!$A$1:W$1000,_xlfn.AGGREGATE(15,6,((Data!$C$1:$C$1000=X$6)/(Data!$C$1:$C$1000=X$6))*ROW(Data!$C$1:$C$1000),ROW(X133)-ROW(X$6)),1),"")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IFERROR(INDEX(Data!$A$1:R$1000,_xlfn.AGGREGATE(15,6,((Data!$C$1:$C$1000=T$6)/(Data!$C$1:$C$1000=T$6))*ROW(Data!$C$1:$C$1000),ROW(T134)-ROW(T$6)),1),"")</f>
        <v/>
      </c>
      <c r="U134" s="49"/>
      <c r="V134" s="49" t="str">
        <f>IFERROR(INDEX(Data!$A$1:U$1000,_xlfn.AGGREGATE(15,6,((Data!$C$1:$C$1000=V$6)/(Data!$C$1:$C$1000=V$6))*ROW(Data!$C$1:$C$1000),ROW(V134)-ROW(V$6)),1),"")</f>
        <v/>
      </c>
      <c r="W134" s="49"/>
      <c r="X134" s="49" t="str">
        <f>IFERROR(INDEX(Data!$A$1:W$1000,_xlfn.AGGREGATE(15,6,((Data!$C$1:$C$1000=X$6)/(Data!$C$1:$C$1000=X$6))*ROW(Data!$C$1:$C$1000),ROW(X134)-ROW(X$6)),1),"")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IFERROR(INDEX(Data!$A$1:R$1000,_xlfn.AGGREGATE(15,6,((Data!$C$1:$C$1000=T$6)/(Data!$C$1:$C$1000=T$6))*ROW(Data!$C$1:$C$1000),ROW(T135)-ROW(T$6)),1),"")</f>
        <v/>
      </c>
      <c r="U135" s="49"/>
      <c r="V135" s="49" t="str">
        <f>IFERROR(INDEX(Data!$A$1:U$1000,_xlfn.AGGREGATE(15,6,((Data!$C$1:$C$1000=V$6)/(Data!$C$1:$C$1000=V$6))*ROW(Data!$C$1:$C$1000),ROW(V135)-ROW(V$6)),1),"")</f>
        <v/>
      </c>
      <c r="W135" s="49"/>
      <c r="X135" s="49" t="str">
        <f>IFERROR(INDEX(Data!$A$1:W$1000,_xlfn.AGGREGATE(15,6,((Data!$C$1:$C$1000=X$6)/(Data!$C$1:$C$1000=X$6))*ROW(Data!$C$1:$C$1000),ROW(X135)-ROW(X$6)),1),"")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IFERROR(INDEX(Data!$A$1:R$1000,_xlfn.AGGREGATE(15,6,((Data!$C$1:$C$1000=T$6)/(Data!$C$1:$C$1000=T$6))*ROW(Data!$C$1:$C$1000),ROW(T136)-ROW(T$6)),1),"")</f>
        <v/>
      </c>
      <c r="U136" s="49"/>
      <c r="V136" s="49" t="str">
        <f>IFERROR(INDEX(Data!$A$1:U$1000,_xlfn.AGGREGATE(15,6,((Data!$C$1:$C$1000=V$6)/(Data!$C$1:$C$1000=V$6))*ROW(Data!$C$1:$C$1000),ROW(V136)-ROW(V$6)),1),"")</f>
        <v/>
      </c>
      <c r="W136" s="49"/>
      <c r="X136" s="49" t="str">
        <f>IFERROR(INDEX(Data!$A$1:W$1000,_xlfn.AGGREGATE(15,6,((Data!$C$1:$C$1000=X$6)/(Data!$C$1:$C$1000=X$6))*ROW(Data!$C$1:$C$1000),ROW(X136)-ROW(X$6)),1),"")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IFERROR(INDEX(Data!$A$1:R$1000,_xlfn.AGGREGATE(15,6,((Data!$C$1:$C$1000=T$6)/(Data!$C$1:$C$1000=T$6))*ROW(Data!$C$1:$C$1000),ROW(T137)-ROW(T$6)),1),"")</f>
        <v/>
      </c>
      <c r="U137" s="49"/>
      <c r="V137" s="49" t="str">
        <f>IFERROR(INDEX(Data!$A$1:U$1000,_xlfn.AGGREGATE(15,6,((Data!$C$1:$C$1000=V$6)/(Data!$C$1:$C$1000=V$6))*ROW(Data!$C$1:$C$1000),ROW(V137)-ROW(V$6)),1),"")</f>
        <v/>
      </c>
      <c r="W137" s="49"/>
      <c r="X137" s="49" t="str">
        <f>IFERROR(INDEX(Data!$A$1:W$1000,_xlfn.AGGREGATE(15,6,((Data!$C$1:$C$1000=X$6)/(Data!$C$1:$C$1000=X$6))*ROW(Data!$C$1:$C$1000),ROW(X137)-ROW(X$6)),1),"")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IFERROR(INDEX(Data!$A$1:R$1000,_xlfn.AGGREGATE(15,6,((Data!$C$1:$C$1000=T$6)/(Data!$C$1:$C$1000=T$6))*ROW(Data!$C$1:$C$1000),ROW(T138)-ROW(T$6)),1),"")</f>
        <v/>
      </c>
      <c r="U138" s="49"/>
      <c r="V138" s="49" t="str">
        <f>IFERROR(INDEX(Data!$A$1:U$1000,_xlfn.AGGREGATE(15,6,((Data!$C$1:$C$1000=V$6)/(Data!$C$1:$C$1000=V$6))*ROW(Data!$C$1:$C$1000),ROW(V138)-ROW(V$6)),1),"")</f>
        <v/>
      </c>
      <c r="W138" s="49"/>
      <c r="X138" s="49" t="str">
        <f>IFERROR(INDEX(Data!$A$1:W$1000,_xlfn.AGGREGATE(15,6,((Data!$C$1:$C$1000=X$6)/(Data!$C$1:$C$1000=X$6))*ROW(Data!$C$1:$C$1000),ROW(X138)-ROW(X$6)),1),"")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IFERROR(INDEX(Data!$A$1:R$1000,_xlfn.AGGREGATE(15,6,((Data!$C$1:$C$1000=T$6)/(Data!$C$1:$C$1000=T$6))*ROW(Data!$C$1:$C$1000),ROW(T139)-ROW(T$6)),1),"")</f>
        <v/>
      </c>
      <c r="U139" s="49"/>
      <c r="V139" s="49" t="str">
        <f>IFERROR(INDEX(Data!$A$1:U$1000,_xlfn.AGGREGATE(15,6,((Data!$C$1:$C$1000=V$6)/(Data!$C$1:$C$1000=V$6))*ROW(Data!$C$1:$C$1000),ROW(V139)-ROW(V$6)),1),"")</f>
        <v/>
      </c>
      <c r="W139" s="49"/>
      <c r="X139" s="49" t="str">
        <f>IFERROR(INDEX(Data!$A$1:W$1000,_xlfn.AGGREGATE(15,6,((Data!$C$1:$C$1000=X$6)/(Data!$C$1:$C$1000=X$6))*ROW(Data!$C$1:$C$1000),ROW(X139)-ROW(X$6)),1),"")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IFERROR(INDEX(Data!$A$1:R$1000,_xlfn.AGGREGATE(15,6,((Data!$C$1:$C$1000=T$6)/(Data!$C$1:$C$1000=T$6))*ROW(Data!$C$1:$C$1000),ROW(T140)-ROW(T$6)),1),"")</f>
        <v/>
      </c>
      <c r="U140" s="49"/>
      <c r="V140" s="49" t="str">
        <f>IFERROR(INDEX(Data!$A$1:U$1000,_xlfn.AGGREGATE(15,6,((Data!$C$1:$C$1000=V$6)/(Data!$C$1:$C$1000=V$6))*ROW(Data!$C$1:$C$1000),ROW(V140)-ROW(V$6)),1),"")</f>
        <v/>
      </c>
      <c r="W140" s="49"/>
      <c r="X140" s="49" t="str">
        <f>IFERROR(INDEX(Data!$A$1:W$1000,_xlfn.AGGREGATE(15,6,((Data!$C$1:$C$1000=X$6)/(Data!$C$1:$C$1000=X$6))*ROW(Data!$C$1:$C$1000),ROW(X140)-ROW(X$6)),1),"")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IFERROR(INDEX(Data!$A$1:R$1000,_xlfn.AGGREGATE(15,6,((Data!$C$1:$C$1000=T$6)/(Data!$C$1:$C$1000=T$6))*ROW(Data!$C$1:$C$1000),ROW(T141)-ROW(T$6)),1),"")</f>
        <v/>
      </c>
      <c r="U141" s="49"/>
      <c r="V141" s="49" t="str">
        <f>IFERROR(INDEX(Data!$A$1:U$1000,_xlfn.AGGREGATE(15,6,((Data!$C$1:$C$1000=V$6)/(Data!$C$1:$C$1000=V$6))*ROW(Data!$C$1:$C$1000),ROW(V141)-ROW(V$6)),1),"")</f>
        <v/>
      </c>
      <c r="W141" s="49"/>
      <c r="X141" s="49" t="str">
        <f>IFERROR(INDEX(Data!$A$1:W$1000,_xlfn.AGGREGATE(15,6,((Data!$C$1:$C$1000=X$6)/(Data!$C$1:$C$1000=X$6))*ROW(Data!$C$1:$C$1000),ROW(X141)-ROW(X$6)),1),"")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IFERROR(INDEX(Data!$A$1:R$1000,_xlfn.AGGREGATE(15,6,((Data!$C$1:$C$1000=T$6)/(Data!$C$1:$C$1000=T$6))*ROW(Data!$C$1:$C$1000),ROW(T142)-ROW(T$6)),1),"")</f>
        <v/>
      </c>
      <c r="U142" s="49"/>
      <c r="V142" s="49" t="str">
        <f>IFERROR(INDEX(Data!$A$1:U$1000,_xlfn.AGGREGATE(15,6,((Data!$C$1:$C$1000=V$6)/(Data!$C$1:$C$1000=V$6))*ROW(Data!$C$1:$C$1000),ROW(V142)-ROW(V$6)),1),"")</f>
        <v/>
      </c>
      <c r="W142" s="49"/>
      <c r="X142" s="49" t="str">
        <f>IFERROR(INDEX(Data!$A$1:W$1000,_xlfn.AGGREGATE(15,6,((Data!$C$1:$C$1000=X$6)/(Data!$C$1:$C$1000=X$6))*ROW(Data!$C$1:$C$1000),ROW(X142)-ROW(X$6)),1),"")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IFERROR(INDEX(Data!$A$1:R$1000,_xlfn.AGGREGATE(15,6,((Data!$C$1:$C$1000=T$6)/(Data!$C$1:$C$1000=T$6))*ROW(Data!$C$1:$C$1000),ROW(T143)-ROW(T$6)),1),"")</f>
        <v/>
      </c>
      <c r="U143" s="49"/>
      <c r="V143" s="49" t="str">
        <f>IFERROR(INDEX(Data!$A$1:U$1000,_xlfn.AGGREGATE(15,6,((Data!$C$1:$C$1000=V$6)/(Data!$C$1:$C$1000=V$6))*ROW(Data!$C$1:$C$1000),ROW(V143)-ROW(V$6)),1),"")</f>
        <v/>
      </c>
      <c r="W143" s="49"/>
      <c r="X143" s="49" t="str">
        <f>IFERROR(INDEX(Data!$A$1:W$1000,_xlfn.AGGREGATE(15,6,((Data!$C$1:$C$1000=X$6)/(Data!$C$1:$C$1000=X$6))*ROW(Data!$C$1:$C$1000),ROW(X143)-ROW(X$6)),1),"")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IFERROR(INDEX(Data!$A$1:R$1000,_xlfn.AGGREGATE(15,6,((Data!$C$1:$C$1000=T$6)/(Data!$C$1:$C$1000=T$6))*ROW(Data!$C$1:$C$1000),ROW(T144)-ROW(T$6)),1),"")</f>
        <v/>
      </c>
      <c r="U144" s="49"/>
      <c r="V144" s="49" t="str">
        <f>IFERROR(INDEX(Data!$A$1:U$1000,_xlfn.AGGREGATE(15,6,((Data!$C$1:$C$1000=V$6)/(Data!$C$1:$C$1000=V$6))*ROW(Data!$C$1:$C$1000),ROW(V144)-ROW(V$6)),1),"")</f>
        <v/>
      </c>
      <c r="W144" s="49"/>
      <c r="X144" s="49" t="str">
        <f>IFERROR(INDEX(Data!$A$1:W$1000,_xlfn.AGGREGATE(15,6,((Data!$C$1:$C$1000=X$6)/(Data!$C$1:$C$1000=X$6))*ROW(Data!$C$1:$C$1000),ROW(X144)-ROW(X$6)),1),"")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IFERROR(INDEX(Data!$A$1:R$1000,_xlfn.AGGREGATE(15,6,((Data!$C$1:$C$1000=T$6)/(Data!$C$1:$C$1000=T$6))*ROW(Data!$C$1:$C$1000),ROW(T145)-ROW(T$6)),1),"")</f>
        <v/>
      </c>
      <c r="U145" s="49"/>
      <c r="V145" s="49" t="str">
        <f>IFERROR(INDEX(Data!$A$1:U$1000,_xlfn.AGGREGATE(15,6,((Data!$C$1:$C$1000=V$6)/(Data!$C$1:$C$1000=V$6))*ROW(Data!$C$1:$C$1000),ROW(V145)-ROW(V$6)),1),"")</f>
        <v/>
      </c>
      <c r="W145" s="49"/>
      <c r="X145" s="49" t="str">
        <f>IFERROR(INDEX(Data!$A$1:W$1000,_xlfn.AGGREGATE(15,6,((Data!$C$1:$C$1000=X$6)/(Data!$C$1:$C$1000=X$6))*ROW(Data!$C$1:$C$1000),ROW(X145)-ROW(X$6)),1),"")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IFERROR(INDEX(Data!$A$1:R$1000,_xlfn.AGGREGATE(15,6,((Data!$C$1:$C$1000=T$6)/(Data!$C$1:$C$1000=T$6))*ROW(Data!$C$1:$C$1000),ROW(T146)-ROW(T$6)),1),"")</f>
        <v/>
      </c>
      <c r="U146" s="49"/>
      <c r="V146" s="49" t="str">
        <f>IFERROR(INDEX(Data!$A$1:U$1000,_xlfn.AGGREGATE(15,6,((Data!$C$1:$C$1000=V$6)/(Data!$C$1:$C$1000=V$6))*ROW(Data!$C$1:$C$1000),ROW(V146)-ROW(V$6)),1),"")</f>
        <v/>
      </c>
      <c r="W146" s="49"/>
      <c r="X146" s="49" t="str">
        <f>IFERROR(INDEX(Data!$A$1:W$1000,_xlfn.AGGREGATE(15,6,((Data!$C$1:$C$1000=X$6)/(Data!$C$1:$C$1000=X$6))*ROW(Data!$C$1:$C$1000),ROW(X146)-ROW(X$6)),1),"")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IFERROR(INDEX(Data!$A$1:R$1000,_xlfn.AGGREGATE(15,6,((Data!$C$1:$C$1000=T$6)/(Data!$C$1:$C$1000=T$6))*ROW(Data!$C$1:$C$1000),ROW(T147)-ROW(T$6)),1),"")</f>
        <v/>
      </c>
      <c r="U147" s="49"/>
      <c r="V147" s="49" t="str">
        <f>IFERROR(INDEX(Data!$A$1:U$1000,_xlfn.AGGREGATE(15,6,((Data!$C$1:$C$1000=V$6)/(Data!$C$1:$C$1000=V$6))*ROW(Data!$C$1:$C$1000),ROW(V147)-ROW(V$6)),1),"")</f>
        <v/>
      </c>
      <c r="W147" s="49"/>
      <c r="X147" s="49" t="str">
        <f>IFERROR(INDEX(Data!$A$1:W$1000,_xlfn.AGGREGATE(15,6,((Data!$C$1:$C$1000=X$6)/(Data!$C$1:$C$1000=X$6))*ROW(Data!$C$1:$C$1000),ROW(X147)-ROW(X$6)),1),"")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IFERROR(INDEX(Data!$A$1:R$1000,_xlfn.AGGREGATE(15,6,((Data!$C$1:$C$1000=T$6)/(Data!$C$1:$C$1000=T$6))*ROW(Data!$C$1:$C$1000),ROW(T148)-ROW(T$6)),1),"")</f>
        <v/>
      </c>
      <c r="U148" s="49"/>
      <c r="V148" s="49" t="str">
        <f>IFERROR(INDEX(Data!$A$1:U$1000,_xlfn.AGGREGATE(15,6,((Data!$C$1:$C$1000=V$6)/(Data!$C$1:$C$1000=V$6))*ROW(Data!$C$1:$C$1000),ROW(V148)-ROW(V$6)),1),"")</f>
        <v/>
      </c>
      <c r="W148" s="49"/>
      <c r="X148" s="49" t="str">
        <f>IFERROR(INDEX(Data!$A$1:W$1000,_xlfn.AGGREGATE(15,6,((Data!$C$1:$C$1000=X$6)/(Data!$C$1:$C$1000=X$6))*ROW(Data!$C$1:$C$1000),ROW(X148)-ROW(X$6)),1),"")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IFERROR(INDEX(Data!$A$1:R$1000,_xlfn.AGGREGATE(15,6,((Data!$C$1:$C$1000=T$6)/(Data!$C$1:$C$1000=T$6))*ROW(Data!$C$1:$C$1000),ROW(T149)-ROW(T$6)),1),"")</f>
        <v/>
      </c>
      <c r="U149" s="49"/>
      <c r="V149" s="49" t="str">
        <f>IFERROR(INDEX(Data!$A$1:U$1000,_xlfn.AGGREGATE(15,6,((Data!$C$1:$C$1000=V$6)/(Data!$C$1:$C$1000=V$6))*ROW(Data!$C$1:$C$1000),ROW(V149)-ROW(V$6)),1),"")</f>
        <v/>
      </c>
      <c r="W149" s="49"/>
      <c r="X149" s="49" t="str">
        <f>IFERROR(INDEX(Data!$A$1:W$1000,_xlfn.AGGREGATE(15,6,((Data!$C$1:$C$1000=X$6)/(Data!$C$1:$C$1000=X$6))*ROW(Data!$C$1:$C$1000),ROW(X149)-ROW(X$6)),1),"")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IFERROR(INDEX(Data!$A$1:R$1000,_xlfn.AGGREGATE(15,6,((Data!$C$1:$C$1000=T$6)/(Data!$C$1:$C$1000=T$6))*ROW(Data!$C$1:$C$1000),ROW(T150)-ROW(T$6)),1),"")</f>
        <v/>
      </c>
      <c r="U150" s="49"/>
      <c r="V150" s="49" t="str">
        <f>IFERROR(INDEX(Data!$A$1:U$1000,_xlfn.AGGREGATE(15,6,((Data!$C$1:$C$1000=V$6)/(Data!$C$1:$C$1000=V$6))*ROW(Data!$C$1:$C$1000),ROW(V150)-ROW(V$6)),1),"")</f>
        <v/>
      </c>
      <c r="W150" s="49"/>
      <c r="X150" s="49" t="str">
        <f>IFERROR(INDEX(Data!$A$1:W$1000,_xlfn.AGGREGATE(15,6,((Data!$C$1:$C$1000=X$6)/(Data!$C$1:$C$1000=X$6))*ROW(Data!$C$1:$C$1000),ROW(X150)-ROW(X$6)),1),"")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IFERROR(INDEX(Data!$A$1:R$1000,_xlfn.AGGREGATE(15,6,((Data!$C$1:$C$1000=T$6)/(Data!$C$1:$C$1000=T$6))*ROW(Data!$C$1:$C$1000),ROW(T151)-ROW(T$6)),1),"")</f>
        <v/>
      </c>
      <c r="U151" s="49"/>
      <c r="V151" s="49" t="str">
        <f>IFERROR(INDEX(Data!$A$1:U$1000,_xlfn.AGGREGATE(15,6,((Data!$C$1:$C$1000=V$6)/(Data!$C$1:$C$1000=V$6))*ROW(Data!$C$1:$C$1000),ROW(V151)-ROW(V$6)),1),"")</f>
        <v/>
      </c>
      <c r="W151" s="49"/>
      <c r="X151" s="49" t="str">
        <f>IFERROR(INDEX(Data!$A$1:W$1000,_xlfn.AGGREGATE(15,6,((Data!$C$1:$C$1000=X$6)/(Data!$C$1:$C$1000=X$6))*ROW(Data!$C$1:$C$1000),ROW(X151)-ROW(X$6)),1),"")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IFERROR(INDEX(Data!$A$1:R$1000,_xlfn.AGGREGATE(15,6,((Data!$C$1:$C$1000=T$6)/(Data!$C$1:$C$1000=T$6))*ROW(Data!$C$1:$C$1000),ROW(T152)-ROW(T$6)),1),"")</f>
        <v/>
      </c>
      <c r="U152" s="49"/>
      <c r="V152" s="49" t="str">
        <f>IFERROR(INDEX(Data!$A$1:U$1000,_xlfn.AGGREGATE(15,6,((Data!$C$1:$C$1000=V$6)/(Data!$C$1:$C$1000=V$6))*ROW(Data!$C$1:$C$1000),ROW(V152)-ROW(V$6)),1),"")</f>
        <v/>
      </c>
      <c r="W152" s="49"/>
      <c r="X152" s="49" t="str">
        <f>IFERROR(INDEX(Data!$A$1:W$1000,_xlfn.AGGREGATE(15,6,((Data!$C$1:$C$1000=X$6)/(Data!$C$1:$C$1000=X$6))*ROW(Data!$C$1:$C$1000),ROW(X152)-ROW(X$6)),1),"")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IFERROR(INDEX(Data!$A$1:R$1000,_xlfn.AGGREGATE(15,6,((Data!$C$1:$C$1000=T$6)/(Data!$C$1:$C$1000=T$6))*ROW(Data!$C$1:$C$1000),ROW(T153)-ROW(T$6)),1),"")</f>
        <v/>
      </c>
      <c r="U153" s="49"/>
      <c r="V153" s="49" t="str">
        <f>IFERROR(INDEX(Data!$A$1:U$1000,_xlfn.AGGREGATE(15,6,((Data!$C$1:$C$1000=V$6)/(Data!$C$1:$C$1000=V$6))*ROW(Data!$C$1:$C$1000),ROW(V153)-ROW(V$6)),1),"")</f>
        <v/>
      </c>
      <c r="W153" s="49"/>
      <c r="X153" s="49" t="str">
        <f>IFERROR(INDEX(Data!$A$1:W$1000,_xlfn.AGGREGATE(15,6,((Data!$C$1:$C$1000=X$6)/(Data!$C$1:$C$1000=X$6))*ROW(Data!$C$1:$C$1000),ROW(X153)-ROW(X$6)),1),"")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IFERROR(INDEX(Data!$A$1:R$1000,_xlfn.AGGREGATE(15,6,((Data!$C$1:$C$1000=T$6)/(Data!$C$1:$C$1000=T$6))*ROW(Data!$C$1:$C$1000),ROW(T154)-ROW(T$6)),1),"")</f>
        <v/>
      </c>
      <c r="U154" s="49"/>
      <c r="V154" s="49" t="str">
        <f>IFERROR(INDEX(Data!$A$1:U$1000,_xlfn.AGGREGATE(15,6,((Data!$C$1:$C$1000=V$6)/(Data!$C$1:$C$1000=V$6))*ROW(Data!$C$1:$C$1000),ROW(V154)-ROW(V$6)),1),"")</f>
        <v/>
      </c>
      <c r="W154" s="49"/>
      <c r="X154" s="49" t="str">
        <f>IFERROR(INDEX(Data!$A$1:W$1000,_xlfn.AGGREGATE(15,6,((Data!$C$1:$C$1000=X$6)/(Data!$C$1:$C$1000=X$6))*ROW(Data!$C$1:$C$1000),ROW(X154)-ROW(X$6)),1),"")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IFERROR(INDEX(Data!$A$1:R$1000,_xlfn.AGGREGATE(15,6,((Data!$C$1:$C$1000=T$6)/(Data!$C$1:$C$1000=T$6))*ROW(Data!$C$1:$C$1000),ROW(T155)-ROW(T$6)),1),"")</f>
        <v/>
      </c>
      <c r="U155" s="49"/>
      <c r="V155" s="49" t="str">
        <f>IFERROR(INDEX(Data!$A$1:U$1000,_xlfn.AGGREGATE(15,6,((Data!$C$1:$C$1000=V$6)/(Data!$C$1:$C$1000=V$6))*ROW(Data!$C$1:$C$1000),ROW(V155)-ROW(V$6)),1),"")</f>
        <v/>
      </c>
      <c r="W155" s="49"/>
      <c r="X155" s="49" t="str">
        <f>IFERROR(INDEX(Data!$A$1:W$1000,_xlfn.AGGREGATE(15,6,((Data!$C$1:$C$1000=X$6)/(Data!$C$1:$C$1000=X$6))*ROW(Data!$C$1:$C$1000),ROW(X155)-ROW(X$6)),1),"")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IFERROR(INDEX(Data!$A$1:R$1000,_xlfn.AGGREGATE(15,6,((Data!$C$1:$C$1000=T$6)/(Data!$C$1:$C$1000=T$6))*ROW(Data!$C$1:$C$1000),ROW(T156)-ROW(T$6)),1),"")</f>
        <v/>
      </c>
      <c r="U156" s="49"/>
      <c r="V156" s="49" t="str">
        <f>IFERROR(INDEX(Data!$A$1:U$1000,_xlfn.AGGREGATE(15,6,((Data!$C$1:$C$1000=V$6)/(Data!$C$1:$C$1000=V$6))*ROW(Data!$C$1:$C$1000),ROW(V156)-ROW(V$6)),1),"")</f>
        <v/>
      </c>
      <c r="W156" s="49"/>
      <c r="X156" s="49" t="str">
        <f>IFERROR(INDEX(Data!$A$1:W$1000,_xlfn.AGGREGATE(15,6,((Data!$C$1:$C$1000=X$6)/(Data!$C$1:$C$1000=X$6))*ROW(Data!$C$1:$C$1000),ROW(X156)-ROW(X$6)),1),"")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IFERROR(INDEX(Data!$A$1:R$1000,_xlfn.AGGREGATE(15,6,((Data!$C$1:$C$1000=T$6)/(Data!$C$1:$C$1000=T$6))*ROW(Data!$C$1:$C$1000),ROW(T157)-ROW(T$6)),1),"")</f>
        <v/>
      </c>
      <c r="U157" s="49"/>
      <c r="V157" s="49" t="str">
        <f>IFERROR(INDEX(Data!$A$1:U$1000,_xlfn.AGGREGATE(15,6,((Data!$C$1:$C$1000=V$6)/(Data!$C$1:$C$1000=V$6))*ROW(Data!$C$1:$C$1000),ROW(V157)-ROW(V$6)),1),"")</f>
        <v/>
      </c>
      <c r="W157" s="49"/>
      <c r="X157" s="49" t="str">
        <f>IFERROR(INDEX(Data!$A$1:W$1000,_xlfn.AGGREGATE(15,6,((Data!$C$1:$C$1000=X$6)/(Data!$C$1:$C$1000=X$6))*ROW(Data!$C$1:$C$1000),ROW(X157)-ROW(X$6)),1),"")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IFERROR(INDEX(Data!$A$1:R$1000,_xlfn.AGGREGATE(15,6,((Data!$C$1:$C$1000=T$6)/(Data!$C$1:$C$1000=T$6))*ROW(Data!$C$1:$C$1000),ROW(T158)-ROW(T$6)),1),"")</f>
        <v/>
      </c>
      <c r="U158" s="49"/>
      <c r="V158" s="49" t="str">
        <f>IFERROR(INDEX(Data!$A$1:U$1000,_xlfn.AGGREGATE(15,6,((Data!$C$1:$C$1000=V$6)/(Data!$C$1:$C$1000=V$6))*ROW(Data!$C$1:$C$1000),ROW(V158)-ROW(V$6)),1),"")</f>
        <v/>
      </c>
      <c r="W158" s="49"/>
      <c r="X158" s="49" t="str">
        <f>IFERROR(INDEX(Data!$A$1:W$1000,_xlfn.AGGREGATE(15,6,((Data!$C$1:$C$1000=X$6)/(Data!$C$1:$C$1000=X$6))*ROW(Data!$C$1:$C$1000),ROW(X158)-ROW(X$6)),1),"")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IFERROR(INDEX(Data!$A$1:R$1000,_xlfn.AGGREGATE(15,6,((Data!$C$1:$C$1000=T$6)/(Data!$C$1:$C$1000=T$6))*ROW(Data!$C$1:$C$1000),ROW(T159)-ROW(T$6)),1),"")</f>
        <v/>
      </c>
      <c r="U159" s="49"/>
      <c r="V159" s="49" t="str">
        <f>IFERROR(INDEX(Data!$A$1:U$1000,_xlfn.AGGREGATE(15,6,((Data!$C$1:$C$1000=V$6)/(Data!$C$1:$C$1000=V$6))*ROW(Data!$C$1:$C$1000),ROW(V159)-ROW(V$6)),1),"")</f>
        <v/>
      </c>
      <c r="W159" s="49"/>
      <c r="X159" s="49" t="str">
        <f>IFERROR(INDEX(Data!$A$1:W$1000,_xlfn.AGGREGATE(15,6,((Data!$C$1:$C$1000=X$6)/(Data!$C$1:$C$1000=X$6))*ROW(Data!$C$1:$C$1000),ROW(X159)-ROW(X$6)),1),"")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IFERROR(INDEX(Data!$A$1:R$1000,_xlfn.AGGREGATE(15,6,((Data!$C$1:$C$1000=T$6)/(Data!$C$1:$C$1000=T$6))*ROW(Data!$C$1:$C$1000),ROW(T160)-ROW(T$6)),1),"")</f>
        <v/>
      </c>
      <c r="U160" s="49"/>
      <c r="V160" s="49" t="str">
        <f>IFERROR(INDEX(Data!$A$1:U$1000,_xlfn.AGGREGATE(15,6,((Data!$C$1:$C$1000=V$6)/(Data!$C$1:$C$1000=V$6))*ROW(Data!$C$1:$C$1000),ROW(V160)-ROW(V$6)),1),"")</f>
        <v/>
      </c>
      <c r="W160" s="49"/>
      <c r="X160" s="49" t="str">
        <f>IFERROR(INDEX(Data!$A$1:W$1000,_xlfn.AGGREGATE(15,6,((Data!$C$1:$C$1000=X$6)/(Data!$C$1:$C$1000=X$6))*ROW(Data!$C$1:$C$1000),ROW(X160)-ROW(X$6)),1),"")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IFERROR(INDEX(Data!$A$1:R$1000,_xlfn.AGGREGATE(15,6,((Data!$C$1:$C$1000=T$6)/(Data!$C$1:$C$1000=T$6))*ROW(Data!$C$1:$C$1000),ROW(T161)-ROW(T$6)),1),"")</f>
        <v/>
      </c>
      <c r="U161" s="49"/>
      <c r="V161" s="49" t="str">
        <f>IFERROR(INDEX(Data!$A$1:U$1000,_xlfn.AGGREGATE(15,6,((Data!$C$1:$C$1000=V$6)/(Data!$C$1:$C$1000=V$6))*ROW(Data!$C$1:$C$1000),ROW(V161)-ROW(V$6)),1),"")</f>
        <v/>
      </c>
      <c r="W161" s="49"/>
      <c r="X161" s="49" t="str">
        <f>IFERROR(INDEX(Data!$A$1:W$1000,_xlfn.AGGREGATE(15,6,((Data!$C$1:$C$1000=X$6)/(Data!$C$1:$C$1000=X$6))*ROW(Data!$C$1:$C$1000),ROW(X161)-ROW(X$6)),1),"")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IFERROR(INDEX(Data!$A$1:R$1000,_xlfn.AGGREGATE(15,6,((Data!$C$1:$C$1000=T$6)/(Data!$C$1:$C$1000=T$6))*ROW(Data!$C$1:$C$1000),ROW(T162)-ROW(T$6)),1),"")</f>
        <v/>
      </c>
      <c r="U162" s="49"/>
      <c r="V162" s="49" t="str">
        <f>IFERROR(INDEX(Data!$A$1:U$1000,_xlfn.AGGREGATE(15,6,((Data!$C$1:$C$1000=V$6)/(Data!$C$1:$C$1000=V$6))*ROW(Data!$C$1:$C$1000),ROW(V162)-ROW(V$6)),1),"")</f>
        <v/>
      </c>
      <c r="W162" s="49"/>
      <c r="X162" s="49" t="str">
        <f>IFERROR(INDEX(Data!$A$1:W$1000,_xlfn.AGGREGATE(15,6,((Data!$C$1:$C$1000=X$6)/(Data!$C$1:$C$1000=X$6))*ROW(Data!$C$1:$C$1000),ROW(X162)-ROW(X$6)),1),"")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IFERROR(INDEX(Data!$A$1:R$1000,_xlfn.AGGREGATE(15,6,((Data!$C$1:$C$1000=T$6)/(Data!$C$1:$C$1000=T$6))*ROW(Data!$C$1:$C$1000),ROW(T163)-ROW(T$6)),1),"")</f>
        <v/>
      </c>
      <c r="U163" s="49"/>
      <c r="V163" s="49" t="str">
        <f>IFERROR(INDEX(Data!$A$1:U$1000,_xlfn.AGGREGATE(15,6,((Data!$C$1:$C$1000=V$6)/(Data!$C$1:$C$1000=V$6))*ROW(Data!$C$1:$C$1000),ROW(V163)-ROW(V$6)),1),"")</f>
        <v/>
      </c>
      <c r="W163" s="49"/>
      <c r="X163" s="49" t="str">
        <f>IFERROR(INDEX(Data!$A$1:W$1000,_xlfn.AGGREGATE(15,6,((Data!$C$1:$C$1000=X$6)/(Data!$C$1:$C$1000=X$6))*ROW(Data!$C$1:$C$1000),ROW(X163)-ROW(X$6)),1),"")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IFERROR(INDEX(Data!$A$1:R$1000,_xlfn.AGGREGATE(15,6,((Data!$C$1:$C$1000=T$6)/(Data!$C$1:$C$1000=T$6))*ROW(Data!$C$1:$C$1000),ROW(T164)-ROW(T$6)),1),"")</f>
        <v/>
      </c>
      <c r="U164" s="49"/>
      <c r="V164" s="49" t="str">
        <f>IFERROR(INDEX(Data!$A$1:U$1000,_xlfn.AGGREGATE(15,6,((Data!$C$1:$C$1000=V$6)/(Data!$C$1:$C$1000=V$6))*ROW(Data!$C$1:$C$1000),ROW(V164)-ROW(V$6)),1),"")</f>
        <v/>
      </c>
      <c r="W164" s="49"/>
      <c r="X164" s="49" t="str">
        <f>IFERROR(INDEX(Data!$A$1:W$1000,_xlfn.AGGREGATE(15,6,((Data!$C$1:$C$1000=X$6)/(Data!$C$1:$C$1000=X$6))*ROW(Data!$C$1:$C$1000),ROW(X164)-ROW(X$6)),1),"")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IFERROR(INDEX(Data!$A$1:R$1000,_xlfn.AGGREGATE(15,6,((Data!$C$1:$C$1000=T$6)/(Data!$C$1:$C$1000=T$6))*ROW(Data!$C$1:$C$1000),ROW(T165)-ROW(T$6)),1),"")</f>
        <v/>
      </c>
      <c r="U165" s="49"/>
      <c r="V165" s="49" t="str">
        <f>IFERROR(INDEX(Data!$A$1:U$1000,_xlfn.AGGREGATE(15,6,((Data!$C$1:$C$1000=V$6)/(Data!$C$1:$C$1000=V$6))*ROW(Data!$C$1:$C$1000),ROW(V165)-ROW(V$6)),1),"")</f>
        <v/>
      </c>
      <c r="W165" s="49"/>
      <c r="X165" s="49" t="str">
        <f>IFERROR(INDEX(Data!$A$1:W$1000,_xlfn.AGGREGATE(15,6,((Data!$C$1:$C$1000=X$6)/(Data!$C$1:$C$1000=X$6))*ROW(Data!$C$1:$C$1000),ROW(X165)-ROW(X$6)),1),"")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IFERROR(INDEX(Data!$A$1:R$1000,_xlfn.AGGREGATE(15,6,((Data!$C$1:$C$1000=T$6)/(Data!$C$1:$C$1000=T$6))*ROW(Data!$C$1:$C$1000),ROW(T166)-ROW(T$6)),1),"")</f>
        <v/>
      </c>
      <c r="U166" s="49"/>
      <c r="V166" s="49" t="str">
        <f>IFERROR(INDEX(Data!$A$1:U$1000,_xlfn.AGGREGATE(15,6,((Data!$C$1:$C$1000=V$6)/(Data!$C$1:$C$1000=V$6))*ROW(Data!$C$1:$C$1000),ROW(V166)-ROW(V$6)),1),"")</f>
        <v/>
      </c>
      <c r="W166" s="49"/>
      <c r="X166" s="49" t="str">
        <f>IFERROR(INDEX(Data!$A$1:W$1000,_xlfn.AGGREGATE(15,6,((Data!$C$1:$C$1000=X$6)/(Data!$C$1:$C$1000=X$6))*ROW(Data!$C$1:$C$1000),ROW(X166)-ROW(X$6)),1),"")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IFERROR(INDEX(Data!$A$1:R$1000,_xlfn.AGGREGATE(15,6,((Data!$C$1:$C$1000=T$6)/(Data!$C$1:$C$1000=T$6))*ROW(Data!$C$1:$C$1000),ROW(T167)-ROW(T$6)),1),"")</f>
        <v/>
      </c>
      <c r="U167" s="49"/>
      <c r="V167" s="49" t="str">
        <f>IFERROR(INDEX(Data!$A$1:U$1000,_xlfn.AGGREGATE(15,6,((Data!$C$1:$C$1000=V$6)/(Data!$C$1:$C$1000=V$6))*ROW(Data!$C$1:$C$1000),ROW(V167)-ROW(V$6)),1),"")</f>
        <v/>
      </c>
      <c r="W167" s="49"/>
      <c r="X167" s="49" t="str">
        <f>IFERROR(INDEX(Data!$A$1:W$1000,_xlfn.AGGREGATE(15,6,((Data!$C$1:$C$1000=X$6)/(Data!$C$1:$C$1000=X$6))*ROW(Data!$C$1:$C$1000),ROW(X167)-ROW(X$6)),1),"")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IFERROR(INDEX(Data!$A$1:R$1000,_xlfn.AGGREGATE(15,6,((Data!$C$1:$C$1000=T$6)/(Data!$C$1:$C$1000=T$6))*ROW(Data!$C$1:$C$1000),ROW(T168)-ROW(T$6)),1),"")</f>
        <v/>
      </c>
      <c r="U168" s="49"/>
      <c r="V168" s="49" t="str">
        <f>IFERROR(INDEX(Data!$A$1:U$1000,_xlfn.AGGREGATE(15,6,((Data!$C$1:$C$1000=V$6)/(Data!$C$1:$C$1000=V$6))*ROW(Data!$C$1:$C$1000),ROW(V168)-ROW(V$6)),1),"")</f>
        <v/>
      </c>
      <c r="W168" s="49"/>
      <c r="X168" s="49" t="str">
        <f>IFERROR(INDEX(Data!$A$1:W$1000,_xlfn.AGGREGATE(15,6,((Data!$C$1:$C$1000=X$6)/(Data!$C$1:$C$1000=X$6))*ROW(Data!$C$1:$C$1000),ROW(X168)-ROW(X$6)),1),"")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IFERROR(INDEX(Data!$A$1:R$1000,_xlfn.AGGREGATE(15,6,((Data!$C$1:$C$1000=T$6)/(Data!$C$1:$C$1000=T$6))*ROW(Data!$C$1:$C$1000),ROW(T169)-ROW(T$6)),1),"")</f>
        <v/>
      </c>
      <c r="U169" s="49"/>
      <c r="V169" s="49" t="str">
        <f>IFERROR(INDEX(Data!$A$1:U$1000,_xlfn.AGGREGATE(15,6,((Data!$C$1:$C$1000=V$6)/(Data!$C$1:$C$1000=V$6))*ROW(Data!$C$1:$C$1000),ROW(V169)-ROW(V$6)),1),"")</f>
        <v/>
      </c>
      <c r="W169" s="49"/>
      <c r="X169" s="49" t="str">
        <f>IFERROR(INDEX(Data!$A$1:W$1000,_xlfn.AGGREGATE(15,6,((Data!$C$1:$C$1000=X$6)/(Data!$C$1:$C$1000=X$6))*ROW(Data!$C$1:$C$1000),ROW(X169)-ROW(X$6)),1),"")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IFERROR(INDEX(Data!$A$1:R$1000,_xlfn.AGGREGATE(15,6,((Data!$C$1:$C$1000=T$6)/(Data!$C$1:$C$1000=T$6))*ROW(Data!$C$1:$C$1000),ROW(T170)-ROW(T$6)),1),"")</f>
        <v/>
      </c>
      <c r="U170" s="49"/>
      <c r="V170" s="49" t="str">
        <f>IFERROR(INDEX(Data!$A$1:U$1000,_xlfn.AGGREGATE(15,6,((Data!$C$1:$C$1000=V$6)/(Data!$C$1:$C$1000=V$6))*ROW(Data!$C$1:$C$1000),ROW(V170)-ROW(V$6)),1),"")</f>
        <v/>
      </c>
      <c r="W170" s="49"/>
      <c r="X170" s="49" t="str">
        <f>IFERROR(INDEX(Data!$A$1:W$1000,_xlfn.AGGREGATE(15,6,((Data!$C$1:$C$1000=X$6)/(Data!$C$1:$C$1000=X$6))*ROW(Data!$C$1:$C$1000),ROW(X170)-ROW(X$6)),1),"")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IFERROR(INDEX(Data!$A$1:R$1000,_xlfn.AGGREGATE(15,6,((Data!$C$1:$C$1000=T$6)/(Data!$C$1:$C$1000=T$6))*ROW(Data!$C$1:$C$1000),ROW(T171)-ROW(T$6)),1),"")</f>
        <v/>
      </c>
      <c r="U171" s="49"/>
      <c r="V171" s="49" t="str">
        <f>IFERROR(INDEX(Data!$A$1:U$1000,_xlfn.AGGREGATE(15,6,((Data!$C$1:$C$1000=V$6)/(Data!$C$1:$C$1000=V$6))*ROW(Data!$C$1:$C$1000),ROW(V171)-ROW(V$6)),1),"")</f>
        <v/>
      </c>
      <c r="W171" s="49"/>
      <c r="X171" s="49" t="str">
        <f>IFERROR(INDEX(Data!$A$1:W$1000,_xlfn.AGGREGATE(15,6,((Data!$C$1:$C$1000=X$6)/(Data!$C$1:$C$1000=X$6))*ROW(Data!$C$1:$C$1000),ROW(X171)-ROW(X$6)),1),"")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IFERROR(INDEX(Data!$A$1:R$1000,_xlfn.AGGREGATE(15,6,((Data!$C$1:$C$1000=T$6)/(Data!$C$1:$C$1000=T$6))*ROW(Data!$C$1:$C$1000),ROW(T172)-ROW(T$6)),1),"")</f>
        <v/>
      </c>
      <c r="U172" s="49"/>
      <c r="V172" s="49" t="str">
        <f>IFERROR(INDEX(Data!$A$1:U$1000,_xlfn.AGGREGATE(15,6,((Data!$C$1:$C$1000=V$6)/(Data!$C$1:$C$1000=V$6))*ROW(Data!$C$1:$C$1000),ROW(V172)-ROW(V$6)),1),"")</f>
        <v/>
      </c>
      <c r="W172" s="49"/>
      <c r="X172" s="49" t="str">
        <f>IFERROR(INDEX(Data!$A$1:W$1000,_xlfn.AGGREGATE(15,6,((Data!$C$1:$C$1000=X$6)/(Data!$C$1:$C$1000=X$6))*ROW(Data!$C$1:$C$1000),ROW(X172)-ROW(X$6)),1),"")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IFERROR(INDEX(Data!$A$1:R$1000,_xlfn.AGGREGATE(15,6,((Data!$C$1:$C$1000=T$6)/(Data!$C$1:$C$1000=T$6))*ROW(Data!$C$1:$C$1000),ROW(T173)-ROW(T$6)),1),"")</f>
        <v/>
      </c>
      <c r="U173" s="49"/>
      <c r="V173" s="49" t="str">
        <f>IFERROR(INDEX(Data!$A$1:U$1000,_xlfn.AGGREGATE(15,6,((Data!$C$1:$C$1000=V$6)/(Data!$C$1:$C$1000=V$6))*ROW(Data!$C$1:$C$1000),ROW(V173)-ROW(V$6)),1),"")</f>
        <v/>
      </c>
      <c r="W173" s="49"/>
      <c r="X173" s="49" t="str">
        <f>IFERROR(INDEX(Data!$A$1:W$1000,_xlfn.AGGREGATE(15,6,((Data!$C$1:$C$1000=X$6)/(Data!$C$1:$C$1000=X$6))*ROW(Data!$C$1:$C$1000),ROW(X173)-ROW(X$6)),1),"")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IFERROR(INDEX(Data!$A$1:R$1000,_xlfn.AGGREGATE(15,6,((Data!$C$1:$C$1000=T$6)/(Data!$C$1:$C$1000=T$6))*ROW(Data!$C$1:$C$1000),ROW(T174)-ROW(T$6)),1),"")</f>
        <v/>
      </c>
      <c r="U174" s="49"/>
      <c r="V174" s="49" t="str">
        <f>IFERROR(INDEX(Data!$A$1:U$1000,_xlfn.AGGREGATE(15,6,((Data!$C$1:$C$1000=V$6)/(Data!$C$1:$C$1000=V$6))*ROW(Data!$C$1:$C$1000),ROW(V174)-ROW(V$6)),1),"")</f>
        <v/>
      </c>
      <c r="W174" s="49"/>
      <c r="X174" s="49" t="str">
        <f>IFERROR(INDEX(Data!$A$1:W$1000,_xlfn.AGGREGATE(15,6,((Data!$C$1:$C$1000=X$6)/(Data!$C$1:$C$1000=X$6))*ROW(Data!$C$1:$C$1000),ROW(X174)-ROW(X$6)),1),"")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IFERROR(INDEX(Data!$A$1:R$1000,_xlfn.AGGREGATE(15,6,((Data!$C$1:$C$1000=T$6)/(Data!$C$1:$C$1000=T$6))*ROW(Data!$C$1:$C$1000),ROW(T175)-ROW(T$6)),1),"")</f>
        <v/>
      </c>
      <c r="U175" s="49"/>
      <c r="V175" s="49" t="str">
        <f>IFERROR(INDEX(Data!$A$1:U$1000,_xlfn.AGGREGATE(15,6,((Data!$C$1:$C$1000=V$6)/(Data!$C$1:$C$1000=V$6))*ROW(Data!$C$1:$C$1000),ROW(V175)-ROW(V$6)),1),"")</f>
        <v/>
      </c>
      <c r="W175" s="49"/>
      <c r="X175" s="49" t="str">
        <f>IFERROR(INDEX(Data!$A$1:W$1000,_xlfn.AGGREGATE(15,6,((Data!$C$1:$C$1000=X$6)/(Data!$C$1:$C$1000=X$6))*ROW(Data!$C$1:$C$1000),ROW(X175)-ROW(X$6)),1),"")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IFERROR(INDEX(Data!$A$1:R$1000,_xlfn.AGGREGATE(15,6,((Data!$C$1:$C$1000=T$6)/(Data!$C$1:$C$1000=T$6))*ROW(Data!$C$1:$C$1000),ROW(T176)-ROW(T$6)),1),"")</f>
        <v/>
      </c>
      <c r="U176" s="49"/>
      <c r="V176" s="49" t="str">
        <f>IFERROR(INDEX(Data!$A$1:U$1000,_xlfn.AGGREGATE(15,6,((Data!$C$1:$C$1000=V$6)/(Data!$C$1:$C$1000=V$6))*ROW(Data!$C$1:$C$1000),ROW(V176)-ROW(V$6)),1),"")</f>
        <v/>
      </c>
      <c r="W176" s="49"/>
      <c r="X176" s="49" t="str">
        <f>IFERROR(INDEX(Data!$A$1:W$1000,_xlfn.AGGREGATE(15,6,((Data!$C$1:$C$1000=X$6)/(Data!$C$1:$C$1000=X$6))*ROW(Data!$C$1:$C$1000),ROW(X176)-ROW(X$6)),1),"")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IFERROR(INDEX(Data!$A$1:R$1000,_xlfn.AGGREGATE(15,6,((Data!$C$1:$C$1000=T$6)/(Data!$C$1:$C$1000=T$6))*ROW(Data!$C$1:$C$1000),ROW(T177)-ROW(T$6)),1),"")</f>
        <v/>
      </c>
      <c r="U177" s="49"/>
      <c r="V177" s="49" t="str">
        <f>IFERROR(INDEX(Data!$A$1:U$1000,_xlfn.AGGREGATE(15,6,((Data!$C$1:$C$1000=V$6)/(Data!$C$1:$C$1000=V$6))*ROW(Data!$C$1:$C$1000),ROW(V177)-ROW(V$6)),1),"")</f>
        <v/>
      </c>
      <c r="W177" s="49"/>
      <c r="X177" s="49" t="str">
        <f>IFERROR(INDEX(Data!$A$1:W$1000,_xlfn.AGGREGATE(15,6,((Data!$C$1:$C$1000=X$6)/(Data!$C$1:$C$1000=X$6))*ROW(Data!$C$1:$C$1000),ROW(X177)-ROW(X$6)),1),"")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IFERROR(INDEX(Data!$A$1:R$1000,_xlfn.AGGREGATE(15,6,((Data!$C$1:$C$1000=T$6)/(Data!$C$1:$C$1000=T$6))*ROW(Data!$C$1:$C$1000),ROW(T178)-ROW(T$6)),1),"")</f>
        <v/>
      </c>
      <c r="U178" s="49"/>
      <c r="V178" s="49" t="str">
        <f>IFERROR(INDEX(Data!$A$1:U$1000,_xlfn.AGGREGATE(15,6,((Data!$C$1:$C$1000=V$6)/(Data!$C$1:$C$1000=V$6))*ROW(Data!$C$1:$C$1000),ROW(V178)-ROW(V$6)),1),"")</f>
        <v/>
      </c>
      <c r="W178" s="49"/>
      <c r="X178" s="49" t="str">
        <f>IFERROR(INDEX(Data!$A$1:W$1000,_xlfn.AGGREGATE(15,6,((Data!$C$1:$C$1000=X$6)/(Data!$C$1:$C$1000=X$6))*ROW(Data!$C$1:$C$1000),ROW(X178)-ROW(X$6)),1),"")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IFERROR(INDEX(Data!$A$1:R$1000,_xlfn.AGGREGATE(15,6,((Data!$C$1:$C$1000=T$6)/(Data!$C$1:$C$1000=T$6))*ROW(Data!$C$1:$C$1000),ROW(T179)-ROW(T$6)),1),"")</f>
        <v/>
      </c>
      <c r="U179" s="49"/>
      <c r="V179" s="49" t="str">
        <f>IFERROR(INDEX(Data!$A$1:U$1000,_xlfn.AGGREGATE(15,6,((Data!$C$1:$C$1000=V$6)/(Data!$C$1:$C$1000=V$6))*ROW(Data!$C$1:$C$1000),ROW(V179)-ROW(V$6)),1),"")</f>
        <v/>
      </c>
      <c r="W179" s="49"/>
      <c r="X179" s="49" t="str">
        <f>IFERROR(INDEX(Data!$A$1:W$1000,_xlfn.AGGREGATE(15,6,((Data!$C$1:$C$1000=X$6)/(Data!$C$1:$C$1000=X$6))*ROW(Data!$C$1:$C$1000),ROW(X179)-ROW(X$6)),1),"")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IFERROR(INDEX(Data!$A$1:R$1000,_xlfn.AGGREGATE(15,6,((Data!$C$1:$C$1000=T$6)/(Data!$C$1:$C$1000=T$6))*ROW(Data!$C$1:$C$1000),ROW(T180)-ROW(T$6)),1),"")</f>
        <v/>
      </c>
      <c r="U180" s="49"/>
      <c r="V180" s="49" t="str">
        <f>IFERROR(INDEX(Data!$A$1:U$1000,_xlfn.AGGREGATE(15,6,((Data!$C$1:$C$1000=V$6)/(Data!$C$1:$C$1000=V$6))*ROW(Data!$C$1:$C$1000),ROW(V180)-ROW(V$6)),1),"")</f>
        <v/>
      </c>
      <c r="W180" s="49"/>
      <c r="X180" s="49" t="str">
        <f>IFERROR(INDEX(Data!$A$1:W$1000,_xlfn.AGGREGATE(15,6,((Data!$C$1:$C$1000=X$6)/(Data!$C$1:$C$1000=X$6))*ROW(Data!$C$1:$C$1000),ROW(X180)-ROW(X$6)),1),"")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IFERROR(INDEX(Data!$A$1:R$1000,_xlfn.AGGREGATE(15,6,((Data!$C$1:$C$1000=T$6)/(Data!$C$1:$C$1000=T$6))*ROW(Data!$C$1:$C$1000),ROW(T181)-ROW(T$6)),1),"")</f>
        <v/>
      </c>
      <c r="U181" s="49"/>
      <c r="V181" s="49" t="str">
        <f>IFERROR(INDEX(Data!$A$1:U$1000,_xlfn.AGGREGATE(15,6,((Data!$C$1:$C$1000=V$6)/(Data!$C$1:$C$1000=V$6))*ROW(Data!$C$1:$C$1000),ROW(V181)-ROW(V$6)),1),"")</f>
        <v/>
      </c>
      <c r="W181" s="49"/>
      <c r="X181" s="49" t="str">
        <f>IFERROR(INDEX(Data!$A$1:W$1000,_xlfn.AGGREGATE(15,6,((Data!$C$1:$C$1000=X$6)/(Data!$C$1:$C$1000=X$6))*ROW(Data!$C$1:$C$1000),ROW(X181)-ROW(X$6)),1),"")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IFERROR(INDEX(Data!$A$1:R$1000,_xlfn.AGGREGATE(15,6,((Data!$C$1:$C$1000=T$6)/(Data!$C$1:$C$1000=T$6))*ROW(Data!$C$1:$C$1000),ROW(T182)-ROW(T$6)),1),"")</f>
        <v/>
      </c>
      <c r="U182" s="49"/>
      <c r="V182" s="49" t="str">
        <f>IFERROR(INDEX(Data!$A$1:U$1000,_xlfn.AGGREGATE(15,6,((Data!$C$1:$C$1000=V$6)/(Data!$C$1:$C$1000=V$6))*ROW(Data!$C$1:$C$1000),ROW(V182)-ROW(V$6)),1),"")</f>
        <v/>
      </c>
      <c r="W182" s="49"/>
      <c r="X182" s="49" t="str">
        <f>IFERROR(INDEX(Data!$A$1:W$1000,_xlfn.AGGREGATE(15,6,((Data!$C$1:$C$1000=X$6)/(Data!$C$1:$C$1000=X$6))*ROW(Data!$C$1:$C$1000),ROW(X182)-ROW(X$6)),1),"")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IFERROR(INDEX(Data!$A$1:R$1000,_xlfn.AGGREGATE(15,6,((Data!$C$1:$C$1000=T$6)/(Data!$C$1:$C$1000=T$6))*ROW(Data!$C$1:$C$1000),ROW(T183)-ROW(T$6)),1),"")</f>
        <v/>
      </c>
      <c r="U183" s="49"/>
      <c r="V183" s="49" t="str">
        <f>IFERROR(INDEX(Data!$A$1:U$1000,_xlfn.AGGREGATE(15,6,((Data!$C$1:$C$1000=V$6)/(Data!$C$1:$C$1000=V$6))*ROW(Data!$C$1:$C$1000),ROW(V183)-ROW(V$6)),1),"")</f>
        <v/>
      </c>
      <c r="W183" s="49"/>
      <c r="X183" s="49" t="str">
        <f>IFERROR(INDEX(Data!$A$1:W$1000,_xlfn.AGGREGATE(15,6,((Data!$C$1:$C$1000=X$6)/(Data!$C$1:$C$1000=X$6))*ROW(Data!$C$1:$C$1000),ROW(X183)-ROW(X$6)),1),"")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IFERROR(INDEX(Data!$A$1:R$1000,_xlfn.AGGREGATE(15,6,((Data!$C$1:$C$1000=T$6)/(Data!$C$1:$C$1000=T$6))*ROW(Data!$C$1:$C$1000),ROW(T184)-ROW(T$6)),1),"")</f>
        <v/>
      </c>
      <c r="U184" s="49"/>
      <c r="V184" s="49" t="str">
        <f>IFERROR(INDEX(Data!$A$1:U$1000,_xlfn.AGGREGATE(15,6,((Data!$C$1:$C$1000=V$6)/(Data!$C$1:$C$1000=V$6))*ROW(Data!$C$1:$C$1000),ROW(V184)-ROW(V$6)),1),"")</f>
        <v/>
      </c>
      <c r="W184" s="49"/>
      <c r="X184" s="49" t="str">
        <f>IFERROR(INDEX(Data!$A$1:W$1000,_xlfn.AGGREGATE(15,6,((Data!$C$1:$C$1000=X$6)/(Data!$C$1:$C$1000=X$6))*ROW(Data!$C$1:$C$1000),ROW(X184)-ROW(X$6)),1),"")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IFERROR(INDEX(Data!$A$1:R$1000,_xlfn.AGGREGATE(15,6,((Data!$C$1:$C$1000=T$6)/(Data!$C$1:$C$1000=T$6))*ROW(Data!$C$1:$C$1000),ROW(T185)-ROW(T$6)),1),"")</f>
        <v/>
      </c>
      <c r="U185" s="49"/>
      <c r="V185" s="49" t="str">
        <f>IFERROR(INDEX(Data!$A$1:U$1000,_xlfn.AGGREGATE(15,6,((Data!$C$1:$C$1000=V$6)/(Data!$C$1:$C$1000=V$6))*ROW(Data!$C$1:$C$1000),ROW(V185)-ROW(V$6)),1),"")</f>
        <v/>
      </c>
      <c r="W185" s="49"/>
      <c r="X185" s="49" t="str">
        <f>IFERROR(INDEX(Data!$A$1:W$1000,_xlfn.AGGREGATE(15,6,((Data!$C$1:$C$1000=X$6)/(Data!$C$1:$C$1000=X$6))*ROW(Data!$C$1:$C$1000),ROW(X185)-ROW(X$6)),1),"")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IFERROR(INDEX(Data!$A$1:R$1000,_xlfn.AGGREGATE(15,6,((Data!$C$1:$C$1000=T$6)/(Data!$C$1:$C$1000=T$6))*ROW(Data!$C$1:$C$1000),ROW(T186)-ROW(T$6)),1),"")</f>
        <v/>
      </c>
      <c r="U186" s="49"/>
      <c r="V186" s="49" t="str">
        <f>IFERROR(INDEX(Data!$A$1:U$1000,_xlfn.AGGREGATE(15,6,((Data!$C$1:$C$1000=V$6)/(Data!$C$1:$C$1000=V$6))*ROW(Data!$C$1:$C$1000),ROW(V186)-ROW(V$6)),1),"")</f>
        <v/>
      </c>
      <c r="W186" s="49"/>
      <c r="X186" s="49" t="str">
        <f>IFERROR(INDEX(Data!$A$1:W$1000,_xlfn.AGGREGATE(15,6,((Data!$C$1:$C$1000=X$6)/(Data!$C$1:$C$1000=X$6))*ROW(Data!$C$1:$C$1000),ROW(X186)-ROW(X$6)),1),"")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IFERROR(INDEX(Data!$A$1:R$1000,_xlfn.AGGREGATE(15,6,((Data!$C$1:$C$1000=T$6)/(Data!$C$1:$C$1000=T$6))*ROW(Data!$C$1:$C$1000),ROW(T187)-ROW(T$6)),1),"")</f>
        <v/>
      </c>
      <c r="U187" s="49"/>
      <c r="V187" s="49" t="str">
        <f>IFERROR(INDEX(Data!$A$1:U$1000,_xlfn.AGGREGATE(15,6,((Data!$C$1:$C$1000=V$6)/(Data!$C$1:$C$1000=V$6))*ROW(Data!$C$1:$C$1000),ROW(V187)-ROW(V$6)),1),"")</f>
        <v/>
      </c>
      <c r="W187" s="49"/>
      <c r="X187" s="49" t="str">
        <f>IFERROR(INDEX(Data!$A$1:W$1000,_xlfn.AGGREGATE(15,6,((Data!$C$1:$C$1000=X$6)/(Data!$C$1:$C$1000=X$6))*ROW(Data!$C$1:$C$1000),ROW(X187)-ROW(X$6)),1),"")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IFERROR(INDEX(Data!$A$1:R$1000,_xlfn.AGGREGATE(15,6,((Data!$C$1:$C$1000=T$6)/(Data!$C$1:$C$1000=T$6))*ROW(Data!$C$1:$C$1000),ROW(T188)-ROW(T$6)),1),"")</f>
        <v/>
      </c>
      <c r="U188" s="49"/>
      <c r="V188" s="49" t="str">
        <f>IFERROR(INDEX(Data!$A$1:U$1000,_xlfn.AGGREGATE(15,6,((Data!$C$1:$C$1000=V$6)/(Data!$C$1:$C$1000=V$6))*ROW(Data!$C$1:$C$1000),ROW(V188)-ROW(V$6)),1),"")</f>
        <v/>
      </c>
      <c r="W188" s="49"/>
      <c r="X188" s="49" t="str">
        <f>IFERROR(INDEX(Data!$A$1:W$1000,_xlfn.AGGREGATE(15,6,((Data!$C$1:$C$1000=X$6)/(Data!$C$1:$C$1000=X$6))*ROW(Data!$C$1:$C$1000),ROW(X188)-ROW(X$6)),1),"")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IFERROR(INDEX(Data!$A$1:R$1000,_xlfn.AGGREGATE(15,6,((Data!$C$1:$C$1000=T$6)/(Data!$C$1:$C$1000=T$6))*ROW(Data!$C$1:$C$1000),ROW(T189)-ROW(T$6)),1),"")</f>
        <v/>
      </c>
      <c r="U189" s="49"/>
      <c r="V189" s="49" t="str">
        <f>IFERROR(INDEX(Data!$A$1:U$1000,_xlfn.AGGREGATE(15,6,((Data!$C$1:$C$1000=V$6)/(Data!$C$1:$C$1000=V$6))*ROW(Data!$C$1:$C$1000),ROW(V189)-ROW(V$6)),1),"")</f>
        <v/>
      </c>
      <c r="W189" s="49"/>
      <c r="X189" s="49" t="str">
        <f>IFERROR(INDEX(Data!$A$1:W$1000,_xlfn.AGGREGATE(15,6,((Data!$C$1:$C$1000=X$6)/(Data!$C$1:$C$1000=X$6))*ROW(Data!$C$1:$C$1000),ROW(X189)-ROW(X$6)),1),"")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IFERROR(INDEX(Data!$A$1:R$1000,_xlfn.AGGREGATE(15,6,((Data!$C$1:$C$1000=T$6)/(Data!$C$1:$C$1000=T$6))*ROW(Data!$C$1:$C$1000),ROW(T190)-ROW(T$6)),1),"")</f>
        <v/>
      </c>
      <c r="U190" s="49"/>
      <c r="V190" s="49" t="str">
        <f>IFERROR(INDEX(Data!$A$1:U$1000,_xlfn.AGGREGATE(15,6,((Data!$C$1:$C$1000=V$6)/(Data!$C$1:$C$1000=V$6))*ROW(Data!$C$1:$C$1000),ROW(V190)-ROW(V$6)),1),"")</f>
        <v/>
      </c>
      <c r="W190" s="49"/>
      <c r="X190" s="49" t="str">
        <f>IFERROR(INDEX(Data!$A$1:W$1000,_xlfn.AGGREGATE(15,6,((Data!$C$1:$C$1000=X$6)/(Data!$C$1:$C$1000=X$6))*ROW(Data!$C$1:$C$1000),ROW(X190)-ROW(X$6)),1),"")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IFERROR(INDEX(Data!$A$1:R$1000,_xlfn.AGGREGATE(15,6,((Data!$C$1:$C$1000=T$6)/(Data!$C$1:$C$1000=T$6))*ROW(Data!$C$1:$C$1000),ROW(T191)-ROW(T$6)),1),"")</f>
        <v/>
      </c>
      <c r="U191" s="49"/>
      <c r="V191" s="49" t="str">
        <f>IFERROR(INDEX(Data!$A$1:U$1000,_xlfn.AGGREGATE(15,6,((Data!$C$1:$C$1000=V$6)/(Data!$C$1:$C$1000=V$6))*ROW(Data!$C$1:$C$1000),ROW(V191)-ROW(V$6)),1),"")</f>
        <v/>
      </c>
      <c r="W191" s="49"/>
      <c r="X191" s="49" t="str">
        <f>IFERROR(INDEX(Data!$A$1:W$1000,_xlfn.AGGREGATE(15,6,((Data!$C$1:$C$1000=X$6)/(Data!$C$1:$C$1000=X$6))*ROW(Data!$C$1:$C$1000),ROW(X191)-ROW(X$6)),1),"")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IFERROR(INDEX(Data!$A$1:R$1000,_xlfn.AGGREGATE(15,6,((Data!$C$1:$C$1000=T$6)/(Data!$C$1:$C$1000=T$6))*ROW(Data!$C$1:$C$1000),ROW(T192)-ROW(T$6)),1),"")</f>
        <v/>
      </c>
      <c r="U192" s="49"/>
      <c r="V192" s="49" t="str">
        <f>IFERROR(INDEX(Data!$A$1:U$1000,_xlfn.AGGREGATE(15,6,((Data!$C$1:$C$1000=V$6)/(Data!$C$1:$C$1000=V$6))*ROW(Data!$C$1:$C$1000),ROW(V192)-ROW(V$6)),1),"")</f>
        <v/>
      </c>
      <c r="W192" s="49"/>
      <c r="X192" s="49" t="str">
        <f>IFERROR(INDEX(Data!$A$1:W$1000,_xlfn.AGGREGATE(15,6,((Data!$C$1:$C$1000=X$6)/(Data!$C$1:$C$1000=X$6))*ROW(Data!$C$1:$C$1000),ROW(X192)-ROW(X$6)),1),"")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IFERROR(INDEX(Data!$A$1:R$1000,_xlfn.AGGREGATE(15,6,((Data!$C$1:$C$1000=T$6)/(Data!$C$1:$C$1000=T$6))*ROW(Data!$C$1:$C$1000),ROW(T193)-ROW(T$6)),1),"")</f>
        <v/>
      </c>
      <c r="U193" s="49"/>
      <c r="V193" s="49" t="str">
        <f>IFERROR(INDEX(Data!$A$1:U$1000,_xlfn.AGGREGATE(15,6,((Data!$C$1:$C$1000=V$6)/(Data!$C$1:$C$1000=V$6))*ROW(Data!$C$1:$C$1000),ROW(V193)-ROW(V$6)),1),"")</f>
        <v/>
      </c>
      <c r="W193" s="49"/>
      <c r="X193" s="49" t="str">
        <f>IFERROR(INDEX(Data!$A$1:W$1000,_xlfn.AGGREGATE(15,6,((Data!$C$1:$C$1000=X$6)/(Data!$C$1:$C$1000=X$6))*ROW(Data!$C$1:$C$1000),ROW(X193)-ROW(X$6)),1),"")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IFERROR(INDEX(Data!$A$1:R$1000,_xlfn.AGGREGATE(15,6,((Data!$C$1:$C$1000=T$6)/(Data!$C$1:$C$1000=T$6))*ROW(Data!$C$1:$C$1000),ROW(T194)-ROW(T$6)),1),"")</f>
        <v/>
      </c>
      <c r="U194" s="49"/>
      <c r="V194" s="49" t="str">
        <f>IFERROR(INDEX(Data!$A$1:U$1000,_xlfn.AGGREGATE(15,6,((Data!$C$1:$C$1000=V$6)/(Data!$C$1:$C$1000=V$6))*ROW(Data!$C$1:$C$1000),ROW(V194)-ROW(V$6)),1),"")</f>
        <v/>
      </c>
      <c r="W194" s="49"/>
      <c r="X194" s="49" t="str">
        <f>IFERROR(INDEX(Data!$A$1:W$1000,_xlfn.AGGREGATE(15,6,((Data!$C$1:$C$1000=X$6)/(Data!$C$1:$C$1000=X$6))*ROW(Data!$C$1:$C$1000),ROW(X194)-ROW(X$6)),1),"")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IFERROR(INDEX(Data!$A$1:R$1000,_xlfn.AGGREGATE(15,6,((Data!$C$1:$C$1000=T$6)/(Data!$C$1:$C$1000=T$6))*ROW(Data!$C$1:$C$1000),ROW(T195)-ROW(T$6)),1),"")</f>
        <v/>
      </c>
      <c r="U195" s="49"/>
      <c r="V195" s="49" t="str">
        <f>IFERROR(INDEX(Data!$A$1:U$1000,_xlfn.AGGREGATE(15,6,((Data!$C$1:$C$1000=V$6)/(Data!$C$1:$C$1000=V$6))*ROW(Data!$C$1:$C$1000),ROW(V195)-ROW(V$6)),1),"")</f>
        <v/>
      </c>
      <c r="W195" s="49"/>
      <c r="X195" s="49" t="str">
        <f>IFERROR(INDEX(Data!$A$1:W$1000,_xlfn.AGGREGATE(15,6,((Data!$C$1:$C$1000=X$6)/(Data!$C$1:$C$1000=X$6))*ROW(Data!$C$1:$C$1000),ROW(X195)-ROW(X$6)),1),"")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IFERROR(INDEX(Data!$A$1:R$1000,_xlfn.AGGREGATE(15,6,((Data!$C$1:$C$1000=T$6)/(Data!$C$1:$C$1000=T$6))*ROW(Data!$C$1:$C$1000),ROW(T196)-ROW(T$6)),1),"")</f>
        <v/>
      </c>
      <c r="U196" s="49"/>
      <c r="V196" s="49" t="str">
        <f>IFERROR(INDEX(Data!$A$1:U$1000,_xlfn.AGGREGATE(15,6,((Data!$C$1:$C$1000=V$6)/(Data!$C$1:$C$1000=V$6))*ROW(Data!$C$1:$C$1000),ROW(V196)-ROW(V$6)),1),"")</f>
        <v/>
      </c>
      <c r="W196" s="49"/>
      <c r="X196" s="49" t="str">
        <f>IFERROR(INDEX(Data!$A$1:W$1000,_xlfn.AGGREGATE(15,6,((Data!$C$1:$C$1000=X$6)/(Data!$C$1:$C$1000=X$6))*ROW(Data!$C$1:$C$1000),ROW(X196)-ROW(X$6)),1),"")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IFERROR(INDEX(Data!$A$1:R$1000,_xlfn.AGGREGATE(15,6,((Data!$C$1:$C$1000=T$6)/(Data!$C$1:$C$1000=T$6))*ROW(Data!$C$1:$C$1000),ROW(T197)-ROW(T$6)),1),"")</f>
        <v/>
      </c>
      <c r="U197" s="49"/>
      <c r="V197" s="49" t="str">
        <f>IFERROR(INDEX(Data!$A$1:U$1000,_xlfn.AGGREGATE(15,6,((Data!$C$1:$C$1000=V$6)/(Data!$C$1:$C$1000=V$6))*ROW(Data!$C$1:$C$1000),ROW(V197)-ROW(V$6)),1),"")</f>
        <v/>
      </c>
      <c r="W197" s="49"/>
      <c r="X197" s="49" t="str">
        <f>IFERROR(INDEX(Data!$A$1:W$1000,_xlfn.AGGREGATE(15,6,((Data!$C$1:$C$1000=X$6)/(Data!$C$1:$C$1000=X$6))*ROW(Data!$C$1:$C$1000),ROW(X197)-ROW(X$6)),1),"")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IFERROR(INDEX(Data!$A$1:R$1000,_xlfn.AGGREGATE(15,6,((Data!$C$1:$C$1000=T$6)/(Data!$C$1:$C$1000=T$6))*ROW(Data!$C$1:$C$1000),ROW(T198)-ROW(T$6)),1),"")</f>
        <v/>
      </c>
      <c r="U198" s="49"/>
      <c r="V198" s="49" t="str">
        <f>IFERROR(INDEX(Data!$A$1:U$1000,_xlfn.AGGREGATE(15,6,((Data!$C$1:$C$1000=V$6)/(Data!$C$1:$C$1000=V$6))*ROW(Data!$C$1:$C$1000),ROW(V198)-ROW(V$6)),1),"")</f>
        <v/>
      </c>
      <c r="W198" s="49"/>
      <c r="X198" s="49" t="str">
        <f>IFERROR(INDEX(Data!$A$1:W$1000,_xlfn.AGGREGATE(15,6,((Data!$C$1:$C$1000=X$6)/(Data!$C$1:$C$1000=X$6))*ROW(Data!$C$1:$C$1000),ROW(X198)-ROW(X$6)),1),"")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IFERROR(INDEX(Data!$A$1:R$1000,_xlfn.AGGREGATE(15,6,((Data!$C$1:$C$1000=T$6)/(Data!$C$1:$C$1000=T$6))*ROW(Data!$C$1:$C$1000),ROW(T199)-ROW(T$6)),1),"")</f>
        <v/>
      </c>
      <c r="U199" s="49"/>
      <c r="V199" s="49" t="str">
        <f>IFERROR(INDEX(Data!$A$1:U$1000,_xlfn.AGGREGATE(15,6,((Data!$C$1:$C$1000=V$6)/(Data!$C$1:$C$1000=V$6))*ROW(Data!$C$1:$C$1000),ROW(V199)-ROW(V$6)),1),"")</f>
        <v/>
      </c>
      <c r="W199" s="49"/>
      <c r="X199" s="49" t="str">
        <f>IFERROR(INDEX(Data!$A$1:W$1000,_xlfn.AGGREGATE(15,6,((Data!$C$1:$C$1000=X$6)/(Data!$C$1:$C$1000=X$6))*ROW(Data!$C$1:$C$1000),ROW(X199)-ROW(X$6)),1),"")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IFERROR(INDEX(Data!$A$1:R$1000,_xlfn.AGGREGATE(15,6,((Data!$C$1:$C$1000=T$6)/(Data!$C$1:$C$1000=T$6))*ROW(Data!$C$1:$C$1000),ROW(T200)-ROW(T$6)),1),"")</f>
        <v/>
      </c>
      <c r="U200" s="49"/>
      <c r="V200" s="49" t="str">
        <f>IFERROR(INDEX(Data!$A$1:U$1000,_xlfn.AGGREGATE(15,6,((Data!$C$1:$C$1000=V$6)/(Data!$C$1:$C$1000=V$6))*ROW(Data!$C$1:$C$1000),ROW(V200)-ROW(V$6)),1),"")</f>
        <v/>
      </c>
      <c r="W200" s="49"/>
      <c r="X200" s="49" t="str">
        <f>IFERROR(INDEX(Data!$A$1:W$1000,_xlfn.AGGREGATE(15,6,((Data!$C$1:$C$1000=X$6)/(Data!$C$1:$C$1000=X$6))*ROW(Data!$C$1:$C$1000),ROW(X200)-ROW(X$6)),1),"")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IFERROR(INDEX(Data!$A$1:R$1000,_xlfn.AGGREGATE(15,6,((Data!$C$1:$C$1000=T$6)/(Data!$C$1:$C$1000=T$6))*ROW(Data!$C$1:$C$1000),ROW(T201)-ROW(T$6)),1),"")</f>
        <v/>
      </c>
      <c r="U201" s="49"/>
      <c r="V201" s="49" t="str">
        <f>IFERROR(INDEX(Data!$A$1:U$1000,_xlfn.AGGREGATE(15,6,((Data!$C$1:$C$1000=V$6)/(Data!$C$1:$C$1000=V$6))*ROW(Data!$C$1:$C$1000),ROW(V201)-ROW(V$6)),1),"")</f>
        <v/>
      </c>
      <c r="W201" s="49"/>
      <c r="X201" s="49" t="str">
        <f>IFERROR(INDEX(Data!$A$1:W$1000,_xlfn.AGGREGATE(15,6,((Data!$C$1:$C$1000=X$6)/(Data!$C$1:$C$1000=X$6))*ROW(Data!$C$1:$C$1000),ROW(X201)-ROW(X$6)),1),"")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IFERROR(INDEX(Data!$A$1:R$1000,_xlfn.AGGREGATE(15,6,((Data!$C$1:$C$1000=T$6)/(Data!$C$1:$C$1000=T$6))*ROW(Data!$C$1:$C$1000),ROW(T202)-ROW(T$6)),1),"")</f>
        <v/>
      </c>
      <c r="U202" s="49"/>
      <c r="V202" s="49" t="str">
        <f>IFERROR(INDEX(Data!$A$1:U$1000,_xlfn.AGGREGATE(15,6,((Data!$C$1:$C$1000=V$6)/(Data!$C$1:$C$1000=V$6))*ROW(Data!$C$1:$C$1000),ROW(V202)-ROW(V$6)),1),"")</f>
        <v/>
      </c>
      <c r="W202" s="49"/>
      <c r="X202" s="49" t="str">
        <f>IFERROR(INDEX(Data!$A$1:W$1000,_xlfn.AGGREGATE(15,6,((Data!$C$1:$C$1000=X$6)/(Data!$C$1:$C$1000=X$6))*ROW(Data!$C$1:$C$1000),ROW(X202)-ROW(X$6)),1),"")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IFERROR(INDEX(Data!$A$1:R$1000,_xlfn.AGGREGATE(15,6,((Data!$C$1:$C$1000=T$6)/(Data!$C$1:$C$1000=T$6))*ROW(Data!$C$1:$C$1000),ROW(T203)-ROW(T$6)),1),"")</f>
        <v/>
      </c>
      <c r="U203" s="49"/>
      <c r="V203" s="49" t="str">
        <f>IFERROR(INDEX(Data!$A$1:U$1000,_xlfn.AGGREGATE(15,6,((Data!$C$1:$C$1000=V$6)/(Data!$C$1:$C$1000=V$6))*ROW(Data!$C$1:$C$1000),ROW(V203)-ROW(V$6)),1),"")</f>
        <v/>
      </c>
      <c r="W203" s="49"/>
      <c r="X203" s="49" t="str">
        <f>IFERROR(INDEX(Data!$A$1:W$1000,_xlfn.AGGREGATE(15,6,((Data!$C$1:$C$1000=X$6)/(Data!$C$1:$C$1000=X$6))*ROW(Data!$C$1:$C$1000),ROW(X203)-ROW(X$6)),1),"")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IFERROR(INDEX(Data!$A$1:R$1000,_xlfn.AGGREGATE(15,6,((Data!$C$1:$C$1000=T$6)/(Data!$C$1:$C$1000=T$6))*ROW(Data!$C$1:$C$1000),ROW(T204)-ROW(T$6)),1),"")</f>
        <v/>
      </c>
      <c r="U204" s="49"/>
      <c r="V204" s="49" t="str">
        <f>IFERROR(INDEX(Data!$A$1:U$1000,_xlfn.AGGREGATE(15,6,((Data!$C$1:$C$1000=V$6)/(Data!$C$1:$C$1000=V$6))*ROW(Data!$C$1:$C$1000),ROW(V204)-ROW(V$6)),1),"")</f>
        <v/>
      </c>
      <c r="W204" s="49"/>
      <c r="X204" s="49" t="str">
        <f>IFERROR(INDEX(Data!$A$1:W$1000,_xlfn.AGGREGATE(15,6,((Data!$C$1:$C$1000=X$6)/(Data!$C$1:$C$1000=X$6))*ROW(Data!$C$1:$C$1000),ROW(X204)-ROW(X$6)),1),"")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IFERROR(INDEX(Data!$A$1:R$1000,_xlfn.AGGREGATE(15,6,((Data!$C$1:$C$1000=T$6)/(Data!$C$1:$C$1000=T$6))*ROW(Data!$C$1:$C$1000),ROW(T205)-ROW(T$6)),1),"")</f>
        <v/>
      </c>
      <c r="U205" s="49"/>
      <c r="V205" s="49" t="str">
        <f>IFERROR(INDEX(Data!$A$1:U$1000,_xlfn.AGGREGATE(15,6,((Data!$C$1:$C$1000=V$6)/(Data!$C$1:$C$1000=V$6))*ROW(Data!$C$1:$C$1000),ROW(V205)-ROW(V$6)),1),"")</f>
        <v/>
      </c>
      <c r="W205" s="49"/>
      <c r="X205" s="49" t="str">
        <f>IFERROR(INDEX(Data!$A$1:W$1000,_xlfn.AGGREGATE(15,6,((Data!$C$1:$C$1000=X$6)/(Data!$C$1:$C$1000=X$6))*ROW(Data!$C$1:$C$1000),ROW(X205)-ROW(X$6)),1),"")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IFERROR(INDEX(Data!$A$1:R$1000,_xlfn.AGGREGATE(15,6,((Data!$C$1:$C$1000=T$6)/(Data!$C$1:$C$1000=T$6))*ROW(Data!$C$1:$C$1000),ROW(T206)-ROW(T$6)),1),"")</f>
        <v/>
      </c>
      <c r="U206" s="49"/>
      <c r="V206" s="49" t="str">
        <f>IFERROR(INDEX(Data!$A$1:U$1000,_xlfn.AGGREGATE(15,6,((Data!$C$1:$C$1000=V$6)/(Data!$C$1:$C$1000=V$6))*ROW(Data!$C$1:$C$1000),ROW(V206)-ROW(V$6)),1),"")</f>
        <v/>
      </c>
      <c r="W206" s="49"/>
      <c r="X206" s="49" t="str">
        <f>IFERROR(INDEX(Data!$A$1:W$1000,_xlfn.AGGREGATE(15,6,((Data!$C$1:$C$1000=X$6)/(Data!$C$1:$C$1000=X$6))*ROW(Data!$C$1:$C$1000),ROW(X206)-ROW(X$6)),1),"")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IFERROR(INDEX(Data!$A$1:R$1000,_xlfn.AGGREGATE(15,6,((Data!$C$1:$C$1000=T$6)/(Data!$C$1:$C$1000=T$6))*ROW(Data!$C$1:$C$1000),ROW(T207)-ROW(T$6)),1),"")</f>
        <v/>
      </c>
      <c r="U207" s="49"/>
      <c r="V207" s="49" t="str">
        <f>IFERROR(INDEX(Data!$A$1:U$1000,_xlfn.AGGREGATE(15,6,((Data!$C$1:$C$1000=V$6)/(Data!$C$1:$C$1000=V$6))*ROW(Data!$C$1:$C$1000),ROW(V207)-ROW(V$6)),1),"")</f>
        <v/>
      </c>
      <c r="W207" s="49"/>
      <c r="X207" s="49"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48" priority="155">
      <formula>A2=3</formula>
    </cfRule>
    <cfRule type="expression" dxfId="647" priority="156">
      <formula>A2=2</formula>
    </cfRule>
    <cfRule type="expression" dxfId="646" priority="157">
      <formula>A2=1</formula>
    </cfRule>
  </conditionalFormatting>
  <conditionalFormatting sqref="A7:A207 W7:W207 U7:U207 S7:S207 Q7:Q207 O7:O207 M7:M207 K7:K207 I7:I207 G7:G207 E7:E207 C7:C207">
    <cfRule type="expression" dxfId="645" priority="101" stopIfTrue="1">
      <formula>AND(profile="",A7=3)</formula>
    </cfRule>
    <cfRule type="expression" dxfId="644" priority="1513" stopIfTrue="1">
      <formula>AND(profile="",A7=2)</formula>
    </cfRule>
    <cfRule type="expression" dxfId="643" priority="1514" stopIfTrue="1">
      <formula>AND(profile="",A7=1)</formula>
    </cfRule>
    <cfRule type="expression" dxfId="642" priority="1885" stopIfTrue="1">
      <formula>profile&lt;&gt;""</formula>
    </cfRule>
  </conditionalFormatting>
  <conditionalFormatting sqref="F3:F4">
    <cfRule type="expression" dxfId="641" priority="92">
      <formula>OR($F$2="Select",$F$2="")</formula>
    </cfRule>
  </conditionalFormatting>
  <conditionalFormatting sqref="B7:B207 D7:D207 F7:F207 H7:H207 J7:J207 L7:L207 N7:N207 P7:P207 R7:R207 T7:T207 V7:V207 X7:X207">
    <cfRule type="expression" dxfId="640" priority="90">
      <formula>AND($D$2&lt;&gt;"",ISNUMBER(SEARCH("*"&amp;$D$2&amp;"*",B7)))</formula>
    </cfRule>
  </conditionalFormatting>
  <conditionalFormatting sqref="D4">
    <cfRule type="expression" dxfId="639" priority="91">
      <formula>OR($D$2="Select",$D$2="")</formula>
    </cfRule>
  </conditionalFormatting>
  <conditionalFormatting sqref="T1:V1">
    <cfRule type="expression" dxfId="638" priority="41">
      <formula>profile&lt;&gt;""</formula>
    </cfRule>
  </conditionalFormatting>
  <dataValidations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681</v>
      </c>
      <c r="C1" s="172" t="str">
        <f>IF(profile="","No profile loaded",profile)</f>
        <v>No profile loaded</v>
      </c>
      <c r="D1" s="146" t="str">
        <f ca="1">Profiles!D4</f>
        <v/>
      </c>
      <c r="R1" s="48"/>
      <c r="S1" s="48"/>
      <c r="T1" s="48"/>
    </row>
    <row r="2" spans="1:23" x14ac:dyDescent="0.4">
      <c r="B2" s="126" t="s">
        <v>682</v>
      </c>
      <c r="C2" s="174" t="str">
        <f>marker_pick</f>
        <v>3 - Mild Interest</v>
      </c>
      <c r="D2" s="144" t="str">
        <f ca="1">COUNTIFS(Data!D:D,1)&amp;" marked"</f>
        <v>9 marked</v>
      </c>
      <c r="R2" s="48"/>
      <c r="S2" s="84"/>
      <c r="T2" s="84"/>
    </row>
    <row r="3" spans="1:23" x14ac:dyDescent="0.4">
      <c r="B3" s="126" t="s">
        <v>506</v>
      </c>
      <c r="C3" s="176" t="str">
        <f>IF(price_limit&gt;0,price_limit,"No Limit")</f>
        <v>No Limit</v>
      </c>
      <c r="D3" s="117" t="str">
        <f>IF(ISNUMBER(price_limit),COUNTIF(WhatIf!G:G,"&gt;"&amp;price_limit)&amp;" exclusions","")</f>
        <v/>
      </c>
      <c r="R3" s="48"/>
      <c r="S3" s="84"/>
      <c r="T3" s="84"/>
    </row>
    <row r="4" spans="1:23" x14ac:dyDescent="0.4">
      <c r="B4" s="126" t="s">
        <v>723</v>
      </c>
      <c r="C4" s="173" t="str">
        <f>IF(price_weight_used&lt;&gt;50,price_weight_used,"Price &amp; Networks - Equal Weighting")</f>
        <v>Price &amp; Networks - Equal Weighting</v>
      </c>
      <c r="D4" s="175"/>
      <c r="R4" s="48"/>
      <c r="S4" s="84"/>
      <c r="T4" s="84"/>
    </row>
    <row r="6" spans="1:23" ht="24.45" x14ac:dyDescent="0.4">
      <c r="B6" s="169" t="s">
        <v>438</v>
      </c>
      <c r="C6" s="178" t="str">
        <f ca="1">Analysis!C18</f>
        <v>(#1) Philo with (+0 Add-Ons) / Spectrum TV Essentials (+0 Add-Ons)  [%100 of marked] for $35</v>
      </c>
      <c r="D6" s="178" t="str">
        <f ca="1">Analysis!D18</f>
        <v>(#2) Spectrum TV Essentials by itself (+0 Add-Ons) [%89 of marked] for $15</v>
      </c>
      <c r="E6" s="178" t="str">
        <f ca="1">Analysis!E18</f>
        <v>(#3) AT&amp;T Watch TV with (+0 Add-Ons) / Spectrum TV Essentials (+0 Add-Ons)  [%89 of marked] for $30</v>
      </c>
      <c r="R6" s="170" t="str">
        <f ca="1">Analysis!C7</f>
        <v>Philo</v>
      </c>
      <c r="S6" s="170" t="str">
        <f ca="1">Analysis!C10</f>
        <v>Spectrum TV Essentials</v>
      </c>
      <c r="T6" s="170" t="str">
        <f ca="1">Analysis!D7</f>
        <v>Spectrum TV Essentials</v>
      </c>
      <c r="U6" s="170" t="str">
        <f ca="1">Analysis!D10</f>
        <v/>
      </c>
      <c r="V6" s="170" t="str">
        <f ca="1">Analysis!E7</f>
        <v>AT&amp;T Watch TV</v>
      </c>
      <c r="W6" s="170" t="str">
        <f ca="1">Analysis!E10</f>
        <v>Spectrum TV Essentials</v>
      </c>
    </row>
    <row r="7" spans="1:23" x14ac:dyDescent="0.4">
      <c r="A7" s="49">
        <f ca="1">IF(B7="","",IF(INDEX(Data!$BI:$BI,MATCH(B7,Data!$A:$A,0),1)=0,"",INDEX(Data!$BI:$BI,MATCH(B7,Data!$A:$A,0),1)))</f>
        <v>1</v>
      </c>
      <c r="B7" s="171" t="str">
        <f ca="1">IFERROR(INDEX(Data!A$1:$A$1000,_xlfn.AGGREGATE(15,6,((Data!$D$1:$D$1000=1)/(Data!$D$1:$D$1000=1))*ROW(Data!$D$1:$D$1000),ROW(B7)-ROW(B$6)),1),"")</f>
        <v>A&amp;E</v>
      </c>
      <c r="C7" s="171" t="str">
        <f t="shared" ref="C7:C38" ca="1" si="0">IF(OR($B7="",R$6=""),"",IF(R7="Yes",R$6,IF(R7&lt;&gt;"",R$6&amp;" - "&amp;R7,IF(S7="Yes",S$6,IF(S7&lt;&gt;"",S$6&amp;" - "&amp;S7,"")))))</f>
        <v>Philo</v>
      </c>
      <c r="D7" s="171" t="str">
        <f t="shared" ref="D7:D38" ca="1" si="1">IF(OR($B7="",T$6=""),"",IF(T7="Yes",T$6,IF(T7&lt;&gt;"",T$6&amp;" - "&amp;T7,IF(U7="Yes",U$6,IF(U7&lt;&gt;"",U$6&amp;" - "&amp;U7,"")))))</f>
        <v>Spectrum TV Essentials</v>
      </c>
      <c r="E7" s="171" t="str">
        <f t="shared" ref="E7:E38" ca="1" si="2">IF(OR($B7="",V$6=""),"",IF(V7="Yes",V$6,IF(V7&lt;&gt;"",V$6&amp;" - "&amp;V7,IF(W7="Yes",W$6,IF(W7&lt;&gt;"",W$6&amp;" - "&amp;W7,"")))))</f>
        <v>AT&amp;T Watch TV</v>
      </c>
      <c r="R7" s="171" t="str">
        <f ca="1">IF(OR($B7="",R$6=""),"",IF(INDEX(mydata,MATCH($B7,Data!$A:$A,0),MATCH(R$6,Data!$1:$1,0))=0,"",INDEX(mydata,MATCH($B7,Data!$A:$A,0),MATCH(R$6,Data!$1:$1,0))))</f>
        <v>Yes</v>
      </c>
      <c r="S7" s="171" t="str">
        <f ca="1">IF(OR($B7="",S$6=""),"",IF(INDEX(mydata,MATCH($B7,Data!$A:$A,0),MATCH(S$6,Data!$1:$1,0))=0,"",INDEX(mydata,MATCH($B7,Data!$A:$A,0),MATCH(S$6,Data!$1:$1,0))))</f>
        <v>Yes</v>
      </c>
      <c r="T7" s="171" t="str">
        <f ca="1">IF(OR($B7="",T$6=""),"",IF(INDEX(mydata,MATCH($B7,Data!$A:$A,0),MATCH(T$6,Data!$1:$1,0))=0,"",INDEX(mydata,MATCH($B7,Data!$A:$A,0),MATCH(T$6,Data!$1:$1,0))))</f>
        <v>Yes</v>
      </c>
      <c r="U7" s="171" t="str">
        <f ca="1">IF(OR($B7="",U$6=""),"",IF(INDEX(mydata,MATCH($B7,Data!$A:$A,0),MATCH(U$6,Data!$1:$1,0))=0,"",INDEX(mydata,MATCH($B7,Data!$A:$A,0),MATCH(U$6,Data!$1:$1,0))))</f>
        <v/>
      </c>
      <c r="V7" s="171" t="str">
        <f ca="1">IF(OR($B7="",V$6=""),"",IF(INDEX(mydata,MATCH($B7,Data!$A:$A,0),MATCH(V$6,Data!$1:$1,0))=0,"",INDEX(mydata,MATCH($B7,Data!$A:$A,0),MATCH(V$6,Data!$1:$1,0))))</f>
        <v>Yes</v>
      </c>
      <c r="W7" s="171" t="str">
        <f ca="1">IF(OR($B7="",W$6=""),"",IF(INDEX(mydata,MATCH($B7,Data!$A:$A,0),MATCH(W$6,Data!$1:$1,0))=0,"",INDEX(mydata,MATCH($B7,Data!$A:$A,0),MATCH(W$6,Data!$1:$1,0))))</f>
        <v>Yes</v>
      </c>
    </row>
    <row r="8" spans="1:23" x14ac:dyDescent="0.4">
      <c r="A8" s="49">
        <f ca="1">IF(B8="","",IF(INDEX(Data!$BI:$BI,MATCH(B8,Data!$A:$A,0),1)=0,"",INDEX(Data!$BI:$BI,MATCH(B8,Data!$A:$A,0),1)))</f>
        <v>1</v>
      </c>
      <c r="B8" s="171" t="str">
        <f ca="1">IFERROR(INDEX(Data!A$1:$A$1000,_xlfn.AGGREGATE(15,6,((Data!$D$1:$D$1000=1)/(Data!$D$1:$D$1000=1))*ROW(Data!$D$1:$D$1000),ROW(B8)-ROW(B$6)),1),"")</f>
        <v>ABC</v>
      </c>
      <c r="C8" s="171" t="str">
        <f t="shared" ca="1" si="0"/>
        <v>Spectrum TV Essentials</v>
      </c>
      <c r="D8" s="171" t="str">
        <f t="shared" ca="1" si="1"/>
        <v>Spectrum TV Essentials</v>
      </c>
      <c r="E8" s="171" t="str">
        <f t="shared" ca="1" si="2"/>
        <v>Spectrum TV Essentials</v>
      </c>
      <c r="R8" s="171" t="str">
        <f ca="1">IF(OR($B8="",R$6=""),"",IF(INDEX(mydata,MATCH($B8,Data!$A:$A,0),MATCH(R$6,Data!$1:$1,0))=0,"",INDEX(mydata,MATCH($B8,Data!$A:$A,0),MATCH(R$6,Data!$1:$1,0))))</f>
        <v/>
      </c>
      <c r="S8" s="171" t="str">
        <f ca="1">IF(OR($B8="",S$6=""),"",IF(INDEX(mydata,MATCH($B8,Data!$A:$A,0),MATCH(S$6,Data!$1:$1,0))=0,"",INDEX(mydata,MATCH($B8,Data!$A:$A,0),MATCH(S$6,Data!$1:$1,0))))</f>
        <v>Yes</v>
      </c>
      <c r="T8" s="171" t="str">
        <f ca="1">IF(OR($B8="",T$6=""),"",IF(INDEX(mydata,MATCH($B8,Data!$A:$A,0),MATCH(T$6,Data!$1:$1,0))=0,"",INDEX(mydata,MATCH($B8,Data!$A:$A,0),MATCH(T$6,Data!$1:$1,0))))</f>
        <v>Yes</v>
      </c>
      <c r="U8" s="171" t="str">
        <f ca="1">IF(OR($B8="",U$6=""),"",IF(INDEX(mydata,MATCH($B8,Data!$A:$A,0),MATCH(U$6,Data!$1:$1,0))=0,"",INDEX(mydata,MATCH($B8,Data!$A:$A,0),MATCH(U$6,Data!$1:$1,0))))</f>
        <v/>
      </c>
      <c r="V8" s="171" t="str">
        <f ca="1">IF(OR($B8="",V$6=""),"",IF(INDEX(mydata,MATCH($B8,Data!$A:$A,0),MATCH(V$6,Data!$1:$1,0))=0,"",INDEX(mydata,MATCH($B8,Data!$A:$A,0),MATCH(V$6,Data!$1:$1,0))))</f>
        <v/>
      </c>
      <c r="W8" s="171" t="str">
        <f ca="1">IF(OR($B8="",W$6=""),"",IF(INDEX(mydata,MATCH($B8,Data!$A:$A,0),MATCH(W$6,Data!$1:$1,0))=0,"",INDEX(mydata,MATCH($B8,Data!$A:$A,0),MATCH(W$6,Data!$1:$1,0))))</f>
        <v>Yes</v>
      </c>
    </row>
    <row r="9" spans="1:23" x14ac:dyDescent="0.4">
      <c r="A9" s="49">
        <f ca="1">IF(B9="","",IF(INDEX(Data!$BI:$BI,MATCH(B9,Data!$A:$A,0),1)=0,"",INDEX(Data!$BI:$BI,MATCH(B9,Data!$A:$A,0),1)))</f>
        <v>2</v>
      </c>
      <c r="B9" s="171" t="str">
        <f ca="1">IFERROR(INDEX(Data!A$1:$A$1000,_xlfn.AGGREGATE(15,6,((Data!$D$1:$D$1000=1)/(Data!$D$1:$D$1000=1))*ROW(Data!$D$1:$D$1000),ROW(B9)-ROW(B$6)),1),"")</f>
        <v>Aspire</v>
      </c>
      <c r="C9" s="171" t="str">
        <f t="shared" ca="1" si="0"/>
        <v>Philo</v>
      </c>
      <c r="D9" s="171" t="str">
        <f t="shared" ca="1" si="1"/>
        <v/>
      </c>
      <c r="E9" s="171" t="str">
        <f t="shared" ca="1" si="2"/>
        <v/>
      </c>
      <c r="R9" s="171" t="str">
        <f ca="1">IF(OR($B9="",R$6=""),"",IF(INDEX(mydata,MATCH($B9,Data!$A:$A,0),MATCH(R$6,Data!$1:$1,0))=0,"",INDEX(mydata,MATCH($B9,Data!$A:$A,0),MATCH(R$6,Data!$1:$1,0))))</f>
        <v>Yes</v>
      </c>
      <c r="S9" s="171" t="str">
        <f ca="1">IF(OR($B9="",S$6=""),"",IF(INDEX(mydata,MATCH($B9,Data!$A:$A,0),MATCH(S$6,Data!$1:$1,0))=0,"",INDEX(mydata,MATCH($B9,Data!$A:$A,0),MATCH(S$6,Data!$1:$1,0))))</f>
        <v/>
      </c>
      <c r="T9" s="171" t="str">
        <f ca="1">IF(OR($B9="",T$6=""),"",IF(INDEX(mydata,MATCH($B9,Data!$A:$A,0),MATCH(T$6,Data!$1:$1,0))=0,"",INDEX(mydata,MATCH($B9,Data!$A:$A,0),MATCH(T$6,Data!$1:$1,0))))</f>
        <v/>
      </c>
      <c r="U9" s="171" t="str">
        <f ca="1">IF(OR($B9="",U$6=""),"",IF(INDEX(mydata,MATCH($B9,Data!$A:$A,0),MATCH(U$6,Data!$1:$1,0))=0,"",INDEX(mydata,MATCH($B9,Data!$A:$A,0),MATCH(U$6,Data!$1:$1,0))))</f>
        <v/>
      </c>
      <c r="V9" s="171" t="str">
        <f ca="1">IF(OR($B9="",V$6=""),"",IF(INDEX(mydata,MATCH($B9,Data!$A:$A,0),MATCH(V$6,Data!$1:$1,0))=0,"",INDEX(mydata,MATCH($B9,Data!$A:$A,0),MATCH(V$6,Data!$1:$1,0))))</f>
        <v/>
      </c>
      <c r="W9" s="171" t="str">
        <f ca="1">IF(OR($B9="",W$6=""),"",IF(INDEX(mydata,MATCH($B9,Data!$A:$A,0),MATCH(W$6,Data!$1:$1,0))=0,"",INDEX(mydata,MATCH($B9,Data!$A:$A,0),MATCH(W$6,Data!$1:$1,0))))</f>
        <v/>
      </c>
    </row>
    <row r="10" spans="1:23" x14ac:dyDescent="0.4">
      <c r="A10" s="49">
        <f ca="1">IF(B10="","",IF(INDEX(Data!$BI:$BI,MATCH(B10,Data!$A:$A,0),1)=0,"",INDEX(Data!$BI:$BI,MATCH(B10,Data!$A:$A,0),1)))</f>
        <v>3</v>
      </c>
      <c r="B10" s="171" t="str">
        <f ca="1">IFERROR(INDEX(Data!A$1:$A$1000,_xlfn.AGGREGATE(15,6,((Data!$D$1:$D$1000=1)/(Data!$D$1:$D$1000=1))*ROW(Data!$D$1:$D$1000),ROW(B10)-ROW(B$6)),1),"")</f>
        <v>Cartoon Network</v>
      </c>
      <c r="C10" s="171" t="str">
        <f t="shared" ca="1" si="0"/>
        <v>Spectrum TV Essentials</v>
      </c>
      <c r="D10" s="171" t="str">
        <f t="shared" ca="1" si="1"/>
        <v>Spectrum TV Essentials</v>
      </c>
      <c r="E10" s="171" t="str">
        <f t="shared" ca="1" si="2"/>
        <v>AT&amp;T Watch TV</v>
      </c>
      <c r="R10" s="171" t="str">
        <f ca="1">IF(OR($B10="",R$6=""),"",IF(INDEX(mydata,MATCH($B10,Data!$A:$A,0),MATCH(R$6,Data!$1:$1,0))=0,"",INDEX(mydata,MATCH($B10,Data!$A:$A,0),MATCH(R$6,Data!$1:$1,0))))</f>
        <v/>
      </c>
      <c r="S10" s="171" t="str">
        <f ca="1">IF(OR($B10="",S$6=""),"",IF(INDEX(mydata,MATCH($B10,Data!$A:$A,0),MATCH(S$6,Data!$1:$1,0))=0,"",INDEX(mydata,MATCH($B10,Data!$A:$A,0),MATCH(S$6,Data!$1:$1,0))))</f>
        <v>Yes</v>
      </c>
      <c r="T10" s="171" t="str">
        <f ca="1">IF(OR($B10="",T$6=""),"",IF(INDEX(mydata,MATCH($B10,Data!$A:$A,0),MATCH(T$6,Data!$1:$1,0))=0,"",INDEX(mydata,MATCH($B10,Data!$A:$A,0),MATCH(T$6,Data!$1:$1,0))))</f>
        <v>Yes</v>
      </c>
      <c r="U10" s="171" t="str">
        <f ca="1">IF(OR($B10="",U$6=""),"",IF(INDEX(mydata,MATCH($B10,Data!$A:$A,0),MATCH(U$6,Data!$1:$1,0))=0,"",INDEX(mydata,MATCH($B10,Data!$A:$A,0),MATCH(U$6,Data!$1:$1,0))))</f>
        <v/>
      </c>
      <c r="V10" s="171" t="str">
        <f ca="1">IF(OR($B10="",V$6=""),"",IF(INDEX(mydata,MATCH($B10,Data!$A:$A,0),MATCH(V$6,Data!$1:$1,0))=0,"",INDEX(mydata,MATCH($B10,Data!$A:$A,0),MATCH(V$6,Data!$1:$1,0))))</f>
        <v>Yes</v>
      </c>
      <c r="W10" s="171" t="str">
        <f ca="1">IF(OR($B10="",W$6=""),"",IF(INDEX(mydata,MATCH($B10,Data!$A:$A,0),MATCH(W$6,Data!$1:$1,0))=0,"",INDEX(mydata,MATCH($B10,Data!$A:$A,0),MATCH(W$6,Data!$1:$1,0))))</f>
        <v>Yes</v>
      </c>
    </row>
    <row r="11" spans="1:23" x14ac:dyDescent="0.4">
      <c r="A11" s="49">
        <f ca="1">IF(B11="","",IF(INDEX(Data!$BI:$BI,MATCH(B11,Data!$A:$A,0),1)=0,"",INDEX(Data!$BI:$BI,MATCH(B11,Data!$A:$A,0),1)))</f>
        <v>1</v>
      </c>
      <c r="B11" s="171" t="str">
        <f ca="1">IFERROR(INDEX(Data!A$1:$A$1000,_xlfn.AGGREGATE(15,6,((Data!$D$1:$D$1000=1)/(Data!$D$1:$D$1000=1))*ROW(Data!$D$1:$D$1000),ROW(B11)-ROW(B$6)),1),"")</f>
        <v>CBS</v>
      </c>
      <c r="C11" s="171" t="str">
        <f t="shared" ca="1" si="0"/>
        <v>Spectrum TV Essentials</v>
      </c>
      <c r="D11" s="171" t="str">
        <f t="shared" ca="1" si="1"/>
        <v>Spectrum TV Essentials</v>
      </c>
      <c r="E11" s="171" t="str">
        <f t="shared" ca="1" si="2"/>
        <v>Spectrum TV Essentials</v>
      </c>
      <c r="R11" s="171" t="str">
        <f ca="1">IF(OR($B11="",R$6=""),"",IF(INDEX(mydata,MATCH($B11,Data!$A:$A,0),MATCH(R$6,Data!$1:$1,0))=0,"",INDEX(mydata,MATCH($B11,Data!$A:$A,0),MATCH(R$6,Data!$1:$1,0))))</f>
        <v/>
      </c>
      <c r="S11" s="171" t="str">
        <f ca="1">IF(OR($B11="",S$6=""),"",IF(INDEX(mydata,MATCH($B11,Data!$A:$A,0),MATCH(S$6,Data!$1:$1,0))=0,"",INDEX(mydata,MATCH($B11,Data!$A:$A,0),MATCH(S$6,Data!$1:$1,0))))</f>
        <v>Yes</v>
      </c>
      <c r="T11" s="171" t="str">
        <f ca="1">IF(OR($B11="",T$6=""),"",IF(INDEX(mydata,MATCH($B11,Data!$A:$A,0),MATCH(T$6,Data!$1:$1,0))=0,"",INDEX(mydata,MATCH($B11,Data!$A:$A,0),MATCH(T$6,Data!$1:$1,0))))</f>
        <v>Yes</v>
      </c>
      <c r="U11" s="171" t="str">
        <f ca="1">IF(OR($B11="",U$6=""),"",IF(INDEX(mydata,MATCH($B11,Data!$A:$A,0),MATCH(U$6,Data!$1:$1,0))=0,"",INDEX(mydata,MATCH($B11,Data!$A:$A,0),MATCH(U$6,Data!$1:$1,0))))</f>
        <v/>
      </c>
      <c r="V11" s="171" t="str">
        <f ca="1">IF(OR($B11="",V$6=""),"",IF(INDEX(mydata,MATCH($B11,Data!$A:$A,0),MATCH(V$6,Data!$1:$1,0))=0,"",INDEX(mydata,MATCH($B11,Data!$A:$A,0),MATCH(V$6,Data!$1:$1,0))))</f>
        <v/>
      </c>
      <c r="W11" s="171" t="str">
        <f ca="1">IF(OR($B11="",W$6=""),"",IF(INDEX(mydata,MATCH($B11,Data!$A:$A,0),MATCH(W$6,Data!$1:$1,0))=0,"",INDEX(mydata,MATCH($B11,Data!$A:$A,0),MATCH(W$6,Data!$1:$1,0))))</f>
        <v>Yes</v>
      </c>
    </row>
    <row r="12" spans="1:23" x14ac:dyDescent="0.4">
      <c r="A12" s="49">
        <f ca="1">IF(B12="","",IF(INDEX(Data!$BI:$BI,MATCH(B12,Data!$A:$A,0),1)=0,"",INDEX(Data!$BI:$BI,MATCH(B12,Data!$A:$A,0),1)))</f>
        <v>3</v>
      </c>
      <c r="B12" s="171" t="str">
        <f ca="1">IFERROR(INDEX(Data!A$1:$A$1000,_xlfn.AGGREGATE(15,6,((Data!$D$1:$D$1000=1)/(Data!$D$1:$D$1000=1))*ROW(Data!$D$1:$D$1000),ROW(B12)-ROW(B$6)),1),"")</f>
        <v>Cooking Channel</v>
      </c>
      <c r="C12" s="171" t="str">
        <f t="shared" ca="1" si="0"/>
        <v>Philo</v>
      </c>
      <c r="D12" s="171" t="str">
        <f t="shared" ca="1" si="1"/>
        <v>Spectrum TV Essentials</v>
      </c>
      <c r="E12" s="171" t="str">
        <f t="shared" ca="1" si="2"/>
        <v>Spectrum TV Essentials</v>
      </c>
      <c r="R12" s="171" t="str">
        <f ca="1">IF(OR($B12="",R$6=""),"",IF(INDEX(mydata,MATCH($B12,Data!$A:$A,0),MATCH(R$6,Data!$1:$1,0))=0,"",INDEX(mydata,MATCH($B12,Data!$A:$A,0),MATCH(R$6,Data!$1:$1,0))))</f>
        <v>Yes</v>
      </c>
      <c r="S12" s="171" t="str">
        <f ca="1">IF(OR($B12="",S$6=""),"",IF(INDEX(mydata,MATCH($B12,Data!$A:$A,0),MATCH(S$6,Data!$1:$1,0))=0,"",INDEX(mydata,MATCH($B12,Data!$A:$A,0),MATCH(S$6,Data!$1:$1,0))))</f>
        <v>Yes</v>
      </c>
      <c r="T12" s="171" t="str">
        <f ca="1">IF(OR($B12="",T$6=""),"",IF(INDEX(mydata,MATCH($B12,Data!$A:$A,0),MATCH(T$6,Data!$1:$1,0))=0,"",INDEX(mydata,MATCH($B12,Data!$A:$A,0),MATCH(T$6,Data!$1:$1,0))))</f>
        <v>Yes</v>
      </c>
      <c r="U12" s="171" t="str">
        <f ca="1">IF(OR($B12="",U$6=""),"",IF(INDEX(mydata,MATCH($B12,Data!$A:$A,0),MATCH(U$6,Data!$1:$1,0))=0,"",INDEX(mydata,MATCH($B12,Data!$A:$A,0),MATCH(U$6,Data!$1:$1,0))))</f>
        <v/>
      </c>
      <c r="V12" s="171" t="str">
        <f ca="1">IF(OR($B12="",V$6=""),"",IF(INDEX(mydata,MATCH($B12,Data!$A:$A,0),MATCH(V$6,Data!$1:$1,0))=0,"",INDEX(mydata,MATCH($B12,Data!$A:$A,0),MATCH(V$6,Data!$1:$1,0))))</f>
        <v/>
      </c>
      <c r="W12" s="171" t="str">
        <f ca="1">IF(OR($B12="",W$6=""),"",IF(INDEX(mydata,MATCH($B12,Data!$A:$A,0),MATCH(W$6,Data!$1:$1,0))=0,"",INDEX(mydata,MATCH($B12,Data!$A:$A,0),MATCH(W$6,Data!$1:$1,0))))</f>
        <v>Yes</v>
      </c>
    </row>
    <row r="13" spans="1:23" x14ac:dyDescent="0.4">
      <c r="A13" s="49">
        <f ca="1">IF(B13="","",IF(INDEX(Data!$BI:$BI,MATCH(B13,Data!$A:$A,0),1)=0,"",INDEX(Data!$BI:$BI,MATCH(B13,Data!$A:$A,0),1)))</f>
        <v>1</v>
      </c>
      <c r="B13" s="171" t="str">
        <f ca="1">IFERROR(INDEX(Data!A$1:$A$1000,_xlfn.AGGREGATE(15,6,((Data!$D$1:$D$1000=1)/(Data!$D$1:$D$1000=1))*ROW(Data!$D$1:$D$1000),ROW(B13)-ROW(B$6)),1),"")</f>
        <v>FOX</v>
      </c>
      <c r="C13" s="171" t="str">
        <f t="shared" ca="1" si="0"/>
        <v>Spectrum TV Essentials</v>
      </c>
      <c r="D13" s="171" t="str">
        <f t="shared" ca="1" si="1"/>
        <v>Spectrum TV Essentials</v>
      </c>
      <c r="E13" s="171" t="str">
        <f t="shared" ca="1" si="2"/>
        <v>Spectrum TV Essentials</v>
      </c>
      <c r="R13" s="171" t="str">
        <f ca="1">IF(OR($B13="",R$6=""),"",IF(INDEX(mydata,MATCH($B13,Data!$A:$A,0),MATCH(R$6,Data!$1:$1,0))=0,"",INDEX(mydata,MATCH($B13,Data!$A:$A,0),MATCH(R$6,Data!$1:$1,0))))</f>
        <v/>
      </c>
      <c r="S13" s="171" t="str">
        <f ca="1">IF(OR($B13="",S$6=""),"",IF(INDEX(mydata,MATCH($B13,Data!$A:$A,0),MATCH(S$6,Data!$1:$1,0))=0,"",INDEX(mydata,MATCH($B13,Data!$A:$A,0),MATCH(S$6,Data!$1:$1,0))))</f>
        <v>Yes</v>
      </c>
      <c r="T13" s="171" t="str">
        <f ca="1">IF(OR($B13="",T$6=""),"",IF(INDEX(mydata,MATCH($B13,Data!$A:$A,0),MATCH(T$6,Data!$1:$1,0))=0,"",INDEX(mydata,MATCH($B13,Data!$A:$A,0),MATCH(T$6,Data!$1:$1,0))))</f>
        <v>Yes</v>
      </c>
      <c r="U13" s="171" t="str">
        <f ca="1">IF(OR($B13="",U$6=""),"",IF(INDEX(mydata,MATCH($B13,Data!$A:$A,0),MATCH(U$6,Data!$1:$1,0))=0,"",INDEX(mydata,MATCH($B13,Data!$A:$A,0),MATCH(U$6,Data!$1:$1,0))))</f>
        <v/>
      </c>
      <c r="V13" s="171" t="str">
        <f ca="1">IF(OR($B13="",V$6=""),"",IF(INDEX(mydata,MATCH($B13,Data!$A:$A,0),MATCH(V$6,Data!$1:$1,0))=0,"",INDEX(mydata,MATCH($B13,Data!$A:$A,0),MATCH(V$6,Data!$1:$1,0))))</f>
        <v/>
      </c>
      <c r="W13" s="171" t="str">
        <f ca="1">IF(OR($B13="",W$6=""),"",IF(INDEX(mydata,MATCH($B13,Data!$A:$A,0),MATCH(W$6,Data!$1:$1,0))=0,"",INDEX(mydata,MATCH($B13,Data!$A:$A,0),MATCH(W$6,Data!$1:$1,0))))</f>
        <v>Yes</v>
      </c>
    </row>
    <row r="14" spans="1:23" x14ac:dyDescent="0.4">
      <c r="A14" s="49">
        <f ca="1">IF(B14="","",IF(INDEX(Data!$BI:$BI,MATCH(B14,Data!$A:$A,0),1)=0,"",INDEX(Data!$BI:$BI,MATCH(B14,Data!$A:$A,0),1)))</f>
        <v>2</v>
      </c>
      <c r="B14" s="171" t="str">
        <f ca="1">IFERROR(INDEX(Data!A$1:$A$1000,_xlfn.AGGREGATE(15,6,((Data!$D$1:$D$1000=1)/(Data!$D$1:$D$1000=1))*ROW(Data!$D$1:$D$1000),ROW(B14)-ROW(B$6)),1),"")</f>
        <v>Fox Sports Regionals</v>
      </c>
      <c r="C14" s="171" t="str">
        <f t="shared" ca="1" si="0"/>
        <v>Spectrum TV Essentials</v>
      </c>
      <c r="D14" s="171" t="str">
        <f t="shared" ca="1" si="1"/>
        <v>Spectrum TV Essentials</v>
      </c>
      <c r="E14" s="171" t="str">
        <f t="shared" ca="1" si="2"/>
        <v>Spectrum TV Essentials</v>
      </c>
      <c r="R14" s="171" t="str">
        <f ca="1">IF(OR($B14="",R$6=""),"",IF(INDEX(mydata,MATCH($B14,Data!$A:$A,0),MATCH(R$6,Data!$1:$1,0))=0,"",INDEX(mydata,MATCH($B14,Data!$A:$A,0),MATCH(R$6,Data!$1:$1,0))))</f>
        <v/>
      </c>
      <c r="S14" s="171" t="str">
        <f ca="1">IF(OR($B14="",S$6=""),"",IF(INDEX(mydata,MATCH($B14,Data!$A:$A,0),MATCH(S$6,Data!$1:$1,0))=0,"",INDEX(mydata,MATCH($B14,Data!$A:$A,0),MATCH(S$6,Data!$1:$1,0))))</f>
        <v>Yes</v>
      </c>
      <c r="T14" s="171" t="str">
        <f ca="1">IF(OR($B14="",T$6=""),"",IF(INDEX(mydata,MATCH($B14,Data!$A:$A,0),MATCH(T$6,Data!$1:$1,0))=0,"",INDEX(mydata,MATCH($B14,Data!$A:$A,0),MATCH(T$6,Data!$1:$1,0))))</f>
        <v>Yes</v>
      </c>
      <c r="U14" s="171" t="str">
        <f ca="1">IF(OR($B14="",U$6=""),"",IF(INDEX(mydata,MATCH($B14,Data!$A:$A,0),MATCH(U$6,Data!$1:$1,0))=0,"",INDEX(mydata,MATCH($B14,Data!$A:$A,0),MATCH(U$6,Data!$1:$1,0))))</f>
        <v/>
      </c>
      <c r="V14" s="171" t="str">
        <f ca="1">IF(OR($B14="",V$6=""),"",IF(INDEX(mydata,MATCH($B14,Data!$A:$A,0),MATCH(V$6,Data!$1:$1,0))=0,"",INDEX(mydata,MATCH($B14,Data!$A:$A,0),MATCH(V$6,Data!$1:$1,0))))</f>
        <v/>
      </c>
      <c r="W14" s="171" t="str">
        <f ca="1">IF(OR($B14="",W$6=""),"",IF(INDEX(mydata,MATCH($B14,Data!$A:$A,0),MATCH(W$6,Data!$1:$1,0))=0,"",INDEX(mydata,MATCH($B14,Data!$A:$A,0),MATCH(W$6,Data!$1:$1,0))))</f>
        <v>Yes</v>
      </c>
    </row>
    <row r="15" spans="1:23" x14ac:dyDescent="0.4">
      <c r="A15" s="49">
        <f ca="1">IF(B15="","",IF(INDEX(Data!$BI:$BI,MATCH(B15,Data!$A:$A,0),1)=0,"",INDEX(Data!$BI:$BI,MATCH(B15,Data!$A:$A,0),1)))</f>
        <v>1</v>
      </c>
      <c r="B15" s="171" t="str">
        <f ca="1">IFERROR(INDEX(Data!A$1:$A$1000,_xlfn.AGGREGATE(15,6,((Data!$D$1:$D$1000=1)/(Data!$D$1:$D$1000=1))*ROW(Data!$D$1:$D$1000),ROW(B15)-ROW(B$6)),1),"")</f>
        <v>NBC</v>
      </c>
      <c r="C15" s="171" t="str">
        <f t="shared" ca="1" si="0"/>
        <v>Spectrum TV Essentials</v>
      </c>
      <c r="D15" s="171" t="str">
        <f t="shared" ca="1" si="1"/>
        <v>Spectrum TV Essentials</v>
      </c>
      <c r="E15" s="171" t="str">
        <f t="shared" ca="1" si="2"/>
        <v>Spectrum TV Essentials</v>
      </c>
      <c r="R15" s="171" t="str">
        <f ca="1">IF(OR($B15="",R$6=""),"",IF(INDEX(mydata,MATCH($B15,Data!$A:$A,0),MATCH(R$6,Data!$1:$1,0))=0,"",INDEX(mydata,MATCH($B15,Data!$A:$A,0),MATCH(R$6,Data!$1:$1,0))))</f>
        <v/>
      </c>
      <c r="S15" s="171" t="str">
        <f ca="1">IF(OR($B15="",S$6=""),"",IF(INDEX(mydata,MATCH($B15,Data!$A:$A,0),MATCH(S$6,Data!$1:$1,0))=0,"",INDEX(mydata,MATCH($B15,Data!$A:$A,0),MATCH(S$6,Data!$1:$1,0))))</f>
        <v>Yes</v>
      </c>
      <c r="T15" s="171" t="str">
        <f ca="1">IF(OR($B15="",T$6=""),"",IF(INDEX(mydata,MATCH($B15,Data!$A:$A,0),MATCH(T$6,Data!$1:$1,0))=0,"",INDEX(mydata,MATCH($B15,Data!$A:$A,0),MATCH(T$6,Data!$1:$1,0))))</f>
        <v>Yes</v>
      </c>
      <c r="U15" s="171" t="str">
        <f ca="1">IF(OR($B15="",U$6=""),"",IF(INDEX(mydata,MATCH($B15,Data!$A:$A,0),MATCH(U$6,Data!$1:$1,0))=0,"",INDEX(mydata,MATCH($B15,Data!$A:$A,0),MATCH(U$6,Data!$1:$1,0))))</f>
        <v/>
      </c>
      <c r="V15" s="171" t="str">
        <f ca="1">IF(OR($B15="",V$6=""),"",IF(INDEX(mydata,MATCH($B15,Data!$A:$A,0),MATCH(V$6,Data!$1:$1,0))=0,"",INDEX(mydata,MATCH($B15,Data!$A:$A,0),MATCH(V$6,Data!$1:$1,0))))</f>
        <v/>
      </c>
      <c r="W15" s="171" t="str">
        <f ca="1">IF(OR($B15="",W$6=""),"",IF(INDEX(mydata,MATCH($B15,Data!$A:$A,0),MATCH(W$6,Data!$1:$1,0))=0,"",INDEX(mydata,MATCH($B15,Data!$A:$A,0),MATCH(W$6,Data!$1:$1,0))))</f>
        <v>Yes</v>
      </c>
    </row>
    <row r="16" spans="1:23" x14ac:dyDescent="0.4">
      <c r="A16" s="49" t="str">
        <f ca="1">IF(B16="","",IF(INDEX(Data!$BI:$BI,MATCH(B16,Data!$A:$A,0),1)=0,"",INDEX(Data!$BI:$BI,MATCH(B16,Data!$A:$A,0),1)))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IF(B17="","",IF(INDEX(Data!$BI:$BI,MATCH(B17,Data!$A:$A,0),1)=0,"",INDEX(Data!$BI:$BI,MATCH(B17,Data!$A:$A,0),1)))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IF(B18="","",IF(INDEX(Data!$BI:$BI,MATCH(B18,Data!$A:$A,0),1)=0,"",INDEX(Data!$BI:$BI,MATCH(B18,Data!$A:$A,0),1)))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IF(B19="","",IF(INDEX(Data!$BI:$BI,MATCH(B19,Data!$A:$A,0),1)=0,"",INDEX(Data!$BI:$BI,MATCH(B19,Data!$A:$A,0),1)))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IF(B20="","",IF(INDEX(Data!$BI:$BI,MATCH(B20,Data!$A:$A,0),1)=0,"",INDEX(Data!$BI:$BI,MATCH(B20,Data!$A:$A,0),1)))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IF(B21="","",IF(INDEX(Data!$BI:$BI,MATCH(B21,Data!$A:$A,0),1)=0,"",INDEX(Data!$BI:$BI,MATCH(B21,Data!$A:$A,0),1)))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IF(B22="","",IF(INDEX(Data!$BI:$BI,MATCH(B22,Data!$A:$A,0),1)=0,"",INDEX(Data!$BI:$BI,MATCH(B22,Data!$A:$A,0),1)))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IF(B23="","",IF(INDEX(Data!$BI:$BI,MATCH(B23,Data!$A:$A,0),1)=0,"",INDEX(Data!$BI:$BI,MATCH(B23,Data!$A:$A,0),1)))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IF(B24="","",IF(INDEX(Data!$BI:$BI,MATCH(B24,Data!$A:$A,0),1)=0,"",INDEX(Data!$BI:$BI,MATCH(B24,Data!$A:$A,0),1)))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IF(B25="","",IF(INDEX(Data!$BI:$BI,MATCH(B25,Data!$A:$A,0),1)=0,"",INDEX(Data!$BI:$BI,MATCH(B25,Data!$A:$A,0),1)))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IF(B26="","",IF(INDEX(Data!$BI:$BI,MATCH(B26,Data!$A:$A,0),1)=0,"",INDEX(Data!$BI:$BI,MATCH(B26,Data!$A:$A,0),1)))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IF(B27="","",IF(INDEX(Data!$BI:$BI,MATCH(B27,Data!$A:$A,0),1)=0,"",INDEX(Data!$BI:$BI,MATCH(B27,Data!$A:$A,0),1)))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IF(B28="","",IF(INDEX(Data!$BI:$BI,MATCH(B28,Data!$A:$A,0),1)=0,"",INDEX(Data!$BI:$BI,MATCH(B28,Data!$A:$A,0),1)))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IF(B29="","",IF(INDEX(Data!$BI:$BI,MATCH(B29,Data!$A:$A,0),1)=0,"",INDEX(Data!$BI:$BI,MATCH(B29,Data!$A:$A,0),1)))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IF(B30="","",IF(INDEX(Data!$BI:$BI,MATCH(B30,Data!$A:$A,0),1)=0,"",INDEX(Data!$BI:$BI,MATCH(B30,Data!$A:$A,0),1)))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IF(B31="","",IF(INDEX(Data!$BI:$BI,MATCH(B31,Data!$A:$A,0),1)=0,"",INDEX(Data!$BI:$BI,MATCH(B31,Data!$A:$A,0),1)))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IF(B32="","",IF(INDEX(Data!$BI:$BI,MATCH(B32,Data!$A:$A,0),1)=0,"",INDEX(Data!$BI:$BI,MATCH(B32,Data!$A:$A,0),1)))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IF(B33="","",IF(INDEX(Data!$BI:$BI,MATCH(B33,Data!$A:$A,0),1)=0,"",INDEX(Data!$BI:$BI,MATCH(B33,Data!$A:$A,0),1)))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IF(B34="","",IF(INDEX(Data!$BI:$BI,MATCH(B34,Data!$A:$A,0),1)=0,"",INDEX(Data!$BI:$BI,MATCH(B34,Data!$A:$A,0),1)))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IF(B35="","",IF(INDEX(Data!$BI:$BI,MATCH(B35,Data!$A:$A,0),1)=0,"",INDEX(Data!$BI:$BI,MATCH(B35,Data!$A:$A,0),1)))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IF(B36="","",IF(INDEX(Data!$BI:$BI,MATCH(B36,Data!$A:$A,0),1)=0,"",INDEX(Data!$BI:$BI,MATCH(B36,Data!$A:$A,0),1)))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IF(B37="","",IF(INDEX(Data!$BI:$BI,MATCH(B37,Data!$A:$A,0),1)=0,"",INDEX(Data!$BI:$BI,MATCH(B37,Data!$A:$A,0),1)))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IF(B38="","",IF(INDEX(Data!$BI:$BI,MATCH(B38,Data!$A:$A,0),1)=0,"",INDEX(Data!$BI:$BI,MATCH(B38,Data!$A:$A,0),1)))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IF(B39="","",IF(INDEX(Data!$BI:$BI,MATCH(B39,Data!$A:$A,0),1)=0,"",INDEX(Data!$BI:$BI,MATCH(B39,Data!$A:$A,0),1)))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IF(B40="","",IF(INDEX(Data!$BI:$BI,MATCH(B40,Data!$A:$A,0),1)=0,"",INDEX(Data!$BI:$BI,MATCH(B40,Data!$A:$A,0),1)))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IF(B41="","",IF(INDEX(Data!$BI:$BI,MATCH(B41,Data!$A:$A,0),1)=0,"",INDEX(Data!$BI:$BI,MATCH(B41,Data!$A:$A,0),1)))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IF(B42="","",IF(INDEX(Data!$BI:$BI,MATCH(B42,Data!$A:$A,0),1)=0,"",INDEX(Data!$BI:$BI,MATCH(B42,Data!$A:$A,0),1)))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IF(B43="","",IF(INDEX(Data!$BI:$BI,MATCH(B43,Data!$A:$A,0),1)=0,"",INDEX(Data!$BI:$BI,MATCH(B43,Data!$A:$A,0),1)))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IF(B44="","",IF(INDEX(Data!$BI:$BI,MATCH(B44,Data!$A:$A,0),1)=0,"",INDEX(Data!$BI:$BI,MATCH(B44,Data!$A:$A,0),1)))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IF(B45="","",IF(INDEX(Data!$BI:$BI,MATCH(B45,Data!$A:$A,0),1)=0,"",INDEX(Data!$BI:$BI,MATCH(B45,Data!$A:$A,0),1)))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IF(B46="","",IF(INDEX(Data!$BI:$BI,MATCH(B46,Data!$A:$A,0),1)=0,"",INDEX(Data!$BI:$BI,MATCH(B46,Data!$A:$A,0),1)))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IF(B47="","",IF(INDEX(Data!$BI:$BI,MATCH(B47,Data!$A:$A,0),1)=0,"",INDEX(Data!$BI:$BI,MATCH(B47,Data!$A:$A,0),1)))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IF(B48="","",IF(INDEX(Data!$BI:$BI,MATCH(B48,Data!$A:$A,0),1)=0,"",INDEX(Data!$BI:$BI,MATCH(B48,Data!$A:$A,0),1)))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IF(B49="","",IF(INDEX(Data!$BI:$BI,MATCH(B49,Data!$A:$A,0),1)=0,"",INDEX(Data!$BI:$BI,MATCH(B49,Data!$A:$A,0),1)))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IF(B50="","",IF(INDEX(Data!$BI:$BI,MATCH(B50,Data!$A:$A,0),1)=0,"",INDEX(Data!$BI:$BI,MATCH(B50,Data!$A:$A,0),1)))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IF(B51="","",IF(INDEX(Data!$BI:$BI,MATCH(B51,Data!$A:$A,0),1)=0,"",INDEX(Data!$BI:$BI,MATCH(B51,Data!$A:$A,0),1)))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IF(B52="","",IF(INDEX(Data!$BI:$BI,MATCH(B52,Data!$A:$A,0),1)=0,"",INDEX(Data!$BI:$BI,MATCH(B52,Data!$A:$A,0),1)))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IF(B53="","",IF(INDEX(Data!$BI:$BI,MATCH(B53,Data!$A:$A,0),1)=0,"",INDEX(Data!$BI:$BI,MATCH(B53,Data!$A:$A,0),1)))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IF(B54="","",IF(INDEX(Data!$BI:$BI,MATCH(B54,Data!$A:$A,0),1)=0,"",INDEX(Data!$BI:$BI,MATCH(B54,Data!$A:$A,0),1)))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IF(B55="","",IF(INDEX(Data!$BI:$BI,MATCH(B55,Data!$A:$A,0),1)=0,"",INDEX(Data!$BI:$BI,MATCH(B55,Data!$A:$A,0),1)))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IF(B56="","",IF(INDEX(Data!$BI:$BI,MATCH(B56,Data!$A:$A,0),1)=0,"",INDEX(Data!$BI:$BI,MATCH(B56,Data!$A:$A,0),1)))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IF(B57="","",IF(INDEX(Data!$BI:$BI,MATCH(B57,Data!$A:$A,0),1)=0,"",INDEX(Data!$BI:$BI,MATCH(B57,Data!$A:$A,0),1)))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IF(B58="","",IF(INDEX(Data!$BI:$BI,MATCH(B58,Data!$A:$A,0),1)=0,"",INDEX(Data!$BI:$BI,MATCH(B58,Data!$A:$A,0),1)))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IF(B59="","",IF(INDEX(Data!$BI:$BI,MATCH(B59,Data!$A:$A,0),1)=0,"",INDEX(Data!$BI:$BI,MATCH(B59,Data!$A:$A,0),1)))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IF(B60="","",IF(INDEX(Data!$BI:$BI,MATCH(B60,Data!$A:$A,0),1)=0,"",INDEX(Data!$BI:$BI,MATCH(B60,Data!$A:$A,0),1)))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IF(B61="","",IF(INDEX(Data!$BI:$BI,MATCH(B61,Data!$A:$A,0),1)=0,"",INDEX(Data!$BI:$BI,MATCH(B61,Data!$A:$A,0),1)))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IF(B62="","",IF(INDEX(Data!$BI:$BI,MATCH(B62,Data!$A:$A,0),1)=0,"",INDEX(Data!$BI:$BI,MATCH(B62,Data!$A:$A,0),1)))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IF(B63="","",IF(INDEX(Data!$BI:$BI,MATCH(B63,Data!$A:$A,0),1)=0,"",INDEX(Data!$BI:$BI,MATCH(B63,Data!$A:$A,0),1)))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IF(B64="","",IF(INDEX(Data!$BI:$BI,MATCH(B64,Data!$A:$A,0),1)=0,"",INDEX(Data!$BI:$BI,MATCH(B64,Data!$A:$A,0),1)))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IF(B65="","",IF(INDEX(Data!$BI:$BI,MATCH(B65,Data!$A:$A,0),1)=0,"",INDEX(Data!$BI:$BI,MATCH(B65,Data!$A:$A,0),1)))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IF(B66="","",IF(INDEX(Data!$BI:$BI,MATCH(B66,Data!$A:$A,0),1)=0,"",INDEX(Data!$BI:$BI,MATCH(B66,Data!$A:$A,0),1)))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IF(B67="","",IF(INDEX(Data!$BI:$BI,MATCH(B67,Data!$A:$A,0),1)=0,"",INDEX(Data!$BI:$BI,MATCH(B67,Data!$A:$A,0),1)))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IF(B68="","",IF(INDEX(Data!$BI:$BI,MATCH(B68,Data!$A:$A,0),1)=0,"",INDEX(Data!$BI:$BI,MATCH(B68,Data!$A:$A,0),1)))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IF(B69="","",IF(INDEX(Data!$BI:$BI,MATCH(B69,Data!$A:$A,0),1)=0,"",INDEX(Data!$BI:$BI,MATCH(B69,Data!$A:$A,0),1)))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IF(B70="","",IF(INDEX(Data!$BI:$BI,MATCH(B70,Data!$A:$A,0),1)=0,"",INDEX(Data!$BI:$BI,MATCH(B70,Data!$A:$A,0),1)))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IF(B71="","",IF(INDEX(Data!$BI:$BI,MATCH(B71,Data!$A:$A,0),1)=0,"",INDEX(Data!$BI:$BI,MATCH(B71,Data!$A:$A,0),1)))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IF(B72="","",IF(INDEX(Data!$BI:$BI,MATCH(B72,Data!$A:$A,0),1)=0,"",INDEX(Data!$BI:$BI,MATCH(B72,Data!$A:$A,0),1)))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IF(B73="","",IF(INDEX(Data!$BI:$BI,MATCH(B73,Data!$A:$A,0),1)=0,"",INDEX(Data!$BI:$BI,MATCH(B73,Data!$A:$A,0),1)))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IF(B74="","",IF(INDEX(Data!$BI:$BI,MATCH(B74,Data!$A:$A,0),1)=0,"",INDEX(Data!$BI:$BI,MATCH(B74,Data!$A:$A,0),1)))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IF(B75="","",IF(INDEX(Data!$BI:$BI,MATCH(B75,Data!$A:$A,0),1)=0,"",INDEX(Data!$BI:$BI,MATCH(B75,Data!$A:$A,0),1)))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IF(B76="","",IF(INDEX(Data!$BI:$BI,MATCH(B76,Data!$A:$A,0),1)=0,"",INDEX(Data!$BI:$BI,MATCH(B76,Data!$A:$A,0),1)))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IF(B77="","",IF(INDEX(Data!$BI:$BI,MATCH(B77,Data!$A:$A,0),1)=0,"",INDEX(Data!$BI:$BI,MATCH(B77,Data!$A:$A,0),1)))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IF(B78="","",IF(INDEX(Data!$BI:$BI,MATCH(B78,Data!$A:$A,0),1)=0,"",INDEX(Data!$BI:$BI,MATCH(B78,Data!$A:$A,0),1)))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IF(B79="","",IF(INDEX(Data!$BI:$BI,MATCH(B79,Data!$A:$A,0),1)=0,"",INDEX(Data!$BI:$BI,MATCH(B79,Data!$A:$A,0),1)))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IF(B80="","",IF(INDEX(Data!$BI:$BI,MATCH(B80,Data!$A:$A,0),1)=0,"",INDEX(Data!$BI:$BI,MATCH(B80,Data!$A:$A,0),1)))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IF(B81="","",IF(INDEX(Data!$BI:$BI,MATCH(B81,Data!$A:$A,0),1)=0,"",INDEX(Data!$BI:$BI,MATCH(B81,Data!$A:$A,0),1)))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IF(B82="","",IF(INDEX(Data!$BI:$BI,MATCH(B82,Data!$A:$A,0),1)=0,"",INDEX(Data!$BI:$BI,MATCH(B82,Data!$A:$A,0),1)))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IF(B83="","",IF(INDEX(Data!$BI:$BI,MATCH(B83,Data!$A:$A,0),1)=0,"",INDEX(Data!$BI:$BI,MATCH(B83,Data!$A:$A,0),1)))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IF(B84="","",IF(INDEX(Data!$BI:$BI,MATCH(B84,Data!$A:$A,0),1)=0,"",INDEX(Data!$BI:$BI,MATCH(B84,Data!$A:$A,0),1)))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IF(B85="","",IF(INDEX(Data!$BI:$BI,MATCH(B85,Data!$A:$A,0),1)=0,"",INDEX(Data!$BI:$BI,MATCH(B85,Data!$A:$A,0),1)))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IF(B86="","",IF(INDEX(Data!$BI:$BI,MATCH(B86,Data!$A:$A,0),1)=0,"",INDEX(Data!$BI:$BI,MATCH(B86,Data!$A:$A,0),1)))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IF(B87="","",IF(INDEX(Data!$BI:$BI,MATCH(B87,Data!$A:$A,0),1)=0,"",INDEX(Data!$BI:$BI,MATCH(B87,Data!$A:$A,0),1)))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IF(B88="","",IF(INDEX(Data!$BI:$BI,MATCH(B88,Data!$A:$A,0),1)=0,"",INDEX(Data!$BI:$BI,MATCH(B88,Data!$A:$A,0),1)))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IF(B89="","",IF(INDEX(Data!$BI:$BI,MATCH(B89,Data!$A:$A,0),1)=0,"",INDEX(Data!$BI:$BI,MATCH(B89,Data!$A:$A,0),1)))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IF(B90="","",IF(INDEX(Data!$BI:$BI,MATCH(B90,Data!$A:$A,0),1)=0,"",INDEX(Data!$BI:$BI,MATCH(B90,Data!$A:$A,0),1)))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IF(B91="","",IF(INDEX(Data!$BI:$BI,MATCH(B91,Data!$A:$A,0),1)=0,"",INDEX(Data!$BI:$BI,MATCH(B91,Data!$A:$A,0),1)))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IF(B92="","",IF(INDEX(Data!$BI:$BI,MATCH(B92,Data!$A:$A,0),1)=0,"",INDEX(Data!$BI:$BI,MATCH(B92,Data!$A:$A,0),1)))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IF(B93="","",IF(INDEX(Data!$BI:$BI,MATCH(B93,Data!$A:$A,0),1)=0,"",INDEX(Data!$BI:$BI,MATCH(B93,Data!$A:$A,0),1)))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IF(B94="","",IF(INDEX(Data!$BI:$BI,MATCH(B94,Data!$A:$A,0),1)=0,"",INDEX(Data!$BI:$BI,MATCH(B94,Data!$A:$A,0),1)))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IF(B95="","",IF(INDEX(Data!$BI:$BI,MATCH(B95,Data!$A:$A,0),1)=0,"",INDEX(Data!$BI:$BI,MATCH(B95,Data!$A:$A,0),1)))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IF(B96="","",IF(INDEX(Data!$BI:$BI,MATCH(B96,Data!$A:$A,0),1)=0,"",INDEX(Data!$BI:$BI,MATCH(B96,Data!$A:$A,0),1)))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IF(B97="","",IF(INDEX(Data!$BI:$BI,MATCH(B97,Data!$A:$A,0),1)=0,"",INDEX(Data!$BI:$BI,MATCH(B97,Data!$A:$A,0),1)))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IF(B98="","",IF(INDEX(Data!$BI:$BI,MATCH(B98,Data!$A:$A,0),1)=0,"",INDEX(Data!$BI:$BI,MATCH(B98,Data!$A:$A,0),1)))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IF(B99="","",IF(INDEX(Data!$BI:$BI,MATCH(B99,Data!$A:$A,0),1)=0,"",INDEX(Data!$BI:$BI,MATCH(B99,Data!$A:$A,0),1)))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IF(B100="","",IF(INDEX(Data!$BI:$BI,MATCH(B100,Data!$A:$A,0),1)=0,"",INDEX(Data!$BI:$BI,MATCH(B100,Data!$A:$A,0),1)))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IF(B101="","",IF(INDEX(Data!$BI:$BI,MATCH(B101,Data!$A:$A,0),1)=0,"",INDEX(Data!$BI:$BI,MATCH(B101,Data!$A:$A,0),1)))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IF(B102="","",IF(INDEX(Data!$BI:$BI,MATCH(B102,Data!$A:$A,0),1)=0,"",INDEX(Data!$BI:$BI,MATCH(B102,Data!$A:$A,0),1)))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IF(B103="","",IF(INDEX(Data!$BI:$BI,MATCH(B103,Data!$A:$A,0),1)=0,"",INDEX(Data!$BI:$BI,MATCH(B103,Data!$A:$A,0),1)))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IF(B104="","",IF(INDEX(Data!$BI:$BI,MATCH(B104,Data!$A:$A,0),1)=0,"",INDEX(Data!$BI:$BI,MATCH(B104,Data!$A:$A,0),1)))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IF(B105="","",IF(INDEX(Data!$BI:$BI,MATCH(B105,Data!$A:$A,0),1)=0,"",INDEX(Data!$BI:$BI,MATCH(B105,Data!$A:$A,0),1)))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IF(B106="","",IF(INDEX(Data!$BI:$BI,MATCH(B106,Data!$A:$A,0),1)=0,"",INDEX(Data!$BI:$BI,MATCH(B106,Data!$A:$A,0),1)))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IF(B107="","",IF(INDEX(Data!$BI:$BI,MATCH(B107,Data!$A:$A,0),1)=0,"",INDEX(Data!$BI:$BI,MATCH(B107,Data!$A:$A,0),1)))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IF(B108="","",IF(INDEX(Data!$BI:$BI,MATCH(B108,Data!$A:$A,0),1)=0,"",INDEX(Data!$BI:$BI,MATCH(B108,Data!$A:$A,0),1)))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IF(B109="","",IF(INDEX(Data!$BI:$BI,MATCH(B109,Data!$A:$A,0),1)=0,"",INDEX(Data!$BI:$BI,MATCH(B109,Data!$A:$A,0),1)))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IF(B110="","",IF(INDEX(Data!$BI:$BI,MATCH(B110,Data!$A:$A,0),1)=0,"",INDEX(Data!$BI:$BI,MATCH(B110,Data!$A:$A,0),1)))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IF(B111="","",IF(INDEX(Data!$BI:$BI,MATCH(B111,Data!$A:$A,0),1)=0,"",INDEX(Data!$BI:$BI,MATCH(B111,Data!$A:$A,0),1)))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IF(B112="","",IF(INDEX(Data!$BI:$BI,MATCH(B112,Data!$A:$A,0),1)=0,"",INDEX(Data!$BI:$BI,MATCH(B112,Data!$A:$A,0),1)))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IF(B113="","",IF(INDEX(Data!$BI:$BI,MATCH(B113,Data!$A:$A,0),1)=0,"",INDEX(Data!$BI:$BI,MATCH(B113,Data!$A:$A,0),1)))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IF(B114="","",IF(INDEX(Data!$BI:$BI,MATCH(B114,Data!$A:$A,0),1)=0,"",INDEX(Data!$BI:$BI,MATCH(B114,Data!$A:$A,0),1)))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IF(B115="","",IF(INDEX(Data!$BI:$BI,MATCH(B115,Data!$A:$A,0),1)=0,"",INDEX(Data!$BI:$BI,MATCH(B115,Data!$A:$A,0),1)))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IF(B116="","",IF(INDEX(Data!$BI:$BI,MATCH(B116,Data!$A:$A,0),1)=0,"",INDEX(Data!$BI:$BI,MATCH(B116,Data!$A:$A,0),1)))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IF(B117="","",IF(INDEX(Data!$BI:$BI,MATCH(B117,Data!$A:$A,0),1)=0,"",INDEX(Data!$BI:$BI,MATCH(B117,Data!$A:$A,0),1)))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IF(B118="","",IF(INDEX(Data!$BI:$BI,MATCH(B118,Data!$A:$A,0),1)=0,"",INDEX(Data!$BI:$BI,MATCH(B118,Data!$A:$A,0),1)))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IF(B119="","",IF(INDEX(Data!$BI:$BI,MATCH(B119,Data!$A:$A,0),1)=0,"",INDEX(Data!$BI:$BI,MATCH(B119,Data!$A:$A,0),1)))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IF(B120="","",IF(INDEX(Data!$BI:$BI,MATCH(B120,Data!$A:$A,0),1)=0,"",INDEX(Data!$BI:$BI,MATCH(B120,Data!$A:$A,0),1)))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IF(B121="","",IF(INDEX(Data!$BI:$BI,MATCH(B121,Data!$A:$A,0),1)=0,"",INDEX(Data!$BI:$BI,MATCH(B121,Data!$A:$A,0),1)))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IF(B122="","",IF(INDEX(Data!$BI:$BI,MATCH(B122,Data!$A:$A,0),1)=0,"",INDEX(Data!$BI:$BI,MATCH(B122,Data!$A:$A,0),1)))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IF(B123="","",IF(INDEX(Data!$BI:$BI,MATCH(B123,Data!$A:$A,0),1)=0,"",INDEX(Data!$BI:$BI,MATCH(B123,Data!$A:$A,0),1)))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IF(B124="","",IF(INDEX(Data!$BI:$BI,MATCH(B124,Data!$A:$A,0),1)=0,"",INDEX(Data!$BI:$BI,MATCH(B124,Data!$A:$A,0),1)))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IF(B125="","",IF(INDEX(Data!$BI:$BI,MATCH(B125,Data!$A:$A,0),1)=0,"",INDEX(Data!$BI:$BI,MATCH(B125,Data!$A:$A,0),1)))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IF(B126="","",IF(INDEX(Data!$BI:$BI,MATCH(B126,Data!$A:$A,0),1)=0,"",INDEX(Data!$BI:$BI,MATCH(B126,Data!$A:$A,0),1)))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IF(B127="","",IF(INDEX(Data!$BI:$BI,MATCH(B127,Data!$A:$A,0),1)=0,"",INDEX(Data!$BI:$BI,MATCH(B127,Data!$A:$A,0),1)))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IF(B128="","",IF(INDEX(Data!$BI:$BI,MATCH(B128,Data!$A:$A,0),1)=0,"",INDEX(Data!$BI:$BI,MATCH(B128,Data!$A:$A,0),1)))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IF(B129="","",IF(INDEX(Data!$BI:$BI,MATCH(B129,Data!$A:$A,0),1)=0,"",INDEX(Data!$BI:$BI,MATCH(B129,Data!$A:$A,0),1)))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IF(B130="","",IF(INDEX(Data!$BI:$BI,MATCH(B130,Data!$A:$A,0),1)=0,"",INDEX(Data!$BI:$BI,MATCH(B130,Data!$A:$A,0),1)))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IF(B131="","",IF(INDEX(Data!$BI:$BI,MATCH(B131,Data!$A:$A,0),1)=0,"",INDEX(Data!$BI:$BI,MATCH(B131,Data!$A:$A,0),1)))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IF(B132="","",IF(INDEX(Data!$BI:$BI,MATCH(B132,Data!$A:$A,0),1)=0,"",INDEX(Data!$BI:$BI,MATCH(B132,Data!$A:$A,0),1)))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IF(B133="","",IF(INDEX(Data!$BI:$BI,MATCH(B133,Data!$A:$A,0),1)=0,"",INDEX(Data!$BI:$BI,MATCH(B133,Data!$A:$A,0),1)))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IF(B134="","",IF(INDEX(Data!$BI:$BI,MATCH(B134,Data!$A:$A,0),1)=0,"",INDEX(Data!$BI:$BI,MATCH(B134,Data!$A:$A,0),1)))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IF(B135="","",IF(INDEX(Data!$BI:$BI,MATCH(B135,Data!$A:$A,0),1)=0,"",INDEX(Data!$BI:$BI,MATCH(B135,Data!$A:$A,0),1)))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IF(B136="","",IF(INDEX(Data!$BI:$BI,MATCH(B136,Data!$A:$A,0),1)=0,"",INDEX(Data!$BI:$BI,MATCH(B136,Data!$A:$A,0),1)))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IF(B137="","",IF(INDEX(Data!$BI:$BI,MATCH(B137,Data!$A:$A,0),1)=0,"",INDEX(Data!$BI:$BI,MATCH(B137,Data!$A:$A,0),1)))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IF(B138="","",IF(INDEX(Data!$BI:$BI,MATCH(B138,Data!$A:$A,0),1)=0,"",INDEX(Data!$BI:$BI,MATCH(B138,Data!$A:$A,0),1)))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IF(B139="","",IF(INDEX(Data!$BI:$BI,MATCH(B139,Data!$A:$A,0),1)=0,"",INDEX(Data!$BI:$BI,MATCH(B139,Data!$A:$A,0),1)))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IF(B140="","",IF(INDEX(Data!$BI:$BI,MATCH(B140,Data!$A:$A,0),1)=0,"",INDEX(Data!$BI:$BI,MATCH(B140,Data!$A:$A,0),1)))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IF(B141="","",IF(INDEX(Data!$BI:$BI,MATCH(B141,Data!$A:$A,0),1)=0,"",INDEX(Data!$BI:$BI,MATCH(B141,Data!$A:$A,0),1)))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IF(B142="","",IF(INDEX(Data!$BI:$BI,MATCH(B142,Data!$A:$A,0),1)=0,"",INDEX(Data!$BI:$BI,MATCH(B142,Data!$A:$A,0),1)))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IF(B143="","",IF(INDEX(Data!$BI:$BI,MATCH(B143,Data!$A:$A,0),1)=0,"",INDEX(Data!$BI:$BI,MATCH(B143,Data!$A:$A,0),1)))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IF(B144="","",IF(INDEX(Data!$BI:$BI,MATCH(B144,Data!$A:$A,0),1)=0,"",INDEX(Data!$BI:$BI,MATCH(B144,Data!$A:$A,0),1)))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IF(B145="","",IF(INDEX(Data!$BI:$BI,MATCH(B145,Data!$A:$A,0),1)=0,"",INDEX(Data!$BI:$BI,MATCH(B145,Data!$A:$A,0),1)))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IF(B146="","",IF(INDEX(Data!$BI:$BI,MATCH(B146,Data!$A:$A,0),1)=0,"",INDEX(Data!$BI:$BI,MATCH(B146,Data!$A:$A,0),1)))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IF(B147="","",IF(INDEX(Data!$BI:$BI,MATCH(B147,Data!$A:$A,0),1)=0,"",INDEX(Data!$BI:$BI,MATCH(B147,Data!$A:$A,0),1)))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IF(B148="","",IF(INDEX(Data!$BI:$BI,MATCH(B148,Data!$A:$A,0),1)=0,"",INDEX(Data!$BI:$BI,MATCH(B148,Data!$A:$A,0),1)))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IF(B149="","",IF(INDEX(Data!$BI:$BI,MATCH(B149,Data!$A:$A,0),1)=0,"",INDEX(Data!$BI:$BI,MATCH(B149,Data!$A:$A,0),1)))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IF(B150="","",IF(INDEX(Data!$BI:$BI,MATCH(B150,Data!$A:$A,0),1)=0,"",INDEX(Data!$BI:$BI,MATCH(B150,Data!$A:$A,0),1)))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IF(B151="","",IF(INDEX(Data!$BI:$BI,MATCH(B151,Data!$A:$A,0),1)=0,"",INDEX(Data!$BI:$BI,MATCH(B151,Data!$A:$A,0),1)))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IF(B152="","",IF(INDEX(Data!$BI:$BI,MATCH(B152,Data!$A:$A,0),1)=0,"",INDEX(Data!$BI:$BI,MATCH(B152,Data!$A:$A,0),1)))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IF(B153="","",IF(INDEX(Data!$BI:$BI,MATCH(B153,Data!$A:$A,0),1)=0,"",INDEX(Data!$BI:$BI,MATCH(B153,Data!$A:$A,0),1)))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IF(B154="","",IF(INDEX(Data!$BI:$BI,MATCH(B154,Data!$A:$A,0),1)=0,"",INDEX(Data!$BI:$BI,MATCH(B154,Data!$A:$A,0),1)))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IF(B155="","",IF(INDEX(Data!$BI:$BI,MATCH(B155,Data!$A:$A,0),1)=0,"",INDEX(Data!$BI:$BI,MATCH(B155,Data!$A:$A,0),1)))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IF(B156="","",IF(INDEX(Data!$BI:$BI,MATCH(B156,Data!$A:$A,0),1)=0,"",INDEX(Data!$BI:$BI,MATCH(B156,Data!$A:$A,0),1)))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IF(B157="","",IF(INDEX(Data!$BI:$BI,MATCH(B157,Data!$A:$A,0),1)=0,"",INDEX(Data!$BI:$BI,MATCH(B157,Data!$A:$A,0),1)))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IF(B158="","",IF(INDEX(Data!$BI:$BI,MATCH(B158,Data!$A:$A,0),1)=0,"",INDEX(Data!$BI:$BI,MATCH(B158,Data!$A:$A,0),1)))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IF(B159="","",IF(INDEX(Data!$BI:$BI,MATCH(B159,Data!$A:$A,0),1)=0,"",INDEX(Data!$BI:$BI,MATCH(B159,Data!$A:$A,0),1)))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IF(B160="","",IF(INDEX(Data!$BI:$BI,MATCH(B160,Data!$A:$A,0),1)=0,"",INDEX(Data!$BI:$BI,MATCH(B160,Data!$A:$A,0),1)))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IF(B161="","",IF(INDEX(Data!$BI:$BI,MATCH(B161,Data!$A:$A,0),1)=0,"",INDEX(Data!$BI:$BI,MATCH(B161,Data!$A:$A,0),1)))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IF(B162="","",IF(INDEX(Data!$BI:$BI,MATCH(B162,Data!$A:$A,0),1)=0,"",INDEX(Data!$BI:$BI,MATCH(B162,Data!$A:$A,0),1)))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IF(B163="","",IF(INDEX(Data!$BI:$BI,MATCH(B163,Data!$A:$A,0),1)=0,"",INDEX(Data!$BI:$BI,MATCH(B163,Data!$A:$A,0),1)))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IF(B164="","",IF(INDEX(Data!$BI:$BI,MATCH(B164,Data!$A:$A,0),1)=0,"",INDEX(Data!$BI:$BI,MATCH(B164,Data!$A:$A,0),1)))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IF(B165="","",IF(INDEX(Data!$BI:$BI,MATCH(B165,Data!$A:$A,0),1)=0,"",INDEX(Data!$BI:$BI,MATCH(B165,Data!$A:$A,0),1)))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IF(B166="","",IF(INDEX(Data!$BI:$BI,MATCH(B166,Data!$A:$A,0),1)=0,"",INDEX(Data!$BI:$BI,MATCH(B166,Data!$A:$A,0),1)))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IF(B167="","",IF(INDEX(Data!$BI:$BI,MATCH(B167,Data!$A:$A,0),1)=0,"",INDEX(Data!$BI:$BI,MATCH(B167,Data!$A:$A,0),1)))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IF(B168="","",IF(INDEX(Data!$BI:$BI,MATCH(B168,Data!$A:$A,0),1)=0,"",INDEX(Data!$BI:$BI,MATCH(B168,Data!$A:$A,0),1)))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IF(B169="","",IF(INDEX(Data!$BI:$BI,MATCH(B169,Data!$A:$A,0),1)=0,"",INDEX(Data!$BI:$BI,MATCH(B169,Data!$A:$A,0),1)))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IF(B170="","",IF(INDEX(Data!$BI:$BI,MATCH(B170,Data!$A:$A,0),1)=0,"",INDEX(Data!$BI:$BI,MATCH(B170,Data!$A:$A,0),1)))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IF(B171="","",IF(INDEX(Data!$BI:$BI,MATCH(B171,Data!$A:$A,0),1)=0,"",INDEX(Data!$BI:$BI,MATCH(B171,Data!$A:$A,0),1)))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IF(B172="","",IF(INDEX(Data!$BI:$BI,MATCH(B172,Data!$A:$A,0),1)=0,"",INDEX(Data!$BI:$BI,MATCH(B172,Data!$A:$A,0),1)))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IF(B173="","",IF(INDEX(Data!$BI:$BI,MATCH(B173,Data!$A:$A,0),1)=0,"",INDEX(Data!$BI:$BI,MATCH(B173,Data!$A:$A,0),1)))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IF(B174="","",IF(INDEX(Data!$BI:$BI,MATCH(B174,Data!$A:$A,0),1)=0,"",INDEX(Data!$BI:$BI,MATCH(B174,Data!$A:$A,0),1)))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IF(B175="","",IF(INDEX(Data!$BI:$BI,MATCH(B175,Data!$A:$A,0),1)=0,"",INDEX(Data!$BI:$BI,MATCH(B175,Data!$A:$A,0),1)))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IF(B176="","",IF(INDEX(Data!$BI:$BI,MATCH(B176,Data!$A:$A,0),1)=0,"",INDEX(Data!$BI:$BI,MATCH(B176,Data!$A:$A,0),1)))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IF(B177="","",IF(INDEX(Data!$BI:$BI,MATCH(B177,Data!$A:$A,0),1)=0,"",INDEX(Data!$BI:$BI,MATCH(B177,Data!$A:$A,0),1)))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IF(B178="","",IF(INDEX(Data!$BI:$BI,MATCH(B178,Data!$A:$A,0),1)=0,"",INDEX(Data!$BI:$BI,MATCH(B178,Data!$A:$A,0),1)))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IF(B179="","",IF(INDEX(Data!$BI:$BI,MATCH(B179,Data!$A:$A,0),1)=0,"",INDEX(Data!$BI:$BI,MATCH(B179,Data!$A:$A,0),1)))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IF(B180="","",IF(INDEX(Data!$BI:$BI,MATCH(B180,Data!$A:$A,0),1)=0,"",INDEX(Data!$BI:$BI,MATCH(B180,Data!$A:$A,0),1)))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IF(B181="","",IF(INDEX(Data!$BI:$BI,MATCH(B181,Data!$A:$A,0),1)=0,"",INDEX(Data!$BI:$BI,MATCH(B181,Data!$A:$A,0),1)))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IF(B182="","",IF(INDEX(Data!$BI:$BI,MATCH(B182,Data!$A:$A,0),1)=0,"",INDEX(Data!$BI:$BI,MATCH(B182,Data!$A:$A,0),1)))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IF(B183="","",IF(INDEX(Data!$BI:$BI,MATCH(B183,Data!$A:$A,0),1)=0,"",INDEX(Data!$BI:$BI,MATCH(B183,Data!$A:$A,0),1)))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IF(B184="","",IF(INDEX(Data!$BI:$BI,MATCH(B184,Data!$A:$A,0),1)=0,"",INDEX(Data!$BI:$BI,MATCH(B184,Data!$A:$A,0),1)))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IF(B185="","",IF(INDEX(Data!$BI:$BI,MATCH(B185,Data!$A:$A,0),1)=0,"",INDEX(Data!$BI:$BI,MATCH(B185,Data!$A:$A,0),1)))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IF(B186="","",IF(INDEX(Data!$BI:$BI,MATCH(B186,Data!$A:$A,0),1)=0,"",INDEX(Data!$BI:$BI,MATCH(B186,Data!$A:$A,0),1)))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IF(B187="","",IF(INDEX(Data!$BI:$BI,MATCH(B187,Data!$A:$A,0),1)=0,"",INDEX(Data!$BI:$BI,MATCH(B187,Data!$A:$A,0),1)))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IF(B188="","",IF(INDEX(Data!$BI:$BI,MATCH(B188,Data!$A:$A,0),1)=0,"",INDEX(Data!$BI:$BI,MATCH(B188,Data!$A:$A,0),1)))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IF(B189="","",IF(INDEX(Data!$BI:$BI,MATCH(B189,Data!$A:$A,0),1)=0,"",INDEX(Data!$BI:$BI,MATCH(B189,Data!$A:$A,0),1)))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IF(B190="","",IF(INDEX(Data!$BI:$BI,MATCH(B190,Data!$A:$A,0),1)=0,"",INDEX(Data!$BI:$BI,MATCH(B190,Data!$A:$A,0),1)))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IF(B191="","",IF(INDEX(Data!$BI:$BI,MATCH(B191,Data!$A:$A,0),1)=0,"",INDEX(Data!$BI:$BI,MATCH(B191,Data!$A:$A,0),1)))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IF(B192="","",IF(INDEX(Data!$BI:$BI,MATCH(B192,Data!$A:$A,0),1)=0,"",INDEX(Data!$BI:$BI,MATCH(B192,Data!$A:$A,0),1)))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IF(B193="","",IF(INDEX(Data!$BI:$BI,MATCH(B193,Data!$A:$A,0),1)=0,"",INDEX(Data!$BI:$BI,MATCH(B193,Data!$A:$A,0),1)))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IF(B194="","",IF(INDEX(Data!$BI:$BI,MATCH(B194,Data!$A:$A,0),1)=0,"",INDEX(Data!$BI:$BI,MATCH(B194,Data!$A:$A,0),1)))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IF(B195="","",IF(INDEX(Data!$BI:$BI,MATCH(B195,Data!$A:$A,0),1)=0,"",INDEX(Data!$BI:$BI,MATCH(B195,Data!$A:$A,0),1)))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IF(B196="","",IF(INDEX(Data!$BI:$BI,MATCH(B196,Data!$A:$A,0),1)=0,"",INDEX(Data!$BI:$BI,MATCH(B196,Data!$A:$A,0),1)))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IF(B197="","",IF(INDEX(Data!$BI:$BI,MATCH(B197,Data!$A:$A,0),1)=0,"",INDEX(Data!$BI:$BI,MATCH(B197,Data!$A:$A,0),1)))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IF(B198="","",IF(INDEX(Data!$BI:$BI,MATCH(B198,Data!$A:$A,0),1)=0,"",INDEX(Data!$BI:$BI,MATCH(B198,Data!$A:$A,0),1)))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IF(B199="","",IF(INDEX(Data!$BI:$BI,MATCH(B199,Data!$A:$A,0),1)=0,"",INDEX(Data!$BI:$BI,MATCH(B199,Data!$A:$A,0),1)))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IF(B200="","",IF(INDEX(Data!$BI:$BI,MATCH(B200,Data!$A:$A,0),1)=0,"",INDEX(Data!$BI:$BI,MATCH(B200,Data!$A:$A,0),1)))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IF(B201="","",IF(INDEX(Data!$BI:$BI,MATCH(B201,Data!$A:$A,0),1)=0,"",INDEX(Data!$BI:$BI,MATCH(B201,Data!$A:$A,0),1)))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IF(B202="","",IF(INDEX(Data!$BI:$BI,MATCH(B202,Data!$A:$A,0),1)=0,"",INDEX(Data!$BI:$BI,MATCH(B202,Data!$A:$A,0),1)))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IF(B203="","",IF(INDEX(Data!$BI:$BI,MATCH(B203,Data!$A:$A,0),1)=0,"",INDEX(Data!$BI:$BI,MATCH(B203,Data!$A:$A,0),1)))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IF(B204="","",IF(INDEX(Data!$BI:$BI,MATCH(B204,Data!$A:$A,0),1)=0,"",INDEX(Data!$BI:$BI,MATCH(B204,Data!$A:$A,0),1)))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632" priority="9">
      <formula>A7=3</formula>
    </cfRule>
    <cfRule type="expression" dxfId="631" priority="10">
      <formula>A7=2</formula>
    </cfRule>
    <cfRule type="expression" dxfId="630" priority="11">
      <formula>A7=1</formula>
    </cfRule>
  </conditionalFormatting>
  <conditionalFormatting sqref="A8:A204">
    <cfRule type="expression" dxfId="629" priority="6">
      <formula>A8=3</formula>
    </cfRule>
    <cfRule type="expression" dxfId="628" priority="7">
      <formula>A8=2</formula>
    </cfRule>
    <cfRule type="expression" dxfId="627" priority="8">
      <formula>A8=1</formula>
    </cfRule>
  </conditionalFormatting>
  <conditionalFormatting sqref="C7:E204">
    <cfRule type="expression" priority="3" stopIfTrue="1">
      <formula>""</formula>
    </cfRule>
    <cfRule type="expression" dxfId="626" priority="4">
      <formula>ISNUMBER(SEARCH(" - ",C7))</formula>
    </cfRule>
    <cfRule type="expression" dxfId="625" priority="5">
      <formula>C7&lt;&gt;""</formula>
    </cfRule>
  </conditionalFormatting>
  <conditionalFormatting sqref="C1">
    <cfRule type="expression" dxfId="624" priority="2">
      <formula>profile&lt;&gt;""</formula>
    </cfRule>
  </conditionalFormatting>
  <conditionalFormatting sqref="D1">
    <cfRule type="expression" dxfId="623"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activeCell="D4" sqref="D4"/>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487</v>
      </c>
      <c r="D1" s="53" t="s">
        <v>681</v>
      </c>
      <c r="F1" s="53" t="s">
        <v>682</v>
      </c>
      <c r="H1" s="53" t="s">
        <v>506</v>
      </c>
      <c r="J1" s="53" t="s">
        <v>723</v>
      </c>
      <c r="K1" s="84"/>
      <c r="L1" s="53" t="s">
        <v>497</v>
      </c>
      <c r="M1" s="61"/>
      <c r="N1" s="61"/>
      <c r="O1" s="61"/>
      <c r="P1" s="61"/>
      <c r="Q1" s="61"/>
      <c r="R1" s="62"/>
      <c r="S1" s="71"/>
      <c r="T1" s="71"/>
    </row>
    <row r="2" spans="1:20" s="84" customFormat="1" ht="12.45" thickBot="1" x14ac:dyDescent="0.45">
      <c r="A2" s="82">
        <v>1</v>
      </c>
      <c r="B2" s="83" t="str">
        <f ca="1">"Required ("&amp;COUNTIF(Data!$BI:$BI,1)&amp;")"</f>
        <v>Required (5)</v>
      </c>
      <c r="D2" s="99"/>
      <c r="F2" s="85" t="s">
        <v>494</v>
      </c>
      <c r="H2" s="99" t="s">
        <v>735</v>
      </c>
      <c r="J2" s="125">
        <v>50</v>
      </c>
      <c r="L2" s="96" t="str">
        <f ca="1">Analysis!C18</f>
        <v>(#1) Philo with (+0 Add-Ons) / Spectrum TV Essentials (+0 Add-Ons)  [%100 of marked] for $35</v>
      </c>
      <c r="M2" s="97"/>
      <c r="N2" s="97"/>
      <c r="O2" s="97"/>
      <c r="P2" s="97"/>
      <c r="Q2" s="97"/>
      <c r="R2" s="97"/>
      <c r="S2" s="97"/>
      <c r="T2" s="98"/>
    </row>
    <row r="3" spans="1:20" x14ac:dyDescent="0.4">
      <c r="A3" s="49">
        <v>2</v>
      </c>
      <c r="B3" s="54" t="str">
        <f ca="1">"High Interest ("&amp;COUNTIF(Data!$BI:$BI,2)&amp;")"</f>
        <v>High Interest (2)</v>
      </c>
      <c r="F3" s="100"/>
      <c r="J3" s="84"/>
      <c r="K3" s="84"/>
      <c r="L3" s="58" t="str">
        <f ca="1">Analysis!D18</f>
        <v>(#2) Spectrum TV Essentials by itself (+0 Add-Ons) [%89 of marked] for $15</v>
      </c>
      <c r="M3" s="84"/>
      <c r="N3" s="84"/>
      <c r="O3" s="84"/>
      <c r="P3" s="84"/>
      <c r="Q3" s="84"/>
      <c r="R3" s="84"/>
      <c r="S3" s="84"/>
      <c r="T3" s="86"/>
    </row>
    <row r="4" spans="1:20" x14ac:dyDescent="0.4">
      <c r="A4" s="49">
        <v>3</v>
      </c>
      <c r="B4" s="66" t="str">
        <f ca="1">"Mild Interest ("&amp;COUNTIF(Data!$BI:$BI,3)&amp;")"</f>
        <v>Mild Interest (2)</v>
      </c>
      <c r="D4" s="48" t="str">
        <f ca="1">IF(profile="","",IF(NOT(ISNUMBER(MATCH(profile,$6:$6,0))),"Invalid profile name",COUNTA(OFFSET($A$7,0,MATCH(profile,$6:$6,0)-1,207,1))&amp;" profiled"))</f>
        <v/>
      </c>
      <c r="F4" s="103" t="str">
        <f ca="1">COUNTIFS(Data!D:D,1)&amp;" marked"</f>
        <v>9 marked</v>
      </c>
      <c r="J4" s="84"/>
      <c r="K4" s="84"/>
      <c r="L4" s="59" t="str">
        <f ca="1">Analysis!E18</f>
        <v>(#3) AT&amp;T Watch TV with (+0 Add-Ons) / Spectrum TV Essentials (+0 Add-Ons)  [%89 of marked] for $30</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789</v>
      </c>
      <c r="C6" s="89"/>
      <c r="D6" s="129" t="s">
        <v>663</v>
      </c>
      <c r="E6" s="89"/>
      <c r="F6" s="129" t="s">
        <v>664</v>
      </c>
      <c r="G6" s="89"/>
      <c r="H6" s="129" t="s">
        <v>665</v>
      </c>
      <c r="I6" s="89"/>
      <c r="J6" s="129" t="s">
        <v>826</v>
      </c>
      <c r="K6" s="89"/>
      <c r="L6" s="129" t="s">
        <v>827</v>
      </c>
      <c r="M6" s="89"/>
      <c r="N6" s="129"/>
    </row>
    <row r="7" spans="1:20" x14ac:dyDescent="0.4">
      <c r="A7" s="49">
        <f ca="1">IF(B7="","",IF(INDEX(Data!$BI:$BI,MATCH(B7,Data!$A:$A,0),1)=0,"",INDEX(Data!$BI:$BI,MATCH(B7,Data!$A:$A,0),1)))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396</v>
      </c>
      <c r="M7" s="49"/>
      <c r="N7" s="49"/>
    </row>
    <row r="8" spans="1:20" ht="24" x14ac:dyDescent="0.4">
      <c r="A8" s="49">
        <f ca="1">IF(B8="","",IF(INDEX(Data!$BI:$BI,MATCH(B8,Data!$A:$A,0),1)=0,"",INDEX(Data!$BI:$BI,MATCH(B8,Data!$A:$A,0),1)))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702</v>
      </c>
      <c r="M8" s="49"/>
      <c r="N8" s="49"/>
    </row>
    <row r="9" spans="1:20" x14ac:dyDescent="0.4">
      <c r="A9" s="49">
        <f ca="1">IF(B9="","",IF(INDEX(Data!$BI:$BI,MATCH(B9,Data!$A:$A,0),1)=0,"",INDEX(Data!$BI:$BI,MATCH(B9,Data!$A:$A,0),1)))</f>
        <v>2</v>
      </c>
      <c r="B9" s="49" t="str">
        <f ca="1">IFERROR(INDEX(Data!A$1:$A$1000,_xlfn.AGGREGATE(15,6,((Data!$D$1:$D$1000=1)/(Data!$D$1:$D$1000=1))*ROW(Data!$A$1:$A$1000),ROW(B9)-ROW(B$6)),1),"")</f>
        <v>Aspire</v>
      </c>
      <c r="C9" s="49">
        <v>2</v>
      </c>
      <c r="D9" s="49" t="s">
        <v>197</v>
      </c>
      <c r="E9" s="49">
        <v>1</v>
      </c>
      <c r="F9" s="49" t="s">
        <v>4</v>
      </c>
      <c r="G9" s="49">
        <v>1</v>
      </c>
      <c r="H9" s="49" t="s">
        <v>25</v>
      </c>
      <c r="I9" s="49">
        <v>1</v>
      </c>
      <c r="J9" s="49" t="s">
        <v>19</v>
      </c>
      <c r="K9" s="49">
        <v>1</v>
      </c>
      <c r="L9" s="49" t="s">
        <v>5</v>
      </c>
      <c r="M9" s="49"/>
      <c r="N9" s="49"/>
    </row>
    <row r="10" spans="1:20" x14ac:dyDescent="0.4">
      <c r="A10" s="49">
        <f ca="1">IF(B10="","",IF(INDEX(Data!$BI:$BI,MATCH(B10,Data!$A:$A,0),1)=0,"",INDEX(Data!$BI:$BI,MATCH(B10,Data!$A:$A,0),1)))</f>
        <v>3</v>
      </c>
      <c r="B10" s="49" t="str">
        <f ca="1">IFERROR(INDEX(Data!A$1:$A$1000,_xlfn.AGGREGATE(15,6,((Data!$D$1:$D$1000=1)/(Data!$D$1:$D$1000=1))*ROW(Data!$A$1:$A$1000),ROW(B10)-ROW(B$6)),1),"")</f>
        <v>Cartoon Network</v>
      </c>
      <c r="C10" s="49">
        <v>1</v>
      </c>
      <c r="D10" s="49" t="s">
        <v>6</v>
      </c>
      <c r="E10" s="49">
        <v>1</v>
      </c>
      <c r="F10" s="49" t="s">
        <v>200</v>
      </c>
      <c r="G10" s="49">
        <v>1</v>
      </c>
      <c r="H10" s="49" t="s">
        <v>42</v>
      </c>
      <c r="I10" s="49"/>
      <c r="J10" s="49"/>
      <c r="K10" s="49">
        <v>1</v>
      </c>
      <c r="L10" s="49" t="s">
        <v>611</v>
      </c>
      <c r="M10" s="49"/>
      <c r="N10" s="49"/>
    </row>
    <row r="11" spans="1:20" x14ac:dyDescent="0.4">
      <c r="A11" s="49">
        <f ca="1">IF(B11="","",IF(INDEX(Data!$BI:$BI,MATCH(B11,Data!$A:$A,0),1)=0,"",INDEX(Data!$BI:$BI,MATCH(B11,Data!$A:$A,0),1)))</f>
        <v>1</v>
      </c>
      <c r="B11" s="49" t="str">
        <f ca="1">IFERROR(INDEX(Data!A$1:$A$1000,_xlfn.AGGREGATE(15,6,((Data!$D$1:$D$1000=1)/(Data!$D$1:$D$1000=1))*ROW(Data!$A$1:$A$1000),ROW(B11)-ROW(B$6)),1),"")</f>
        <v>CBS</v>
      </c>
      <c r="C11" s="49">
        <v>2</v>
      </c>
      <c r="D11" s="49" t="s">
        <v>87</v>
      </c>
      <c r="E11" s="49"/>
      <c r="F11" s="49"/>
      <c r="G11" s="49"/>
      <c r="H11" s="49"/>
      <c r="I11" s="49"/>
      <c r="J11" s="49"/>
      <c r="K11" s="49">
        <v>1</v>
      </c>
      <c r="L11" s="49" t="s">
        <v>0</v>
      </c>
      <c r="M11" s="49"/>
      <c r="N11" s="49"/>
    </row>
    <row r="12" spans="1:20" x14ac:dyDescent="0.4">
      <c r="A12" s="49">
        <f ca="1">IF(B12="","",IF(INDEX(Data!$BI:$BI,MATCH(B12,Data!$A:$A,0),1)=0,"",INDEX(Data!$BI:$BI,MATCH(B12,Data!$A:$A,0),1)))</f>
        <v>3</v>
      </c>
      <c r="B12" s="49" t="str">
        <f ca="1">IFERROR(INDEX(Data!A$1:$A$1000,_xlfn.AGGREGATE(15,6,((Data!$D$1:$D$1000=1)/(Data!$D$1:$D$1000=1))*ROW(Data!$A$1:$A$1000),ROW(B12)-ROW(B$6)),1),"")</f>
        <v>Cooking Channel</v>
      </c>
      <c r="C12" s="49">
        <v>1</v>
      </c>
      <c r="D12" s="49" t="s">
        <v>7</v>
      </c>
      <c r="E12" s="49"/>
      <c r="F12" s="49"/>
      <c r="G12" s="49"/>
      <c r="H12" s="49"/>
      <c r="I12" s="49"/>
      <c r="J12" s="49"/>
      <c r="K12" s="49">
        <v>1</v>
      </c>
      <c r="L12" s="49" t="s">
        <v>395</v>
      </c>
      <c r="M12" s="49"/>
      <c r="N12" s="49"/>
    </row>
    <row r="13" spans="1:20" x14ac:dyDescent="0.4">
      <c r="A13" s="49">
        <f ca="1">IF(B13="","",IF(INDEX(Data!$BI:$BI,MATCH(B13,Data!$A:$A,0),1)=0,"",INDEX(Data!$BI:$BI,MATCH(B13,Data!$A:$A,0),1)))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197</v>
      </c>
      <c r="M13" s="49"/>
      <c r="N13" s="49"/>
    </row>
    <row r="14" spans="1:20" x14ac:dyDescent="0.4">
      <c r="A14" s="49">
        <f ca="1">IF(B14="","",IF(INDEX(Data!$BI:$BI,MATCH(B14,Data!$A:$A,0),1)=0,"",INDEX(Data!$BI:$BI,MATCH(B14,Data!$A:$A,0),1)))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174</v>
      </c>
      <c r="M14" s="49"/>
      <c r="N14" s="49"/>
    </row>
    <row r="15" spans="1:20" x14ac:dyDescent="0.4">
      <c r="A15" s="49">
        <f ca="1">IF(B15="","",IF(INDEX(Data!$BI:$BI,MATCH(B15,Data!$A:$A,0),1)=0,"",INDEX(Data!$BI:$BI,MATCH(B15,Data!$A:$A,0),1)))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580</v>
      </c>
      <c r="M15" s="49"/>
      <c r="N15" s="49"/>
    </row>
    <row r="16" spans="1:20" x14ac:dyDescent="0.4">
      <c r="A16" s="49" t="str">
        <f ca="1">IF(B16="","",IF(INDEX(Data!$BI:$BI,MATCH(B16,Data!$A:$A,0),1)=0,"",INDEX(Data!$BI:$BI,MATCH(B16,Data!$A:$A,0),1)))</f>
        <v/>
      </c>
      <c r="B16" s="49" t="str">
        <f ca="1">IFERROR(INDEX(Data!A$1:$A$1000,_xlfn.AGGREGATE(15,6,((Data!$D$1:$D$1000=1)/(Data!$D$1:$D$1000=1))*ROW(Data!$A$1:$A$1000),ROW(B16)-ROW(B$6)),1),"")</f>
        <v/>
      </c>
      <c r="C16" s="49">
        <v>1</v>
      </c>
      <c r="D16" s="49" t="s">
        <v>15</v>
      </c>
      <c r="E16" s="49"/>
      <c r="F16" s="49"/>
      <c r="G16" s="49"/>
      <c r="H16" s="49"/>
      <c r="I16" s="49"/>
      <c r="J16" s="49"/>
      <c r="K16" s="49">
        <v>1</v>
      </c>
      <c r="L16" s="49" t="s">
        <v>6</v>
      </c>
      <c r="M16" s="49"/>
      <c r="N16" s="49"/>
    </row>
    <row r="17" spans="1:14" x14ac:dyDescent="0.4">
      <c r="A17" s="49" t="str">
        <f ca="1">IF(B17="","",IF(INDEX(Data!$BI:$BI,MATCH(B17,Data!$A:$A,0),1)=0,"",INDEX(Data!$BI:$BI,MATCH(B17,Data!$A:$A,0),1)))</f>
        <v/>
      </c>
      <c r="B17" s="49" t="str">
        <f ca="1">IFERROR(INDEX(Data!A$1:$A$1000,_xlfn.AGGREGATE(15,6,((Data!$D$1:$D$1000=1)/(Data!$D$1:$D$1000=1))*ROW(Data!$A$1:$A$1000),ROW(B17)-ROW(B$6)),1),"")</f>
        <v/>
      </c>
      <c r="C17" s="49">
        <v>3</v>
      </c>
      <c r="D17" s="49" t="s">
        <v>19</v>
      </c>
      <c r="E17" s="49"/>
      <c r="F17" s="49"/>
      <c r="G17" s="49"/>
      <c r="H17" s="49"/>
      <c r="I17" s="49"/>
      <c r="J17" s="49"/>
      <c r="K17" s="49"/>
      <c r="L17" s="49"/>
      <c r="M17" s="49"/>
      <c r="N17" s="49"/>
    </row>
    <row r="18" spans="1:14" x14ac:dyDescent="0.4">
      <c r="A18" s="49" t="str">
        <f ca="1">IF(B18="","",IF(INDEX(Data!$BI:$BI,MATCH(B18,Data!$A:$A,0),1)=0,"",INDEX(Data!$BI:$BI,MATCH(B18,Data!$A:$A,0),1)))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IF(B19="","",IF(INDEX(Data!$BI:$BI,MATCH(B19,Data!$A:$A,0),1)=0,"",INDEX(Data!$BI:$BI,MATCH(B19,Data!$A:$A,0),1)))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IF(B20="","",IF(INDEX(Data!$BI:$BI,MATCH(B20,Data!$A:$A,0),1)=0,"",INDEX(Data!$BI:$BI,MATCH(B20,Data!$A:$A,0),1)))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IF(B21="","",IF(INDEX(Data!$BI:$BI,MATCH(B21,Data!$A:$A,0),1)=0,"",INDEX(Data!$BI:$BI,MATCH(B21,Data!$A:$A,0),1)))</f>
        <v/>
      </c>
      <c r="B21" s="49" t="str">
        <f ca="1">IFERROR(INDEX(Data!A$1:$A$1000,_xlfn.AGGREGATE(15,6,((Data!$D$1:$D$1000=1)/(Data!$D$1:$D$1000=1))*ROW(Data!$A$1:$A$1000),ROW(B21)-ROW(B$6)),1),"")</f>
        <v/>
      </c>
      <c r="C21" s="49">
        <v>2</v>
      </c>
      <c r="D21" s="49" t="s">
        <v>166</v>
      </c>
      <c r="E21" s="49"/>
      <c r="F21" s="49"/>
      <c r="G21" s="49"/>
      <c r="H21" s="49"/>
      <c r="I21" s="49"/>
      <c r="J21" s="49"/>
      <c r="K21" s="49"/>
      <c r="L21" s="49"/>
      <c r="M21" s="49"/>
      <c r="N21" s="49"/>
    </row>
    <row r="22" spans="1:14" x14ac:dyDescent="0.4">
      <c r="A22" s="49" t="str">
        <f ca="1">IF(B22="","",IF(INDEX(Data!$BI:$BI,MATCH(B22,Data!$A:$A,0),1)=0,"",INDEX(Data!$BI:$BI,MATCH(B22,Data!$A:$A,0),1)))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IF(B23="","",IF(INDEX(Data!$BI:$BI,MATCH(B23,Data!$A:$A,0),1)=0,"",INDEX(Data!$BI:$BI,MATCH(B23,Data!$A:$A,0),1)))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IF(B24="","",IF(INDEX(Data!$BI:$BI,MATCH(B24,Data!$A:$A,0),1)=0,"",INDEX(Data!$BI:$BI,MATCH(B24,Data!$A:$A,0),1)))</f>
        <v/>
      </c>
      <c r="B24" s="49" t="str">
        <f ca="1">IFERROR(INDEX(Data!A$1:$A$1000,_xlfn.AGGREGATE(15,6,((Data!$D$1:$D$1000=1)/(Data!$D$1:$D$1000=1))*ROW(Data!$A$1:$A$1000),ROW(B24)-ROW(B$6)),1),"")</f>
        <v/>
      </c>
      <c r="C24" s="49">
        <v>1</v>
      </c>
      <c r="D24" s="49" t="s">
        <v>178</v>
      </c>
      <c r="E24" s="49"/>
      <c r="F24" s="49"/>
      <c r="G24" s="49"/>
      <c r="H24" s="49"/>
      <c r="I24" s="49"/>
      <c r="J24" s="49"/>
      <c r="K24" s="49"/>
      <c r="L24" s="49"/>
      <c r="M24" s="49"/>
      <c r="N24" s="49"/>
    </row>
    <row r="25" spans="1:14" x14ac:dyDescent="0.4">
      <c r="A25" s="49" t="str">
        <f ca="1">IF(B25="","",IF(INDEX(Data!$BI:$BI,MATCH(B25,Data!$A:$A,0),1)=0,"",INDEX(Data!$BI:$BI,MATCH(B25,Data!$A:$A,0),1)))</f>
        <v/>
      </c>
      <c r="B25" s="49" t="str">
        <f ca="1">IFERROR(INDEX(Data!A$1:$A$1000,_xlfn.AGGREGATE(15,6,((Data!$D$1:$D$1000=1)/(Data!$D$1:$D$1000=1))*ROW(Data!$A$1:$A$1000),ROW(B25)-ROW(B$6)),1),"")</f>
        <v/>
      </c>
      <c r="C25" s="49">
        <v>3</v>
      </c>
      <c r="D25" s="49" t="s">
        <v>575</v>
      </c>
      <c r="E25" s="49"/>
      <c r="F25" s="49"/>
      <c r="G25" s="49"/>
      <c r="H25" s="49"/>
      <c r="I25" s="49"/>
      <c r="J25" s="49"/>
      <c r="K25" s="49"/>
      <c r="L25" s="49"/>
      <c r="M25" s="49"/>
      <c r="N25" s="49"/>
    </row>
    <row r="26" spans="1:14" x14ac:dyDescent="0.4">
      <c r="A26" s="49" t="str">
        <f ca="1">IF(B26="","",IF(INDEX(Data!$BI:$BI,MATCH(B26,Data!$A:$A,0),1)=0,"",INDEX(Data!$BI:$BI,MATCH(B26,Data!$A:$A,0),1)))</f>
        <v/>
      </c>
      <c r="B26" s="49" t="str">
        <f ca="1">IFERROR(INDEX(Data!A$1:$A$1000,_xlfn.AGGREGATE(15,6,((Data!$D$1:$D$1000=1)/(Data!$D$1:$D$1000=1))*ROW(Data!$A$1:$A$1000),ROW(B26)-ROW(B$6)),1),"")</f>
        <v/>
      </c>
      <c r="C26" s="49">
        <v>3</v>
      </c>
      <c r="D26" s="49" t="s">
        <v>572</v>
      </c>
      <c r="E26" s="49"/>
      <c r="F26" s="49"/>
      <c r="G26" s="49"/>
      <c r="H26" s="49"/>
      <c r="I26" s="49"/>
      <c r="J26" s="49"/>
      <c r="K26" s="49"/>
      <c r="L26" s="49"/>
      <c r="M26" s="49"/>
      <c r="N26" s="49"/>
    </row>
    <row r="27" spans="1:14" x14ac:dyDescent="0.4">
      <c r="A27" s="49" t="str">
        <f ca="1">IF(B27="","",IF(INDEX(Data!$BI:$BI,MATCH(B27,Data!$A:$A,0),1)=0,"",INDEX(Data!$BI:$BI,MATCH(B27,Data!$A:$A,0),1)))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IF(B28="","",IF(INDEX(Data!$BI:$BI,MATCH(B28,Data!$A:$A,0),1)=0,"",INDEX(Data!$BI:$BI,MATCH(B28,Data!$A:$A,0),1)))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IF(B29="","",IF(INDEX(Data!$BI:$BI,MATCH(B29,Data!$A:$A,0),1)=0,"",INDEX(Data!$BI:$BI,MATCH(B29,Data!$A:$A,0),1)))</f>
        <v/>
      </c>
      <c r="B29" s="49" t="str">
        <f ca="1">IFERROR(INDEX(Data!A$1:$A$1000,_xlfn.AGGREGATE(15,6,((Data!$D$1:$D$1000=1)/(Data!$D$1:$D$1000=1))*ROW(Data!$A$1:$A$1000),ROW(B29)-ROW(B$6)),1),"")</f>
        <v/>
      </c>
      <c r="C29" s="49">
        <v>1</v>
      </c>
      <c r="D29" s="49" t="s">
        <v>179</v>
      </c>
      <c r="E29" s="49"/>
      <c r="F29" s="49"/>
      <c r="G29" s="49"/>
      <c r="H29" s="49"/>
      <c r="I29" s="49"/>
      <c r="J29" s="49"/>
      <c r="K29" s="49"/>
      <c r="L29" s="49"/>
      <c r="M29" s="49"/>
      <c r="N29" s="49"/>
    </row>
    <row r="30" spans="1:14" x14ac:dyDescent="0.4">
      <c r="A30" s="49" t="str">
        <f ca="1">IF(B30="","",IF(INDEX(Data!$BI:$BI,MATCH(B30,Data!$A:$A,0),1)=0,"",INDEX(Data!$BI:$BI,MATCH(B30,Data!$A:$A,0),1)))</f>
        <v/>
      </c>
      <c r="B30" s="49" t="str">
        <f ca="1">IFERROR(INDEX(Data!A$1:$A$1000,_xlfn.AGGREGATE(15,6,((Data!$D$1:$D$1000=1)/(Data!$D$1:$D$1000=1))*ROW(Data!$A$1:$A$1000),ROW(B30)-ROW(B$6)),1),"")</f>
        <v/>
      </c>
      <c r="C30" s="49">
        <v>1</v>
      </c>
      <c r="D30" s="49" t="s">
        <v>228</v>
      </c>
      <c r="E30" s="49"/>
      <c r="F30" s="49"/>
      <c r="G30" s="49"/>
      <c r="H30" s="49"/>
      <c r="I30" s="49"/>
      <c r="J30" s="49"/>
      <c r="K30" s="49"/>
      <c r="L30" s="49"/>
      <c r="M30" s="49"/>
      <c r="N30" s="49"/>
    </row>
    <row r="31" spans="1:14" x14ac:dyDescent="0.4">
      <c r="A31" s="49" t="str">
        <f ca="1">IF(B31="","",IF(INDEX(Data!$BI:$BI,MATCH(B31,Data!$A:$A,0),1)=0,"",INDEX(Data!$BI:$BI,MATCH(B31,Data!$A:$A,0),1)))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IF(B32="","",IF(INDEX(Data!$BI:$BI,MATCH(B32,Data!$A:$A,0),1)=0,"",INDEX(Data!$BI:$BI,MATCH(B32,Data!$A:$A,0),1)))</f>
        <v/>
      </c>
      <c r="B32" s="49" t="str">
        <f ca="1">IFERROR(INDEX(Data!A$1:$A$1000,_xlfn.AGGREGATE(15,6,((Data!$D$1:$D$1000=1)/(Data!$D$1:$D$1000=1))*ROW(Data!$A$1:$A$1000),ROW(B32)-ROW(B$6)),1),"")</f>
        <v/>
      </c>
      <c r="C32" s="49">
        <v>3</v>
      </c>
      <c r="D32" s="49" t="s">
        <v>416</v>
      </c>
      <c r="E32" s="49"/>
      <c r="F32" s="49"/>
      <c r="G32" s="49"/>
      <c r="H32" s="49"/>
      <c r="I32" s="49"/>
      <c r="J32" s="49"/>
      <c r="K32" s="49"/>
      <c r="L32" s="49"/>
      <c r="M32" s="49"/>
      <c r="N32" s="49"/>
    </row>
    <row r="33" spans="1:14" x14ac:dyDescent="0.4">
      <c r="A33" s="49" t="str">
        <f ca="1">IF(B33="","",IF(INDEX(Data!$BI:$BI,MATCH(B33,Data!$A:$A,0),1)=0,"",INDEX(Data!$BI:$BI,MATCH(B33,Data!$A:$A,0),1)))</f>
        <v/>
      </c>
      <c r="B33" s="49" t="str">
        <f ca="1">IFERROR(INDEX(Data!A$1:$A$1000,_xlfn.AGGREGATE(15,6,((Data!$D$1:$D$1000=1)/(Data!$D$1:$D$1000=1))*ROW(Data!$A$1:$A$1000),ROW(B33)-ROW(B$6)),1),"")</f>
        <v/>
      </c>
      <c r="C33" s="49">
        <v>1</v>
      </c>
      <c r="D33" s="49" t="s">
        <v>417</v>
      </c>
      <c r="E33" s="49"/>
      <c r="F33" s="49"/>
      <c r="G33" s="49"/>
      <c r="H33" s="49"/>
      <c r="I33" s="49"/>
      <c r="J33" s="49"/>
      <c r="K33" s="49"/>
      <c r="L33" s="49"/>
      <c r="M33" s="49"/>
      <c r="N33" s="49"/>
    </row>
    <row r="34" spans="1:14" x14ac:dyDescent="0.4">
      <c r="A34" s="49" t="str">
        <f ca="1">IF(B34="","",IF(INDEX(Data!$BI:$BI,MATCH(B34,Data!$A:$A,0),1)=0,"",INDEX(Data!$BI:$BI,MATCH(B34,Data!$A:$A,0),1)))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IF(B35="","",IF(INDEX(Data!$BI:$BI,MATCH(B35,Data!$A:$A,0),1)=0,"",INDEX(Data!$BI:$BI,MATCH(B35,Data!$A:$A,0),1)))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IF(B36="","",IF(INDEX(Data!$BI:$BI,MATCH(B36,Data!$A:$A,0),1)=0,"",INDEX(Data!$BI:$BI,MATCH(B36,Data!$A:$A,0),1)))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x14ac:dyDescent="0.4">
      <c r="A37" s="49" t="str">
        <f ca="1">IF(B37="","",IF(INDEX(Data!$BI:$BI,MATCH(B37,Data!$A:$A,0),1)=0,"",INDEX(Data!$BI:$BI,MATCH(B37,Data!$A:$A,0),1)))</f>
        <v/>
      </c>
      <c r="B37" s="49" t="str">
        <f ca="1">IFERROR(INDEX(Data!A$1:$A$1000,_xlfn.AGGREGATE(15,6,((Data!$D$1:$D$1000=1)/(Data!$D$1:$D$1000=1))*ROW(Data!$A$1:$A$1000),ROW(B37)-ROW(B$6)),1),"")</f>
        <v/>
      </c>
      <c r="C37" s="49">
        <v>3</v>
      </c>
      <c r="D37" s="49" t="s">
        <v>325</v>
      </c>
      <c r="E37" s="49"/>
      <c r="F37" s="49"/>
      <c r="G37" s="49"/>
      <c r="H37" s="49"/>
      <c r="I37" s="49"/>
      <c r="J37" s="49"/>
      <c r="K37" s="49"/>
      <c r="L37" s="49"/>
      <c r="M37" s="49"/>
      <c r="N37" s="49"/>
    </row>
    <row r="38" spans="1:14" ht="24" x14ac:dyDescent="0.4">
      <c r="A38" s="49" t="str">
        <f ca="1">IF(B38="","",IF(INDEX(Data!$BI:$BI,MATCH(B38,Data!$A:$A,0),1)=0,"",INDEX(Data!$BI:$BI,MATCH(B38,Data!$A:$A,0),1)))</f>
        <v/>
      </c>
      <c r="B38" s="49" t="str">
        <f ca="1">IFERROR(INDEX(Data!A$1:$A$1000,_xlfn.AGGREGATE(15,6,((Data!$D$1:$D$1000=1)/(Data!$D$1:$D$1000=1))*ROW(Data!$A$1:$A$1000),ROW(B38)-ROW(B$6)),1),"")</f>
        <v/>
      </c>
      <c r="C38" s="49">
        <v>2</v>
      </c>
      <c r="D38" s="49" t="s">
        <v>762</v>
      </c>
      <c r="E38" s="49"/>
      <c r="F38" s="49"/>
      <c r="G38" s="49"/>
      <c r="H38" s="49"/>
      <c r="I38" s="49"/>
      <c r="J38" s="49"/>
      <c r="K38" s="49"/>
      <c r="L38" s="49"/>
      <c r="M38" s="49"/>
      <c r="N38" s="49"/>
    </row>
    <row r="39" spans="1:14" x14ac:dyDescent="0.4">
      <c r="A39" s="49" t="str">
        <f ca="1">IF(B39="","",IF(INDEX(Data!$BI:$BI,MATCH(B39,Data!$A:$A,0),1)=0,"",INDEX(Data!$BI:$BI,MATCH(B39,Data!$A:$A,0),1)))</f>
        <v/>
      </c>
      <c r="B39" s="49" t="str">
        <f ca="1">IFERROR(INDEX(Data!A$1:$A$1000,_xlfn.AGGREGATE(15,6,((Data!$D$1:$D$1000=1)/(Data!$D$1:$D$1000=1))*ROW(Data!$A$1:$A$1000),ROW(B39)-ROW(B$6)),1),"")</f>
        <v/>
      </c>
      <c r="C39" s="49">
        <v>1</v>
      </c>
      <c r="D39" s="49" t="s">
        <v>36</v>
      </c>
      <c r="E39" s="49"/>
      <c r="F39" s="49"/>
      <c r="G39" s="49"/>
      <c r="H39" s="49"/>
      <c r="I39" s="49"/>
      <c r="J39" s="49"/>
      <c r="K39" s="49"/>
      <c r="L39" s="49"/>
      <c r="M39" s="49"/>
      <c r="N39" s="49"/>
    </row>
    <row r="40" spans="1:14" x14ac:dyDescent="0.4">
      <c r="A40" s="49" t="str">
        <f ca="1">IF(B40="","",IF(INDEX(Data!$BI:$BI,MATCH(B40,Data!$A:$A,0),1)=0,"",INDEX(Data!$BI:$BI,MATCH(B40,Data!$A:$A,0),1)))</f>
        <v/>
      </c>
      <c r="B40" s="49" t="str">
        <f ca="1">IFERROR(INDEX(Data!A$1:$A$1000,_xlfn.AGGREGATE(15,6,((Data!$D$1:$D$1000=1)/(Data!$D$1:$D$1000=1))*ROW(Data!$A$1:$A$1000),ROW(B40)-ROW(B$6)),1),"")</f>
        <v/>
      </c>
      <c r="C40" s="49">
        <v>3</v>
      </c>
      <c r="D40" s="49" t="s">
        <v>110</v>
      </c>
      <c r="E40" s="49"/>
      <c r="F40" s="49"/>
      <c r="G40" s="49"/>
      <c r="H40" s="49"/>
      <c r="I40" s="49"/>
      <c r="J40" s="49"/>
      <c r="K40" s="49"/>
      <c r="L40" s="49"/>
      <c r="M40" s="49"/>
      <c r="N40" s="49"/>
    </row>
    <row r="41" spans="1:14" x14ac:dyDescent="0.4">
      <c r="A41" s="49" t="str">
        <f ca="1">IF(B41="","",IF(INDEX(Data!$BI:$BI,MATCH(B41,Data!$A:$A,0),1)=0,"",INDEX(Data!$BI:$BI,MATCH(B41,Data!$A:$A,0),1)))</f>
        <v/>
      </c>
      <c r="B41" s="49" t="str">
        <f ca="1">IFERROR(INDEX(Data!A$1:$A$1000,_xlfn.AGGREGATE(15,6,((Data!$D$1:$D$1000=1)/(Data!$D$1:$D$1000=1))*ROW(Data!$A$1:$A$1000),ROW(B41)-ROW(B$6)),1),"")</f>
        <v/>
      </c>
      <c r="C41" s="49">
        <v>1</v>
      </c>
      <c r="D41" s="49" t="s">
        <v>180</v>
      </c>
      <c r="E41" s="49"/>
      <c r="F41" s="49"/>
      <c r="G41" s="49"/>
      <c r="H41" s="49"/>
      <c r="I41" s="49"/>
      <c r="J41" s="49"/>
      <c r="K41" s="49"/>
      <c r="L41" s="49"/>
      <c r="M41" s="49"/>
      <c r="N41" s="49"/>
    </row>
    <row r="42" spans="1:14" x14ac:dyDescent="0.4">
      <c r="A42" s="49" t="str">
        <f ca="1">IF(B42="","",IF(INDEX(Data!$BI:$BI,MATCH(B42,Data!$A:$A,0),1)=0,"",INDEX(Data!$BI:$BI,MATCH(B42,Data!$A:$A,0),1)))</f>
        <v/>
      </c>
      <c r="B42" s="49" t="str">
        <f ca="1">IFERROR(INDEX(Data!A$1:$A$1000,_xlfn.AGGREGATE(15,6,((Data!$D$1:$D$1000=1)/(Data!$D$1:$D$1000=1))*ROW(Data!$A$1:$A$1000),ROW(B42)-ROW(B$6)),1),"")</f>
        <v/>
      </c>
      <c r="C42" s="49">
        <v>1</v>
      </c>
      <c r="D42" s="49" t="s">
        <v>181</v>
      </c>
      <c r="E42" s="49"/>
      <c r="F42" s="49"/>
      <c r="G42" s="49"/>
      <c r="H42" s="49"/>
      <c r="I42" s="49"/>
      <c r="J42" s="49"/>
      <c r="K42" s="49"/>
      <c r="L42" s="49"/>
      <c r="M42" s="49"/>
      <c r="N42" s="49"/>
    </row>
    <row r="43" spans="1:14" x14ac:dyDescent="0.4">
      <c r="A43" s="49" t="str">
        <f ca="1">IF(B43="","",IF(INDEX(Data!$BI:$BI,MATCH(B43,Data!$A:$A,0),1)=0,"",INDEX(Data!$BI:$BI,MATCH(B43,Data!$A:$A,0),1)))</f>
        <v/>
      </c>
      <c r="B43" s="49" t="str">
        <f ca="1">IFERROR(INDEX(Data!A$1:$A$1000,_xlfn.AGGREGATE(15,6,((Data!$D$1:$D$1000=1)/(Data!$D$1:$D$1000=1))*ROW(Data!$A$1:$A$1000),ROW(B43)-ROW(B$6)),1),"")</f>
        <v/>
      </c>
      <c r="C43" s="49">
        <v>1</v>
      </c>
      <c r="D43" s="49" t="s">
        <v>234</v>
      </c>
      <c r="E43" s="49"/>
      <c r="F43" s="49"/>
      <c r="G43" s="49"/>
      <c r="H43" s="49"/>
      <c r="I43" s="49"/>
      <c r="J43" s="49"/>
      <c r="K43" s="49"/>
      <c r="L43" s="49"/>
      <c r="M43" s="49"/>
      <c r="N43" s="49"/>
    </row>
    <row r="44" spans="1:14" x14ac:dyDescent="0.4">
      <c r="A44" s="49" t="str">
        <f ca="1">IF(B44="","",IF(INDEX(Data!$BI:$BI,MATCH(B44,Data!$A:$A,0),1)=0,"",INDEX(Data!$BI:$BI,MATCH(B44,Data!$A:$A,0),1)))</f>
        <v/>
      </c>
      <c r="B44" s="49" t="str">
        <f ca="1">IFERROR(INDEX(Data!A$1:$A$1000,_xlfn.AGGREGATE(15,6,((Data!$D$1:$D$1000=1)/(Data!$D$1:$D$1000=1))*ROW(Data!$A$1:$A$1000),ROW(B44)-ROW(B$6)),1),"")</f>
        <v/>
      </c>
      <c r="C44" s="49">
        <v>1</v>
      </c>
      <c r="D44" s="49" t="s">
        <v>37</v>
      </c>
      <c r="E44" s="49"/>
      <c r="F44" s="49"/>
      <c r="G44" s="49"/>
      <c r="H44" s="49"/>
      <c r="I44" s="49"/>
      <c r="J44" s="49"/>
      <c r="K44" s="49"/>
      <c r="L44" s="49"/>
      <c r="M44" s="49"/>
      <c r="N44" s="49"/>
    </row>
    <row r="45" spans="1:14" x14ac:dyDescent="0.4">
      <c r="A45" s="49" t="str">
        <f ca="1">IF(B45="","",IF(INDEX(Data!$BI:$BI,MATCH(B45,Data!$A:$A,0),1)=0,"",INDEX(Data!$BI:$BI,MATCH(B45,Data!$A:$A,0),1)))</f>
        <v/>
      </c>
      <c r="B45" s="49" t="str">
        <f ca="1">IFERROR(INDEX(Data!A$1:$A$1000,_xlfn.AGGREGATE(15,6,((Data!$D$1:$D$1000=1)/(Data!$D$1:$D$1000=1))*ROW(Data!$A$1:$A$1000),ROW(B45)-ROW(B$6)),1),"")</f>
        <v/>
      </c>
      <c r="C45" s="49">
        <v>1</v>
      </c>
      <c r="D45" s="49" t="s">
        <v>38</v>
      </c>
      <c r="E45" s="49"/>
      <c r="F45" s="49"/>
      <c r="G45" s="49"/>
      <c r="H45" s="49"/>
      <c r="I45" s="49"/>
      <c r="J45" s="49"/>
      <c r="K45" s="49"/>
      <c r="L45" s="49"/>
      <c r="M45" s="49"/>
      <c r="N45" s="49"/>
    </row>
    <row r="46" spans="1:14" x14ac:dyDescent="0.4">
      <c r="A46" s="49" t="str">
        <f ca="1">IF(B46="","",IF(INDEX(Data!$BI:$BI,MATCH(B46,Data!$A:$A,0),1)=0,"",INDEX(Data!$BI:$BI,MATCH(B46,Data!$A:$A,0),1)))</f>
        <v/>
      </c>
      <c r="B46" s="49" t="str">
        <f ca="1">IFERROR(INDEX(Data!A$1:$A$1000,_xlfn.AGGREGATE(15,6,((Data!$D$1:$D$1000=1)/(Data!$D$1:$D$1000=1))*ROW(Data!$A$1:$A$1000),ROW(B46)-ROW(B$6)),1),"")</f>
        <v/>
      </c>
      <c r="C46" s="49">
        <v>2</v>
      </c>
      <c r="D46" s="49" t="s">
        <v>182</v>
      </c>
      <c r="E46" s="49"/>
      <c r="F46" s="49"/>
      <c r="G46" s="49"/>
      <c r="H46" s="49"/>
      <c r="I46" s="49"/>
      <c r="J46" s="49"/>
      <c r="K46" s="49"/>
      <c r="L46" s="49"/>
      <c r="M46" s="49"/>
      <c r="N46" s="49"/>
    </row>
    <row r="47" spans="1:14" x14ac:dyDescent="0.4">
      <c r="A47" s="49" t="str">
        <f ca="1">IF(B47="","",IF(INDEX(Data!$BI:$BI,MATCH(B47,Data!$A:$A,0),1)=0,"",INDEX(Data!$BI:$BI,MATCH(B47,Data!$A:$A,0),1)))</f>
        <v/>
      </c>
      <c r="B47" s="49" t="str">
        <f ca="1">IFERROR(INDEX(Data!A$1:$A$1000,_xlfn.AGGREGATE(15,6,((Data!$D$1:$D$1000=1)/(Data!$D$1:$D$1000=1))*ROW(Data!$A$1:$A$1000),ROW(B47)-ROW(B$6)),1),"")</f>
        <v/>
      </c>
      <c r="C47" s="49">
        <v>2</v>
      </c>
      <c r="D47" s="49" t="s">
        <v>39</v>
      </c>
      <c r="E47" s="49"/>
      <c r="F47" s="49"/>
      <c r="G47" s="49"/>
      <c r="H47" s="49"/>
      <c r="I47" s="49"/>
      <c r="J47" s="49"/>
      <c r="K47" s="49"/>
      <c r="L47" s="49"/>
      <c r="M47" s="49"/>
      <c r="N47" s="49"/>
    </row>
    <row r="48" spans="1:14" x14ac:dyDescent="0.4">
      <c r="A48" s="49" t="str">
        <f ca="1">IF(B48="","",IF(INDEX(Data!$BI:$BI,MATCH(B48,Data!$A:$A,0),1)=0,"",INDEX(Data!$BI:$BI,MATCH(B48,Data!$A:$A,0),1)))</f>
        <v/>
      </c>
      <c r="B48" s="49" t="str">
        <f ca="1">IFERROR(INDEX(Data!A$1:$A$1000,_xlfn.AGGREGATE(15,6,((Data!$D$1:$D$1000=1)/(Data!$D$1:$D$1000=1))*ROW(Data!$A$1:$A$1000),ROW(B48)-ROW(B$6)),1),"")</f>
        <v/>
      </c>
      <c r="C48" s="49">
        <v>1</v>
      </c>
      <c r="D48" s="49" t="s">
        <v>116</v>
      </c>
      <c r="E48" s="49"/>
      <c r="F48" s="49"/>
      <c r="G48" s="49"/>
      <c r="H48" s="49"/>
      <c r="I48" s="49"/>
      <c r="J48" s="49"/>
      <c r="K48" s="49"/>
      <c r="L48" s="49"/>
      <c r="M48" s="49"/>
      <c r="N48" s="49"/>
    </row>
    <row r="49" spans="1:14" x14ac:dyDescent="0.4">
      <c r="A49" s="49" t="str">
        <f ca="1">IF(B49="","",IF(INDEX(Data!$BI:$BI,MATCH(B49,Data!$A:$A,0),1)=0,"",INDEX(Data!$BI:$BI,MATCH(B49,Data!$A:$A,0),1)))</f>
        <v/>
      </c>
      <c r="B49" s="49" t="str">
        <f ca="1">IFERROR(INDEX(Data!A$1:$A$1000,_xlfn.AGGREGATE(15,6,((Data!$D$1:$D$1000=1)/(Data!$D$1:$D$1000=1))*ROW(Data!$A$1:$A$1000),ROW(B49)-ROW(B$6)),1),"")</f>
        <v/>
      </c>
      <c r="C49" s="49">
        <v>3</v>
      </c>
      <c r="D49" s="49" t="s">
        <v>173</v>
      </c>
      <c r="E49" s="49"/>
      <c r="F49" s="49"/>
      <c r="G49" s="49"/>
      <c r="H49" s="49"/>
      <c r="I49" s="49"/>
      <c r="J49" s="49"/>
      <c r="K49" s="49"/>
      <c r="L49" s="49"/>
      <c r="M49" s="49"/>
      <c r="N49" s="49"/>
    </row>
    <row r="50" spans="1:14" x14ac:dyDescent="0.4">
      <c r="A50" s="49" t="str">
        <f ca="1">IF(B50="","",IF(INDEX(Data!$BI:$BI,MATCH(B50,Data!$A:$A,0),1)=0,"",INDEX(Data!$BI:$BI,MATCH(B50,Data!$A:$A,0),1)))</f>
        <v/>
      </c>
      <c r="B50" s="49" t="str">
        <f ca="1">IFERROR(INDEX(Data!A$1:$A$1000,_xlfn.AGGREGATE(15,6,((Data!$D$1:$D$1000=1)/(Data!$D$1:$D$1000=1))*ROW(Data!$A$1:$A$1000),ROW(B50)-ROW(B$6)),1),"")</f>
        <v/>
      </c>
      <c r="C50" s="49">
        <v>1</v>
      </c>
      <c r="D50" s="49" t="s">
        <v>40</v>
      </c>
      <c r="E50" s="49"/>
      <c r="F50" s="49"/>
      <c r="G50" s="49"/>
      <c r="H50" s="49"/>
      <c r="I50" s="49"/>
      <c r="J50" s="49"/>
      <c r="K50" s="49"/>
      <c r="L50" s="49"/>
      <c r="M50" s="49"/>
      <c r="N50" s="49"/>
    </row>
    <row r="51" spans="1:14" x14ac:dyDescent="0.4">
      <c r="A51" s="49" t="str">
        <f ca="1">IF(B51="","",IF(INDEX(Data!$BI:$BI,MATCH(B51,Data!$A:$A,0),1)=0,"",INDEX(Data!$BI:$BI,MATCH(B51,Data!$A:$A,0),1)))</f>
        <v/>
      </c>
      <c r="B51" s="49" t="str">
        <f ca="1">IFERROR(INDEX(Data!A$1:$A$1000,_xlfn.AGGREGATE(15,6,((Data!$D$1:$D$1000=1)/(Data!$D$1:$D$1000=1))*ROW(Data!$A$1:$A$1000),ROW(B51)-ROW(B$6)),1),"")</f>
        <v/>
      </c>
      <c r="C51" s="49">
        <v>1</v>
      </c>
      <c r="D51" s="49" t="s">
        <v>183</v>
      </c>
      <c r="E51" s="49"/>
      <c r="F51" s="49"/>
      <c r="G51" s="49"/>
      <c r="H51" s="49"/>
      <c r="I51" s="49"/>
      <c r="J51" s="49"/>
      <c r="K51" s="49"/>
      <c r="L51" s="49"/>
      <c r="M51" s="49"/>
      <c r="N51" s="49"/>
    </row>
    <row r="52" spans="1:14" x14ac:dyDescent="0.4">
      <c r="A52" s="49" t="str">
        <f ca="1">IF(B52="","",IF(INDEX(Data!$BI:$BI,MATCH(B52,Data!$A:$A,0),1)=0,"",INDEX(Data!$BI:$BI,MATCH(B52,Data!$A:$A,0),1)))</f>
        <v/>
      </c>
      <c r="B52" s="49" t="str">
        <f ca="1">IFERROR(INDEX(Data!A$1:$A$1000,_xlfn.AGGREGATE(15,6,((Data!$D$1:$D$1000=1)/(Data!$D$1:$D$1000=1))*ROW(Data!$A$1:$A$1000),ROW(B52)-ROW(B$6)),1),"")</f>
        <v/>
      </c>
      <c r="C52" s="49">
        <v>2</v>
      </c>
      <c r="D52" s="49" t="s">
        <v>120</v>
      </c>
      <c r="E52" s="49"/>
      <c r="F52" s="49"/>
      <c r="G52" s="49"/>
      <c r="H52" s="49"/>
      <c r="I52" s="49"/>
      <c r="J52" s="49"/>
      <c r="K52" s="49"/>
      <c r="L52" s="49"/>
      <c r="M52" s="49"/>
      <c r="N52" s="49"/>
    </row>
    <row r="53" spans="1:14" ht="24" x14ac:dyDescent="0.4">
      <c r="A53" s="49" t="str">
        <f ca="1">IF(B53="","",IF(INDEX(Data!$BI:$BI,MATCH(B53,Data!$A:$A,0),1)=0,"",INDEX(Data!$BI:$BI,MATCH(B53,Data!$A:$A,0),1)))</f>
        <v/>
      </c>
      <c r="B53" s="49" t="str">
        <f ca="1">IFERROR(INDEX(Data!A$1:$A$1000,_xlfn.AGGREGATE(15,6,((Data!$D$1:$D$1000=1)/(Data!$D$1:$D$1000=1))*ROW(Data!$A$1:$A$1000),ROW(B53)-ROW(B$6)),1),"")</f>
        <v/>
      </c>
      <c r="C53" s="49">
        <v>2</v>
      </c>
      <c r="D53" s="49" t="s">
        <v>121</v>
      </c>
      <c r="E53" s="49"/>
      <c r="F53" s="49"/>
      <c r="G53" s="49"/>
      <c r="H53" s="49"/>
      <c r="I53" s="49"/>
      <c r="J53" s="49"/>
      <c r="K53" s="49"/>
      <c r="L53" s="49"/>
      <c r="M53" s="49"/>
      <c r="N53" s="49"/>
    </row>
    <row r="54" spans="1:14" x14ac:dyDescent="0.4">
      <c r="A54" s="49" t="str">
        <f ca="1">IF(B54="","",IF(INDEX(Data!$BI:$BI,MATCH(B54,Data!$A:$A,0),1)=0,"",INDEX(Data!$BI:$BI,MATCH(B54,Data!$A:$A,0),1)))</f>
        <v/>
      </c>
      <c r="B54" s="49" t="str">
        <f ca="1">IFERROR(INDEX(Data!A$1:$A$1000,_xlfn.AGGREGATE(15,6,((Data!$D$1:$D$1000=1)/(Data!$D$1:$D$1000=1))*ROW(Data!$A$1:$A$1000),ROW(B54)-ROW(B$6)),1),"")</f>
        <v/>
      </c>
      <c r="C54" s="49">
        <v>3</v>
      </c>
      <c r="D54" s="49" t="s">
        <v>41</v>
      </c>
      <c r="E54" s="49"/>
      <c r="F54" s="49"/>
      <c r="G54" s="49"/>
      <c r="H54" s="49"/>
      <c r="I54" s="49"/>
      <c r="J54" s="49"/>
      <c r="K54" s="49"/>
      <c r="L54" s="49"/>
      <c r="M54" s="49"/>
      <c r="N54" s="49"/>
    </row>
    <row r="55" spans="1:14" x14ac:dyDescent="0.4">
      <c r="A55" s="49" t="str">
        <f ca="1">IF(B55="","",IF(INDEX(Data!$BI:$BI,MATCH(B55,Data!$A:$A,0),1)=0,"",INDEX(Data!$BI:$BI,MATCH(B55,Data!$A:$A,0),1)))</f>
        <v/>
      </c>
      <c r="B55" s="49" t="str">
        <f ca="1">IFERROR(INDEX(Data!A$1:$A$1000,_xlfn.AGGREGATE(15,6,((Data!$D$1:$D$1000=1)/(Data!$D$1:$D$1000=1))*ROW(Data!$A$1:$A$1000),ROW(B55)-ROW(B$6)),1),"")</f>
        <v/>
      </c>
      <c r="C55" s="49">
        <v>1</v>
      </c>
      <c r="D55" s="49" t="s">
        <v>42</v>
      </c>
      <c r="E55" s="49"/>
      <c r="F55" s="49"/>
      <c r="G55" s="49"/>
      <c r="H55" s="49"/>
      <c r="I55" s="49"/>
      <c r="J55" s="49"/>
      <c r="K55" s="49"/>
      <c r="L55" s="49"/>
      <c r="M55" s="49"/>
      <c r="N55" s="49"/>
    </row>
    <row r="56" spans="1:14" x14ac:dyDescent="0.4">
      <c r="A56" s="49" t="str">
        <f ca="1">IF(B56="","",IF(INDEX(Data!$BI:$BI,MATCH(B56,Data!$A:$A,0),1)=0,"",INDEX(Data!$BI:$BI,MATCH(B56,Data!$A:$A,0),1)))</f>
        <v/>
      </c>
      <c r="B56" s="49" t="str">
        <f ca="1">IFERROR(INDEX(Data!A$1:$A$1000,_xlfn.AGGREGATE(15,6,((Data!$D$1:$D$1000=1)/(Data!$D$1:$D$1000=1))*ROW(Data!$A$1:$A$1000),ROW(B56)-ROW(B$6)),1),"")</f>
        <v/>
      </c>
      <c r="C56" s="49">
        <v>1</v>
      </c>
      <c r="D56" s="49" t="s">
        <v>43</v>
      </c>
      <c r="E56" s="49"/>
      <c r="F56" s="49"/>
      <c r="G56" s="49"/>
      <c r="H56" s="49"/>
      <c r="I56" s="49"/>
      <c r="J56" s="49"/>
      <c r="K56" s="49"/>
      <c r="L56" s="49"/>
      <c r="M56" s="49"/>
      <c r="N56" s="49"/>
    </row>
    <row r="57" spans="1:14" x14ac:dyDescent="0.4">
      <c r="A57" s="49" t="str">
        <f ca="1">IF(B57="","",IF(INDEX(Data!$BI:$BI,MATCH(B57,Data!$A:$A,0),1)=0,"",INDEX(Data!$BI:$BI,MATCH(B57,Data!$A:$A,0),1)))</f>
        <v/>
      </c>
      <c r="B57" s="49" t="str">
        <f ca="1">IFERROR(INDEX(Data!A$1:$A$1000,_xlfn.AGGREGATE(15,6,((Data!$D$1:$D$1000=1)/(Data!$D$1:$D$1000=1))*ROW(Data!$A$1:$A$1000),ROW(B57)-ROW(B$6)),1),"")</f>
        <v/>
      </c>
      <c r="C57" s="49">
        <v>1</v>
      </c>
      <c r="D57" s="49" t="s">
        <v>46</v>
      </c>
      <c r="E57" s="49"/>
      <c r="F57" s="49"/>
      <c r="G57" s="49"/>
      <c r="H57" s="49"/>
      <c r="I57" s="49"/>
      <c r="J57" s="49"/>
      <c r="K57" s="49"/>
      <c r="L57" s="49"/>
      <c r="M57" s="49"/>
      <c r="N57" s="49"/>
    </row>
    <row r="58" spans="1:14" x14ac:dyDescent="0.4">
      <c r="A58" s="49" t="str">
        <f ca="1">IF(B58="","",IF(INDEX(Data!$BI:$BI,MATCH(B58,Data!$A:$A,0),1)=0,"",INDEX(Data!$BI:$BI,MATCH(B58,Data!$A:$A,0),1)))</f>
        <v/>
      </c>
      <c r="B58" s="49" t="str">
        <f ca="1">IFERROR(INDEX(Data!A$1:$A$1000,_xlfn.AGGREGATE(15,6,((Data!$D$1:$D$1000=1)/(Data!$D$1:$D$1000=1))*ROW(Data!$A$1:$A$1000),ROW(B58)-ROW(B$6)),1),"")</f>
        <v/>
      </c>
      <c r="C58" s="49">
        <v>3</v>
      </c>
      <c r="D58" s="49" t="s">
        <v>355</v>
      </c>
      <c r="E58" s="49"/>
      <c r="F58" s="49"/>
      <c r="G58" s="49"/>
      <c r="H58" s="49"/>
      <c r="I58" s="49"/>
      <c r="J58" s="49"/>
      <c r="K58" s="49"/>
      <c r="L58" s="49"/>
      <c r="M58" s="49"/>
      <c r="N58" s="49"/>
    </row>
    <row r="59" spans="1:14" x14ac:dyDescent="0.4">
      <c r="A59" s="49" t="str">
        <f ca="1">IF(B59="","",IF(INDEX(Data!$BI:$BI,MATCH(B59,Data!$A:$A,0),1)=0,"",INDEX(Data!$BI:$BI,MATCH(B59,Data!$A:$A,0),1)))</f>
        <v/>
      </c>
      <c r="B59" s="49" t="str">
        <f ca="1">IFERROR(INDEX(Data!A$1:$A$1000,_xlfn.AGGREGATE(15,6,((Data!$D$1:$D$1000=1)/(Data!$D$1:$D$1000=1))*ROW(Data!$A$1:$A$1000),ROW(B59)-ROW(B$6)),1),"")</f>
        <v/>
      </c>
      <c r="C59" s="49">
        <v>1</v>
      </c>
      <c r="D59" s="49" t="s">
        <v>47</v>
      </c>
      <c r="E59" s="49"/>
      <c r="F59" s="49"/>
      <c r="G59" s="49"/>
      <c r="H59" s="49"/>
      <c r="I59" s="49"/>
      <c r="J59" s="49"/>
      <c r="K59" s="49"/>
      <c r="L59" s="49"/>
      <c r="M59" s="49"/>
      <c r="N59" s="49"/>
    </row>
    <row r="60" spans="1:14" ht="24" x14ac:dyDescent="0.4">
      <c r="A60" s="49" t="str">
        <f ca="1">IF(B60="","",IF(INDEX(Data!$BI:$BI,MATCH(B60,Data!$A:$A,0),1)=0,"",INDEX(Data!$BI:$BI,MATCH(B60,Data!$A:$A,0),1)))</f>
        <v/>
      </c>
      <c r="B60" s="49" t="str">
        <f ca="1">IFERROR(INDEX(Data!A$1:$A$1000,_xlfn.AGGREGATE(15,6,((Data!$D$1:$D$1000=1)/(Data!$D$1:$D$1000=1))*ROW(Data!$A$1:$A$1000),ROW(B60)-ROW(B$6)),1),"")</f>
        <v/>
      </c>
      <c r="C60" s="49">
        <v>1</v>
      </c>
      <c r="D60" s="49" t="s">
        <v>48</v>
      </c>
      <c r="E60" s="49"/>
      <c r="F60" s="49"/>
      <c r="G60" s="49"/>
      <c r="H60" s="49"/>
      <c r="I60" s="49"/>
      <c r="J60" s="49"/>
      <c r="K60" s="49"/>
      <c r="L60" s="49"/>
      <c r="M60" s="49"/>
      <c r="N60" s="49"/>
    </row>
    <row r="61" spans="1:14" x14ac:dyDescent="0.4">
      <c r="A61" s="49" t="str">
        <f ca="1">IF(B61="","",IF(INDEX(Data!$BI:$BI,MATCH(B61,Data!$A:$A,0),1)=0,"",INDEX(Data!$BI:$BI,MATCH(B61,Data!$A:$A,0),1)))</f>
        <v/>
      </c>
      <c r="B61" s="49" t="str">
        <f ca="1">IFERROR(INDEX(Data!A$1:$A$1000,_xlfn.AGGREGATE(15,6,((Data!$D$1:$D$1000=1)/(Data!$D$1:$D$1000=1))*ROW(Data!$A$1:$A$1000),ROW(B61)-ROW(B$6)),1),"")</f>
        <v/>
      </c>
      <c r="C61" s="49">
        <v>2</v>
      </c>
      <c r="D61" s="49" t="s">
        <v>122</v>
      </c>
      <c r="E61" s="49"/>
      <c r="F61" s="49"/>
      <c r="G61" s="49"/>
      <c r="H61" s="49"/>
      <c r="I61" s="49"/>
      <c r="J61" s="49"/>
      <c r="K61" s="49"/>
      <c r="L61" s="49"/>
      <c r="M61" s="49"/>
      <c r="N61" s="49"/>
    </row>
    <row r="62" spans="1:14" x14ac:dyDescent="0.4">
      <c r="A62" s="49" t="str">
        <f ca="1">IF(B62="","",IF(INDEX(Data!$BI:$BI,MATCH(B62,Data!$A:$A,0),1)=0,"",INDEX(Data!$BI:$BI,MATCH(B62,Data!$A:$A,0),1)))</f>
        <v/>
      </c>
      <c r="B62" s="49" t="str">
        <f ca="1">IFERROR(INDEX(Data!A$1:$A$1000,_xlfn.AGGREGATE(15,6,((Data!$D$1:$D$1000=1)/(Data!$D$1:$D$1000=1))*ROW(Data!$A$1:$A$1000),ROW(B62)-ROW(B$6)),1),"")</f>
        <v/>
      </c>
      <c r="C62" s="49">
        <v>3</v>
      </c>
      <c r="D62" s="49" t="s">
        <v>158</v>
      </c>
      <c r="E62" s="49"/>
      <c r="F62" s="49"/>
      <c r="G62" s="49"/>
      <c r="H62" s="49"/>
      <c r="I62" s="49"/>
      <c r="J62" s="49"/>
      <c r="K62" s="49"/>
      <c r="L62" s="49"/>
      <c r="M62" s="49"/>
      <c r="N62" s="49"/>
    </row>
    <row r="63" spans="1:14" x14ac:dyDescent="0.4">
      <c r="A63" s="49" t="str">
        <f ca="1">IF(B63="","",IF(INDEX(Data!$BI:$BI,MATCH(B63,Data!$A:$A,0),1)=0,"",INDEX(Data!$BI:$BI,MATCH(B63,Data!$A:$A,0),1)))</f>
        <v/>
      </c>
      <c r="B63" s="49" t="str">
        <f ca="1">IFERROR(INDEX(Data!A$1:$A$1000,_xlfn.AGGREGATE(15,6,((Data!$D$1:$D$1000=1)/(Data!$D$1:$D$1000=1))*ROW(Data!$A$1:$A$1000),ROW(B63)-ROW(B$6)),1),"")</f>
        <v/>
      </c>
      <c r="C63" s="49">
        <v>2</v>
      </c>
      <c r="D63" s="49" t="s">
        <v>50</v>
      </c>
      <c r="E63" s="49"/>
      <c r="F63" s="49"/>
      <c r="G63" s="49"/>
      <c r="H63" s="49"/>
      <c r="I63" s="49"/>
      <c r="J63" s="49"/>
      <c r="K63" s="49"/>
      <c r="L63" s="49"/>
      <c r="M63" s="49"/>
      <c r="N63" s="49"/>
    </row>
    <row r="64" spans="1:14" x14ac:dyDescent="0.4">
      <c r="A64" s="49" t="str">
        <f ca="1">IF(B64="","",IF(INDEX(Data!$BI:$BI,MATCH(B64,Data!$A:$A,0),1)=0,"",INDEX(Data!$BI:$BI,MATCH(B64,Data!$A:$A,0),1)))</f>
        <v/>
      </c>
      <c r="B64" s="49" t="str">
        <f ca="1">IFERROR(INDEX(Data!A$1:$A$1000,_xlfn.AGGREGATE(15,6,((Data!$D$1:$D$1000=1)/(Data!$D$1:$D$1000=1))*ROW(Data!$A$1:$A$1000),ROW(B64)-ROW(B$6)),1),"")</f>
        <v/>
      </c>
      <c r="C64" s="49">
        <v>3</v>
      </c>
      <c r="D64" s="49" t="s">
        <v>51</v>
      </c>
      <c r="E64" s="49"/>
      <c r="F64" s="49"/>
      <c r="G64" s="49"/>
      <c r="H64" s="49"/>
      <c r="I64" s="49"/>
      <c r="J64" s="49"/>
      <c r="K64" s="49"/>
      <c r="L64" s="49"/>
      <c r="M64" s="49"/>
      <c r="N64" s="49"/>
    </row>
    <row r="65" spans="1:14" x14ac:dyDescent="0.4">
      <c r="A65" s="49" t="str">
        <f ca="1">IF(B65="","",IF(INDEX(Data!$BI:$BI,MATCH(B65,Data!$A:$A,0),1)=0,"",INDEX(Data!$BI:$BI,MATCH(B65,Data!$A:$A,0),1)))</f>
        <v/>
      </c>
      <c r="B65" s="49" t="str">
        <f ca="1">IFERROR(INDEX(Data!A$1:$A$1000,_xlfn.AGGREGATE(15,6,((Data!$D$1:$D$1000=1)/(Data!$D$1:$D$1000=1))*ROW(Data!$A$1:$A$1000),ROW(B65)-ROW(B$6)),1),"")</f>
        <v/>
      </c>
      <c r="C65" s="49">
        <v>3</v>
      </c>
      <c r="D65" s="49" t="s">
        <v>126</v>
      </c>
      <c r="E65" s="49"/>
      <c r="F65" s="49"/>
      <c r="G65" s="49"/>
      <c r="H65" s="49"/>
      <c r="I65" s="49"/>
      <c r="J65" s="49"/>
      <c r="K65" s="49"/>
      <c r="L65" s="49"/>
      <c r="M65" s="49"/>
      <c r="N65" s="49"/>
    </row>
    <row r="66" spans="1:14" x14ac:dyDescent="0.4">
      <c r="A66" s="49" t="str">
        <f ca="1">IF(B66="","",IF(INDEX(Data!$BI:$BI,MATCH(B66,Data!$A:$A,0),1)=0,"",INDEX(Data!$BI:$BI,MATCH(B66,Data!$A:$A,0),1)))</f>
        <v/>
      </c>
      <c r="B66" s="49" t="str">
        <f ca="1">IFERROR(INDEX(Data!A$1:$A$1000,_xlfn.AGGREGATE(15,6,((Data!$D$1:$D$1000=1)/(Data!$D$1:$D$1000=1))*ROW(Data!$A$1:$A$1000),ROW(B66)-ROW(B$6)),1),"")</f>
        <v/>
      </c>
      <c r="C66" s="49">
        <v>1</v>
      </c>
      <c r="D66" s="49" t="s">
        <v>404</v>
      </c>
      <c r="E66" s="49"/>
      <c r="F66" s="49"/>
      <c r="G66" s="49"/>
      <c r="H66" s="49"/>
      <c r="I66" s="49"/>
      <c r="J66" s="49"/>
      <c r="K66" s="49"/>
      <c r="L66" s="49"/>
      <c r="M66" s="49"/>
      <c r="N66" s="49"/>
    </row>
    <row r="67" spans="1:14" x14ac:dyDescent="0.4">
      <c r="A67" s="49" t="str">
        <f ca="1">IF(B67="","",IF(INDEX(Data!$BI:$BI,MATCH(B67,Data!$A:$A,0),1)=0,"",INDEX(Data!$BI:$BI,MATCH(B67,Data!$A:$A,0),1)))</f>
        <v/>
      </c>
      <c r="B67" s="49" t="str">
        <f ca="1">IFERROR(INDEX(Data!A$1:$A$1000,_xlfn.AGGREGATE(15,6,((Data!$D$1:$D$1000=1)/(Data!$D$1:$D$1000=1))*ROW(Data!$A$1:$A$1000),ROW(B67)-ROW(B$6)),1),"")</f>
        <v/>
      </c>
      <c r="C67" s="49">
        <v>1</v>
      </c>
      <c r="D67" s="49" t="s">
        <v>53</v>
      </c>
      <c r="E67" s="49"/>
      <c r="F67" s="49"/>
      <c r="G67" s="49"/>
      <c r="H67" s="49"/>
      <c r="I67" s="49"/>
      <c r="J67" s="49"/>
      <c r="K67" s="49"/>
      <c r="L67" s="49"/>
      <c r="M67" s="49"/>
      <c r="N67" s="49"/>
    </row>
    <row r="68" spans="1:14" x14ac:dyDescent="0.4">
      <c r="A68" s="49" t="str">
        <f ca="1">IF(B68="","",IF(INDEX(Data!$BI:$BI,MATCH(B68,Data!$A:$A,0),1)=0,"",INDEX(Data!$BI:$BI,MATCH(B68,Data!$A:$A,0),1)))</f>
        <v/>
      </c>
      <c r="B68" s="49" t="str">
        <f ca="1">IFERROR(INDEX(Data!A$1:$A$1000,_xlfn.AGGREGATE(15,6,((Data!$D$1:$D$1000=1)/(Data!$D$1:$D$1000=1))*ROW(Data!$A$1:$A$1000),ROW(B68)-ROW(B$6)),1),"")</f>
        <v/>
      </c>
      <c r="C68" s="49">
        <v>1</v>
      </c>
      <c r="D68" s="49" t="s">
        <v>54</v>
      </c>
      <c r="E68" s="49"/>
      <c r="F68" s="49"/>
      <c r="G68" s="49"/>
      <c r="H68" s="49"/>
      <c r="I68" s="49"/>
      <c r="J68" s="49"/>
      <c r="K68" s="49"/>
      <c r="L68" s="49"/>
      <c r="M68" s="49"/>
      <c r="N68" s="49"/>
    </row>
    <row r="69" spans="1:14" x14ac:dyDescent="0.4">
      <c r="A69" s="49" t="str">
        <f ca="1">IF(B69="","",IF(INDEX(Data!$BI:$BI,MATCH(B69,Data!$A:$A,0),1)=0,"",INDEX(Data!$BI:$BI,MATCH(B69,Data!$A:$A,0),1)))</f>
        <v/>
      </c>
      <c r="B69" s="49" t="str">
        <f ca="1">IFERROR(INDEX(Data!A$1:$A$1000,_xlfn.AGGREGATE(15,6,((Data!$D$1:$D$1000=1)/(Data!$D$1:$D$1000=1))*ROW(Data!$A$1:$A$1000),ROW(B69)-ROW(B$6)),1),"")</f>
        <v/>
      </c>
      <c r="C69" s="49">
        <v>1</v>
      </c>
      <c r="D69" s="49" t="s">
        <v>4</v>
      </c>
      <c r="E69" s="49"/>
      <c r="F69" s="49"/>
      <c r="G69" s="49"/>
      <c r="H69" s="49"/>
      <c r="I69" s="49"/>
      <c r="J69" s="49"/>
      <c r="K69" s="49"/>
      <c r="L69" s="49"/>
      <c r="M69" s="49"/>
      <c r="N69" s="49"/>
    </row>
    <row r="70" spans="1:14" x14ac:dyDescent="0.4">
      <c r="A70" s="49" t="str">
        <f ca="1">IF(B70="","",IF(INDEX(Data!$BI:$BI,MATCH(B70,Data!$A:$A,0),1)=0,"",INDEX(Data!$BI:$BI,MATCH(B70,Data!$A:$A,0),1)))</f>
        <v/>
      </c>
      <c r="B70" s="49" t="str">
        <f ca="1">IFERROR(INDEX(Data!A$1:$A$1000,_xlfn.AGGREGATE(15,6,((Data!$D$1:$D$1000=1)/(Data!$D$1:$D$1000=1))*ROW(Data!$A$1:$A$1000),ROW(B70)-ROW(B$6)),1),"")</f>
        <v/>
      </c>
      <c r="C70" s="49">
        <v>1</v>
      </c>
      <c r="D70" s="49" t="s">
        <v>184</v>
      </c>
      <c r="E70" s="49"/>
      <c r="F70" s="49"/>
      <c r="G70" s="49"/>
      <c r="H70" s="49"/>
      <c r="I70" s="49"/>
      <c r="J70" s="49"/>
      <c r="K70" s="49"/>
      <c r="L70" s="49"/>
      <c r="M70" s="49"/>
      <c r="N70" s="49"/>
    </row>
    <row r="71" spans="1:14" x14ac:dyDescent="0.4">
      <c r="A71" s="49" t="str">
        <f ca="1">IF(B71="","",IF(INDEX(Data!$BI:$BI,MATCH(B71,Data!$A:$A,0),1)=0,"",INDEX(Data!$BI:$BI,MATCH(B71,Data!$A:$A,0),1)))</f>
        <v/>
      </c>
      <c r="B71" s="49" t="str">
        <f ca="1">IFERROR(INDEX(Data!A$1:$A$1000,_xlfn.AGGREGATE(15,6,((Data!$D$1:$D$1000=1)/(Data!$D$1:$D$1000=1))*ROW(Data!$A$1:$A$1000),ROW(B71)-ROW(B$6)),1),"")</f>
        <v/>
      </c>
      <c r="C71" s="49">
        <v>1</v>
      </c>
      <c r="D71" s="49" t="s">
        <v>252</v>
      </c>
      <c r="E71" s="49"/>
      <c r="F71" s="49"/>
      <c r="G71" s="49"/>
      <c r="H71" s="49"/>
      <c r="I71" s="49"/>
      <c r="J71" s="49"/>
      <c r="K71" s="49"/>
      <c r="L71" s="49"/>
      <c r="M71" s="49"/>
      <c r="N71" s="49"/>
    </row>
    <row r="72" spans="1:14" x14ac:dyDescent="0.4">
      <c r="A72" s="49" t="str">
        <f ca="1">IF(B72="","",IF(INDEX(Data!$BI:$BI,MATCH(B72,Data!$A:$A,0),1)=0,"",INDEX(Data!$BI:$BI,MATCH(B72,Data!$A:$A,0),1)))</f>
        <v/>
      </c>
      <c r="B72" s="49" t="str">
        <f ca="1">IFERROR(INDEX(Data!A$1:$A$1000,_xlfn.AGGREGATE(15,6,((Data!$D$1:$D$1000=1)/(Data!$D$1:$D$1000=1))*ROW(Data!$A$1:$A$1000),ROW(B72)-ROW(B$6)),1),"")</f>
        <v/>
      </c>
      <c r="C72" s="49">
        <v>2</v>
      </c>
      <c r="D72" s="49" t="s">
        <v>133</v>
      </c>
      <c r="E72" s="49"/>
      <c r="F72" s="49"/>
      <c r="G72" s="49"/>
      <c r="H72" s="49"/>
      <c r="I72" s="49"/>
      <c r="J72" s="49"/>
      <c r="K72" s="49"/>
      <c r="L72" s="49"/>
      <c r="M72" s="49"/>
      <c r="N72" s="49"/>
    </row>
    <row r="73" spans="1:14" x14ac:dyDescent="0.4">
      <c r="A73" s="49" t="str">
        <f ca="1">IF(B73="","",IF(INDEX(Data!$BI:$BI,MATCH(B73,Data!$A:$A,0),1)=0,"",INDEX(Data!$BI:$BI,MATCH(B73,Data!$A:$A,0),1)))</f>
        <v/>
      </c>
      <c r="B73" s="49" t="str">
        <f ca="1">IFERROR(INDEX(Data!A$1:$A$1000,_xlfn.AGGREGATE(15,6,((Data!$D$1:$D$1000=1)/(Data!$D$1:$D$1000=1))*ROW(Data!$A$1:$A$1000),ROW(B73)-ROW(B$6)),1),"")</f>
        <v/>
      </c>
      <c r="C73" s="49">
        <v>3</v>
      </c>
      <c r="D73" s="49" t="s">
        <v>134</v>
      </c>
      <c r="E73" s="49"/>
      <c r="F73" s="49"/>
      <c r="G73" s="49"/>
      <c r="H73" s="49"/>
      <c r="I73" s="49"/>
      <c r="J73" s="49"/>
      <c r="K73" s="49"/>
      <c r="L73" s="49"/>
      <c r="M73" s="49"/>
      <c r="N73" s="49"/>
    </row>
    <row r="74" spans="1:14" x14ac:dyDescent="0.4">
      <c r="A74" s="49" t="str">
        <f ca="1">IF(B74="","",IF(INDEX(Data!$BI:$BI,MATCH(B74,Data!$A:$A,0),1)=0,"",INDEX(Data!$BI:$BI,MATCH(B74,Data!$A:$A,0),1)))</f>
        <v/>
      </c>
      <c r="B74" s="49" t="str">
        <f ca="1">IFERROR(INDEX(Data!A$1:$A$1000,_xlfn.AGGREGATE(15,6,((Data!$D$1:$D$1000=1)/(Data!$D$1:$D$1000=1))*ROW(Data!$A$1:$A$1000),ROW(B74)-ROW(B$6)),1),"")</f>
        <v/>
      </c>
      <c r="C74" s="49">
        <v>3</v>
      </c>
      <c r="D74" s="49" t="s">
        <v>135</v>
      </c>
      <c r="E74" s="49"/>
      <c r="F74" s="49"/>
      <c r="G74" s="49"/>
      <c r="H74" s="49"/>
      <c r="I74" s="49"/>
      <c r="J74" s="49"/>
      <c r="K74" s="49"/>
      <c r="L74" s="49"/>
      <c r="M74" s="49"/>
      <c r="N74" s="49"/>
    </row>
    <row r="75" spans="1:14" x14ac:dyDescent="0.4">
      <c r="A75" s="49" t="str">
        <f ca="1">IF(B75="","",IF(INDEX(Data!$BI:$BI,MATCH(B75,Data!$A:$A,0),1)=0,"",INDEX(Data!$BI:$BI,MATCH(B75,Data!$A:$A,0),1)))</f>
        <v/>
      </c>
      <c r="B75" s="49" t="str">
        <f ca="1">IFERROR(INDEX(Data!A$1:$A$1000,_xlfn.AGGREGATE(15,6,((Data!$D$1:$D$1000=1)/(Data!$D$1:$D$1000=1))*ROW(Data!$A$1:$A$1000),ROW(B75)-ROW(B$6)),1),"")</f>
        <v/>
      </c>
      <c r="C75" s="49">
        <v>1</v>
      </c>
      <c r="D75" s="49" t="s">
        <v>63</v>
      </c>
      <c r="E75" s="49"/>
      <c r="F75" s="49"/>
      <c r="G75" s="49"/>
      <c r="H75" s="49"/>
      <c r="I75" s="49"/>
      <c r="J75" s="49"/>
      <c r="K75" s="49"/>
      <c r="L75" s="49"/>
      <c r="M75" s="49"/>
      <c r="N75" s="49"/>
    </row>
    <row r="76" spans="1:14" x14ac:dyDescent="0.4">
      <c r="A76" s="49" t="str">
        <f ca="1">IF(B76="","",IF(INDEX(Data!$BI:$BI,MATCH(B76,Data!$A:$A,0),1)=0,"",INDEX(Data!$BI:$BI,MATCH(B76,Data!$A:$A,0),1)))</f>
        <v/>
      </c>
      <c r="B76" s="49" t="str">
        <f ca="1">IFERROR(INDEX(Data!A$1:$A$1000,_xlfn.AGGREGATE(15,6,((Data!$D$1:$D$1000=1)/(Data!$D$1:$D$1000=1))*ROW(Data!$A$1:$A$1000),ROW(B76)-ROW(B$6)),1),"")</f>
        <v/>
      </c>
      <c r="C76" s="49">
        <v>3</v>
      </c>
      <c r="D76" s="49" t="s">
        <v>137</v>
      </c>
      <c r="E76" s="49"/>
      <c r="F76" s="49"/>
      <c r="G76" s="49"/>
      <c r="H76" s="49"/>
      <c r="I76" s="49"/>
      <c r="J76" s="49"/>
      <c r="K76" s="49"/>
      <c r="L76" s="49"/>
      <c r="M76" s="49"/>
      <c r="N76" s="49"/>
    </row>
    <row r="77" spans="1:14" x14ac:dyDescent="0.4">
      <c r="A77" s="49" t="str">
        <f ca="1">IF(B77="","",IF(INDEX(Data!$BI:$BI,MATCH(B77,Data!$A:$A,0),1)=0,"",INDEX(Data!$BI:$BI,MATCH(B77,Data!$A:$A,0),1)))</f>
        <v/>
      </c>
      <c r="B77" s="49" t="str">
        <f ca="1">IFERROR(INDEX(Data!A$1:$A$1000,_xlfn.AGGREGATE(15,6,((Data!$D$1:$D$1000=1)/(Data!$D$1:$D$1000=1))*ROW(Data!$A$1:$A$1000),ROW(B77)-ROW(B$6)),1),"")</f>
        <v/>
      </c>
      <c r="C77" s="49">
        <v>2</v>
      </c>
      <c r="D77" s="49" t="s">
        <v>139</v>
      </c>
      <c r="E77" s="49"/>
      <c r="F77" s="49"/>
      <c r="G77" s="49"/>
      <c r="H77" s="49"/>
      <c r="I77" s="49"/>
      <c r="J77" s="49"/>
      <c r="K77" s="49"/>
      <c r="L77" s="49"/>
      <c r="M77" s="49"/>
      <c r="N77" s="49"/>
    </row>
    <row r="78" spans="1:14" x14ac:dyDescent="0.4">
      <c r="A78" s="49" t="str">
        <f ca="1">IF(B78="","",IF(INDEX(Data!$BI:$BI,MATCH(B78,Data!$A:$A,0),1)=0,"",INDEX(Data!$BI:$BI,MATCH(B78,Data!$A:$A,0),1)))</f>
        <v/>
      </c>
      <c r="B78" s="49" t="str">
        <f ca="1">IFERROR(INDEX(Data!A$1:$A$1000,_xlfn.AGGREGATE(15,6,((Data!$D$1:$D$1000=1)/(Data!$D$1:$D$1000=1))*ROW(Data!$A$1:$A$1000),ROW(B78)-ROW(B$6)),1),"")</f>
        <v/>
      </c>
      <c r="C78" s="49">
        <v>3</v>
      </c>
      <c r="D78" s="49" t="s">
        <v>140</v>
      </c>
      <c r="E78" s="49"/>
      <c r="F78" s="49"/>
      <c r="G78" s="49"/>
      <c r="H78" s="49"/>
      <c r="I78" s="49"/>
      <c r="J78" s="49"/>
      <c r="K78" s="49"/>
      <c r="L78" s="49"/>
      <c r="M78" s="49"/>
      <c r="N78" s="49"/>
    </row>
    <row r="79" spans="1:14" x14ac:dyDescent="0.4">
      <c r="A79" s="49" t="str">
        <f ca="1">IF(B79="","",IF(INDEX(Data!$BI:$BI,MATCH(B79,Data!$A:$A,0),1)=0,"",INDEX(Data!$BI:$BI,MATCH(B79,Data!$A:$A,0),1)))</f>
        <v/>
      </c>
      <c r="B79" s="49" t="str">
        <f ca="1">IFERROR(INDEX(Data!A$1:$A$1000,_xlfn.AGGREGATE(15,6,((Data!$D$1:$D$1000=1)/(Data!$D$1:$D$1000=1))*ROW(Data!$A$1:$A$1000),ROW(B79)-ROW(B$6)),1),"")</f>
        <v/>
      </c>
      <c r="C79" s="49">
        <v>1</v>
      </c>
      <c r="D79" s="49" t="s">
        <v>64</v>
      </c>
      <c r="E79" s="49"/>
      <c r="F79" s="49"/>
      <c r="G79" s="49"/>
      <c r="H79" s="49"/>
      <c r="I79" s="49"/>
      <c r="J79" s="49"/>
      <c r="K79" s="49"/>
      <c r="L79" s="49"/>
      <c r="M79" s="49"/>
      <c r="N79" s="49"/>
    </row>
    <row r="80" spans="1:14" x14ac:dyDescent="0.4">
      <c r="A80" s="49" t="str">
        <f ca="1">IF(B80="","",IF(INDEX(Data!$BI:$BI,MATCH(B80,Data!$A:$A,0),1)=0,"",INDEX(Data!$BI:$BI,MATCH(B80,Data!$A:$A,0),1)))</f>
        <v/>
      </c>
      <c r="B80" s="49" t="str">
        <f ca="1">IFERROR(INDEX(Data!A$1:$A$1000,_xlfn.AGGREGATE(15,6,((Data!$D$1:$D$1000=1)/(Data!$D$1:$D$1000=1))*ROW(Data!$A$1:$A$1000),ROW(B80)-ROW(B$6)),1),"")</f>
        <v/>
      </c>
      <c r="C80" s="49">
        <v>2</v>
      </c>
      <c r="D80" s="49" t="s">
        <v>65</v>
      </c>
      <c r="E80" s="49"/>
      <c r="F80" s="49"/>
      <c r="G80" s="49"/>
      <c r="H80" s="49"/>
      <c r="I80" s="49"/>
      <c r="J80" s="49"/>
      <c r="K80" s="49"/>
      <c r="L80" s="49"/>
      <c r="M80" s="49"/>
      <c r="N80" s="49"/>
    </row>
    <row r="81" spans="1:14" x14ac:dyDescent="0.4">
      <c r="A81" s="49" t="str">
        <f ca="1">IF(B81="","",IF(INDEX(Data!$BI:$BI,MATCH(B81,Data!$A:$A,0),1)=0,"",INDEX(Data!$BI:$BI,MATCH(B81,Data!$A:$A,0),1)))</f>
        <v/>
      </c>
      <c r="B81" s="49" t="str">
        <f ca="1">IFERROR(INDEX(Data!A$1:$A$1000,_xlfn.AGGREGATE(15,6,((Data!$D$1:$D$1000=1)/(Data!$D$1:$D$1000=1))*ROW(Data!$A$1:$A$1000),ROW(B81)-ROW(B$6)),1),"")</f>
        <v/>
      </c>
      <c r="C81" s="49">
        <v>3</v>
      </c>
      <c r="D81" s="49" t="s">
        <v>156</v>
      </c>
      <c r="E81" s="49"/>
      <c r="F81" s="49"/>
      <c r="G81" s="49"/>
      <c r="H81" s="49"/>
      <c r="I81" s="49"/>
      <c r="J81" s="49"/>
      <c r="K81" s="49"/>
      <c r="L81" s="49"/>
      <c r="M81" s="49"/>
      <c r="N81" s="49"/>
    </row>
    <row r="82" spans="1:14" x14ac:dyDescent="0.4">
      <c r="A82" s="49" t="str">
        <f ca="1">IF(B82="","",IF(INDEX(Data!$BI:$BI,MATCH(B82,Data!$A:$A,0),1)=0,"",INDEX(Data!$BI:$BI,MATCH(B82,Data!$A:$A,0),1)))</f>
        <v/>
      </c>
      <c r="B82" s="49" t="str">
        <f ca="1">IFERROR(INDEX(Data!A$1:$A$1000,_xlfn.AGGREGATE(15,6,((Data!$D$1:$D$1000=1)/(Data!$D$1:$D$1000=1))*ROW(Data!$A$1:$A$1000),ROW(B82)-ROW(B$6)),1),"")</f>
        <v/>
      </c>
      <c r="C82" s="49">
        <v>3</v>
      </c>
      <c r="D82" s="49" t="s">
        <v>66</v>
      </c>
      <c r="E82" s="49"/>
      <c r="F82" s="49"/>
      <c r="G82" s="49"/>
      <c r="H82" s="49"/>
      <c r="I82" s="49"/>
      <c r="J82" s="49"/>
      <c r="K82" s="49"/>
      <c r="L82" s="49"/>
      <c r="M82" s="49"/>
      <c r="N82" s="49"/>
    </row>
    <row r="83" spans="1:14" x14ac:dyDescent="0.4">
      <c r="A83" s="49" t="str">
        <f ca="1">IF(B83="","",IF(INDEX(Data!$BI:$BI,MATCH(B83,Data!$A:$A,0),1)=0,"",INDEX(Data!$BI:$BI,MATCH(B83,Data!$A:$A,0),1)))</f>
        <v/>
      </c>
      <c r="B83" s="49" t="str">
        <f ca="1">IFERROR(INDEX(Data!A$1:$A$1000,_xlfn.AGGREGATE(15,6,((Data!$D$1:$D$1000=1)/(Data!$D$1:$D$1000=1))*ROW(Data!$A$1:$A$1000),ROW(B83)-ROW(B$6)),1),"")</f>
        <v/>
      </c>
      <c r="C83" s="49">
        <v>1</v>
      </c>
      <c r="D83" s="49" t="s">
        <v>187</v>
      </c>
      <c r="E83" s="49"/>
      <c r="F83" s="49"/>
      <c r="G83" s="49"/>
      <c r="H83" s="49"/>
      <c r="I83" s="49"/>
      <c r="J83" s="49"/>
      <c r="K83" s="49"/>
      <c r="L83" s="49"/>
      <c r="M83" s="49"/>
      <c r="N83" s="49"/>
    </row>
    <row r="84" spans="1:14" x14ac:dyDescent="0.4">
      <c r="A84" s="49" t="str">
        <f ca="1">IF(B84="","",IF(INDEX(Data!$BI:$BI,MATCH(B84,Data!$A:$A,0),1)=0,"",INDEX(Data!$BI:$BI,MATCH(B84,Data!$A:$A,0),1)))</f>
        <v/>
      </c>
      <c r="B84" s="49" t="str">
        <f ca="1">IFERROR(INDEX(Data!A$1:$A$1000,_xlfn.AGGREGATE(15,6,((Data!$D$1:$D$1000=1)/(Data!$D$1:$D$1000=1))*ROW(Data!$A$1:$A$1000),ROW(B84)-ROW(B$6)),1),"")</f>
        <v/>
      </c>
      <c r="C84" s="49">
        <v>3</v>
      </c>
      <c r="D84" s="49" t="s">
        <v>143</v>
      </c>
      <c r="E84" s="49"/>
      <c r="F84" s="49"/>
      <c r="G84" s="49"/>
      <c r="H84" s="49"/>
      <c r="I84" s="49"/>
      <c r="J84" s="49"/>
      <c r="K84" s="49"/>
      <c r="L84" s="49"/>
      <c r="M84" s="49"/>
      <c r="N84" s="49"/>
    </row>
    <row r="85" spans="1:14" x14ac:dyDescent="0.4">
      <c r="A85" s="49" t="str">
        <f ca="1">IF(B85="","",IF(INDEX(Data!$BI:$BI,MATCH(B85,Data!$A:$A,0),1)=0,"",INDEX(Data!$BI:$BI,MATCH(B85,Data!$A:$A,0),1)))</f>
        <v/>
      </c>
      <c r="B85" s="49" t="str">
        <f ca="1">IFERROR(INDEX(Data!A$1:$A$1000,_xlfn.AGGREGATE(15,6,((Data!$D$1:$D$1000=1)/(Data!$D$1:$D$1000=1))*ROW(Data!$A$1:$A$1000),ROW(B85)-ROW(B$6)),1),"")</f>
        <v/>
      </c>
      <c r="C85" s="49">
        <v>3</v>
      </c>
      <c r="D85" s="49" t="s">
        <v>336</v>
      </c>
      <c r="E85" s="49"/>
      <c r="F85" s="49"/>
      <c r="G85" s="49"/>
      <c r="H85" s="49"/>
      <c r="I85" s="49"/>
      <c r="J85" s="49"/>
      <c r="K85" s="49"/>
      <c r="L85" s="49"/>
      <c r="M85" s="49"/>
      <c r="N85" s="49"/>
    </row>
    <row r="86" spans="1:14" x14ac:dyDescent="0.4">
      <c r="A86" s="49" t="str">
        <f ca="1">IF(B86="","",IF(INDEX(Data!$BI:$BI,MATCH(B86,Data!$A:$A,0),1)=0,"",INDEX(Data!$BI:$BI,MATCH(B86,Data!$A:$A,0),1)))</f>
        <v/>
      </c>
      <c r="B86" s="49" t="str">
        <f ca="1">IFERROR(INDEX(Data!A$1:$A$1000,_xlfn.AGGREGATE(15,6,((Data!$D$1:$D$1000=1)/(Data!$D$1:$D$1000=1))*ROW(Data!$A$1:$A$1000),ROW(B86)-ROW(B$6)),1),"")</f>
        <v/>
      </c>
      <c r="C86" s="49">
        <v>3</v>
      </c>
      <c r="D86" s="49" t="s">
        <v>145</v>
      </c>
      <c r="E86" s="49"/>
      <c r="F86" s="49"/>
      <c r="G86" s="49"/>
      <c r="H86" s="49"/>
      <c r="I86" s="49"/>
      <c r="J86" s="49"/>
      <c r="K86" s="49"/>
      <c r="L86" s="49"/>
      <c r="M86" s="49"/>
      <c r="N86" s="49"/>
    </row>
    <row r="87" spans="1:14" x14ac:dyDescent="0.4">
      <c r="A87" s="49" t="str">
        <f ca="1">IF(B87="","",IF(INDEX(Data!$BI:$BI,MATCH(B87,Data!$A:$A,0),1)=0,"",INDEX(Data!$BI:$BI,MATCH(B87,Data!$A:$A,0),1)))</f>
        <v/>
      </c>
      <c r="B87" s="49" t="str">
        <f ca="1">IFERROR(INDEX(Data!A$1:$A$1000,_xlfn.AGGREGATE(15,6,((Data!$D$1:$D$1000=1)/(Data!$D$1:$D$1000=1))*ROW(Data!$A$1:$A$1000),ROW(B87)-ROW(B$6)),1),"")</f>
        <v/>
      </c>
      <c r="C87" s="49">
        <v>3</v>
      </c>
      <c r="D87" s="49" t="s">
        <v>69</v>
      </c>
      <c r="E87" s="49"/>
      <c r="F87" s="49"/>
      <c r="G87" s="49"/>
      <c r="H87" s="49"/>
      <c r="I87" s="49"/>
      <c r="J87" s="49"/>
      <c r="K87" s="49"/>
      <c r="L87" s="49"/>
      <c r="M87" s="49"/>
      <c r="N87" s="49"/>
    </row>
    <row r="88" spans="1:14" x14ac:dyDescent="0.4">
      <c r="A88" s="49" t="str">
        <f ca="1">IF(B88="","",IF(INDEX(Data!$BI:$BI,MATCH(B88,Data!$A:$A,0),1)=0,"",INDEX(Data!$BI:$BI,MATCH(B88,Data!$A:$A,0),1)))</f>
        <v/>
      </c>
      <c r="B88" s="49" t="str">
        <f ca="1">IFERROR(INDEX(Data!A$1:$A$1000,_xlfn.AGGREGATE(15,6,((Data!$D$1:$D$1000=1)/(Data!$D$1:$D$1000=1))*ROW(Data!$A$1:$A$1000),ROW(B88)-ROW(B$6)),1),"")</f>
        <v/>
      </c>
      <c r="C88" s="49">
        <v>3</v>
      </c>
      <c r="D88" s="49" t="s">
        <v>159</v>
      </c>
      <c r="E88" s="49"/>
      <c r="F88" s="49"/>
      <c r="G88" s="49"/>
      <c r="H88" s="49"/>
      <c r="I88" s="49"/>
      <c r="J88" s="49"/>
      <c r="K88" s="49"/>
      <c r="L88" s="49"/>
      <c r="M88" s="49"/>
      <c r="N88" s="49"/>
    </row>
    <row r="89" spans="1:14" x14ac:dyDescent="0.4">
      <c r="A89" s="49" t="str">
        <f ca="1">IF(B89="","",IF(INDEX(Data!$BI:$BI,MATCH(B89,Data!$A:$A,0),1)=0,"",INDEX(Data!$BI:$BI,MATCH(B89,Data!$A:$A,0),1)))</f>
        <v/>
      </c>
      <c r="B89" s="49" t="str">
        <f ca="1">IFERROR(INDEX(Data!A$1:$A$1000,_xlfn.AGGREGATE(15,6,((Data!$D$1:$D$1000=1)/(Data!$D$1:$D$1000=1))*ROW(Data!$A$1:$A$1000),ROW(B89)-ROW(B$6)),1),"")</f>
        <v/>
      </c>
      <c r="C89" s="49">
        <v>1</v>
      </c>
      <c r="D89" s="49" t="s">
        <v>70</v>
      </c>
      <c r="E89" s="49"/>
      <c r="F89" s="49"/>
      <c r="G89" s="49"/>
      <c r="H89" s="49"/>
      <c r="I89" s="49"/>
      <c r="J89" s="49"/>
      <c r="K89" s="49"/>
      <c r="L89" s="49"/>
      <c r="M89" s="49"/>
      <c r="N89" s="49"/>
    </row>
    <row r="90" spans="1:14" x14ac:dyDescent="0.4">
      <c r="A90" s="49" t="str">
        <f ca="1">IF(B90="","",IF(INDEX(Data!$BI:$BI,MATCH(B90,Data!$A:$A,0),1)=0,"",INDEX(Data!$BI:$BI,MATCH(B90,Data!$A:$A,0),1)))</f>
        <v/>
      </c>
      <c r="B90" s="49" t="str">
        <f ca="1">IFERROR(INDEX(Data!A$1:$A$1000,_xlfn.AGGREGATE(15,6,((Data!$D$1:$D$1000=1)/(Data!$D$1:$D$1000=1))*ROW(Data!$A$1:$A$1000),ROW(B90)-ROW(B$6)),1),"")</f>
        <v/>
      </c>
      <c r="C90" s="49">
        <v>3</v>
      </c>
      <c r="D90" s="49" t="s">
        <v>148</v>
      </c>
      <c r="E90" s="49"/>
      <c r="F90" s="49"/>
      <c r="G90" s="49"/>
      <c r="H90" s="49"/>
      <c r="I90" s="49"/>
      <c r="J90" s="49"/>
      <c r="K90" s="49"/>
      <c r="L90" s="49"/>
      <c r="M90" s="49"/>
      <c r="N90" s="49"/>
    </row>
    <row r="91" spans="1:14" x14ac:dyDescent="0.4">
      <c r="A91" s="49" t="str">
        <f ca="1">IF(B91="","",IF(INDEX(Data!$BI:$BI,MATCH(B91,Data!$A:$A,0),1)=0,"",INDEX(Data!$BI:$BI,MATCH(B91,Data!$A:$A,0),1)))</f>
        <v/>
      </c>
      <c r="B91" s="49" t="str">
        <f ca="1">IFERROR(INDEX(Data!A$1:$A$1000,_xlfn.AGGREGATE(15,6,((Data!$D$1:$D$1000=1)/(Data!$D$1:$D$1000=1))*ROW(Data!$A$1:$A$1000),ROW(B91)-ROW(B$6)),1),"")</f>
        <v/>
      </c>
      <c r="C91" s="49">
        <v>1</v>
      </c>
      <c r="D91" s="49" t="s">
        <v>73</v>
      </c>
      <c r="E91" s="49"/>
      <c r="F91" s="49"/>
      <c r="G91" s="49"/>
      <c r="H91" s="49"/>
      <c r="I91" s="49"/>
      <c r="J91" s="49"/>
      <c r="K91" s="49"/>
      <c r="L91" s="49"/>
      <c r="M91" s="49"/>
      <c r="N91" s="49"/>
    </row>
    <row r="92" spans="1:14" x14ac:dyDescent="0.4">
      <c r="A92" s="49" t="str">
        <f ca="1">IF(B92="","",IF(INDEX(Data!$BI:$BI,MATCH(B92,Data!$A:$A,0),1)=0,"",INDEX(Data!$BI:$BI,MATCH(B92,Data!$A:$A,0),1)))</f>
        <v/>
      </c>
      <c r="B92" s="49" t="str">
        <f ca="1">IFERROR(INDEX(Data!A$1:$A$1000,_xlfn.AGGREGATE(15,6,((Data!$D$1:$D$1000=1)/(Data!$D$1:$D$1000=1))*ROW(Data!$A$1:$A$1000),ROW(B92)-ROW(B$6)),1),"")</f>
        <v/>
      </c>
      <c r="C92" s="49">
        <v>1</v>
      </c>
      <c r="D92" s="49" t="s">
        <v>74</v>
      </c>
      <c r="E92" s="49"/>
      <c r="F92" s="49"/>
      <c r="G92" s="49"/>
      <c r="H92" s="49"/>
      <c r="I92" s="49"/>
      <c r="J92" s="49"/>
      <c r="K92" s="49"/>
      <c r="L92" s="49"/>
      <c r="M92" s="49"/>
      <c r="N92" s="49"/>
    </row>
    <row r="93" spans="1:14" x14ac:dyDescent="0.4">
      <c r="A93" s="49" t="str">
        <f ca="1">IF(B93="","",IF(INDEX(Data!$BI:$BI,MATCH(B93,Data!$A:$A,0),1)=0,"",INDEX(Data!$BI:$BI,MATCH(B93,Data!$A:$A,0),1)))</f>
        <v/>
      </c>
      <c r="B93" s="49" t="str">
        <f ca="1">IFERROR(INDEX(Data!A$1:$A$1000,_xlfn.AGGREGATE(15,6,((Data!$D$1:$D$1000=1)/(Data!$D$1:$D$1000=1))*ROW(Data!$A$1:$A$1000),ROW(B93)-ROW(B$6)),1),"")</f>
        <v/>
      </c>
      <c r="C93" s="49">
        <v>3</v>
      </c>
      <c r="D93" s="49" t="s">
        <v>75</v>
      </c>
      <c r="E93" s="49"/>
      <c r="F93" s="49"/>
      <c r="G93" s="49"/>
      <c r="H93" s="49"/>
      <c r="I93" s="49"/>
      <c r="J93" s="49"/>
      <c r="K93" s="49"/>
      <c r="L93" s="49"/>
      <c r="M93" s="49"/>
      <c r="N93" s="49"/>
    </row>
    <row r="94" spans="1:14" x14ac:dyDescent="0.4">
      <c r="A94" s="49" t="str">
        <f ca="1">IF(B94="","",IF(INDEX(Data!$BI:$BI,MATCH(B94,Data!$A:$A,0),1)=0,"",INDEX(Data!$BI:$BI,MATCH(B94,Data!$A:$A,0),1)))</f>
        <v/>
      </c>
      <c r="B94" s="49" t="str">
        <f ca="1">IFERROR(INDEX(Data!A$1:$A$1000,_xlfn.AGGREGATE(15,6,((Data!$D$1:$D$1000=1)/(Data!$D$1:$D$1000=1))*ROW(Data!$A$1:$A$1000),ROW(B94)-ROW(B$6)),1),"")</f>
        <v/>
      </c>
      <c r="C94" s="49">
        <v>1</v>
      </c>
      <c r="D94" s="49" t="s">
        <v>76</v>
      </c>
      <c r="E94" s="49"/>
      <c r="F94" s="49"/>
      <c r="G94" s="49"/>
      <c r="H94" s="49"/>
      <c r="I94" s="49"/>
      <c r="J94" s="49"/>
      <c r="K94" s="49"/>
      <c r="L94" s="49"/>
      <c r="M94" s="49"/>
      <c r="N94" s="49"/>
    </row>
    <row r="95" spans="1:14" x14ac:dyDescent="0.4">
      <c r="A95" s="49" t="str">
        <f ca="1">IF(B95="","",IF(INDEX(Data!$BI:$BI,MATCH(B95,Data!$A:$A,0),1)=0,"",INDEX(Data!$BI:$BI,MATCH(B95,Data!$A:$A,0),1)))</f>
        <v/>
      </c>
      <c r="B95" s="49" t="str">
        <f ca="1">IFERROR(INDEX(Data!A$1:$A$1000,_xlfn.AGGREGATE(15,6,((Data!$D$1:$D$1000=1)/(Data!$D$1:$D$1000=1))*ROW(Data!$A$1:$A$1000),ROW(B95)-ROW(B$6)),1),"")</f>
        <v/>
      </c>
      <c r="C95" s="49">
        <v>1</v>
      </c>
      <c r="D95" s="49" t="s">
        <v>77</v>
      </c>
      <c r="E95" s="49"/>
      <c r="F95" s="49"/>
      <c r="G95" s="49"/>
      <c r="H95" s="49"/>
      <c r="I95" s="49"/>
      <c r="J95" s="49"/>
      <c r="K95" s="49"/>
      <c r="L95" s="49"/>
      <c r="M95" s="49"/>
      <c r="N95" s="49"/>
    </row>
    <row r="96" spans="1:14" x14ac:dyDescent="0.4">
      <c r="A96" s="49" t="str">
        <f ca="1">IF(B96="","",IF(INDEX(Data!$BI:$BI,MATCH(B96,Data!$A:$A,0),1)=0,"",INDEX(Data!$BI:$BI,MATCH(B96,Data!$A:$A,0),1)))</f>
        <v/>
      </c>
      <c r="B96" s="49" t="str">
        <f ca="1">IFERROR(INDEX(Data!A$1:$A$1000,_xlfn.AGGREGATE(15,6,((Data!$D$1:$D$1000=1)/(Data!$D$1:$D$1000=1))*ROW(Data!$A$1:$A$1000),ROW(B96)-ROW(B$6)),1),"")</f>
        <v/>
      </c>
      <c r="C96" s="49">
        <v>1</v>
      </c>
      <c r="D96" s="49" t="s">
        <v>78</v>
      </c>
      <c r="E96" s="49"/>
      <c r="F96" s="49"/>
      <c r="G96" s="49"/>
      <c r="H96" s="49"/>
      <c r="I96" s="49"/>
      <c r="J96" s="49"/>
      <c r="K96" s="49"/>
      <c r="L96" s="49"/>
      <c r="M96" s="49"/>
      <c r="N96" s="49"/>
    </row>
    <row r="97" spans="1:14" x14ac:dyDescent="0.4">
      <c r="A97" s="49" t="str">
        <f ca="1">IF(B97="","",IF(INDEX(Data!$BI:$BI,MATCH(B97,Data!$A:$A,0),1)=0,"",INDEX(Data!$BI:$BI,MATCH(B97,Data!$A:$A,0),1)))</f>
        <v/>
      </c>
      <c r="B97" s="49" t="str">
        <f ca="1">IFERROR(INDEX(Data!A$1:$A$1000,_xlfn.AGGREGATE(15,6,((Data!$D$1:$D$1000=1)/(Data!$D$1:$D$1000=1))*ROW(Data!$A$1:$A$1000),ROW(B97)-ROW(B$6)),1),"")</f>
        <v/>
      </c>
      <c r="C97" s="49">
        <v>1</v>
      </c>
      <c r="D97" s="49" t="s">
        <v>80</v>
      </c>
      <c r="E97" s="49"/>
      <c r="F97" s="49"/>
      <c r="G97" s="49"/>
      <c r="H97" s="49"/>
      <c r="I97" s="49"/>
      <c r="J97" s="49"/>
      <c r="K97" s="49"/>
      <c r="L97" s="49"/>
      <c r="M97" s="49"/>
      <c r="N97" s="49"/>
    </row>
    <row r="98" spans="1:14" x14ac:dyDescent="0.4">
      <c r="A98" s="49" t="str">
        <f ca="1">IF(B98="","",IF(INDEX(Data!$BI:$BI,MATCH(B98,Data!$A:$A,0),1)=0,"",INDEX(Data!$BI:$BI,MATCH(B98,Data!$A:$A,0),1)))</f>
        <v/>
      </c>
      <c r="B98" s="49" t="str">
        <f ca="1">IFERROR(INDEX(Data!A$1:$A$1000,_xlfn.AGGREGATE(15,6,((Data!$D$1:$D$1000=1)/(Data!$D$1:$D$1000=1))*ROW(Data!$A$1:$A$1000),ROW(B98)-ROW(B$6)),1),"")</f>
        <v/>
      </c>
      <c r="C98" s="49">
        <v>3</v>
      </c>
      <c r="D98" s="49" t="s">
        <v>81</v>
      </c>
      <c r="E98" s="49"/>
      <c r="F98" s="49"/>
      <c r="G98" s="49"/>
      <c r="H98" s="49"/>
      <c r="I98" s="49"/>
      <c r="J98" s="49"/>
      <c r="K98" s="49"/>
      <c r="L98" s="49"/>
      <c r="M98" s="49"/>
      <c r="N98" s="49"/>
    </row>
    <row r="99" spans="1:14" x14ac:dyDescent="0.4">
      <c r="A99" s="49" t="str">
        <f ca="1">IF(B99="","",IF(INDEX(Data!$BI:$BI,MATCH(B99,Data!$A:$A,0),1)=0,"",INDEX(Data!$BI:$BI,MATCH(B99,Data!$A:$A,0),1)))</f>
        <v/>
      </c>
      <c r="B99" s="49" t="str">
        <f ca="1">IFERROR(INDEX(Data!A$1:$A$1000,_xlfn.AGGREGATE(15,6,((Data!$D$1:$D$1000=1)/(Data!$D$1:$D$1000=1))*ROW(Data!$A$1:$A$1000),ROW(B99)-ROW(B$6)),1),"")</f>
        <v/>
      </c>
      <c r="C99" s="49">
        <v>3</v>
      </c>
      <c r="D99" s="49" t="s">
        <v>407</v>
      </c>
      <c r="E99" s="49"/>
      <c r="F99" s="49"/>
      <c r="G99" s="49"/>
      <c r="H99" s="49"/>
      <c r="I99" s="49"/>
      <c r="J99" s="49"/>
      <c r="K99" s="49"/>
      <c r="L99" s="49"/>
      <c r="M99" s="49"/>
      <c r="N99" s="49"/>
    </row>
    <row r="100" spans="1:14" x14ac:dyDescent="0.4">
      <c r="A100" s="49" t="str">
        <f ca="1">IF(B100="","",IF(INDEX(Data!$BI:$BI,MATCH(B100,Data!$A:$A,0),1)=0,"",INDEX(Data!$BI:$BI,MATCH(B100,Data!$A:$A,0),1)))</f>
        <v/>
      </c>
      <c r="B100" s="49" t="str">
        <f ca="1">IFERROR(INDEX(Data!A$1:$A$1000,_xlfn.AGGREGATE(15,6,((Data!$D$1:$D$1000=1)/(Data!$D$1:$D$1000=1))*ROW(Data!$A$1:$A$1000),ROW(B100)-ROW(B$6)),1),"")</f>
        <v/>
      </c>
      <c r="C100" s="49">
        <v>2</v>
      </c>
      <c r="D100" s="49" t="s">
        <v>83</v>
      </c>
      <c r="E100" s="49"/>
      <c r="F100" s="49"/>
      <c r="G100" s="49"/>
      <c r="H100" s="49"/>
      <c r="I100" s="49"/>
      <c r="J100" s="49"/>
      <c r="K100" s="49"/>
      <c r="L100" s="49"/>
      <c r="M100" s="49"/>
      <c r="N100" s="49"/>
    </row>
    <row r="101" spans="1:14" x14ac:dyDescent="0.4">
      <c r="A101" s="49" t="str">
        <f ca="1">IF(B101="","",IF(INDEX(Data!$BI:$BI,MATCH(B101,Data!$A:$A,0),1)=0,"",INDEX(Data!$BI:$BI,MATCH(B101,Data!$A:$A,0),1)))</f>
        <v/>
      </c>
      <c r="B101" s="49" t="str">
        <f ca="1">IFERROR(INDEX(Data!A$1:$A$1000,_xlfn.AGGREGATE(15,6,((Data!$D$1:$D$1000=1)/(Data!$D$1:$D$1000=1))*ROW(Data!$A$1:$A$1000),ROW(B101)-ROW(B$6)),1),"")</f>
        <v/>
      </c>
      <c r="C101" s="49">
        <v>3</v>
      </c>
      <c r="D101" s="49" t="s">
        <v>164</v>
      </c>
      <c r="E101" s="49"/>
      <c r="F101" s="49"/>
      <c r="G101" s="49"/>
      <c r="H101" s="49"/>
      <c r="I101" s="49"/>
      <c r="J101" s="49"/>
      <c r="K101" s="49"/>
      <c r="L101" s="49"/>
      <c r="M101" s="49"/>
      <c r="N101" s="49"/>
    </row>
    <row r="102" spans="1:14" x14ac:dyDescent="0.4">
      <c r="A102" s="49" t="str">
        <f ca="1">IF(B102="","",IF(INDEX(Data!$BI:$BI,MATCH(B102,Data!$A:$A,0),1)=0,"",INDEX(Data!$BI:$BI,MATCH(B102,Data!$A:$A,0),1)))</f>
        <v/>
      </c>
      <c r="B102" s="49" t="str">
        <f ca="1">IFERROR(INDEX(Data!A$1:$A$1000,_xlfn.AGGREGATE(15,6,((Data!$D$1:$D$1000=1)/(Data!$D$1:$D$1000=1))*ROW(Data!$A$1:$A$1000),ROW(B102)-ROW(B$6)),1),"")</f>
        <v/>
      </c>
      <c r="C102" s="49"/>
      <c r="D102" s="49"/>
      <c r="E102" s="49"/>
      <c r="F102" s="49"/>
      <c r="G102" s="49"/>
      <c r="H102" s="49"/>
      <c r="I102" s="49"/>
      <c r="J102" s="49"/>
      <c r="K102" s="49"/>
      <c r="L102" s="49"/>
      <c r="M102" s="49"/>
      <c r="N102" s="49"/>
    </row>
    <row r="103" spans="1:14" x14ac:dyDescent="0.4">
      <c r="A103" s="49" t="str">
        <f ca="1">IF(B103="","",IF(INDEX(Data!$BI:$BI,MATCH(B103,Data!$A:$A,0),1)=0,"",INDEX(Data!$BI:$BI,MATCH(B103,Data!$A:$A,0),1)))</f>
        <v/>
      </c>
      <c r="B103" s="49" t="str">
        <f ca="1">IFERROR(INDEX(Data!A$1:$A$1000,_xlfn.AGGREGATE(15,6,((Data!$D$1:$D$1000=1)/(Data!$D$1:$D$1000=1))*ROW(Data!$A$1:$A$1000),ROW(B103)-ROW(B$6)),1),"")</f>
        <v/>
      </c>
      <c r="C103" s="49"/>
      <c r="D103" s="49"/>
      <c r="E103" s="49"/>
      <c r="F103" s="49"/>
      <c r="G103" s="49"/>
      <c r="H103" s="49"/>
      <c r="I103" s="49"/>
      <c r="J103" s="49"/>
      <c r="K103" s="49"/>
      <c r="L103" s="49"/>
      <c r="M103" s="49"/>
      <c r="N103" s="49"/>
    </row>
    <row r="104" spans="1:14" x14ac:dyDescent="0.4">
      <c r="A104" s="49" t="str">
        <f ca="1">IF(B104="","",IF(INDEX(Data!$BI:$BI,MATCH(B104,Data!$A:$A,0),1)=0,"",INDEX(Data!$BI:$BI,MATCH(B104,Data!$A:$A,0),1)))</f>
        <v/>
      </c>
      <c r="B104" s="49" t="str">
        <f ca="1">IFERROR(INDEX(Data!A$1:$A$1000,_xlfn.AGGREGATE(15,6,((Data!$D$1:$D$1000=1)/(Data!$D$1:$D$1000=1))*ROW(Data!$A$1:$A$1000),ROW(B104)-ROW(B$6)),1),"")</f>
        <v/>
      </c>
      <c r="C104" s="49" t="s">
        <v>247</v>
      </c>
      <c r="D104" s="49"/>
      <c r="E104" s="49"/>
      <c r="F104" s="49"/>
      <c r="G104" s="49"/>
      <c r="H104" s="49"/>
      <c r="I104" s="49"/>
      <c r="J104" s="49"/>
      <c r="K104" s="49"/>
      <c r="L104" s="49"/>
      <c r="M104" s="49"/>
      <c r="N104" s="49"/>
    </row>
    <row r="105" spans="1:14" x14ac:dyDescent="0.4">
      <c r="A105" s="49" t="str">
        <f ca="1">IF(B105="","",IF(INDEX(Data!$BI:$BI,MATCH(B105,Data!$A:$A,0),1)=0,"",INDEX(Data!$BI:$BI,MATCH(B105,Data!$A:$A,0),1)))</f>
        <v/>
      </c>
      <c r="B105" s="49" t="str">
        <f ca="1">IFERROR(INDEX(Data!A$1:$A$1000,_xlfn.AGGREGATE(15,6,((Data!$D$1:$D$1000=1)/(Data!$D$1:$D$1000=1))*ROW(Data!$A$1:$A$1000),ROW(B105)-ROW(B$6)),1),"")</f>
        <v/>
      </c>
      <c r="C105" s="49" t="s">
        <v>247</v>
      </c>
      <c r="D105" s="49"/>
      <c r="E105" s="49"/>
      <c r="F105" s="49"/>
      <c r="G105" s="49"/>
      <c r="H105" s="49"/>
      <c r="I105" s="49"/>
      <c r="J105" s="49"/>
      <c r="K105" s="49"/>
      <c r="L105" s="49"/>
      <c r="M105" s="49"/>
      <c r="N105" s="49"/>
    </row>
    <row r="106" spans="1:14" x14ac:dyDescent="0.4">
      <c r="A106" s="49" t="str">
        <f ca="1">IF(B106="","",IF(INDEX(Data!$BI:$BI,MATCH(B106,Data!$A:$A,0),1)=0,"",INDEX(Data!$BI:$BI,MATCH(B106,Data!$A:$A,0),1)))</f>
        <v/>
      </c>
      <c r="B106" s="49" t="str">
        <f ca="1">IFERROR(INDEX(Data!A$1:$A$1000,_xlfn.AGGREGATE(15,6,((Data!$D$1:$D$1000=1)/(Data!$D$1:$D$1000=1))*ROW(Data!$A$1:$A$1000),ROW(B106)-ROW(B$6)),1),"")</f>
        <v/>
      </c>
      <c r="C106" s="49" t="s">
        <v>247</v>
      </c>
      <c r="D106" s="49"/>
      <c r="E106" s="49"/>
      <c r="F106" s="49"/>
      <c r="G106" s="49"/>
      <c r="H106" s="49"/>
      <c r="I106" s="49"/>
      <c r="J106" s="49"/>
      <c r="K106" s="49"/>
      <c r="L106" s="49"/>
      <c r="M106" s="49"/>
      <c r="N106" s="49"/>
    </row>
    <row r="107" spans="1:14" x14ac:dyDescent="0.4">
      <c r="A107" s="49" t="str">
        <f ca="1">IF(B107="","",IF(INDEX(Data!$BI:$BI,MATCH(B107,Data!$A:$A,0),1)=0,"",INDEX(Data!$BI:$BI,MATCH(B107,Data!$A:$A,0),1)))</f>
        <v/>
      </c>
      <c r="B107" s="49" t="str">
        <f ca="1">IFERROR(INDEX(Data!A$1:$A$1000,_xlfn.AGGREGATE(15,6,((Data!$D$1:$D$1000=1)/(Data!$D$1:$D$1000=1))*ROW(Data!$A$1:$A$1000),ROW(B107)-ROW(B$6)),1),"")</f>
        <v/>
      </c>
      <c r="C107" s="49" t="s">
        <v>247</v>
      </c>
      <c r="D107" s="49"/>
      <c r="E107" s="49"/>
      <c r="F107" s="49"/>
      <c r="G107" s="49"/>
      <c r="H107" s="49"/>
      <c r="I107" s="49"/>
      <c r="J107" s="49"/>
      <c r="K107" s="49"/>
      <c r="L107" s="49"/>
      <c r="M107" s="49"/>
      <c r="N107" s="49"/>
    </row>
    <row r="108" spans="1:14" x14ac:dyDescent="0.4">
      <c r="A108" s="49" t="str">
        <f ca="1">IF(B108="","",IF(INDEX(Data!$BI:$BI,MATCH(B108,Data!$A:$A,0),1)=0,"",INDEX(Data!$BI:$BI,MATCH(B108,Data!$A:$A,0),1)))</f>
        <v/>
      </c>
      <c r="B108" s="49" t="str">
        <f ca="1">IFERROR(INDEX(Data!A$1:$A$1000,_xlfn.AGGREGATE(15,6,((Data!$D$1:$D$1000=1)/(Data!$D$1:$D$1000=1))*ROW(Data!$A$1:$A$1000),ROW(B108)-ROW(B$6)),1),"")</f>
        <v/>
      </c>
      <c r="C108" s="49" t="s">
        <v>247</v>
      </c>
      <c r="D108" s="49"/>
      <c r="E108" s="49"/>
      <c r="F108" s="49"/>
      <c r="G108" s="49"/>
      <c r="H108" s="49"/>
      <c r="I108" s="49"/>
      <c r="J108" s="49"/>
      <c r="K108" s="49"/>
      <c r="L108" s="49"/>
      <c r="M108" s="49"/>
      <c r="N108" s="49"/>
    </row>
    <row r="109" spans="1:14" x14ac:dyDescent="0.4">
      <c r="A109" s="49" t="str">
        <f ca="1">IF(B109="","",IF(INDEX(Data!$BI:$BI,MATCH(B109,Data!$A:$A,0),1)=0,"",INDEX(Data!$BI:$BI,MATCH(B109,Data!$A:$A,0),1)))</f>
        <v/>
      </c>
      <c r="B109" s="49" t="str">
        <f ca="1">IFERROR(INDEX(Data!A$1:$A$1000,_xlfn.AGGREGATE(15,6,((Data!$D$1:$D$1000=1)/(Data!$D$1:$D$1000=1))*ROW(Data!$A$1:$A$1000),ROW(B109)-ROW(B$6)),1),"")</f>
        <v/>
      </c>
      <c r="C109" s="49" t="s">
        <v>247</v>
      </c>
      <c r="D109" s="49"/>
      <c r="E109" s="49"/>
      <c r="F109" s="49"/>
      <c r="G109" s="49"/>
      <c r="H109" s="49"/>
      <c r="I109" s="49"/>
      <c r="J109" s="49"/>
      <c r="K109" s="49"/>
      <c r="L109" s="49"/>
      <c r="M109" s="49"/>
      <c r="N109" s="49"/>
    </row>
    <row r="110" spans="1:14" x14ac:dyDescent="0.4">
      <c r="A110" s="49" t="str">
        <f ca="1">IF(B110="","",IF(INDEX(Data!$BI:$BI,MATCH(B110,Data!$A:$A,0),1)=0,"",INDEX(Data!$BI:$BI,MATCH(B110,Data!$A:$A,0),1)))</f>
        <v/>
      </c>
      <c r="B110" s="49" t="str">
        <f ca="1">IFERROR(INDEX(Data!A$1:$A$1000,_xlfn.AGGREGATE(15,6,((Data!$D$1:$D$1000=1)/(Data!$D$1:$D$1000=1))*ROW(Data!$A$1:$A$1000),ROW(B110)-ROW(B$6)),1),"")</f>
        <v/>
      </c>
      <c r="C110" s="49" t="s">
        <v>247</v>
      </c>
      <c r="D110" s="49"/>
      <c r="E110" s="49"/>
      <c r="F110" s="49"/>
      <c r="G110" s="49"/>
      <c r="H110" s="49"/>
      <c r="I110" s="49"/>
      <c r="J110" s="49"/>
      <c r="K110" s="49"/>
      <c r="L110" s="49"/>
      <c r="M110" s="49"/>
      <c r="N110" s="49"/>
    </row>
    <row r="111" spans="1:14" x14ac:dyDescent="0.4">
      <c r="A111" s="49" t="str">
        <f ca="1">IF(B111="","",IF(INDEX(Data!$BI:$BI,MATCH(B111,Data!$A:$A,0),1)=0,"",INDEX(Data!$BI:$BI,MATCH(B111,Data!$A:$A,0),1)))</f>
        <v/>
      </c>
      <c r="B111" s="49" t="str">
        <f ca="1">IFERROR(INDEX(Data!A$1:$A$1000,_xlfn.AGGREGATE(15,6,((Data!$D$1:$D$1000=1)/(Data!$D$1:$D$1000=1))*ROW(Data!$A$1:$A$1000),ROW(B111)-ROW(B$6)),1),"")</f>
        <v/>
      </c>
      <c r="C111" s="49" t="s">
        <v>247</v>
      </c>
      <c r="D111" s="49"/>
      <c r="E111" s="49"/>
      <c r="F111" s="49"/>
      <c r="G111" s="49"/>
      <c r="H111" s="49"/>
      <c r="I111" s="49"/>
      <c r="J111" s="49"/>
      <c r="K111" s="49"/>
      <c r="L111" s="49"/>
      <c r="M111" s="49"/>
      <c r="N111" s="49"/>
    </row>
    <row r="112" spans="1:14" x14ac:dyDescent="0.4">
      <c r="A112" s="49" t="str">
        <f ca="1">IF(B112="","",IF(INDEX(Data!$BI:$BI,MATCH(B112,Data!$A:$A,0),1)=0,"",INDEX(Data!$BI:$BI,MATCH(B112,Data!$A:$A,0),1)))</f>
        <v/>
      </c>
      <c r="B112" s="49" t="str">
        <f ca="1">IFERROR(INDEX(Data!A$1:$A$1000,_xlfn.AGGREGATE(15,6,((Data!$D$1:$D$1000=1)/(Data!$D$1:$D$1000=1))*ROW(Data!$A$1:$A$1000),ROW(B112)-ROW(B$6)),1),"")</f>
        <v/>
      </c>
      <c r="C112" s="49" t="s">
        <v>247</v>
      </c>
      <c r="D112" s="49"/>
      <c r="E112" s="49"/>
      <c r="F112" s="49"/>
      <c r="G112" s="49"/>
      <c r="H112" s="49"/>
      <c r="I112" s="49"/>
      <c r="J112" s="49"/>
      <c r="K112" s="49"/>
      <c r="L112" s="49"/>
      <c r="M112" s="49"/>
      <c r="N112" s="49"/>
    </row>
    <row r="113" spans="1:14" x14ac:dyDescent="0.4">
      <c r="A113" s="49" t="str">
        <f ca="1">IF(B113="","",IF(INDEX(Data!$BI:$BI,MATCH(B113,Data!$A:$A,0),1)=0,"",INDEX(Data!$BI:$BI,MATCH(B113,Data!$A:$A,0),1)))</f>
        <v/>
      </c>
      <c r="B113" s="49" t="str">
        <f ca="1">IFERROR(INDEX(Data!A$1:$A$1000,_xlfn.AGGREGATE(15,6,((Data!$D$1:$D$1000=1)/(Data!$D$1:$D$1000=1))*ROW(Data!$A$1:$A$1000),ROW(B113)-ROW(B$6)),1),"")</f>
        <v/>
      </c>
      <c r="C113" s="49" t="s">
        <v>247</v>
      </c>
      <c r="D113" s="49"/>
      <c r="E113" s="49"/>
      <c r="F113" s="49"/>
      <c r="G113" s="49"/>
      <c r="H113" s="49"/>
      <c r="I113" s="49"/>
      <c r="J113" s="49"/>
      <c r="K113" s="49"/>
      <c r="L113" s="49"/>
      <c r="M113" s="49"/>
      <c r="N113" s="49"/>
    </row>
    <row r="114" spans="1:14" x14ac:dyDescent="0.4">
      <c r="A114" s="49" t="str">
        <f ca="1">IF(B114="","",IF(INDEX(Data!$BI:$BI,MATCH(B114,Data!$A:$A,0),1)=0,"",INDEX(Data!$BI:$BI,MATCH(B114,Data!$A:$A,0),1)))</f>
        <v/>
      </c>
      <c r="B114" s="49" t="str">
        <f ca="1">IFERROR(INDEX(Data!A$1:$A$1000,_xlfn.AGGREGATE(15,6,((Data!$D$1:$D$1000=1)/(Data!$D$1:$D$1000=1))*ROW(Data!$A$1:$A$1000),ROW(B114)-ROW(B$6)),1),"")</f>
        <v/>
      </c>
      <c r="C114" s="49" t="s">
        <v>247</v>
      </c>
      <c r="D114" s="49"/>
      <c r="E114" s="49"/>
      <c r="F114" s="49"/>
      <c r="G114" s="49"/>
      <c r="H114" s="49"/>
      <c r="I114" s="49"/>
      <c r="J114" s="49"/>
      <c r="K114" s="49"/>
      <c r="L114" s="49"/>
      <c r="M114" s="49"/>
      <c r="N114" s="49"/>
    </row>
    <row r="115" spans="1:14" x14ac:dyDescent="0.4">
      <c r="A115" s="49" t="str">
        <f ca="1">IF(B115="","",IF(INDEX(Data!$BI:$BI,MATCH(B115,Data!$A:$A,0),1)=0,"",INDEX(Data!$BI:$BI,MATCH(B115,Data!$A:$A,0),1)))</f>
        <v/>
      </c>
      <c r="B115" s="49" t="str">
        <f ca="1">IFERROR(INDEX(Data!A$1:$A$1000,_xlfn.AGGREGATE(15,6,((Data!$D$1:$D$1000=1)/(Data!$D$1:$D$1000=1))*ROW(Data!$A$1:$A$1000),ROW(B115)-ROW(B$6)),1),"")</f>
        <v/>
      </c>
      <c r="C115" s="49" t="s">
        <v>247</v>
      </c>
      <c r="D115" s="49"/>
      <c r="E115" s="49"/>
      <c r="F115" s="49"/>
      <c r="G115" s="49"/>
      <c r="H115" s="49"/>
      <c r="I115" s="49"/>
      <c r="J115" s="49"/>
      <c r="K115" s="49"/>
      <c r="L115" s="49"/>
      <c r="M115" s="49"/>
      <c r="N115" s="49"/>
    </row>
    <row r="116" spans="1:14" x14ac:dyDescent="0.4">
      <c r="A116" s="49" t="str">
        <f ca="1">IF(B116="","",IF(INDEX(Data!$BI:$BI,MATCH(B116,Data!$A:$A,0),1)=0,"",INDEX(Data!$BI:$BI,MATCH(B116,Data!$A:$A,0),1)))</f>
        <v/>
      </c>
      <c r="B116" s="49" t="str">
        <f ca="1">IFERROR(INDEX(Data!A$1:$A$1000,_xlfn.AGGREGATE(15,6,((Data!$D$1:$D$1000=1)/(Data!$D$1:$D$1000=1))*ROW(Data!$A$1:$A$1000),ROW(B116)-ROW(B$6)),1),"")</f>
        <v/>
      </c>
      <c r="C116" s="49" t="s">
        <v>247</v>
      </c>
      <c r="D116" s="49"/>
      <c r="E116" s="49"/>
      <c r="F116" s="49"/>
      <c r="G116" s="49"/>
      <c r="H116" s="49"/>
      <c r="I116" s="49"/>
      <c r="J116" s="49"/>
      <c r="K116" s="49"/>
      <c r="L116" s="49"/>
      <c r="M116" s="49"/>
      <c r="N116" s="49"/>
    </row>
    <row r="117" spans="1:14" x14ac:dyDescent="0.4">
      <c r="A117" s="49" t="str">
        <f ca="1">IF(B117="","",IF(INDEX(Data!$BI:$BI,MATCH(B117,Data!$A:$A,0),1)=0,"",INDEX(Data!$BI:$BI,MATCH(B117,Data!$A:$A,0),1)))</f>
        <v/>
      </c>
      <c r="B117" s="49" t="str">
        <f ca="1">IFERROR(INDEX(Data!A$1:$A$1000,_xlfn.AGGREGATE(15,6,((Data!$D$1:$D$1000=1)/(Data!$D$1:$D$1000=1))*ROW(Data!$A$1:$A$1000),ROW(B117)-ROW(B$6)),1),"")</f>
        <v/>
      </c>
      <c r="C117" s="49" t="s">
        <v>247</v>
      </c>
      <c r="D117" s="49"/>
      <c r="E117" s="49"/>
      <c r="F117" s="49"/>
      <c r="G117" s="49"/>
      <c r="H117" s="49"/>
      <c r="I117" s="49"/>
      <c r="J117" s="49"/>
      <c r="K117" s="49"/>
      <c r="L117" s="49"/>
      <c r="M117" s="49"/>
      <c r="N117" s="49"/>
    </row>
    <row r="118" spans="1:14" x14ac:dyDescent="0.4">
      <c r="A118" s="49" t="str">
        <f ca="1">IF(B118="","",IF(INDEX(Data!$BI:$BI,MATCH(B118,Data!$A:$A,0),1)=0,"",INDEX(Data!$BI:$BI,MATCH(B118,Data!$A:$A,0),1)))</f>
        <v/>
      </c>
      <c r="B118" s="49" t="str">
        <f ca="1">IFERROR(INDEX(Data!A$1:$A$1000,_xlfn.AGGREGATE(15,6,((Data!$D$1:$D$1000=1)/(Data!$D$1:$D$1000=1))*ROW(Data!$A$1:$A$1000),ROW(B118)-ROW(B$6)),1),"")</f>
        <v/>
      </c>
      <c r="C118" s="49" t="s">
        <v>247</v>
      </c>
      <c r="D118" s="49"/>
      <c r="E118" s="49"/>
      <c r="F118" s="49"/>
      <c r="G118" s="49"/>
      <c r="H118" s="49"/>
      <c r="I118" s="49"/>
      <c r="J118" s="49"/>
      <c r="K118" s="49"/>
      <c r="L118" s="49"/>
      <c r="M118" s="49"/>
      <c r="N118" s="49"/>
    </row>
    <row r="119" spans="1:14" x14ac:dyDescent="0.4">
      <c r="A119" s="49" t="str">
        <f ca="1">IF(B119="","",IF(INDEX(Data!$BI:$BI,MATCH(B119,Data!$A:$A,0),1)=0,"",INDEX(Data!$BI:$BI,MATCH(B119,Data!$A:$A,0),1)))</f>
        <v/>
      </c>
      <c r="B119" s="49" t="str">
        <f ca="1">IFERROR(INDEX(Data!A$1:$A$1000,_xlfn.AGGREGATE(15,6,((Data!$D$1:$D$1000=1)/(Data!$D$1:$D$1000=1))*ROW(Data!$A$1:$A$1000),ROW(B119)-ROW(B$6)),1),"")</f>
        <v/>
      </c>
      <c r="C119" s="49" t="s">
        <v>247</v>
      </c>
      <c r="D119" s="49"/>
      <c r="E119" s="49"/>
      <c r="F119" s="49"/>
      <c r="G119" s="49"/>
      <c r="H119" s="49"/>
      <c r="I119" s="49"/>
      <c r="J119" s="49"/>
      <c r="K119" s="49"/>
      <c r="L119" s="49"/>
      <c r="M119" s="49"/>
      <c r="N119" s="49"/>
    </row>
    <row r="120" spans="1:14" x14ac:dyDescent="0.4">
      <c r="A120" s="49" t="str">
        <f ca="1">IF(B120="","",IF(INDEX(Data!$BI:$BI,MATCH(B120,Data!$A:$A,0),1)=0,"",INDEX(Data!$BI:$BI,MATCH(B120,Data!$A:$A,0),1)))</f>
        <v/>
      </c>
      <c r="B120" s="49" t="str">
        <f ca="1">IFERROR(INDEX(Data!A$1:$A$1000,_xlfn.AGGREGATE(15,6,((Data!$D$1:$D$1000=1)/(Data!$D$1:$D$1000=1))*ROW(Data!$A$1:$A$1000),ROW(B120)-ROW(B$6)),1),"")</f>
        <v/>
      </c>
      <c r="C120" s="49" t="s">
        <v>247</v>
      </c>
      <c r="D120" s="49"/>
      <c r="E120" s="49"/>
      <c r="F120" s="49"/>
      <c r="G120" s="49"/>
      <c r="H120" s="49"/>
      <c r="I120" s="49"/>
      <c r="J120" s="49"/>
      <c r="K120" s="49"/>
      <c r="L120" s="49"/>
      <c r="M120" s="49"/>
      <c r="N120" s="49"/>
    </row>
    <row r="121" spans="1:14" x14ac:dyDescent="0.4">
      <c r="A121" s="49" t="str">
        <f ca="1">IF(B121="","",IF(INDEX(Data!$BI:$BI,MATCH(B121,Data!$A:$A,0),1)=0,"",INDEX(Data!$BI:$BI,MATCH(B121,Data!$A:$A,0),1)))</f>
        <v/>
      </c>
      <c r="B121" s="49" t="str">
        <f ca="1">IFERROR(INDEX(Data!A$1:$A$1000,_xlfn.AGGREGATE(15,6,((Data!$D$1:$D$1000=1)/(Data!$D$1:$D$1000=1))*ROW(Data!$A$1:$A$1000),ROW(B121)-ROW(B$6)),1),"")</f>
        <v/>
      </c>
      <c r="C121" s="49" t="s">
        <v>247</v>
      </c>
      <c r="D121" s="49"/>
      <c r="E121" s="49"/>
      <c r="F121" s="49"/>
      <c r="G121" s="49"/>
      <c r="H121" s="49"/>
      <c r="I121" s="49"/>
      <c r="J121" s="49"/>
      <c r="K121" s="49"/>
      <c r="L121" s="49"/>
      <c r="M121" s="49"/>
      <c r="N121" s="49"/>
    </row>
    <row r="122" spans="1:14" x14ac:dyDescent="0.4">
      <c r="A122" s="49" t="str">
        <f ca="1">IF(B122="","",IF(INDEX(Data!$BI:$BI,MATCH(B122,Data!$A:$A,0),1)=0,"",INDEX(Data!$BI:$BI,MATCH(B122,Data!$A:$A,0),1)))</f>
        <v/>
      </c>
      <c r="B122" s="49" t="str">
        <f ca="1">IFERROR(INDEX(Data!A$1:$A$1000,_xlfn.AGGREGATE(15,6,((Data!$D$1:$D$1000=1)/(Data!$D$1:$D$1000=1))*ROW(Data!$A$1:$A$1000),ROW(B122)-ROW(B$6)),1),"")</f>
        <v/>
      </c>
      <c r="C122" s="49" t="s">
        <v>247</v>
      </c>
      <c r="D122" s="49"/>
      <c r="E122" s="49"/>
      <c r="F122" s="49"/>
      <c r="G122" s="49"/>
      <c r="H122" s="49"/>
      <c r="I122" s="49"/>
      <c r="J122" s="49"/>
      <c r="K122" s="49"/>
      <c r="L122" s="49"/>
      <c r="M122" s="49"/>
      <c r="N122" s="49"/>
    </row>
    <row r="123" spans="1:14" x14ac:dyDescent="0.4">
      <c r="A123" s="49" t="str">
        <f ca="1">IF(B123="","",IF(INDEX(Data!$BI:$BI,MATCH(B123,Data!$A:$A,0),1)=0,"",INDEX(Data!$BI:$BI,MATCH(B123,Data!$A:$A,0),1)))</f>
        <v/>
      </c>
      <c r="B123" s="49" t="str">
        <f ca="1">IFERROR(INDEX(Data!A$1:$A$1000,_xlfn.AGGREGATE(15,6,((Data!$D$1:$D$1000=1)/(Data!$D$1:$D$1000=1))*ROW(Data!$A$1:$A$1000),ROW(B123)-ROW(B$6)),1),"")</f>
        <v/>
      </c>
      <c r="C123" s="49" t="s">
        <v>247</v>
      </c>
      <c r="D123" s="49"/>
      <c r="E123" s="49"/>
      <c r="F123" s="49"/>
      <c r="G123" s="49"/>
      <c r="H123" s="49"/>
      <c r="I123" s="49"/>
      <c r="J123" s="49"/>
      <c r="K123" s="49"/>
      <c r="L123" s="49"/>
      <c r="M123" s="49"/>
      <c r="N123" s="49"/>
    </row>
    <row r="124" spans="1:14" x14ac:dyDescent="0.4">
      <c r="A124" s="49" t="str">
        <f ca="1">IF(B124="","",IF(INDEX(Data!$BI:$BI,MATCH(B124,Data!$A:$A,0),1)=0,"",INDEX(Data!$BI:$BI,MATCH(B124,Data!$A:$A,0),1)))</f>
        <v/>
      </c>
      <c r="B124" s="49" t="str">
        <f ca="1">IFERROR(INDEX(Data!A$1:$A$1000,_xlfn.AGGREGATE(15,6,((Data!$D$1:$D$1000=1)/(Data!$D$1:$D$1000=1))*ROW(Data!$A$1:$A$1000),ROW(B124)-ROW(B$6)),1),"")</f>
        <v/>
      </c>
      <c r="C124" s="49" t="s">
        <v>247</v>
      </c>
      <c r="D124" s="49"/>
      <c r="E124" s="49"/>
      <c r="F124" s="49"/>
      <c r="G124" s="49"/>
      <c r="H124" s="49"/>
      <c r="I124" s="49"/>
      <c r="J124" s="49"/>
      <c r="K124" s="49"/>
      <c r="L124" s="49"/>
      <c r="M124" s="49"/>
      <c r="N124" s="49"/>
    </row>
    <row r="125" spans="1:14" x14ac:dyDescent="0.4">
      <c r="A125" s="49" t="str">
        <f ca="1">IF(B125="","",IF(INDEX(Data!$BI:$BI,MATCH(B125,Data!$A:$A,0),1)=0,"",INDEX(Data!$BI:$BI,MATCH(B125,Data!$A:$A,0),1)))</f>
        <v/>
      </c>
      <c r="B125" s="49" t="str">
        <f ca="1">IFERROR(INDEX(Data!A$1:$A$1000,_xlfn.AGGREGATE(15,6,((Data!$D$1:$D$1000=1)/(Data!$D$1:$D$1000=1))*ROW(Data!$A$1:$A$1000),ROW(B125)-ROW(B$6)),1),"")</f>
        <v/>
      </c>
      <c r="C125" s="49" t="s">
        <v>247</v>
      </c>
      <c r="D125" s="49"/>
      <c r="E125" s="49"/>
      <c r="F125" s="49"/>
      <c r="G125" s="49"/>
      <c r="H125" s="49"/>
      <c r="I125" s="49"/>
      <c r="J125" s="49"/>
      <c r="K125" s="49"/>
      <c r="L125" s="49"/>
      <c r="M125" s="49"/>
      <c r="N125" s="49"/>
    </row>
    <row r="126" spans="1:14" x14ac:dyDescent="0.4">
      <c r="A126" s="49" t="str">
        <f ca="1">IF(B126="","",IF(INDEX(Data!$BI:$BI,MATCH(B126,Data!$A:$A,0),1)=0,"",INDEX(Data!$BI:$BI,MATCH(B126,Data!$A:$A,0),1)))</f>
        <v/>
      </c>
      <c r="B126" s="49" t="str">
        <f ca="1">IFERROR(INDEX(Data!A$1:$A$1000,_xlfn.AGGREGATE(15,6,((Data!$D$1:$D$1000=1)/(Data!$D$1:$D$1000=1))*ROW(Data!$A$1:$A$1000),ROW(B126)-ROW(B$6)),1),"")</f>
        <v/>
      </c>
      <c r="C126" s="49" t="s">
        <v>247</v>
      </c>
      <c r="D126" s="49"/>
      <c r="E126" s="49"/>
      <c r="F126" s="49"/>
      <c r="G126" s="49"/>
      <c r="H126" s="49"/>
      <c r="I126" s="49"/>
      <c r="J126" s="49"/>
      <c r="K126" s="49"/>
      <c r="L126" s="49"/>
      <c r="M126" s="49"/>
      <c r="N126" s="49"/>
    </row>
    <row r="127" spans="1:14" x14ac:dyDescent="0.4">
      <c r="A127" s="49" t="str">
        <f ca="1">IF(B127="","",IF(INDEX(Data!$BI:$BI,MATCH(B127,Data!$A:$A,0),1)=0,"",INDEX(Data!$BI:$BI,MATCH(B127,Data!$A:$A,0),1)))</f>
        <v/>
      </c>
      <c r="B127" s="49" t="str">
        <f ca="1">IFERROR(INDEX(Data!A$1:$A$1000,_xlfn.AGGREGATE(15,6,((Data!$D$1:$D$1000=1)/(Data!$D$1:$D$1000=1))*ROW(Data!$A$1:$A$1000),ROW(B127)-ROW(B$6)),1),"")</f>
        <v/>
      </c>
      <c r="C127" s="49" t="s">
        <v>247</v>
      </c>
      <c r="D127" s="49"/>
      <c r="E127" s="49"/>
      <c r="F127" s="49"/>
      <c r="G127" s="49"/>
      <c r="H127" s="49"/>
      <c r="I127" s="49"/>
      <c r="J127" s="49"/>
      <c r="K127" s="49"/>
      <c r="L127" s="49"/>
      <c r="M127" s="49"/>
      <c r="N127" s="49"/>
    </row>
    <row r="128" spans="1:14" x14ac:dyDescent="0.4">
      <c r="A128" s="49" t="str">
        <f ca="1">IF(B128="","",IF(INDEX(Data!$BI:$BI,MATCH(B128,Data!$A:$A,0),1)=0,"",INDEX(Data!$BI:$BI,MATCH(B128,Data!$A:$A,0),1)))</f>
        <v/>
      </c>
      <c r="B128" s="49" t="str">
        <f ca="1">IFERROR(INDEX(Data!A$1:$A$1000,_xlfn.AGGREGATE(15,6,((Data!$D$1:$D$1000=1)/(Data!$D$1:$D$1000=1))*ROW(Data!$A$1:$A$1000),ROW(B128)-ROW(B$6)),1),"")</f>
        <v/>
      </c>
      <c r="C128" s="49" t="s">
        <v>247</v>
      </c>
      <c r="D128" s="49"/>
      <c r="E128" s="49"/>
      <c r="F128" s="49"/>
      <c r="G128" s="49"/>
      <c r="H128" s="49"/>
      <c r="I128" s="49"/>
      <c r="J128" s="49"/>
      <c r="K128" s="49"/>
      <c r="L128" s="49"/>
      <c r="M128" s="49"/>
      <c r="N128" s="49"/>
    </row>
    <row r="129" spans="1:14" x14ac:dyDescent="0.4">
      <c r="A129" s="49" t="str">
        <f ca="1">IF(B129="","",IF(INDEX(Data!$BI:$BI,MATCH(B129,Data!$A:$A,0),1)=0,"",INDEX(Data!$BI:$BI,MATCH(B129,Data!$A:$A,0),1)))</f>
        <v/>
      </c>
      <c r="B129" s="49" t="str">
        <f ca="1">IFERROR(INDEX(Data!A$1:$A$1000,_xlfn.AGGREGATE(15,6,((Data!$D$1:$D$1000=1)/(Data!$D$1:$D$1000=1))*ROW(Data!$A$1:$A$1000),ROW(B129)-ROW(B$6)),1),"")</f>
        <v/>
      </c>
      <c r="C129" s="49" t="s">
        <v>247</v>
      </c>
      <c r="D129" s="49"/>
      <c r="E129" s="49"/>
      <c r="F129" s="49"/>
      <c r="G129" s="49"/>
      <c r="H129" s="49"/>
      <c r="I129" s="49"/>
      <c r="J129" s="49"/>
      <c r="K129" s="49"/>
      <c r="L129" s="49"/>
      <c r="M129" s="49"/>
      <c r="N129" s="49"/>
    </row>
    <row r="130" spans="1:14" x14ac:dyDescent="0.4">
      <c r="A130" s="49" t="str">
        <f ca="1">IF(B130="","",IF(INDEX(Data!$BI:$BI,MATCH(B130,Data!$A:$A,0),1)=0,"",INDEX(Data!$BI:$BI,MATCH(B130,Data!$A:$A,0),1)))</f>
        <v/>
      </c>
      <c r="B130" s="49" t="str">
        <f ca="1">IFERROR(INDEX(Data!A$1:$A$1000,_xlfn.AGGREGATE(15,6,((Data!$D$1:$D$1000=1)/(Data!$D$1:$D$1000=1))*ROW(Data!$A$1:$A$1000),ROW(B130)-ROW(B$6)),1),"")</f>
        <v/>
      </c>
      <c r="C130" s="49" t="s">
        <v>247</v>
      </c>
      <c r="D130" s="49"/>
      <c r="E130" s="49"/>
      <c r="F130" s="49"/>
      <c r="G130" s="49"/>
      <c r="H130" s="49"/>
      <c r="I130" s="49"/>
      <c r="J130" s="49"/>
      <c r="K130" s="49"/>
      <c r="L130" s="49"/>
      <c r="M130" s="49"/>
      <c r="N130" s="49"/>
    </row>
    <row r="131" spans="1:14" x14ac:dyDescent="0.4">
      <c r="A131" s="49" t="str">
        <f ca="1">IF(B131="","",IF(INDEX(Data!$BI:$BI,MATCH(B131,Data!$A:$A,0),1)=0,"",INDEX(Data!$BI:$BI,MATCH(B131,Data!$A:$A,0),1)))</f>
        <v/>
      </c>
      <c r="B131" s="49" t="str">
        <f ca="1">IFERROR(INDEX(Data!A$1:$A$1000,_xlfn.AGGREGATE(15,6,((Data!$D$1:$D$1000=1)/(Data!$D$1:$D$1000=1))*ROW(Data!$A$1:$A$1000),ROW(B131)-ROW(B$6)),1),"")</f>
        <v/>
      </c>
      <c r="C131" s="49" t="s">
        <v>247</v>
      </c>
      <c r="D131" s="49"/>
      <c r="E131" s="49"/>
      <c r="F131" s="49"/>
      <c r="G131" s="49"/>
      <c r="H131" s="49"/>
      <c r="I131" s="49"/>
      <c r="J131" s="49"/>
      <c r="K131" s="49"/>
      <c r="L131" s="49"/>
      <c r="M131" s="49"/>
      <c r="N131" s="49"/>
    </row>
    <row r="132" spans="1:14" x14ac:dyDescent="0.4">
      <c r="A132" s="49" t="str">
        <f ca="1">IF(B132="","",IF(INDEX(Data!$BI:$BI,MATCH(B132,Data!$A:$A,0),1)=0,"",INDEX(Data!$BI:$BI,MATCH(B132,Data!$A:$A,0),1)))</f>
        <v/>
      </c>
      <c r="B132" s="49" t="str">
        <f ca="1">IFERROR(INDEX(Data!A$1:$A$1000,_xlfn.AGGREGATE(15,6,((Data!$D$1:$D$1000=1)/(Data!$D$1:$D$1000=1))*ROW(Data!$A$1:$A$1000),ROW(B132)-ROW(B$6)),1),"")</f>
        <v/>
      </c>
      <c r="C132" s="49" t="s">
        <v>247</v>
      </c>
      <c r="D132" s="49"/>
      <c r="E132" s="49"/>
      <c r="F132" s="49"/>
      <c r="G132" s="49"/>
      <c r="H132" s="49"/>
      <c r="I132" s="49"/>
      <c r="J132" s="49"/>
      <c r="K132" s="49"/>
      <c r="L132" s="49"/>
      <c r="M132" s="49"/>
      <c r="N132" s="49"/>
    </row>
    <row r="133" spans="1:14" x14ac:dyDescent="0.4">
      <c r="A133" s="49" t="str">
        <f ca="1">IF(B133="","",IF(INDEX(Data!$BI:$BI,MATCH(B133,Data!$A:$A,0),1)=0,"",INDEX(Data!$BI:$BI,MATCH(B133,Data!$A:$A,0),1)))</f>
        <v/>
      </c>
      <c r="B133" s="49" t="str">
        <f ca="1">IFERROR(INDEX(Data!A$1:$A$1000,_xlfn.AGGREGATE(15,6,((Data!$D$1:$D$1000=1)/(Data!$D$1:$D$1000=1))*ROW(Data!$A$1:$A$1000),ROW(B133)-ROW(B$6)),1),"")</f>
        <v/>
      </c>
      <c r="C133" s="49" t="s">
        <v>247</v>
      </c>
      <c r="D133" s="49"/>
      <c r="E133" s="49"/>
      <c r="F133" s="49"/>
      <c r="G133" s="49"/>
      <c r="H133" s="49"/>
      <c r="I133" s="49"/>
      <c r="J133" s="49"/>
      <c r="K133" s="49"/>
      <c r="L133" s="49"/>
      <c r="M133" s="49"/>
      <c r="N133" s="49"/>
    </row>
    <row r="134" spans="1:14" x14ac:dyDescent="0.4">
      <c r="A134" s="49" t="str">
        <f ca="1">IF(B134="","",IF(INDEX(Data!$BI:$BI,MATCH(B134,Data!$A:$A,0),1)=0,"",INDEX(Data!$BI:$BI,MATCH(B134,Data!$A:$A,0),1)))</f>
        <v/>
      </c>
      <c r="B134" s="49" t="str">
        <f ca="1">IFERROR(INDEX(Data!A$1:$A$1000,_xlfn.AGGREGATE(15,6,((Data!$D$1:$D$1000=1)/(Data!$D$1:$D$1000=1))*ROW(Data!$A$1:$A$1000),ROW(B134)-ROW(B$6)),1),"")</f>
        <v/>
      </c>
      <c r="C134" s="49" t="s">
        <v>247</v>
      </c>
      <c r="D134" s="49"/>
      <c r="E134" s="49"/>
      <c r="F134" s="49"/>
      <c r="G134" s="49"/>
      <c r="H134" s="49"/>
      <c r="I134" s="49"/>
      <c r="J134" s="49"/>
      <c r="K134" s="49"/>
      <c r="L134" s="49"/>
      <c r="M134" s="49"/>
      <c r="N134" s="49"/>
    </row>
    <row r="135" spans="1:14" x14ac:dyDescent="0.4">
      <c r="A135" s="49" t="str">
        <f ca="1">IF(B135="","",IF(INDEX(Data!$BI:$BI,MATCH(B135,Data!$A:$A,0),1)=0,"",INDEX(Data!$BI:$BI,MATCH(B135,Data!$A:$A,0),1)))</f>
        <v/>
      </c>
      <c r="B135" s="49" t="str">
        <f ca="1">IFERROR(INDEX(Data!A$1:$A$1000,_xlfn.AGGREGATE(15,6,((Data!$D$1:$D$1000=1)/(Data!$D$1:$D$1000=1))*ROW(Data!$A$1:$A$1000),ROW(B135)-ROW(B$6)),1),"")</f>
        <v/>
      </c>
      <c r="C135" s="49" t="s">
        <v>247</v>
      </c>
      <c r="D135" s="49"/>
      <c r="E135" s="49"/>
      <c r="F135" s="49"/>
      <c r="G135" s="49"/>
      <c r="H135" s="49"/>
      <c r="I135" s="49"/>
      <c r="J135" s="49"/>
      <c r="K135" s="49"/>
      <c r="L135" s="49"/>
      <c r="M135" s="49"/>
      <c r="N135" s="49"/>
    </row>
    <row r="136" spans="1:14" x14ac:dyDescent="0.4">
      <c r="A136" s="49" t="str">
        <f ca="1">IF(B136="","",IF(INDEX(Data!$BI:$BI,MATCH(B136,Data!$A:$A,0),1)=0,"",INDEX(Data!$BI:$BI,MATCH(B136,Data!$A:$A,0),1)))</f>
        <v/>
      </c>
      <c r="B136" s="49" t="str">
        <f ca="1">IFERROR(INDEX(Data!A$1:$A$1000,_xlfn.AGGREGATE(15,6,((Data!$D$1:$D$1000=1)/(Data!$D$1:$D$1000=1))*ROW(Data!$A$1:$A$1000),ROW(B136)-ROW(B$6)),1),"")</f>
        <v/>
      </c>
      <c r="C136" s="49" t="s">
        <v>247</v>
      </c>
      <c r="D136" s="49"/>
      <c r="E136" s="49"/>
      <c r="F136" s="49"/>
      <c r="G136" s="49"/>
      <c r="H136" s="49"/>
      <c r="I136" s="49"/>
      <c r="J136" s="49"/>
      <c r="K136" s="49"/>
      <c r="L136" s="49"/>
      <c r="M136" s="49"/>
      <c r="N136" s="49"/>
    </row>
    <row r="137" spans="1:14" x14ac:dyDescent="0.4">
      <c r="A137" s="49" t="str">
        <f ca="1">IF(B137="","",IF(INDEX(Data!$BI:$BI,MATCH(B137,Data!$A:$A,0),1)=0,"",INDEX(Data!$BI:$BI,MATCH(B137,Data!$A:$A,0),1)))</f>
        <v/>
      </c>
      <c r="B137" s="49" t="str">
        <f ca="1">IFERROR(INDEX(Data!A$1:$A$1000,_xlfn.AGGREGATE(15,6,((Data!$D$1:$D$1000=1)/(Data!$D$1:$D$1000=1))*ROW(Data!$A$1:$A$1000),ROW(B137)-ROW(B$6)),1),"")</f>
        <v/>
      </c>
      <c r="C137" s="49" t="s">
        <v>247</v>
      </c>
      <c r="D137" s="49"/>
      <c r="E137" s="49"/>
      <c r="F137" s="49"/>
      <c r="G137" s="49"/>
      <c r="H137" s="49"/>
      <c r="I137" s="49"/>
      <c r="J137" s="49"/>
      <c r="K137" s="49"/>
      <c r="L137" s="49"/>
      <c r="M137" s="49"/>
      <c r="N137" s="49"/>
    </row>
    <row r="138" spans="1:14" x14ac:dyDescent="0.4">
      <c r="A138" s="49" t="str">
        <f ca="1">IF(B138="","",IF(INDEX(Data!$BI:$BI,MATCH(B138,Data!$A:$A,0),1)=0,"",INDEX(Data!$BI:$BI,MATCH(B138,Data!$A:$A,0),1)))</f>
        <v/>
      </c>
      <c r="B138" s="49" t="str">
        <f ca="1">IFERROR(INDEX(Data!A$1:$A$1000,_xlfn.AGGREGATE(15,6,((Data!$D$1:$D$1000=1)/(Data!$D$1:$D$1000=1))*ROW(Data!$A$1:$A$1000),ROW(B138)-ROW(B$6)),1),"")</f>
        <v/>
      </c>
      <c r="C138" s="49" t="s">
        <v>247</v>
      </c>
      <c r="D138" s="49"/>
      <c r="E138" s="49"/>
      <c r="F138" s="49"/>
      <c r="G138" s="49"/>
      <c r="H138" s="49"/>
      <c r="I138" s="49"/>
      <c r="J138" s="49"/>
      <c r="K138" s="49"/>
      <c r="L138" s="49"/>
      <c r="M138" s="49"/>
      <c r="N138" s="49"/>
    </row>
    <row r="139" spans="1:14" x14ac:dyDescent="0.4">
      <c r="A139" s="49" t="str">
        <f ca="1">IF(B139="","",IF(INDEX(Data!$BI:$BI,MATCH(B139,Data!$A:$A,0),1)=0,"",INDEX(Data!$BI:$BI,MATCH(B139,Data!$A:$A,0),1)))</f>
        <v/>
      </c>
      <c r="B139" s="49" t="str">
        <f ca="1">IFERROR(INDEX(Data!A$1:$A$1000,_xlfn.AGGREGATE(15,6,((Data!$D$1:$D$1000=1)/(Data!$D$1:$D$1000=1))*ROW(Data!$A$1:$A$1000),ROW(B139)-ROW(B$6)),1),"")</f>
        <v/>
      </c>
      <c r="C139" s="49" t="s">
        <v>247</v>
      </c>
      <c r="D139" s="49"/>
      <c r="E139" s="49"/>
      <c r="F139" s="49"/>
      <c r="G139" s="49"/>
      <c r="H139" s="49"/>
      <c r="I139" s="49"/>
      <c r="J139" s="49"/>
      <c r="K139" s="49"/>
      <c r="L139" s="49"/>
      <c r="M139" s="49"/>
      <c r="N139" s="49"/>
    </row>
    <row r="140" spans="1:14" x14ac:dyDescent="0.4">
      <c r="A140" s="49" t="str">
        <f ca="1">IF(B140="","",IF(INDEX(Data!$BI:$BI,MATCH(B140,Data!$A:$A,0),1)=0,"",INDEX(Data!$BI:$BI,MATCH(B140,Data!$A:$A,0),1)))</f>
        <v/>
      </c>
      <c r="B140" s="49" t="str">
        <f ca="1">IFERROR(INDEX(Data!A$1:$A$1000,_xlfn.AGGREGATE(15,6,((Data!$D$1:$D$1000=1)/(Data!$D$1:$D$1000=1))*ROW(Data!$A$1:$A$1000),ROW(B140)-ROW(B$6)),1),"")</f>
        <v/>
      </c>
      <c r="C140" s="49" t="s">
        <v>247</v>
      </c>
      <c r="D140" s="49"/>
      <c r="E140" s="49"/>
      <c r="F140" s="49"/>
      <c r="G140" s="49"/>
      <c r="H140" s="49"/>
      <c r="I140" s="49"/>
      <c r="J140" s="49"/>
      <c r="K140" s="49"/>
      <c r="L140" s="49"/>
      <c r="M140" s="49"/>
      <c r="N140" s="49"/>
    </row>
    <row r="141" spans="1:14" x14ac:dyDescent="0.4">
      <c r="A141" s="49" t="str">
        <f ca="1">IF(B141="","",IF(INDEX(Data!$BI:$BI,MATCH(B141,Data!$A:$A,0),1)=0,"",INDEX(Data!$BI:$BI,MATCH(B141,Data!$A:$A,0),1)))</f>
        <v/>
      </c>
      <c r="B141" s="49" t="str">
        <f ca="1">IFERROR(INDEX(Data!A$1:$A$1000,_xlfn.AGGREGATE(15,6,((Data!$D$1:$D$1000=1)/(Data!$D$1:$D$1000=1))*ROW(Data!$A$1:$A$1000),ROW(B141)-ROW(B$6)),1),"")</f>
        <v/>
      </c>
      <c r="C141" s="49" t="s">
        <v>247</v>
      </c>
      <c r="D141" s="49"/>
      <c r="E141" s="49"/>
      <c r="F141" s="49"/>
      <c r="G141" s="49"/>
      <c r="H141" s="49"/>
      <c r="I141" s="49"/>
      <c r="J141" s="49"/>
      <c r="K141" s="49"/>
      <c r="L141" s="49"/>
      <c r="M141" s="49"/>
      <c r="N141" s="49"/>
    </row>
    <row r="142" spans="1:14" x14ac:dyDescent="0.4">
      <c r="A142" s="49" t="str">
        <f ca="1">IF(B142="","",IF(INDEX(Data!$BI:$BI,MATCH(B142,Data!$A:$A,0),1)=0,"",INDEX(Data!$BI:$BI,MATCH(B142,Data!$A:$A,0),1)))</f>
        <v/>
      </c>
      <c r="B142" s="49" t="str">
        <f ca="1">IFERROR(INDEX(Data!A$1:$A$1000,_xlfn.AGGREGATE(15,6,((Data!$D$1:$D$1000=1)/(Data!$D$1:$D$1000=1))*ROW(Data!$A$1:$A$1000),ROW(B142)-ROW(B$6)),1),"")</f>
        <v/>
      </c>
      <c r="C142" s="49" t="s">
        <v>247</v>
      </c>
      <c r="D142" s="49"/>
      <c r="E142" s="49"/>
      <c r="F142" s="49"/>
      <c r="G142" s="49"/>
      <c r="H142" s="49"/>
      <c r="I142" s="49"/>
      <c r="J142" s="49"/>
      <c r="K142" s="49"/>
      <c r="L142" s="49"/>
      <c r="M142" s="49"/>
      <c r="N142" s="49"/>
    </row>
    <row r="143" spans="1:14" x14ac:dyDescent="0.4">
      <c r="A143" s="49" t="str">
        <f ca="1">IF(B143="","",IF(INDEX(Data!$BI:$BI,MATCH(B143,Data!$A:$A,0),1)=0,"",INDEX(Data!$BI:$BI,MATCH(B143,Data!$A:$A,0),1)))</f>
        <v/>
      </c>
      <c r="B143" s="49" t="str">
        <f ca="1">IFERROR(INDEX(Data!A$1:$A$1000,_xlfn.AGGREGATE(15,6,((Data!$D$1:$D$1000=1)/(Data!$D$1:$D$1000=1))*ROW(Data!$A$1:$A$1000),ROW(B143)-ROW(B$6)),1),"")</f>
        <v/>
      </c>
      <c r="C143" s="49" t="s">
        <v>247</v>
      </c>
      <c r="D143" s="49"/>
      <c r="E143" s="49"/>
      <c r="F143" s="49"/>
      <c r="G143" s="49"/>
      <c r="H143" s="49"/>
      <c r="I143" s="49"/>
      <c r="J143" s="49"/>
      <c r="K143" s="49"/>
      <c r="L143" s="49"/>
      <c r="M143" s="49"/>
      <c r="N143" s="49"/>
    </row>
    <row r="144" spans="1:14" x14ac:dyDescent="0.4">
      <c r="A144" s="49" t="str">
        <f ca="1">IF(B144="","",IF(INDEX(Data!$BI:$BI,MATCH(B144,Data!$A:$A,0),1)=0,"",INDEX(Data!$BI:$BI,MATCH(B144,Data!$A:$A,0),1)))</f>
        <v/>
      </c>
      <c r="B144" s="49" t="str">
        <f ca="1">IFERROR(INDEX(Data!A$1:$A$1000,_xlfn.AGGREGATE(15,6,((Data!$D$1:$D$1000=1)/(Data!$D$1:$D$1000=1))*ROW(Data!$A$1:$A$1000),ROW(B144)-ROW(B$6)),1),"")</f>
        <v/>
      </c>
      <c r="C144" s="49" t="s">
        <v>247</v>
      </c>
      <c r="D144" s="49"/>
      <c r="E144" s="49"/>
      <c r="F144" s="49"/>
      <c r="G144" s="49"/>
      <c r="H144" s="49"/>
      <c r="I144" s="49"/>
      <c r="J144" s="49"/>
      <c r="K144" s="49"/>
      <c r="L144" s="49"/>
      <c r="M144" s="49"/>
      <c r="N144" s="49"/>
    </row>
    <row r="145" spans="1:14" x14ac:dyDescent="0.4">
      <c r="A145" s="49" t="str">
        <f ca="1">IF(B145="","",IF(INDEX(Data!$BI:$BI,MATCH(B145,Data!$A:$A,0),1)=0,"",INDEX(Data!$BI:$BI,MATCH(B145,Data!$A:$A,0),1)))</f>
        <v/>
      </c>
      <c r="B145" s="49" t="str">
        <f ca="1">IFERROR(INDEX(Data!A$1:$A$1000,_xlfn.AGGREGATE(15,6,((Data!$D$1:$D$1000=1)/(Data!$D$1:$D$1000=1))*ROW(Data!$A$1:$A$1000),ROW(B145)-ROW(B$6)),1),"")</f>
        <v/>
      </c>
      <c r="C145" s="49" t="s">
        <v>247</v>
      </c>
      <c r="D145" s="49"/>
      <c r="E145" s="49"/>
      <c r="F145" s="49"/>
      <c r="G145" s="49"/>
      <c r="H145" s="49"/>
      <c r="I145" s="49"/>
      <c r="J145" s="49"/>
      <c r="K145" s="49"/>
      <c r="L145" s="49"/>
      <c r="M145" s="49"/>
      <c r="N145" s="49"/>
    </row>
    <row r="146" spans="1:14" x14ac:dyDescent="0.4">
      <c r="A146" s="49" t="str">
        <f ca="1">IF(B146="","",IF(INDEX(Data!$BI:$BI,MATCH(B146,Data!$A:$A,0),1)=0,"",INDEX(Data!$BI:$BI,MATCH(B146,Data!$A:$A,0),1)))</f>
        <v/>
      </c>
      <c r="B146" s="49" t="str">
        <f ca="1">IFERROR(INDEX(Data!A$1:$A$1000,_xlfn.AGGREGATE(15,6,((Data!$D$1:$D$1000=1)/(Data!$D$1:$D$1000=1))*ROW(Data!$A$1:$A$1000),ROW(B146)-ROW(B$6)),1),"")</f>
        <v/>
      </c>
      <c r="C146" s="49" t="s">
        <v>247</v>
      </c>
      <c r="D146" s="49"/>
      <c r="E146" s="49"/>
      <c r="F146" s="49"/>
      <c r="G146" s="49"/>
      <c r="H146" s="49"/>
      <c r="I146" s="49"/>
      <c r="J146" s="49"/>
      <c r="K146" s="49"/>
      <c r="L146" s="49"/>
      <c r="M146" s="49"/>
      <c r="N146" s="49"/>
    </row>
    <row r="147" spans="1:14" x14ac:dyDescent="0.4">
      <c r="A147" s="49" t="str">
        <f ca="1">IF(B147="","",IF(INDEX(Data!$BI:$BI,MATCH(B147,Data!$A:$A,0),1)=0,"",INDEX(Data!$BI:$BI,MATCH(B147,Data!$A:$A,0),1)))</f>
        <v/>
      </c>
      <c r="B147" s="49" t="str">
        <f ca="1">IFERROR(INDEX(Data!A$1:$A$1000,_xlfn.AGGREGATE(15,6,((Data!$D$1:$D$1000=1)/(Data!$D$1:$D$1000=1))*ROW(Data!$A$1:$A$1000),ROW(B147)-ROW(B$6)),1),"")</f>
        <v/>
      </c>
      <c r="C147" s="49" t="s">
        <v>247</v>
      </c>
      <c r="D147" s="49"/>
      <c r="E147" s="49"/>
      <c r="F147" s="49"/>
      <c r="G147" s="49"/>
      <c r="H147" s="49"/>
      <c r="I147" s="49"/>
      <c r="J147" s="49"/>
      <c r="K147" s="49"/>
      <c r="L147" s="49"/>
      <c r="M147" s="49"/>
      <c r="N147" s="49"/>
    </row>
    <row r="148" spans="1:14" x14ac:dyDescent="0.4">
      <c r="A148" s="49" t="str">
        <f ca="1">IF(B148="","",IF(INDEX(Data!$BI:$BI,MATCH(B148,Data!$A:$A,0),1)=0,"",INDEX(Data!$BI:$BI,MATCH(B148,Data!$A:$A,0),1)))</f>
        <v/>
      </c>
      <c r="B148" s="49" t="str">
        <f ca="1">IFERROR(INDEX(Data!A$1:$A$1000,_xlfn.AGGREGATE(15,6,((Data!$D$1:$D$1000=1)/(Data!$D$1:$D$1000=1))*ROW(Data!$A$1:$A$1000),ROW(B148)-ROW(B$6)),1),"")</f>
        <v/>
      </c>
      <c r="C148" s="49" t="s">
        <v>247</v>
      </c>
      <c r="D148" s="49"/>
      <c r="E148" s="49"/>
      <c r="F148" s="49"/>
      <c r="G148" s="49"/>
      <c r="H148" s="49"/>
      <c r="I148" s="49"/>
      <c r="J148" s="49"/>
      <c r="K148" s="49"/>
      <c r="L148" s="49"/>
      <c r="M148" s="49"/>
      <c r="N148" s="49"/>
    </row>
    <row r="149" spans="1:14" x14ac:dyDescent="0.4">
      <c r="A149" s="49" t="str">
        <f ca="1">IF(B149="","",IF(INDEX(Data!$BI:$BI,MATCH(B149,Data!$A:$A,0),1)=0,"",INDEX(Data!$BI:$BI,MATCH(B149,Data!$A:$A,0),1)))</f>
        <v/>
      </c>
      <c r="B149" s="49" t="str">
        <f ca="1">IFERROR(INDEX(Data!A$1:$A$1000,_xlfn.AGGREGATE(15,6,((Data!$D$1:$D$1000=1)/(Data!$D$1:$D$1000=1))*ROW(Data!$A$1:$A$1000),ROW(B149)-ROW(B$6)),1),"")</f>
        <v/>
      </c>
      <c r="C149" s="49" t="s">
        <v>247</v>
      </c>
      <c r="D149" s="49"/>
      <c r="E149" s="49"/>
      <c r="F149" s="49"/>
      <c r="G149" s="49"/>
      <c r="H149" s="49"/>
      <c r="I149" s="49"/>
      <c r="J149" s="49"/>
      <c r="K149" s="49"/>
      <c r="L149" s="49"/>
      <c r="M149" s="49"/>
      <c r="N149" s="49"/>
    </row>
    <row r="150" spans="1:14" x14ac:dyDescent="0.4">
      <c r="A150" s="49" t="str">
        <f ca="1">IF(B150="","",IF(INDEX(Data!$BI:$BI,MATCH(B150,Data!$A:$A,0),1)=0,"",INDEX(Data!$BI:$BI,MATCH(B150,Data!$A:$A,0),1)))</f>
        <v/>
      </c>
      <c r="B150" s="49" t="str">
        <f ca="1">IFERROR(INDEX(Data!A$1:$A$1000,_xlfn.AGGREGATE(15,6,((Data!$D$1:$D$1000=1)/(Data!$D$1:$D$1000=1))*ROW(Data!$A$1:$A$1000),ROW(B150)-ROW(B$6)),1),"")</f>
        <v/>
      </c>
      <c r="C150" s="49" t="s">
        <v>247</v>
      </c>
      <c r="D150" s="49"/>
      <c r="E150" s="49"/>
      <c r="F150" s="49"/>
      <c r="G150" s="49"/>
      <c r="H150" s="49"/>
      <c r="I150" s="49"/>
      <c r="J150" s="49"/>
      <c r="K150" s="49"/>
      <c r="L150" s="49"/>
      <c r="M150" s="49"/>
      <c r="N150" s="49"/>
    </row>
    <row r="151" spans="1:14" x14ac:dyDescent="0.4">
      <c r="A151" s="49" t="str">
        <f ca="1">IF(B151="","",IF(INDEX(Data!$BI:$BI,MATCH(B151,Data!$A:$A,0),1)=0,"",INDEX(Data!$BI:$BI,MATCH(B151,Data!$A:$A,0),1)))</f>
        <v/>
      </c>
      <c r="B151" s="49" t="str">
        <f ca="1">IFERROR(INDEX(Data!A$1:$A$1000,_xlfn.AGGREGATE(15,6,((Data!$D$1:$D$1000=1)/(Data!$D$1:$D$1000=1))*ROW(Data!$A$1:$A$1000),ROW(B151)-ROW(B$6)),1),"")</f>
        <v/>
      </c>
      <c r="C151" s="49" t="s">
        <v>247</v>
      </c>
      <c r="D151" s="49"/>
      <c r="E151" s="49"/>
      <c r="F151" s="49"/>
      <c r="G151" s="49"/>
      <c r="H151" s="49"/>
      <c r="I151" s="49"/>
      <c r="J151" s="49"/>
      <c r="K151" s="49"/>
      <c r="L151" s="49"/>
      <c r="M151" s="49"/>
      <c r="N151" s="49"/>
    </row>
    <row r="152" spans="1:14" x14ac:dyDescent="0.4">
      <c r="A152" s="49" t="str">
        <f ca="1">IF(B152="","",IF(INDEX(Data!$BI:$BI,MATCH(B152,Data!$A:$A,0),1)=0,"",INDEX(Data!$BI:$BI,MATCH(B152,Data!$A:$A,0),1)))</f>
        <v/>
      </c>
      <c r="B152" s="49" t="str">
        <f ca="1">IFERROR(INDEX(Data!A$1:$A$1000,_xlfn.AGGREGATE(15,6,((Data!$D$1:$D$1000=1)/(Data!$D$1:$D$1000=1))*ROW(Data!$A$1:$A$1000),ROW(B152)-ROW(B$6)),1),"")</f>
        <v/>
      </c>
      <c r="C152" s="49" t="s">
        <v>247</v>
      </c>
      <c r="D152" s="49"/>
      <c r="E152" s="49"/>
      <c r="F152" s="49"/>
      <c r="G152" s="49"/>
      <c r="H152" s="49"/>
      <c r="I152" s="49"/>
      <c r="J152" s="49"/>
      <c r="K152" s="49"/>
      <c r="L152" s="49"/>
      <c r="M152" s="49"/>
      <c r="N152" s="49"/>
    </row>
    <row r="153" spans="1:14" x14ac:dyDescent="0.4">
      <c r="A153" s="49" t="str">
        <f ca="1">IF(B153="","",IF(INDEX(Data!$BI:$BI,MATCH(B153,Data!$A:$A,0),1)=0,"",INDEX(Data!$BI:$BI,MATCH(B153,Data!$A:$A,0),1)))</f>
        <v/>
      </c>
      <c r="B153" s="49" t="str">
        <f ca="1">IFERROR(INDEX(Data!A$1:$A$1000,_xlfn.AGGREGATE(15,6,((Data!$D$1:$D$1000=1)/(Data!$D$1:$D$1000=1))*ROW(Data!$A$1:$A$1000),ROW(B153)-ROW(B$6)),1),"")</f>
        <v/>
      </c>
      <c r="C153" s="49" t="s">
        <v>247</v>
      </c>
      <c r="D153" s="49"/>
      <c r="E153" s="49"/>
      <c r="F153" s="49"/>
      <c r="G153" s="49"/>
      <c r="H153" s="49"/>
      <c r="I153" s="49"/>
      <c r="J153" s="49"/>
      <c r="K153" s="49"/>
      <c r="L153" s="49"/>
      <c r="M153" s="49"/>
      <c r="N153" s="49"/>
    </row>
    <row r="154" spans="1:14" x14ac:dyDescent="0.4">
      <c r="A154" s="49" t="str">
        <f ca="1">IF(B154="","",IF(INDEX(Data!$BI:$BI,MATCH(B154,Data!$A:$A,0),1)=0,"",INDEX(Data!$BI:$BI,MATCH(B154,Data!$A:$A,0),1)))</f>
        <v/>
      </c>
      <c r="B154" s="49" t="str">
        <f ca="1">IFERROR(INDEX(Data!A$1:$A$1000,_xlfn.AGGREGATE(15,6,((Data!$D$1:$D$1000=1)/(Data!$D$1:$D$1000=1))*ROW(Data!$A$1:$A$1000),ROW(B154)-ROW(B$6)),1),"")</f>
        <v/>
      </c>
      <c r="C154" s="49" t="s">
        <v>247</v>
      </c>
      <c r="D154" s="49"/>
      <c r="E154" s="49"/>
      <c r="F154" s="49"/>
      <c r="G154" s="49"/>
      <c r="H154" s="49"/>
      <c r="I154" s="49"/>
      <c r="J154" s="49"/>
      <c r="K154" s="49"/>
      <c r="L154" s="49"/>
      <c r="M154" s="49"/>
      <c r="N154" s="49"/>
    </row>
    <row r="155" spans="1:14" x14ac:dyDescent="0.4">
      <c r="A155" s="49" t="str">
        <f ca="1">IF(B155="","",IF(INDEX(Data!$BI:$BI,MATCH(B155,Data!$A:$A,0),1)=0,"",INDEX(Data!$BI:$BI,MATCH(B155,Data!$A:$A,0),1)))</f>
        <v/>
      </c>
      <c r="B155" s="49" t="str">
        <f ca="1">IFERROR(INDEX(Data!A$1:$A$1000,_xlfn.AGGREGATE(15,6,((Data!$D$1:$D$1000=1)/(Data!$D$1:$D$1000=1))*ROW(Data!$A$1:$A$1000),ROW(B155)-ROW(B$6)),1),"")</f>
        <v/>
      </c>
      <c r="C155" s="49" t="s">
        <v>247</v>
      </c>
      <c r="D155" s="49"/>
      <c r="E155" s="49"/>
      <c r="F155" s="49"/>
      <c r="G155" s="49"/>
      <c r="H155" s="49"/>
      <c r="I155" s="49"/>
      <c r="J155" s="49"/>
      <c r="K155" s="49"/>
      <c r="L155" s="49"/>
      <c r="M155" s="49"/>
      <c r="N155" s="49"/>
    </row>
    <row r="156" spans="1:14" x14ac:dyDescent="0.4">
      <c r="A156" s="49" t="str">
        <f ca="1">IF(B156="","",IF(INDEX(Data!$BI:$BI,MATCH(B156,Data!$A:$A,0),1)=0,"",INDEX(Data!$BI:$BI,MATCH(B156,Data!$A:$A,0),1)))</f>
        <v/>
      </c>
      <c r="B156" s="49" t="str">
        <f ca="1">IFERROR(INDEX(Data!A$1:$A$1000,_xlfn.AGGREGATE(15,6,((Data!$D$1:$D$1000=1)/(Data!$D$1:$D$1000=1))*ROW(Data!$A$1:$A$1000),ROW(B156)-ROW(B$6)),1),"")</f>
        <v/>
      </c>
      <c r="C156" s="49" t="s">
        <v>247</v>
      </c>
      <c r="D156" s="49"/>
      <c r="E156" s="49"/>
      <c r="F156" s="49"/>
      <c r="G156" s="49"/>
      <c r="H156" s="49"/>
      <c r="I156" s="49"/>
      <c r="J156" s="49"/>
      <c r="K156" s="49"/>
      <c r="L156" s="49"/>
      <c r="M156" s="49"/>
      <c r="N156" s="49"/>
    </row>
    <row r="157" spans="1:14" x14ac:dyDescent="0.4">
      <c r="A157" s="49" t="str">
        <f ca="1">IF(B157="","",IF(INDEX(Data!$BI:$BI,MATCH(B157,Data!$A:$A,0),1)=0,"",INDEX(Data!$BI:$BI,MATCH(B157,Data!$A:$A,0),1)))</f>
        <v/>
      </c>
      <c r="B157" s="49" t="str">
        <f ca="1">IFERROR(INDEX(Data!A$1:$A$1000,_xlfn.AGGREGATE(15,6,((Data!$D$1:$D$1000=1)/(Data!$D$1:$D$1000=1))*ROW(Data!$A$1:$A$1000),ROW(B157)-ROW(B$6)),1),"")</f>
        <v/>
      </c>
      <c r="C157" s="49" t="s">
        <v>247</v>
      </c>
      <c r="D157" s="49"/>
      <c r="E157" s="49"/>
      <c r="F157" s="49"/>
      <c r="G157" s="49"/>
      <c r="H157" s="49"/>
      <c r="I157" s="49"/>
      <c r="J157" s="49"/>
      <c r="K157" s="49"/>
      <c r="L157" s="49"/>
      <c r="M157" s="49"/>
      <c r="N157" s="49"/>
    </row>
    <row r="158" spans="1:14" x14ac:dyDescent="0.4">
      <c r="A158" s="49" t="str">
        <f ca="1">IF(B158="","",IF(INDEX(Data!$BI:$BI,MATCH(B158,Data!$A:$A,0),1)=0,"",INDEX(Data!$BI:$BI,MATCH(B158,Data!$A:$A,0),1)))</f>
        <v/>
      </c>
      <c r="B158" s="49" t="str">
        <f ca="1">IFERROR(INDEX(Data!A$1:$A$1000,_xlfn.AGGREGATE(15,6,((Data!$D$1:$D$1000=1)/(Data!$D$1:$D$1000=1))*ROW(Data!$A$1:$A$1000),ROW(B158)-ROW(B$6)),1),"")</f>
        <v/>
      </c>
      <c r="C158" s="49" t="s">
        <v>247</v>
      </c>
      <c r="D158" s="49"/>
      <c r="E158" s="49"/>
      <c r="F158" s="49"/>
      <c r="G158" s="49"/>
      <c r="H158" s="49"/>
      <c r="I158" s="49"/>
      <c r="J158" s="49"/>
      <c r="K158" s="49"/>
      <c r="L158" s="49"/>
      <c r="M158" s="49"/>
      <c r="N158" s="49"/>
    </row>
    <row r="159" spans="1:14" x14ac:dyDescent="0.4">
      <c r="A159" s="49" t="str">
        <f ca="1">IF(B159="","",IF(INDEX(Data!$BI:$BI,MATCH(B159,Data!$A:$A,0),1)=0,"",INDEX(Data!$BI:$BI,MATCH(B159,Data!$A:$A,0),1)))</f>
        <v/>
      </c>
      <c r="B159" s="49" t="str">
        <f ca="1">IFERROR(INDEX(Data!A$1:$A$1000,_xlfn.AGGREGATE(15,6,((Data!$D$1:$D$1000=1)/(Data!$D$1:$D$1000=1))*ROW(Data!$A$1:$A$1000),ROW(B159)-ROW(B$6)),1),"")</f>
        <v/>
      </c>
      <c r="C159" s="49" t="s">
        <v>247</v>
      </c>
      <c r="D159" s="49"/>
      <c r="E159" s="49"/>
      <c r="F159" s="49"/>
      <c r="G159" s="49"/>
      <c r="H159" s="49"/>
      <c r="I159" s="49"/>
      <c r="J159" s="49"/>
      <c r="K159" s="49"/>
      <c r="L159" s="49"/>
      <c r="M159" s="49"/>
      <c r="N159" s="49"/>
    </row>
    <row r="160" spans="1:14" x14ac:dyDescent="0.4">
      <c r="A160" s="49" t="str">
        <f ca="1">IF(B160="","",IF(INDEX(Data!$BI:$BI,MATCH(B160,Data!$A:$A,0),1)=0,"",INDEX(Data!$BI:$BI,MATCH(B160,Data!$A:$A,0),1)))</f>
        <v/>
      </c>
      <c r="B160" s="49" t="str">
        <f ca="1">IFERROR(INDEX(Data!A$1:$A$1000,_xlfn.AGGREGATE(15,6,((Data!$D$1:$D$1000=1)/(Data!$D$1:$D$1000=1))*ROW(Data!$A$1:$A$1000),ROW(B160)-ROW(B$6)),1),"")</f>
        <v/>
      </c>
      <c r="C160" s="49" t="s">
        <v>247</v>
      </c>
      <c r="D160" s="49"/>
      <c r="E160" s="49"/>
      <c r="F160" s="49"/>
      <c r="G160" s="49"/>
      <c r="H160" s="49"/>
      <c r="I160" s="49"/>
      <c r="J160" s="49"/>
      <c r="K160" s="49"/>
      <c r="L160" s="49"/>
      <c r="M160" s="49"/>
      <c r="N160" s="49"/>
    </row>
    <row r="161" spans="1:14" x14ac:dyDescent="0.4">
      <c r="A161" s="49" t="str">
        <f ca="1">IF(B161="","",IF(INDEX(Data!$BI:$BI,MATCH(B161,Data!$A:$A,0),1)=0,"",INDEX(Data!$BI:$BI,MATCH(B161,Data!$A:$A,0),1)))</f>
        <v/>
      </c>
      <c r="B161" s="49" t="str">
        <f ca="1">IFERROR(INDEX(Data!A$1:$A$1000,_xlfn.AGGREGATE(15,6,((Data!$D$1:$D$1000=1)/(Data!$D$1:$D$1000=1))*ROW(Data!$A$1:$A$1000),ROW(B161)-ROW(B$6)),1),"")</f>
        <v/>
      </c>
      <c r="C161" s="49" t="s">
        <v>247</v>
      </c>
      <c r="D161" s="49"/>
      <c r="E161" s="49"/>
      <c r="F161" s="49"/>
      <c r="G161" s="49"/>
      <c r="H161" s="49"/>
      <c r="I161" s="49"/>
      <c r="J161" s="49"/>
      <c r="K161" s="49"/>
      <c r="L161" s="49"/>
      <c r="M161" s="49"/>
      <c r="N161" s="49"/>
    </row>
    <row r="162" spans="1:14" x14ac:dyDescent="0.4">
      <c r="A162" s="49" t="str">
        <f ca="1">IF(B162="","",IF(INDEX(Data!$BI:$BI,MATCH(B162,Data!$A:$A,0),1)=0,"",INDEX(Data!$BI:$BI,MATCH(B162,Data!$A:$A,0),1)))</f>
        <v/>
      </c>
      <c r="B162" s="49" t="str">
        <f ca="1">IFERROR(INDEX(Data!A$1:$A$1000,_xlfn.AGGREGATE(15,6,((Data!$D$1:$D$1000=1)/(Data!$D$1:$D$1000=1))*ROW(Data!$A$1:$A$1000),ROW(B162)-ROW(B$6)),1),"")</f>
        <v/>
      </c>
      <c r="C162" s="49" t="s">
        <v>247</v>
      </c>
      <c r="D162" s="49"/>
      <c r="E162" s="49"/>
      <c r="F162" s="49"/>
      <c r="G162" s="49"/>
      <c r="H162" s="49"/>
      <c r="I162" s="49"/>
      <c r="J162" s="49"/>
      <c r="K162" s="49"/>
      <c r="L162" s="49"/>
      <c r="M162" s="49"/>
      <c r="N162" s="49"/>
    </row>
    <row r="163" spans="1:14" x14ac:dyDescent="0.4">
      <c r="A163" s="49" t="str">
        <f ca="1">IF(B163="","",IF(INDEX(Data!$BI:$BI,MATCH(B163,Data!$A:$A,0),1)=0,"",INDEX(Data!$BI:$BI,MATCH(B163,Data!$A:$A,0),1)))</f>
        <v/>
      </c>
      <c r="B163" s="49" t="str">
        <f ca="1">IFERROR(INDEX(Data!A$1:$A$1000,_xlfn.AGGREGATE(15,6,((Data!$D$1:$D$1000=1)/(Data!$D$1:$D$1000=1))*ROW(Data!$A$1:$A$1000),ROW(B163)-ROW(B$6)),1),"")</f>
        <v/>
      </c>
      <c r="C163" s="49" t="s">
        <v>247</v>
      </c>
      <c r="D163" s="49"/>
      <c r="E163" s="49"/>
      <c r="F163" s="49"/>
      <c r="G163" s="49"/>
      <c r="H163" s="49"/>
      <c r="I163" s="49"/>
      <c r="J163" s="49"/>
      <c r="K163" s="49"/>
      <c r="L163" s="49"/>
      <c r="M163" s="49"/>
      <c r="N163" s="49"/>
    </row>
    <row r="164" spans="1:14" x14ac:dyDescent="0.4">
      <c r="A164" s="49" t="str">
        <f ca="1">IF(B164="","",IF(INDEX(Data!$BI:$BI,MATCH(B164,Data!$A:$A,0),1)=0,"",INDEX(Data!$BI:$BI,MATCH(B164,Data!$A:$A,0),1)))</f>
        <v/>
      </c>
      <c r="B164" s="49" t="str">
        <f ca="1">IFERROR(INDEX(Data!A$1:$A$1000,_xlfn.AGGREGATE(15,6,((Data!$D$1:$D$1000=1)/(Data!$D$1:$D$1000=1))*ROW(Data!$A$1:$A$1000),ROW(B164)-ROW(B$6)),1),"")</f>
        <v/>
      </c>
      <c r="C164" s="49" t="s">
        <v>247</v>
      </c>
      <c r="D164" s="49"/>
      <c r="E164" s="49"/>
      <c r="F164" s="49"/>
      <c r="G164" s="49"/>
      <c r="H164" s="49"/>
      <c r="I164" s="49"/>
      <c r="J164" s="49"/>
      <c r="K164" s="49"/>
      <c r="L164" s="49"/>
      <c r="M164" s="49"/>
      <c r="N164" s="49"/>
    </row>
    <row r="165" spans="1:14" x14ac:dyDescent="0.4">
      <c r="A165" s="49" t="str">
        <f ca="1">IF(B165="","",IF(INDEX(Data!$BI:$BI,MATCH(B165,Data!$A:$A,0),1)=0,"",INDEX(Data!$BI:$BI,MATCH(B165,Data!$A:$A,0),1)))</f>
        <v/>
      </c>
      <c r="B165" s="49" t="str">
        <f ca="1">IFERROR(INDEX(Data!A$1:$A$1000,_xlfn.AGGREGATE(15,6,((Data!$D$1:$D$1000=1)/(Data!$D$1:$D$1000=1))*ROW(Data!$A$1:$A$1000),ROW(B165)-ROW(B$6)),1),"")</f>
        <v/>
      </c>
      <c r="C165" s="49" t="s">
        <v>247</v>
      </c>
      <c r="D165" s="49"/>
      <c r="E165" s="49"/>
      <c r="F165" s="49"/>
      <c r="G165" s="49"/>
      <c r="H165" s="49"/>
      <c r="I165" s="49"/>
      <c r="J165" s="49"/>
      <c r="K165" s="49"/>
      <c r="L165" s="49"/>
      <c r="M165" s="49"/>
      <c r="N165" s="49"/>
    </row>
    <row r="166" spans="1:14" x14ac:dyDescent="0.4">
      <c r="A166" s="49" t="str">
        <f ca="1">IF(B166="","",IF(INDEX(Data!$BI:$BI,MATCH(B166,Data!$A:$A,0),1)=0,"",INDEX(Data!$BI:$BI,MATCH(B166,Data!$A:$A,0),1)))</f>
        <v/>
      </c>
      <c r="B166" s="49" t="str">
        <f ca="1">IFERROR(INDEX(Data!A$1:$A$1000,_xlfn.AGGREGATE(15,6,((Data!$D$1:$D$1000=1)/(Data!$D$1:$D$1000=1))*ROW(Data!$A$1:$A$1000),ROW(B166)-ROW(B$6)),1),"")</f>
        <v/>
      </c>
      <c r="C166" s="49" t="s">
        <v>247</v>
      </c>
      <c r="D166" s="49"/>
      <c r="E166" s="49"/>
      <c r="F166" s="49"/>
      <c r="G166" s="49"/>
      <c r="H166" s="49"/>
      <c r="I166" s="49"/>
      <c r="J166" s="49"/>
      <c r="K166" s="49"/>
      <c r="L166" s="49"/>
      <c r="M166" s="49"/>
      <c r="N166" s="49"/>
    </row>
    <row r="167" spans="1:14" x14ac:dyDescent="0.4">
      <c r="A167" s="49" t="str">
        <f ca="1">IF(B167="","",IF(INDEX(Data!$BI:$BI,MATCH(B167,Data!$A:$A,0),1)=0,"",INDEX(Data!$BI:$BI,MATCH(B167,Data!$A:$A,0),1)))</f>
        <v/>
      </c>
      <c r="B167" s="49" t="str">
        <f ca="1">IFERROR(INDEX(Data!A$1:$A$1000,_xlfn.AGGREGATE(15,6,((Data!$D$1:$D$1000=1)/(Data!$D$1:$D$1000=1))*ROW(Data!$A$1:$A$1000),ROW(B167)-ROW(B$6)),1),"")</f>
        <v/>
      </c>
      <c r="C167" s="49" t="s">
        <v>247</v>
      </c>
      <c r="D167" s="49"/>
      <c r="E167" s="49"/>
      <c r="F167" s="49"/>
      <c r="G167" s="49"/>
      <c r="H167" s="49"/>
      <c r="I167" s="49"/>
      <c r="J167" s="49"/>
      <c r="K167" s="49"/>
      <c r="L167" s="49"/>
      <c r="M167" s="49"/>
      <c r="N167" s="49"/>
    </row>
    <row r="168" spans="1:14" x14ac:dyDescent="0.4">
      <c r="A168" s="49" t="str">
        <f ca="1">IF(B168="","",IF(INDEX(Data!$BI:$BI,MATCH(B168,Data!$A:$A,0),1)=0,"",INDEX(Data!$BI:$BI,MATCH(B168,Data!$A:$A,0),1)))</f>
        <v/>
      </c>
      <c r="B168" s="49" t="str">
        <f ca="1">IFERROR(INDEX(Data!A$1:$A$1000,_xlfn.AGGREGATE(15,6,((Data!$D$1:$D$1000=1)/(Data!$D$1:$D$1000=1))*ROW(Data!$A$1:$A$1000),ROW(B168)-ROW(B$6)),1),"")</f>
        <v/>
      </c>
      <c r="C168" s="49" t="s">
        <v>247</v>
      </c>
      <c r="D168" s="49"/>
      <c r="E168" s="49"/>
      <c r="F168" s="49"/>
      <c r="G168" s="49"/>
      <c r="H168" s="49"/>
      <c r="I168" s="49"/>
      <c r="J168" s="49"/>
      <c r="K168" s="49"/>
      <c r="L168" s="49"/>
      <c r="M168" s="49"/>
      <c r="N168" s="49"/>
    </row>
    <row r="169" spans="1:14" x14ac:dyDescent="0.4">
      <c r="A169" s="49" t="str">
        <f ca="1">IF(B169="","",IF(INDEX(Data!$BI:$BI,MATCH(B169,Data!$A:$A,0),1)=0,"",INDEX(Data!$BI:$BI,MATCH(B169,Data!$A:$A,0),1)))</f>
        <v/>
      </c>
      <c r="B169" s="49" t="str">
        <f ca="1">IFERROR(INDEX(Data!A$1:$A$1000,_xlfn.AGGREGATE(15,6,((Data!$D$1:$D$1000=1)/(Data!$D$1:$D$1000=1))*ROW(Data!$A$1:$A$1000),ROW(B169)-ROW(B$6)),1),"")</f>
        <v/>
      </c>
      <c r="C169" s="49" t="s">
        <v>247</v>
      </c>
      <c r="D169" s="49"/>
      <c r="E169" s="49"/>
      <c r="F169" s="49"/>
      <c r="G169" s="49"/>
      <c r="H169" s="49"/>
      <c r="I169" s="49"/>
      <c r="J169" s="49"/>
      <c r="K169" s="49"/>
      <c r="L169" s="49"/>
      <c r="M169" s="49"/>
      <c r="N169" s="49"/>
    </row>
    <row r="170" spans="1:14" x14ac:dyDescent="0.4">
      <c r="A170" s="49" t="str">
        <f ca="1">IF(B170="","",IF(INDEX(Data!$BI:$BI,MATCH(B170,Data!$A:$A,0),1)=0,"",INDEX(Data!$BI:$BI,MATCH(B170,Data!$A:$A,0),1)))</f>
        <v/>
      </c>
      <c r="B170" s="49" t="str">
        <f ca="1">IFERROR(INDEX(Data!A$1:$A$1000,_xlfn.AGGREGATE(15,6,((Data!$D$1:$D$1000=1)/(Data!$D$1:$D$1000=1))*ROW(Data!$A$1:$A$1000),ROW(B170)-ROW(B$6)),1),"")</f>
        <v/>
      </c>
      <c r="C170" s="49" t="s">
        <v>247</v>
      </c>
      <c r="D170" s="49"/>
      <c r="E170" s="49"/>
      <c r="F170" s="49"/>
      <c r="G170" s="49"/>
      <c r="H170" s="49"/>
      <c r="I170" s="49"/>
      <c r="J170" s="49"/>
      <c r="K170" s="49"/>
      <c r="L170" s="49"/>
      <c r="M170" s="49"/>
      <c r="N170" s="49"/>
    </row>
    <row r="171" spans="1:14" x14ac:dyDescent="0.4">
      <c r="A171" s="49" t="str">
        <f ca="1">IF(B171="","",IF(INDEX(Data!$BI:$BI,MATCH(B171,Data!$A:$A,0),1)=0,"",INDEX(Data!$BI:$BI,MATCH(B171,Data!$A:$A,0),1)))</f>
        <v/>
      </c>
      <c r="B171" s="49" t="str">
        <f ca="1">IFERROR(INDEX(Data!A$1:$A$1000,_xlfn.AGGREGATE(15,6,((Data!$D$1:$D$1000=1)/(Data!$D$1:$D$1000=1))*ROW(Data!$A$1:$A$1000),ROW(B171)-ROW(B$6)),1),"")</f>
        <v/>
      </c>
      <c r="C171" s="49" t="s">
        <v>247</v>
      </c>
      <c r="D171" s="49"/>
      <c r="E171" s="49"/>
      <c r="F171" s="49"/>
      <c r="G171" s="49"/>
      <c r="H171" s="49"/>
      <c r="I171" s="49"/>
      <c r="J171" s="49"/>
      <c r="K171" s="49"/>
      <c r="L171" s="49"/>
      <c r="M171" s="49"/>
      <c r="N171" s="49"/>
    </row>
    <row r="172" spans="1:14" x14ac:dyDescent="0.4">
      <c r="A172" s="49" t="str">
        <f ca="1">IF(B172="","",IF(INDEX(Data!$BI:$BI,MATCH(B172,Data!$A:$A,0),1)=0,"",INDEX(Data!$BI:$BI,MATCH(B172,Data!$A:$A,0),1)))</f>
        <v/>
      </c>
      <c r="B172" s="49" t="str">
        <f ca="1">IFERROR(INDEX(Data!A$1:$A$1000,_xlfn.AGGREGATE(15,6,((Data!$D$1:$D$1000=1)/(Data!$D$1:$D$1000=1))*ROW(Data!$A$1:$A$1000),ROW(B172)-ROW(B$6)),1),"")</f>
        <v/>
      </c>
      <c r="C172" s="49" t="s">
        <v>247</v>
      </c>
      <c r="D172" s="49"/>
      <c r="E172" s="49"/>
      <c r="F172" s="49"/>
      <c r="G172" s="49"/>
      <c r="H172" s="49"/>
      <c r="I172" s="49"/>
      <c r="J172" s="49"/>
      <c r="K172" s="49"/>
      <c r="L172" s="49"/>
      <c r="M172" s="49"/>
      <c r="N172" s="49"/>
    </row>
    <row r="173" spans="1:14" x14ac:dyDescent="0.4">
      <c r="A173" s="49" t="str">
        <f ca="1">IF(B173="","",IF(INDEX(Data!$BI:$BI,MATCH(B173,Data!$A:$A,0),1)=0,"",INDEX(Data!$BI:$BI,MATCH(B173,Data!$A:$A,0),1)))</f>
        <v/>
      </c>
      <c r="B173" s="49" t="str">
        <f ca="1">IFERROR(INDEX(Data!A$1:$A$1000,_xlfn.AGGREGATE(15,6,((Data!$D$1:$D$1000=1)/(Data!$D$1:$D$1000=1))*ROW(Data!$A$1:$A$1000),ROW(B173)-ROW(B$6)),1),"")</f>
        <v/>
      </c>
      <c r="C173" s="49" t="s">
        <v>247</v>
      </c>
      <c r="D173" s="49"/>
      <c r="E173" s="49"/>
      <c r="F173" s="49"/>
      <c r="G173" s="49"/>
      <c r="H173" s="49"/>
      <c r="I173" s="49"/>
      <c r="J173" s="49"/>
      <c r="K173" s="49"/>
      <c r="L173" s="49"/>
      <c r="M173" s="49"/>
      <c r="N173" s="49"/>
    </row>
    <row r="174" spans="1:14" x14ac:dyDescent="0.4">
      <c r="A174" s="49" t="str">
        <f ca="1">IF(B174="","",IF(INDEX(Data!$BI:$BI,MATCH(B174,Data!$A:$A,0),1)=0,"",INDEX(Data!$BI:$BI,MATCH(B174,Data!$A:$A,0),1)))</f>
        <v/>
      </c>
      <c r="B174" s="49" t="str">
        <f ca="1">IFERROR(INDEX(Data!A$1:$A$1000,_xlfn.AGGREGATE(15,6,((Data!$D$1:$D$1000=1)/(Data!$D$1:$D$1000=1))*ROW(Data!$A$1:$A$1000),ROW(B174)-ROW(B$6)),1),"")</f>
        <v/>
      </c>
      <c r="C174" s="49" t="s">
        <v>247</v>
      </c>
      <c r="D174" s="49"/>
      <c r="E174" s="49"/>
      <c r="F174" s="49"/>
      <c r="G174" s="49"/>
      <c r="H174" s="49"/>
      <c r="I174" s="49"/>
      <c r="J174" s="49"/>
      <c r="K174" s="49"/>
      <c r="L174" s="49"/>
      <c r="M174" s="49"/>
      <c r="N174" s="49"/>
    </row>
    <row r="175" spans="1:14" x14ac:dyDescent="0.4">
      <c r="A175" s="49" t="str">
        <f ca="1">IF(B175="","",IF(INDEX(Data!$BI:$BI,MATCH(B175,Data!$A:$A,0),1)=0,"",INDEX(Data!$BI:$BI,MATCH(B175,Data!$A:$A,0),1)))</f>
        <v/>
      </c>
      <c r="B175" s="49" t="str">
        <f ca="1">IFERROR(INDEX(Data!A$1:$A$1000,_xlfn.AGGREGATE(15,6,((Data!$D$1:$D$1000=1)/(Data!$D$1:$D$1000=1))*ROW(Data!$A$1:$A$1000),ROW(B175)-ROW(B$6)),1),"")</f>
        <v/>
      </c>
      <c r="C175" s="49" t="s">
        <v>247</v>
      </c>
      <c r="D175" s="49"/>
      <c r="E175" s="49"/>
      <c r="F175" s="49"/>
      <c r="G175" s="49"/>
      <c r="H175" s="49"/>
      <c r="I175" s="49"/>
      <c r="J175" s="49"/>
      <c r="K175" s="49"/>
      <c r="L175" s="49"/>
      <c r="M175" s="49"/>
      <c r="N175" s="49"/>
    </row>
    <row r="176" spans="1:14" x14ac:dyDescent="0.4">
      <c r="A176" s="49" t="str">
        <f ca="1">IF(B176="","",IF(INDEX(Data!$BI:$BI,MATCH(B176,Data!$A:$A,0),1)=0,"",INDEX(Data!$BI:$BI,MATCH(B176,Data!$A:$A,0),1)))</f>
        <v/>
      </c>
      <c r="B176" s="49" t="str">
        <f ca="1">IFERROR(INDEX(Data!A$1:$A$1000,_xlfn.AGGREGATE(15,6,((Data!$D$1:$D$1000=1)/(Data!$D$1:$D$1000=1))*ROW(Data!$A$1:$A$1000),ROW(B176)-ROW(B$6)),1),"")</f>
        <v/>
      </c>
      <c r="C176" s="49" t="s">
        <v>247</v>
      </c>
      <c r="D176" s="49"/>
      <c r="E176" s="49"/>
      <c r="F176" s="49"/>
      <c r="G176" s="49"/>
      <c r="H176" s="49"/>
      <c r="I176" s="49"/>
      <c r="J176" s="49"/>
      <c r="K176" s="49"/>
      <c r="L176" s="49"/>
      <c r="M176" s="49"/>
      <c r="N176" s="49"/>
    </row>
    <row r="177" spans="1:14" x14ac:dyDescent="0.4">
      <c r="A177" s="49" t="str">
        <f ca="1">IF(B177="","",IF(INDEX(Data!$BI:$BI,MATCH(B177,Data!$A:$A,0),1)=0,"",INDEX(Data!$BI:$BI,MATCH(B177,Data!$A:$A,0),1)))</f>
        <v/>
      </c>
      <c r="B177" s="49" t="str">
        <f ca="1">IFERROR(INDEX(Data!A$1:$A$1000,_xlfn.AGGREGATE(15,6,((Data!$D$1:$D$1000=1)/(Data!$D$1:$D$1000=1))*ROW(Data!$A$1:$A$1000),ROW(B177)-ROW(B$6)),1),"")</f>
        <v/>
      </c>
      <c r="C177" s="49" t="s">
        <v>247</v>
      </c>
      <c r="D177" s="49"/>
      <c r="E177" s="49"/>
      <c r="F177" s="49"/>
      <c r="G177" s="49"/>
      <c r="H177" s="49"/>
      <c r="I177" s="49"/>
      <c r="J177" s="49"/>
      <c r="K177" s="49"/>
      <c r="L177" s="49"/>
      <c r="M177" s="49"/>
      <c r="N177" s="49"/>
    </row>
    <row r="178" spans="1:14" x14ac:dyDescent="0.4">
      <c r="A178" s="49" t="str">
        <f ca="1">IF(B178="","",IF(INDEX(Data!$BI:$BI,MATCH(B178,Data!$A:$A,0),1)=0,"",INDEX(Data!$BI:$BI,MATCH(B178,Data!$A:$A,0),1)))</f>
        <v/>
      </c>
      <c r="B178" s="49" t="str">
        <f ca="1">IFERROR(INDEX(Data!A$1:$A$1000,_xlfn.AGGREGATE(15,6,((Data!$D$1:$D$1000=1)/(Data!$D$1:$D$1000=1))*ROW(Data!$A$1:$A$1000),ROW(B178)-ROW(B$6)),1),"")</f>
        <v/>
      </c>
      <c r="C178" s="49" t="s">
        <v>247</v>
      </c>
      <c r="D178" s="49"/>
      <c r="E178" s="49"/>
      <c r="F178" s="49"/>
      <c r="G178" s="49"/>
      <c r="H178" s="49"/>
      <c r="I178" s="49"/>
      <c r="J178" s="49"/>
      <c r="K178" s="49"/>
      <c r="L178" s="49"/>
      <c r="M178" s="49"/>
      <c r="N178" s="49"/>
    </row>
    <row r="179" spans="1:14" x14ac:dyDescent="0.4">
      <c r="A179" s="49" t="str">
        <f ca="1">IF(B179="","",IF(INDEX(Data!$BI:$BI,MATCH(B179,Data!$A:$A,0),1)=0,"",INDEX(Data!$BI:$BI,MATCH(B179,Data!$A:$A,0),1)))</f>
        <v/>
      </c>
      <c r="B179" s="49" t="str">
        <f ca="1">IFERROR(INDEX(Data!A$1:$A$1000,_xlfn.AGGREGATE(15,6,((Data!$D$1:$D$1000=1)/(Data!$D$1:$D$1000=1))*ROW(Data!$A$1:$A$1000),ROW(B179)-ROW(B$6)),1),"")</f>
        <v/>
      </c>
      <c r="C179" s="49" t="s">
        <v>247</v>
      </c>
      <c r="D179" s="49"/>
      <c r="E179" s="49"/>
      <c r="F179" s="49"/>
      <c r="G179" s="49"/>
      <c r="H179" s="49"/>
      <c r="I179" s="49"/>
      <c r="J179" s="49"/>
      <c r="K179" s="49"/>
      <c r="L179" s="49"/>
      <c r="M179" s="49"/>
      <c r="N179" s="49"/>
    </row>
    <row r="180" spans="1:14" x14ac:dyDescent="0.4">
      <c r="A180" s="49" t="str">
        <f ca="1">IF(B180="","",IF(INDEX(Data!$BI:$BI,MATCH(B180,Data!$A:$A,0),1)=0,"",INDEX(Data!$BI:$BI,MATCH(B180,Data!$A:$A,0),1)))</f>
        <v/>
      </c>
      <c r="B180" s="49" t="str">
        <f ca="1">IFERROR(INDEX(Data!A$1:$A$1000,_xlfn.AGGREGATE(15,6,((Data!$D$1:$D$1000=1)/(Data!$D$1:$D$1000=1))*ROW(Data!$A$1:$A$1000),ROW(B180)-ROW(B$6)),1),"")</f>
        <v/>
      </c>
      <c r="C180" s="49" t="s">
        <v>247</v>
      </c>
      <c r="D180" s="49"/>
      <c r="E180" s="49"/>
      <c r="F180" s="49"/>
      <c r="G180" s="49"/>
      <c r="H180" s="49"/>
      <c r="I180" s="49"/>
      <c r="J180" s="49"/>
      <c r="K180" s="49"/>
      <c r="L180" s="49"/>
      <c r="M180" s="49"/>
      <c r="N180" s="49"/>
    </row>
    <row r="181" spans="1:14" x14ac:dyDescent="0.4">
      <c r="A181" s="49" t="str">
        <f ca="1">IF(B181="","",IF(INDEX(Data!$BI:$BI,MATCH(B181,Data!$A:$A,0),1)=0,"",INDEX(Data!$BI:$BI,MATCH(B181,Data!$A:$A,0),1)))</f>
        <v/>
      </c>
      <c r="B181" s="49" t="str">
        <f ca="1">IFERROR(INDEX(Data!A$1:$A$1000,_xlfn.AGGREGATE(15,6,((Data!$D$1:$D$1000=1)/(Data!$D$1:$D$1000=1))*ROW(Data!$A$1:$A$1000),ROW(B181)-ROW(B$6)),1),"")</f>
        <v/>
      </c>
      <c r="C181" s="49" t="s">
        <v>247</v>
      </c>
      <c r="D181" s="49"/>
      <c r="E181" s="49"/>
      <c r="F181" s="49"/>
      <c r="G181" s="49"/>
      <c r="H181" s="49"/>
      <c r="I181" s="49"/>
      <c r="J181" s="49"/>
      <c r="K181" s="49"/>
      <c r="L181" s="49"/>
      <c r="M181" s="49"/>
      <c r="N181" s="49"/>
    </row>
    <row r="182" spans="1:14" x14ac:dyDescent="0.4">
      <c r="A182" s="49" t="str">
        <f ca="1">IF(B182="","",IF(INDEX(Data!$BI:$BI,MATCH(B182,Data!$A:$A,0),1)=0,"",INDEX(Data!$BI:$BI,MATCH(B182,Data!$A:$A,0),1)))</f>
        <v/>
      </c>
      <c r="B182" s="49" t="str">
        <f ca="1">IFERROR(INDEX(Data!A$1:$A$1000,_xlfn.AGGREGATE(15,6,((Data!$D$1:$D$1000=1)/(Data!$D$1:$D$1000=1))*ROW(Data!$A$1:$A$1000),ROW(B182)-ROW(B$6)),1),"")</f>
        <v/>
      </c>
      <c r="C182" s="49" t="s">
        <v>247</v>
      </c>
      <c r="D182" s="49"/>
      <c r="E182" s="49"/>
      <c r="F182" s="49"/>
      <c r="G182" s="49"/>
      <c r="H182" s="49"/>
      <c r="I182" s="49"/>
      <c r="J182" s="49"/>
      <c r="K182" s="49"/>
      <c r="L182" s="49"/>
      <c r="M182" s="49"/>
      <c r="N182" s="49"/>
    </row>
    <row r="183" spans="1:14" x14ac:dyDescent="0.4">
      <c r="A183" s="49" t="str">
        <f ca="1">IF(B183="","",IF(INDEX(Data!$BI:$BI,MATCH(B183,Data!$A:$A,0),1)=0,"",INDEX(Data!$BI:$BI,MATCH(B183,Data!$A:$A,0),1)))</f>
        <v/>
      </c>
      <c r="B183" s="49" t="str">
        <f ca="1">IFERROR(INDEX(Data!A$1:$A$1000,_xlfn.AGGREGATE(15,6,((Data!$D$1:$D$1000=1)/(Data!$D$1:$D$1000=1))*ROW(Data!$A$1:$A$1000),ROW(B183)-ROW(B$6)),1),"")</f>
        <v/>
      </c>
      <c r="C183" s="49" t="s">
        <v>247</v>
      </c>
      <c r="D183" s="49"/>
      <c r="E183" s="49"/>
      <c r="F183" s="49"/>
      <c r="G183" s="49"/>
      <c r="H183" s="49"/>
      <c r="I183" s="49"/>
      <c r="J183" s="49"/>
      <c r="K183" s="49"/>
      <c r="L183" s="49"/>
      <c r="M183" s="49"/>
      <c r="N183" s="49"/>
    </row>
    <row r="184" spans="1:14" x14ac:dyDescent="0.4">
      <c r="A184" s="49" t="str">
        <f ca="1">IF(B184="","",IF(INDEX(Data!$BI:$BI,MATCH(B184,Data!$A:$A,0),1)=0,"",INDEX(Data!$BI:$BI,MATCH(B184,Data!$A:$A,0),1)))</f>
        <v/>
      </c>
      <c r="B184" s="49" t="str">
        <f ca="1">IFERROR(INDEX(Data!A$1:$A$1000,_xlfn.AGGREGATE(15,6,((Data!$D$1:$D$1000=1)/(Data!$D$1:$D$1000=1))*ROW(Data!$A$1:$A$1000),ROW(B184)-ROW(B$6)),1),"")</f>
        <v/>
      </c>
      <c r="C184" s="49" t="s">
        <v>247</v>
      </c>
      <c r="D184" s="49"/>
      <c r="E184" s="49"/>
      <c r="F184" s="49"/>
      <c r="G184" s="49"/>
      <c r="H184" s="49"/>
      <c r="I184" s="49"/>
      <c r="J184" s="49"/>
      <c r="K184" s="49"/>
      <c r="L184" s="49"/>
      <c r="M184" s="49"/>
      <c r="N184" s="49"/>
    </row>
    <row r="185" spans="1:14" x14ac:dyDescent="0.4">
      <c r="A185" s="49" t="str">
        <f ca="1">IF(B185="","",IF(INDEX(Data!$BI:$BI,MATCH(B185,Data!$A:$A,0),1)=0,"",INDEX(Data!$BI:$BI,MATCH(B185,Data!$A:$A,0),1)))</f>
        <v/>
      </c>
      <c r="B185" s="49" t="str">
        <f ca="1">IFERROR(INDEX(Data!A$1:$A$1000,_xlfn.AGGREGATE(15,6,((Data!$D$1:$D$1000=1)/(Data!$D$1:$D$1000=1))*ROW(Data!$A$1:$A$1000),ROW(B185)-ROW(B$6)),1),"")</f>
        <v/>
      </c>
      <c r="C185" s="49" t="s">
        <v>247</v>
      </c>
      <c r="D185" s="49"/>
      <c r="E185" s="49"/>
      <c r="F185" s="49"/>
      <c r="G185" s="49"/>
      <c r="H185" s="49"/>
      <c r="I185" s="49"/>
      <c r="J185" s="49"/>
      <c r="K185" s="49"/>
      <c r="L185" s="49"/>
      <c r="M185" s="49"/>
      <c r="N185" s="49"/>
    </row>
    <row r="186" spans="1:14" x14ac:dyDescent="0.4">
      <c r="A186" s="49" t="str">
        <f ca="1">IF(B186="","",IF(INDEX(Data!$BI:$BI,MATCH(B186,Data!$A:$A,0),1)=0,"",INDEX(Data!$BI:$BI,MATCH(B186,Data!$A:$A,0),1)))</f>
        <v/>
      </c>
      <c r="B186" s="49" t="str">
        <f ca="1">IFERROR(INDEX(Data!A$1:$A$1000,_xlfn.AGGREGATE(15,6,((Data!$D$1:$D$1000=1)/(Data!$D$1:$D$1000=1))*ROW(Data!$A$1:$A$1000),ROW(B186)-ROW(B$6)),1),"")</f>
        <v/>
      </c>
      <c r="C186" s="49" t="s">
        <v>247</v>
      </c>
      <c r="D186" s="49"/>
      <c r="E186" s="49"/>
      <c r="F186" s="49"/>
      <c r="G186" s="49"/>
      <c r="H186" s="49"/>
      <c r="I186" s="49"/>
      <c r="J186" s="49"/>
      <c r="K186" s="49"/>
      <c r="L186" s="49"/>
      <c r="M186" s="49"/>
      <c r="N186" s="49"/>
    </row>
    <row r="187" spans="1:14" x14ac:dyDescent="0.4">
      <c r="A187" s="49" t="str">
        <f ca="1">IF(B187="","",IF(INDEX(Data!$BI:$BI,MATCH(B187,Data!$A:$A,0),1)=0,"",INDEX(Data!$BI:$BI,MATCH(B187,Data!$A:$A,0),1)))</f>
        <v/>
      </c>
      <c r="B187" s="49" t="str">
        <f ca="1">IFERROR(INDEX(Data!A$1:$A$1000,_xlfn.AGGREGATE(15,6,((Data!$D$1:$D$1000=1)/(Data!$D$1:$D$1000=1))*ROW(Data!$A$1:$A$1000),ROW(B187)-ROW(B$6)),1),"")</f>
        <v/>
      </c>
      <c r="C187" s="49" t="s">
        <v>247</v>
      </c>
      <c r="D187" s="49"/>
      <c r="E187" s="49"/>
      <c r="F187" s="49"/>
      <c r="G187" s="49"/>
      <c r="H187" s="49"/>
      <c r="I187" s="49"/>
      <c r="J187" s="49"/>
      <c r="K187" s="49"/>
      <c r="L187" s="49"/>
      <c r="M187" s="49"/>
      <c r="N187" s="49"/>
    </row>
    <row r="188" spans="1:14" x14ac:dyDescent="0.4">
      <c r="A188" s="49" t="str">
        <f ca="1">IF(B188="","",IF(INDEX(Data!$BI:$BI,MATCH(B188,Data!$A:$A,0),1)=0,"",INDEX(Data!$BI:$BI,MATCH(B188,Data!$A:$A,0),1)))</f>
        <v/>
      </c>
      <c r="B188" s="49" t="str">
        <f ca="1">IFERROR(INDEX(Data!A$1:$A$1000,_xlfn.AGGREGATE(15,6,((Data!$D$1:$D$1000=1)/(Data!$D$1:$D$1000=1))*ROW(Data!$A$1:$A$1000),ROW(B188)-ROW(B$6)),1),"")</f>
        <v/>
      </c>
      <c r="C188" s="49" t="s">
        <v>247</v>
      </c>
      <c r="D188" s="49"/>
      <c r="E188" s="49"/>
      <c r="F188" s="49"/>
      <c r="G188" s="49"/>
      <c r="H188" s="49"/>
      <c r="I188" s="49"/>
      <c r="J188" s="49"/>
      <c r="K188" s="49"/>
      <c r="L188" s="49"/>
      <c r="M188" s="49"/>
      <c r="N188" s="49"/>
    </row>
    <row r="189" spans="1:14" x14ac:dyDescent="0.4">
      <c r="A189" s="49" t="str">
        <f ca="1">IF(B189="","",IF(INDEX(Data!$BI:$BI,MATCH(B189,Data!$A:$A,0),1)=0,"",INDEX(Data!$BI:$BI,MATCH(B189,Data!$A:$A,0),1)))</f>
        <v/>
      </c>
      <c r="B189" s="49" t="str">
        <f ca="1">IFERROR(INDEX(Data!A$1:$A$1000,_xlfn.AGGREGATE(15,6,((Data!$D$1:$D$1000=1)/(Data!$D$1:$D$1000=1))*ROW(Data!$A$1:$A$1000),ROW(B189)-ROW(B$6)),1),"")</f>
        <v/>
      </c>
      <c r="C189" s="49" t="s">
        <v>247</v>
      </c>
      <c r="D189" s="49"/>
      <c r="E189" s="49"/>
      <c r="F189" s="49"/>
      <c r="G189" s="49"/>
      <c r="H189" s="49"/>
      <c r="I189" s="49"/>
      <c r="J189" s="49"/>
      <c r="K189" s="49"/>
      <c r="L189" s="49"/>
      <c r="M189" s="49"/>
      <c r="N189" s="49"/>
    </row>
    <row r="190" spans="1:14" x14ac:dyDescent="0.4">
      <c r="A190" s="49" t="str">
        <f ca="1">IF(B190="","",IF(INDEX(Data!$BI:$BI,MATCH(B190,Data!$A:$A,0),1)=0,"",INDEX(Data!$BI:$BI,MATCH(B190,Data!$A:$A,0),1)))</f>
        <v/>
      </c>
      <c r="B190" s="49" t="str">
        <f ca="1">IFERROR(INDEX(Data!A$1:$A$1000,_xlfn.AGGREGATE(15,6,((Data!$D$1:$D$1000=1)/(Data!$D$1:$D$1000=1))*ROW(Data!$A$1:$A$1000),ROW(B190)-ROW(B$6)),1),"")</f>
        <v/>
      </c>
      <c r="C190" s="49" t="s">
        <v>247</v>
      </c>
      <c r="D190" s="49"/>
      <c r="E190" s="49"/>
      <c r="F190" s="49"/>
      <c r="G190" s="49"/>
      <c r="H190" s="49"/>
      <c r="I190" s="49"/>
      <c r="J190" s="49"/>
      <c r="K190" s="49"/>
      <c r="L190" s="49"/>
      <c r="M190" s="49"/>
      <c r="N190" s="49"/>
    </row>
    <row r="191" spans="1:14" x14ac:dyDescent="0.4">
      <c r="A191" s="49" t="str">
        <f ca="1">IF(B191="","",IF(INDEX(Data!$BI:$BI,MATCH(B191,Data!$A:$A,0),1)=0,"",INDEX(Data!$BI:$BI,MATCH(B191,Data!$A:$A,0),1)))</f>
        <v/>
      </c>
      <c r="B191" s="49" t="str">
        <f ca="1">IFERROR(INDEX(Data!A$1:$A$1000,_xlfn.AGGREGATE(15,6,((Data!$D$1:$D$1000=1)/(Data!$D$1:$D$1000=1))*ROW(Data!$A$1:$A$1000),ROW(B191)-ROW(B$6)),1),"")</f>
        <v/>
      </c>
      <c r="C191" s="49" t="s">
        <v>247</v>
      </c>
      <c r="D191" s="49"/>
      <c r="E191" s="49"/>
      <c r="F191" s="49"/>
      <c r="G191" s="49"/>
      <c r="H191" s="49"/>
      <c r="I191" s="49"/>
      <c r="J191" s="49"/>
      <c r="K191" s="49"/>
      <c r="L191" s="49"/>
      <c r="M191" s="49"/>
      <c r="N191" s="49"/>
    </row>
    <row r="192" spans="1:14" x14ac:dyDescent="0.4">
      <c r="A192" s="49" t="str">
        <f ca="1">IF(B192="","",IF(INDEX(Data!$BI:$BI,MATCH(B192,Data!$A:$A,0),1)=0,"",INDEX(Data!$BI:$BI,MATCH(B192,Data!$A:$A,0),1)))</f>
        <v/>
      </c>
      <c r="B192" s="49" t="str">
        <f ca="1">IFERROR(INDEX(Data!A$1:$A$1000,_xlfn.AGGREGATE(15,6,((Data!$D$1:$D$1000=1)/(Data!$D$1:$D$1000=1))*ROW(Data!$A$1:$A$1000),ROW(B192)-ROW(B$6)),1),"")</f>
        <v/>
      </c>
      <c r="C192" s="49" t="s">
        <v>247</v>
      </c>
      <c r="D192" s="49"/>
      <c r="E192" s="49"/>
      <c r="F192" s="49"/>
      <c r="G192" s="49"/>
      <c r="H192" s="49"/>
      <c r="I192" s="49"/>
      <c r="J192" s="49"/>
      <c r="K192" s="49"/>
      <c r="L192" s="49"/>
      <c r="M192" s="49"/>
      <c r="N192" s="49"/>
    </row>
    <row r="193" spans="1:14" x14ac:dyDescent="0.4">
      <c r="A193" s="49" t="str">
        <f ca="1">IF(B193="","",IF(INDEX(Data!$BI:$BI,MATCH(B193,Data!$A:$A,0),1)=0,"",INDEX(Data!$BI:$BI,MATCH(B193,Data!$A:$A,0),1)))</f>
        <v/>
      </c>
      <c r="B193" s="49" t="str">
        <f ca="1">IFERROR(INDEX(Data!A$1:$A$1000,_xlfn.AGGREGATE(15,6,((Data!$D$1:$D$1000=1)/(Data!$D$1:$D$1000=1))*ROW(Data!$A$1:$A$1000),ROW(B193)-ROW(B$6)),1),"")</f>
        <v/>
      </c>
      <c r="C193" s="49" t="s">
        <v>247</v>
      </c>
      <c r="D193" s="49"/>
      <c r="E193" s="49"/>
      <c r="F193" s="49"/>
      <c r="G193" s="49"/>
      <c r="H193" s="49"/>
      <c r="I193" s="49"/>
      <c r="J193" s="49"/>
      <c r="K193" s="49"/>
      <c r="L193" s="49"/>
      <c r="M193" s="49"/>
      <c r="N193" s="49"/>
    </row>
    <row r="194" spans="1:14" x14ac:dyDescent="0.4">
      <c r="A194" s="49" t="str">
        <f ca="1">IF(B194="","",IF(INDEX(Data!$BI:$BI,MATCH(B194,Data!$A:$A,0),1)=0,"",INDEX(Data!$BI:$BI,MATCH(B194,Data!$A:$A,0),1)))</f>
        <v/>
      </c>
      <c r="B194" s="49" t="str">
        <f ca="1">IFERROR(INDEX(Data!A$1:$A$1000,_xlfn.AGGREGATE(15,6,((Data!$D$1:$D$1000=1)/(Data!$D$1:$D$1000=1))*ROW(Data!$A$1:$A$1000),ROW(B194)-ROW(B$6)),1),"")</f>
        <v/>
      </c>
      <c r="C194" s="49" t="s">
        <v>247</v>
      </c>
      <c r="D194" s="49"/>
      <c r="E194" s="49"/>
      <c r="F194" s="49"/>
      <c r="G194" s="49"/>
      <c r="H194" s="49"/>
      <c r="I194" s="49"/>
      <c r="J194" s="49"/>
      <c r="K194" s="49"/>
      <c r="L194" s="49"/>
      <c r="M194" s="49"/>
      <c r="N194" s="49"/>
    </row>
    <row r="195" spans="1:14" x14ac:dyDescent="0.4">
      <c r="A195" s="49" t="str">
        <f ca="1">IF(B195="","",IF(INDEX(Data!$BI:$BI,MATCH(B195,Data!$A:$A,0),1)=0,"",INDEX(Data!$BI:$BI,MATCH(B195,Data!$A:$A,0),1)))</f>
        <v/>
      </c>
      <c r="B195" s="49" t="str">
        <f ca="1">IFERROR(INDEX(Data!A$1:$A$1000,_xlfn.AGGREGATE(15,6,((Data!$D$1:$D$1000=1)/(Data!$D$1:$D$1000=1))*ROW(Data!$A$1:$A$1000),ROW(B195)-ROW(B$6)),1),"")</f>
        <v/>
      </c>
      <c r="C195" s="49" t="s">
        <v>247</v>
      </c>
      <c r="D195" s="49"/>
      <c r="E195" s="49"/>
      <c r="F195" s="49"/>
      <c r="G195" s="49"/>
      <c r="H195" s="49"/>
      <c r="I195" s="49"/>
      <c r="J195" s="49"/>
      <c r="K195" s="49"/>
      <c r="L195" s="49"/>
      <c r="M195" s="49"/>
      <c r="N195" s="49"/>
    </row>
    <row r="196" spans="1:14" x14ac:dyDescent="0.4">
      <c r="A196" s="49" t="str">
        <f ca="1">IF(B196="","",IF(INDEX(Data!$BI:$BI,MATCH(B196,Data!$A:$A,0),1)=0,"",INDEX(Data!$BI:$BI,MATCH(B196,Data!$A:$A,0),1)))</f>
        <v/>
      </c>
      <c r="B196" s="49" t="str">
        <f ca="1">IFERROR(INDEX(Data!A$1:$A$1000,_xlfn.AGGREGATE(15,6,((Data!$D$1:$D$1000=1)/(Data!$D$1:$D$1000=1))*ROW(Data!$A$1:$A$1000),ROW(B196)-ROW(B$6)),1),"")</f>
        <v/>
      </c>
      <c r="C196" s="49" t="s">
        <v>247</v>
      </c>
      <c r="D196" s="49"/>
      <c r="E196" s="49"/>
      <c r="F196" s="49"/>
      <c r="G196" s="49"/>
      <c r="H196" s="49"/>
      <c r="I196" s="49"/>
      <c r="J196" s="49"/>
      <c r="K196" s="49"/>
      <c r="L196" s="49"/>
      <c r="M196" s="49"/>
      <c r="N196" s="49"/>
    </row>
    <row r="197" spans="1:14" x14ac:dyDescent="0.4">
      <c r="A197" s="49" t="str">
        <f ca="1">IF(B197="","",IF(INDEX(Data!$BI:$BI,MATCH(B197,Data!$A:$A,0),1)=0,"",INDEX(Data!$BI:$BI,MATCH(B197,Data!$A:$A,0),1)))</f>
        <v/>
      </c>
      <c r="B197" s="49" t="str">
        <f ca="1">IFERROR(INDEX(Data!A$1:$A$1000,_xlfn.AGGREGATE(15,6,((Data!$D$1:$D$1000=1)/(Data!$D$1:$D$1000=1))*ROW(Data!$A$1:$A$1000),ROW(B197)-ROW(B$6)),1),"")</f>
        <v/>
      </c>
      <c r="C197" s="49" t="s">
        <v>247</v>
      </c>
      <c r="D197" s="49"/>
      <c r="E197" s="49"/>
      <c r="F197" s="49"/>
      <c r="G197" s="49"/>
      <c r="H197" s="49"/>
      <c r="I197" s="49"/>
      <c r="J197" s="49"/>
      <c r="K197" s="49"/>
      <c r="L197" s="49"/>
      <c r="M197" s="49"/>
      <c r="N197" s="49"/>
    </row>
    <row r="198" spans="1:14" x14ac:dyDescent="0.4">
      <c r="A198" s="49" t="str">
        <f ca="1">IF(B198="","",IF(INDEX(Data!$BI:$BI,MATCH(B198,Data!$A:$A,0),1)=0,"",INDEX(Data!$BI:$BI,MATCH(B198,Data!$A:$A,0),1)))</f>
        <v/>
      </c>
      <c r="B198" s="49" t="str">
        <f ca="1">IFERROR(INDEX(Data!A$1:$A$1000,_xlfn.AGGREGATE(15,6,((Data!$D$1:$D$1000=1)/(Data!$D$1:$D$1000=1))*ROW(Data!$A$1:$A$1000),ROW(B198)-ROW(B$6)),1),"")</f>
        <v/>
      </c>
      <c r="C198" s="49" t="s">
        <v>247</v>
      </c>
      <c r="D198" s="49"/>
      <c r="E198" s="49"/>
      <c r="F198" s="49"/>
      <c r="G198" s="49"/>
      <c r="H198" s="49"/>
      <c r="I198" s="49"/>
      <c r="J198" s="49"/>
      <c r="K198" s="49"/>
      <c r="L198" s="49"/>
      <c r="M198" s="49"/>
      <c r="N198" s="49"/>
    </row>
    <row r="199" spans="1:14" x14ac:dyDescent="0.4">
      <c r="A199" s="49" t="str">
        <f ca="1">IF(B199="","",IF(INDEX(Data!$BI:$BI,MATCH(B199,Data!$A:$A,0),1)=0,"",INDEX(Data!$BI:$BI,MATCH(B199,Data!$A:$A,0),1)))</f>
        <v/>
      </c>
      <c r="B199" s="49" t="str">
        <f ca="1">IFERROR(INDEX(Data!A$1:$A$1000,_xlfn.AGGREGATE(15,6,((Data!$D$1:$D$1000=1)/(Data!$D$1:$D$1000=1))*ROW(Data!$A$1:$A$1000),ROW(B199)-ROW(B$6)),1),"")</f>
        <v/>
      </c>
      <c r="C199" s="49" t="s">
        <v>247</v>
      </c>
      <c r="D199" s="49"/>
      <c r="E199" s="49"/>
      <c r="F199" s="49"/>
      <c r="G199" s="49"/>
      <c r="H199" s="49"/>
      <c r="I199" s="49"/>
      <c r="J199" s="49"/>
      <c r="K199" s="49"/>
      <c r="L199" s="49"/>
      <c r="M199" s="49"/>
      <c r="N199" s="49"/>
    </row>
    <row r="200" spans="1:14" x14ac:dyDescent="0.4">
      <c r="A200" s="49" t="str">
        <f ca="1">IF(B200="","",IF(INDEX(Data!$BI:$BI,MATCH(B200,Data!$A:$A,0),1)=0,"",INDEX(Data!$BI:$BI,MATCH(B200,Data!$A:$A,0),1)))</f>
        <v/>
      </c>
      <c r="B200" s="49" t="str">
        <f ca="1">IFERROR(INDEX(Data!A$1:$A$1000,_xlfn.AGGREGATE(15,6,((Data!$D$1:$D$1000=1)/(Data!$D$1:$D$1000=1))*ROW(Data!$A$1:$A$1000),ROW(B200)-ROW(B$6)),1),"")</f>
        <v/>
      </c>
      <c r="C200" s="49" t="s">
        <v>247</v>
      </c>
      <c r="D200" s="49"/>
      <c r="E200" s="49"/>
      <c r="F200" s="49"/>
      <c r="G200" s="49"/>
      <c r="H200" s="49"/>
      <c r="I200" s="49"/>
      <c r="J200" s="49"/>
      <c r="K200" s="49"/>
      <c r="L200" s="49"/>
      <c r="M200" s="49"/>
      <c r="N200" s="49"/>
    </row>
    <row r="201" spans="1:14" x14ac:dyDescent="0.4">
      <c r="A201" s="49" t="str">
        <f ca="1">IF(B201="","",IF(INDEX(Data!$BI:$BI,MATCH(B201,Data!$A:$A,0),1)=0,"",INDEX(Data!$BI:$BI,MATCH(B201,Data!$A:$A,0),1)))</f>
        <v/>
      </c>
      <c r="B201" s="49" t="str">
        <f ca="1">IFERROR(INDEX(Data!A$1:$A$1000,_xlfn.AGGREGATE(15,6,((Data!$D$1:$D$1000=1)/(Data!$D$1:$D$1000=1))*ROW(Data!$A$1:$A$1000),ROW(B201)-ROW(B$6)),1),"")</f>
        <v/>
      </c>
      <c r="C201" s="49" t="s">
        <v>247</v>
      </c>
      <c r="D201" s="49"/>
      <c r="E201" s="49"/>
      <c r="F201" s="49"/>
      <c r="G201" s="49"/>
      <c r="H201" s="49"/>
      <c r="I201" s="49"/>
      <c r="J201" s="49"/>
      <c r="K201" s="49"/>
      <c r="L201" s="49"/>
      <c r="M201" s="49"/>
      <c r="N201" s="49"/>
    </row>
    <row r="202" spans="1:14" x14ac:dyDescent="0.4">
      <c r="A202" s="49" t="str">
        <f ca="1">IF(B202="","",IF(INDEX(Data!$BI:$BI,MATCH(B202,Data!$A:$A,0),1)=0,"",INDEX(Data!$BI:$BI,MATCH(B202,Data!$A:$A,0),1)))</f>
        <v/>
      </c>
      <c r="B202" s="49" t="str">
        <f ca="1">IFERROR(INDEX(Data!A$1:$A$1000,_xlfn.AGGREGATE(15,6,((Data!$D$1:$D$1000=1)/(Data!$D$1:$D$1000=1))*ROW(Data!$A$1:$A$1000),ROW(B202)-ROW(B$6)),1),"")</f>
        <v/>
      </c>
      <c r="C202" s="49" t="s">
        <v>247</v>
      </c>
      <c r="D202" s="49"/>
      <c r="E202" s="49"/>
      <c r="F202" s="49"/>
      <c r="G202" s="49"/>
      <c r="H202" s="49"/>
      <c r="I202" s="49"/>
      <c r="J202" s="49"/>
      <c r="K202" s="49"/>
      <c r="L202" s="49"/>
      <c r="M202" s="49"/>
      <c r="N202" s="49"/>
    </row>
    <row r="203" spans="1:14" x14ac:dyDescent="0.4">
      <c r="A203" s="49" t="str">
        <f ca="1">IF(B203="","",IF(INDEX(Data!$BI:$BI,MATCH(B203,Data!$A:$A,0),1)=0,"",INDEX(Data!$BI:$BI,MATCH(B203,Data!$A:$A,0),1)))</f>
        <v/>
      </c>
      <c r="B203" s="49" t="str">
        <f ca="1">IFERROR(INDEX(Data!A$1:$A$1000,_xlfn.AGGREGATE(15,6,((Data!$D$1:$D$1000=1)/(Data!$D$1:$D$1000=1))*ROW(Data!$A$1:$A$1000),ROW(B203)-ROW(B$6)),1),"")</f>
        <v/>
      </c>
      <c r="C203" s="49" t="s">
        <v>247</v>
      </c>
      <c r="D203" s="49"/>
      <c r="E203" s="49"/>
      <c r="F203" s="49"/>
      <c r="G203" s="49"/>
      <c r="H203" s="49"/>
      <c r="I203" s="49"/>
      <c r="J203" s="49"/>
      <c r="K203" s="49"/>
      <c r="L203" s="49"/>
      <c r="M203" s="49"/>
      <c r="N203" s="49"/>
    </row>
    <row r="204" spans="1:14" x14ac:dyDescent="0.4">
      <c r="A204" s="49" t="str">
        <f ca="1">IF(B204="","",IF(INDEX(Data!$BI:$BI,MATCH(B204,Data!$A:$A,0),1)=0,"",INDEX(Data!$BI:$BI,MATCH(B204,Data!$A:$A,0),1)))</f>
        <v/>
      </c>
      <c r="B204" s="49" t="str">
        <f ca="1">IFERROR(INDEX(Data!A$1:$A$1000,_xlfn.AGGREGATE(15,6,((Data!$D$1:$D$1000=1)/(Data!$D$1:$D$1000=1))*ROW(Data!$A$1:$A$1000),ROW(B204)-ROW(B$6)),1),"")</f>
        <v/>
      </c>
      <c r="C204" s="49" t="s">
        <v>247</v>
      </c>
      <c r="D204" s="49"/>
      <c r="E204" s="49"/>
      <c r="F204" s="49"/>
      <c r="G204" s="49"/>
      <c r="H204" s="49"/>
      <c r="I204" s="49"/>
      <c r="J204" s="49"/>
      <c r="K204" s="49"/>
      <c r="L204" s="49"/>
      <c r="M204" s="49"/>
      <c r="N204" s="49"/>
    </row>
    <row r="205" spans="1:14" x14ac:dyDescent="0.4">
      <c r="A205" s="49" t="str">
        <f ca="1">IF(B205="","",IF(INDEX(Data!$BI:$BI,MATCH(B205,Data!$A:$A,0),1)=0,"",INDEX(Data!$BI:$BI,MATCH(B205,Data!$A:$A,0),1)))</f>
        <v/>
      </c>
      <c r="B205" s="49" t="str">
        <f ca="1">IFERROR(INDEX(Data!A$1:$A$1000,_xlfn.AGGREGATE(15,6,((Data!$D$1:$D$1000=1)/(Data!$D$1:$D$1000=1))*ROW(Data!$A$1:$A$1000),ROW(B205)-ROW(B$6)),1),"")</f>
        <v/>
      </c>
      <c r="C205" s="49" t="s">
        <v>247</v>
      </c>
      <c r="D205" s="49"/>
      <c r="E205" s="49"/>
      <c r="F205" s="49"/>
      <c r="G205" s="49"/>
      <c r="H205" s="49"/>
      <c r="I205" s="49"/>
      <c r="J205" s="49"/>
      <c r="K205" s="49"/>
      <c r="L205" s="49"/>
      <c r="M205" s="49"/>
      <c r="N205" s="49"/>
    </row>
    <row r="206" spans="1:14" x14ac:dyDescent="0.4">
      <c r="A206" s="49" t="str">
        <f ca="1">IF(B206="","",IF(INDEX(Data!$BI:$BI,MATCH(B206,Data!$A:$A,0),1)=0,"",INDEX(Data!$BI:$BI,MATCH(B206,Data!$A:$A,0),1)))</f>
        <v/>
      </c>
      <c r="B206" s="49" t="str">
        <f ca="1">IFERROR(INDEX(Data!A$1:$A$1000,_xlfn.AGGREGATE(15,6,((Data!$D$1:$D$1000=1)/(Data!$D$1:$D$1000=1))*ROW(Data!$A$1:$A$1000),ROW(B206)-ROW(B$6)),1),"")</f>
        <v/>
      </c>
      <c r="C206" s="49" t="s">
        <v>247</v>
      </c>
      <c r="D206" s="49"/>
      <c r="E206" s="49"/>
      <c r="F206" s="49"/>
      <c r="G206" s="49"/>
      <c r="H206" s="49"/>
      <c r="I206" s="49"/>
      <c r="J206" s="49"/>
      <c r="K206" s="49"/>
      <c r="L206" s="49"/>
      <c r="M206" s="49"/>
      <c r="N206" s="49"/>
    </row>
    <row r="207" spans="1:14" x14ac:dyDescent="0.4">
      <c r="A207" s="49" t="str">
        <f ca="1">IF(B207="","",IF(INDEX(Data!$BI:$BI,MATCH(B207,Data!$A:$A,0),1)=0,"",INDEX(Data!$BI:$BI,MATCH(B207,Data!$A:$A,0),1)))</f>
        <v/>
      </c>
      <c r="B207" s="49" t="str">
        <f ca="1">IFERROR(INDEX(Data!A$1:$A$1000,_xlfn.AGGREGATE(15,6,((Data!$D$1:$D$1000=1)/(Data!$D$1:$D$1000=1))*ROW(Data!$A$1:$A$1000),ROW(B207)-ROW(B$6)),1),"")</f>
        <v/>
      </c>
      <c r="C207" s="49" t="s">
        <v>247</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622" priority="66">
      <formula>A2=3</formula>
    </cfRule>
    <cfRule type="expression" dxfId="621" priority="67">
      <formula>A2=2</formula>
    </cfRule>
    <cfRule type="expression" dxfId="620" priority="68">
      <formula>A2=1</formula>
    </cfRule>
  </conditionalFormatting>
  <conditionalFormatting sqref="A7">
    <cfRule type="expression" dxfId="619" priority="62">
      <formula>A7=3</formula>
    </cfRule>
    <cfRule type="expression" dxfId="618" priority="63">
      <formula>A7=2</formula>
    </cfRule>
    <cfRule type="expression" dxfId="617" priority="64">
      <formula>A7=1</formula>
    </cfRule>
  </conditionalFormatting>
  <conditionalFormatting sqref="C7:C207">
    <cfRule type="expression" dxfId="616" priority="58">
      <formula>C7=3</formula>
    </cfRule>
    <cfRule type="expression" dxfId="615" priority="59">
      <formula>C7=2</formula>
    </cfRule>
    <cfRule type="expression" dxfId="614" priority="60">
      <formula>C7=1</formula>
    </cfRule>
  </conditionalFormatting>
  <conditionalFormatting sqref="B7:B207">
    <cfRule type="expression" dxfId="613" priority="47">
      <formula>AND($D$2&lt;&gt;"",ISNUMBER(SEARCH("*"&amp;$D$2&amp;"*",B7)))</formula>
    </cfRule>
  </conditionalFormatting>
  <conditionalFormatting sqref="A8:A207">
    <cfRule type="expression" dxfId="612" priority="42">
      <formula>A8=3</formula>
    </cfRule>
    <cfRule type="expression" dxfId="611" priority="43">
      <formula>A8=2</formula>
    </cfRule>
    <cfRule type="expression" dxfId="610" priority="44">
      <formula>A8=1</formula>
    </cfRule>
  </conditionalFormatting>
  <conditionalFormatting sqref="E7:E207">
    <cfRule type="expression" dxfId="609" priority="37">
      <formula>E7=3</formula>
    </cfRule>
    <cfRule type="expression" dxfId="608" priority="38">
      <formula>E7=2</formula>
    </cfRule>
    <cfRule type="expression" dxfId="607" priority="39">
      <formula>E7=1</formula>
    </cfRule>
  </conditionalFormatting>
  <conditionalFormatting sqref="G7:G207">
    <cfRule type="expression" dxfId="606" priority="32">
      <formula>G7=3</formula>
    </cfRule>
    <cfRule type="expression" dxfId="605" priority="33">
      <formula>G7=2</formula>
    </cfRule>
    <cfRule type="expression" dxfId="604" priority="34">
      <formula>G7=1</formula>
    </cfRule>
  </conditionalFormatting>
  <conditionalFormatting sqref="I7:I207">
    <cfRule type="expression" dxfId="603" priority="27">
      <formula>I7=3</formula>
    </cfRule>
    <cfRule type="expression" dxfId="602" priority="28">
      <formula>I7=2</formula>
    </cfRule>
    <cfRule type="expression" dxfId="601" priority="29">
      <formula>I7=1</formula>
    </cfRule>
  </conditionalFormatting>
  <conditionalFormatting sqref="K105:K207">
    <cfRule type="expression" dxfId="600" priority="22">
      <formula>K105=3</formula>
    </cfRule>
    <cfRule type="expression" dxfId="599" priority="23">
      <formula>K105=2</formula>
    </cfRule>
    <cfRule type="expression" dxfId="598" priority="24">
      <formula>K105=1</formula>
    </cfRule>
  </conditionalFormatting>
  <conditionalFormatting sqref="M7:M207">
    <cfRule type="expression" dxfId="597" priority="17">
      <formula>M7=3</formula>
    </cfRule>
    <cfRule type="expression" dxfId="596" priority="18">
      <formula>M7=2</formula>
    </cfRule>
    <cfRule type="expression" dxfId="595" priority="19">
      <formula>M7=1</formula>
    </cfRule>
  </conditionalFormatting>
  <conditionalFormatting sqref="F4">
    <cfRule type="expression" dxfId="594" priority="13">
      <formula>MID($F$2,1,1)="3"</formula>
    </cfRule>
    <cfRule type="expression" dxfId="593" priority="14">
      <formula>MID($F$2,1,1)="2"</formula>
    </cfRule>
    <cfRule type="expression" dxfId="592" priority="15">
      <formula>MID($F$2,1,1)="1"</formula>
    </cfRule>
  </conditionalFormatting>
  <conditionalFormatting sqref="D4">
    <cfRule type="expression" dxfId="591" priority="9">
      <formula>profile&lt;&gt;""</formula>
    </cfRule>
  </conditionalFormatting>
  <conditionalFormatting sqref="D6">
    <cfRule type="expression" dxfId="590" priority="7">
      <formula>AND(profile&lt;&gt;"",profile=D6)</formula>
    </cfRule>
  </conditionalFormatting>
  <conditionalFormatting sqref="N6 L6 J6 H6 F6">
    <cfRule type="expression" dxfId="589" priority="5">
      <formula>AND(profile&lt;&gt;"",profile=F6)</formula>
    </cfRule>
  </conditionalFormatting>
  <conditionalFormatting sqref="B8:B207">
    <cfRule type="expression" dxfId="588" priority="4">
      <formula>AND($D$2&lt;&gt;"",ISNUMBER(SEARCH("*"&amp;$D$2&amp;"*",B8)))</formula>
    </cfRule>
  </conditionalFormatting>
  <conditionalFormatting sqref="K7:K104">
    <cfRule type="expression" dxfId="587" priority="1">
      <formula>K7=3</formula>
    </cfRule>
    <cfRule type="expression" dxfId="586" priority="2">
      <formula>K7=2</formula>
    </cfRule>
    <cfRule type="expression" dxfId="585"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16384" width="9.23046875" style="48"/>
  </cols>
  <sheetData>
    <row r="1" spans="1:34" ht="12.45" thickBot="1" x14ac:dyDescent="0.45">
      <c r="A1" s="46"/>
      <c r="B1" s="47" t="s">
        <v>487</v>
      </c>
      <c r="D1" s="108" t="s">
        <v>520</v>
      </c>
      <c r="F1" s="109" t="s">
        <v>831</v>
      </c>
      <c r="H1" s="95" t="s">
        <v>514</v>
      </c>
      <c r="N1" s="164"/>
    </row>
    <row r="2" spans="1:34" s="84" customFormat="1" ht="12.45" thickBot="1" x14ac:dyDescent="0.45">
      <c r="A2" s="82">
        <v>1</v>
      </c>
      <c r="B2" s="83" t="str">
        <f ca="1">"Required ("&amp;COUNTIF(Data!$BI:$BI,1)&amp;")"</f>
        <v>Required (5)</v>
      </c>
      <c r="D2" s="85"/>
      <c r="F2" s="85" t="s">
        <v>498</v>
      </c>
      <c r="H2" s="96" t="s">
        <v>522</v>
      </c>
      <c r="I2" s="72"/>
      <c r="J2" s="72"/>
      <c r="K2" s="72"/>
      <c r="L2" s="72"/>
      <c r="M2" s="72"/>
      <c r="N2" s="72"/>
      <c r="O2" s="72"/>
      <c r="P2" s="72"/>
      <c r="Q2" s="72"/>
      <c r="R2" s="72"/>
      <c r="S2" s="72"/>
      <c r="T2" s="72"/>
      <c r="U2" s="72"/>
      <c r="V2" s="119"/>
      <c r="W2" s="48"/>
      <c r="X2" s="48"/>
      <c r="Y2" s="48"/>
    </row>
    <row r="3" spans="1:34" x14ac:dyDescent="0.4">
      <c r="A3" s="49">
        <v>2</v>
      </c>
      <c r="B3" s="54" t="str">
        <f ca="1">"High Interest ("&amp;COUNTIF(Data!$BI:$BI,2)&amp;")"</f>
        <v>High Interest (2)</v>
      </c>
      <c r="D3" s="54"/>
      <c r="F3" s="54"/>
      <c r="H3" s="58" t="s">
        <v>523</v>
      </c>
      <c r="V3" s="50"/>
    </row>
    <row r="4" spans="1:34" x14ac:dyDescent="0.4">
      <c r="A4" s="49">
        <v>3</v>
      </c>
      <c r="B4" s="66" t="str">
        <f ca="1">"Mild Interest ("&amp;COUNTIF(Data!$BI:$BI,3)&amp;")"</f>
        <v>Mild Interest (2)</v>
      </c>
      <c r="D4" s="110" t="s">
        <v>521</v>
      </c>
      <c r="F4" s="111" t="s">
        <v>513</v>
      </c>
      <c r="H4" s="59" t="s">
        <v>524</v>
      </c>
      <c r="I4" s="60"/>
      <c r="J4" s="60"/>
      <c r="K4" s="60"/>
      <c r="L4" s="60"/>
      <c r="M4" s="60"/>
      <c r="N4" s="60"/>
      <c r="O4" s="60"/>
      <c r="P4" s="60"/>
      <c r="Q4" s="60"/>
      <c r="R4" s="60"/>
      <c r="S4" s="60"/>
      <c r="T4" s="60"/>
      <c r="U4" s="60"/>
      <c r="V4" s="51"/>
    </row>
    <row r="6" spans="1:34" s="90" customFormat="1" ht="24" x14ac:dyDescent="0.4">
      <c r="A6" s="87"/>
      <c r="B6" s="88" t="str">
        <f>Services!R1</f>
        <v>Philo</v>
      </c>
      <c r="C6" s="89"/>
      <c r="D6" s="88" t="str">
        <f>Services!S1</f>
        <v>Sling Orange</v>
      </c>
      <c r="E6" s="89"/>
      <c r="F6" s="88" t="str">
        <f>Services!T1</f>
        <v>Sling Blue</v>
      </c>
      <c r="G6" s="89"/>
      <c r="H6" s="88" t="str">
        <f>Services!U1</f>
        <v>AT&amp;T TV Now Plus</v>
      </c>
      <c r="I6" s="89"/>
      <c r="J6" s="88" t="str">
        <f>Services!V1</f>
        <v>AT&amp;T TV Now Max</v>
      </c>
      <c r="K6" s="89"/>
      <c r="L6" s="88" t="str">
        <f>Services!W1</f>
        <v>AT&amp;T TV Now Entertainment</v>
      </c>
      <c r="M6" s="89"/>
      <c r="N6" s="88" t="str">
        <f>Services!X1</f>
        <v>AT&amp;T TV Now Choice</v>
      </c>
      <c r="O6" s="89"/>
      <c r="P6" s="88" t="str">
        <f>Services!Y1</f>
        <v>AT&amp;T TV Now Xtra</v>
      </c>
      <c r="Q6" s="89"/>
      <c r="R6" s="88" t="str">
        <f>Services!Z1</f>
        <v>AT&amp;T TV Now Ultimate</v>
      </c>
      <c r="S6" s="89"/>
      <c r="T6" s="88" t="str">
        <f>Services!AA1</f>
        <v>AT&amp;T 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AT&amp;T Watch TV</v>
      </c>
      <c r="AE6" s="89"/>
      <c r="AF6" s="88" t="str">
        <f>Services!AG1</f>
        <v>KlowdTV</v>
      </c>
      <c r="AG6" s="89"/>
      <c r="AH6" s="88" t="str">
        <f>Services!AH1</f>
        <v>Spectrum TV Essentials</v>
      </c>
    </row>
    <row r="7" spans="1:34"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row>
    <row r="8" spans="1:34" ht="24" x14ac:dyDescent="0.4">
      <c r="A8" s="49">
        <f ca="1">IF(B8="","",IF(INDEX(Data!$BI:$BI,MATCH(B8,Data!$A:$A,0),1)=0,"",INDEX(Data!$BI:$BI,MATCH(B8,Data!$A:$A,0),1)))</f>
        <v>1</v>
      </c>
      <c r="B8" s="49" t="str">
        <f ca="1">IFERROR(INDEX(Data!A$1:$A$1000,_xlfn.AGGREGATE(15,6,(OFFSET(Data!$A$1,0,MATCH(B$6,Data!$1:$1,0)-1,1000,1)=IF(B$7="","Yes",B$7))/(OFFSET(Data!$A$1,0,MATCH(B$6,Data!$1:$1,0)-1,1000,1)=IF(B$7="","Yes",B$7))*ROW(Data!$C$1:$C$1000),ROW(B8)-ROW(B$7)),1),"")</f>
        <v>A&amp;E</v>
      </c>
      <c r="C8" s="49">
        <f ca="1">IF(D8="","",IF(INDEX(Data!$BI:$BI,MATCH(D8,Data!$A:$A,0),1)=0,"",INDEX(Data!$BI:$BI,MATCH(D8,Data!$A:$A,0),1)))</f>
        <v>1</v>
      </c>
      <c r="D8" s="49" t="str">
        <f ca="1">IFERROR(INDEX(Data!$A$1:C$1000,_xlfn.AGGREGATE(15,6,(OFFSET(Data!$A$1,0,MATCH(D$6,Data!$1:$1,0)-1,1000,1)=IF(D$7="","Yes",D$7))/(OFFSET(Data!$A$1,0,MATCH(D$6,Data!$1:$1,0)-1,1000,1)=IF(D$7="","Yes",D$7))*ROW(Data!$C$1:$C$1000),ROW(D8)-ROW(D$7)),1),"")</f>
        <v>A&amp;E</v>
      </c>
      <c r="E8" s="49">
        <f ca="1">IF(F8="","",IF(INDEX(Data!$BI:$BI,MATCH(F8,Data!$A:$A,0),1)=0,"",INDEX(Data!$BI:$BI,MATCH(F8,Data!$A:$A,0),1)))</f>
        <v>1</v>
      </c>
      <c r="F8" s="49" t="str">
        <f ca="1">IFERROR(INDEX(Data!$A$1:E$1000,_xlfn.AGGREGATE(15,6,(OFFSET(Data!$A$1,0,MATCH(F$6,Data!$1:$1,0)-1,1000,1)=IF(F$7="","Yes",F$7))/(OFFSET(Data!$A$1,0,MATCH(F$6,Data!$1:$1,0)-1,1000,1)=IF(F$7="","Yes",F$7))*ROW(Data!$C$1:$C$1000),ROW(F8)-ROW(F$7)),1),"")</f>
        <v>A&amp;E</v>
      </c>
      <c r="G8" s="49">
        <f ca="1">IF(H8="","",IF(INDEX(Data!$BI:$BI,MATCH(H8,Data!$A:$A,0),1)=0,"",INDEX(Data!$BI:$BI,MATCH(H8,Data!$A:$A,0),1)))</f>
        <v>1</v>
      </c>
      <c r="H8" s="49" t="str">
        <f ca="1">IFERROR(INDEX(Data!$A$1:G$1000,_xlfn.AGGREGATE(15,6,(OFFSET(Data!$A$1,0,MATCH(H$6,Data!$1:$1,0)-1,1000,1)=IF(H$7="","Yes",H$7))/(OFFSET(Data!$A$1,0,MATCH(H$6,Data!$1:$1,0)-1,1000,1)=IF(H$7="","Yes",H$7))*ROW(Data!$C$1:$C$1000),ROW(H8)-ROW(H$7)),1),"")</f>
        <v>ABC</v>
      </c>
      <c r="I8" s="49">
        <f ca="1">IF(J8="","",IF(INDEX(Data!$BI:$BI,MATCH(J8,Data!$A:$A,0),1)=0,"",INDEX(Data!$BI:$BI,MATCH(J8,Data!$A:$A,0),1)))</f>
        <v>1</v>
      </c>
      <c r="J8" s="49" t="str">
        <f ca="1">IFERROR(INDEX(Data!$A$1:I$1000,_xlfn.AGGREGATE(15,6,(OFFSET(Data!$A$1,0,MATCH(J$6,Data!$1:$1,0)-1,1000,1)=IF(J$7="","Yes",J$7))/(OFFSET(Data!$A$1,0,MATCH(J$6,Data!$1:$1,0)-1,1000,1)=IF(J$7="","Yes",J$7))*ROW(Data!$C$1:$C$1000),ROW(J8)-ROW(J$7)),1),"")</f>
        <v>ABC</v>
      </c>
      <c r="K8" s="49">
        <f ca="1">IF(L8="","",IF(INDEX(Data!$BI:$BI,MATCH(L8,Data!$A:$A,0),1)=0,"",INDEX(Data!$BI:$BI,MATCH(L8,Data!$A:$A,0),1)))</f>
        <v>1</v>
      </c>
      <c r="L8" s="49" t="str">
        <f ca="1">IFERROR(INDEX(Data!$A$1:K$1000,_xlfn.AGGREGATE(15,6,(OFFSET(Data!$A$1,0,MATCH(L$6,Data!$1:$1,0)-1,1000,1)=IF(L$7="","Yes",L$7))/(OFFSET(Data!$A$1,0,MATCH(L$6,Data!$1:$1,0)-1,1000,1)=IF(L$7="","Yes",L$7))*ROW(Data!$C$1:$C$1000),ROW(L8)-ROW(L$7)),1),"")</f>
        <v>A&amp;E</v>
      </c>
      <c r="M8" s="49" t="str">
        <f ca="1">IF(N8="","",IF(INDEX(Data!$BI:$BI,MATCH(N8,Data!$A:$A,0),1)=0,"",INDEX(Data!$BI:$BI,MATCH(N8,Data!$A:$A,0),1)))</f>
        <v/>
      </c>
      <c r="N8" s="49" t="str">
        <f ca="1">IFERROR(INDEX(Data!$A$1:M$1000,_xlfn.AGGREGATE(15,6,(OFFSET(Data!$A$1,0,MATCH(N$6,Data!$1:$1,0)-1,1000,1)=IF(N$7="","Yes",N$7))/(OFFSET(Data!$A$1,0,MATCH(N$6,Data!$1:$1,0)-1,1000,1)=IF(N$7="","Yes",N$7))*ROW(Data!$C$1:$C$1000),ROW(N8)-ROW(N$7)),1),"")</f>
        <v>A Wealth of Entertainment</v>
      </c>
      <c r="O8" s="49" t="str">
        <f ca="1">IF(P8="","",IF(INDEX(Data!$BI:$BI,MATCH(P8,Data!$A:$A,0),1)=0,"",INDEX(Data!$BI:$BI,MATCH(P8,Data!$A:$A,0),1)))</f>
        <v/>
      </c>
      <c r="P8" s="49" t="str">
        <f ca="1">IFERROR(INDEX(Data!$A$1:O$1000,_xlfn.AGGREGATE(15,6,(OFFSET(Data!$A$1,0,MATCH(P$6,Data!$1:$1,0)-1,1000,1)=IF(P$7="","Yes",P$7))/(OFFSET(Data!$A$1,0,MATCH(P$6,Data!$1:$1,0)-1,1000,1)=IF(P$7="","Yes",P$7))*ROW(Data!$C$1:$C$1000),ROW(P8)-ROW(P$7)),1),"")</f>
        <v>A Wealth of Entertainment</v>
      </c>
      <c r="Q8" s="49" t="str">
        <f ca="1">IF(R8="","",IF(INDEX(Data!$BI:$BI,MATCH(R8,Data!$A:$A,0),1)=0,"",INDEX(Data!$BI:$BI,MATCH(R8,Data!$A:$A,0),1)))</f>
        <v/>
      </c>
      <c r="R8" s="49" t="str">
        <f ca="1">IFERROR(INDEX(Data!$A$1:Q$1000,_xlfn.AGGREGATE(15,6,(OFFSET(Data!$A$1,0,MATCH(R$6,Data!$1:$1,0)-1,1000,1)=IF(R$7="","Yes",R$7))/(OFFSET(Data!$A$1,0,MATCH(R$6,Data!$1:$1,0)-1,1000,1)=IF(R$7="","Yes",R$7))*ROW(Data!$C$1:$C$1000),ROW(R8)-ROW(R$7)),1),"")</f>
        <v>A Wealth of Entertainment</v>
      </c>
      <c r="S8" s="49" t="str">
        <f ca="1">IF(T8="","",IF(INDEX(Data!$BI:$BI,MATCH(T8,Data!$A:$A,0),1)=0,"",INDEX(Data!$BI:$BI,MATCH(T8,Data!$A:$A,0),1)))</f>
        <v/>
      </c>
      <c r="T8" s="49" t="str">
        <f ca="1">IFERROR(INDEX(Data!$A$1:R$1000,_xlfn.AGGREGATE(15,6,(OFFSET(Data!$A$1,0,MATCH(T$6,Data!$1:$1,0)-1,1000,1)=IF(T$7="","Yes",T$7))/(OFFSET(Data!$A$1,0,MATCH(T$6,Data!$1:$1,0)-1,1000,1)=IF(T$7="","Yes",T$7))*ROW(Data!$C$1:$C$1000),ROW(T8)-ROW(T$7)),1),"")</f>
        <v>¡Hola! TV</v>
      </c>
      <c r="U8" s="49">
        <f ca="1">IF(V8="","",IF(INDEX(Data!$BI:$BI,MATCH(V8,Data!$A:$A,0),1)=0,"",INDEX(Data!$BI:$BI,MATCH(V8,Data!$A:$A,0),1)))</f>
        <v>1</v>
      </c>
      <c r="V8" s="49" t="str">
        <f ca="1">IFERROR(INDEX(Data!$A$1:T$1000,_xlfn.AGGREGATE(15,6,(OFFSET(Data!$A$1,0,MATCH(V$6,Data!$1:$1,0)-1,1000,1)=IF(V$7="","Yes",V$7))/(OFFSET(Data!$A$1,0,MATCH(V$6,Data!$1:$1,0)-1,1000,1)=IF(V$7="","Yes",V$7))*ROW(Data!$C$1:$C$1000),ROW(V8)-ROW(V$7)),1),"")</f>
        <v>ABC</v>
      </c>
      <c r="W8" s="49">
        <f ca="1">IF(X8="","",IF(INDEX(Data!$BI:$BI,MATCH(X8,Data!$A:$A,0),1)=0,"",INDEX(Data!$BI:$BI,MATCH(X8,Data!$A:$A,0),1)))</f>
        <v>1</v>
      </c>
      <c r="X8" s="49" t="str">
        <f ca="1">IFERROR(INDEX(Data!$A$1:V$1000,_xlfn.AGGREGATE(15,6,(OFFSET(Data!$A$1,0,MATCH(X$6,Data!$1:$1,0)-1,1000,1)=IF(X$7="","Yes",X$7))/(OFFSET(Data!$A$1,0,MATCH(X$6,Data!$1:$1,0)-1,1000,1)=IF(X$7="","Yes",X$7))*ROW(Data!$C$1:$C$1000),ROW(X8)-ROW(X$7)),1),"")</f>
        <v>A&amp;E</v>
      </c>
      <c r="Y8" s="49">
        <f ca="1">IF(Z8="","",IF(INDEX(Data!$BI:$BI,MATCH(Z8,Data!$A:$A,0),1)=0,"",INDEX(Data!$BI:$BI,MATCH(Z8,Data!$A:$A,0),1)))</f>
        <v>1</v>
      </c>
      <c r="Z8" s="49" t="str">
        <f ca="1">IFERROR(INDEX(Data!$A$1:X$1000,_xlfn.AGGREGATE(15,6,(OFFSET(Data!$A$1,0,MATCH(Z$6,Data!$1:$1,0)-1,1000,1)=IF(Z$7="","Yes",Z$7))/(OFFSET(Data!$A$1,0,MATCH(Z$6,Data!$1:$1,0)-1,1000,1)=IF(Z$7="","Yes",Z$7))*ROW(Data!$C$1:$C$1000),ROW(Z8)-ROW(Z$7)),1),"")</f>
        <v>ABC</v>
      </c>
      <c r="AA8" s="49">
        <f ca="1">IF(AB8="","",IF(INDEX(Data!$BI:$BI,MATCH(AB8,Data!$A:$A,0),1)=0,"",INDEX(Data!$BI:$BI,MATCH(AB8,Data!$A:$A,0),1)))</f>
        <v>1</v>
      </c>
      <c r="AB8" s="49" t="str">
        <f ca="1">IFERROR(INDEX(Data!$A$1:Z$1000,_xlfn.AGGREGATE(15,6,(OFFSET(Data!$A$1,0,MATCH(AB$6,Data!$1:$1,0)-1,1000,1)=IF(AB$7="","Yes",AB$7))/(OFFSET(Data!$A$1,0,MATCH(AB$6,Data!$1:$1,0)-1,1000,1)=IF(AB$7="","Yes",AB$7))*ROW(Data!$C$1:$C$1000),ROW(AB8)-ROW(AB$7)),1),"")</f>
        <v>A&amp;E</v>
      </c>
      <c r="AC8" s="49">
        <f ca="1">IF(AD8="","",IF(INDEX(Data!$BI:$BI,MATCH(AD8,Data!$A:$A,0),1)=0,"",INDEX(Data!$BI:$BI,MATCH(AD8,Data!$A:$A,0),1)))</f>
        <v>1</v>
      </c>
      <c r="AD8" s="49" t="str">
        <f ca="1">IFERROR(INDEX(Data!$A$1:AB$1000,_xlfn.AGGREGATE(15,6,(OFFSET(Data!$A$1,0,MATCH(AD$6,Data!$1:$1,0)-1,1000,1)=IF(AD$7="","Yes",AD$7))/(OFFSET(Data!$A$1,0,MATCH(AD$6,Data!$1:$1,0)-1,1000,1)=IF(AD$7="","Yes",AD$7))*ROW(Data!$C$1:$C$1000),ROW(AD8)-ROW(AD$7)),1),"")</f>
        <v>A&amp;E</v>
      </c>
      <c r="AE8" s="49" t="str">
        <f ca="1">IF(AF8="","",IF(INDEX(Data!$BI:$BI,MATCH(AF8,Data!$A:$A,0),1)=0,"",INDEX(Data!$BI:$BI,MATCH(AF8,Data!$A:$A,0),1)))</f>
        <v/>
      </c>
      <c r="AF8" s="49" t="str">
        <f ca="1">IFERROR(INDEX(Data!$A$1:AJ$1000,_xlfn.AGGREGATE(15,6,(OFFSET(Data!$A$1,0,MATCH(AF$6,Data!$1:$1,0)-1,1000,1)=IF(AF$7="","Yes",AF$7))/(OFFSET(Data!$A$1,0,MATCH(AF$6,Data!$1:$1,0)-1,1000,1)=IF(AF$7="","Yes",AF$7))*ROW(Data!$C$1:$C$1000),ROW(AF8)-ROW(AF$7)),1),"")</f>
        <v>InfoWars</v>
      </c>
      <c r="AG8" s="49">
        <f ca="1">IF(AH8="","",IF(INDEX(Data!$BI:$BI,MATCH(AH8,Data!$A:$A,0),1)=0,"",INDEX(Data!$BI:$BI,MATCH(AH8,Data!$A:$A,0),1)))</f>
        <v>1</v>
      </c>
      <c r="AH8" s="49" t="str">
        <f ca="1">IFERROR(INDEX(Data!$A$1:AL$1000,_xlfn.AGGREGATE(15,6,(OFFSET(Data!$A$1,0,MATCH(AH$6,Data!$1:$1,0)-1,1000,1)=IF(AH$7="","Yes",AH$7))/(OFFSET(Data!$A$1,0,MATCH(AH$6,Data!$1:$1,0)-1,1000,1)=IF(AH$7="","Yes",AH$7))*ROW(Data!$C$1:$C$1000),ROW(AH8)-ROW(AH$7)),1),"")</f>
        <v>A&amp;E</v>
      </c>
    </row>
    <row r="9" spans="1:34" x14ac:dyDescent="0.4">
      <c r="A9" s="49" t="str">
        <f ca="1">IF(B9="","",IF(INDEX(Data!$BI:$BI,MATCH(B9,Data!$A:$A,0),1)=0,"",INDEX(Data!$BI:$BI,MATCH(B9,Data!$A:$A,0),1)))</f>
        <v/>
      </c>
      <c r="B9" s="49" t="str">
        <f ca="1">IFERROR(INDEX(Data!A$1:$A$1000,_xlfn.AGGREGATE(15,6,(OFFSET(Data!$A$1,0,MATCH(B$6,Data!$1:$1,0)-1,1000,1)=IF(B$7="","Yes",B$7))/(OFFSET(Data!$A$1,0,MATCH(B$6,Data!$1:$1,0)-1,1000,1)=IF(B$7="","Yes",B$7))*ROW(Data!$C$1:$C$1000),ROW(B9)-ROW(B$7)),1),"")</f>
        <v>AMC</v>
      </c>
      <c r="C9" s="49" t="str">
        <f ca="1">IF(D9="","",IF(INDEX(Data!$BI:$BI,MATCH(D9,Data!$A:$A,0),1)=0,"",INDEX(Data!$BI:$BI,MATCH(D9,Data!$A:$A,0),1)))</f>
        <v/>
      </c>
      <c r="D9" s="49" t="str">
        <f ca="1">IFERROR(INDEX(Data!$A$1:C$1000,_xlfn.AGGREGATE(15,6,(OFFSET(Data!$A$1,0,MATCH(D$6,Data!$1:$1,0)-1,1000,1)=IF(D$7="","Yes",D$7))/(OFFSET(Data!$A$1,0,MATCH(D$6,Data!$1:$1,0)-1,1000,1)=IF(D$7="","Yes",D$7))*ROW(Data!$C$1:$C$1000),ROW(D9)-ROW(D$7)),1),"")</f>
        <v>ACC Network Extra</v>
      </c>
      <c r="E9" s="49" t="str">
        <f ca="1">IF(F9="","",IF(INDEX(Data!$BI:$BI,MATCH(F9,Data!$A:$A,0),1)=0,"",INDEX(Data!$BI:$BI,MATCH(F9,Data!$A:$A,0),1)))</f>
        <v/>
      </c>
      <c r="F9" s="49" t="str">
        <f ca="1">IFERROR(INDEX(Data!$A$1:E$1000,_xlfn.AGGREGATE(15,6,(OFFSET(Data!$A$1,0,MATCH(F$6,Data!$1:$1,0)-1,1000,1)=IF(F$7="","Yes",F$7))/(OFFSET(Data!$A$1,0,MATCH(F$6,Data!$1:$1,0)-1,1000,1)=IF(F$7="","Yes",F$7))*ROW(Data!$C$1:$C$1000),ROW(F9)-ROW(F$7)),1),"")</f>
        <v>AMC</v>
      </c>
      <c r="G9" s="49" t="str">
        <f ca="1">IF(H9="","",IF(INDEX(Data!$BI:$BI,MATCH(H9,Data!$A:$A,0),1)=0,"",INDEX(Data!$BI:$BI,MATCH(H9,Data!$A:$A,0),1)))</f>
        <v/>
      </c>
      <c r="H9" s="49" t="str">
        <f ca="1">IFERROR(INDEX(Data!$A$1:G$1000,_xlfn.AGGREGATE(15,6,(OFFSET(Data!$A$1,0,MATCH(H$6,Data!$1:$1,0)-1,1000,1)=IF(H$7="","Yes",H$7))/(OFFSET(Data!$A$1,0,MATCH(H$6,Data!$1:$1,0)-1,1000,1)=IF(H$7="","Yes",H$7))*ROW(Data!$C$1:$C$1000),ROW(H9)-ROW(H$7)),1),"")</f>
        <v>AccuWeather</v>
      </c>
      <c r="I9" s="49" t="str">
        <f ca="1">IF(J9="","",IF(INDEX(Data!$BI:$BI,MATCH(J9,Data!$A:$A,0),1)=0,"",INDEX(Data!$BI:$BI,MATCH(J9,Data!$A:$A,0),1)))</f>
        <v/>
      </c>
      <c r="J9" s="49" t="str">
        <f ca="1">IFERROR(INDEX(Data!$A$1:I$1000,_xlfn.AGGREGATE(15,6,(OFFSET(Data!$A$1,0,MATCH(J$6,Data!$1:$1,0)-1,1000,1)=IF(J$7="","Yes",J$7))/(OFFSET(Data!$A$1,0,MATCH(J$6,Data!$1:$1,0)-1,1000,1)=IF(J$7="","Yes",J$7))*ROW(Data!$C$1:$C$1000),ROW(J9)-ROW(J$7)),1),"")</f>
        <v>AccuWeather</v>
      </c>
      <c r="K9" s="49">
        <f ca="1">IF(L9="","",IF(INDEX(Data!$BI:$BI,MATCH(L9,Data!$A:$A,0),1)=0,"",INDEX(Data!$BI:$BI,MATCH(L9,Data!$A:$A,0),1)))</f>
        <v>1</v>
      </c>
      <c r="L9" s="49" t="str">
        <f ca="1">IFERROR(INDEX(Data!$A$1:K$1000,_xlfn.AGGREGATE(15,6,(OFFSET(Data!$A$1,0,MATCH(L$6,Data!$1:$1,0)-1,1000,1)=IF(L$7="","Yes",L$7))/(OFFSET(Data!$A$1,0,MATCH(L$6,Data!$1:$1,0)-1,1000,1)=IF(L$7="","Yes",L$7))*ROW(Data!$C$1:$C$1000),ROW(L9)-ROW(L$7)),1),"")</f>
        <v>ABC</v>
      </c>
      <c r="M9" s="49">
        <f ca="1">IF(N9="","",IF(INDEX(Data!$BI:$BI,MATCH(N9,Data!$A:$A,0),1)=0,"",INDEX(Data!$BI:$BI,MATCH(N9,Data!$A:$A,0),1)))</f>
        <v>1</v>
      </c>
      <c r="N9" s="49" t="str">
        <f ca="1">IFERROR(INDEX(Data!$A$1:M$1000,_xlfn.AGGREGATE(15,6,(OFFSET(Data!$A$1,0,MATCH(N$6,Data!$1:$1,0)-1,1000,1)=IF(N$7="","Yes",N$7))/(OFFSET(Data!$A$1,0,MATCH(N$6,Data!$1:$1,0)-1,1000,1)=IF(N$7="","Yes",N$7))*ROW(Data!$C$1:$C$1000),ROW(N9)-ROW(N$7)),1),"")</f>
        <v>A&amp;E</v>
      </c>
      <c r="O9" s="49">
        <f ca="1">IF(P9="","",IF(INDEX(Data!$BI:$BI,MATCH(P9,Data!$A:$A,0),1)=0,"",INDEX(Data!$BI:$BI,MATCH(P9,Data!$A:$A,0),1)))</f>
        <v>1</v>
      </c>
      <c r="P9" s="49" t="str">
        <f ca="1">IFERROR(INDEX(Data!$A$1:O$1000,_xlfn.AGGREGATE(15,6,(OFFSET(Data!$A$1,0,MATCH(P$6,Data!$1:$1,0)-1,1000,1)=IF(P$7="","Yes",P$7))/(OFFSET(Data!$A$1,0,MATCH(P$6,Data!$1:$1,0)-1,1000,1)=IF(P$7="","Yes",P$7))*ROW(Data!$C$1:$C$1000),ROW(P9)-ROW(P$7)),1),"")</f>
        <v>A&amp;E</v>
      </c>
      <c r="Q9" s="49">
        <f ca="1">IF(R9="","",IF(INDEX(Data!$BI:$BI,MATCH(R9,Data!$A:$A,0),1)=0,"",INDEX(Data!$BI:$BI,MATCH(R9,Data!$A:$A,0),1)))</f>
        <v>1</v>
      </c>
      <c r="R9" s="49" t="str">
        <f ca="1">IFERROR(INDEX(Data!$A$1:Q$1000,_xlfn.AGGREGATE(15,6,(OFFSET(Data!$A$1,0,MATCH(R$6,Data!$1:$1,0)-1,1000,1)=IF(R$7="","Yes",R$7))/(OFFSET(Data!$A$1,0,MATCH(R$6,Data!$1:$1,0)-1,1000,1)=IF(R$7="","Yes",R$7))*ROW(Data!$C$1:$C$1000),ROW(R9)-ROW(R$7)),1),"")</f>
        <v>A&amp;E</v>
      </c>
      <c r="S9" s="49">
        <f ca="1">IF(T9="","",IF(INDEX(Data!$BI:$BI,MATCH(T9,Data!$A:$A,0),1)=0,"",INDEX(Data!$BI:$BI,MATCH(T9,Data!$A:$A,0),1)))</f>
        <v>1</v>
      </c>
      <c r="T9" s="49" t="str">
        <f ca="1">IFERROR(INDEX(Data!$A$1:R$1000,_xlfn.AGGREGATE(15,6,(OFFSET(Data!$A$1,0,MATCH(T$6,Data!$1:$1,0)-1,1000,1)=IF(T$7="","Yes",T$7))/(OFFSET(Data!$A$1,0,MATCH(T$6,Data!$1:$1,0)-1,1000,1)=IF(T$7="","Yes",T$7))*ROW(Data!$C$1:$C$1000),ROW(T9)-ROW(T$7)),1),"")</f>
        <v>A&amp;E</v>
      </c>
      <c r="U9" s="49" t="str">
        <f ca="1">IF(V9="","",IF(INDEX(Data!$BI:$BI,MATCH(V9,Data!$A:$A,0),1)=0,"",INDEX(Data!$BI:$BI,MATCH(V9,Data!$A:$A,0),1)))</f>
        <v/>
      </c>
      <c r="V9" s="49" t="str">
        <f ca="1">IFERROR(INDEX(Data!$A$1:T$1000,_xlfn.AGGREGATE(15,6,(OFFSET(Data!$A$1,0,MATCH(V$6,Data!$1:$1,0)-1,1000,1)=IF(V$7="","Yes",V$7))/(OFFSET(Data!$A$1,0,MATCH(V$6,Data!$1:$1,0)-1,1000,1)=IF(V$7="","Yes",V$7))*ROW(Data!$C$1:$C$1000),ROW(V9)-ROW(V$7)),1),"")</f>
        <v>AMC</v>
      </c>
      <c r="W9" s="49">
        <f ca="1">IF(X9="","",IF(INDEX(Data!$BI:$BI,MATCH(X9,Data!$A:$A,0),1)=0,"",INDEX(Data!$BI:$BI,MATCH(X9,Data!$A:$A,0),1)))</f>
        <v>1</v>
      </c>
      <c r="X9" s="49" t="str">
        <f ca="1">IFERROR(INDEX(Data!$A$1:V$1000,_xlfn.AGGREGATE(15,6,(OFFSET(Data!$A$1,0,MATCH(X$6,Data!$1:$1,0)-1,1000,1)=IF(X$7="","Yes",X$7))/(OFFSET(Data!$A$1,0,MATCH(X$6,Data!$1:$1,0)-1,1000,1)=IF(X$7="","Yes",X$7))*ROW(Data!$C$1:$C$1000),ROW(X9)-ROW(X$7)),1),"")</f>
        <v>ABC</v>
      </c>
      <c r="Y9" s="49" t="str">
        <f ca="1">IF(Z9="","",IF(INDEX(Data!$BI:$BI,MATCH(Z9,Data!$A:$A,0),1)=0,"",INDEX(Data!$BI:$BI,MATCH(Z9,Data!$A:$A,0),1)))</f>
        <v/>
      </c>
      <c r="Z9" s="49" t="str">
        <f ca="1">IFERROR(INDEX(Data!$A$1:X$1000,_xlfn.AGGREGATE(15,6,(OFFSET(Data!$A$1,0,MATCH(Z$6,Data!$1:$1,0)-1,1000,1)=IF(Z$7="","Yes",Z$7))/(OFFSET(Data!$A$1,0,MATCH(Z$6,Data!$1:$1,0)-1,1000,1)=IF(Z$7="","Yes",Z$7))*ROW(Data!$C$1:$C$1000),ROW(Z9)-ROW(Z$7)),1),"")</f>
        <v>AMC</v>
      </c>
      <c r="AA9" s="49" t="str">
        <f ca="1">IF(AB9="","",IF(INDEX(Data!$BI:$BI,MATCH(AB9,Data!$A:$A,0),1)=0,"",INDEX(Data!$BI:$BI,MATCH(AB9,Data!$A:$A,0),1)))</f>
        <v/>
      </c>
      <c r="AB9" s="49" t="str">
        <f ca="1">IFERROR(INDEX(Data!$A$1:Z$1000,_xlfn.AGGREGATE(15,6,(OFFSET(Data!$A$1,0,MATCH(AB$6,Data!$1:$1,0)-1,1000,1)=IF(AB$7="","Yes",AB$7))/(OFFSET(Data!$A$1,0,MATCH(AB$6,Data!$1:$1,0)-1,1000,1)=IF(AB$7="","Yes",AB$7))*ROW(Data!$C$1:$C$1000),ROW(AB9)-ROW(AB$7)),1),"")</f>
        <v>AMC</v>
      </c>
      <c r="AC9" s="49" t="str">
        <f ca="1">IF(AD9="","",IF(INDEX(Data!$BI:$BI,MATCH(AD9,Data!$A:$A,0),1)=0,"",INDEX(Data!$BI:$BI,MATCH(AD9,Data!$A:$A,0),1)))</f>
        <v/>
      </c>
      <c r="AD9" s="49" t="str">
        <f ca="1">IFERROR(INDEX(Data!$A$1:AB$1000,_xlfn.AGGREGATE(15,6,(OFFSET(Data!$A$1,0,MATCH(AD$6,Data!$1:$1,0)-1,1000,1)=IF(AD$7="","Yes",AD$7))/(OFFSET(Data!$A$1,0,MATCH(AD$6,Data!$1:$1,0)-1,1000,1)=IF(AD$7="","Yes",AD$7))*ROW(Data!$C$1:$C$1000),ROW(AD9)-ROW(AD$7)),1),"")</f>
        <v>AMC</v>
      </c>
      <c r="AE9" s="49" t="str">
        <f ca="1">IF(AF9="","",IF(INDEX(Data!$BI:$BI,MATCH(AF9,Data!$A:$A,0),1)=0,"",INDEX(Data!$BI:$BI,MATCH(AF9,Data!$A:$A,0),1)))</f>
        <v/>
      </c>
      <c r="AF9" s="49" t="str">
        <f ca="1">IFERROR(INDEX(Data!$A$1:AJ$1000,_xlfn.AGGREGATE(15,6,(OFFSET(Data!$A$1,0,MATCH(AF$6,Data!$1:$1,0)-1,1000,1)=IF(AF$7="","Yes",AF$7))/(OFFSET(Data!$A$1,0,MATCH(AF$6,Data!$1:$1,0)-1,1000,1)=IF(AF$7="","Yes",AF$7))*ROW(Data!$C$1:$C$1000),ROW(AF9)-ROW(AF$7)),1),"")</f>
        <v>OAN Encore</v>
      </c>
      <c r="AG9" s="49">
        <f ca="1">IF(AH9="","",IF(INDEX(Data!$BI:$BI,MATCH(AH9,Data!$A:$A,0),1)=0,"",INDEX(Data!$BI:$BI,MATCH(AH9,Data!$A:$A,0),1)))</f>
        <v>1</v>
      </c>
      <c r="AH9" s="49" t="str">
        <f ca="1">IFERROR(INDEX(Data!$A$1:AL$1000,_xlfn.AGGREGATE(15,6,(OFFSET(Data!$A$1,0,MATCH(AH$6,Data!$1:$1,0)-1,1000,1)=IF(AH$7="","Yes",AH$7))/(OFFSET(Data!$A$1,0,MATCH(AH$6,Data!$1:$1,0)-1,1000,1)=IF(AH$7="","Yes",AH$7))*ROW(Data!$C$1:$C$1000),ROW(AH9)-ROW(AH$7)),1),"")</f>
        <v>ABC</v>
      </c>
    </row>
    <row r="10" spans="1:34" ht="24" x14ac:dyDescent="0.4">
      <c r="A10" s="49" t="str">
        <f ca="1">IF(B10="","",IF(INDEX(Data!$BI:$BI,MATCH(B10,Data!$A:$A,0),1)=0,"",INDEX(Data!$BI:$BI,MATCH(B10,Data!$A:$A,0),1)))</f>
        <v/>
      </c>
      <c r="B10" s="49" t="str">
        <f ca="1">IFERROR(INDEX(Data!A$1:$A$1000,_xlfn.AGGREGATE(15,6,(OFFSET(Data!$A$1,0,MATCH(B$6,Data!$1:$1,0)-1,1000,1)=IF(B$7="","Yes",B$7))/(OFFSET(Data!$A$1,0,MATCH(B$6,Data!$1:$1,0)-1,1000,1)=IF(B$7="","Yes",B$7))*ROW(Data!$C$1:$C$1000),ROW(B10)-ROW(B$7)),1),"")</f>
        <v>American Heroes</v>
      </c>
      <c r="C10" s="49" t="str">
        <f ca="1">IF(D10="","",IF(INDEX(Data!$BI:$BI,MATCH(D10,Data!$A:$A,0),1)=0,"",INDEX(Data!$BI:$BI,MATCH(D10,Data!$A:$A,0),1)))</f>
        <v/>
      </c>
      <c r="D10" s="49" t="str">
        <f ca="1">IFERROR(INDEX(Data!$A$1:C$1000,_xlfn.AGGREGATE(15,6,(OFFSET(Data!$A$1,0,MATCH(D$6,Data!$1:$1,0)-1,1000,1)=IF(D$7="","Yes",D$7))/(OFFSET(Data!$A$1,0,MATCH(D$6,Data!$1:$1,0)-1,1000,1)=IF(D$7="","Yes",D$7))*ROW(Data!$C$1:$C$1000),ROW(D10)-ROW(D$7)),1),"")</f>
        <v>AMC</v>
      </c>
      <c r="E10" s="49" t="str">
        <f ca="1">IF(F10="","",IF(INDEX(Data!$BI:$BI,MATCH(F10,Data!$A:$A,0),1)=0,"",INDEX(Data!$BI:$BI,MATCH(F10,Data!$A:$A,0),1)))</f>
        <v/>
      </c>
      <c r="F10" s="49" t="str">
        <f ca="1">IFERROR(INDEX(Data!$A$1:E$1000,_xlfn.AGGREGATE(15,6,(OFFSET(Data!$A$1,0,MATCH(F$6,Data!$1:$1,0)-1,1000,1)=IF(F$7="","Yes",F$7))/(OFFSET(Data!$A$1,0,MATCH(F$6,Data!$1:$1,0)-1,1000,1)=IF(F$7="","Yes",F$7))*ROW(Data!$C$1:$C$1000),ROW(F10)-ROW(F$7)),1),"")</f>
        <v>AXS TV</v>
      </c>
      <c r="G10" s="49" t="str">
        <f ca="1">IF(H10="","",IF(INDEX(Data!$BI:$BI,MATCH(H10,Data!$A:$A,0),1)=0,"",INDEX(Data!$BI:$BI,MATCH(H10,Data!$A:$A,0),1)))</f>
        <v/>
      </c>
      <c r="H10" s="49" t="str">
        <f ca="1">IFERROR(INDEX(Data!$A$1:G$1000,_xlfn.AGGREGATE(15,6,(OFFSET(Data!$A$1,0,MATCH(H$6,Data!$1:$1,0)-1,1000,1)=IF(H$7="","Yes",H$7))/(OFFSET(Data!$A$1,0,MATCH(H$6,Data!$1:$1,0)-1,1000,1)=IF(H$7="","Yes",H$7))*ROW(Data!$C$1:$C$1000),ROW(H10)-ROW(H$7)),1),"")</f>
        <v>Audience</v>
      </c>
      <c r="I10" s="49" t="str">
        <f ca="1">IF(J10="","",IF(INDEX(Data!$BI:$BI,MATCH(J10,Data!$A:$A,0),1)=0,"",INDEX(Data!$BI:$BI,MATCH(J10,Data!$A:$A,0),1)))</f>
        <v/>
      </c>
      <c r="J10" s="49" t="str">
        <f ca="1">IFERROR(INDEX(Data!$A$1:I$1000,_xlfn.AGGREGATE(15,6,(OFFSET(Data!$A$1,0,MATCH(J$6,Data!$1:$1,0)-1,1000,1)=IF(J$7="","Yes",J$7))/(OFFSET(Data!$A$1,0,MATCH(J$6,Data!$1:$1,0)-1,1000,1)=IF(J$7="","Yes",J$7))*ROW(Data!$C$1:$C$1000),ROW(J10)-ROW(J$7)),1),"")</f>
        <v>Audience</v>
      </c>
      <c r="K10" s="49" t="str">
        <f ca="1">IF(L10="","",IF(INDEX(Data!$BI:$BI,MATCH(L10,Data!$A:$A,0),1)=0,"",INDEX(Data!$BI:$BI,MATCH(L10,Data!$A:$A,0),1)))</f>
        <v/>
      </c>
      <c r="L10" s="49" t="str">
        <f ca="1">IFERROR(INDEX(Data!$A$1:K$1000,_xlfn.AGGREGATE(15,6,(OFFSET(Data!$A$1,0,MATCH(L$6,Data!$1:$1,0)-1,1000,1)=IF(L$7="","Yes",L$7))/(OFFSET(Data!$A$1,0,MATCH(L$6,Data!$1:$1,0)-1,1000,1)=IF(L$7="","Yes",L$7))*ROW(Data!$C$1:$C$1000),ROW(L10)-ROW(L$7)),1),"")</f>
        <v>AccuWeather</v>
      </c>
      <c r="M10" s="49">
        <f ca="1">IF(N10="","",IF(INDEX(Data!$BI:$BI,MATCH(N10,Data!$A:$A,0),1)=0,"",INDEX(Data!$BI:$BI,MATCH(N10,Data!$A:$A,0),1)))</f>
        <v>1</v>
      </c>
      <c r="N10" s="49" t="str">
        <f ca="1">IFERROR(INDEX(Data!$A$1:M$1000,_xlfn.AGGREGATE(15,6,(OFFSET(Data!$A$1,0,MATCH(N$6,Data!$1:$1,0)-1,1000,1)=IF(N$7="","Yes",N$7))/(OFFSET(Data!$A$1,0,MATCH(N$6,Data!$1:$1,0)-1,1000,1)=IF(N$7="","Yes",N$7))*ROW(Data!$C$1:$C$1000),ROW(N10)-ROW(N$7)),1),"")</f>
        <v>ABC</v>
      </c>
      <c r="O10" s="49">
        <f ca="1">IF(P10="","",IF(INDEX(Data!$BI:$BI,MATCH(P10,Data!$A:$A,0),1)=0,"",INDEX(Data!$BI:$BI,MATCH(P10,Data!$A:$A,0),1)))</f>
        <v>1</v>
      </c>
      <c r="P10" s="49" t="str">
        <f ca="1">IFERROR(INDEX(Data!$A$1:O$1000,_xlfn.AGGREGATE(15,6,(OFFSET(Data!$A$1,0,MATCH(P$6,Data!$1:$1,0)-1,1000,1)=IF(P$7="","Yes",P$7))/(OFFSET(Data!$A$1,0,MATCH(P$6,Data!$1:$1,0)-1,1000,1)=IF(P$7="","Yes",P$7))*ROW(Data!$C$1:$C$1000),ROW(P10)-ROW(P$7)),1),"")</f>
        <v>ABC</v>
      </c>
      <c r="Q10" s="49">
        <f ca="1">IF(R10="","",IF(INDEX(Data!$BI:$BI,MATCH(R10,Data!$A:$A,0),1)=0,"",INDEX(Data!$BI:$BI,MATCH(R10,Data!$A:$A,0),1)))</f>
        <v>1</v>
      </c>
      <c r="R10" s="49" t="str">
        <f ca="1">IFERROR(INDEX(Data!$A$1:Q$1000,_xlfn.AGGREGATE(15,6,(OFFSET(Data!$A$1,0,MATCH(R$6,Data!$1:$1,0)-1,1000,1)=IF(R$7="","Yes",R$7))/(OFFSET(Data!$A$1,0,MATCH(R$6,Data!$1:$1,0)-1,1000,1)=IF(R$7="","Yes",R$7))*ROW(Data!$C$1:$C$1000),ROW(R10)-ROW(R$7)),1),"")</f>
        <v>ABC</v>
      </c>
      <c r="S10" s="49">
        <f ca="1">IF(T10="","",IF(INDEX(Data!$BI:$BI,MATCH(T10,Data!$A:$A,0),1)=0,"",INDEX(Data!$BI:$BI,MATCH(T10,Data!$A:$A,0),1)))</f>
        <v>1</v>
      </c>
      <c r="T10" s="49" t="str">
        <f ca="1">IFERROR(INDEX(Data!$A$1:R$1000,_xlfn.AGGREGATE(15,6,(OFFSET(Data!$A$1,0,MATCH(T$6,Data!$1:$1,0)-1,1000,1)=IF(T$7="","Yes",T$7))/(OFFSET(Data!$A$1,0,MATCH(T$6,Data!$1:$1,0)-1,1000,1)=IF(T$7="","Yes",T$7))*ROW(Data!$C$1:$C$1000),ROW(T10)-ROW(T$7)),1),"")</f>
        <v>ABC</v>
      </c>
      <c r="U10" s="49" t="str">
        <f ca="1">IF(V10="","",IF(INDEX(Data!$BI:$BI,MATCH(V10,Data!$A:$A,0),1)=0,"",INDEX(Data!$BI:$BI,MATCH(V10,Data!$A:$A,0),1)))</f>
        <v/>
      </c>
      <c r="V10" s="49" t="str">
        <f ca="1">IFERROR(INDEX(Data!$A$1:T$1000,_xlfn.AGGREGATE(15,6,(OFFSET(Data!$A$1,0,MATCH(V$6,Data!$1:$1,0)-1,1000,1)=IF(V$7="","Yes",V$7))/(OFFSET(Data!$A$1,0,MATCH(V$6,Data!$1:$1,0)-1,1000,1)=IF(V$7="","Yes",V$7))*ROW(Data!$C$1:$C$1000),ROW(V10)-ROW(V$7)),1),"")</f>
        <v>Animal Planet</v>
      </c>
      <c r="W10" s="49" t="str">
        <f ca="1">IF(X10="","",IF(INDEX(Data!$BI:$BI,MATCH(X10,Data!$A:$A,0),1)=0,"",INDEX(Data!$BI:$BI,MATCH(X10,Data!$A:$A,0),1)))</f>
        <v/>
      </c>
      <c r="X10" s="49" t="str">
        <f ca="1">IFERROR(INDEX(Data!$A$1:V$1000,_xlfn.AGGREGATE(15,6,(OFFSET(Data!$A$1,0,MATCH(X$6,Data!$1:$1,0)-1,1000,1)=IF(X$7="","Yes",X$7))/(OFFSET(Data!$A$1,0,MATCH(X$6,Data!$1:$1,0)-1,1000,1)=IF(X$7="","Yes",X$7))*ROW(Data!$C$1:$C$1000),ROW(X10)-ROW(X$7)),1),"")</f>
        <v>ABC News Live</v>
      </c>
      <c r="Y10" s="49" t="str">
        <f ca="1">IF(Z10="","",IF(INDEX(Data!$BI:$BI,MATCH(Z10,Data!$A:$A,0),1)=0,"",INDEX(Data!$BI:$BI,MATCH(Z10,Data!$A:$A,0),1)))</f>
        <v/>
      </c>
      <c r="Z10" s="49" t="str">
        <f ca="1">IFERROR(INDEX(Data!$A$1:X$1000,_xlfn.AGGREGATE(15,6,(OFFSET(Data!$A$1,0,MATCH(Z$6,Data!$1:$1,0)-1,1000,1)=IF(Z$7="","Yes",Z$7))/(OFFSET(Data!$A$1,0,MATCH(Z$6,Data!$1:$1,0)-1,1000,1)=IF(Z$7="","Yes",Z$7))*ROW(Data!$C$1:$C$1000),ROW(Z10)-ROW(Z$7)),1),"")</f>
        <v>Animal Planet</v>
      </c>
      <c r="AA10" s="49" t="str">
        <f ca="1">IF(AB10="","",IF(INDEX(Data!$BI:$BI,MATCH(AB10,Data!$A:$A,0),1)=0,"",INDEX(Data!$BI:$BI,MATCH(AB10,Data!$A:$A,0),1)))</f>
        <v/>
      </c>
      <c r="AB10" s="49" t="str">
        <f ca="1">IFERROR(INDEX(Data!$A$1:Z$1000,_xlfn.AGGREGATE(15,6,(OFFSET(Data!$A$1,0,MATCH(AB$6,Data!$1:$1,0)-1,1000,1)=IF(AB$7="","Yes",AB$7))/(OFFSET(Data!$A$1,0,MATCH(AB$6,Data!$1:$1,0)-1,1000,1)=IF(AB$7="","Yes",AB$7))*ROW(Data!$C$1:$C$1000),ROW(AB10)-ROW(AB$7)),1),"")</f>
        <v>Animal Planet</v>
      </c>
      <c r="AC10" s="49" t="str">
        <f ca="1">IF(AD10="","",IF(INDEX(Data!$BI:$BI,MATCH(AD10,Data!$A:$A,0),1)=0,"",INDEX(Data!$BI:$BI,MATCH(AD10,Data!$A:$A,0),1)))</f>
        <v/>
      </c>
      <c r="AD10" s="49" t="str">
        <f ca="1">IFERROR(INDEX(Data!$A$1:AB$1000,_xlfn.AGGREGATE(15,6,(OFFSET(Data!$A$1,0,MATCH(AD$6,Data!$1:$1,0)-1,1000,1)=IF(AD$7="","Yes",AD$7))/(OFFSET(Data!$A$1,0,MATCH(AD$6,Data!$1:$1,0)-1,1000,1)=IF(AD$7="","Yes",AD$7))*ROW(Data!$C$1:$C$1000),ROW(AD10)-ROW(AD$7)),1),"")</f>
        <v>Animal Planet</v>
      </c>
      <c r="AE10" s="49" t="str">
        <f ca="1">IF(AF10="","",IF(INDEX(Data!$BI:$BI,MATCH(AF10,Data!$A:$A,0),1)=0,"",INDEX(Data!$BI:$BI,MATCH(AF10,Data!$A:$A,0),1)))</f>
        <v/>
      </c>
      <c r="AF10" s="49" t="str">
        <f ca="1">IFERROR(INDEX(Data!$A$1:AJ$1000,_xlfn.AGGREGATE(15,6,(OFFSET(Data!$A$1,0,MATCH(AF$6,Data!$1:$1,0)-1,1000,1)=IF(AF$7="","Yes",AF$7))/(OFFSET(Data!$A$1,0,MATCH(AF$6,Data!$1:$1,0)-1,1000,1)=IF(AF$7="","Yes",AF$7))*ROW(Data!$C$1:$C$1000),ROW(AF10)-ROW(AF$7)),1),"")</f>
        <v>One American News</v>
      </c>
      <c r="AG10" s="49" t="str">
        <f ca="1">IF(AH10="","",IF(INDEX(Data!$BI:$BI,MATCH(AH10,Data!$A:$A,0),1)=0,"",INDEX(Data!$BI:$BI,MATCH(AH10,Data!$A:$A,0),1)))</f>
        <v/>
      </c>
      <c r="AH10" s="49" t="str">
        <f ca="1">IFERROR(INDEX(Data!$A$1:AL$1000,_xlfn.AGGREGATE(15,6,(OFFSET(Data!$A$1,0,MATCH(AH$6,Data!$1:$1,0)-1,1000,1)=IF(AH$7="","Yes",AH$7))/(OFFSET(Data!$A$1,0,MATCH(AH$6,Data!$1:$1,0)-1,1000,1)=IF(AH$7="","Yes",AH$7))*ROW(Data!$C$1:$C$1000),ROW(AH10)-ROW(AH$7)),1),"")</f>
        <v>AMC</v>
      </c>
    </row>
    <row r="11" spans="1:34" x14ac:dyDescent="0.4">
      <c r="A11" s="49" t="str">
        <f ca="1">IF(B11="","",IF(INDEX(Data!$BI:$BI,MATCH(B11,Data!$A:$A,0),1)=0,"",INDEX(Data!$BI:$BI,MATCH(B11,Data!$A:$A,0),1)))</f>
        <v/>
      </c>
      <c r="B11" s="49" t="str">
        <f ca="1">IFERROR(INDEX(Data!A$1:$A$1000,_xlfn.AGGREGATE(15,6,(OFFSET(Data!$A$1,0,MATCH(B$6,Data!$1:$1,0)-1,1000,1)=IF(B$7="","Yes",B$7))/(OFFSET(Data!$A$1,0,MATCH(B$6,Data!$1:$1,0)-1,1000,1)=IF(B$7="","Yes",B$7))*ROW(Data!$C$1:$C$1000),ROW(B11)-ROW(B$7)),1),"")</f>
        <v>Animal Planet</v>
      </c>
      <c r="C11" s="49" t="str">
        <f ca="1">IF(D11="","",IF(INDEX(Data!$BI:$BI,MATCH(D11,Data!$A:$A,0),1)=0,"",INDEX(Data!$BI:$BI,MATCH(D11,Data!$A:$A,0),1)))</f>
        <v/>
      </c>
      <c r="D11" s="49" t="str">
        <f ca="1">IFERROR(INDEX(Data!$A$1:C$1000,_xlfn.AGGREGATE(15,6,(OFFSET(Data!$A$1,0,MATCH(D$6,Data!$1:$1,0)-1,1000,1)=IF(D$7="","Yes",D$7))/(OFFSET(Data!$A$1,0,MATCH(D$6,Data!$1:$1,0)-1,1000,1)=IF(D$7="","Yes",D$7))*ROW(Data!$C$1:$C$1000),ROW(D11)-ROW(D$7)),1),"")</f>
        <v>AXS TV</v>
      </c>
      <c r="E11" s="49" t="str">
        <f ca="1">IF(F11="","",IF(INDEX(Data!$BI:$BI,MATCH(F11,Data!$A:$A,0),1)=0,"",INDEX(Data!$BI:$BI,MATCH(F11,Data!$A:$A,0),1)))</f>
        <v/>
      </c>
      <c r="F11" s="49" t="str">
        <f ca="1">IFERROR(INDEX(Data!$A$1:E$1000,_xlfn.AGGREGATE(15,6,(OFFSET(Data!$A$1,0,MATCH(F$6,Data!$1:$1,0)-1,1000,1)=IF(F$7="","Yes",F$7))/(OFFSET(Data!$A$1,0,MATCH(F$6,Data!$1:$1,0)-1,1000,1)=IF(F$7="","Yes",F$7))*ROW(Data!$C$1:$C$1000),ROW(F11)-ROW(F$7)),1),"")</f>
        <v>BBC America</v>
      </c>
      <c r="G11" s="49" t="str">
        <f ca="1">IF(H11="","",IF(INDEX(Data!$BI:$BI,MATCH(H11,Data!$A:$A,0),1)=0,"",INDEX(Data!$BI:$BI,MATCH(H11,Data!$A:$A,0),1)))</f>
        <v/>
      </c>
      <c r="H11" s="49" t="str">
        <f ca="1">IFERROR(INDEX(Data!$A$1:G$1000,_xlfn.AGGREGATE(15,6,(OFFSET(Data!$A$1,0,MATCH(H$6,Data!$1:$1,0)-1,1000,1)=IF(H$7="","Yes",H$7))/(OFFSET(Data!$A$1,0,MATCH(H$6,Data!$1:$1,0)-1,1000,1)=IF(H$7="","Yes",H$7))*ROW(Data!$C$1:$C$1000),ROW(H11)-ROW(H$7)),1),"")</f>
        <v>BET</v>
      </c>
      <c r="I11" s="49" t="str">
        <f ca="1">IF(J11="","",IF(INDEX(Data!$BI:$BI,MATCH(J11,Data!$A:$A,0),1)=0,"",INDEX(Data!$BI:$BI,MATCH(J11,Data!$A:$A,0),1)))</f>
        <v/>
      </c>
      <c r="J11" s="49" t="str">
        <f ca="1">IFERROR(INDEX(Data!$A$1:I$1000,_xlfn.AGGREGATE(15,6,(OFFSET(Data!$A$1,0,MATCH(J$6,Data!$1:$1,0)-1,1000,1)=IF(J$7="","Yes",J$7))/(OFFSET(Data!$A$1,0,MATCH(J$6,Data!$1:$1,0)-1,1000,1)=IF(J$7="","Yes",J$7))*ROW(Data!$C$1:$C$1000),ROW(J11)-ROW(J$7)),1),"")</f>
        <v>BET</v>
      </c>
      <c r="K11" s="49" t="str">
        <f ca="1">IF(L11="","",IF(INDEX(Data!$BI:$BI,MATCH(L11,Data!$A:$A,0),1)=0,"",INDEX(Data!$BI:$BI,MATCH(L11,Data!$A:$A,0),1)))</f>
        <v/>
      </c>
      <c r="L11" s="49" t="str">
        <f ca="1">IFERROR(INDEX(Data!$A$1:K$1000,_xlfn.AGGREGATE(15,6,(OFFSET(Data!$A$1,0,MATCH(L$6,Data!$1:$1,0)-1,1000,1)=IF(L$7="","Yes",L$7))/(OFFSET(Data!$A$1,0,MATCH(L$6,Data!$1:$1,0)-1,1000,1)=IF(L$7="","Yes",L$7))*ROW(Data!$C$1:$C$1000),ROW(L11)-ROW(L$7)),1),"")</f>
        <v>AMC</v>
      </c>
      <c r="M11" s="49" t="str">
        <f ca="1">IF(N11="","",IF(INDEX(Data!$BI:$BI,MATCH(N11,Data!$A:$A,0),1)=0,"",INDEX(Data!$BI:$BI,MATCH(N11,Data!$A:$A,0),1)))</f>
        <v/>
      </c>
      <c r="N11" s="49" t="str">
        <f ca="1">IFERROR(INDEX(Data!$A$1:M$1000,_xlfn.AGGREGATE(15,6,(OFFSET(Data!$A$1,0,MATCH(N$6,Data!$1:$1,0)-1,1000,1)=IF(N$7="","Yes",N$7))/(OFFSET(Data!$A$1,0,MATCH(N$6,Data!$1:$1,0)-1,1000,1)=IF(N$7="","Yes",N$7))*ROW(Data!$C$1:$C$1000),ROW(N11)-ROW(N$7)),1),"")</f>
        <v>AccuWeather</v>
      </c>
      <c r="O11" s="49" t="str">
        <f ca="1">IF(P11="","",IF(INDEX(Data!$BI:$BI,MATCH(P11,Data!$A:$A,0),1)=0,"",INDEX(Data!$BI:$BI,MATCH(P11,Data!$A:$A,0),1)))</f>
        <v/>
      </c>
      <c r="P11" s="49" t="str">
        <f ca="1">IFERROR(INDEX(Data!$A$1:O$1000,_xlfn.AGGREGATE(15,6,(OFFSET(Data!$A$1,0,MATCH(P$6,Data!$1:$1,0)-1,1000,1)=IF(P$7="","Yes",P$7))/(OFFSET(Data!$A$1,0,MATCH(P$6,Data!$1:$1,0)-1,1000,1)=IF(P$7="","Yes",P$7))*ROW(Data!$C$1:$C$1000),ROW(P11)-ROW(P$7)),1),"")</f>
        <v>AccuWeather</v>
      </c>
      <c r="Q11" s="49" t="str">
        <f ca="1">IF(R11="","",IF(INDEX(Data!$BI:$BI,MATCH(R11,Data!$A:$A,0),1)=0,"",INDEX(Data!$BI:$BI,MATCH(R11,Data!$A:$A,0),1)))</f>
        <v/>
      </c>
      <c r="R11" s="49" t="str">
        <f ca="1">IFERROR(INDEX(Data!$A$1:Q$1000,_xlfn.AGGREGATE(15,6,(OFFSET(Data!$A$1,0,MATCH(R$6,Data!$1:$1,0)-1,1000,1)=IF(R$7="","Yes",R$7))/(OFFSET(Data!$A$1,0,MATCH(R$6,Data!$1:$1,0)-1,1000,1)=IF(R$7="","Yes",R$7))*ROW(Data!$C$1:$C$1000),ROW(R11)-ROW(R$7)),1),"")</f>
        <v>AccuWeather</v>
      </c>
      <c r="S11" s="49" t="str">
        <f ca="1">IF(T11="","",IF(INDEX(Data!$BI:$BI,MATCH(T11,Data!$A:$A,0),1)=0,"",INDEX(Data!$BI:$BI,MATCH(T11,Data!$A:$A,0),1)))</f>
        <v/>
      </c>
      <c r="T11" s="49" t="str">
        <f ca="1">IFERROR(INDEX(Data!$A$1:R$1000,_xlfn.AGGREGATE(15,6,(OFFSET(Data!$A$1,0,MATCH(T$6,Data!$1:$1,0)-1,1000,1)=IF(T$7="","Yes",T$7))/(OFFSET(Data!$A$1,0,MATCH(T$6,Data!$1:$1,0)-1,1000,1)=IF(T$7="","Yes",T$7))*ROW(Data!$C$1:$C$1000),ROW(T11)-ROW(T$7)),1),"")</f>
        <v>AccuWeather</v>
      </c>
      <c r="U11" s="49" t="str">
        <f ca="1">IF(V11="","",IF(INDEX(Data!$BI:$BI,MATCH(V11,Data!$A:$A,0),1)=0,"",INDEX(Data!$BI:$BI,MATCH(V11,Data!$A:$A,0),1)))</f>
        <v/>
      </c>
      <c r="V11" s="49" t="str">
        <f ca="1">IFERROR(INDEX(Data!$A$1:T$1000,_xlfn.AGGREGATE(15,6,(OFFSET(Data!$A$1,0,MATCH(V$6,Data!$1:$1,0)-1,1000,1)=IF(V$7="","Yes",V$7))/(OFFSET(Data!$A$1,0,MATCH(V$6,Data!$1:$1,0)-1,1000,1)=IF(V$7="","Yes",V$7))*ROW(Data!$C$1:$C$1000),ROW(V11)-ROW(V$7)),1),"")</f>
        <v>BBC America</v>
      </c>
      <c r="W11" s="49" t="str">
        <f ca="1">IF(X11="","",IF(INDEX(Data!$BI:$BI,MATCH(X11,Data!$A:$A,0),1)=0,"",INDEX(Data!$BI:$BI,MATCH(X11,Data!$A:$A,0),1)))</f>
        <v/>
      </c>
      <c r="X11" s="49" t="str">
        <f ca="1">IFERROR(INDEX(Data!$A$1:V$1000,_xlfn.AGGREGATE(15,6,(OFFSET(Data!$A$1,0,MATCH(X$6,Data!$1:$1,0)-1,1000,1)=IF(X$7="","Yes",X$7))/(OFFSET(Data!$A$1,0,MATCH(X$6,Data!$1:$1,0)-1,1000,1)=IF(X$7="","Yes",X$7))*ROW(Data!$C$1:$C$1000),ROW(X11)-ROW(X$7)),1),"")</f>
        <v>Animal Planet</v>
      </c>
      <c r="Y11" s="49" t="str">
        <f ca="1">IF(Z11="","",IF(INDEX(Data!$BI:$BI,MATCH(Z11,Data!$A:$A,0),1)=0,"",INDEX(Data!$BI:$BI,MATCH(Z11,Data!$A:$A,0),1)))</f>
        <v/>
      </c>
      <c r="Z11" s="49" t="str">
        <f ca="1">IFERROR(INDEX(Data!$A$1:X$1000,_xlfn.AGGREGATE(15,6,(OFFSET(Data!$A$1,0,MATCH(Z$6,Data!$1:$1,0)-1,1000,1)=IF(Z$7="","Yes",Z$7))/(OFFSET(Data!$A$1,0,MATCH(Z$6,Data!$1:$1,0)-1,1000,1)=IF(Z$7="","Yes",Z$7))*ROW(Data!$C$1:$C$1000),ROW(Z11)-ROW(Z$7)),1),"")</f>
        <v>Baby First</v>
      </c>
      <c r="AA11" s="49" t="str">
        <f ca="1">IF(AB11="","",IF(INDEX(Data!$BI:$BI,MATCH(AB11,Data!$A:$A,0),1)=0,"",INDEX(Data!$BI:$BI,MATCH(AB11,Data!$A:$A,0),1)))</f>
        <v/>
      </c>
      <c r="AB11" s="49" t="str">
        <f ca="1">IFERROR(INDEX(Data!$A$1:Z$1000,_xlfn.AGGREGATE(15,6,(OFFSET(Data!$A$1,0,MATCH(AB$6,Data!$1:$1,0)-1,1000,1)=IF(AB$7="","Yes",AB$7))/(OFFSET(Data!$A$1,0,MATCH(AB$6,Data!$1:$1,0)-1,1000,1)=IF(AB$7="","Yes",AB$7))*ROW(Data!$C$1:$C$1000),ROW(AB11)-ROW(AB$7)),1),"")</f>
        <v>BBC America</v>
      </c>
      <c r="AC11" s="49" t="str">
        <f ca="1">IF(AD11="","",IF(INDEX(Data!$BI:$BI,MATCH(AD11,Data!$A:$A,0),1)=0,"",INDEX(Data!$BI:$BI,MATCH(AD11,Data!$A:$A,0),1)))</f>
        <v/>
      </c>
      <c r="AD11" s="49" t="str">
        <f ca="1">IFERROR(INDEX(Data!$A$1:AB$1000,_xlfn.AGGREGATE(15,6,(OFFSET(Data!$A$1,0,MATCH(AD$6,Data!$1:$1,0)-1,1000,1)=IF(AD$7="","Yes",AD$7))/(OFFSET(Data!$A$1,0,MATCH(AD$6,Data!$1:$1,0)-1,1000,1)=IF(AD$7="","Yes",AD$7))*ROW(Data!$C$1:$C$1000),ROW(AD11)-ROW(AD$7)),1),"")</f>
        <v>Audience</v>
      </c>
      <c r="AE11" s="49" t="str">
        <f ca="1">IF(AF11="","",IF(INDEX(Data!$BI:$BI,MATCH(AF11,Data!$A:$A,0),1)=0,"",INDEX(Data!$BI:$BI,MATCH(AF11,Data!$A:$A,0),1)))</f>
        <v/>
      </c>
      <c r="AF11" s="49" t="str">
        <f ca="1">IFERROR(INDEX(Data!$A$1:AJ$1000,_xlfn.AGGREGATE(15,6,(OFFSET(Data!$A$1,0,MATCH(AF$6,Data!$1:$1,0)-1,1000,1)=IF(AF$7="","Yes",AF$7))/(OFFSET(Data!$A$1,0,MATCH(AF$6,Data!$1:$1,0)-1,1000,1)=IF(AF$7="","Yes",AF$7))*ROW(Data!$C$1:$C$1000),ROW(AF11)-ROW(AF$7)),1),"")</f>
        <v>RT America</v>
      </c>
      <c r="AG11" s="49" t="str">
        <f ca="1">IF(AH11="","",IF(INDEX(Data!$BI:$BI,MATCH(AH11,Data!$A:$A,0),1)=0,"",INDEX(Data!$BI:$BI,MATCH(AH11,Data!$A:$A,0),1)))</f>
        <v/>
      </c>
      <c r="AH11" s="49" t="str">
        <f ca="1">IFERROR(INDEX(Data!$A$1:AL$1000,_xlfn.AGGREGATE(15,6,(OFFSET(Data!$A$1,0,MATCH(AH$6,Data!$1:$1,0)-1,1000,1)=IF(AH$7="","Yes",AH$7))/(OFFSET(Data!$A$1,0,MATCH(AH$6,Data!$1:$1,0)-1,1000,1)=IF(AH$7="","Yes",AH$7))*ROW(Data!$C$1:$C$1000),ROW(AH11)-ROW(AH$7)),1),"")</f>
        <v>American Heroes</v>
      </c>
    </row>
    <row r="12" spans="1:34" x14ac:dyDescent="0.4">
      <c r="A12" s="49">
        <f ca="1">IF(B12="","",IF(INDEX(Data!$BI:$BI,MATCH(B12,Data!$A:$A,0),1)=0,"",INDEX(Data!$BI:$BI,MATCH(B12,Data!$A:$A,0),1)))</f>
        <v>2</v>
      </c>
      <c r="B12" s="49" t="str">
        <f ca="1">IFERROR(INDEX(Data!A$1:$A$1000,_xlfn.AGGREGATE(15,6,(OFFSET(Data!$A$1,0,MATCH(B$6,Data!$1:$1,0)-1,1000,1)=IF(B$7="","Yes",B$7))/(OFFSET(Data!$A$1,0,MATCH(B$6,Data!$1:$1,0)-1,1000,1)=IF(B$7="","Yes",B$7))*ROW(Data!$C$1:$C$1000),ROW(B12)-ROW(B$7)),1),"")</f>
        <v>Aspire</v>
      </c>
      <c r="C12" s="49" t="str">
        <f ca="1">IF(D12="","",IF(INDEX(Data!$BI:$BI,MATCH(D12,Data!$A:$A,0),1)=0,"",INDEX(Data!$BI:$BI,MATCH(D12,Data!$A:$A,0),1)))</f>
        <v/>
      </c>
      <c r="D12" s="49" t="str">
        <f ca="1">IFERROR(INDEX(Data!$A$1:C$1000,_xlfn.AGGREGATE(15,6,(OFFSET(Data!$A$1,0,MATCH(D$6,Data!$1:$1,0)-1,1000,1)=IF(D$7="","Yes",D$7))/(OFFSET(Data!$A$1,0,MATCH(D$6,Data!$1:$1,0)-1,1000,1)=IF(D$7="","Yes",D$7))*ROW(Data!$C$1:$C$1000),ROW(D12)-ROW(D$7)),1),"")</f>
        <v>BBC America</v>
      </c>
      <c r="E12" s="49" t="str">
        <f ca="1">IF(F12="","",IF(INDEX(Data!$BI:$BI,MATCH(F12,Data!$A:$A,0),1)=0,"",INDEX(Data!$BI:$BI,MATCH(F12,Data!$A:$A,0),1)))</f>
        <v/>
      </c>
      <c r="F12" s="49" t="str">
        <f ca="1">IFERROR(INDEX(Data!$A$1:E$1000,_xlfn.AGGREGATE(15,6,(OFFSET(Data!$A$1,0,MATCH(F$6,Data!$1:$1,0)-1,1000,1)=IF(F$7="","Yes",F$7))/(OFFSET(Data!$A$1,0,MATCH(F$6,Data!$1:$1,0)-1,1000,1)=IF(F$7="","Yes",F$7))*ROW(Data!$C$1:$C$1000),ROW(F12)-ROW(F$7)),1),"")</f>
        <v>BET</v>
      </c>
      <c r="G12" s="49" t="str">
        <f ca="1">IF(H12="","",IF(INDEX(Data!$BI:$BI,MATCH(H12,Data!$A:$A,0),1)=0,"",INDEX(Data!$BI:$BI,MATCH(H12,Data!$A:$A,0),1)))</f>
        <v/>
      </c>
      <c r="H12" s="49" t="str">
        <f ca="1">IFERROR(INDEX(Data!$A$1:G$1000,_xlfn.AGGREGATE(15,6,(OFFSET(Data!$A$1,0,MATCH(H$6,Data!$1:$1,0)-1,1000,1)=IF(H$7="","Yes",H$7))/(OFFSET(Data!$A$1,0,MATCH(H$6,Data!$1:$1,0)-1,1000,1)=IF(H$7="","Yes",H$7))*ROW(Data!$C$1:$C$1000),ROW(H12)-ROW(H$7)),1),"")</f>
        <v>Boomerang</v>
      </c>
      <c r="I12" s="49" t="str">
        <f ca="1">IF(J12="","",IF(INDEX(Data!$BI:$BI,MATCH(J12,Data!$A:$A,0),1)=0,"",INDEX(Data!$BI:$BI,MATCH(J12,Data!$A:$A,0),1)))</f>
        <v/>
      </c>
      <c r="J12" s="49" t="str">
        <f ca="1">IFERROR(INDEX(Data!$A$1:I$1000,_xlfn.AGGREGATE(15,6,(OFFSET(Data!$A$1,0,MATCH(J$6,Data!$1:$1,0)-1,1000,1)=IF(J$7="","Yes",J$7))/(OFFSET(Data!$A$1,0,MATCH(J$6,Data!$1:$1,0)-1,1000,1)=IF(J$7="","Yes",J$7))*ROW(Data!$C$1:$C$1000),ROW(J12)-ROW(J$7)),1),"")</f>
        <v>Big Ten Network</v>
      </c>
      <c r="K12" s="49" t="str">
        <f ca="1">IF(L12="","",IF(INDEX(Data!$BI:$BI,MATCH(L12,Data!$A:$A,0),1)=0,"",INDEX(Data!$BI:$BI,MATCH(L12,Data!$A:$A,0),1)))</f>
        <v/>
      </c>
      <c r="L12" s="49" t="str">
        <f ca="1">IFERROR(INDEX(Data!$A$1:K$1000,_xlfn.AGGREGATE(15,6,(OFFSET(Data!$A$1,0,MATCH(L$6,Data!$1:$1,0)-1,1000,1)=IF(L$7="","Yes",L$7))/(OFFSET(Data!$A$1,0,MATCH(L$6,Data!$1:$1,0)-1,1000,1)=IF(L$7="","Yes",L$7))*ROW(Data!$C$1:$C$1000),ROW(L12)-ROW(L$7)),1),"")</f>
        <v>Animal Planet</v>
      </c>
      <c r="M12" s="49" t="str">
        <f ca="1">IF(N12="","",IF(INDEX(Data!$BI:$BI,MATCH(N12,Data!$A:$A,0),1)=0,"",INDEX(Data!$BI:$BI,MATCH(N12,Data!$A:$A,0),1)))</f>
        <v/>
      </c>
      <c r="N12" s="49" t="str">
        <f ca="1">IFERROR(INDEX(Data!$A$1:M$1000,_xlfn.AGGREGATE(15,6,(OFFSET(Data!$A$1,0,MATCH(N$6,Data!$1:$1,0)-1,1000,1)=IF(N$7="","Yes",N$7))/(OFFSET(Data!$A$1,0,MATCH(N$6,Data!$1:$1,0)-1,1000,1)=IF(N$7="","Yes",N$7))*ROW(Data!$C$1:$C$1000),ROW(N12)-ROW(N$7)),1),"")</f>
        <v>AMC</v>
      </c>
      <c r="O12" s="49" t="str">
        <f ca="1">IF(P12="","",IF(INDEX(Data!$BI:$BI,MATCH(P12,Data!$A:$A,0),1)=0,"",INDEX(Data!$BI:$BI,MATCH(P12,Data!$A:$A,0),1)))</f>
        <v/>
      </c>
      <c r="P12" s="49" t="str">
        <f ca="1">IFERROR(INDEX(Data!$A$1:O$1000,_xlfn.AGGREGATE(15,6,(OFFSET(Data!$A$1,0,MATCH(P$6,Data!$1:$1,0)-1,1000,1)=IF(P$7="","Yes",P$7))/(OFFSET(Data!$A$1,0,MATCH(P$6,Data!$1:$1,0)-1,1000,1)=IF(P$7="","Yes",P$7))*ROW(Data!$C$1:$C$1000),ROW(P12)-ROW(P$7)),1),"")</f>
        <v>AMC</v>
      </c>
      <c r="Q12" s="49" t="str">
        <f ca="1">IF(R12="","",IF(INDEX(Data!$BI:$BI,MATCH(R12,Data!$A:$A,0),1)=0,"",INDEX(Data!$BI:$BI,MATCH(R12,Data!$A:$A,0),1)))</f>
        <v/>
      </c>
      <c r="R12" s="49" t="str">
        <f ca="1">IFERROR(INDEX(Data!$A$1:Q$1000,_xlfn.AGGREGATE(15,6,(OFFSET(Data!$A$1,0,MATCH(R$6,Data!$1:$1,0)-1,1000,1)=IF(R$7="","Yes",R$7))/(OFFSET(Data!$A$1,0,MATCH(R$6,Data!$1:$1,0)-1,1000,1)=IF(R$7="","Yes",R$7))*ROW(Data!$C$1:$C$1000),ROW(R12)-ROW(R$7)),1),"")</f>
        <v>AMC</v>
      </c>
      <c r="S12" s="49" t="str">
        <f ca="1">IF(T12="","",IF(INDEX(Data!$BI:$BI,MATCH(T12,Data!$A:$A,0),1)=0,"",INDEX(Data!$BI:$BI,MATCH(T12,Data!$A:$A,0),1)))</f>
        <v/>
      </c>
      <c r="T12" s="49" t="str">
        <f ca="1">IFERROR(INDEX(Data!$A$1:R$1000,_xlfn.AGGREGATE(15,6,(OFFSET(Data!$A$1,0,MATCH(T$6,Data!$1:$1,0)-1,1000,1)=IF(T$7="","Yes",T$7))/(OFFSET(Data!$A$1,0,MATCH(T$6,Data!$1:$1,0)-1,1000,1)=IF(T$7="","Yes",T$7))*ROW(Data!$C$1:$C$1000),ROW(T12)-ROW(T$7)),1),"")</f>
        <v>AMC</v>
      </c>
      <c r="U12" s="49" t="str">
        <f ca="1">IF(V12="","",IF(INDEX(Data!$BI:$BI,MATCH(V12,Data!$A:$A,0),1)=0,"",INDEX(Data!$BI:$BI,MATCH(V12,Data!$A:$A,0),1)))</f>
        <v/>
      </c>
      <c r="V12" s="49" t="str">
        <f ca="1">IFERROR(INDEX(Data!$A$1:T$1000,_xlfn.AGGREGATE(15,6,(OFFSET(Data!$A$1,0,MATCH(V$6,Data!$1:$1,0)-1,1000,1)=IF(V$7="","Yes",V$7))/(OFFSET(Data!$A$1,0,MATCH(V$6,Data!$1:$1,0)-1,1000,1)=IF(V$7="","Yes",V$7))*ROW(Data!$C$1:$C$1000),ROW(V12)-ROW(V$7)),1),"")</f>
        <v>BBC World News</v>
      </c>
      <c r="W12" s="49" t="str">
        <f ca="1">IF(X12="","",IF(INDEX(Data!$BI:$BI,MATCH(X12,Data!$A:$A,0),1)=0,"",INDEX(Data!$BI:$BI,MATCH(X12,Data!$A:$A,0),1)))</f>
        <v/>
      </c>
      <c r="X12" s="49" t="str">
        <f ca="1">IFERROR(INDEX(Data!$A$1:V$1000,_xlfn.AGGREGATE(15,6,(OFFSET(Data!$A$1,0,MATCH(X$6,Data!$1:$1,0)-1,1000,1)=IF(X$7="","Yes",X$7))/(OFFSET(Data!$A$1,0,MATCH(X$6,Data!$1:$1,0)-1,1000,1)=IF(X$7="","Yes",X$7))*ROW(Data!$C$1:$C$1000),ROW(X12)-ROW(X$7)),1),"")</f>
        <v>Big Ten Network</v>
      </c>
      <c r="Y12" s="49" t="str">
        <f ca="1">IF(Z12="","",IF(INDEX(Data!$BI:$BI,MATCH(Z12,Data!$A:$A,0),1)=0,"",INDEX(Data!$BI:$BI,MATCH(Z12,Data!$A:$A,0),1)))</f>
        <v/>
      </c>
      <c r="Z12" s="49" t="str">
        <f ca="1">IFERROR(INDEX(Data!$A$1:X$1000,_xlfn.AGGREGATE(15,6,(OFFSET(Data!$A$1,0,MATCH(Z$6,Data!$1:$1,0)-1,1000,1)=IF(Z$7="","Yes",Z$7))/(OFFSET(Data!$A$1,0,MATCH(Z$6,Data!$1:$1,0)-1,1000,1)=IF(Z$7="","Yes",Z$7))*ROW(Data!$C$1:$C$1000),ROW(Z12)-ROW(Z$7)),1),"")</f>
        <v>BBC America</v>
      </c>
      <c r="AA12" s="49" t="str">
        <f ca="1">IF(AB12="","",IF(INDEX(Data!$BI:$BI,MATCH(AB12,Data!$A:$A,0),1)=0,"",INDEX(Data!$BI:$BI,MATCH(AB12,Data!$A:$A,0),1)))</f>
        <v/>
      </c>
      <c r="AB12" s="49" t="str">
        <f ca="1">IFERROR(INDEX(Data!$A$1:Z$1000,_xlfn.AGGREGATE(15,6,(OFFSET(Data!$A$1,0,MATCH(AB$6,Data!$1:$1,0)-1,1000,1)=IF(AB$7="","Yes",AB$7))/(OFFSET(Data!$A$1,0,MATCH(AB$6,Data!$1:$1,0)-1,1000,1)=IF(AB$7="","Yes",AB$7))*ROW(Data!$C$1:$C$1000),ROW(AB12)-ROW(AB$7)),1),"")</f>
        <v>Bein Connect 4</v>
      </c>
      <c r="AC12" s="49" t="str">
        <f ca="1">IF(AD12="","",IF(INDEX(Data!$BI:$BI,MATCH(AD12,Data!$A:$A,0),1)=0,"",INDEX(Data!$BI:$BI,MATCH(AD12,Data!$A:$A,0),1)))</f>
        <v/>
      </c>
      <c r="AD12" s="49" t="str">
        <f ca="1">IFERROR(INDEX(Data!$A$1:AB$1000,_xlfn.AGGREGATE(15,6,(OFFSET(Data!$A$1,0,MATCH(AD$6,Data!$1:$1,0)-1,1000,1)=IF(AD$7="","Yes",AD$7))/(OFFSET(Data!$A$1,0,MATCH(AD$6,Data!$1:$1,0)-1,1000,1)=IF(AD$7="","Yes",AD$7))*ROW(Data!$C$1:$C$1000),ROW(AD12)-ROW(AD$7)),1),"")</f>
        <v>BBC America</v>
      </c>
      <c r="AE12" s="49" t="str">
        <f ca="1">IF(AF12="","",IF(INDEX(Data!$BI:$BI,MATCH(AF12,Data!$A:$A,0),1)=0,"",INDEX(Data!$BI:$BI,MATCH(AF12,Data!$A:$A,0),1)))</f>
        <v/>
      </c>
      <c r="AF12" s="49" t="str">
        <f ca="1">IFERROR(INDEX(Data!$A$1:AJ$1000,_xlfn.AGGREGATE(15,6,(OFFSET(Data!$A$1,0,MATCH(AF$6,Data!$1:$1,0)-1,1000,1)=IF(AF$7="","Yes",AF$7))/(OFFSET(Data!$A$1,0,MATCH(AF$6,Data!$1:$1,0)-1,1000,1)=IF(AF$7="","Yes",AF$7))*ROW(Data!$C$1:$C$1000),ROW(AF12)-ROW(AF$7)),1),"")</f>
        <v>RT Documentary</v>
      </c>
      <c r="AG12" s="49" t="str">
        <f ca="1">IF(AH12="","",IF(INDEX(Data!$BI:$BI,MATCH(AH12,Data!$A:$A,0),1)=0,"",INDEX(Data!$BI:$BI,MATCH(AH12,Data!$A:$A,0),1)))</f>
        <v/>
      </c>
      <c r="AH12" s="49" t="str">
        <f ca="1">IFERROR(INDEX(Data!$A$1:AL$1000,_xlfn.AGGREGATE(15,6,(OFFSET(Data!$A$1,0,MATCH(AH$6,Data!$1:$1,0)-1,1000,1)=IF(AH$7="","Yes",AH$7))/(OFFSET(Data!$A$1,0,MATCH(AH$6,Data!$1:$1,0)-1,1000,1)=IF(AH$7="","Yes",AH$7))*ROW(Data!$C$1:$C$1000),ROW(AH12)-ROW(AH$7)),1),"")</f>
        <v>Animal Planet</v>
      </c>
    </row>
    <row r="13" spans="1:34" x14ac:dyDescent="0.4">
      <c r="A13" s="49" t="str">
        <f ca="1">IF(B13="","",IF(INDEX(Data!$BI:$BI,MATCH(B13,Data!$A:$A,0),1)=0,"",INDEX(Data!$BI:$BI,MATCH(B13,Data!$A:$A,0),1)))</f>
        <v/>
      </c>
      <c r="B13" s="49" t="str">
        <f ca="1">IFERROR(INDEX(Data!A$1:$A$1000,_xlfn.AGGREGATE(15,6,(OFFSET(Data!$A$1,0,MATCH(B$6,Data!$1:$1,0)-1,1000,1)=IF(B$7="","Yes",B$7))/(OFFSET(Data!$A$1,0,MATCH(B$6,Data!$1:$1,0)-1,1000,1)=IF(B$7="","Yes",B$7))*ROW(Data!$C$1:$C$1000),ROW(B13)-ROW(B$7)),1),"")</f>
        <v>AXS TV</v>
      </c>
      <c r="C13" s="49" t="str">
        <f ca="1">IF(D13="","",IF(INDEX(Data!$BI:$BI,MATCH(D13,Data!$A:$A,0),1)=0,"",INDEX(Data!$BI:$BI,MATCH(D13,Data!$A:$A,0),1)))</f>
        <v/>
      </c>
      <c r="D13" s="49" t="str">
        <f ca="1">IFERROR(INDEX(Data!$A$1:C$1000,_xlfn.AGGREGATE(15,6,(OFFSET(Data!$A$1,0,MATCH(D$6,Data!$1:$1,0)-1,1000,1)=IF(D$7="","Yes",D$7))/(OFFSET(Data!$A$1,0,MATCH(D$6,Data!$1:$1,0)-1,1000,1)=IF(D$7="","Yes",D$7))*ROW(Data!$C$1:$C$1000),ROW(D13)-ROW(D$7)),1),"")</f>
        <v>Bloomberg TV</v>
      </c>
      <c r="E13" s="49" t="str">
        <f ca="1">IF(F13="","",IF(INDEX(Data!$BI:$BI,MATCH(F13,Data!$A:$A,0),1)=0,"",INDEX(Data!$BI:$BI,MATCH(F13,Data!$A:$A,0),1)))</f>
        <v/>
      </c>
      <c r="F13" s="49" t="str">
        <f ca="1">IFERROR(INDEX(Data!$A$1:E$1000,_xlfn.AGGREGATE(15,6,(OFFSET(Data!$A$1,0,MATCH(F$6,Data!$1:$1,0)-1,1000,1)=IF(F$7="","Yes",F$7))/(OFFSET(Data!$A$1,0,MATCH(F$6,Data!$1:$1,0)-1,1000,1)=IF(F$7="","Yes",F$7))*ROW(Data!$C$1:$C$1000),ROW(F13)-ROW(F$7)),1),"")</f>
        <v>Bloomberg TV</v>
      </c>
      <c r="G13" s="49" t="str">
        <f ca="1">IF(H13="","",IF(INDEX(Data!$BI:$BI,MATCH(H13,Data!$A:$A,0),1)=0,"",INDEX(Data!$BI:$BI,MATCH(H13,Data!$A:$A,0),1)))</f>
        <v/>
      </c>
      <c r="H13" s="49" t="str">
        <f ca="1">IFERROR(INDEX(Data!$A$1:G$1000,_xlfn.AGGREGATE(15,6,(OFFSET(Data!$A$1,0,MATCH(H$6,Data!$1:$1,0)-1,1000,1)=IF(H$7="","Yes",H$7))/(OFFSET(Data!$A$1,0,MATCH(H$6,Data!$1:$1,0)-1,1000,1)=IF(H$7="","Yes",H$7))*ROW(Data!$C$1:$C$1000),ROW(H13)-ROW(H$7)),1),"")</f>
        <v>Bravo</v>
      </c>
      <c r="I13" s="49" t="str">
        <f ca="1">IF(J13="","",IF(INDEX(Data!$BI:$BI,MATCH(J13,Data!$A:$A,0),1)=0,"",INDEX(Data!$BI:$BI,MATCH(J13,Data!$A:$A,0),1)))</f>
        <v/>
      </c>
      <c r="J13" s="49" t="str">
        <f ca="1">IFERROR(INDEX(Data!$A$1:I$1000,_xlfn.AGGREGATE(15,6,(OFFSET(Data!$A$1,0,MATCH(J$6,Data!$1:$1,0)-1,1000,1)=IF(J$7="","Yes",J$7))/(OFFSET(Data!$A$1,0,MATCH(J$6,Data!$1:$1,0)-1,1000,1)=IF(J$7="","Yes",J$7))*ROW(Data!$C$1:$C$1000),ROW(J13)-ROW(J$7)),1),"")</f>
        <v>Boomerang</v>
      </c>
      <c r="K13" s="49" t="str">
        <f ca="1">IF(L13="","",IF(INDEX(Data!$BI:$BI,MATCH(L13,Data!$A:$A,0),1)=0,"",INDEX(Data!$BI:$BI,MATCH(L13,Data!$A:$A,0),1)))</f>
        <v/>
      </c>
      <c r="L13" s="49" t="str">
        <f ca="1">IFERROR(INDEX(Data!$A$1:K$1000,_xlfn.AGGREGATE(15,6,(OFFSET(Data!$A$1,0,MATCH(L$6,Data!$1:$1,0)-1,1000,1)=IF(L$7="","Yes",L$7))/(OFFSET(Data!$A$1,0,MATCH(L$6,Data!$1:$1,0)-1,1000,1)=IF(L$7="","Yes",L$7))*ROW(Data!$C$1:$C$1000),ROW(L13)-ROW(L$7)),1),"")</f>
        <v>Audience</v>
      </c>
      <c r="M13" s="49" t="str">
        <f ca="1">IF(N13="","",IF(INDEX(Data!$BI:$BI,MATCH(N13,Data!$A:$A,0),1)=0,"",INDEX(Data!$BI:$BI,MATCH(N13,Data!$A:$A,0),1)))</f>
        <v/>
      </c>
      <c r="N13" s="49" t="str">
        <f ca="1">IFERROR(INDEX(Data!$A$1:M$1000,_xlfn.AGGREGATE(15,6,(OFFSET(Data!$A$1,0,MATCH(N$6,Data!$1:$1,0)-1,1000,1)=IF(N$7="","Yes",N$7))/(OFFSET(Data!$A$1,0,MATCH(N$6,Data!$1:$1,0)-1,1000,1)=IF(N$7="","Yes",N$7))*ROW(Data!$C$1:$C$1000),ROW(N13)-ROW(N$7)),1),"")</f>
        <v>Animal Planet</v>
      </c>
      <c r="O13" s="49" t="str">
        <f ca="1">IF(P13="","",IF(INDEX(Data!$BI:$BI,MATCH(P13,Data!$A:$A,0),1)=0,"",INDEX(Data!$BI:$BI,MATCH(P13,Data!$A:$A,0),1)))</f>
        <v/>
      </c>
      <c r="P13" s="49" t="str">
        <f ca="1">IFERROR(INDEX(Data!$A$1:O$1000,_xlfn.AGGREGATE(15,6,(OFFSET(Data!$A$1,0,MATCH(P$6,Data!$1:$1,0)-1,1000,1)=IF(P$7="","Yes",P$7))/(OFFSET(Data!$A$1,0,MATCH(P$6,Data!$1:$1,0)-1,1000,1)=IF(P$7="","Yes",P$7))*ROW(Data!$C$1:$C$1000),ROW(P13)-ROW(P$7)),1),"")</f>
        <v>American Heroes</v>
      </c>
      <c r="Q13" s="49" t="str">
        <f ca="1">IF(R13="","",IF(INDEX(Data!$BI:$BI,MATCH(R13,Data!$A:$A,0),1)=0,"",INDEX(Data!$BI:$BI,MATCH(R13,Data!$A:$A,0),1)))</f>
        <v/>
      </c>
      <c r="R13" s="49" t="str">
        <f ca="1">IFERROR(INDEX(Data!$A$1:Q$1000,_xlfn.AGGREGATE(15,6,(OFFSET(Data!$A$1,0,MATCH(R$6,Data!$1:$1,0)-1,1000,1)=IF(R$7="","Yes",R$7))/(OFFSET(Data!$A$1,0,MATCH(R$6,Data!$1:$1,0)-1,1000,1)=IF(R$7="","Yes",R$7))*ROW(Data!$C$1:$C$1000),ROW(R13)-ROW(R$7)),1),"")</f>
        <v>American Heroes</v>
      </c>
      <c r="S13" s="49" t="str">
        <f ca="1">IF(T13="","",IF(INDEX(Data!$BI:$BI,MATCH(T13,Data!$A:$A,0),1)=0,"",INDEX(Data!$BI:$BI,MATCH(T13,Data!$A:$A,0),1)))</f>
        <v/>
      </c>
      <c r="T13" s="49" t="str">
        <f ca="1">IFERROR(INDEX(Data!$A$1:R$1000,_xlfn.AGGREGATE(15,6,(OFFSET(Data!$A$1,0,MATCH(T$6,Data!$1:$1,0)-1,1000,1)=IF(T$7="","Yes",T$7))/(OFFSET(Data!$A$1,0,MATCH(T$6,Data!$1:$1,0)-1,1000,1)=IF(T$7="","Yes",T$7))*ROW(Data!$C$1:$C$1000),ROW(T13)-ROW(T$7)),1),"")</f>
        <v>Animal Planet</v>
      </c>
      <c r="U13" s="49" t="str">
        <f ca="1">IF(V13="","",IF(INDEX(Data!$BI:$BI,MATCH(V13,Data!$A:$A,0),1)=0,"",INDEX(Data!$BI:$BI,MATCH(V13,Data!$A:$A,0),1)))</f>
        <v/>
      </c>
      <c r="V13" s="49" t="str">
        <f ca="1">IFERROR(INDEX(Data!$A$1:T$1000,_xlfn.AGGREGATE(15,6,(OFFSET(Data!$A$1,0,MATCH(V$6,Data!$1:$1,0)-1,1000,1)=IF(V$7="","Yes",V$7))/(OFFSET(Data!$A$1,0,MATCH(V$6,Data!$1:$1,0)-1,1000,1)=IF(V$7="","Yes",V$7))*ROW(Data!$C$1:$C$1000),ROW(V13)-ROW(V$7)),1),"")</f>
        <v>Big Ten Network</v>
      </c>
      <c r="W13" s="49" t="str">
        <f ca="1">IF(X13="","",IF(INDEX(Data!$BI:$BI,MATCH(X13,Data!$A:$A,0),1)=0,"",INDEX(Data!$BI:$BI,MATCH(X13,Data!$A:$A,0),1)))</f>
        <v/>
      </c>
      <c r="X13" s="49" t="str">
        <f ca="1">IFERROR(INDEX(Data!$A$1:V$1000,_xlfn.AGGREGATE(15,6,(OFFSET(Data!$A$1,0,MATCH(X$6,Data!$1:$1,0)-1,1000,1)=IF(X$7="","Yes",X$7))/(OFFSET(Data!$A$1,0,MATCH(X$6,Data!$1:$1,0)-1,1000,1)=IF(X$7="","Yes",X$7))*ROW(Data!$C$1:$C$1000),ROW(X13)-ROW(X$7)),1),"")</f>
        <v>Boomerang</v>
      </c>
      <c r="Y13" s="49" t="str">
        <f ca="1">IF(Z13="","",IF(INDEX(Data!$BI:$BI,MATCH(Z13,Data!$A:$A,0),1)=0,"",INDEX(Data!$BI:$BI,MATCH(Z13,Data!$A:$A,0),1)))</f>
        <v/>
      </c>
      <c r="Z13" s="49" t="str">
        <f ca="1">IFERROR(INDEX(Data!$A$1:X$1000,_xlfn.AGGREGATE(15,6,(OFFSET(Data!$A$1,0,MATCH(Z$6,Data!$1:$1,0)-1,1000,1)=IF(Z$7="","Yes",Z$7))/(OFFSET(Data!$A$1,0,MATCH(Z$6,Data!$1:$1,0)-1,1000,1)=IF(Z$7="","Yes",Z$7))*ROW(Data!$C$1:$C$1000),ROW(Z13)-ROW(Z$7)),1),"")</f>
        <v>Bravo</v>
      </c>
      <c r="AA13" s="49" t="str">
        <f ca="1">IF(AB13="","",IF(INDEX(Data!$BI:$BI,MATCH(AB13,Data!$A:$A,0),1)=0,"",INDEX(Data!$BI:$BI,MATCH(AB13,Data!$A:$A,0),1)))</f>
        <v/>
      </c>
      <c r="AB13" s="49" t="str">
        <f ca="1">IFERROR(INDEX(Data!$A$1:Z$1000,_xlfn.AGGREGATE(15,6,(OFFSET(Data!$A$1,0,MATCH(AB$6,Data!$1:$1,0)-1,1000,1)=IF(AB$7="","Yes",AB$7))/(OFFSET(Data!$A$1,0,MATCH(AB$6,Data!$1:$1,0)-1,1000,1)=IF(AB$7="","Yes",AB$7))*ROW(Data!$C$1:$C$1000),ROW(AB13)-ROW(AB$7)),1),"")</f>
        <v>Bein Connect 5</v>
      </c>
      <c r="AC13" s="49" t="str">
        <f ca="1">IF(AD13="","",IF(INDEX(Data!$BI:$BI,MATCH(AD13,Data!$A:$A,0),1)=0,"",INDEX(Data!$BI:$BI,MATCH(AD13,Data!$A:$A,0),1)))</f>
        <v/>
      </c>
      <c r="AD13" s="49" t="str">
        <f ca="1">IFERROR(INDEX(Data!$A$1:AB$1000,_xlfn.AGGREGATE(15,6,(OFFSET(Data!$A$1,0,MATCH(AD$6,Data!$1:$1,0)-1,1000,1)=IF(AD$7="","Yes",AD$7))/(OFFSET(Data!$A$1,0,MATCH(AD$6,Data!$1:$1,0)-1,1000,1)=IF(AD$7="","Yes",AD$7))*ROW(Data!$C$1:$C$1000),ROW(AD13)-ROW(AD$7)),1),"")</f>
        <v>BBC World News</v>
      </c>
      <c r="AE13" s="49" t="str">
        <f ca="1">IF(AF13="","",IF(INDEX(Data!$BI:$BI,MATCH(AF13,Data!$A:$A,0),1)=0,"",INDEX(Data!$BI:$BI,MATCH(AF13,Data!$A:$A,0),1)))</f>
        <v/>
      </c>
      <c r="AF13" s="49" t="str">
        <f ca="1">IFERROR(INDEX(Data!$A$1:AJ$1000,_xlfn.AGGREGATE(15,6,(OFFSET(Data!$A$1,0,MATCH(AF$6,Data!$1:$1,0)-1,1000,1)=IF(AF$7="","Yes",AF$7))/(OFFSET(Data!$A$1,0,MATCH(AF$6,Data!$1:$1,0)-1,1000,1)=IF(AF$7="","Yes",AF$7))*ROW(Data!$C$1:$C$1000),ROW(AF13)-ROW(AF$7)),1),"")</f>
        <v>RT Espanol</v>
      </c>
      <c r="AG13" s="49" t="str">
        <f ca="1">IF(AH13="","",IF(INDEX(Data!$BI:$BI,MATCH(AH13,Data!$A:$A,0),1)=0,"",INDEX(Data!$BI:$BI,MATCH(AH13,Data!$A:$A,0),1)))</f>
        <v/>
      </c>
      <c r="AH13" s="49" t="str">
        <f ca="1">IFERROR(INDEX(Data!$A$1:AL$1000,_xlfn.AGGREGATE(15,6,(OFFSET(Data!$A$1,0,MATCH(AH$6,Data!$1:$1,0)-1,1000,1)=IF(AH$7="","Yes",AH$7))/(OFFSET(Data!$A$1,0,MATCH(AH$6,Data!$1:$1,0)-1,1000,1)=IF(AH$7="","Yes",AH$7))*ROW(Data!$C$1:$C$1000),ROW(AH13)-ROW(AH$7)),1),"")</f>
        <v>BBC America</v>
      </c>
    </row>
    <row r="14" spans="1:34" ht="24" x14ac:dyDescent="0.4">
      <c r="A14" s="49" t="str">
        <f ca="1">IF(B14="","",IF(INDEX(Data!$BI:$BI,MATCH(B14,Data!$A:$A,0),1)=0,"",INDEX(Data!$BI:$BI,MATCH(B14,Data!$A:$A,0),1)))</f>
        <v/>
      </c>
      <c r="B14" s="49" t="str">
        <f ca="1">IFERROR(INDEX(Data!A$1:$A$1000,_xlfn.AGGREGATE(15,6,(OFFSET(Data!$A$1,0,MATCH(B$6,Data!$1:$1,0)-1,1000,1)=IF(B$7="","Yes",B$7))/(OFFSET(Data!$A$1,0,MATCH(B$6,Data!$1:$1,0)-1,1000,1)=IF(B$7="","Yes",B$7))*ROW(Data!$C$1:$C$1000),ROW(B14)-ROW(B$7)),1),"")</f>
        <v>BBC America</v>
      </c>
      <c r="C14" s="49">
        <f ca="1">IF(D14="","",IF(INDEX(Data!$BI:$BI,MATCH(D14,Data!$A:$A,0),1)=0,"",INDEX(Data!$BI:$BI,MATCH(D14,Data!$A:$A,0),1)))</f>
        <v>3</v>
      </c>
      <c r="D14" s="49" t="str">
        <f ca="1">IFERROR(INDEX(Data!$A$1:C$1000,_xlfn.AGGREGATE(15,6,(OFFSET(Data!$A$1,0,MATCH(D$6,Data!$1:$1,0)-1,1000,1)=IF(D$7="","Yes",D$7))/(OFFSET(Data!$A$1,0,MATCH(D$6,Data!$1:$1,0)-1,1000,1)=IF(D$7="","Yes",D$7))*ROW(Data!$C$1:$C$1000),ROW(D14)-ROW(D$7)),1),"")</f>
        <v>Cartoon Network</v>
      </c>
      <c r="E14" s="49" t="str">
        <f ca="1">IF(F14="","",IF(INDEX(Data!$BI:$BI,MATCH(F14,Data!$A:$A,0),1)=0,"",INDEX(Data!$BI:$BI,MATCH(F14,Data!$A:$A,0),1)))</f>
        <v/>
      </c>
      <c r="F14" s="49" t="str">
        <f ca="1">IFERROR(INDEX(Data!$A$1:E$1000,_xlfn.AGGREGATE(15,6,(OFFSET(Data!$A$1,0,MATCH(F$6,Data!$1:$1,0)-1,1000,1)=IF(F$7="","Yes",F$7))/(OFFSET(Data!$A$1,0,MATCH(F$6,Data!$1:$1,0)-1,1000,1)=IF(F$7="","Yes",F$7))*ROW(Data!$C$1:$C$1000),ROW(F14)-ROW(F$7)),1),"")</f>
        <v>Bravo</v>
      </c>
      <c r="G14" s="49">
        <f ca="1">IF(H14="","",IF(INDEX(Data!$BI:$BI,MATCH(H14,Data!$A:$A,0),1)=0,"",INDEX(Data!$BI:$BI,MATCH(H14,Data!$A:$A,0),1)))</f>
        <v>3</v>
      </c>
      <c r="H14" s="49" t="str">
        <f ca="1">IFERROR(INDEX(Data!$A$1:G$1000,_xlfn.AGGREGATE(15,6,(OFFSET(Data!$A$1,0,MATCH(H$6,Data!$1:$1,0)-1,1000,1)=IF(H$7="","Yes",H$7))/(OFFSET(Data!$A$1,0,MATCH(H$6,Data!$1:$1,0)-1,1000,1)=IF(H$7="","Yes",H$7))*ROW(Data!$C$1:$C$1000),ROW(H14)-ROW(H$7)),1),"")</f>
        <v>Cartoon Network</v>
      </c>
      <c r="I14" s="49" t="str">
        <f ca="1">IF(J14="","",IF(INDEX(Data!$BI:$BI,MATCH(J14,Data!$A:$A,0),1)=0,"",INDEX(Data!$BI:$BI,MATCH(J14,Data!$A:$A,0),1)))</f>
        <v/>
      </c>
      <c r="J14" s="49" t="str">
        <f ca="1">IFERROR(INDEX(Data!$A$1:I$1000,_xlfn.AGGREGATE(15,6,(OFFSET(Data!$A$1,0,MATCH(J$6,Data!$1:$1,0)-1,1000,1)=IF(J$7="","Yes",J$7))/(OFFSET(Data!$A$1,0,MATCH(J$6,Data!$1:$1,0)-1,1000,1)=IF(J$7="","Yes",J$7))*ROW(Data!$C$1:$C$1000),ROW(J14)-ROW(J$7)),1),"")</f>
        <v>Bravo</v>
      </c>
      <c r="K14" s="49" t="str">
        <f ca="1">IF(L14="","",IF(INDEX(Data!$BI:$BI,MATCH(L14,Data!$A:$A,0),1)=0,"",INDEX(Data!$BI:$BI,MATCH(L14,Data!$A:$A,0),1)))</f>
        <v/>
      </c>
      <c r="L14" s="49" t="str">
        <f ca="1">IFERROR(INDEX(Data!$A$1:K$1000,_xlfn.AGGREGATE(15,6,(OFFSET(Data!$A$1,0,MATCH(L$6,Data!$1:$1,0)-1,1000,1)=IF(L$7="","Yes",L$7))/(OFFSET(Data!$A$1,0,MATCH(L$6,Data!$1:$1,0)-1,1000,1)=IF(L$7="","Yes",L$7))*ROW(Data!$C$1:$C$1000),ROW(L14)-ROW(L$7)),1),"")</f>
        <v>AXS TV</v>
      </c>
      <c r="M14" s="49" t="str">
        <f ca="1">IF(N14="","",IF(INDEX(Data!$BI:$BI,MATCH(N14,Data!$A:$A,0),1)=0,"",INDEX(Data!$BI:$BI,MATCH(N14,Data!$A:$A,0),1)))</f>
        <v/>
      </c>
      <c r="N14" s="49" t="str">
        <f ca="1">IFERROR(INDEX(Data!$A$1:M$1000,_xlfn.AGGREGATE(15,6,(OFFSET(Data!$A$1,0,MATCH(N$6,Data!$1:$1,0)-1,1000,1)=IF(N$7="","Yes",N$7))/(OFFSET(Data!$A$1,0,MATCH(N$6,Data!$1:$1,0)-1,1000,1)=IF(N$7="","Yes",N$7))*ROW(Data!$C$1:$C$1000),ROW(N14)-ROW(N$7)),1),"")</f>
        <v>Audience</v>
      </c>
      <c r="O14" s="49" t="str">
        <f ca="1">IF(P14="","",IF(INDEX(Data!$BI:$BI,MATCH(P14,Data!$A:$A,0),1)=0,"",INDEX(Data!$BI:$BI,MATCH(P14,Data!$A:$A,0),1)))</f>
        <v/>
      </c>
      <c r="P14" s="49" t="str">
        <f ca="1">IFERROR(INDEX(Data!$A$1:O$1000,_xlfn.AGGREGATE(15,6,(OFFSET(Data!$A$1,0,MATCH(P$6,Data!$1:$1,0)-1,1000,1)=IF(P$7="","Yes",P$7))/(OFFSET(Data!$A$1,0,MATCH(P$6,Data!$1:$1,0)-1,1000,1)=IF(P$7="","Yes",P$7))*ROW(Data!$C$1:$C$1000),ROW(P14)-ROW(P$7)),1),"")</f>
        <v>Animal Planet</v>
      </c>
      <c r="Q14" s="49" t="str">
        <f ca="1">IF(R14="","",IF(INDEX(Data!$BI:$BI,MATCH(R14,Data!$A:$A,0),1)=0,"",INDEX(Data!$BI:$BI,MATCH(R14,Data!$A:$A,0),1)))</f>
        <v/>
      </c>
      <c r="R14" s="49" t="str">
        <f ca="1">IFERROR(INDEX(Data!$A$1:Q$1000,_xlfn.AGGREGATE(15,6,(OFFSET(Data!$A$1,0,MATCH(R$6,Data!$1:$1,0)-1,1000,1)=IF(R$7="","Yes",R$7))/(OFFSET(Data!$A$1,0,MATCH(R$6,Data!$1:$1,0)-1,1000,1)=IF(R$7="","Yes",R$7))*ROW(Data!$C$1:$C$1000),ROW(R14)-ROW(R$7)),1),"")</f>
        <v>Animal Planet</v>
      </c>
      <c r="S14" s="49" t="str">
        <f ca="1">IF(T14="","",IF(INDEX(Data!$BI:$BI,MATCH(T14,Data!$A:$A,0),1)=0,"",INDEX(Data!$BI:$BI,MATCH(T14,Data!$A:$A,0),1)))</f>
        <v/>
      </c>
      <c r="T14" s="49" t="str">
        <f ca="1">IFERROR(INDEX(Data!$A$1:R$1000,_xlfn.AGGREGATE(15,6,(OFFSET(Data!$A$1,0,MATCH(T$6,Data!$1:$1,0)-1,1000,1)=IF(T$7="","Yes",T$7))/(OFFSET(Data!$A$1,0,MATCH(T$6,Data!$1:$1,0)-1,1000,1)=IF(T$7="","Yes",T$7))*ROW(Data!$C$1:$C$1000),ROW(T14)-ROW(T$7)),1),"")</f>
        <v>Antena 3</v>
      </c>
      <c r="U14" s="49" t="str">
        <f ca="1">IF(V14="","",IF(INDEX(Data!$BI:$BI,MATCH(V14,Data!$A:$A,0),1)=0,"",INDEX(Data!$BI:$BI,MATCH(V14,Data!$A:$A,0),1)))</f>
        <v/>
      </c>
      <c r="V14" s="49" t="str">
        <f ca="1">IFERROR(INDEX(Data!$A$1:T$1000,_xlfn.AGGREGATE(15,6,(OFFSET(Data!$A$1,0,MATCH(V$6,Data!$1:$1,0)-1,1000,1)=IF(V$7="","Yes",V$7))/(OFFSET(Data!$A$1,0,MATCH(V$6,Data!$1:$1,0)-1,1000,1)=IF(V$7="","Yes",V$7))*ROW(Data!$C$1:$C$1000),ROW(V14)-ROW(V$7)),1),"")</f>
        <v>Bravo</v>
      </c>
      <c r="W14" s="49" t="str">
        <f ca="1">IF(X14="","",IF(INDEX(Data!$BI:$BI,MATCH(X14,Data!$A:$A,0),1)=0,"",INDEX(Data!$BI:$BI,MATCH(X14,Data!$A:$A,0),1)))</f>
        <v/>
      </c>
      <c r="X14" s="49" t="str">
        <f ca="1">IFERROR(INDEX(Data!$A$1:V$1000,_xlfn.AGGREGATE(15,6,(OFFSET(Data!$A$1,0,MATCH(X$6,Data!$1:$1,0)-1,1000,1)=IF(X$7="","Yes",X$7))/(OFFSET(Data!$A$1,0,MATCH(X$6,Data!$1:$1,0)-1,1000,1)=IF(X$7="","Yes",X$7))*ROW(Data!$C$1:$C$1000),ROW(X14)-ROW(X$7)),1),"")</f>
        <v>Bravo</v>
      </c>
      <c r="Y14" s="49">
        <f ca="1">IF(Z14="","",IF(INDEX(Data!$BI:$BI,MATCH(Z14,Data!$A:$A,0),1)=0,"",INDEX(Data!$BI:$BI,MATCH(Z14,Data!$A:$A,0),1)))</f>
        <v>3</v>
      </c>
      <c r="Z14" s="49" t="str">
        <f ca="1">IFERROR(INDEX(Data!$A$1:X$1000,_xlfn.AGGREGATE(15,6,(OFFSET(Data!$A$1,0,MATCH(Z$6,Data!$1:$1,0)-1,1000,1)=IF(Z$7="","Yes",Z$7))/(OFFSET(Data!$A$1,0,MATCH(Z$6,Data!$1:$1,0)-1,1000,1)=IF(Z$7="","Yes",Z$7))*ROW(Data!$C$1:$C$1000),ROW(Z14)-ROW(Z$7)),1),"")</f>
        <v>Cartoon Network</v>
      </c>
      <c r="AA14" s="49" t="str">
        <f ca="1">IF(AB14="","",IF(INDEX(Data!$BI:$BI,MATCH(AB14,Data!$A:$A,0),1)=0,"",INDEX(Data!$BI:$BI,MATCH(AB14,Data!$A:$A,0),1)))</f>
        <v/>
      </c>
      <c r="AB14" s="49" t="str">
        <f ca="1">IFERROR(INDEX(Data!$A$1:Z$1000,_xlfn.AGGREGATE(15,6,(OFFSET(Data!$A$1,0,MATCH(AB$6,Data!$1:$1,0)-1,1000,1)=IF(AB$7="","Yes",AB$7))/(OFFSET(Data!$A$1,0,MATCH(AB$6,Data!$1:$1,0)-1,1000,1)=IF(AB$7="","Yes",AB$7))*ROW(Data!$C$1:$C$1000),ROW(AB14)-ROW(AB$7)),1),"")</f>
        <v>Bein Connect 6</v>
      </c>
      <c r="AC14" s="49" t="str">
        <f ca="1">IF(AD14="","",IF(INDEX(Data!$BI:$BI,MATCH(AD14,Data!$A:$A,0),1)=0,"",INDEX(Data!$BI:$BI,MATCH(AD14,Data!$A:$A,0),1)))</f>
        <v/>
      </c>
      <c r="AD14" s="49" t="str">
        <f ca="1">IFERROR(INDEX(Data!$A$1:AB$1000,_xlfn.AGGREGATE(15,6,(OFFSET(Data!$A$1,0,MATCH(AD$6,Data!$1:$1,0)-1,1000,1)=IF(AD$7="","Yes",AD$7))/(OFFSET(Data!$A$1,0,MATCH(AD$6,Data!$1:$1,0)-1,1000,1)=IF(AD$7="","Yes",AD$7))*ROW(Data!$C$1:$C$1000),ROW(AD14)-ROW(AD$7)),1),"")</f>
        <v>BET</v>
      </c>
      <c r="AE14" s="49" t="str">
        <f ca="1">IF(AF14="","",IF(INDEX(Data!$BI:$BI,MATCH(AF14,Data!$A:$A,0),1)=0,"",INDEX(Data!$BI:$BI,MATCH(AF14,Data!$A:$A,0),1)))</f>
        <v/>
      </c>
      <c r="AF14" s="49" t="str">
        <f ca="1">IFERROR(INDEX(Data!$A$1:AJ$1000,_xlfn.AGGREGATE(15,6,(OFFSET(Data!$A$1,0,MATCH(AF$6,Data!$1:$1,0)-1,1000,1)=IF(AF$7="","Yes",AF$7))/(OFFSET(Data!$A$1,0,MATCH(AF$6,Data!$1:$1,0)-1,1000,1)=IF(AF$7="","Yes",AF$7))*ROW(Data!$C$1:$C$1000),ROW(AF14)-ROW(AF$7)),1),"")</f>
        <v/>
      </c>
      <c r="AG14" s="49" t="str">
        <f ca="1">IF(AH14="","",IF(INDEX(Data!$BI:$BI,MATCH(AH14,Data!$A:$A,0),1)=0,"",INDEX(Data!$BI:$BI,MATCH(AH14,Data!$A:$A,0),1)))</f>
        <v/>
      </c>
      <c r="AH14" s="49" t="str">
        <f ca="1">IFERROR(INDEX(Data!$A$1:AL$1000,_xlfn.AGGREGATE(15,6,(OFFSET(Data!$A$1,0,MATCH(AH$6,Data!$1:$1,0)-1,1000,1)=IF(AH$7="","Yes",AH$7))/(OFFSET(Data!$A$1,0,MATCH(AH$6,Data!$1:$1,0)-1,1000,1)=IF(AH$7="","Yes",AH$7))*ROW(Data!$C$1:$C$1000),ROW(AH14)-ROW(AH$7)),1),"")</f>
        <v>Bein Sports Connect</v>
      </c>
    </row>
    <row r="15" spans="1:34" x14ac:dyDescent="0.4">
      <c r="A15" s="49" t="str">
        <f ca="1">IF(B15="","",IF(INDEX(Data!$BI:$BI,MATCH(B15,Data!$A:$A,0),1)=0,"",INDEX(Data!$BI:$BI,MATCH(B15,Data!$A:$A,0),1)))</f>
        <v/>
      </c>
      <c r="B15" s="49" t="str">
        <f ca="1">IFERROR(INDEX(Data!A$1:$A$1000,_xlfn.AGGREGATE(15,6,(OFFSET(Data!$A$1,0,MATCH(B$6,Data!$1:$1,0)-1,1000,1)=IF(B$7="","Yes",B$7))/(OFFSET(Data!$A$1,0,MATCH(B$6,Data!$1:$1,0)-1,1000,1)=IF(B$7="","Yes",B$7))*ROW(Data!$C$1:$C$1000),ROW(B15)-ROW(B$7)),1),"")</f>
        <v>BBC World News</v>
      </c>
      <c r="C15" s="49" t="str">
        <f ca="1">IF(D15="","",IF(INDEX(Data!$BI:$BI,MATCH(D15,Data!$A:$A,0),1)=0,"",INDEX(Data!$BI:$BI,MATCH(D15,Data!$A:$A,0),1)))</f>
        <v/>
      </c>
      <c r="D15" s="49" t="str">
        <f ca="1">IFERROR(INDEX(Data!$A$1:C$1000,_xlfn.AGGREGATE(15,6,(OFFSET(Data!$A$1,0,MATCH(D$6,Data!$1:$1,0)-1,1000,1)=IF(D$7="","Yes",D$7))/(OFFSET(Data!$A$1,0,MATCH(D$6,Data!$1:$1,0)-1,1000,1)=IF(D$7="","Yes",D$7))*ROW(Data!$C$1:$C$1000),ROW(D15)-ROW(D$7)),1),"")</f>
        <v>Cheddar</v>
      </c>
      <c r="E15" s="49">
        <f ca="1">IF(F15="","",IF(INDEX(Data!$BI:$BI,MATCH(F15,Data!$A:$A,0),1)=0,"",INDEX(Data!$BI:$BI,MATCH(F15,Data!$A:$A,0),1)))</f>
        <v>3</v>
      </c>
      <c r="F15" s="49" t="str">
        <f ca="1">IFERROR(INDEX(Data!$A$1:E$1000,_xlfn.AGGREGATE(15,6,(OFFSET(Data!$A$1,0,MATCH(F$6,Data!$1:$1,0)-1,1000,1)=IF(F$7="","Yes",F$7))/(OFFSET(Data!$A$1,0,MATCH(F$6,Data!$1:$1,0)-1,1000,1)=IF(F$7="","Yes",F$7))*ROW(Data!$C$1:$C$1000),ROW(F15)-ROW(F$7)),1),"")</f>
        <v>Cartoon Network</v>
      </c>
      <c r="G15" s="49">
        <f ca="1">IF(H15="","",IF(INDEX(Data!$BI:$BI,MATCH(H15,Data!$A:$A,0),1)=0,"",INDEX(Data!$BI:$BI,MATCH(H15,Data!$A:$A,0),1)))</f>
        <v>1</v>
      </c>
      <c r="H15" s="49" t="str">
        <f ca="1">IFERROR(INDEX(Data!$A$1:G$1000,_xlfn.AGGREGATE(15,6,(OFFSET(Data!$A$1,0,MATCH(H$6,Data!$1:$1,0)-1,1000,1)=IF(H$7="","Yes",H$7))/(OFFSET(Data!$A$1,0,MATCH(H$6,Data!$1:$1,0)-1,1000,1)=IF(H$7="","Yes",H$7))*ROW(Data!$C$1:$C$1000),ROW(H15)-ROW(H$7)),1),"")</f>
        <v>CBS</v>
      </c>
      <c r="I15" s="49">
        <f ca="1">IF(J15="","",IF(INDEX(Data!$BI:$BI,MATCH(J15,Data!$A:$A,0),1)=0,"",INDEX(Data!$BI:$BI,MATCH(J15,Data!$A:$A,0),1)))</f>
        <v>3</v>
      </c>
      <c r="J15" s="49" t="str">
        <f ca="1">IFERROR(INDEX(Data!$A$1:I$1000,_xlfn.AGGREGATE(15,6,(OFFSET(Data!$A$1,0,MATCH(J$6,Data!$1:$1,0)-1,1000,1)=IF(J$7="","Yes",J$7))/(OFFSET(Data!$A$1,0,MATCH(J$6,Data!$1:$1,0)-1,1000,1)=IF(J$7="","Yes",J$7))*ROW(Data!$C$1:$C$1000),ROW(J15)-ROW(J$7)),1),"")</f>
        <v>Cartoon Network</v>
      </c>
      <c r="K15" s="49" t="str">
        <f ca="1">IF(L15="","",IF(INDEX(Data!$BI:$BI,MATCH(L15,Data!$A:$A,0),1)=0,"",INDEX(Data!$BI:$BI,MATCH(L15,Data!$A:$A,0),1)))</f>
        <v/>
      </c>
      <c r="L15" s="49" t="str">
        <f ca="1">IFERROR(INDEX(Data!$A$1:K$1000,_xlfn.AGGREGATE(15,6,(OFFSET(Data!$A$1,0,MATCH(L$6,Data!$1:$1,0)-1,1000,1)=IF(L$7="","Yes",L$7))/(OFFSET(Data!$A$1,0,MATCH(L$6,Data!$1:$1,0)-1,1000,1)=IF(L$7="","Yes",L$7))*ROW(Data!$C$1:$C$1000),ROW(L15)-ROW(L$7)),1),"")</f>
        <v>Baby First</v>
      </c>
      <c r="M15" s="49" t="str">
        <f ca="1">IF(N15="","",IF(INDEX(Data!$BI:$BI,MATCH(N15,Data!$A:$A,0),1)=0,"",INDEX(Data!$BI:$BI,MATCH(N15,Data!$A:$A,0),1)))</f>
        <v/>
      </c>
      <c r="N15" s="49" t="str">
        <f ca="1">IFERROR(INDEX(Data!$A$1:M$1000,_xlfn.AGGREGATE(15,6,(OFFSET(Data!$A$1,0,MATCH(N$6,Data!$1:$1,0)-1,1000,1)=IF(N$7="","Yes",N$7))/(OFFSET(Data!$A$1,0,MATCH(N$6,Data!$1:$1,0)-1,1000,1)=IF(N$7="","Yes",N$7))*ROW(Data!$C$1:$C$1000),ROW(N15)-ROW(N$7)),1),"")</f>
        <v>AXS TV</v>
      </c>
      <c r="O15" s="49">
        <f ca="1">IF(P15="","",IF(INDEX(Data!$BI:$BI,MATCH(P15,Data!$A:$A,0),1)=0,"",INDEX(Data!$BI:$BI,MATCH(P15,Data!$A:$A,0),1)))</f>
        <v>2</v>
      </c>
      <c r="P15" s="49" t="str">
        <f ca="1">IFERROR(INDEX(Data!$A$1:O$1000,_xlfn.AGGREGATE(15,6,(OFFSET(Data!$A$1,0,MATCH(P$6,Data!$1:$1,0)-1,1000,1)=IF(P$7="","Yes",P$7))/(OFFSET(Data!$A$1,0,MATCH(P$6,Data!$1:$1,0)-1,1000,1)=IF(P$7="","Yes",P$7))*ROW(Data!$C$1:$C$1000),ROW(P15)-ROW(P$7)),1),"")</f>
        <v>Aspire</v>
      </c>
      <c r="Q15" s="49">
        <f ca="1">IF(R15="","",IF(INDEX(Data!$BI:$BI,MATCH(R15,Data!$A:$A,0),1)=0,"",INDEX(Data!$BI:$BI,MATCH(R15,Data!$A:$A,0),1)))</f>
        <v>2</v>
      </c>
      <c r="R15" s="49" t="str">
        <f ca="1">IFERROR(INDEX(Data!$A$1:Q$1000,_xlfn.AGGREGATE(15,6,(OFFSET(Data!$A$1,0,MATCH(R$6,Data!$1:$1,0)-1,1000,1)=IF(R$7="","Yes",R$7))/(OFFSET(Data!$A$1,0,MATCH(R$6,Data!$1:$1,0)-1,1000,1)=IF(R$7="","Yes",R$7))*ROW(Data!$C$1:$C$1000),ROW(R15)-ROW(R$7)),1),"")</f>
        <v>Aspire</v>
      </c>
      <c r="S15" s="49" t="str">
        <f ca="1">IF(T15="","",IF(INDEX(Data!$BI:$BI,MATCH(T15,Data!$A:$A,0),1)=0,"",INDEX(Data!$BI:$BI,MATCH(T15,Data!$A:$A,0),1)))</f>
        <v/>
      </c>
      <c r="T15" s="49" t="str">
        <f ca="1">IFERROR(INDEX(Data!$A$1:R$1000,_xlfn.AGGREGATE(15,6,(OFFSET(Data!$A$1,0,MATCH(T$6,Data!$1:$1,0)-1,1000,1)=IF(T$7="","Yes",T$7))/(OFFSET(Data!$A$1,0,MATCH(T$6,Data!$1:$1,0)-1,1000,1)=IF(T$7="","Yes",T$7))*ROW(Data!$C$1:$C$1000),ROW(T15)-ROW(T$7)),1),"")</f>
        <v>Atres Series</v>
      </c>
      <c r="U15" s="49">
        <f ca="1">IF(V15="","",IF(INDEX(Data!$BI:$BI,MATCH(V15,Data!$A:$A,0),1)=0,"",INDEX(Data!$BI:$BI,MATCH(V15,Data!$A:$A,0),1)))</f>
        <v>3</v>
      </c>
      <c r="V15" s="49" t="str">
        <f ca="1">IFERROR(INDEX(Data!$A$1:T$1000,_xlfn.AGGREGATE(15,6,(OFFSET(Data!$A$1,0,MATCH(V$6,Data!$1:$1,0)-1,1000,1)=IF(V$7="","Yes",V$7))/(OFFSET(Data!$A$1,0,MATCH(V$6,Data!$1:$1,0)-1,1000,1)=IF(V$7="","Yes",V$7))*ROW(Data!$C$1:$C$1000),ROW(V15)-ROW(V$7)),1),"")</f>
        <v>Cartoon Network</v>
      </c>
      <c r="W15" s="49">
        <f ca="1">IF(X15="","",IF(INDEX(Data!$BI:$BI,MATCH(X15,Data!$A:$A,0),1)=0,"",INDEX(Data!$BI:$BI,MATCH(X15,Data!$A:$A,0),1)))</f>
        <v>3</v>
      </c>
      <c r="X15" s="49" t="str">
        <f ca="1">IFERROR(INDEX(Data!$A$1:V$1000,_xlfn.AGGREGATE(15,6,(OFFSET(Data!$A$1,0,MATCH(X$6,Data!$1:$1,0)-1,1000,1)=IF(X$7="","Yes",X$7))/(OFFSET(Data!$A$1,0,MATCH(X$6,Data!$1:$1,0)-1,1000,1)=IF(X$7="","Yes",X$7))*ROW(Data!$C$1:$C$1000),ROW(X15)-ROW(X$7)),1),"")</f>
        <v>Cartoon Network</v>
      </c>
      <c r="Y15" s="49">
        <f ca="1">IF(Z15="","",IF(INDEX(Data!$BI:$BI,MATCH(Z15,Data!$A:$A,0),1)=0,"",INDEX(Data!$BI:$BI,MATCH(Z15,Data!$A:$A,0),1)))</f>
        <v>1</v>
      </c>
      <c r="Z15" s="49" t="str">
        <f ca="1">IFERROR(INDEX(Data!$A$1:X$1000,_xlfn.AGGREGATE(15,6,(OFFSET(Data!$A$1,0,MATCH(Z$6,Data!$1:$1,0)-1,1000,1)=IF(Z$7="","Yes",Z$7))/(OFFSET(Data!$A$1,0,MATCH(Z$6,Data!$1:$1,0)-1,1000,1)=IF(Z$7="","Yes",Z$7))*ROW(Data!$C$1:$C$1000),ROW(Z15)-ROW(Z$7)),1),"")</f>
        <v>CBS</v>
      </c>
      <c r="AA15" s="49" t="str">
        <f ca="1">IF(AB15="","",IF(INDEX(Data!$BI:$BI,MATCH(AB15,Data!$A:$A,0),1)=0,"",INDEX(Data!$BI:$BI,MATCH(AB15,Data!$A:$A,0),1)))</f>
        <v/>
      </c>
      <c r="AB15" s="49" t="str">
        <f ca="1">IFERROR(INDEX(Data!$A$1:Z$1000,_xlfn.AGGREGATE(15,6,(OFFSET(Data!$A$1,0,MATCH(AB$6,Data!$1:$1,0)-1,1000,1)=IF(AB$7="","Yes",AB$7))/(OFFSET(Data!$A$1,0,MATCH(AB$6,Data!$1:$1,0)-1,1000,1)=IF(AB$7="","Yes",AB$7))*ROW(Data!$C$1:$C$1000),ROW(AB15)-ROW(AB$7)),1),"")</f>
        <v>Bein Connect 7</v>
      </c>
      <c r="AC15" s="49" t="str">
        <f ca="1">IF(AD15="","",IF(INDEX(Data!$BI:$BI,MATCH(AD15,Data!$A:$A,0),1)=0,"",INDEX(Data!$BI:$BI,MATCH(AD15,Data!$A:$A,0),1)))</f>
        <v/>
      </c>
      <c r="AD15" s="49" t="str">
        <f ca="1">IFERROR(INDEX(Data!$A$1:AB$1000,_xlfn.AGGREGATE(15,6,(OFFSET(Data!$A$1,0,MATCH(AD$6,Data!$1:$1,0)-1,1000,1)=IF(AD$7="","Yes",AD$7))/(OFFSET(Data!$A$1,0,MATCH(AD$6,Data!$1:$1,0)-1,1000,1)=IF(AD$7="","Yes",AD$7))*ROW(Data!$C$1:$C$1000),ROW(AD15)-ROW(AD$7)),1),"")</f>
        <v>Boomerang</v>
      </c>
      <c r="AE15" s="49" t="str">
        <f ca="1">IF(AF15="","",IF(INDEX(Data!$BI:$BI,MATCH(AF15,Data!$A:$A,0),1)=0,"",INDEX(Data!$BI:$BI,MATCH(AF15,Data!$A:$A,0),1)))</f>
        <v/>
      </c>
      <c r="AF15" s="49" t="str">
        <f ca="1">IFERROR(INDEX(Data!$A$1:AJ$1000,_xlfn.AGGREGATE(15,6,(OFFSET(Data!$A$1,0,MATCH(AF$6,Data!$1:$1,0)-1,1000,1)=IF(AF$7="","Yes",AF$7))/(OFFSET(Data!$A$1,0,MATCH(AF$6,Data!$1:$1,0)-1,1000,1)=IF(AF$7="","Yes",AF$7))*ROW(Data!$C$1:$C$1000),ROW(AF15)-ROW(AF$7)),1),"")</f>
        <v/>
      </c>
      <c r="AG15" s="49" t="str">
        <f ca="1">IF(AH15="","",IF(INDEX(Data!$BI:$BI,MATCH(AH15,Data!$A:$A,0),1)=0,"",INDEX(Data!$BI:$BI,MATCH(AH15,Data!$A:$A,0),1)))</f>
        <v/>
      </c>
      <c r="AH15" s="49" t="str">
        <f ca="1">IFERROR(INDEX(Data!$A$1:AL$1000,_xlfn.AGGREGATE(15,6,(OFFSET(Data!$A$1,0,MATCH(AH$6,Data!$1:$1,0)-1,1000,1)=IF(AH$7="","Yes",AH$7))/(OFFSET(Data!$A$1,0,MATCH(AH$6,Data!$1:$1,0)-1,1000,1)=IF(AH$7="","Yes",AH$7))*ROW(Data!$C$1:$C$1000),ROW(AH15)-ROW(AH$7)),1),"")</f>
        <v>BET</v>
      </c>
    </row>
    <row r="16" spans="1:34" x14ac:dyDescent="0.4">
      <c r="A16" s="49" t="str">
        <f ca="1">IF(B16="","",IF(INDEX(Data!$BI:$BI,MATCH(B16,Data!$A:$A,0),1)=0,"",INDEX(Data!$BI:$BI,MATCH(B16,Data!$A:$A,0),1)))</f>
        <v/>
      </c>
      <c r="B16" s="49" t="str">
        <f ca="1">IFERROR(INDEX(Data!A$1:$A$1000,_xlfn.AGGREGATE(15,6,(OFFSET(Data!$A$1,0,MATCH(B$6,Data!$1:$1,0)-1,1000,1)=IF(B$7="","Yes",B$7))/(OFFSET(Data!$A$1,0,MATCH(B$6,Data!$1:$1,0)-1,1000,1)=IF(B$7="","Yes",B$7))*ROW(Data!$C$1:$C$1000),ROW(B16)-ROW(B$7)),1),"")</f>
        <v>BET</v>
      </c>
      <c r="C16" s="49" t="str">
        <f ca="1">IF(D16="","",IF(INDEX(Data!$BI:$BI,MATCH(D16,Data!$A:$A,0),1)=0,"",INDEX(Data!$BI:$BI,MATCH(D16,Data!$A:$A,0),1)))</f>
        <v/>
      </c>
      <c r="D16" s="49" t="str">
        <f ca="1">IFERROR(INDEX(Data!$A$1:C$1000,_xlfn.AGGREGATE(15,6,(OFFSET(Data!$A$1,0,MATCH(D$6,Data!$1:$1,0)-1,1000,1)=IF(D$7="","Yes",D$7))/(OFFSET(Data!$A$1,0,MATCH(D$6,Data!$1:$1,0)-1,1000,1)=IF(D$7="","Yes",D$7))*ROW(Data!$C$1:$C$1000),ROW(D16)-ROW(D$7)),1),"")</f>
        <v>CNN</v>
      </c>
      <c r="E16" s="49" t="str">
        <f ca="1">IF(F16="","",IF(INDEX(Data!$BI:$BI,MATCH(F16,Data!$A:$A,0),1)=0,"",INDEX(Data!$BI:$BI,MATCH(F16,Data!$A:$A,0),1)))</f>
        <v/>
      </c>
      <c r="F16" s="49" t="str">
        <f ca="1">IFERROR(INDEX(Data!$A$1:E$1000,_xlfn.AGGREGATE(15,6,(OFFSET(Data!$A$1,0,MATCH(F$6,Data!$1:$1,0)-1,1000,1)=IF(F$7="","Yes",F$7))/(OFFSET(Data!$A$1,0,MATCH(F$6,Data!$1:$1,0)-1,1000,1)=IF(F$7="","Yes",F$7))*ROW(Data!$C$1:$C$1000),ROW(F16)-ROW(F$7)),1),"")</f>
        <v>Cheddar</v>
      </c>
      <c r="G16" s="49" t="str">
        <f ca="1">IF(H16="","",IF(INDEX(Data!$BI:$BI,MATCH(H16,Data!$A:$A,0),1)=0,"",INDEX(Data!$BI:$BI,MATCH(H16,Data!$A:$A,0),1)))</f>
        <v/>
      </c>
      <c r="H16" s="49" t="str">
        <f ca="1">IFERROR(INDEX(Data!$A$1:G$1000,_xlfn.AGGREGATE(15,6,(OFFSET(Data!$A$1,0,MATCH(H$6,Data!$1:$1,0)-1,1000,1)=IF(H$7="","Yes",H$7))/(OFFSET(Data!$A$1,0,MATCH(H$6,Data!$1:$1,0)-1,1000,1)=IF(H$7="","Yes",H$7))*ROW(Data!$C$1:$C$1000),ROW(H16)-ROW(H$7)),1),"")</f>
        <v>Cheddar</v>
      </c>
      <c r="I16" s="49">
        <f ca="1">IF(J16="","",IF(INDEX(Data!$BI:$BI,MATCH(J16,Data!$A:$A,0),1)=0,"",INDEX(Data!$BI:$BI,MATCH(J16,Data!$A:$A,0),1)))</f>
        <v>1</v>
      </c>
      <c r="J16" s="49" t="str">
        <f ca="1">IFERROR(INDEX(Data!$A$1:I$1000,_xlfn.AGGREGATE(15,6,(OFFSET(Data!$A$1,0,MATCH(J$6,Data!$1:$1,0)-1,1000,1)=IF(J$7="","Yes",J$7))/(OFFSET(Data!$A$1,0,MATCH(J$6,Data!$1:$1,0)-1,1000,1)=IF(J$7="","Yes",J$7))*ROW(Data!$C$1:$C$1000),ROW(J16)-ROW(J$7)),1),"")</f>
        <v>CBS</v>
      </c>
      <c r="K16" s="49" t="str">
        <f ca="1">IF(L16="","",IF(INDEX(Data!$BI:$BI,MATCH(L16,Data!$A:$A,0),1)=0,"",INDEX(Data!$BI:$BI,MATCH(L16,Data!$A:$A,0),1)))</f>
        <v/>
      </c>
      <c r="L16" s="49" t="str">
        <f ca="1">IFERROR(INDEX(Data!$A$1:K$1000,_xlfn.AGGREGATE(15,6,(OFFSET(Data!$A$1,0,MATCH(L$6,Data!$1:$1,0)-1,1000,1)=IF(L$7="","Yes",L$7))/(OFFSET(Data!$A$1,0,MATCH(L$6,Data!$1:$1,0)-1,1000,1)=IF(L$7="","Yes",L$7))*ROW(Data!$C$1:$C$1000),ROW(L16)-ROW(L$7)),1),"")</f>
        <v>BBC America</v>
      </c>
      <c r="M16" s="49" t="str">
        <f ca="1">IF(N16="","",IF(INDEX(Data!$BI:$BI,MATCH(N16,Data!$A:$A,0),1)=0,"",INDEX(Data!$BI:$BI,MATCH(N16,Data!$A:$A,0),1)))</f>
        <v/>
      </c>
      <c r="N16" s="49" t="str">
        <f ca="1">IFERROR(INDEX(Data!$A$1:M$1000,_xlfn.AGGREGATE(15,6,(OFFSET(Data!$A$1,0,MATCH(N$6,Data!$1:$1,0)-1,1000,1)=IF(N$7="","Yes",N$7))/(OFFSET(Data!$A$1,0,MATCH(N$6,Data!$1:$1,0)-1,1000,1)=IF(N$7="","Yes",N$7))*ROW(Data!$C$1:$C$1000),ROW(N16)-ROW(N$7)),1),"")</f>
        <v>Baby First</v>
      </c>
      <c r="O16" s="49" t="str">
        <f ca="1">IF(P16="","",IF(INDEX(Data!$BI:$BI,MATCH(P16,Data!$A:$A,0),1)=0,"",INDEX(Data!$BI:$BI,MATCH(P16,Data!$A:$A,0),1)))</f>
        <v/>
      </c>
      <c r="P16" s="49" t="str">
        <f ca="1">IFERROR(INDEX(Data!$A$1:O$1000,_xlfn.AGGREGATE(15,6,(OFFSET(Data!$A$1,0,MATCH(P$6,Data!$1:$1,0)-1,1000,1)=IF(P$7="","Yes",P$7))/(OFFSET(Data!$A$1,0,MATCH(P$6,Data!$1:$1,0)-1,1000,1)=IF(P$7="","Yes",P$7))*ROW(Data!$C$1:$C$1000),ROW(P16)-ROW(P$7)),1),"")</f>
        <v>Audience</v>
      </c>
      <c r="Q16" s="49" t="str">
        <f ca="1">IF(R16="","",IF(INDEX(Data!$BI:$BI,MATCH(R16,Data!$A:$A,0),1)=0,"",INDEX(Data!$BI:$BI,MATCH(R16,Data!$A:$A,0),1)))</f>
        <v/>
      </c>
      <c r="R16" s="49" t="str">
        <f ca="1">IFERROR(INDEX(Data!$A$1:Q$1000,_xlfn.AGGREGATE(15,6,(OFFSET(Data!$A$1,0,MATCH(R$6,Data!$1:$1,0)-1,1000,1)=IF(R$7="","Yes",R$7))/(OFFSET(Data!$A$1,0,MATCH(R$6,Data!$1:$1,0)-1,1000,1)=IF(R$7="","Yes",R$7))*ROW(Data!$C$1:$C$1000),ROW(R16)-ROW(R$7)),1),"")</f>
        <v>Audience</v>
      </c>
      <c r="S16" s="49" t="str">
        <f ca="1">IF(T16="","",IF(INDEX(Data!$BI:$BI,MATCH(T16,Data!$A:$A,0),1)=0,"",INDEX(Data!$BI:$BI,MATCH(T16,Data!$A:$A,0),1)))</f>
        <v/>
      </c>
      <c r="T16" s="49" t="str">
        <f ca="1">IFERROR(INDEX(Data!$A$1:R$1000,_xlfn.AGGREGATE(15,6,(OFFSET(Data!$A$1,0,MATCH(T$6,Data!$1:$1,0)-1,1000,1)=IF(T$7="","Yes",T$7))/(OFFSET(Data!$A$1,0,MATCH(T$6,Data!$1:$1,0)-1,1000,1)=IF(T$7="","Yes",T$7))*ROW(Data!$C$1:$C$1000),ROW(T16)-ROW(T$7)),1),"")</f>
        <v>Audience</v>
      </c>
      <c r="U16" s="49">
        <f ca="1">IF(V16="","",IF(INDEX(Data!$BI:$BI,MATCH(V16,Data!$A:$A,0),1)=0,"",INDEX(Data!$BI:$BI,MATCH(V16,Data!$A:$A,0),1)))</f>
        <v>1</v>
      </c>
      <c r="V16" s="49" t="str">
        <f ca="1">IFERROR(INDEX(Data!$A$1:T$1000,_xlfn.AGGREGATE(15,6,(OFFSET(Data!$A$1,0,MATCH(V$6,Data!$1:$1,0)-1,1000,1)=IF(V$7="","Yes",V$7))/(OFFSET(Data!$A$1,0,MATCH(V$6,Data!$1:$1,0)-1,1000,1)=IF(V$7="","Yes",V$7))*ROW(Data!$C$1:$C$1000),ROW(V16)-ROW(V$7)),1),"")</f>
        <v>CBS</v>
      </c>
      <c r="W16" s="49">
        <f ca="1">IF(X16="","",IF(INDEX(Data!$BI:$BI,MATCH(X16,Data!$A:$A,0),1)=0,"",INDEX(Data!$BI:$BI,MATCH(X16,Data!$A:$A,0),1)))</f>
        <v>1</v>
      </c>
      <c r="X16" s="49" t="str">
        <f ca="1">IFERROR(INDEX(Data!$A$1:V$1000,_xlfn.AGGREGATE(15,6,(OFFSET(Data!$A$1,0,MATCH(X$6,Data!$1:$1,0)-1,1000,1)=IF(X$7="","Yes",X$7))/(OFFSET(Data!$A$1,0,MATCH(X$6,Data!$1:$1,0)-1,1000,1)=IF(X$7="","Yes",X$7))*ROW(Data!$C$1:$C$1000),ROW(X16)-ROW(X$7)),1),"")</f>
        <v>CBS</v>
      </c>
      <c r="Y16" s="49" t="str">
        <f ca="1">IF(Z16="","",IF(INDEX(Data!$BI:$BI,MATCH(Z16,Data!$A:$A,0),1)=0,"",INDEX(Data!$BI:$BI,MATCH(Z16,Data!$A:$A,0),1)))</f>
        <v/>
      </c>
      <c r="Z16" s="49" t="str">
        <f ca="1">IFERROR(INDEX(Data!$A$1:X$1000,_xlfn.AGGREGATE(15,6,(OFFSET(Data!$A$1,0,MATCH(Z$6,Data!$1:$1,0)-1,1000,1)=IF(Z$7="","Yes",Z$7))/(OFFSET(Data!$A$1,0,MATCH(Z$6,Data!$1:$1,0)-1,1000,1)=IF(Z$7="","Yes",Z$7))*ROW(Data!$C$1:$C$1000),ROW(Z16)-ROW(Z$7)),1),"")</f>
        <v>Cheddar</v>
      </c>
      <c r="AA16" s="49" t="str">
        <f ca="1">IF(AB16="","",IF(INDEX(Data!$BI:$BI,MATCH(AB16,Data!$A:$A,0),1)=0,"",INDEX(Data!$BI:$BI,MATCH(AB16,Data!$A:$A,0),1)))</f>
        <v/>
      </c>
      <c r="AB16" s="49" t="str">
        <f ca="1">IFERROR(INDEX(Data!$A$1:Z$1000,_xlfn.AGGREGATE(15,6,(OFFSET(Data!$A$1,0,MATCH(AB$6,Data!$1:$1,0)-1,1000,1)=IF(AB$7="","Yes",AB$7))/(OFFSET(Data!$A$1,0,MATCH(AB$6,Data!$1:$1,0)-1,1000,1)=IF(AB$7="","Yes",AB$7))*ROW(Data!$C$1:$C$1000),ROW(AB16)-ROW(AB$7)),1),"")</f>
        <v>Bein Connect 8</v>
      </c>
      <c r="AC16" s="49">
        <f ca="1">IF(AD16="","",IF(INDEX(Data!$BI:$BI,MATCH(AD16,Data!$A:$A,0),1)=0,"",INDEX(Data!$BI:$BI,MATCH(AD16,Data!$A:$A,0),1)))</f>
        <v>3</v>
      </c>
      <c r="AD16" s="49" t="str">
        <f ca="1">IFERROR(INDEX(Data!$A$1:AB$1000,_xlfn.AGGREGATE(15,6,(OFFSET(Data!$A$1,0,MATCH(AD$6,Data!$1:$1,0)-1,1000,1)=IF(AD$7="","Yes",AD$7))/(OFFSET(Data!$A$1,0,MATCH(AD$6,Data!$1:$1,0)-1,1000,1)=IF(AD$7="","Yes",AD$7))*ROW(Data!$C$1:$C$1000),ROW(AD16)-ROW(AD$7)),1),"")</f>
        <v>Cartoon Network</v>
      </c>
      <c r="AE16" s="49" t="str">
        <f ca="1">IF(AF16="","",IF(INDEX(Data!$BI:$BI,MATCH(AF16,Data!$A:$A,0),1)=0,"",INDEX(Data!$BI:$BI,MATCH(AF16,Data!$A:$A,0),1)))</f>
        <v/>
      </c>
      <c r="AF16" s="49" t="str">
        <f ca="1">IFERROR(INDEX(Data!$A$1:AJ$1000,_xlfn.AGGREGATE(15,6,(OFFSET(Data!$A$1,0,MATCH(AF$6,Data!$1:$1,0)-1,1000,1)=IF(AF$7="","Yes",AF$7))/(OFFSET(Data!$A$1,0,MATCH(AF$6,Data!$1:$1,0)-1,1000,1)=IF(AF$7="","Yes",AF$7))*ROW(Data!$C$1:$C$1000),ROW(AF16)-ROW(AF$7)),1),"")</f>
        <v/>
      </c>
      <c r="AG16" s="49" t="str">
        <f ca="1">IF(AH16="","",IF(INDEX(Data!$BI:$BI,MATCH(AH16,Data!$A:$A,0),1)=0,"",INDEX(Data!$BI:$BI,MATCH(AH16,Data!$A:$A,0),1)))</f>
        <v/>
      </c>
      <c r="AH16" s="49" t="str">
        <f ca="1">IFERROR(INDEX(Data!$A$1:AL$1000,_xlfn.AGGREGATE(15,6,(OFFSET(Data!$A$1,0,MATCH(AH$6,Data!$1:$1,0)-1,1000,1)=IF(AH$7="","Yes",AH$7))/(OFFSET(Data!$A$1,0,MATCH(AH$6,Data!$1:$1,0)-1,1000,1)=IF(AH$7="","Yes",AH$7))*ROW(Data!$C$1:$C$1000),ROW(AH16)-ROW(AH$7)),1),"")</f>
        <v>Big Ten Network</v>
      </c>
    </row>
    <row r="17" spans="1:34" ht="24" x14ac:dyDescent="0.4">
      <c r="A17" s="49" t="str">
        <f ca="1">IF(B17="","",IF(INDEX(Data!$BI:$BI,MATCH(B17,Data!$A:$A,0),1)=0,"",INDEX(Data!$BI:$BI,MATCH(B17,Data!$A:$A,0),1)))</f>
        <v/>
      </c>
      <c r="B17" s="49" t="str">
        <f ca="1">IFERROR(INDEX(Data!A$1:$A$1000,_xlfn.AGGREGATE(15,6,(OFFSET(Data!$A$1,0,MATCH(B$6,Data!$1:$1,0)-1,1000,1)=IF(B$7="","Yes",B$7))/(OFFSET(Data!$A$1,0,MATCH(B$6,Data!$1:$1,0)-1,1000,1)=IF(B$7="","Yes",B$7))*ROW(Data!$C$1:$C$1000),ROW(B17)-ROW(B$7)),1),"")</f>
        <v>BET Her</v>
      </c>
      <c r="C17" s="49" t="str">
        <f ca="1">IF(D17="","",IF(INDEX(Data!$BI:$BI,MATCH(D17,Data!$A:$A,0),1)=0,"",INDEX(Data!$BI:$BI,MATCH(D17,Data!$A:$A,0),1)))</f>
        <v/>
      </c>
      <c r="D17" s="49" t="str">
        <f ca="1">IFERROR(INDEX(Data!$A$1:C$1000,_xlfn.AGGREGATE(15,6,(OFFSET(Data!$A$1,0,MATCH(D$6,Data!$1:$1,0)-1,1000,1)=IF(D$7="","Yes",D$7))/(OFFSET(Data!$A$1,0,MATCH(D$6,Data!$1:$1,0)-1,1000,1)=IF(D$7="","Yes",D$7))*ROW(Data!$C$1:$C$1000),ROW(D17)-ROW(D$7)),1),"")</f>
        <v>Comedy Central</v>
      </c>
      <c r="E17" s="49" t="str">
        <f ca="1">IF(F17="","",IF(INDEX(Data!$BI:$BI,MATCH(F17,Data!$A:$A,0),1)=0,"",INDEX(Data!$BI:$BI,MATCH(F17,Data!$A:$A,0),1)))</f>
        <v/>
      </c>
      <c r="F17" s="49" t="str">
        <f ca="1">IFERROR(INDEX(Data!$A$1:E$1000,_xlfn.AGGREGATE(15,6,(OFFSET(Data!$A$1,0,MATCH(F$6,Data!$1:$1,0)-1,1000,1)=IF(F$7="","Yes",F$7))/(OFFSET(Data!$A$1,0,MATCH(F$6,Data!$1:$1,0)-1,1000,1)=IF(F$7="","Yes",F$7))*ROW(Data!$C$1:$C$1000),ROW(F17)-ROW(F$7)),1),"")</f>
        <v>CNN</v>
      </c>
      <c r="G17" s="49" t="str">
        <f ca="1">IF(H17="","",IF(INDEX(Data!$BI:$BI,MATCH(H17,Data!$A:$A,0),1)=0,"",INDEX(Data!$BI:$BI,MATCH(H17,Data!$A:$A,0),1)))</f>
        <v/>
      </c>
      <c r="H17" s="49" t="str">
        <f ca="1">IFERROR(INDEX(Data!$A$1:G$1000,_xlfn.AGGREGATE(15,6,(OFFSET(Data!$A$1,0,MATCH(H$6,Data!$1:$1,0)-1,1000,1)=IF(H$7="","Yes",H$7))/(OFFSET(Data!$A$1,0,MATCH(H$6,Data!$1:$1,0)-1,1000,1)=IF(H$7="","Yes",H$7))*ROW(Data!$C$1:$C$1000),ROW(H17)-ROW(H$7)),1),"")</f>
        <v>CNBC</v>
      </c>
      <c r="I17" s="49" t="str">
        <f ca="1">IF(J17="","",IF(INDEX(Data!$BI:$BI,MATCH(J17,Data!$A:$A,0),1)=0,"",INDEX(Data!$BI:$BI,MATCH(J17,Data!$A:$A,0),1)))</f>
        <v/>
      </c>
      <c r="J17" s="49" t="str">
        <f ca="1">IFERROR(INDEX(Data!$A$1:I$1000,_xlfn.AGGREGATE(15,6,(OFFSET(Data!$A$1,0,MATCH(J$6,Data!$1:$1,0)-1,1000,1)=IF(J$7="","Yes",J$7))/(OFFSET(Data!$A$1,0,MATCH(J$6,Data!$1:$1,0)-1,1000,1)=IF(J$7="","Yes",J$7))*ROW(Data!$C$1:$C$1000),ROW(J17)-ROW(J$7)),1),"")</f>
        <v>CBS Sports Network</v>
      </c>
      <c r="K17" s="49" t="str">
        <f ca="1">IF(L17="","",IF(INDEX(Data!$BI:$BI,MATCH(L17,Data!$A:$A,0),1)=0,"",INDEX(Data!$BI:$BI,MATCH(L17,Data!$A:$A,0),1)))</f>
        <v/>
      </c>
      <c r="L17" s="49" t="str">
        <f ca="1">IFERROR(INDEX(Data!$A$1:K$1000,_xlfn.AGGREGATE(15,6,(OFFSET(Data!$A$1,0,MATCH(L$6,Data!$1:$1,0)-1,1000,1)=IF(L$7="","Yes",L$7))/(OFFSET(Data!$A$1,0,MATCH(L$6,Data!$1:$1,0)-1,1000,1)=IF(L$7="","Yes",L$7))*ROW(Data!$C$1:$C$1000),ROW(L17)-ROW(L$7)),1),"")</f>
        <v>BET</v>
      </c>
      <c r="M17" s="49" t="str">
        <f ca="1">IF(N17="","",IF(INDEX(Data!$BI:$BI,MATCH(N17,Data!$A:$A,0),1)=0,"",INDEX(Data!$BI:$BI,MATCH(N17,Data!$A:$A,0),1)))</f>
        <v/>
      </c>
      <c r="N17" s="49" t="str">
        <f ca="1">IFERROR(INDEX(Data!$A$1:M$1000,_xlfn.AGGREGATE(15,6,(OFFSET(Data!$A$1,0,MATCH(N$6,Data!$1:$1,0)-1,1000,1)=IF(N$7="","Yes",N$7))/(OFFSET(Data!$A$1,0,MATCH(N$6,Data!$1:$1,0)-1,1000,1)=IF(N$7="","Yes",N$7))*ROW(Data!$C$1:$C$1000),ROW(N17)-ROW(N$7)),1),"")</f>
        <v>BBC America</v>
      </c>
      <c r="O17" s="49" t="str">
        <f ca="1">IF(P17="","",IF(INDEX(Data!$BI:$BI,MATCH(P17,Data!$A:$A,0),1)=0,"",INDEX(Data!$BI:$BI,MATCH(P17,Data!$A:$A,0),1)))</f>
        <v/>
      </c>
      <c r="P17" s="49" t="str">
        <f ca="1">IFERROR(INDEX(Data!$A$1:O$1000,_xlfn.AGGREGATE(15,6,(OFFSET(Data!$A$1,0,MATCH(P$6,Data!$1:$1,0)-1,1000,1)=IF(P$7="","Yes",P$7))/(OFFSET(Data!$A$1,0,MATCH(P$6,Data!$1:$1,0)-1,1000,1)=IF(P$7="","Yes",P$7))*ROW(Data!$C$1:$C$1000),ROW(P17)-ROW(P$7)),1),"")</f>
        <v>AXS TV</v>
      </c>
      <c r="Q17" s="49" t="str">
        <f ca="1">IF(R17="","",IF(INDEX(Data!$BI:$BI,MATCH(R17,Data!$A:$A,0),1)=0,"",INDEX(Data!$BI:$BI,MATCH(R17,Data!$A:$A,0),1)))</f>
        <v/>
      </c>
      <c r="R17" s="49" t="str">
        <f ca="1">IFERROR(INDEX(Data!$A$1:Q$1000,_xlfn.AGGREGATE(15,6,(OFFSET(Data!$A$1,0,MATCH(R$6,Data!$1:$1,0)-1,1000,1)=IF(R$7="","Yes",R$7))/(OFFSET(Data!$A$1,0,MATCH(R$6,Data!$1:$1,0)-1,1000,1)=IF(R$7="","Yes",R$7))*ROW(Data!$C$1:$C$1000),ROW(R17)-ROW(R$7)),1),"")</f>
        <v>AXS TV</v>
      </c>
      <c r="S17" s="49" t="str">
        <f ca="1">IF(T17="","",IF(INDEX(Data!$BI:$BI,MATCH(T17,Data!$A:$A,0),1)=0,"",INDEX(Data!$BI:$BI,MATCH(T17,Data!$A:$A,0),1)))</f>
        <v/>
      </c>
      <c r="T17" s="49" t="str">
        <f ca="1">IFERROR(INDEX(Data!$A$1:R$1000,_xlfn.AGGREGATE(15,6,(OFFSET(Data!$A$1,0,MATCH(T$6,Data!$1:$1,0)-1,1000,1)=IF(T$7="","Yes",T$7))/(OFFSET(Data!$A$1,0,MATCH(T$6,Data!$1:$1,0)-1,1000,1)=IF(T$7="","Yes",T$7))*ROW(Data!$C$1:$C$1000),ROW(T17)-ROW(T$7)),1),"")</f>
        <v>AXS TV</v>
      </c>
      <c r="U17" s="49" t="str">
        <f ca="1">IF(V17="","",IF(INDEX(Data!$BI:$BI,MATCH(V17,Data!$A:$A,0),1)=0,"",INDEX(Data!$BI:$BI,MATCH(V17,Data!$A:$A,0),1)))</f>
        <v/>
      </c>
      <c r="V17" s="49" t="str">
        <f ca="1">IFERROR(INDEX(Data!$A$1:T$1000,_xlfn.AGGREGATE(15,6,(OFFSET(Data!$A$1,0,MATCH(V$6,Data!$1:$1,0)-1,1000,1)=IF(V$7="","Yes",V$7))/(OFFSET(Data!$A$1,0,MATCH(V$6,Data!$1:$1,0)-1,1000,1)=IF(V$7="","Yes",V$7))*ROW(Data!$C$1:$C$1000),ROW(V17)-ROW(V$7)),1),"")</f>
        <v>CBS Sports Network</v>
      </c>
      <c r="W17" s="49" t="str">
        <f ca="1">IF(X17="","",IF(INDEX(Data!$BI:$BI,MATCH(X17,Data!$A:$A,0),1)=0,"",INDEX(Data!$BI:$BI,MATCH(X17,Data!$A:$A,0),1)))</f>
        <v/>
      </c>
      <c r="X17" s="49" t="str">
        <f ca="1">IFERROR(INDEX(Data!$A$1:V$1000,_xlfn.AGGREGATE(15,6,(OFFSET(Data!$A$1,0,MATCH(X$6,Data!$1:$1,0)-1,1000,1)=IF(X$7="","Yes",X$7))/(OFFSET(Data!$A$1,0,MATCH(X$6,Data!$1:$1,0)-1,1000,1)=IF(X$7="","Yes",X$7))*ROW(Data!$C$1:$C$1000),ROW(X17)-ROW(X$7)),1),"")</f>
        <v>CBS News Live</v>
      </c>
      <c r="Y17" s="49" t="str">
        <f ca="1">IF(Z17="","",IF(INDEX(Data!$BI:$BI,MATCH(Z17,Data!$A:$A,0),1)=0,"",INDEX(Data!$BI:$BI,MATCH(Z17,Data!$A:$A,0),1)))</f>
        <v/>
      </c>
      <c r="Z17" s="49" t="str">
        <f ca="1">IFERROR(INDEX(Data!$A$1:X$1000,_xlfn.AGGREGATE(15,6,(OFFSET(Data!$A$1,0,MATCH(Z$6,Data!$1:$1,0)-1,1000,1)=IF(Z$7="","Yes",Z$7))/(OFFSET(Data!$A$1,0,MATCH(Z$6,Data!$1:$1,0)-1,1000,1)=IF(Z$7="","Yes",Z$7))*ROW(Data!$C$1:$C$1000),ROW(Z17)-ROW(Z$7)),1),"")</f>
        <v>CNBC</v>
      </c>
      <c r="AA17" s="49" t="str">
        <f ca="1">IF(AB17="","",IF(INDEX(Data!$BI:$BI,MATCH(AB17,Data!$A:$A,0),1)=0,"",INDEX(Data!$BI:$BI,MATCH(AB17,Data!$A:$A,0),1)))</f>
        <v/>
      </c>
      <c r="AB17" s="49" t="str">
        <f ca="1">IFERROR(INDEX(Data!$A$1:Z$1000,_xlfn.AGGREGATE(15,6,(OFFSET(Data!$A$1,0,MATCH(AB$6,Data!$1:$1,0)-1,1000,1)=IF(AB$7="","Yes",AB$7))/(OFFSET(Data!$A$1,0,MATCH(AB$6,Data!$1:$1,0)-1,1000,1)=IF(AB$7="","Yes",AB$7))*ROW(Data!$C$1:$C$1000),ROW(AB17)-ROW(AB$7)),1),"")</f>
        <v>Bein Laliga</v>
      </c>
      <c r="AC17" s="49" t="str">
        <f ca="1">IF(AD17="","",IF(INDEX(Data!$BI:$BI,MATCH(AD17,Data!$A:$A,0),1)=0,"",INDEX(Data!$BI:$BI,MATCH(AD17,Data!$A:$A,0),1)))</f>
        <v/>
      </c>
      <c r="AD17" s="49" t="str">
        <f ca="1">IFERROR(INDEX(Data!$A$1:AB$1000,_xlfn.AGGREGATE(15,6,(OFFSET(Data!$A$1,0,MATCH(AD$6,Data!$1:$1,0)-1,1000,1)=IF(AD$7="","Yes",AD$7))/(OFFSET(Data!$A$1,0,MATCH(AD$6,Data!$1:$1,0)-1,1000,1)=IF(AD$7="","Yes",AD$7))*ROW(Data!$C$1:$C$1000),ROW(AD17)-ROW(AD$7)),1),"")</f>
        <v>CNN</v>
      </c>
      <c r="AE17" s="49" t="str">
        <f ca="1">IF(AF17="","",IF(INDEX(Data!$BI:$BI,MATCH(AF17,Data!$A:$A,0),1)=0,"",INDEX(Data!$BI:$BI,MATCH(AF17,Data!$A:$A,0),1)))</f>
        <v/>
      </c>
      <c r="AF17" s="49" t="str">
        <f ca="1">IFERROR(INDEX(Data!$A$1:AJ$1000,_xlfn.AGGREGATE(15,6,(OFFSET(Data!$A$1,0,MATCH(AF$6,Data!$1:$1,0)-1,1000,1)=IF(AF$7="","Yes",AF$7))/(OFFSET(Data!$A$1,0,MATCH(AF$6,Data!$1:$1,0)-1,1000,1)=IF(AF$7="","Yes",AF$7))*ROW(Data!$C$1:$C$1000),ROW(AF17)-ROW(AF$7)),1),"")</f>
        <v/>
      </c>
      <c r="AG17" s="49" t="str">
        <f ca="1">IF(AH17="","",IF(INDEX(Data!$BI:$BI,MATCH(AH17,Data!$A:$A,0),1)=0,"",INDEX(Data!$BI:$BI,MATCH(AH17,Data!$A:$A,0),1)))</f>
        <v/>
      </c>
      <c r="AH17" s="49" t="str">
        <f ca="1">IFERROR(INDEX(Data!$A$1:AL$1000,_xlfn.AGGREGATE(15,6,(OFFSET(Data!$A$1,0,MATCH(AH$6,Data!$1:$1,0)-1,1000,1)=IF(AH$7="","Yes",AH$7))/(OFFSET(Data!$A$1,0,MATCH(AH$6,Data!$1:$1,0)-1,1000,1)=IF(AH$7="","Yes",AH$7))*ROW(Data!$C$1:$C$1000),ROW(AH17)-ROW(AH$7)),1),"")</f>
        <v>Bravo</v>
      </c>
    </row>
    <row r="18" spans="1:34" ht="24" x14ac:dyDescent="0.4">
      <c r="A18" s="49" t="str">
        <f ca="1">IF(B18="","",IF(INDEX(Data!$BI:$BI,MATCH(B18,Data!$A:$A,0),1)=0,"",INDEX(Data!$BI:$BI,MATCH(B18,Data!$A:$A,0),1)))</f>
        <v/>
      </c>
      <c r="B18" s="49" t="str">
        <f ca="1">IFERROR(INDEX(Data!A$1:$A$1000,_xlfn.AGGREGATE(15,6,(OFFSET(Data!$A$1,0,MATCH(B$6,Data!$1:$1,0)-1,1000,1)=IF(B$7="","Yes",B$7))/(OFFSET(Data!$A$1,0,MATCH(B$6,Data!$1:$1,0)-1,1000,1)=IF(B$7="","Yes",B$7))*ROW(Data!$C$1:$C$1000),ROW(B18)-ROW(B$7)),1),"")</f>
        <v>Cheddar</v>
      </c>
      <c r="C18" s="49" t="str">
        <f ca="1">IF(D18="","",IF(INDEX(Data!$BI:$BI,MATCH(D18,Data!$A:$A,0),1)=0,"",INDEX(Data!$BI:$BI,MATCH(D18,Data!$A:$A,0),1)))</f>
        <v/>
      </c>
      <c r="D18" s="49" t="str">
        <f ca="1">IFERROR(INDEX(Data!$A$1:C$1000,_xlfn.AGGREGATE(15,6,(OFFSET(Data!$A$1,0,MATCH(D$6,Data!$1:$1,0)-1,1000,1)=IF(D$7="","Yes",D$7))/(OFFSET(Data!$A$1,0,MATCH(D$6,Data!$1:$1,0)-1,1000,1)=IF(D$7="","Yes",D$7))*ROW(Data!$C$1:$C$1000),ROW(D18)-ROW(D$7)),1),"")</f>
        <v>Comet TV</v>
      </c>
      <c r="E18" s="49" t="str">
        <f ca="1">IF(F18="","",IF(INDEX(Data!$BI:$BI,MATCH(F18,Data!$A:$A,0),1)=0,"",INDEX(Data!$BI:$BI,MATCH(F18,Data!$A:$A,0),1)))</f>
        <v/>
      </c>
      <c r="F18" s="49" t="str">
        <f ca="1">IFERROR(INDEX(Data!$A$1:E$1000,_xlfn.AGGREGATE(15,6,(OFFSET(Data!$A$1,0,MATCH(F$6,Data!$1:$1,0)-1,1000,1)=IF(F$7="","Yes",F$7))/(OFFSET(Data!$A$1,0,MATCH(F$6,Data!$1:$1,0)-1,1000,1)=IF(F$7="","Yes",F$7))*ROW(Data!$C$1:$C$1000),ROW(F18)-ROW(F$7)),1),"")</f>
        <v>Comedy Central</v>
      </c>
      <c r="G18" s="49" t="str">
        <f ca="1">IF(H18="","",IF(INDEX(Data!$BI:$BI,MATCH(H18,Data!$A:$A,0),1)=0,"",INDEX(Data!$BI:$BI,MATCH(H18,Data!$A:$A,0),1)))</f>
        <v/>
      </c>
      <c r="H18" s="49" t="str">
        <f ca="1">IFERROR(INDEX(Data!$A$1:G$1000,_xlfn.AGGREGATE(15,6,(OFFSET(Data!$A$1,0,MATCH(H$6,Data!$1:$1,0)-1,1000,1)=IF(H$7="","Yes",H$7))/(OFFSET(Data!$A$1,0,MATCH(H$6,Data!$1:$1,0)-1,1000,1)=IF(H$7="","Yes",H$7))*ROW(Data!$C$1:$C$1000),ROW(H18)-ROW(H$7)),1),"")</f>
        <v>CNBC World</v>
      </c>
      <c r="I18" s="49" t="str">
        <f ca="1">IF(J18="","",IF(INDEX(Data!$BI:$BI,MATCH(J18,Data!$A:$A,0),1)=0,"",INDEX(Data!$BI:$BI,MATCH(J18,Data!$A:$A,0),1)))</f>
        <v/>
      </c>
      <c r="J18" s="49" t="str">
        <f ca="1">IFERROR(INDEX(Data!$A$1:I$1000,_xlfn.AGGREGATE(15,6,(OFFSET(Data!$A$1,0,MATCH(J$6,Data!$1:$1,0)-1,1000,1)=IF(J$7="","Yes",J$7))/(OFFSET(Data!$A$1,0,MATCH(J$6,Data!$1:$1,0)-1,1000,1)=IF(J$7="","Yes",J$7))*ROW(Data!$C$1:$C$1000),ROW(J18)-ROW(J$7)),1),"")</f>
        <v>Cheddar</v>
      </c>
      <c r="K18" s="49" t="str">
        <f ca="1">IF(L18="","",IF(INDEX(Data!$BI:$BI,MATCH(L18,Data!$A:$A,0),1)=0,"",INDEX(Data!$BI:$BI,MATCH(L18,Data!$A:$A,0),1)))</f>
        <v/>
      </c>
      <c r="L18" s="49" t="str">
        <f ca="1">IFERROR(INDEX(Data!$A$1:K$1000,_xlfn.AGGREGATE(15,6,(OFFSET(Data!$A$1,0,MATCH(L$6,Data!$1:$1,0)-1,1000,1)=IF(L$7="","Yes",L$7))/(OFFSET(Data!$A$1,0,MATCH(L$6,Data!$1:$1,0)-1,1000,1)=IF(L$7="","Yes",L$7))*ROW(Data!$C$1:$C$1000),ROW(L18)-ROW(L$7)),1),"")</f>
        <v>Bloomberg TV</v>
      </c>
      <c r="M18" s="49" t="str">
        <f ca="1">IF(N18="","",IF(INDEX(Data!$BI:$BI,MATCH(N18,Data!$A:$A,0),1)=0,"",INDEX(Data!$BI:$BI,MATCH(N18,Data!$A:$A,0),1)))</f>
        <v/>
      </c>
      <c r="N18" s="49" t="str">
        <f ca="1">IFERROR(INDEX(Data!$A$1:M$1000,_xlfn.AGGREGATE(15,6,(OFFSET(Data!$A$1,0,MATCH(N$6,Data!$1:$1,0)-1,1000,1)=IF(N$7="","Yes",N$7))/(OFFSET(Data!$A$1,0,MATCH(N$6,Data!$1:$1,0)-1,1000,1)=IF(N$7="","Yes",N$7))*ROW(Data!$C$1:$C$1000),ROW(N18)-ROW(N$7)),1),"")</f>
        <v>BET</v>
      </c>
      <c r="O18" s="49" t="str">
        <f ca="1">IF(P18="","",IF(INDEX(Data!$BI:$BI,MATCH(P18,Data!$A:$A,0),1)=0,"",INDEX(Data!$BI:$BI,MATCH(P18,Data!$A:$A,0),1)))</f>
        <v/>
      </c>
      <c r="P18" s="49" t="str">
        <f ca="1">IFERROR(INDEX(Data!$A$1:O$1000,_xlfn.AGGREGATE(15,6,(OFFSET(Data!$A$1,0,MATCH(P$6,Data!$1:$1,0)-1,1000,1)=IF(P$7="","Yes",P$7))/(OFFSET(Data!$A$1,0,MATCH(P$6,Data!$1:$1,0)-1,1000,1)=IF(P$7="","Yes",P$7))*ROW(Data!$C$1:$C$1000),ROW(P18)-ROW(P$7)),1),"")</f>
        <v>Baby First</v>
      </c>
      <c r="Q18" s="49" t="str">
        <f ca="1">IF(R18="","",IF(INDEX(Data!$BI:$BI,MATCH(R18,Data!$A:$A,0),1)=0,"",INDEX(Data!$BI:$BI,MATCH(R18,Data!$A:$A,0),1)))</f>
        <v/>
      </c>
      <c r="R18" s="49" t="str">
        <f ca="1">IFERROR(INDEX(Data!$A$1:Q$1000,_xlfn.AGGREGATE(15,6,(OFFSET(Data!$A$1,0,MATCH(R$6,Data!$1:$1,0)-1,1000,1)=IF(R$7="","Yes",R$7))/(OFFSET(Data!$A$1,0,MATCH(R$6,Data!$1:$1,0)-1,1000,1)=IF(R$7="","Yes",R$7))*ROW(Data!$C$1:$C$1000),ROW(R18)-ROW(R$7)),1),"")</f>
        <v>Baby First</v>
      </c>
      <c r="S18" s="49" t="str">
        <f ca="1">IF(T18="","",IF(INDEX(Data!$BI:$BI,MATCH(T18,Data!$A:$A,0),1)=0,"",INDEX(Data!$BI:$BI,MATCH(T18,Data!$A:$A,0),1)))</f>
        <v/>
      </c>
      <c r="T18" s="49" t="str">
        <f ca="1">IFERROR(INDEX(Data!$A$1:R$1000,_xlfn.AGGREGATE(15,6,(OFFSET(Data!$A$1,0,MATCH(T$6,Data!$1:$1,0)-1,1000,1)=IF(T$7="","Yes",T$7))/(OFFSET(Data!$A$1,0,MATCH(T$6,Data!$1:$1,0)-1,1000,1)=IF(T$7="","Yes",T$7))*ROW(Data!$C$1:$C$1000),ROW(T18)-ROW(T$7)),1),"")</f>
        <v>Azteca</v>
      </c>
      <c r="U18" s="49" t="str">
        <f ca="1">IF(V18="","",IF(INDEX(Data!$BI:$BI,MATCH(V18,Data!$A:$A,0),1)=0,"",INDEX(Data!$BI:$BI,MATCH(V18,Data!$A:$A,0),1)))</f>
        <v/>
      </c>
      <c r="V18" s="49" t="str">
        <f ca="1">IFERROR(INDEX(Data!$A$1:T$1000,_xlfn.AGGREGATE(15,6,(OFFSET(Data!$A$1,0,MATCH(V$6,Data!$1:$1,0)-1,1000,1)=IF(V$7="","Yes",V$7))/(OFFSET(Data!$A$1,0,MATCH(V$6,Data!$1:$1,0)-1,1000,1)=IF(V$7="","Yes",V$7))*ROW(Data!$C$1:$C$1000),ROW(V18)-ROW(V$7)),1),"")</f>
        <v>Cheddar</v>
      </c>
      <c r="W18" s="49" t="str">
        <f ca="1">IF(X18="","",IF(INDEX(Data!$BI:$BI,MATCH(X18,Data!$A:$A,0),1)=0,"",INDEX(Data!$BI:$BI,MATCH(X18,Data!$A:$A,0),1)))</f>
        <v/>
      </c>
      <c r="X18" s="49" t="str">
        <f ca="1">IFERROR(INDEX(Data!$A$1:V$1000,_xlfn.AGGREGATE(15,6,(OFFSET(Data!$A$1,0,MATCH(X$6,Data!$1:$1,0)-1,1000,1)=IF(X$7="","Yes",X$7))/(OFFSET(Data!$A$1,0,MATCH(X$6,Data!$1:$1,0)-1,1000,1)=IF(X$7="","Yes",X$7))*ROW(Data!$C$1:$C$1000),ROW(X18)-ROW(X$7)),1),"")</f>
        <v>CBS Sports Network</v>
      </c>
      <c r="Y18" s="49" t="str">
        <f ca="1">IF(Z18="","",IF(INDEX(Data!$BI:$BI,MATCH(Z18,Data!$A:$A,0),1)=0,"",INDEX(Data!$BI:$BI,MATCH(Z18,Data!$A:$A,0),1)))</f>
        <v/>
      </c>
      <c r="Z18" s="49" t="str">
        <f ca="1">IFERROR(INDEX(Data!$A$1:X$1000,_xlfn.AGGREGATE(15,6,(OFFSET(Data!$A$1,0,MATCH(Z$6,Data!$1:$1,0)-1,1000,1)=IF(Z$7="","Yes",Z$7))/(OFFSET(Data!$A$1,0,MATCH(Z$6,Data!$1:$1,0)-1,1000,1)=IF(Z$7="","Yes",Z$7))*ROW(Data!$C$1:$C$1000),ROW(Z18)-ROW(Z$7)),1),"")</f>
        <v>CNN</v>
      </c>
      <c r="AA18" s="49" t="str">
        <f ca="1">IF(AB18="","",IF(INDEX(Data!$BI:$BI,MATCH(AB18,Data!$A:$A,0),1)=0,"",INDEX(Data!$BI:$BI,MATCH(AB18,Data!$A:$A,0),1)))</f>
        <v/>
      </c>
      <c r="AB18" s="49" t="str">
        <f ca="1">IFERROR(INDEX(Data!$A$1:Z$1000,_xlfn.AGGREGATE(15,6,(OFFSET(Data!$A$1,0,MATCH(AB$6,Data!$1:$1,0)-1,1000,1)=IF(AB$7="","Yes",AB$7))/(OFFSET(Data!$A$1,0,MATCH(AB$6,Data!$1:$1,0)-1,1000,1)=IF(AB$7="","Yes",AB$7))*ROW(Data!$C$1:$C$1000),ROW(AB18)-ROW(AB$7)),1),"")</f>
        <v>Bein Sports</v>
      </c>
      <c r="AC18" s="49" t="str">
        <f ca="1">IF(AD18="","",IF(INDEX(Data!$BI:$BI,MATCH(AD18,Data!$A:$A,0),1)=0,"",INDEX(Data!$BI:$BI,MATCH(AD18,Data!$A:$A,0),1)))</f>
        <v/>
      </c>
      <c r="AD18" s="49" t="str">
        <f ca="1">IFERROR(INDEX(Data!$A$1:AB$1000,_xlfn.AGGREGATE(15,6,(OFFSET(Data!$A$1,0,MATCH(AD$6,Data!$1:$1,0)-1,1000,1)=IF(AD$7="","Yes",AD$7))/(OFFSET(Data!$A$1,0,MATCH(AD$6,Data!$1:$1,0)-1,1000,1)=IF(AD$7="","Yes",AD$7))*ROW(Data!$C$1:$C$1000),ROW(AD18)-ROW(AD$7)),1),"")</f>
        <v>Comedy Central</v>
      </c>
      <c r="AE18" s="49" t="str">
        <f ca="1">IF(AF18="","",IF(INDEX(Data!$BI:$BI,MATCH(AF18,Data!$A:$A,0),1)=0,"",INDEX(Data!$BI:$BI,MATCH(AF18,Data!$A:$A,0),1)))</f>
        <v/>
      </c>
      <c r="AF18" s="49" t="str">
        <f ca="1">IFERROR(INDEX(Data!$A$1:AJ$1000,_xlfn.AGGREGATE(15,6,(OFFSET(Data!$A$1,0,MATCH(AF$6,Data!$1:$1,0)-1,1000,1)=IF(AF$7="","Yes",AF$7))/(OFFSET(Data!$A$1,0,MATCH(AF$6,Data!$1:$1,0)-1,1000,1)=IF(AF$7="","Yes",AF$7))*ROW(Data!$C$1:$C$1000),ROW(AF18)-ROW(AF$7)),1),"")</f>
        <v/>
      </c>
      <c r="AG18" s="49">
        <f ca="1">IF(AH18="","",IF(INDEX(Data!$BI:$BI,MATCH(AH18,Data!$A:$A,0),1)=0,"",INDEX(Data!$BI:$BI,MATCH(AH18,Data!$A:$A,0),1)))</f>
        <v>3</v>
      </c>
      <c r="AH18" s="49" t="str">
        <f ca="1">IFERROR(INDEX(Data!$A$1:AL$1000,_xlfn.AGGREGATE(15,6,(OFFSET(Data!$A$1,0,MATCH(AH$6,Data!$1:$1,0)-1,1000,1)=IF(AH$7="","Yes",AH$7))/(OFFSET(Data!$A$1,0,MATCH(AH$6,Data!$1:$1,0)-1,1000,1)=IF(AH$7="","Yes",AH$7))*ROW(Data!$C$1:$C$1000),ROW(AH18)-ROW(AH$7)),1),"")</f>
        <v>Cartoon Network</v>
      </c>
    </row>
    <row r="19" spans="1:34" ht="24" x14ac:dyDescent="0.4">
      <c r="A19" s="49" t="str">
        <f ca="1">IF(B19="","",IF(INDEX(Data!$BI:$BI,MATCH(B19,Data!$A:$A,0),1)=0,"",INDEX(Data!$BI:$BI,MATCH(B19,Data!$A:$A,0),1)))</f>
        <v/>
      </c>
      <c r="B19" s="49" t="str">
        <f ca="1">IFERROR(INDEX(Data!A$1:$A$1000,_xlfn.AGGREGATE(15,6,(OFFSET(Data!$A$1,0,MATCH(B$6,Data!$1:$1,0)-1,1000,1)=IF(B$7="","Yes",B$7))/(OFFSET(Data!$A$1,0,MATCH(B$6,Data!$1:$1,0)-1,1000,1)=IF(B$7="","Yes",B$7))*ROW(Data!$C$1:$C$1000),ROW(B19)-ROW(B$7)),1),"")</f>
        <v>Cheddar Big News</v>
      </c>
      <c r="C19" s="49" t="str">
        <f ca="1">IF(D19="","",IF(INDEX(Data!$BI:$BI,MATCH(D19,Data!$A:$A,0),1)=0,"",INDEX(Data!$BI:$BI,MATCH(D19,Data!$A:$A,0),1)))</f>
        <v/>
      </c>
      <c r="D19" s="49" t="str">
        <f ca="1">IFERROR(INDEX(Data!$A$1:C$1000,_xlfn.AGGREGATE(15,6,(OFFSET(Data!$A$1,0,MATCH(D$6,Data!$1:$1,0)-1,1000,1)=IF(D$7="","Yes",D$7))/(OFFSET(Data!$A$1,0,MATCH(D$6,Data!$1:$1,0)-1,1000,1)=IF(D$7="","Yes",D$7))*ROW(Data!$C$1:$C$1000),ROW(D19)-ROW(D$7)),1),"")</f>
        <v>Disney Channel</v>
      </c>
      <c r="E19" s="49" t="str">
        <f ca="1">IF(F19="","",IF(INDEX(Data!$BI:$BI,MATCH(F19,Data!$A:$A,0),1)=0,"",INDEX(Data!$BI:$BI,MATCH(F19,Data!$A:$A,0),1)))</f>
        <v/>
      </c>
      <c r="F19" s="49" t="str">
        <f ca="1">IFERROR(INDEX(Data!$A$1:E$1000,_xlfn.AGGREGATE(15,6,(OFFSET(Data!$A$1,0,MATCH(F$6,Data!$1:$1,0)-1,1000,1)=IF(F$7="","Yes",F$7))/(OFFSET(Data!$A$1,0,MATCH(F$6,Data!$1:$1,0)-1,1000,1)=IF(F$7="","Yes",F$7))*ROW(Data!$C$1:$C$1000),ROW(F19)-ROW(F$7)),1),"")</f>
        <v>Comet TV</v>
      </c>
      <c r="G19" s="49" t="str">
        <f ca="1">IF(H19="","",IF(INDEX(Data!$BI:$BI,MATCH(H19,Data!$A:$A,0),1)=0,"",INDEX(Data!$BI:$BI,MATCH(H19,Data!$A:$A,0),1)))</f>
        <v/>
      </c>
      <c r="H19" s="49" t="str">
        <f ca="1">IFERROR(INDEX(Data!$A$1:G$1000,_xlfn.AGGREGATE(15,6,(OFFSET(Data!$A$1,0,MATCH(H$6,Data!$1:$1,0)-1,1000,1)=IF(H$7="","Yes",H$7))/(OFFSET(Data!$A$1,0,MATCH(H$6,Data!$1:$1,0)-1,1000,1)=IF(H$7="","Yes",H$7))*ROW(Data!$C$1:$C$1000),ROW(H19)-ROW(H$7)),1),"")</f>
        <v>CNN</v>
      </c>
      <c r="I19" s="49" t="str">
        <f ca="1">IF(J19="","",IF(INDEX(Data!$BI:$BI,MATCH(J19,Data!$A:$A,0),1)=0,"",INDEX(Data!$BI:$BI,MATCH(J19,Data!$A:$A,0),1)))</f>
        <v/>
      </c>
      <c r="J19" s="49" t="str">
        <f ca="1">IFERROR(INDEX(Data!$A$1:I$1000,_xlfn.AGGREGATE(15,6,(OFFSET(Data!$A$1,0,MATCH(J$6,Data!$1:$1,0)-1,1000,1)=IF(J$7="","Yes",J$7))/(OFFSET(Data!$A$1,0,MATCH(J$6,Data!$1:$1,0)-1,1000,1)=IF(J$7="","Yes",J$7))*ROW(Data!$C$1:$C$1000),ROW(J19)-ROW(J$7)),1),"")</f>
        <v>Cinemax</v>
      </c>
      <c r="K19" s="49" t="str">
        <f ca="1">IF(L19="","",IF(INDEX(Data!$BI:$BI,MATCH(L19,Data!$A:$A,0),1)=0,"",INDEX(Data!$BI:$BI,MATCH(L19,Data!$A:$A,0),1)))</f>
        <v/>
      </c>
      <c r="L19" s="49" t="str">
        <f ca="1">IFERROR(INDEX(Data!$A$1:K$1000,_xlfn.AGGREGATE(15,6,(OFFSET(Data!$A$1,0,MATCH(L$6,Data!$1:$1,0)-1,1000,1)=IF(L$7="","Yes",L$7))/(OFFSET(Data!$A$1,0,MATCH(L$6,Data!$1:$1,0)-1,1000,1)=IF(L$7="","Yes",L$7))*ROW(Data!$C$1:$C$1000),ROW(L19)-ROW(L$7)),1),"")</f>
        <v>Bravo</v>
      </c>
      <c r="M19" s="49" t="str">
        <f ca="1">IF(N19="","",IF(INDEX(Data!$BI:$BI,MATCH(N19,Data!$A:$A,0),1)=0,"",INDEX(Data!$BI:$BI,MATCH(N19,Data!$A:$A,0),1)))</f>
        <v/>
      </c>
      <c r="N19" s="49" t="str">
        <f ca="1">IFERROR(INDEX(Data!$A$1:M$1000,_xlfn.AGGREGATE(15,6,(OFFSET(Data!$A$1,0,MATCH(N$6,Data!$1:$1,0)-1,1000,1)=IF(N$7="","Yes",N$7))/(OFFSET(Data!$A$1,0,MATCH(N$6,Data!$1:$1,0)-1,1000,1)=IF(N$7="","Yes",N$7))*ROW(Data!$C$1:$C$1000),ROW(N19)-ROW(N$7)),1),"")</f>
        <v>Big Ten Network</v>
      </c>
      <c r="O19" s="49" t="str">
        <f ca="1">IF(P19="","",IF(INDEX(Data!$BI:$BI,MATCH(P19,Data!$A:$A,0),1)=0,"",INDEX(Data!$BI:$BI,MATCH(P19,Data!$A:$A,0),1)))</f>
        <v/>
      </c>
      <c r="P19" s="49" t="str">
        <f ca="1">IFERROR(INDEX(Data!$A$1:O$1000,_xlfn.AGGREGATE(15,6,(OFFSET(Data!$A$1,0,MATCH(P$6,Data!$1:$1,0)-1,1000,1)=IF(P$7="","Yes",P$7))/(OFFSET(Data!$A$1,0,MATCH(P$6,Data!$1:$1,0)-1,1000,1)=IF(P$7="","Yes",P$7))*ROW(Data!$C$1:$C$1000),ROW(P19)-ROW(P$7)),1),"")</f>
        <v>BBC America</v>
      </c>
      <c r="Q19" s="49" t="str">
        <f ca="1">IF(R19="","",IF(INDEX(Data!$BI:$BI,MATCH(R19,Data!$A:$A,0),1)=0,"",INDEX(Data!$BI:$BI,MATCH(R19,Data!$A:$A,0),1)))</f>
        <v/>
      </c>
      <c r="R19" s="49" t="str">
        <f ca="1">IFERROR(INDEX(Data!$A$1:Q$1000,_xlfn.AGGREGATE(15,6,(OFFSET(Data!$A$1,0,MATCH(R$6,Data!$1:$1,0)-1,1000,1)=IF(R$7="","Yes",R$7))/(OFFSET(Data!$A$1,0,MATCH(R$6,Data!$1:$1,0)-1,1000,1)=IF(R$7="","Yes",R$7))*ROW(Data!$C$1:$C$1000),ROW(R19)-ROW(R$7)),1),"")</f>
        <v>BBC America</v>
      </c>
      <c r="S19" s="49" t="str">
        <f ca="1">IF(T19="","",IF(INDEX(Data!$BI:$BI,MATCH(T19,Data!$A:$A,0),1)=0,"",INDEX(Data!$BI:$BI,MATCH(T19,Data!$A:$A,0),1)))</f>
        <v/>
      </c>
      <c r="T19" s="49" t="str">
        <f ca="1">IFERROR(INDEX(Data!$A$1:R$1000,_xlfn.AGGREGATE(15,6,(OFFSET(Data!$A$1,0,MATCH(T$6,Data!$1:$1,0)-1,1000,1)=IF(T$7="","Yes",T$7))/(OFFSET(Data!$A$1,0,MATCH(T$6,Data!$1:$1,0)-1,1000,1)=IF(T$7="","Yes",T$7))*ROW(Data!$C$1:$C$1000),ROW(T19)-ROW(T$7)),1),"")</f>
        <v>Baby First</v>
      </c>
      <c r="U19" s="49" t="str">
        <f ca="1">IF(V19="","",IF(INDEX(Data!$BI:$BI,MATCH(V19,Data!$A:$A,0),1)=0,"",INDEX(Data!$BI:$BI,MATCH(V19,Data!$A:$A,0),1)))</f>
        <v/>
      </c>
      <c r="V19" s="49" t="str">
        <f ca="1">IFERROR(INDEX(Data!$A$1:T$1000,_xlfn.AGGREGATE(15,6,(OFFSET(Data!$A$1,0,MATCH(V$6,Data!$1:$1,0)-1,1000,1)=IF(V$7="","Yes",V$7))/(OFFSET(Data!$A$1,0,MATCH(V$6,Data!$1:$1,0)-1,1000,1)=IF(V$7="","Yes",V$7))*ROW(Data!$C$1:$C$1000),ROW(V19)-ROW(V$7)),1),"")</f>
        <v>Cheddar Big News</v>
      </c>
      <c r="W19" s="49" t="str">
        <f ca="1">IF(X19="","",IF(INDEX(Data!$BI:$BI,MATCH(X19,Data!$A:$A,0),1)=0,"",INDEX(Data!$BI:$BI,MATCH(X19,Data!$A:$A,0),1)))</f>
        <v/>
      </c>
      <c r="X19" s="49" t="str">
        <f ca="1">IFERROR(INDEX(Data!$A$1:V$1000,_xlfn.AGGREGATE(15,6,(OFFSET(Data!$A$1,0,MATCH(X$6,Data!$1:$1,0)-1,1000,1)=IF(X$7="","Yes",X$7))/(OFFSET(Data!$A$1,0,MATCH(X$6,Data!$1:$1,0)-1,1000,1)=IF(X$7="","Yes",X$7))*ROW(Data!$C$1:$C$1000),ROW(X19)-ROW(X$7)),1),"")</f>
        <v>Cheddar</v>
      </c>
      <c r="Y19" s="49" t="str">
        <f ca="1">IF(Z19="","",IF(INDEX(Data!$BI:$BI,MATCH(Z19,Data!$A:$A,0),1)=0,"",INDEX(Data!$BI:$BI,MATCH(Z19,Data!$A:$A,0),1)))</f>
        <v/>
      </c>
      <c r="Z19" s="49" t="str">
        <f ca="1">IFERROR(INDEX(Data!$A$1:X$1000,_xlfn.AGGREGATE(15,6,(OFFSET(Data!$A$1,0,MATCH(Z$6,Data!$1:$1,0)-1,1000,1)=IF(Z$7="","Yes",Z$7))/(OFFSET(Data!$A$1,0,MATCH(Z$6,Data!$1:$1,0)-1,1000,1)=IF(Z$7="","Yes",Z$7))*ROW(Data!$C$1:$C$1000),ROW(Z19)-ROW(Z$7)),1),"")</f>
        <v>COZI</v>
      </c>
      <c r="AA19" s="49" t="str">
        <f ca="1">IF(AB19="","",IF(INDEX(Data!$BI:$BI,MATCH(AB19,Data!$A:$A,0),1)=0,"",INDEX(Data!$BI:$BI,MATCH(AB19,Data!$A:$A,0),1)))</f>
        <v/>
      </c>
      <c r="AB19" s="49" t="str">
        <f ca="1">IFERROR(INDEX(Data!$A$1:Z$1000,_xlfn.AGGREGATE(15,6,(OFFSET(Data!$A$1,0,MATCH(AB$6,Data!$1:$1,0)-1,1000,1)=IF(AB$7="","Yes",AB$7))/(OFFSET(Data!$A$1,0,MATCH(AB$6,Data!$1:$1,0)-1,1000,1)=IF(AB$7="","Yes",AB$7))*ROW(Data!$C$1:$C$1000),ROW(AB19)-ROW(AB$7)),1),"")</f>
        <v>Bein Sports Espanol</v>
      </c>
      <c r="AC19" s="49" t="str">
        <f ca="1">IF(AD19="","",IF(INDEX(Data!$BI:$BI,MATCH(AD19,Data!$A:$A,0),1)=0,"",INDEX(Data!$BI:$BI,MATCH(AD19,Data!$A:$A,0),1)))</f>
        <v/>
      </c>
      <c r="AD19" s="49" t="str">
        <f ca="1">IFERROR(INDEX(Data!$A$1:AB$1000,_xlfn.AGGREGATE(15,6,(OFFSET(Data!$A$1,0,MATCH(AD$6,Data!$1:$1,0)-1,1000,1)=IF(AD$7="","Yes",AD$7))/(OFFSET(Data!$A$1,0,MATCH(AD$6,Data!$1:$1,0)-1,1000,1)=IF(AD$7="","Yes",AD$7))*ROW(Data!$C$1:$C$1000),ROW(AD19)-ROW(AD$7)),1),"")</f>
        <v>Discovery Channel</v>
      </c>
      <c r="AE19" s="49" t="str">
        <f ca="1">IF(AF19="","",IF(INDEX(Data!$BI:$BI,MATCH(AF19,Data!$A:$A,0),1)=0,"",INDEX(Data!$BI:$BI,MATCH(AF19,Data!$A:$A,0),1)))</f>
        <v/>
      </c>
      <c r="AF19" s="49" t="str">
        <f ca="1">IFERROR(INDEX(Data!$A$1:AJ$1000,_xlfn.AGGREGATE(15,6,(OFFSET(Data!$A$1,0,MATCH(AF$6,Data!$1:$1,0)-1,1000,1)=IF(AF$7="","Yes",AF$7))/(OFFSET(Data!$A$1,0,MATCH(AF$6,Data!$1:$1,0)-1,1000,1)=IF(AF$7="","Yes",AF$7))*ROW(Data!$C$1:$C$1000),ROW(AF19)-ROW(AF$7)),1),"")</f>
        <v/>
      </c>
      <c r="AG19" s="49">
        <f ca="1">IF(AH19="","",IF(INDEX(Data!$BI:$BI,MATCH(AH19,Data!$A:$A,0),1)=0,"",INDEX(Data!$BI:$BI,MATCH(AH19,Data!$A:$A,0),1)))</f>
        <v>1</v>
      </c>
      <c r="AH19" s="49" t="str">
        <f ca="1">IFERROR(INDEX(Data!$A$1:AL$1000,_xlfn.AGGREGATE(15,6,(OFFSET(Data!$A$1,0,MATCH(AH$6,Data!$1:$1,0)-1,1000,1)=IF(AH$7="","Yes",AH$7))/(OFFSET(Data!$A$1,0,MATCH(AH$6,Data!$1:$1,0)-1,1000,1)=IF(AH$7="","Yes",AH$7))*ROW(Data!$C$1:$C$1000),ROW(AH19)-ROW(AH$7)),1),"")</f>
        <v>CBS</v>
      </c>
    </row>
    <row r="20" spans="1:34" ht="24" x14ac:dyDescent="0.4">
      <c r="A20" s="49" t="str">
        <f ca="1">IF(B20="","",IF(INDEX(Data!$BI:$BI,MATCH(B20,Data!$A:$A,0),1)=0,"",INDEX(Data!$BI:$BI,MATCH(B20,Data!$A:$A,0),1)))</f>
        <v/>
      </c>
      <c r="B20" s="49" t="str">
        <f ca="1">IFERROR(INDEX(Data!A$1:$A$1000,_xlfn.AGGREGATE(15,6,(OFFSET(Data!$A$1,0,MATCH(B$6,Data!$1:$1,0)-1,1000,1)=IF(B$7="","Yes",B$7))/(OFFSET(Data!$A$1,0,MATCH(B$6,Data!$1:$1,0)-1,1000,1)=IF(B$7="","Yes",B$7))*ROW(Data!$C$1:$C$1000),ROW(B20)-ROW(B$7)),1),"")</f>
        <v>Cleo TV</v>
      </c>
      <c r="C20" s="49" t="str">
        <f ca="1">IF(D20="","",IF(INDEX(Data!$BI:$BI,MATCH(D20,Data!$A:$A,0),1)=0,"",INDEX(Data!$BI:$BI,MATCH(D20,Data!$A:$A,0),1)))</f>
        <v/>
      </c>
      <c r="D20" s="49" t="str">
        <f ca="1">IFERROR(INDEX(Data!$A$1:C$1000,_xlfn.AGGREGATE(15,6,(OFFSET(Data!$A$1,0,MATCH(D$6,Data!$1:$1,0)-1,1000,1)=IF(D$7="","Yes",D$7))/(OFFSET(Data!$A$1,0,MATCH(D$6,Data!$1:$1,0)-1,1000,1)=IF(D$7="","Yes",D$7))*ROW(Data!$C$1:$C$1000),ROW(D20)-ROW(D$7)),1),"")</f>
        <v>Epix Drive-In</v>
      </c>
      <c r="E20" s="49" t="str">
        <f ca="1">IF(F20="","",IF(INDEX(Data!$BI:$BI,MATCH(F20,Data!$A:$A,0),1)=0,"",INDEX(Data!$BI:$BI,MATCH(F20,Data!$A:$A,0),1)))</f>
        <v/>
      </c>
      <c r="F20" s="49" t="str">
        <f ca="1">IFERROR(INDEX(Data!$A$1:E$1000,_xlfn.AGGREGATE(15,6,(OFFSET(Data!$A$1,0,MATCH(F$6,Data!$1:$1,0)-1,1000,1)=IF(F$7="","Yes",F$7))/(OFFSET(Data!$A$1,0,MATCH(F$6,Data!$1:$1,0)-1,1000,1)=IF(F$7="","Yes",F$7))*ROW(Data!$C$1:$C$1000),ROW(F20)-ROW(F$7)),1),"")</f>
        <v>Discovery Channel</v>
      </c>
      <c r="G20" s="49" t="str">
        <f ca="1">IF(H20="","",IF(INDEX(Data!$BI:$BI,MATCH(H20,Data!$A:$A,0),1)=0,"",INDEX(Data!$BI:$BI,MATCH(H20,Data!$A:$A,0),1)))</f>
        <v/>
      </c>
      <c r="H20" s="49" t="str">
        <f ca="1">IFERROR(INDEX(Data!$A$1:G$1000,_xlfn.AGGREGATE(15,6,(OFFSET(Data!$A$1,0,MATCH(H$6,Data!$1:$1,0)-1,1000,1)=IF(H$7="","Yes",H$7))/(OFFSET(Data!$A$1,0,MATCH(H$6,Data!$1:$1,0)-1,1000,1)=IF(H$7="","Yes",H$7))*ROW(Data!$C$1:$C$1000),ROW(H20)-ROW(H$7)),1),"")</f>
        <v>Comedy Central</v>
      </c>
      <c r="I20" s="49" t="str">
        <f ca="1">IF(J20="","",IF(INDEX(Data!$BI:$BI,MATCH(J20,Data!$A:$A,0),1)=0,"",INDEX(Data!$BI:$BI,MATCH(J20,Data!$A:$A,0),1)))</f>
        <v/>
      </c>
      <c r="J20" s="49" t="str">
        <f ca="1">IFERROR(INDEX(Data!$A$1:I$1000,_xlfn.AGGREGATE(15,6,(OFFSET(Data!$A$1,0,MATCH(J$6,Data!$1:$1,0)-1,1000,1)=IF(J$7="","Yes",J$7))/(OFFSET(Data!$A$1,0,MATCH(J$6,Data!$1:$1,0)-1,1000,1)=IF(J$7="","Yes",J$7))*ROW(Data!$C$1:$C$1000),ROW(J20)-ROW(J$7)),1),"")</f>
        <v>CMT</v>
      </c>
      <c r="K20" s="49">
        <f ca="1">IF(L20="","",IF(INDEX(Data!$BI:$BI,MATCH(L20,Data!$A:$A,0),1)=0,"",INDEX(Data!$BI:$BI,MATCH(L20,Data!$A:$A,0),1)))</f>
        <v>3</v>
      </c>
      <c r="L20" s="49" t="str">
        <f ca="1">IFERROR(INDEX(Data!$A$1:K$1000,_xlfn.AGGREGATE(15,6,(OFFSET(Data!$A$1,0,MATCH(L$6,Data!$1:$1,0)-1,1000,1)=IF(L$7="","Yes",L$7))/(OFFSET(Data!$A$1,0,MATCH(L$6,Data!$1:$1,0)-1,1000,1)=IF(L$7="","Yes",L$7))*ROW(Data!$C$1:$C$1000),ROW(L20)-ROW(L$7)),1),"")</f>
        <v>Cartoon Network</v>
      </c>
      <c r="M20" s="49" t="str">
        <f ca="1">IF(N20="","",IF(INDEX(Data!$BI:$BI,MATCH(N20,Data!$A:$A,0),1)=0,"",INDEX(Data!$BI:$BI,MATCH(N20,Data!$A:$A,0),1)))</f>
        <v/>
      </c>
      <c r="N20" s="49" t="str">
        <f ca="1">IFERROR(INDEX(Data!$A$1:M$1000,_xlfn.AGGREGATE(15,6,(OFFSET(Data!$A$1,0,MATCH(N$6,Data!$1:$1,0)-1,1000,1)=IF(N$7="","Yes",N$7))/(OFFSET(Data!$A$1,0,MATCH(N$6,Data!$1:$1,0)-1,1000,1)=IF(N$7="","Yes",N$7))*ROW(Data!$C$1:$C$1000),ROW(N20)-ROW(N$7)),1),"")</f>
        <v>Bloomberg TV</v>
      </c>
      <c r="O20" s="49" t="str">
        <f ca="1">IF(P20="","",IF(INDEX(Data!$BI:$BI,MATCH(P20,Data!$A:$A,0),1)=0,"",INDEX(Data!$BI:$BI,MATCH(P20,Data!$A:$A,0),1)))</f>
        <v/>
      </c>
      <c r="P20" s="49" t="str">
        <f ca="1">IFERROR(INDEX(Data!$A$1:O$1000,_xlfn.AGGREGATE(15,6,(OFFSET(Data!$A$1,0,MATCH(P$6,Data!$1:$1,0)-1,1000,1)=IF(P$7="","Yes",P$7))/(OFFSET(Data!$A$1,0,MATCH(P$6,Data!$1:$1,0)-1,1000,1)=IF(P$7="","Yes",P$7))*ROW(Data!$C$1:$C$1000),ROW(P20)-ROW(P$7)),1),"")</f>
        <v>BBC World News</v>
      </c>
      <c r="Q20" s="49" t="str">
        <f ca="1">IF(R20="","",IF(INDEX(Data!$BI:$BI,MATCH(R20,Data!$A:$A,0),1)=0,"",INDEX(Data!$BI:$BI,MATCH(R20,Data!$A:$A,0),1)))</f>
        <v/>
      </c>
      <c r="R20" s="49" t="str">
        <f ca="1">IFERROR(INDEX(Data!$A$1:Q$1000,_xlfn.AGGREGATE(15,6,(OFFSET(Data!$A$1,0,MATCH(R$6,Data!$1:$1,0)-1,1000,1)=IF(R$7="","Yes",R$7))/(OFFSET(Data!$A$1,0,MATCH(R$6,Data!$1:$1,0)-1,1000,1)=IF(R$7="","Yes",R$7))*ROW(Data!$C$1:$C$1000),ROW(R20)-ROW(R$7)),1),"")</f>
        <v>BBC World News</v>
      </c>
      <c r="S20" s="49" t="str">
        <f ca="1">IF(T20="","",IF(INDEX(Data!$BI:$BI,MATCH(T20,Data!$A:$A,0),1)=0,"",INDEX(Data!$BI:$BI,MATCH(T20,Data!$A:$A,0),1)))</f>
        <v/>
      </c>
      <c r="T20" s="49" t="str">
        <f ca="1">IFERROR(INDEX(Data!$A$1:R$1000,_xlfn.AGGREGATE(15,6,(OFFSET(Data!$A$1,0,MATCH(T$6,Data!$1:$1,0)-1,1000,1)=IF(T$7="","Yes",T$7))/(OFFSET(Data!$A$1,0,MATCH(T$6,Data!$1:$1,0)-1,1000,1)=IF(T$7="","Yes",T$7))*ROW(Data!$C$1:$C$1000),ROW(T20)-ROW(T$7)),1),"")</f>
        <v>BabyTV</v>
      </c>
      <c r="U20" s="49" t="str">
        <f ca="1">IF(V20="","",IF(INDEX(Data!$BI:$BI,MATCH(V20,Data!$A:$A,0),1)=0,"",INDEX(Data!$BI:$BI,MATCH(V20,Data!$A:$A,0),1)))</f>
        <v/>
      </c>
      <c r="V20" s="49" t="str">
        <f ca="1">IFERROR(INDEX(Data!$A$1:T$1000,_xlfn.AGGREGATE(15,6,(OFFSET(Data!$A$1,0,MATCH(V$6,Data!$1:$1,0)-1,1000,1)=IF(V$7="","Yes",V$7))/(OFFSET(Data!$A$1,0,MATCH(V$6,Data!$1:$1,0)-1,1000,1)=IF(V$7="","Yes",V$7))*ROW(Data!$C$1:$C$1000),ROW(V20)-ROW(V$7)),1),"")</f>
        <v>CNBC</v>
      </c>
      <c r="W20" s="49" t="str">
        <f ca="1">IF(X20="","",IF(INDEX(Data!$BI:$BI,MATCH(X20,Data!$A:$A,0),1)=0,"",INDEX(Data!$BI:$BI,MATCH(X20,Data!$A:$A,0),1)))</f>
        <v/>
      </c>
      <c r="X20" s="49" t="str">
        <f ca="1">IFERROR(INDEX(Data!$A$1:V$1000,_xlfn.AGGREGATE(15,6,(OFFSET(Data!$A$1,0,MATCH(X$6,Data!$1:$1,0)-1,1000,1)=IF(X$7="","Yes",X$7))/(OFFSET(Data!$A$1,0,MATCH(X$6,Data!$1:$1,0)-1,1000,1)=IF(X$7="","Yes",X$7))*ROW(Data!$C$1:$C$1000),ROW(X20)-ROW(X$7)),1),"")</f>
        <v>CNBC</v>
      </c>
      <c r="Y20" s="49" t="str">
        <f ca="1">IF(Z20="","",IF(INDEX(Data!$BI:$BI,MATCH(Z20,Data!$A:$A,0),1)=0,"",INDEX(Data!$BI:$BI,MATCH(Z20,Data!$A:$A,0),1)))</f>
        <v/>
      </c>
      <c r="Z20" s="49" t="str">
        <f ca="1">IFERROR(INDEX(Data!$A$1:X$1000,_xlfn.AGGREGATE(15,6,(OFFSET(Data!$A$1,0,MATCH(Z$6,Data!$1:$1,0)-1,1000,1)=IF(Z$7="","Yes",Z$7))/(OFFSET(Data!$A$1,0,MATCH(Z$6,Data!$1:$1,0)-1,1000,1)=IF(Z$7="","Yes",Z$7))*ROW(Data!$C$1:$C$1000),ROW(Z20)-ROW(Z$7)),1),"")</f>
        <v>Destination America</v>
      </c>
      <c r="AA20" s="49" t="str">
        <f ca="1">IF(AB20="","",IF(INDEX(Data!$BI:$BI,MATCH(AB20,Data!$A:$A,0),1)=0,"",INDEX(Data!$BI:$BI,MATCH(AB20,Data!$A:$A,0),1)))</f>
        <v/>
      </c>
      <c r="AB20" s="49" t="str">
        <f ca="1">IFERROR(INDEX(Data!$A$1:Z$1000,_xlfn.AGGREGATE(15,6,(OFFSET(Data!$A$1,0,MATCH(AB$6,Data!$1:$1,0)-1,1000,1)=IF(AB$7="","Yes",AB$7))/(OFFSET(Data!$A$1,0,MATCH(AB$6,Data!$1:$1,0)-1,1000,1)=IF(AB$7="","Yes",AB$7))*ROW(Data!$C$1:$C$1000),ROW(AB20)-ROW(AB$7)),1),"")</f>
        <v>BET</v>
      </c>
      <c r="AC20" s="49" t="str">
        <f ca="1">IF(AD20="","",IF(INDEX(Data!$BI:$BI,MATCH(AD20,Data!$A:$A,0),1)=0,"",INDEX(Data!$BI:$BI,MATCH(AD20,Data!$A:$A,0),1)))</f>
        <v/>
      </c>
      <c r="AD20" s="49" t="str">
        <f ca="1">IFERROR(INDEX(Data!$A$1:AB$1000,_xlfn.AGGREGATE(15,6,(OFFSET(Data!$A$1,0,MATCH(AD$6,Data!$1:$1,0)-1,1000,1)=IF(AD$7="","Yes",AD$7))/(OFFSET(Data!$A$1,0,MATCH(AD$6,Data!$1:$1,0)-1,1000,1)=IF(AD$7="","Yes",AD$7))*ROW(Data!$C$1:$C$1000),ROW(AD20)-ROW(AD$7)),1),"")</f>
        <v>Food Network</v>
      </c>
      <c r="AE20" s="49" t="str">
        <f ca="1">IF(AF20="","",IF(INDEX(Data!$BI:$BI,MATCH(AF20,Data!$A:$A,0),1)=0,"",INDEX(Data!$BI:$BI,MATCH(AF20,Data!$A:$A,0),1)))</f>
        <v/>
      </c>
      <c r="AF20" s="49" t="str">
        <f ca="1">IFERROR(INDEX(Data!$A$1:AJ$1000,_xlfn.AGGREGATE(15,6,(OFFSET(Data!$A$1,0,MATCH(AF$6,Data!$1:$1,0)-1,1000,1)=IF(AF$7="","Yes",AF$7))/(OFFSET(Data!$A$1,0,MATCH(AF$6,Data!$1:$1,0)-1,1000,1)=IF(AF$7="","Yes",AF$7))*ROW(Data!$C$1:$C$1000),ROW(AF20)-ROW(AF$7)),1),"")</f>
        <v/>
      </c>
      <c r="AG20" s="49" t="str">
        <f ca="1">IF(AH20="","",IF(INDEX(Data!$BI:$BI,MATCH(AH20,Data!$A:$A,0),1)=0,"",INDEX(Data!$BI:$BI,MATCH(AH20,Data!$A:$A,0),1)))</f>
        <v/>
      </c>
      <c r="AH20" s="49" t="str">
        <f ca="1">IFERROR(INDEX(Data!$A$1:AL$1000,_xlfn.AGGREGATE(15,6,(OFFSET(Data!$A$1,0,MATCH(AH$6,Data!$1:$1,0)-1,1000,1)=IF(AH$7="","Yes",AH$7))/(OFFSET(Data!$A$1,0,MATCH(AH$6,Data!$1:$1,0)-1,1000,1)=IF(AH$7="","Yes",AH$7))*ROW(Data!$C$1:$C$1000),ROW(AH20)-ROW(AH$7)),1),"")</f>
        <v>CBS Sports Network</v>
      </c>
    </row>
    <row r="21" spans="1:34" x14ac:dyDescent="0.4">
      <c r="A21" s="49" t="str">
        <f ca="1">IF(B21="","",IF(INDEX(Data!$BI:$BI,MATCH(B21,Data!$A:$A,0),1)=0,"",INDEX(Data!$BI:$BI,MATCH(B21,Data!$A:$A,0),1)))</f>
        <v/>
      </c>
      <c r="B21" s="49" t="str">
        <f ca="1">IFERROR(INDEX(Data!A$1:$A$1000,_xlfn.AGGREGATE(15,6,(OFFSET(Data!$A$1,0,MATCH(B$6,Data!$1:$1,0)-1,1000,1)=IF(B$7="","Yes",B$7))/(OFFSET(Data!$A$1,0,MATCH(B$6,Data!$1:$1,0)-1,1000,1)=IF(B$7="","Yes",B$7))*ROW(Data!$C$1:$C$1000),ROW(B21)-ROW(B$7)),1),"")</f>
        <v>CMT</v>
      </c>
      <c r="C21" s="49" t="str">
        <f ca="1">IF(D21="","",IF(INDEX(Data!$BI:$BI,MATCH(D21,Data!$A:$A,0),1)=0,"",INDEX(Data!$BI:$BI,MATCH(D21,Data!$A:$A,0),1)))</f>
        <v/>
      </c>
      <c r="D21" s="49" t="str">
        <f ca="1">IFERROR(INDEX(Data!$A$1:C$1000,_xlfn.AGGREGATE(15,6,(OFFSET(Data!$A$1,0,MATCH(D$6,Data!$1:$1,0)-1,1000,1)=IF(D$7="","Yes",D$7))/(OFFSET(Data!$A$1,0,MATCH(D$6,Data!$1:$1,0)-1,1000,1)=IF(D$7="","Yes",D$7))*ROW(Data!$C$1:$C$1000),ROW(D21)-ROW(D$7)),1),"")</f>
        <v>ESPN</v>
      </c>
      <c r="E21" s="49" t="str">
        <f ca="1">IF(F21="","",IF(INDEX(Data!$BI:$BI,MATCH(F21,Data!$A:$A,0),1)=0,"",INDEX(Data!$BI:$BI,MATCH(F21,Data!$A:$A,0),1)))</f>
        <v/>
      </c>
      <c r="F21" s="49" t="str">
        <f ca="1">IFERROR(INDEX(Data!$A$1:E$1000,_xlfn.AGGREGATE(15,6,(OFFSET(Data!$A$1,0,MATCH(F$6,Data!$1:$1,0)-1,1000,1)=IF(F$7="","Yes",F$7))/(OFFSET(Data!$A$1,0,MATCH(F$6,Data!$1:$1,0)-1,1000,1)=IF(F$7="","Yes",F$7))*ROW(Data!$C$1:$C$1000),ROW(F21)-ROW(F$7)),1),"")</f>
        <v>E!</v>
      </c>
      <c r="G21" s="49" t="str">
        <f ca="1">IF(H21="","",IF(INDEX(Data!$BI:$BI,MATCH(H21,Data!$A:$A,0),1)=0,"",INDEX(Data!$BI:$BI,MATCH(H21,Data!$A:$A,0),1)))</f>
        <v/>
      </c>
      <c r="H21" s="49" t="str">
        <f ca="1">IFERROR(INDEX(Data!$A$1:G$1000,_xlfn.AGGREGATE(15,6,(OFFSET(Data!$A$1,0,MATCH(H$6,Data!$1:$1,0)-1,1000,1)=IF(H$7="","Yes",H$7))/(OFFSET(Data!$A$1,0,MATCH(H$6,Data!$1:$1,0)-1,1000,1)=IF(H$7="","Yes",H$7))*ROW(Data!$C$1:$C$1000),ROW(H21)-ROW(H$7)),1),"")</f>
        <v>CW</v>
      </c>
      <c r="I21" s="49" t="str">
        <f ca="1">IF(J21="","",IF(INDEX(Data!$BI:$BI,MATCH(J21,Data!$A:$A,0),1)=0,"",INDEX(Data!$BI:$BI,MATCH(J21,Data!$A:$A,0),1)))</f>
        <v/>
      </c>
      <c r="J21" s="49" t="str">
        <f ca="1">IFERROR(INDEX(Data!$A$1:I$1000,_xlfn.AGGREGATE(15,6,(OFFSET(Data!$A$1,0,MATCH(J$6,Data!$1:$1,0)-1,1000,1)=IF(J$7="","Yes",J$7))/(OFFSET(Data!$A$1,0,MATCH(J$6,Data!$1:$1,0)-1,1000,1)=IF(J$7="","Yes",J$7))*ROW(Data!$C$1:$C$1000),ROW(J21)-ROW(J$7)),1),"")</f>
        <v>CNBC</v>
      </c>
      <c r="K21" s="49">
        <f ca="1">IF(L21="","",IF(INDEX(Data!$BI:$BI,MATCH(L21,Data!$A:$A,0),1)=0,"",INDEX(Data!$BI:$BI,MATCH(L21,Data!$A:$A,0),1)))</f>
        <v>1</v>
      </c>
      <c r="L21" s="49" t="str">
        <f ca="1">IFERROR(INDEX(Data!$A$1:K$1000,_xlfn.AGGREGATE(15,6,(OFFSET(Data!$A$1,0,MATCH(L$6,Data!$1:$1,0)-1,1000,1)=IF(L$7="","Yes",L$7))/(OFFSET(Data!$A$1,0,MATCH(L$6,Data!$1:$1,0)-1,1000,1)=IF(L$7="","Yes",L$7))*ROW(Data!$C$1:$C$1000),ROW(L21)-ROW(L$7)),1),"")</f>
        <v>CBS</v>
      </c>
      <c r="M21" s="49" t="str">
        <f ca="1">IF(N21="","",IF(INDEX(Data!$BI:$BI,MATCH(N21,Data!$A:$A,0),1)=0,"",INDEX(Data!$BI:$BI,MATCH(N21,Data!$A:$A,0),1)))</f>
        <v/>
      </c>
      <c r="N21" s="49" t="str">
        <f ca="1">IFERROR(INDEX(Data!$A$1:M$1000,_xlfn.AGGREGATE(15,6,(OFFSET(Data!$A$1,0,MATCH(N$6,Data!$1:$1,0)-1,1000,1)=IF(N$7="","Yes",N$7))/(OFFSET(Data!$A$1,0,MATCH(N$6,Data!$1:$1,0)-1,1000,1)=IF(N$7="","Yes",N$7))*ROW(Data!$C$1:$C$1000),ROW(N21)-ROW(N$7)),1),"")</f>
        <v>Bravo</v>
      </c>
      <c r="O21" s="49" t="str">
        <f ca="1">IF(P21="","",IF(INDEX(Data!$BI:$BI,MATCH(P21,Data!$A:$A,0),1)=0,"",INDEX(Data!$BI:$BI,MATCH(P21,Data!$A:$A,0),1)))</f>
        <v/>
      </c>
      <c r="P21" s="49" t="str">
        <f ca="1">IFERROR(INDEX(Data!$A$1:O$1000,_xlfn.AGGREGATE(15,6,(OFFSET(Data!$A$1,0,MATCH(P$6,Data!$1:$1,0)-1,1000,1)=IF(P$7="","Yes",P$7))/(OFFSET(Data!$A$1,0,MATCH(P$6,Data!$1:$1,0)-1,1000,1)=IF(P$7="","Yes",P$7))*ROW(Data!$C$1:$C$1000),ROW(P21)-ROW(P$7)),1),"")</f>
        <v>BET</v>
      </c>
      <c r="Q21" s="49" t="str">
        <f ca="1">IF(R21="","",IF(INDEX(Data!$BI:$BI,MATCH(R21,Data!$A:$A,0),1)=0,"",INDEX(Data!$BI:$BI,MATCH(R21,Data!$A:$A,0),1)))</f>
        <v/>
      </c>
      <c r="R21" s="49" t="str">
        <f ca="1">IFERROR(INDEX(Data!$A$1:Q$1000,_xlfn.AGGREGATE(15,6,(OFFSET(Data!$A$1,0,MATCH(R$6,Data!$1:$1,0)-1,1000,1)=IF(R$7="","Yes",R$7))/(OFFSET(Data!$A$1,0,MATCH(R$6,Data!$1:$1,0)-1,1000,1)=IF(R$7="","Yes",R$7))*ROW(Data!$C$1:$C$1000),ROW(R21)-ROW(R$7)),1),"")</f>
        <v>BET</v>
      </c>
      <c r="S21" s="49" t="str">
        <f ca="1">IF(T21="","",IF(INDEX(Data!$BI:$BI,MATCH(T21,Data!$A:$A,0),1)=0,"",INDEX(Data!$BI:$BI,MATCH(T21,Data!$A:$A,0),1)))</f>
        <v/>
      </c>
      <c r="T21" s="49" t="str">
        <f ca="1">IFERROR(INDEX(Data!$A$1:R$1000,_xlfn.AGGREGATE(15,6,(OFFSET(Data!$A$1,0,MATCH(T$6,Data!$1:$1,0)-1,1000,1)=IF(T$7="","Yes",T$7))/(OFFSET(Data!$A$1,0,MATCH(T$6,Data!$1:$1,0)-1,1000,1)=IF(T$7="","Yes",T$7))*ROW(Data!$C$1:$C$1000),ROW(T21)-ROW(T$7)),1),"")</f>
        <v>Bandamax</v>
      </c>
      <c r="U21" s="49" t="str">
        <f ca="1">IF(V21="","",IF(INDEX(Data!$BI:$BI,MATCH(V21,Data!$A:$A,0),1)=0,"",INDEX(Data!$BI:$BI,MATCH(V21,Data!$A:$A,0),1)))</f>
        <v/>
      </c>
      <c r="V21" s="49" t="str">
        <f ca="1">IFERROR(INDEX(Data!$A$1:T$1000,_xlfn.AGGREGATE(15,6,(OFFSET(Data!$A$1,0,MATCH(V$6,Data!$1:$1,0)-1,1000,1)=IF(V$7="","Yes",V$7))/(OFFSET(Data!$A$1,0,MATCH(V$6,Data!$1:$1,0)-1,1000,1)=IF(V$7="","Yes",V$7))*ROW(Data!$C$1:$C$1000),ROW(V21)-ROW(V$7)),1),"")</f>
        <v>CNBC World</v>
      </c>
      <c r="W21" s="49" t="str">
        <f ca="1">IF(X21="","",IF(INDEX(Data!$BI:$BI,MATCH(X21,Data!$A:$A,0),1)=0,"",INDEX(Data!$BI:$BI,MATCH(X21,Data!$A:$A,0),1)))</f>
        <v/>
      </c>
      <c r="X21" s="49" t="str">
        <f ca="1">IFERROR(INDEX(Data!$A$1:V$1000,_xlfn.AGGREGATE(15,6,(OFFSET(Data!$A$1,0,MATCH(X$6,Data!$1:$1,0)-1,1000,1)=IF(X$7="","Yes",X$7))/(OFFSET(Data!$A$1,0,MATCH(X$6,Data!$1:$1,0)-1,1000,1)=IF(X$7="","Yes",X$7))*ROW(Data!$C$1:$C$1000),ROW(X21)-ROW(X$7)),1),"")</f>
        <v>CNN</v>
      </c>
      <c r="Y21" s="49" t="str">
        <f ca="1">IF(Z21="","",IF(INDEX(Data!$BI:$BI,MATCH(Z21,Data!$A:$A,0),1)=0,"",INDEX(Data!$BI:$BI,MATCH(Z21,Data!$A:$A,0),1)))</f>
        <v/>
      </c>
      <c r="Z21" s="49" t="str">
        <f ca="1">IFERROR(INDEX(Data!$A$1:X$1000,_xlfn.AGGREGATE(15,6,(OFFSET(Data!$A$1,0,MATCH(Z$6,Data!$1:$1,0)-1,1000,1)=IF(Z$7="","Yes",Z$7))/(OFFSET(Data!$A$1,0,MATCH(Z$6,Data!$1:$1,0)-1,1000,1)=IF(Z$7="","Yes",Z$7))*ROW(Data!$C$1:$C$1000),ROW(Z21)-ROW(Z$7)),1),"")</f>
        <v>Discovery Channel</v>
      </c>
      <c r="AA21" s="49" t="str">
        <f ca="1">IF(AB21="","",IF(INDEX(Data!$BI:$BI,MATCH(AB21,Data!$A:$A,0),1)=0,"",INDEX(Data!$BI:$BI,MATCH(AB21,Data!$A:$A,0),1)))</f>
        <v/>
      </c>
      <c r="AB21" s="49" t="str">
        <f ca="1">IFERROR(INDEX(Data!$A$1:Z$1000,_xlfn.AGGREGATE(15,6,(OFFSET(Data!$A$1,0,MATCH(AB$6,Data!$1:$1,0)-1,1000,1)=IF(AB$7="","Yes",AB$7))/(OFFSET(Data!$A$1,0,MATCH(AB$6,Data!$1:$1,0)-1,1000,1)=IF(AB$7="","Yes",AB$7))*ROW(Data!$C$1:$C$1000),ROW(AB21)-ROW(AB$7)),1),"")</f>
        <v>Big Ten Network</v>
      </c>
      <c r="AC21" s="49" t="str">
        <f ca="1">IF(AD21="","",IF(INDEX(Data!$BI:$BI,MATCH(AD21,Data!$A:$A,0),1)=0,"",INDEX(Data!$BI:$BI,MATCH(AD21,Data!$A:$A,0),1)))</f>
        <v/>
      </c>
      <c r="AD21" s="49" t="str">
        <f ca="1">IFERROR(INDEX(Data!$A$1:AB$1000,_xlfn.AGGREGATE(15,6,(OFFSET(Data!$A$1,0,MATCH(AD$6,Data!$1:$1,0)-1,1000,1)=IF(AD$7="","Yes",AD$7))/(OFFSET(Data!$A$1,0,MATCH(AD$6,Data!$1:$1,0)-1,1000,1)=IF(AD$7="","Yes",AD$7))*ROW(Data!$C$1:$C$1000),ROW(AD21)-ROW(AD$7)),1),"")</f>
        <v>FYI</v>
      </c>
      <c r="AE21" s="49" t="str">
        <f ca="1">IF(AF21="","",IF(INDEX(Data!$BI:$BI,MATCH(AF21,Data!$A:$A,0),1)=0,"",INDEX(Data!$BI:$BI,MATCH(AF21,Data!$A:$A,0),1)))</f>
        <v/>
      </c>
      <c r="AF21" s="49" t="str">
        <f ca="1">IFERROR(INDEX(Data!$A$1:AJ$1000,_xlfn.AGGREGATE(15,6,(OFFSET(Data!$A$1,0,MATCH(AF$6,Data!$1:$1,0)-1,1000,1)=IF(AF$7="","Yes",AF$7))/(OFFSET(Data!$A$1,0,MATCH(AF$6,Data!$1:$1,0)-1,1000,1)=IF(AF$7="","Yes",AF$7))*ROW(Data!$C$1:$C$1000),ROW(AF21)-ROW(AF$7)),1),"")</f>
        <v/>
      </c>
      <c r="AG21" s="49" t="str">
        <f ca="1">IF(AH21="","",IF(INDEX(Data!$BI:$BI,MATCH(AH21,Data!$A:$A,0),1)=0,"",INDEX(Data!$BI:$BI,MATCH(AH21,Data!$A:$A,0),1)))</f>
        <v/>
      </c>
      <c r="AH21" s="49" t="str">
        <f ca="1">IFERROR(INDEX(Data!$A$1:AL$1000,_xlfn.AGGREGATE(15,6,(OFFSET(Data!$A$1,0,MATCH(AH$6,Data!$1:$1,0)-1,1000,1)=IF(AH$7="","Yes",AH$7))/(OFFSET(Data!$A$1,0,MATCH(AH$6,Data!$1:$1,0)-1,1000,1)=IF(AH$7="","Yes",AH$7))*ROW(Data!$C$1:$C$1000),ROW(AH21)-ROW(AH$7)),1),"")</f>
        <v>Cinemax</v>
      </c>
    </row>
    <row r="22" spans="1:34" x14ac:dyDescent="0.4">
      <c r="A22" s="49" t="str">
        <f ca="1">IF(B22="","",IF(INDEX(Data!$BI:$BI,MATCH(B22,Data!$A:$A,0),1)=0,"",INDEX(Data!$BI:$BI,MATCH(B22,Data!$A:$A,0),1)))</f>
        <v/>
      </c>
      <c r="B22" s="49" t="str">
        <f ca="1">IFERROR(INDEX(Data!A$1:$A$1000,_xlfn.AGGREGATE(15,6,(OFFSET(Data!$A$1,0,MATCH(B$6,Data!$1:$1,0)-1,1000,1)=IF(B$7="","Yes",B$7))/(OFFSET(Data!$A$1,0,MATCH(B$6,Data!$1:$1,0)-1,1000,1)=IF(B$7="","Yes",B$7))*ROW(Data!$C$1:$C$1000),ROW(B22)-ROW(B$7)),1),"")</f>
        <v>Comedy Central</v>
      </c>
      <c r="C22" s="49" t="str">
        <f ca="1">IF(D22="","",IF(INDEX(Data!$BI:$BI,MATCH(D22,Data!$A:$A,0),1)=0,"",INDEX(Data!$BI:$BI,MATCH(D22,Data!$A:$A,0),1)))</f>
        <v/>
      </c>
      <c r="D22" s="49" t="str">
        <f ca="1">IFERROR(INDEX(Data!$A$1:C$1000,_xlfn.AGGREGATE(15,6,(OFFSET(Data!$A$1,0,MATCH(D$6,Data!$1:$1,0)-1,1000,1)=IF(D$7="","Yes",D$7))/(OFFSET(Data!$A$1,0,MATCH(D$6,Data!$1:$1,0)-1,1000,1)=IF(D$7="","Yes",D$7))*ROW(Data!$C$1:$C$1000),ROW(D22)-ROW(D$7)),1),"")</f>
        <v>ESPN 2</v>
      </c>
      <c r="E22" s="49" t="str">
        <f ca="1">IF(F22="","",IF(INDEX(Data!$BI:$BI,MATCH(F22,Data!$A:$A,0),1)=0,"",INDEX(Data!$BI:$BI,MATCH(F22,Data!$A:$A,0),1)))</f>
        <v/>
      </c>
      <c r="F22" s="49" t="str">
        <f ca="1">IFERROR(INDEX(Data!$A$1:E$1000,_xlfn.AGGREGATE(15,6,(OFFSET(Data!$A$1,0,MATCH(F$6,Data!$1:$1,0)-1,1000,1)=IF(F$7="","Yes",F$7))/(OFFSET(Data!$A$1,0,MATCH(F$6,Data!$1:$1,0)-1,1000,1)=IF(F$7="","Yes",F$7))*ROW(Data!$C$1:$C$1000),ROW(F22)-ROW(F$7)),1),"")</f>
        <v>Epix Drive-In</v>
      </c>
      <c r="G22" s="49" t="str">
        <f ca="1">IF(H22="","",IF(INDEX(Data!$BI:$BI,MATCH(H22,Data!$A:$A,0),1)=0,"",INDEX(Data!$BI:$BI,MATCH(H22,Data!$A:$A,0),1)))</f>
        <v/>
      </c>
      <c r="H22" s="49" t="str">
        <f ca="1">IFERROR(INDEX(Data!$A$1:G$1000,_xlfn.AGGREGATE(15,6,(OFFSET(Data!$A$1,0,MATCH(H$6,Data!$1:$1,0)-1,1000,1)=IF(H$7="","Yes",H$7))/(OFFSET(Data!$A$1,0,MATCH(H$6,Data!$1:$1,0)-1,1000,1)=IF(H$7="","Yes",H$7))*ROW(Data!$C$1:$C$1000),ROW(H22)-ROW(H$7)),1),"")</f>
        <v>Disney Channel</v>
      </c>
      <c r="I22" s="49" t="str">
        <f ca="1">IF(J22="","",IF(INDEX(Data!$BI:$BI,MATCH(J22,Data!$A:$A,0),1)=0,"",INDEX(Data!$BI:$BI,MATCH(J22,Data!$A:$A,0),1)))</f>
        <v/>
      </c>
      <c r="J22" s="49" t="str">
        <f ca="1">IFERROR(INDEX(Data!$A$1:I$1000,_xlfn.AGGREGATE(15,6,(OFFSET(Data!$A$1,0,MATCH(J$6,Data!$1:$1,0)-1,1000,1)=IF(J$7="","Yes",J$7))/(OFFSET(Data!$A$1,0,MATCH(J$6,Data!$1:$1,0)-1,1000,1)=IF(J$7="","Yes",J$7))*ROW(Data!$C$1:$C$1000),ROW(J22)-ROW(J$7)),1),"")</f>
        <v>CNBC World</v>
      </c>
      <c r="K22" s="49" t="str">
        <f ca="1">IF(L22="","",IF(INDEX(Data!$BI:$BI,MATCH(L22,Data!$A:$A,0),1)=0,"",INDEX(Data!$BI:$BI,MATCH(L22,Data!$A:$A,0),1)))</f>
        <v/>
      </c>
      <c r="L22" s="49" t="str">
        <f ca="1">IFERROR(INDEX(Data!$A$1:K$1000,_xlfn.AGGREGATE(15,6,(OFFSET(Data!$A$1,0,MATCH(L$6,Data!$1:$1,0)-1,1000,1)=IF(L$7="","Yes",L$7))/(OFFSET(Data!$A$1,0,MATCH(L$6,Data!$1:$1,0)-1,1000,1)=IF(L$7="","Yes",L$7))*ROW(Data!$C$1:$C$1000),ROW(L22)-ROW(L$7)),1),"")</f>
        <v>CMT</v>
      </c>
      <c r="M22" s="49">
        <f ca="1">IF(N22="","",IF(INDEX(Data!$BI:$BI,MATCH(N22,Data!$A:$A,0),1)=0,"",INDEX(Data!$BI:$BI,MATCH(N22,Data!$A:$A,0),1)))</f>
        <v>3</v>
      </c>
      <c r="N22" s="49" t="str">
        <f ca="1">IFERROR(INDEX(Data!$A$1:M$1000,_xlfn.AGGREGATE(15,6,(OFFSET(Data!$A$1,0,MATCH(N$6,Data!$1:$1,0)-1,1000,1)=IF(N$7="","Yes",N$7))/(OFFSET(Data!$A$1,0,MATCH(N$6,Data!$1:$1,0)-1,1000,1)=IF(N$7="","Yes",N$7))*ROW(Data!$C$1:$C$1000),ROW(N22)-ROW(N$7)),1),"")</f>
        <v>Cartoon Network</v>
      </c>
      <c r="O22" s="49" t="str">
        <f ca="1">IF(P22="","",IF(INDEX(Data!$BI:$BI,MATCH(P22,Data!$A:$A,0),1)=0,"",INDEX(Data!$BI:$BI,MATCH(P22,Data!$A:$A,0),1)))</f>
        <v/>
      </c>
      <c r="P22" s="49" t="str">
        <f ca="1">IFERROR(INDEX(Data!$A$1:O$1000,_xlfn.AGGREGATE(15,6,(OFFSET(Data!$A$1,0,MATCH(P$6,Data!$1:$1,0)-1,1000,1)=IF(P$7="","Yes",P$7))/(OFFSET(Data!$A$1,0,MATCH(P$6,Data!$1:$1,0)-1,1000,1)=IF(P$7="","Yes",P$7))*ROW(Data!$C$1:$C$1000),ROW(P22)-ROW(P$7)),1),"")</f>
        <v>BET Her</v>
      </c>
      <c r="Q22" s="49" t="str">
        <f ca="1">IF(R22="","",IF(INDEX(Data!$BI:$BI,MATCH(R22,Data!$A:$A,0),1)=0,"",INDEX(Data!$BI:$BI,MATCH(R22,Data!$A:$A,0),1)))</f>
        <v/>
      </c>
      <c r="R22" s="49" t="str">
        <f ca="1">IFERROR(INDEX(Data!$A$1:Q$1000,_xlfn.AGGREGATE(15,6,(OFFSET(Data!$A$1,0,MATCH(R$6,Data!$1:$1,0)-1,1000,1)=IF(R$7="","Yes",R$7))/(OFFSET(Data!$A$1,0,MATCH(R$6,Data!$1:$1,0)-1,1000,1)=IF(R$7="","Yes",R$7))*ROW(Data!$C$1:$C$1000),ROW(R22)-ROW(R$7)),1),"")</f>
        <v>BET Her</v>
      </c>
      <c r="S22" s="49" t="str">
        <f ca="1">IF(T22="","",IF(INDEX(Data!$BI:$BI,MATCH(T22,Data!$A:$A,0),1)=0,"",INDEX(Data!$BI:$BI,MATCH(T22,Data!$A:$A,0),1)))</f>
        <v/>
      </c>
      <c r="T22" s="49" t="str">
        <f ca="1">IFERROR(INDEX(Data!$A$1:R$1000,_xlfn.AGGREGATE(15,6,(OFFSET(Data!$A$1,0,MATCH(T$6,Data!$1:$1,0)-1,1000,1)=IF(T$7="","Yes",T$7))/(OFFSET(Data!$A$1,0,MATCH(T$6,Data!$1:$1,0)-1,1000,1)=IF(T$7="","Yes",T$7))*ROW(Data!$C$1:$C$1000),ROW(T22)-ROW(T$7)),1),"")</f>
        <v>Boomerang</v>
      </c>
      <c r="U22" s="49" t="str">
        <f ca="1">IF(V22="","",IF(INDEX(Data!$BI:$BI,MATCH(V22,Data!$A:$A,0),1)=0,"",INDEX(Data!$BI:$BI,MATCH(V22,Data!$A:$A,0),1)))</f>
        <v/>
      </c>
      <c r="V22" s="49" t="str">
        <f ca="1">IFERROR(INDEX(Data!$A$1:T$1000,_xlfn.AGGREGATE(15,6,(OFFSET(Data!$A$1,0,MATCH(V$6,Data!$1:$1,0)-1,1000,1)=IF(V$7="","Yes",V$7))/(OFFSET(Data!$A$1,0,MATCH(V$6,Data!$1:$1,0)-1,1000,1)=IF(V$7="","Yes",V$7))*ROW(Data!$C$1:$C$1000),ROW(V22)-ROW(V$7)),1),"")</f>
        <v>CNN</v>
      </c>
      <c r="W22" s="49" t="str">
        <f ca="1">IF(X22="","",IF(INDEX(Data!$BI:$BI,MATCH(X22,Data!$A:$A,0),1)=0,"",INDEX(Data!$BI:$BI,MATCH(X22,Data!$A:$A,0),1)))</f>
        <v/>
      </c>
      <c r="X22" s="49" t="str">
        <f ca="1">IFERROR(INDEX(Data!$A$1:V$1000,_xlfn.AGGREGATE(15,6,(OFFSET(Data!$A$1,0,MATCH(X$6,Data!$1:$1,0)-1,1000,1)=IF(X$7="","Yes",X$7))/(OFFSET(Data!$A$1,0,MATCH(X$6,Data!$1:$1,0)-1,1000,1)=IF(X$7="","Yes",X$7))*ROW(Data!$C$1:$C$1000),ROW(X22)-ROW(X$7)),1),"")</f>
        <v>CNN International</v>
      </c>
      <c r="Y22" s="49" t="str">
        <f ca="1">IF(Z22="","",IF(INDEX(Data!$BI:$BI,MATCH(Z22,Data!$A:$A,0),1)=0,"",INDEX(Data!$BI:$BI,MATCH(Z22,Data!$A:$A,0),1)))</f>
        <v/>
      </c>
      <c r="Z22" s="49" t="str">
        <f ca="1">IFERROR(INDEX(Data!$A$1:X$1000,_xlfn.AGGREGATE(15,6,(OFFSET(Data!$A$1,0,MATCH(Z$6,Data!$1:$1,0)-1,1000,1)=IF(Z$7="","Yes",Z$7))/(OFFSET(Data!$A$1,0,MATCH(Z$6,Data!$1:$1,0)-1,1000,1)=IF(Z$7="","Yes",Z$7))*ROW(Data!$C$1:$C$1000),ROW(Z22)-ROW(Z$7)),1),"")</f>
        <v>Disney Channel</v>
      </c>
      <c r="AA22" s="49" t="str">
        <f ca="1">IF(AB22="","",IF(INDEX(Data!$BI:$BI,MATCH(AB22,Data!$A:$A,0),1)=0,"",INDEX(Data!$BI:$BI,MATCH(AB22,Data!$A:$A,0),1)))</f>
        <v/>
      </c>
      <c r="AB22" s="49" t="str">
        <f ca="1">IFERROR(INDEX(Data!$A$1:Z$1000,_xlfn.AGGREGATE(15,6,(OFFSET(Data!$A$1,0,MATCH(AB$6,Data!$1:$1,0)-1,1000,1)=IF(AB$7="","Yes",AB$7))/(OFFSET(Data!$A$1,0,MATCH(AB$6,Data!$1:$1,0)-1,1000,1)=IF(AB$7="","Yes",AB$7))*ROW(Data!$C$1:$C$1000),ROW(AB22)-ROW(AB$7)),1),"")</f>
        <v>Bravo</v>
      </c>
      <c r="AC22" s="49" t="str">
        <f ca="1">IF(AD22="","",IF(INDEX(Data!$BI:$BI,MATCH(AD22,Data!$A:$A,0),1)=0,"",INDEX(Data!$BI:$BI,MATCH(AD22,Data!$A:$A,0),1)))</f>
        <v/>
      </c>
      <c r="AD22" s="49" t="str">
        <f ca="1">IFERROR(INDEX(Data!$A$1:AB$1000,_xlfn.AGGREGATE(15,6,(OFFSET(Data!$A$1,0,MATCH(AD$6,Data!$1:$1,0)-1,1000,1)=IF(AD$7="","Yes",AD$7))/(OFFSET(Data!$A$1,0,MATCH(AD$6,Data!$1:$1,0)-1,1000,1)=IF(AD$7="","Yes",AD$7))*ROW(Data!$C$1:$C$1000),ROW(AD22)-ROW(AD$7)),1),"")</f>
        <v>Hallmark</v>
      </c>
      <c r="AE22" s="49" t="str">
        <f ca="1">IF(AF22="","",IF(INDEX(Data!$BI:$BI,MATCH(AF22,Data!$A:$A,0),1)=0,"",INDEX(Data!$BI:$BI,MATCH(AF22,Data!$A:$A,0),1)))</f>
        <v/>
      </c>
      <c r="AF22" s="49" t="str">
        <f ca="1">IFERROR(INDEX(Data!$A$1:AJ$1000,_xlfn.AGGREGATE(15,6,(OFFSET(Data!$A$1,0,MATCH(AF$6,Data!$1:$1,0)-1,1000,1)=IF(AF$7="","Yes",AF$7))/(OFFSET(Data!$A$1,0,MATCH(AF$6,Data!$1:$1,0)-1,1000,1)=IF(AF$7="","Yes",AF$7))*ROW(Data!$C$1:$C$1000),ROW(AF22)-ROW(AF$7)),1),"")</f>
        <v/>
      </c>
      <c r="AG22" s="49" t="str">
        <f ca="1">IF(AH22="","",IF(INDEX(Data!$BI:$BI,MATCH(AH22,Data!$A:$A,0),1)=0,"",INDEX(Data!$BI:$BI,MATCH(AH22,Data!$A:$A,0),1)))</f>
        <v/>
      </c>
      <c r="AH22" s="49" t="str">
        <f ca="1">IFERROR(INDEX(Data!$A$1:AL$1000,_xlfn.AGGREGATE(15,6,(OFFSET(Data!$A$1,0,MATCH(AH$6,Data!$1:$1,0)-1,1000,1)=IF(AH$7="","Yes",AH$7))/(OFFSET(Data!$A$1,0,MATCH(AH$6,Data!$1:$1,0)-1,1000,1)=IF(AH$7="","Yes",AH$7))*ROW(Data!$C$1:$C$1000),ROW(AH22)-ROW(AH$7)),1),"")</f>
        <v>CMT</v>
      </c>
    </row>
    <row r="23" spans="1:34" ht="24" x14ac:dyDescent="0.4">
      <c r="A23" s="49">
        <f ca="1">IF(B23="","",IF(INDEX(Data!$BI:$BI,MATCH(B23,Data!$A:$A,0),1)=0,"",INDEX(Data!$BI:$BI,MATCH(B23,Data!$A:$A,0),1)))</f>
        <v>3</v>
      </c>
      <c r="B23" s="49" t="str">
        <f ca="1">IFERROR(INDEX(Data!A$1:$A$1000,_xlfn.AGGREGATE(15,6,(OFFSET(Data!$A$1,0,MATCH(B$6,Data!$1:$1,0)-1,1000,1)=IF(B$7="","Yes",B$7))/(OFFSET(Data!$A$1,0,MATCH(B$6,Data!$1:$1,0)-1,1000,1)=IF(B$7="","Yes",B$7))*ROW(Data!$C$1:$C$1000),ROW(B23)-ROW(B$7)),1),"")</f>
        <v>Cooking Channel</v>
      </c>
      <c r="C23" s="49" t="str">
        <f ca="1">IF(D23="","",IF(INDEX(Data!$BI:$BI,MATCH(D23,Data!$A:$A,0),1)=0,"",INDEX(Data!$BI:$BI,MATCH(D23,Data!$A:$A,0),1)))</f>
        <v/>
      </c>
      <c r="D23" s="49" t="str">
        <f ca="1">IFERROR(INDEX(Data!$A$1:C$1000,_xlfn.AGGREGATE(15,6,(OFFSET(Data!$A$1,0,MATCH(D$6,Data!$1:$1,0)-1,1000,1)=IF(D$7="","Yes",D$7))/(OFFSET(Data!$A$1,0,MATCH(D$6,Data!$1:$1,0)-1,1000,1)=IF(D$7="","Yes",D$7))*ROW(Data!$C$1:$C$1000),ROW(D23)-ROW(D$7)),1),"")</f>
        <v>ESPN 3</v>
      </c>
      <c r="E23" s="49" t="str">
        <f ca="1">IF(F23="","",IF(INDEX(Data!$BI:$BI,MATCH(F23,Data!$A:$A,0),1)=0,"",INDEX(Data!$BI:$BI,MATCH(F23,Data!$A:$A,0),1)))</f>
        <v/>
      </c>
      <c r="F23" s="49" t="str">
        <f ca="1">IFERROR(INDEX(Data!$A$1:E$1000,_xlfn.AGGREGATE(15,6,(OFFSET(Data!$A$1,0,MATCH(F$6,Data!$1:$1,0)-1,1000,1)=IF(F$7="","Yes",F$7))/(OFFSET(Data!$A$1,0,MATCH(F$6,Data!$1:$1,0)-1,1000,1)=IF(F$7="","Yes",F$7))*ROW(Data!$C$1:$C$1000),ROW(F23)-ROW(F$7)),1),"")</f>
        <v>Food Network</v>
      </c>
      <c r="G23" s="49" t="str">
        <f ca="1">IF(H23="","",IF(INDEX(Data!$BI:$BI,MATCH(H23,Data!$A:$A,0),1)=0,"",INDEX(Data!$BI:$BI,MATCH(H23,Data!$A:$A,0),1)))</f>
        <v/>
      </c>
      <c r="H23" s="49" t="str">
        <f ca="1">IFERROR(INDEX(Data!$A$1:G$1000,_xlfn.AGGREGATE(15,6,(OFFSET(Data!$A$1,0,MATCH(H$6,Data!$1:$1,0)-1,1000,1)=IF(H$7="","Yes",H$7))/(OFFSET(Data!$A$1,0,MATCH(H$6,Data!$1:$1,0)-1,1000,1)=IF(H$7="","Yes",H$7))*ROW(Data!$C$1:$C$1000),ROW(H23)-ROW(H$7)),1),"")</f>
        <v>Disney Junior</v>
      </c>
      <c r="I23" s="49" t="str">
        <f ca="1">IF(J23="","",IF(INDEX(Data!$BI:$BI,MATCH(J23,Data!$A:$A,0),1)=0,"",INDEX(Data!$BI:$BI,MATCH(J23,Data!$A:$A,0),1)))</f>
        <v/>
      </c>
      <c r="J23" s="49" t="str">
        <f ca="1">IFERROR(INDEX(Data!$A$1:I$1000,_xlfn.AGGREGATE(15,6,(OFFSET(Data!$A$1,0,MATCH(J$6,Data!$1:$1,0)-1,1000,1)=IF(J$7="","Yes",J$7))/(OFFSET(Data!$A$1,0,MATCH(J$6,Data!$1:$1,0)-1,1000,1)=IF(J$7="","Yes",J$7))*ROW(Data!$C$1:$C$1000),ROW(J23)-ROW(J$7)),1),"")</f>
        <v>CNN</v>
      </c>
      <c r="K23" s="49" t="str">
        <f ca="1">IF(L23="","",IF(INDEX(Data!$BI:$BI,MATCH(L23,Data!$A:$A,0),1)=0,"",INDEX(Data!$BI:$BI,MATCH(L23,Data!$A:$A,0),1)))</f>
        <v/>
      </c>
      <c r="L23" s="49" t="str">
        <f ca="1">IFERROR(INDEX(Data!$A$1:K$1000,_xlfn.AGGREGATE(15,6,(OFFSET(Data!$A$1,0,MATCH(L$6,Data!$1:$1,0)-1,1000,1)=IF(L$7="","Yes",L$7))/(OFFSET(Data!$A$1,0,MATCH(L$6,Data!$1:$1,0)-1,1000,1)=IF(L$7="","Yes",L$7))*ROW(Data!$C$1:$C$1000),ROW(L23)-ROW(L$7)),1),"")</f>
        <v>CNBC</v>
      </c>
      <c r="M23" s="49">
        <f ca="1">IF(N23="","",IF(INDEX(Data!$BI:$BI,MATCH(N23,Data!$A:$A,0),1)=0,"",INDEX(Data!$BI:$BI,MATCH(N23,Data!$A:$A,0),1)))</f>
        <v>1</v>
      </c>
      <c r="N23" s="49" t="str">
        <f ca="1">IFERROR(INDEX(Data!$A$1:M$1000,_xlfn.AGGREGATE(15,6,(OFFSET(Data!$A$1,0,MATCH(N$6,Data!$1:$1,0)-1,1000,1)=IF(N$7="","Yes",N$7))/(OFFSET(Data!$A$1,0,MATCH(N$6,Data!$1:$1,0)-1,1000,1)=IF(N$7="","Yes",N$7))*ROW(Data!$C$1:$C$1000),ROW(N23)-ROW(N$7)),1),"")</f>
        <v>CBS</v>
      </c>
      <c r="O23" s="49" t="str">
        <f ca="1">IF(P23="","",IF(INDEX(Data!$BI:$BI,MATCH(P23,Data!$A:$A,0),1)=0,"",INDEX(Data!$BI:$BI,MATCH(P23,Data!$A:$A,0),1)))</f>
        <v/>
      </c>
      <c r="P23" s="49" t="str">
        <f ca="1">IFERROR(INDEX(Data!$A$1:O$1000,_xlfn.AGGREGATE(15,6,(OFFSET(Data!$A$1,0,MATCH(P$6,Data!$1:$1,0)-1,1000,1)=IF(P$7="","Yes",P$7))/(OFFSET(Data!$A$1,0,MATCH(P$6,Data!$1:$1,0)-1,1000,1)=IF(P$7="","Yes",P$7))*ROW(Data!$C$1:$C$1000),ROW(P23)-ROW(P$7)),1),"")</f>
        <v>Big Ten Network</v>
      </c>
      <c r="Q23" s="49" t="str">
        <f ca="1">IF(R23="","",IF(INDEX(Data!$BI:$BI,MATCH(R23,Data!$A:$A,0),1)=0,"",INDEX(Data!$BI:$BI,MATCH(R23,Data!$A:$A,0),1)))</f>
        <v/>
      </c>
      <c r="R23" s="49" t="str">
        <f ca="1">IFERROR(INDEX(Data!$A$1:Q$1000,_xlfn.AGGREGATE(15,6,(OFFSET(Data!$A$1,0,MATCH(R$6,Data!$1:$1,0)-1,1000,1)=IF(R$7="","Yes",R$7))/(OFFSET(Data!$A$1,0,MATCH(R$6,Data!$1:$1,0)-1,1000,1)=IF(R$7="","Yes",R$7))*ROW(Data!$C$1:$C$1000),ROW(R23)-ROW(R$7)),1),"")</f>
        <v>Big Ten Network</v>
      </c>
      <c r="S23" s="49" t="str">
        <f ca="1">IF(T23="","",IF(INDEX(Data!$BI:$BI,MATCH(T23,Data!$A:$A,0),1)=0,"",INDEX(Data!$BI:$BI,MATCH(T23,Data!$A:$A,0),1)))</f>
        <v/>
      </c>
      <c r="T23" s="49" t="str">
        <f ca="1">IFERROR(INDEX(Data!$A$1:R$1000,_xlfn.AGGREGATE(15,6,(OFFSET(Data!$A$1,0,MATCH(T$6,Data!$1:$1,0)-1,1000,1)=IF(T$7="","Yes",T$7))/(OFFSET(Data!$A$1,0,MATCH(T$6,Data!$1:$1,0)-1,1000,1)=IF(T$7="","Yes",T$7))*ROW(Data!$C$1:$C$1000),ROW(T23)-ROW(T$7)),1),"")</f>
        <v>Bravo</v>
      </c>
      <c r="U23" s="49" t="str">
        <f ca="1">IF(V23="","",IF(INDEX(Data!$BI:$BI,MATCH(V23,Data!$A:$A,0),1)=0,"",INDEX(Data!$BI:$BI,MATCH(V23,Data!$A:$A,0),1)))</f>
        <v/>
      </c>
      <c r="V23" s="49" t="str">
        <f ca="1">IFERROR(INDEX(Data!$A$1:T$1000,_xlfn.AGGREGATE(15,6,(OFFSET(Data!$A$1,0,MATCH(V$6,Data!$1:$1,0)-1,1000,1)=IF(V$7="","Yes",V$7))/(OFFSET(Data!$A$1,0,MATCH(V$6,Data!$1:$1,0)-1,1000,1)=IF(V$7="","Yes",V$7))*ROW(Data!$C$1:$C$1000),ROW(V23)-ROW(V$7)),1),"")</f>
        <v>Comet TV</v>
      </c>
      <c r="W23" s="49" t="str">
        <f ca="1">IF(X23="","",IF(INDEX(Data!$BI:$BI,MATCH(X23,Data!$A:$A,0),1)=0,"",INDEX(Data!$BI:$BI,MATCH(X23,Data!$A:$A,0),1)))</f>
        <v/>
      </c>
      <c r="X23" s="49" t="str">
        <f ca="1">IFERROR(INDEX(Data!$A$1:V$1000,_xlfn.AGGREGATE(15,6,(OFFSET(Data!$A$1,0,MATCH(X$6,Data!$1:$1,0)-1,1000,1)=IF(X$7="","Yes",X$7))/(OFFSET(Data!$A$1,0,MATCH(X$6,Data!$1:$1,0)-1,1000,1)=IF(X$7="","Yes",X$7))*ROW(Data!$C$1:$C$1000),ROW(X23)-ROW(X$7)),1),"")</f>
        <v>COZI</v>
      </c>
      <c r="Y23" s="49" t="str">
        <f ca="1">IF(Z23="","",IF(INDEX(Data!$BI:$BI,MATCH(Z23,Data!$A:$A,0),1)=0,"",INDEX(Data!$BI:$BI,MATCH(Z23,Data!$A:$A,0),1)))</f>
        <v/>
      </c>
      <c r="Z23" s="49" t="str">
        <f ca="1">IFERROR(INDEX(Data!$A$1:X$1000,_xlfn.AGGREGATE(15,6,(OFFSET(Data!$A$1,0,MATCH(Z$6,Data!$1:$1,0)-1,1000,1)=IF(Z$7="","Yes",Z$7))/(OFFSET(Data!$A$1,0,MATCH(Z$6,Data!$1:$1,0)-1,1000,1)=IF(Z$7="","Yes",Z$7))*ROW(Data!$C$1:$C$1000),ROW(Z23)-ROW(Z$7)),1),"")</f>
        <v>Disney Junior</v>
      </c>
      <c r="AA23" s="49">
        <f ca="1">IF(AB23="","",IF(INDEX(Data!$BI:$BI,MATCH(AB23,Data!$A:$A,0),1)=0,"",INDEX(Data!$BI:$BI,MATCH(AB23,Data!$A:$A,0),1)))</f>
        <v>3</v>
      </c>
      <c r="AB23" s="49" t="str">
        <f ca="1">IFERROR(INDEX(Data!$A$1:Z$1000,_xlfn.AGGREGATE(15,6,(OFFSET(Data!$A$1,0,MATCH(AB$6,Data!$1:$1,0)-1,1000,1)=IF(AB$7="","Yes",AB$7))/(OFFSET(Data!$A$1,0,MATCH(AB$6,Data!$1:$1,0)-1,1000,1)=IF(AB$7="","Yes",AB$7))*ROW(Data!$C$1:$C$1000),ROW(AB23)-ROW(AB$7)),1),"")</f>
        <v>Cartoon Network</v>
      </c>
      <c r="AC23" s="49" t="str">
        <f ca="1">IF(AD23="","",IF(INDEX(Data!$BI:$BI,MATCH(AD23,Data!$A:$A,0),1)=0,"",INDEX(Data!$BI:$BI,MATCH(AD23,Data!$A:$A,0),1)))</f>
        <v/>
      </c>
      <c r="AD23" s="49" t="str">
        <f ca="1">IFERROR(INDEX(Data!$A$1:AB$1000,_xlfn.AGGREGATE(15,6,(OFFSET(Data!$A$1,0,MATCH(AD$6,Data!$1:$1,0)-1,1000,1)=IF(AD$7="","Yes",AD$7))/(OFFSET(Data!$A$1,0,MATCH(AD$6,Data!$1:$1,0)-1,1000,1)=IF(AD$7="","Yes",AD$7))*ROW(Data!$C$1:$C$1000),ROW(AD23)-ROW(AD$7)),1),"")</f>
        <v>Hallmark Movies &amp; Mysteries</v>
      </c>
      <c r="AE23" s="49" t="str">
        <f ca="1">IF(AF23="","",IF(INDEX(Data!$BI:$BI,MATCH(AF23,Data!$A:$A,0),1)=0,"",INDEX(Data!$BI:$BI,MATCH(AF23,Data!$A:$A,0),1)))</f>
        <v/>
      </c>
      <c r="AF23" s="49" t="str">
        <f ca="1">IFERROR(INDEX(Data!$A$1:AJ$1000,_xlfn.AGGREGATE(15,6,(OFFSET(Data!$A$1,0,MATCH(AF$6,Data!$1:$1,0)-1,1000,1)=IF(AF$7="","Yes",AF$7))/(OFFSET(Data!$A$1,0,MATCH(AF$6,Data!$1:$1,0)-1,1000,1)=IF(AF$7="","Yes",AF$7))*ROW(Data!$C$1:$C$1000),ROW(AF23)-ROW(AF$7)),1),"")</f>
        <v/>
      </c>
      <c r="AG23" s="49" t="str">
        <f ca="1">IF(AH23="","",IF(INDEX(Data!$BI:$BI,MATCH(AH23,Data!$A:$A,0),1)=0,"",INDEX(Data!$BI:$BI,MATCH(AH23,Data!$A:$A,0),1)))</f>
        <v/>
      </c>
      <c r="AH23" s="49" t="str">
        <f ca="1">IFERROR(INDEX(Data!$A$1:AL$1000,_xlfn.AGGREGATE(15,6,(OFFSET(Data!$A$1,0,MATCH(AH$6,Data!$1:$1,0)-1,1000,1)=IF(AH$7="","Yes",AH$7))/(OFFSET(Data!$A$1,0,MATCH(AH$6,Data!$1:$1,0)-1,1000,1)=IF(AH$7="","Yes",AH$7))*ROW(Data!$C$1:$C$1000),ROW(AH23)-ROW(AH$7)),1),"")</f>
        <v>CNBC</v>
      </c>
    </row>
    <row r="24" spans="1:34" ht="24" x14ac:dyDescent="0.4">
      <c r="A24" s="49" t="str">
        <f ca="1">IF(B24="","",IF(INDEX(Data!$BI:$BI,MATCH(B24,Data!$A:$A,0),1)=0,"",INDEX(Data!$BI:$BI,MATCH(B24,Data!$A:$A,0),1)))</f>
        <v/>
      </c>
      <c r="B24" s="49" t="str">
        <f ca="1">IFERROR(INDEX(Data!A$1:$A$1000,_xlfn.AGGREGATE(15,6,(OFFSET(Data!$A$1,0,MATCH(B$6,Data!$1:$1,0)-1,1000,1)=IF(B$7="","Yes",B$7))/(OFFSET(Data!$A$1,0,MATCH(B$6,Data!$1:$1,0)-1,1000,1)=IF(B$7="","Yes",B$7))*ROW(Data!$C$1:$C$1000),ROW(B24)-ROW(B$7)),1),"")</f>
        <v>Destination America</v>
      </c>
      <c r="C24" s="49" t="str">
        <f ca="1">IF(D24="","",IF(INDEX(Data!$BI:$BI,MATCH(D24,Data!$A:$A,0),1)=0,"",INDEX(Data!$BI:$BI,MATCH(D24,Data!$A:$A,0),1)))</f>
        <v/>
      </c>
      <c r="D24" s="49" t="str">
        <f ca="1">IFERROR(INDEX(Data!$A$1:C$1000,_xlfn.AGGREGATE(15,6,(OFFSET(Data!$A$1,0,MATCH(D$6,Data!$1:$1,0)-1,1000,1)=IF(D$7="","Yes",D$7))/(OFFSET(Data!$A$1,0,MATCH(D$6,Data!$1:$1,0)-1,1000,1)=IF(D$7="","Yes",D$7))*ROW(Data!$C$1:$C$1000),ROW(D24)-ROW(D$7)),1),"")</f>
        <v>Food Network</v>
      </c>
      <c r="E24" s="49">
        <f ca="1">IF(F24="","",IF(INDEX(Data!$BI:$BI,MATCH(F24,Data!$A:$A,0),1)=0,"",INDEX(Data!$BI:$BI,MATCH(F24,Data!$A:$A,0),1)))</f>
        <v>1</v>
      </c>
      <c r="F24" s="49" t="str">
        <f ca="1">IFERROR(INDEX(Data!$A$1:E$1000,_xlfn.AGGREGATE(15,6,(OFFSET(Data!$A$1,0,MATCH(F$6,Data!$1:$1,0)-1,1000,1)=IF(F$7="","Yes",F$7))/(OFFSET(Data!$A$1,0,MATCH(F$6,Data!$1:$1,0)-1,1000,1)=IF(F$7="","Yes",F$7))*ROW(Data!$C$1:$C$1000),ROW(F24)-ROW(F$7)),1),"")</f>
        <v>FOX</v>
      </c>
      <c r="G24" s="49" t="str">
        <f ca="1">IF(H24="","",IF(INDEX(Data!$BI:$BI,MATCH(H24,Data!$A:$A,0),1)=0,"",INDEX(Data!$BI:$BI,MATCH(H24,Data!$A:$A,0),1)))</f>
        <v/>
      </c>
      <c r="H24" s="49" t="str">
        <f ca="1">IFERROR(INDEX(Data!$A$1:G$1000,_xlfn.AGGREGATE(15,6,(OFFSET(Data!$A$1,0,MATCH(H$6,Data!$1:$1,0)-1,1000,1)=IF(H$7="","Yes",H$7))/(OFFSET(Data!$A$1,0,MATCH(H$6,Data!$1:$1,0)-1,1000,1)=IF(H$7="","Yes",H$7))*ROW(Data!$C$1:$C$1000),ROW(H24)-ROW(H$7)),1),"")</f>
        <v>Disney XD</v>
      </c>
      <c r="I24" s="49" t="str">
        <f ca="1">IF(J24="","",IF(INDEX(Data!$BI:$BI,MATCH(J24,Data!$A:$A,0),1)=0,"",INDEX(Data!$BI:$BI,MATCH(J24,Data!$A:$A,0),1)))</f>
        <v/>
      </c>
      <c r="J24" s="49" t="str">
        <f ca="1">IFERROR(INDEX(Data!$A$1:I$1000,_xlfn.AGGREGATE(15,6,(OFFSET(Data!$A$1,0,MATCH(J$6,Data!$1:$1,0)-1,1000,1)=IF(J$7="","Yes",J$7))/(OFFSET(Data!$A$1,0,MATCH(J$6,Data!$1:$1,0)-1,1000,1)=IF(J$7="","Yes",J$7))*ROW(Data!$C$1:$C$1000),ROW(J24)-ROW(J$7)),1),"")</f>
        <v>Comedy Central</v>
      </c>
      <c r="K24" s="49" t="str">
        <f ca="1">IF(L24="","",IF(INDEX(Data!$BI:$BI,MATCH(L24,Data!$A:$A,0),1)=0,"",INDEX(Data!$BI:$BI,MATCH(L24,Data!$A:$A,0),1)))</f>
        <v/>
      </c>
      <c r="L24" s="49" t="str">
        <f ca="1">IFERROR(INDEX(Data!$A$1:K$1000,_xlfn.AGGREGATE(15,6,(OFFSET(Data!$A$1,0,MATCH(L$6,Data!$1:$1,0)-1,1000,1)=IF(L$7="","Yes",L$7))/(OFFSET(Data!$A$1,0,MATCH(L$6,Data!$1:$1,0)-1,1000,1)=IF(L$7="","Yes",L$7))*ROW(Data!$C$1:$C$1000),ROW(L24)-ROW(L$7)),1),"")</f>
        <v>CNN</v>
      </c>
      <c r="M24" s="49" t="str">
        <f ca="1">IF(N24="","",IF(INDEX(Data!$BI:$BI,MATCH(N24,Data!$A:$A,0),1)=0,"",INDEX(Data!$BI:$BI,MATCH(N24,Data!$A:$A,0),1)))</f>
        <v/>
      </c>
      <c r="N24" s="49" t="str">
        <f ca="1">IFERROR(INDEX(Data!$A$1:M$1000,_xlfn.AGGREGATE(15,6,(OFFSET(Data!$A$1,0,MATCH(N$6,Data!$1:$1,0)-1,1000,1)=IF(N$7="","Yes",N$7))/(OFFSET(Data!$A$1,0,MATCH(N$6,Data!$1:$1,0)-1,1000,1)=IF(N$7="","Yes",N$7))*ROW(Data!$C$1:$C$1000),ROW(N24)-ROW(N$7)),1),"")</f>
        <v>Cheddar</v>
      </c>
      <c r="O24" s="49" t="str">
        <f ca="1">IF(P24="","",IF(INDEX(Data!$BI:$BI,MATCH(P24,Data!$A:$A,0),1)=0,"",INDEX(Data!$BI:$BI,MATCH(P24,Data!$A:$A,0),1)))</f>
        <v/>
      </c>
      <c r="P24" s="49" t="str">
        <f ca="1">IFERROR(INDEX(Data!$A$1:O$1000,_xlfn.AGGREGATE(15,6,(OFFSET(Data!$A$1,0,MATCH(P$6,Data!$1:$1,0)-1,1000,1)=IF(P$7="","Yes",P$7))/(OFFSET(Data!$A$1,0,MATCH(P$6,Data!$1:$1,0)-1,1000,1)=IF(P$7="","Yes",P$7))*ROW(Data!$C$1:$C$1000),ROW(P24)-ROW(P$7)),1),"")</f>
        <v>Bloomberg TV</v>
      </c>
      <c r="Q24" s="49" t="str">
        <f ca="1">IF(R24="","",IF(INDEX(Data!$BI:$BI,MATCH(R24,Data!$A:$A,0),1)=0,"",INDEX(Data!$BI:$BI,MATCH(R24,Data!$A:$A,0),1)))</f>
        <v/>
      </c>
      <c r="R24" s="49" t="str">
        <f ca="1">IFERROR(INDEX(Data!$A$1:Q$1000,_xlfn.AGGREGATE(15,6,(OFFSET(Data!$A$1,0,MATCH(R$6,Data!$1:$1,0)-1,1000,1)=IF(R$7="","Yes",R$7))/(OFFSET(Data!$A$1,0,MATCH(R$6,Data!$1:$1,0)-1,1000,1)=IF(R$7="","Yes",R$7))*ROW(Data!$C$1:$C$1000),ROW(R24)-ROW(R$7)),1),"")</f>
        <v>Bloomberg TV</v>
      </c>
      <c r="S24" s="49" t="str">
        <f ca="1">IF(T24="","",IF(INDEX(Data!$BI:$BI,MATCH(T24,Data!$A:$A,0),1)=0,"",INDEX(Data!$BI:$BI,MATCH(T24,Data!$A:$A,0),1)))</f>
        <v/>
      </c>
      <c r="T24" s="49" t="str">
        <f ca="1">IFERROR(INDEX(Data!$A$1:R$1000,_xlfn.AGGREGATE(15,6,(OFFSET(Data!$A$1,0,MATCH(T$6,Data!$1:$1,0)-1,1000,1)=IF(T$7="","Yes",T$7))/(OFFSET(Data!$A$1,0,MATCH(T$6,Data!$1:$1,0)-1,1000,1)=IF(T$7="","Yes",T$7))*ROW(Data!$C$1:$C$1000),ROW(T24)-ROW(T$7)),1),"")</f>
        <v>Canal 22 Internacional</v>
      </c>
      <c r="U24" s="49" t="str">
        <f ca="1">IF(V24="","",IF(INDEX(Data!$BI:$BI,MATCH(V24,Data!$A:$A,0),1)=0,"",INDEX(Data!$BI:$BI,MATCH(V24,Data!$A:$A,0),1)))</f>
        <v/>
      </c>
      <c r="V24" s="49" t="str">
        <f ca="1">IFERROR(INDEX(Data!$A$1:T$1000,_xlfn.AGGREGATE(15,6,(OFFSET(Data!$A$1,0,MATCH(V$6,Data!$1:$1,0)-1,1000,1)=IF(V$7="","Yes",V$7))/(OFFSET(Data!$A$1,0,MATCH(V$6,Data!$1:$1,0)-1,1000,1)=IF(V$7="","Yes",V$7))*ROW(Data!$C$1:$C$1000),ROW(V24)-ROW(V$7)),1),"")</f>
        <v>COZI</v>
      </c>
      <c r="W24" s="49" t="str">
        <f ca="1">IF(X24="","",IF(INDEX(Data!$BI:$BI,MATCH(X24,Data!$A:$A,0),1)=0,"",INDEX(Data!$BI:$BI,MATCH(X24,Data!$A:$A,0),1)))</f>
        <v/>
      </c>
      <c r="X24" s="49" t="str">
        <f ca="1">IFERROR(INDEX(Data!$A$1:V$1000,_xlfn.AGGREGATE(15,6,(OFFSET(Data!$A$1,0,MATCH(X$6,Data!$1:$1,0)-1,1000,1)=IF(X$7="","Yes",X$7))/(OFFSET(Data!$A$1,0,MATCH(X$6,Data!$1:$1,0)-1,1000,1)=IF(X$7="","Yes",X$7))*ROW(Data!$C$1:$C$1000),ROW(X24)-ROW(X$7)),1),"")</f>
        <v>CW</v>
      </c>
      <c r="Y24" s="49" t="str">
        <f ca="1">IF(Z24="","",IF(INDEX(Data!$BI:$BI,MATCH(Z24,Data!$A:$A,0),1)=0,"",INDEX(Data!$BI:$BI,MATCH(Z24,Data!$A:$A,0),1)))</f>
        <v/>
      </c>
      <c r="Z24" s="49" t="str">
        <f ca="1">IFERROR(INDEX(Data!$A$1:X$1000,_xlfn.AGGREGATE(15,6,(OFFSET(Data!$A$1,0,MATCH(Z$6,Data!$1:$1,0)-1,1000,1)=IF(Z$7="","Yes",Z$7))/(OFFSET(Data!$A$1,0,MATCH(Z$6,Data!$1:$1,0)-1,1000,1)=IF(Z$7="","Yes",Z$7))*ROW(Data!$C$1:$C$1000),ROW(Z24)-ROW(Z$7)),1),"")</f>
        <v>Disney XD</v>
      </c>
      <c r="AA24" s="49">
        <f ca="1">IF(AB24="","",IF(INDEX(Data!$BI:$BI,MATCH(AB24,Data!$A:$A,0),1)=0,"",INDEX(Data!$BI:$BI,MATCH(AB24,Data!$A:$A,0),1)))</f>
        <v>1</v>
      </c>
      <c r="AB24" s="49" t="str">
        <f ca="1">IFERROR(INDEX(Data!$A$1:Z$1000,_xlfn.AGGREGATE(15,6,(OFFSET(Data!$A$1,0,MATCH(AB$6,Data!$1:$1,0)-1,1000,1)=IF(AB$7="","Yes",AB$7))/(OFFSET(Data!$A$1,0,MATCH(AB$6,Data!$1:$1,0)-1,1000,1)=IF(AB$7="","Yes",AB$7))*ROW(Data!$C$1:$C$1000),ROW(AB24)-ROW(AB$7)),1),"")</f>
        <v>CBS</v>
      </c>
      <c r="AC24" s="49" t="str">
        <f ca="1">IF(AD24="","",IF(INDEX(Data!$BI:$BI,MATCH(AD24,Data!$A:$A,0),1)=0,"",INDEX(Data!$BI:$BI,MATCH(AD24,Data!$A:$A,0),1)))</f>
        <v/>
      </c>
      <c r="AD24" s="49" t="str">
        <f ca="1">IFERROR(INDEX(Data!$A$1:AB$1000,_xlfn.AGGREGATE(15,6,(OFFSET(Data!$A$1,0,MATCH(AD$6,Data!$1:$1,0)-1,1000,1)=IF(AD$7="","Yes",AD$7))/(OFFSET(Data!$A$1,0,MATCH(AD$6,Data!$1:$1,0)-1,1000,1)=IF(AD$7="","Yes",AD$7))*ROW(Data!$C$1:$C$1000),ROW(AD24)-ROW(AD$7)),1),"")</f>
        <v>HGTV</v>
      </c>
      <c r="AE24" s="49" t="str">
        <f ca="1">IF(AF24="","",IF(INDEX(Data!$BI:$BI,MATCH(AF24,Data!$A:$A,0),1)=0,"",INDEX(Data!$BI:$BI,MATCH(AF24,Data!$A:$A,0),1)))</f>
        <v/>
      </c>
      <c r="AF24" s="49" t="str">
        <f ca="1">IFERROR(INDEX(Data!$A$1:AJ$1000,_xlfn.AGGREGATE(15,6,(OFFSET(Data!$A$1,0,MATCH(AF$6,Data!$1:$1,0)-1,1000,1)=IF(AF$7="","Yes",AF$7))/(OFFSET(Data!$A$1,0,MATCH(AF$6,Data!$1:$1,0)-1,1000,1)=IF(AF$7="","Yes",AF$7))*ROW(Data!$C$1:$C$1000),ROW(AF24)-ROW(AF$7)),1),"")</f>
        <v/>
      </c>
      <c r="AG24" s="49" t="str">
        <f ca="1">IF(AH24="","",IF(INDEX(Data!$BI:$BI,MATCH(AH24,Data!$A:$A,0),1)=0,"",INDEX(Data!$BI:$BI,MATCH(AH24,Data!$A:$A,0),1)))</f>
        <v/>
      </c>
      <c r="AH24" s="49" t="str">
        <f ca="1">IFERROR(INDEX(Data!$A$1:AL$1000,_xlfn.AGGREGATE(15,6,(OFFSET(Data!$A$1,0,MATCH(AH$6,Data!$1:$1,0)-1,1000,1)=IF(AH$7="","Yes",AH$7))/(OFFSET(Data!$A$1,0,MATCH(AH$6,Data!$1:$1,0)-1,1000,1)=IF(AH$7="","Yes",AH$7))*ROW(Data!$C$1:$C$1000),ROW(AH24)-ROW(AH$7)),1),"")</f>
        <v>CNN</v>
      </c>
    </row>
    <row r="25" spans="1:34" x14ac:dyDescent="0.4">
      <c r="A25" s="49" t="str">
        <f ca="1">IF(B25="","",IF(INDEX(Data!$BI:$BI,MATCH(B25,Data!$A:$A,0),1)=0,"",INDEX(Data!$BI:$BI,MATCH(B25,Data!$A:$A,0),1)))</f>
        <v/>
      </c>
      <c r="B25" s="49" t="str">
        <f ca="1">IFERROR(INDEX(Data!A$1:$A$1000,_xlfn.AGGREGATE(15,6,(OFFSET(Data!$A$1,0,MATCH(B$6,Data!$1:$1,0)-1,1000,1)=IF(B$7="","Yes",B$7))/(OFFSET(Data!$A$1,0,MATCH(B$6,Data!$1:$1,0)-1,1000,1)=IF(B$7="","Yes",B$7))*ROW(Data!$C$1:$C$1000),ROW(B25)-ROW(B$7)),1),"")</f>
        <v>Discovery Channel</v>
      </c>
      <c r="C25" s="49" t="str">
        <f ca="1">IF(D25="","",IF(INDEX(Data!$BI:$BI,MATCH(D25,Data!$A:$A,0),1)=0,"",INDEX(Data!$BI:$BI,MATCH(D25,Data!$A:$A,0),1)))</f>
        <v/>
      </c>
      <c r="D25" s="49" t="str">
        <f ca="1">IFERROR(INDEX(Data!$A$1:C$1000,_xlfn.AGGREGATE(15,6,(OFFSET(Data!$A$1,0,MATCH(D$6,Data!$1:$1,0)-1,1000,1)=IF(D$7="","Yes",D$7))/(OFFSET(Data!$A$1,0,MATCH(D$6,Data!$1:$1,0)-1,1000,1)=IF(D$7="","Yes",D$7))*ROW(Data!$C$1:$C$1000),ROW(D25)-ROW(D$7)),1),"")</f>
        <v>Freeform</v>
      </c>
      <c r="E25" s="49" t="str">
        <f ca="1">IF(F25="","",IF(INDEX(Data!$BI:$BI,MATCH(F25,Data!$A:$A,0),1)=0,"",INDEX(Data!$BI:$BI,MATCH(F25,Data!$A:$A,0),1)))</f>
        <v/>
      </c>
      <c r="F25" s="49" t="str">
        <f ca="1">IFERROR(INDEX(Data!$A$1:E$1000,_xlfn.AGGREGATE(15,6,(OFFSET(Data!$A$1,0,MATCH(F$6,Data!$1:$1,0)-1,1000,1)=IF(F$7="","Yes",F$7))/(OFFSET(Data!$A$1,0,MATCH(F$6,Data!$1:$1,0)-1,1000,1)=IF(F$7="","Yes",F$7))*ROW(Data!$C$1:$C$1000),ROW(F25)-ROW(F$7)),1),"")</f>
        <v>Fox Sports 1</v>
      </c>
      <c r="G25" s="49" t="str">
        <f ca="1">IF(H25="","",IF(INDEX(Data!$BI:$BI,MATCH(H25,Data!$A:$A,0),1)=0,"",INDEX(Data!$BI:$BI,MATCH(H25,Data!$A:$A,0),1)))</f>
        <v/>
      </c>
      <c r="H25" s="49" t="str">
        <f ca="1">IFERROR(INDEX(Data!$A$1:G$1000,_xlfn.AGGREGATE(15,6,(OFFSET(Data!$A$1,0,MATCH(H$6,Data!$1:$1,0)-1,1000,1)=IF(H$7="","Yes",H$7))/(OFFSET(Data!$A$1,0,MATCH(H$6,Data!$1:$1,0)-1,1000,1)=IF(H$7="","Yes",H$7))*ROW(Data!$C$1:$C$1000),ROW(H25)-ROW(H$7)),1),"")</f>
        <v>E!</v>
      </c>
      <c r="I25" s="49" t="str">
        <f ca="1">IF(J25="","",IF(INDEX(Data!$BI:$BI,MATCH(J25,Data!$A:$A,0),1)=0,"",INDEX(Data!$BI:$BI,MATCH(J25,Data!$A:$A,0),1)))</f>
        <v/>
      </c>
      <c r="J25" s="49" t="str">
        <f ca="1">IFERROR(INDEX(Data!$A$1:I$1000,_xlfn.AGGREGATE(15,6,(OFFSET(Data!$A$1,0,MATCH(J$6,Data!$1:$1,0)-1,1000,1)=IF(J$7="","Yes",J$7))/(OFFSET(Data!$A$1,0,MATCH(J$6,Data!$1:$1,0)-1,1000,1)=IF(J$7="","Yes",J$7))*ROW(Data!$C$1:$C$1000),ROW(J25)-ROW(J$7)),1),"")</f>
        <v>CW</v>
      </c>
      <c r="K25" s="49" t="str">
        <f ca="1">IF(L25="","",IF(INDEX(Data!$BI:$BI,MATCH(L25,Data!$A:$A,0),1)=0,"",INDEX(Data!$BI:$BI,MATCH(L25,Data!$A:$A,0),1)))</f>
        <v/>
      </c>
      <c r="L25" s="49" t="str">
        <f ca="1">IFERROR(INDEX(Data!$A$1:K$1000,_xlfn.AGGREGATE(15,6,(OFFSET(Data!$A$1,0,MATCH(L$6,Data!$1:$1,0)-1,1000,1)=IF(L$7="","Yes",L$7))/(OFFSET(Data!$A$1,0,MATCH(L$6,Data!$1:$1,0)-1,1000,1)=IF(L$7="","Yes",L$7))*ROW(Data!$C$1:$C$1000),ROW(L25)-ROW(L$7)),1),"")</f>
        <v>Comedy Central</v>
      </c>
      <c r="M25" s="49" t="str">
        <f ca="1">IF(N25="","",IF(INDEX(Data!$BI:$BI,MATCH(N25,Data!$A:$A,0),1)=0,"",INDEX(Data!$BI:$BI,MATCH(N25,Data!$A:$A,0),1)))</f>
        <v/>
      </c>
      <c r="N25" s="49" t="str">
        <f ca="1">IFERROR(INDEX(Data!$A$1:M$1000,_xlfn.AGGREGATE(15,6,(OFFSET(Data!$A$1,0,MATCH(N$6,Data!$1:$1,0)-1,1000,1)=IF(N$7="","Yes",N$7))/(OFFSET(Data!$A$1,0,MATCH(N$6,Data!$1:$1,0)-1,1000,1)=IF(N$7="","Yes",N$7))*ROW(Data!$C$1:$C$1000),ROW(N25)-ROW(N$7)),1),"")</f>
        <v>CMT</v>
      </c>
      <c r="O25" s="49" t="str">
        <f ca="1">IF(P25="","",IF(INDEX(Data!$BI:$BI,MATCH(P25,Data!$A:$A,0),1)=0,"",INDEX(Data!$BI:$BI,MATCH(P25,Data!$A:$A,0),1)))</f>
        <v/>
      </c>
      <c r="P25" s="49" t="str">
        <f ca="1">IFERROR(INDEX(Data!$A$1:O$1000,_xlfn.AGGREGATE(15,6,(OFFSET(Data!$A$1,0,MATCH(P$6,Data!$1:$1,0)-1,1000,1)=IF(P$7="","Yes",P$7))/(OFFSET(Data!$A$1,0,MATCH(P$6,Data!$1:$1,0)-1,1000,1)=IF(P$7="","Yes",P$7))*ROW(Data!$C$1:$C$1000),ROW(P25)-ROW(P$7)),1),"")</f>
        <v>Bravo</v>
      </c>
      <c r="Q25" s="49" t="str">
        <f ca="1">IF(R25="","",IF(INDEX(Data!$BI:$BI,MATCH(R25,Data!$A:$A,0),1)=0,"",INDEX(Data!$BI:$BI,MATCH(R25,Data!$A:$A,0),1)))</f>
        <v/>
      </c>
      <c r="R25" s="49" t="str">
        <f ca="1">IFERROR(INDEX(Data!$A$1:Q$1000,_xlfn.AGGREGATE(15,6,(OFFSET(Data!$A$1,0,MATCH(R$6,Data!$1:$1,0)-1,1000,1)=IF(R$7="","Yes",R$7))/(OFFSET(Data!$A$1,0,MATCH(R$6,Data!$1:$1,0)-1,1000,1)=IF(R$7="","Yes",R$7))*ROW(Data!$C$1:$C$1000),ROW(R25)-ROW(R$7)),1),"")</f>
        <v>Boomerang</v>
      </c>
      <c r="S25" s="49" t="str">
        <f ca="1">IF(T25="","",IF(INDEX(Data!$BI:$BI,MATCH(T25,Data!$A:$A,0),1)=0,"",INDEX(Data!$BI:$BI,MATCH(T25,Data!$A:$A,0),1)))</f>
        <v/>
      </c>
      <c r="T25" s="49" t="str">
        <f ca="1">IFERROR(INDEX(Data!$A$1:R$1000,_xlfn.AGGREGATE(15,6,(OFFSET(Data!$A$1,0,MATCH(T$6,Data!$1:$1,0)-1,1000,1)=IF(T$7="","Yes",T$7))/(OFFSET(Data!$A$1,0,MATCH(T$6,Data!$1:$1,0)-1,1000,1)=IF(T$7="","Yes",T$7))*ROW(Data!$C$1:$C$1000),ROW(T25)-ROW(T$7)),1),"")</f>
        <v>Canal Once</v>
      </c>
      <c r="U25" s="49" t="str">
        <f ca="1">IF(V25="","",IF(INDEX(Data!$BI:$BI,MATCH(V25,Data!$A:$A,0),1)=0,"",INDEX(Data!$BI:$BI,MATCH(V25,Data!$A:$A,0),1)))</f>
        <v/>
      </c>
      <c r="V25" s="49" t="str">
        <f ca="1">IFERROR(INDEX(Data!$A$1:T$1000,_xlfn.AGGREGATE(15,6,(OFFSET(Data!$A$1,0,MATCH(V$6,Data!$1:$1,0)-1,1000,1)=IF(V$7="","Yes",V$7))/(OFFSET(Data!$A$1,0,MATCH(V$6,Data!$1:$1,0)-1,1000,1)=IF(V$7="","Yes",V$7))*ROW(Data!$C$1:$C$1000),ROW(V25)-ROW(V$7)),1),"")</f>
        <v>CW</v>
      </c>
      <c r="W25" s="49" t="str">
        <f ca="1">IF(X25="","",IF(INDEX(Data!$BI:$BI,MATCH(X25,Data!$A:$A,0),1)=0,"",INDEX(Data!$BI:$BI,MATCH(X25,Data!$A:$A,0),1)))</f>
        <v/>
      </c>
      <c r="X25" s="49" t="str">
        <f ca="1">IFERROR(INDEX(Data!$A$1:V$1000,_xlfn.AGGREGATE(15,6,(OFFSET(Data!$A$1,0,MATCH(X$6,Data!$1:$1,0)-1,1000,1)=IF(X$7="","Yes",X$7))/(OFFSET(Data!$A$1,0,MATCH(X$6,Data!$1:$1,0)-1,1000,1)=IF(X$7="","Yes",X$7))*ROW(Data!$C$1:$C$1000),ROW(X25)-ROW(X$7)),1),"")</f>
        <v>Discovery Channel</v>
      </c>
      <c r="Y25" s="49" t="str">
        <f ca="1">IF(Z25="","",IF(INDEX(Data!$BI:$BI,MATCH(Z25,Data!$A:$A,0),1)=0,"",INDEX(Data!$BI:$BI,MATCH(Z25,Data!$A:$A,0),1)))</f>
        <v/>
      </c>
      <c r="Z25" s="49" t="str">
        <f ca="1">IFERROR(INDEX(Data!$A$1:X$1000,_xlfn.AGGREGATE(15,6,(OFFSET(Data!$A$1,0,MATCH(Z$6,Data!$1:$1,0)-1,1000,1)=IF(Z$7="","Yes",Z$7))/(OFFSET(Data!$A$1,0,MATCH(Z$6,Data!$1:$1,0)-1,1000,1)=IF(Z$7="","Yes",Z$7))*ROW(Data!$C$1:$C$1000),ROW(Z25)-ROW(Z$7)),1),"")</f>
        <v>E!</v>
      </c>
      <c r="AA25" s="49" t="str">
        <f ca="1">IF(AB25="","",IF(INDEX(Data!$BI:$BI,MATCH(AB25,Data!$A:$A,0),1)=0,"",INDEX(Data!$BI:$BI,MATCH(AB25,Data!$A:$A,0),1)))</f>
        <v/>
      </c>
      <c r="AB25" s="49" t="str">
        <f ca="1">IFERROR(INDEX(Data!$A$1:Z$1000,_xlfn.AGGREGATE(15,6,(OFFSET(Data!$A$1,0,MATCH(AB$6,Data!$1:$1,0)-1,1000,1)=IF(AB$7="","Yes",AB$7))/(OFFSET(Data!$A$1,0,MATCH(AB$6,Data!$1:$1,0)-1,1000,1)=IF(AB$7="","Yes",AB$7))*ROW(Data!$C$1:$C$1000),ROW(AB25)-ROW(AB$7)),1),"")</f>
        <v>CBS News Live</v>
      </c>
      <c r="AC25" s="49" t="str">
        <f ca="1">IF(AD25="","",IF(INDEX(Data!$BI:$BI,MATCH(AD25,Data!$A:$A,0),1)=0,"",INDEX(Data!$BI:$BI,MATCH(AD25,Data!$A:$A,0),1)))</f>
        <v/>
      </c>
      <c r="AD25" s="49" t="str">
        <f ca="1">IFERROR(INDEX(Data!$A$1:AB$1000,_xlfn.AGGREGATE(15,6,(OFFSET(Data!$A$1,0,MATCH(AD$6,Data!$1:$1,0)-1,1000,1)=IF(AD$7="","Yes",AD$7))/(OFFSET(Data!$A$1,0,MATCH(AD$6,Data!$1:$1,0)-1,1000,1)=IF(AD$7="","Yes",AD$7))*ROW(Data!$C$1:$C$1000),ROW(AD25)-ROW(AD$7)),1),"")</f>
        <v>History</v>
      </c>
      <c r="AE25" s="49" t="str">
        <f ca="1">IF(AF25="","",IF(INDEX(Data!$BI:$BI,MATCH(AF25,Data!$A:$A,0),1)=0,"",INDEX(Data!$BI:$BI,MATCH(AF25,Data!$A:$A,0),1)))</f>
        <v/>
      </c>
      <c r="AF25" s="49" t="str">
        <f ca="1">IFERROR(INDEX(Data!$A$1:AJ$1000,_xlfn.AGGREGATE(15,6,(OFFSET(Data!$A$1,0,MATCH(AF$6,Data!$1:$1,0)-1,1000,1)=IF(AF$7="","Yes",AF$7))/(OFFSET(Data!$A$1,0,MATCH(AF$6,Data!$1:$1,0)-1,1000,1)=IF(AF$7="","Yes",AF$7))*ROW(Data!$C$1:$C$1000),ROW(AF25)-ROW(AF$7)),1),"")</f>
        <v/>
      </c>
      <c r="AG25" s="49" t="str">
        <f ca="1">IF(AH25="","",IF(INDEX(Data!$BI:$BI,MATCH(AH25,Data!$A:$A,0),1)=0,"",INDEX(Data!$BI:$BI,MATCH(AH25,Data!$A:$A,0),1)))</f>
        <v/>
      </c>
      <c r="AH25" s="49" t="str">
        <f ca="1">IFERROR(INDEX(Data!$A$1:AL$1000,_xlfn.AGGREGATE(15,6,(OFFSET(Data!$A$1,0,MATCH(AH$6,Data!$1:$1,0)-1,1000,1)=IF(AH$7="","Yes",AH$7))/(OFFSET(Data!$A$1,0,MATCH(AH$6,Data!$1:$1,0)-1,1000,1)=IF(AH$7="","Yes",AH$7))*ROW(Data!$C$1:$C$1000),ROW(AH25)-ROW(AH$7)),1),"")</f>
        <v>Comedy Central</v>
      </c>
    </row>
    <row r="26" spans="1:34" ht="24" x14ac:dyDescent="0.4">
      <c r="A26" s="49" t="str">
        <f ca="1">IF(B26="","",IF(INDEX(Data!$BI:$BI,MATCH(B26,Data!$A:$A,0),1)=0,"",INDEX(Data!$BI:$BI,MATCH(B26,Data!$A:$A,0),1)))</f>
        <v/>
      </c>
      <c r="B26" s="49" t="str">
        <f ca="1">IFERROR(INDEX(Data!A$1:$A$1000,_xlfn.AGGREGATE(15,6,(OFFSET(Data!$A$1,0,MATCH(B$6,Data!$1:$1,0)-1,1000,1)=IF(B$7="","Yes",B$7))/(OFFSET(Data!$A$1,0,MATCH(B$6,Data!$1:$1,0)-1,1000,1)=IF(B$7="","Yes",B$7))*ROW(Data!$C$1:$C$1000),ROW(B26)-ROW(B$7)),1),"")</f>
        <v>Discovery Family</v>
      </c>
      <c r="C26" s="49" t="str">
        <f ca="1">IF(D26="","",IF(INDEX(Data!$BI:$BI,MATCH(D26,Data!$A:$A,0),1)=0,"",INDEX(Data!$BI:$BI,MATCH(D26,Data!$A:$A,0),1)))</f>
        <v/>
      </c>
      <c r="D26" s="49" t="str">
        <f ca="1">IFERROR(INDEX(Data!$A$1:C$1000,_xlfn.AGGREGATE(15,6,(OFFSET(Data!$A$1,0,MATCH(D$6,Data!$1:$1,0)-1,1000,1)=IF(D$7="","Yes",D$7))/(OFFSET(Data!$A$1,0,MATCH(D$6,Data!$1:$1,0)-1,1000,1)=IF(D$7="","Yes",D$7))*ROW(Data!$C$1:$C$1000),ROW(D26)-ROW(D$7)),1),"")</f>
        <v>Fuse</v>
      </c>
      <c r="E26" s="49" t="str">
        <f ca="1">IF(F26="","",IF(INDEX(Data!$BI:$BI,MATCH(F26,Data!$A:$A,0),1)=0,"",INDEX(Data!$BI:$BI,MATCH(F26,Data!$A:$A,0),1)))</f>
        <v/>
      </c>
      <c r="F26" s="49" t="str">
        <f ca="1">IFERROR(INDEX(Data!$A$1:E$1000,_xlfn.AGGREGATE(15,6,(OFFSET(Data!$A$1,0,MATCH(F$6,Data!$1:$1,0)-1,1000,1)=IF(F$7="","Yes",F$7))/(OFFSET(Data!$A$1,0,MATCH(F$6,Data!$1:$1,0)-1,1000,1)=IF(F$7="","Yes",F$7))*ROW(Data!$C$1:$C$1000),ROW(F26)-ROW(F$7)),1),"")</f>
        <v>Fox Sports 2</v>
      </c>
      <c r="G26" s="49" t="str">
        <f ca="1">IF(H26="","",IF(INDEX(Data!$BI:$BI,MATCH(H26,Data!$A:$A,0),1)=0,"",INDEX(Data!$BI:$BI,MATCH(H26,Data!$A:$A,0),1)))</f>
        <v/>
      </c>
      <c r="H26" s="49" t="str">
        <f ca="1">IFERROR(INDEX(Data!$A$1:G$1000,_xlfn.AGGREGATE(15,6,(OFFSET(Data!$A$1,0,MATCH(H$6,Data!$1:$1,0)-1,1000,1)=IF(H$7="","Yes",H$7))/(OFFSET(Data!$A$1,0,MATCH(H$6,Data!$1:$1,0)-1,1000,1)=IF(H$7="","Yes",H$7))*ROW(Data!$C$1:$C$1000),ROW(H26)-ROW(H$7)),1),"")</f>
        <v>ESPN</v>
      </c>
      <c r="I26" s="49" t="str">
        <f ca="1">IF(J26="","",IF(INDEX(Data!$BI:$BI,MATCH(J26,Data!$A:$A,0),1)=0,"",INDEX(Data!$BI:$BI,MATCH(J26,Data!$A:$A,0),1)))</f>
        <v/>
      </c>
      <c r="J26" s="49" t="str">
        <f ca="1">IFERROR(INDEX(Data!$A$1:I$1000,_xlfn.AGGREGATE(15,6,(OFFSET(Data!$A$1,0,MATCH(J$6,Data!$1:$1,0)-1,1000,1)=IF(J$7="","Yes",J$7))/(OFFSET(Data!$A$1,0,MATCH(J$6,Data!$1:$1,0)-1,1000,1)=IF(J$7="","Yes",J$7))*ROW(Data!$C$1:$C$1000),ROW(J26)-ROW(J$7)),1),"")</f>
        <v>Disney Channel</v>
      </c>
      <c r="K26" s="49" t="str">
        <f ca="1">IF(L26="","",IF(INDEX(Data!$BI:$BI,MATCH(L26,Data!$A:$A,0),1)=0,"",INDEX(Data!$BI:$BI,MATCH(L26,Data!$A:$A,0),1)))</f>
        <v/>
      </c>
      <c r="L26" s="49" t="str">
        <f ca="1">IFERROR(INDEX(Data!$A$1:K$1000,_xlfn.AGGREGATE(15,6,(OFFSET(Data!$A$1,0,MATCH(L$6,Data!$1:$1,0)-1,1000,1)=IF(L$7="","Yes",L$7))/(OFFSET(Data!$A$1,0,MATCH(L$6,Data!$1:$1,0)-1,1000,1)=IF(L$7="","Yes",L$7))*ROW(Data!$C$1:$C$1000),ROW(L26)-ROW(L$7)),1),"")</f>
        <v>C-SPAN</v>
      </c>
      <c r="M26" s="49" t="str">
        <f ca="1">IF(N26="","",IF(INDEX(Data!$BI:$BI,MATCH(N26,Data!$A:$A,0),1)=0,"",INDEX(Data!$BI:$BI,MATCH(N26,Data!$A:$A,0),1)))</f>
        <v/>
      </c>
      <c r="N26" s="49" t="str">
        <f ca="1">IFERROR(INDEX(Data!$A$1:M$1000,_xlfn.AGGREGATE(15,6,(OFFSET(Data!$A$1,0,MATCH(N$6,Data!$1:$1,0)-1,1000,1)=IF(N$7="","Yes",N$7))/(OFFSET(Data!$A$1,0,MATCH(N$6,Data!$1:$1,0)-1,1000,1)=IF(N$7="","Yes",N$7))*ROW(Data!$C$1:$C$1000),ROW(N26)-ROW(N$7)),1),"")</f>
        <v>CNBC</v>
      </c>
      <c r="O26" s="49">
        <f ca="1">IF(P26="","",IF(INDEX(Data!$BI:$BI,MATCH(P26,Data!$A:$A,0),1)=0,"",INDEX(Data!$BI:$BI,MATCH(P26,Data!$A:$A,0),1)))</f>
        <v>3</v>
      </c>
      <c r="P26" s="49" t="str">
        <f ca="1">IFERROR(INDEX(Data!$A$1:O$1000,_xlfn.AGGREGATE(15,6,(OFFSET(Data!$A$1,0,MATCH(P$6,Data!$1:$1,0)-1,1000,1)=IF(P$7="","Yes",P$7))/(OFFSET(Data!$A$1,0,MATCH(P$6,Data!$1:$1,0)-1,1000,1)=IF(P$7="","Yes",P$7))*ROW(Data!$C$1:$C$1000),ROW(P26)-ROW(P$7)),1),"")</f>
        <v>Cartoon Network</v>
      </c>
      <c r="Q26" s="49" t="str">
        <f ca="1">IF(R26="","",IF(INDEX(Data!$BI:$BI,MATCH(R26,Data!$A:$A,0),1)=0,"",INDEX(Data!$BI:$BI,MATCH(R26,Data!$A:$A,0),1)))</f>
        <v/>
      </c>
      <c r="R26" s="49" t="str">
        <f ca="1">IFERROR(INDEX(Data!$A$1:Q$1000,_xlfn.AGGREGATE(15,6,(OFFSET(Data!$A$1,0,MATCH(R$6,Data!$1:$1,0)-1,1000,1)=IF(R$7="","Yes",R$7))/(OFFSET(Data!$A$1,0,MATCH(R$6,Data!$1:$1,0)-1,1000,1)=IF(R$7="","Yes",R$7))*ROW(Data!$C$1:$C$1000),ROW(R26)-ROW(R$7)),1),"")</f>
        <v>Bravo</v>
      </c>
      <c r="S26" s="49" t="str">
        <f ca="1">IF(T26="","",IF(INDEX(Data!$BI:$BI,MATCH(T26,Data!$A:$A,0),1)=0,"",INDEX(Data!$BI:$BI,MATCH(T26,Data!$A:$A,0),1)))</f>
        <v/>
      </c>
      <c r="T26" s="49" t="str">
        <f ca="1">IFERROR(INDEX(Data!$A$1:R$1000,_xlfn.AGGREGATE(15,6,(OFFSET(Data!$A$1,0,MATCH(T$6,Data!$1:$1,0)-1,1000,1)=IF(T$7="","Yes",T$7))/(OFFSET(Data!$A$1,0,MATCH(T$6,Data!$1:$1,0)-1,1000,1)=IF(T$7="","Yes",T$7))*ROW(Data!$C$1:$C$1000),ROW(T26)-ROW(T$7)),1),"")</f>
        <v>Caracol</v>
      </c>
      <c r="U26" s="49" t="str">
        <f ca="1">IF(V26="","",IF(INDEX(Data!$BI:$BI,MATCH(V26,Data!$A:$A,0),1)=0,"",INDEX(Data!$BI:$BI,MATCH(V26,Data!$A:$A,0),1)))</f>
        <v/>
      </c>
      <c r="V26" s="49" t="str">
        <f ca="1">IFERROR(INDEX(Data!$A$1:T$1000,_xlfn.AGGREGATE(15,6,(OFFSET(Data!$A$1,0,MATCH(V$6,Data!$1:$1,0)-1,1000,1)=IF(V$7="","Yes",V$7))/(OFFSET(Data!$A$1,0,MATCH(V$6,Data!$1:$1,0)-1,1000,1)=IF(V$7="","Yes",V$7))*ROW(Data!$C$1:$C$1000),ROW(V26)-ROW(V$7)),1),"")</f>
        <v>Discovery Channel</v>
      </c>
      <c r="W26" s="49" t="str">
        <f ca="1">IF(X26="","",IF(INDEX(Data!$BI:$BI,MATCH(X26,Data!$A:$A,0),1)=0,"",INDEX(Data!$BI:$BI,MATCH(X26,Data!$A:$A,0),1)))</f>
        <v/>
      </c>
      <c r="X26" s="49" t="str">
        <f ca="1">IFERROR(INDEX(Data!$A$1:V$1000,_xlfn.AGGREGATE(15,6,(OFFSET(Data!$A$1,0,MATCH(X$6,Data!$1:$1,0)-1,1000,1)=IF(X$7="","Yes",X$7))/(OFFSET(Data!$A$1,0,MATCH(X$6,Data!$1:$1,0)-1,1000,1)=IF(X$7="","Yes",X$7))*ROW(Data!$C$1:$C$1000),ROW(X26)-ROW(X$7)),1),"")</f>
        <v>Disney Channel</v>
      </c>
      <c r="Y26" s="49" t="str">
        <f ca="1">IF(Z26="","",IF(INDEX(Data!$BI:$BI,MATCH(Z26,Data!$A:$A,0),1)=0,"",INDEX(Data!$BI:$BI,MATCH(Z26,Data!$A:$A,0),1)))</f>
        <v/>
      </c>
      <c r="Z26" s="49" t="str">
        <f ca="1">IFERROR(INDEX(Data!$A$1:X$1000,_xlfn.AGGREGATE(15,6,(OFFSET(Data!$A$1,0,MATCH(Z$6,Data!$1:$1,0)-1,1000,1)=IF(Z$7="","Yes",Z$7))/(OFFSET(Data!$A$1,0,MATCH(Z$6,Data!$1:$1,0)-1,1000,1)=IF(Z$7="","Yes",Z$7))*ROW(Data!$C$1:$C$1000),ROW(Z26)-ROW(Z$7)),1),"")</f>
        <v>ESPN</v>
      </c>
      <c r="AA26" s="49" t="str">
        <f ca="1">IF(AB26="","",IF(INDEX(Data!$BI:$BI,MATCH(AB26,Data!$A:$A,0),1)=0,"",INDEX(Data!$BI:$BI,MATCH(AB26,Data!$A:$A,0),1)))</f>
        <v/>
      </c>
      <c r="AB26" s="49" t="str">
        <f ca="1">IFERROR(INDEX(Data!$A$1:Z$1000,_xlfn.AGGREGATE(15,6,(OFFSET(Data!$A$1,0,MATCH(AB$6,Data!$1:$1,0)-1,1000,1)=IF(AB$7="","Yes",AB$7))/(OFFSET(Data!$A$1,0,MATCH(AB$6,Data!$1:$1,0)-1,1000,1)=IF(AB$7="","Yes",AB$7))*ROW(Data!$C$1:$C$1000),ROW(AB26)-ROW(AB$7)),1),"")</f>
        <v>CBS Sports Network</v>
      </c>
      <c r="AC26" s="49" t="str">
        <f ca="1">IF(AD26="","",IF(INDEX(Data!$BI:$BI,MATCH(AD26,Data!$A:$A,0),1)=0,"",INDEX(Data!$BI:$BI,MATCH(AD26,Data!$A:$A,0),1)))</f>
        <v/>
      </c>
      <c r="AD26" s="49" t="str">
        <f ca="1">IFERROR(INDEX(Data!$A$1:AB$1000,_xlfn.AGGREGATE(15,6,(OFFSET(Data!$A$1,0,MATCH(AD$6,Data!$1:$1,0)-1,1000,1)=IF(AD$7="","Yes",AD$7))/(OFFSET(Data!$A$1,0,MATCH(AD$6,Data!$1:$1,0)-1,1000,1)=IF(AD$7="","Yes",AD$7))*ROW(Data!$C$1:$C$1000),ROW(AD26)-ROW(AD$7)),1),"")</f>
        <v>HLN</v>
      </c>
      <c r="AE26" s="49" t="str">
        <f ca="1">IF(AF26="","",IF(INDEX(Data!$BI:$BI,MATCH(AF26,Data!$A:$A,0),1)=0,"",INDEX(Data!$BI:$BI,MATCH(AF26,Data!$A:$A,0),1)))</f>
        <v/>
      </c>
      <c r="AF26" s="49" t="str">
        <f ca="1">IFERROR(INDEX(Data!$A$1:AJ$1000,_xlfn.AGGREGATE(15,6,(OFFSET(Data!$A$1,0,MATCH(AF$6,Data!$1:$1,0)-1,1000,1)=IF(AF$7="","Yes",AF$7))/(OFFSET(Data!$A$1,0,MATCH(AF$6,Data!$1:$1,0)-1,1000,1)=IF(AF$7="","Yes",AF$7))*ROW(Data!$C$1:$C$1000),ROW(AF26)-ROW(AF$7)),1),"")</f>
        <v/>
      </c>
      <c r="AG26" s="49">
        <f ca="1">IF(AH26="","",IF(INDEX(Data!$BI:$BI,MATCH(AH26,Data!$A:$A,0),1)=0,"",INDEX(Data!$BI:$BI,MATCH(AH26,Data!$A:$A,0),1)))</f>
        <v>3</v>
      </c>
      <c r="AH26" s="49" t="str">
        <f ca="1">IFERROR(INDEX(Data!$A$1:AL$1000,_xlfn.AGGREGATE(15,6,(OFFSET(Data!$A$1,0,MATCH(AH$6,Data!$1:$1,0)-1,1000,1)=IF(AH$7="","Yes",AH$7))/(OFFSET(Data!$A$1,0,MATCH(AH$6,Data!$1:$1,0)-1,1000,1)=IF(AH$7="","Yes",AH$7))*ROW(Data!$C$1:$C$1000),ROW(AH26)-ROW(AH$7)),1),"")</f>
        <v>Cooking Channel</v>
      </c>
    </row>
    <row r="27" spans="1:34" ht="24" x14ac:dyDescent="0.4">
      <c r="A27" s="49" t="str">
        <f ca="1">IF(B27="","",IF(INDEX(Data!$BI:$BI,MATCH(B27,Data!$A:$A,0),1)=0,"",INDEX(Data!$BI:$BI,MATCH(B27,Data!$A:$A,0),1)))</f>
        <v/>
      </c>
      <c r="B27" s="49" t="str">
        <f ca="1">IFERROR(INDEX(Data!A$1:$A$1000,_xlfn.AGGREGATE(15,6,(OFFSET(Data!$A$1,0,MATCH(B$6,Data!$1:$1,0)-1,1000,1)=IF(B$7="","Yes",B$7))/(OFFSET(Data!$A$1,0,MATCH(B$6,Data!$1:$1,0)-1,1000,1)=IF(B$7="","Yes",B$7))*ROW(Data!$C$1:$C$1000),ROW(B27)-ROW(B$7)),1),"")</f>
        <v>Discovery Life</v>
      </c>
      <c r="C27" s="49" t="str">
        <f ca="1">IF(D27="","",IF(INDEX(Data!$BI:$BI,MATCH(D27,Data!$A:$A,0),1)=0,"",INDEX(Data!$BI:$BI,MATCH(D27,Data!$A:$A,0),1)))</f>
        <v/>
      </c>
      <c r="D27" s="49" t="str">
        <f ca="1">IFERROR(INDEX(Data!$A$1:C$1000,_xlfn.AGGREGATE(15,6,(OFFSET(Data!$A$1,0,MATCH(D$6,Data!$1:$1,0)-1,1000,1)=IF(D$7="","Yes",D$7))/(OFFSET(Data!$A$1,0,MATCH(D$6,Data!$1:$1,0)-1,1000,1)=IF(D$7="","Yes",D$7))*ROW(Data!$C$1:$C$1000),ROW(D27)-ROW(D$7)),1),"")</f>
        <v>HGTV</v>
      </c>
      <c r="E27" s="49" t="str">
        <f ca="1">IF(F27="","",IF(INDEX(Data!$BI:$BI,MATCH(F27,Data!$A:$A,0),1)=0,"",INDEX(Data!$BI:$BI,MATCH(F27,Data!$A:$A,0),1)))</f>
        <v/>
      </c>
      <c r="F27" s="49" t="str">
        <f ca="1">IFERROR(INDEX(Data!$A$1:E$1000,_xlfn.AGGREGATE(15,6,(OFFSET(Data!$A$1,0,MATCH(F$6,Data!$1:$1,0)-1,1000,1)=IF(F$7="","Yes",F$7))/(OFFSET(Data!$A$1,0,MATCH(F$6,Data!$1:$1,0)-1,1000,1)=IF(F$7="","Yes",F$7))*ROW(Data!$C$1:$C$1000),ROW(F27)-ROW(F$7)),1),"")</f>
        <v>Fuse</v>
      </c>
      <c r="G27" s="49" t="str">
        <f ca="1">IF(H27="","",IF(INDEX(Data!$BI:$BI,MATCH(H27,Data!$A:$A,0),1)=0,"",INDEX(Data!$BI:$BI,MATCH(H27,Data!$A:$A,0),1)))</f>
        <v/>
      </c>
      <c r="H27" s="49" t="str">
        <f ca="1">IFERROR(INDEX(Data!$A$1:G$1000,_xlfn.AGGREGATE(15,6,(OFFSET(Data!$A$1,0,MATCH(H$6,Data!$1:$1,0)-1,1000,1)=IF(H$7="","Yes",H$7))/(OFFSET(Data!$A$1,0,MATCH(H$6,Data!$1:$1,0)-1,1000,1)=IF(H$7="","Yes",H$7))*ROW(Data!$C$1:$C$1000),ROW(H27)-ROW(H$7)),1),"")</f>
        <v>ESPN 2</v>
      </c>
      <c r="I27" s="49" t="str">
        <f ca="1">IF(J27="","",IF(INDEX(Data!$BI:$BI,MATCH(J27,Data!$A:$A,0),1)=0,"",INDEX(Data!$BI:$BI,MATCH(J27,Data!$A:$A,0),1)))</f>
        <v/>
      </c>
      <c r="J27" s="49" t="str">
        <f ca="1">IFERROR(INDEX(Data!$A$1:I$1000,_xlfn.AGGREGATE(15,6,(OFFSET(Data!$A$1,0,MATCH(J$6,Data!$1:$1,0)-1,1000,1)=IF(J$7="","Yes",J$7))/(OFFSET(Data!$A$1,0,MATCH(J$6,Data!$1:$1,0)-1,1000,1)=IF(J$7="","Yes",J$7))*ROW(Data!$C$1:$C$1000),ROW(J27)-ROW(J$7)),1),"")</f>
        <v>Disney Junior</v>
      </c>
      <c r="K27" s="49" t="str">
        <f ca="1">IF(L27="","",IF(INDEX(Data!$BI:$BI,MATCH(L27,Data!$A:$A,0),1)=0,"",INDEX(Data!$BI:$BI,MATCH(L27,Data!$A:$A,0),1)))</f>
        <v/>
      </c>
      <c r="L27" s="49" t="str">
        <f ca="1">IFERROR(INDEX(Data!$A$1:K$1000,_xlfn.AGGREGATE(15,6,(OFFSET(Data!$A$1,0,MATCH(L$6,Data!$1:$1,0)-1,1000,1)=IF(L$7="","Yes",L$7))/(OFFSET(Data!$A$1,0,MATCH(L$6,Data!$1:$1,0)-1,1000,1)=IF(L$7="","Yes",L$7))*ROW(Data!$C$1:$C$1000),ROW(L27)-ROW(L$7)),1),"")</f>
        <v>C-SPAN2</v>
      </c>
      <c r="M27" s="49" t="str">
        <f ca="1">IF(N27="","",IF(INDEX(Data!$BI:$BI,MATCH(N27,Data!$A:$A,0),1)=0,"",INDEX(Data!$BI:$BI,MATCH(N27,Data!$A:$A,0),1)))</f>
        <v/>
      </c>
      <c r="N27" s="49" t="str">
        <f ca="1">IFERROR(INDEX(Data!$A$1:M$1000,_xlfn.AGGREGATE(15,6,(OFFSET(Data!$A$1,0,MATCH(N$6,Data!$1:$1,0)-1,1000,1)=IF(N$7="","Yes",N$7))/(OFFSET(Data!$A$1,0,MATCH(N$6,Data!$1:$1,0)-1,1000,1)=IF(N$7="","Yes",N$7))*ROW(Data!$C$1:$C$1000),ROW(N27)-ROW(N$7)),1),"")</f>
        <v>CNBC World</v>
      </c>
      <c r="O27" s="49">
        <f ca="1">IF(P27="","",IF(INDEX(Data!$BI:$BI,MATCH(P27,Data!$A:$A,0),1)=0,"",INDEX(Data!$BI:$BI,MATCH(P27,Data!$A:$A,0),1)))</f>
        <v>1</v>
      </c>
      <c r="P27" s="49" t="str">
        <f ca="1">IFERROR(INDEX(Data!$A$1:O$1000,_xlfn.AGGREGATE(15,6,(OFFSET(Data!$A$1,0,MATCH(P$6,Data!$1:$1,0)-1,1000,1)=IF(P$7="","Yes",P$7))/(OFFSET(Data!$A$1,0,MATCH(P$6,Data!$1:$1,0)-1,1000,1)=IF(P$7="","Yes",P$7))*ROW(Data!$C$1:$C$1000),ROW(P27)-ROW(P$7)),1),"")</f>
        <v>CBS</v>
      </c>
      <c r="Q27" s="49">
        <f ca="1">IF(R27="","",IF(INDEX(Data!$BI:$BI,MATCH(R27,Data!$A:$A,0),1)=0,"",INDEX(Data!$BI:$BI,MATCH(R27,Data!$A:$A,0),1)))</f>
        <v>3</v>
      </c>
      <c r="R27" s="49" t="str">
        <f ca="1">IFERROR(INDEX(Data!$A$1:Q$1000,_xlfn.AGGREGATE(15,6,(OFFSET(Data!$A$1,0,MATCH(R$6,Data!$1:$1,0)-1,1000,1)=IF(R$7="","Yes",R$7))/(OFFSET(Data!$A$1,0,MATCH(R$6,Data!$1:$1,0)-1,1000,1)=IF(R$7="","Yes",R$7))*ROW(Data!$C$1:$C$1000),ROW(R27)-ROW(R$7)),1),"")</f>
        <v>Cartoon Network</v>
      </c>
      <c r="S27" s="49" t="str">
        <f ca="1">IF(T27="","",IF(INDEX(Data!$BI:$BI,MATCH(T27,Data!$A:$A,0),1)=0,"",INDEX(Data!$BI:$BI,MATCH(T27,Data!$A:$A,0),1)))</f>
        <v/>
      </c>
      <c r="T27" s="49" t="str">
        <f ca="1">IFERROR(INDEX(Data!$A$1:R$1000,_xlfn.AGGREGATE(15,6,(OFFSET(Data!$A$1,0,MATCH(T$6,Data!$1:$1,0)-1,1000,1)=IF(T$7="","Yes",T$7))/(OFFSET(Data!$A$1,0,MATCH(T$6,Data!$1:$1,0)-1,1000,1)=IF(T$7="","Yes",T$7))*ROW(Data!$C$1:$C$1000),ROW(T27)-ROW(T$7)),1),"")</f>
        <v>Cartoon Network East</v>
      </c>
      <c r="U27" s="49" t="str">
        <f ca="1">IF(V27="","",IF(INDEX(Data!$BI:$BI,MATCH(V27,Data!$A:$A,0),1)=0,"",INDEX(Data!$BI:$BI,MATCH(V27,Data!$A:$A,0),1)))</f>
        <v/>
      </c>
      <c r="V27" s="49" t="str">
        <f ca="1">IFERROR(INDEX(Data!$A$1:T$1000,_xlfn.AGGREGATE(15,6,(OFFSET(Data!$A$1,0,MATCH(V$6,Data!$1:$1,0)-1,1000,1)=IF(V$7="","Yes",V$7))/(OFFSET(Data!$A$1,0,MATCH(V$6,Data!$1:$1,0)-1,1000,1)=IF(V$7="","Yes",V$7))*ROW(Data!$C$1:$C$1000),ROW(V27)-ROW(V$7)),1),"")</f>
        <v>Disney Channel</v>
      </c>
      <c r="W27" s="49" t="str">
        <f ca="1">IF(X27="","",IF(INDEX(Data!$BI:$BI,MATCH(X27,Data!$A:$A,0),1)=0,"",INDEX(Data!$BI:$BI,MATCH(X27,Data!$A:$A,0),1)))</f>
        <v/>
      </c>
      <c r="X27" s="49" t="str">
        <f ca="1">IFERROR(INDEX(Data!$A$1:V$1000,_xlfn.AGGREGATE(15,6,(OFFSET(Data!$A$1,0,MATCH(X$6,Data!$1:$1,0)-1,1000,1)=IF(X$7="","Yes",X$7))/(OFFSET(Data!$A$1,0,MATCH(X$6,Data!$1:$1,0)-1,1000,1)=IF(X$7="","Yes",X$7))*ROW(Data!$C$1:$C$1000),ROW(X27)-ROW(X$7)),1),"")</f>
        <v>Disney Junior</v>
      </c>
      <c r="Y27" s="49" t="str">
        <f ca="1">IF(Z27="","",IF(INDEX(Data!$BI:$BI,MATCH(Z27,Data!$A:$A,0),1)=0,"",INDEX(Data!$BI:$BI,MATCH(Z27,Data!$A:$A,0),1)))</f>
        <v/>
      </c>
      <c r="Z27" s="49" t="str">
        <f ca="1">IFERROR(INDEX(Data!$A$1:X$1000,_xlfn.AGGREGATE(15,6,(OFFSET(Data!$A$1,0,MATCH(Z$6,Data!$1:$1,0)-1,1000,1)=IF(Z$7="","Yes",Z$7))/(OFFSET(Data!$A$1,0,MATCH(Z$6,Data!$1:$1,0)-1,1000,1)=IF(Z$7="","Yes",Z$7))*ROW(Data!$C$1:$C$1000),ROW(Z27)-ROW(Z$7)),1),"")</f>
        <v>ESPN 2</v>
      </c>
      <c r="AA27" s="49" t="str">
        <f ca="1">IF(AB27="","",IF(INDEX(Data!$BI:$BI,MATCH(AB27,Data!$A:$A,0),1)=0,"",INDEX(Data!$BI:$BI,MATCH(AB27,Data!$A:$A,0),1)))</f>
        <v/>
      </c>
      <c r="AB27" s="49" t="str">
        <f ca="1">IFERROR(INDEX(Data!$A$1:Z$1000,_xlfn.AGGREGATE(15,6,(OFFSET(Data!$A$1,0,MATCH(AB$6,Data!$1:$1,0)-1,1000,1)=IF(AB$7="","Yes",AB$7))/(OFFSET(Data!$A$1,0,MATCH(AB$6,Data!$1:$1,0)-1,1000,1)=IF(AB$7="","Yes",AB$7))*ROW(Data!$C$1:$C$1000),ROW(AB27)-ROW(AB$7)),1),"")</f>
        <v>Cheddar</v>
      </c>
      <c r="AC27" s="49" t="str">
        <f ca="1">IF(AD27="","",IF(INDEX(Data!$BI:$BI,MATCH(AD27,Data!$A:$A,0),1)=0,"",INDEX(Data!$BI:$BI,MATCH(AD27,Data!$A:$A,0),1)))</f>
        <v/>
      </c>
      <c r="AD27" s="49" t="str">
        <f ca="1">IFERROR(INDEX(Data!$A$1:AB$1000,_xlfn.AGGREGATE(15,6,(OFFSET(Data!$A$1,0,MATCH(AD$6,Data!$1:$1,0)-1,1000,1)=IF(AD$7="","Yes",AD$7))/(OFFSET(Data!$A$1,0,MATCH(AD$6,Data!$1:$1,0)-1,1000,1)=IF(AD$7="","Yes",AD$7))*ROW(Data!$C$1:$C$1000),ROW(AD27)-ROW(AD$7)),1),"")</f>
        <v>IFC</v>
      </c>
      <c r="AE27" s="49" t="str">
        <f ca="1">IF(AF27="","",IF(INDEX(Data!$BI:$BI,MATCH(AF27,Data!$A:$A,0),1)=0,"",INDEX(Data!$BI:$BI,MATCH(AF27,Data!$A:$A,0),1)))</f>
        <v/>
      </c>
      <c r="AF27" s="49" t="str">
        <f ca="1">IFERROR(INDEX(Data!$A$1:AJ$1000,_xlfn.AGGREGATE(15,6,(OFFSET(Data!$A$1,0,MATCH(AF$6,Data!$1:$1,0)-1,1000,1)=IF(AF$7="","Yes",AF$7))/(OFFSET(Data!$A$1,0,MATCH(AF$6,Data!$1:$1,0)-1,1000,1)=IF(AF$7="","Yes",AF$7))*ROW(Data!$C$1:$C$1000),ROW(AF27)-ROW(AF$7)),1),"")</f>
        <v/>
      </c>
      <c r="AG27" s="49" t="str">
        <f ca="1">IF(AH27="","",IF(INDEX(Data!$BI:$BI,MATCH(AH27,Data!$A:$A,0),1)=0,"",INDEX(Data!$BI:$BI,MATCH(AH27,Data!$A:$A,0),1)))</f>
        <v/>
      </c>
      <c r="AH27" s="49" t="str">
        <f ca="1">IFERROR(INDEX(Data!$A$1:AL$1000,_xlfn.AGGREGATE(15,6,(OFFSET(Data!$A$1,0,MATCH(AH$6,Data!$1:$1,0)-1,1000,1)=IF(AH$7="","Yes",AH$7))/(OFFSET(Data!$A$1,0,MATCH(AH$6,Data!$1:$1,0)-1,1000,1)=IF(AH$7="","Yes",AH$7))*ROW(Data!$C$1:$C$1000),ROW(AH27)-ROW(AH$7)),1),"")</f>
        <v>C-SPAN</v>
      </c>
    </row>
    <row r="28" spans="1:34" ht="24" x14ac:dyDescent="0.4">
      <c r="A28" s="49" t="str">
        <f ca="1">IF(B28="","",IF(INDEX(Data!$BI:$BI,MATCH(B28,Data!$A:$A,0),1)=0,"",INDEX(Data!$BI:$BI,MATCH(B28,Data!$A:$A,0),1)))</f>
        <v/>
      </c>
      <c r="B28" s="49" t="str">
        <f ca="1">IFERROR(INDEX(Data!A$1:$A$1000,_xlfn.AGGREGATE(15,6,(OFFSET(Data!$A$1,0,MATCH(B$6,Data!$1:$1,0)-1,1000,1)=IF(B$7="","Yes",B$7))/(OFFSET(Data!$A$1,0,MATCH(B$6,Data!$1:$1,0)-1,1000,1)=IF(B$7="","Yes",B$7))*ROW(Data!$C$1:$C$1000),ROW(B28)-ROW(B$7)),1),"")</f>
        <v>DIY</v>
      </c>
      <c r="C28" s="49" t="str">
        <f ca="1">IF(D28="","",IF(INDEX(Data!$BI:$BI,MATCH(D28,Data!$A:$A,0),1)=0,"",INDEX(Data!$BI:$BI,MATCH(D28,Data!$A:$A,0),1)))</f>
        <v/>
      </c>
      <c r="D28" s="49" t="str">
        <f ca="1">IFERROR(INDEX(Data!$A$1:C$1000,_xlfn.AGGREGATE(15,6,(OFFSET(Data!$A$1,0,MATCH(D$6,Data!$1:$1,0)-1,1000,1)=IF(D$7="","Yes",D$7))/(OFFSET(Data!$A$1,0,MATCH(D$6,Data!$1:$1,0)-1,1000,1)=IF(D$7="","Yes",D$7))*ROW(Data!$C$1:$C$1000),ROW(D28)-ROW(D$7)),1),"")</f>
        <v>History</v>
      </c>
      <c r="E28" s="49" t="str">
        <f ca="1">IF(F28="","",IF(INDEX(Data!$BI:$BI,MATCH(F28,Data!$A:$A,0),1)=0,"",INDEX(Data!$BI:$BI,MATCH(F28,Data!$A:$A,0),1)))</f>
        <v/>
      </c>
      <c r="F28" s="49" t="str">
        <f ca="1">IFERROR(INDEX(Data!$A$1:E$1000,_xlfn.AGGREGATE(15,6,(OFFSET(Data!$A$1,0,MATCH(F$6,Data!$1:$1,0)-1,1000,1)=IF(F$7="","Yes",F$7))/(OFFSET(Data!$A$1,0,MATCH(F$6,Data!$1:$1,0)-1,1000,1)=IF(F$7="","Yes",F$7))*ROW(Data!$C$1:$C$1000),ROW(F28)-ROW(F$7)),1),"")</f>
        <v>FX</v>
      </c>
      <c r="G28" s="49">
        <f ca="1">IF(H28="","",IF(INDEX(Data!$BI:$BI,MATCH(H28,Data!$A:$A,0),1)=0,"",INDEX(Data!$BI:$BI,MATCH(H28,Data!$A:$A,0),1)))</f>
        <v>1</v>
      </c>
      <c r="H28" s="49" t="str">
        <f ca="1">IFERROR(INDEX(Data!$A$1:G$1000,_xlfn.AGGREGATE(15,6,(OFFSET(Data!$A$1,0,MATCH(H$6,Data!$1:$1,0)-1,1000,1)=IF(H$7="","Yes",H$7))/(OFFSET(Data!$A$1,0,MATCH(H$6,Data!$1:$1,0)-1,1000,1)=IF(H$7="","Yes",H$7))*ROW(Data!$C$1:$C$1000),ROW(H28)-ROW(H$7)),1),"")</f>
        <v>FOX</v>
      </c>
      <c r="I28" s="49" t="str">
        <f ca="1">IF(J28="","",IF(INDEX(Data!$BI:$BI,MATCH(J28,Data!$A:$A,0),1)=0,"",INDEX(Data!$BI:$BI,MATCH(J28,Data!$A:$A,0),1)))</f>
        <v/>
      </c>
      <c r="J28" s="49" t="str">
        <f ca="1">IFERROR(INDEX(Data!$A$1:I$1000,_xlfn.AGGREGATE(15,6,(OFFSET(Data!$A$1,0,MATCH(J$6,Data!$1:$1,0)-1,1000,1)=IF(J$7="","Yes",J$7))/(OFFSET(Data!$A$1,0,MATCH(J$6,Data!$1:$1,0)-1,1000,1)=IF(J$7="","Yes",J$7))*ROW(Data!$C$1:$C$1000),ROW(J28)-ROW(J$7)),1),"")</f>
        <v>Disney XD</v>
      </c>
      <c r="K28" s="49" t="str">
        <f ca="1">IF(L28="","",IF(INDEX(Data!$BI:$BI,MATCH(L28,Data!$A:$A,0),1)=0,"",INDEX(Data!$BI:$BI,MATCH(L28,Data!$A:$A,0),1)))</f>
        <v/>
      </c>
      <c r="L28" s="49" t="str">
        <f ca="1">IFERROR(INDEX(Data!$A$1:K$1000,_xlfn.AGGREGATE(15,6,(OFFSET(Data!$A$1,0,MATCH(L$6,Data!$1:$1,0)-1,1000,1)=IF(L$7="","Yes",L$7))/(OFFSET(Data!$A$1,0,MATCH(L$6,Data!$1:$1,0)-1,1000,1)=IF(L$7="","Yes",L$7))*ROW(Data!$C$1:$C$1000),ROW(L28)-ROW(L$7)),1),"")</f>
        <v>CW</v>
      </c>
      <c r="M28" s="49" t="str">
        <f ca="1">IF(N28="","",IF(INDEX(Data!$BI:$BI,MATCH(N28,Data!$A:$A,0),1)=0,"",INDEX(Data!$BI:$BI,MATCH(N28,Data!$A:$A,0),1)))</f>
        <v/>
      </c>
      <c r="N28" s="49" t="str">
        <f ca="1">IFERROR(INDEX(Data!$A$1:M$1000,_xlfn.AGGREGATE(15,6,(OFFSET(Data!$A$1,0,MATCH(N$6,Data!$1:$1,0)-1,1000,1)=IF(N$7="","Yes",N$7))/(OFFSET(Data!$A$1,0,MATCH(N$6,Data!$1:$1,0)-1,1000,1)=IF(N$7="","Yes",N$7))*ROW(Data!$C$1:$C$1000),ROW(N28)-ROW(N$7)),1),"")</f>
        <v>CNN</v>
      </c>
      <c r="O28" s="49" t="str">
        <f ca="1">IF(P28="","",IF(INDEX(Data!$BI:$BI,MATCH(P28,Data!$A:$A,0),1)=0,"",INDEX(Data!$BI:$BI,MATCH(P28,Data!$A:$A,0),1)))</f>
        <v/>
      </c>
      <c r="P28" s="49" t="str">
        <f ca="1">IFERROR(INDEX(Data!$A$1:O$1000,_xlfn.AGGREGATE(15,6,(OFFSET(Data!$A$1,0,MATCH(P$6,Data!$1:$1,0)-1,1000,1)=IF(P$7="","Yes",P$7))/(OFFSET(Data!$A$1,0,MATCH(P$6,Data!$1:$1,0)-1,1000,1)=IF(P$7="","Yes",P$7))*ROW(Data!$C$1:$C$1000),ROW(P28)-ROW(P$7)),1),"")</f>
        <v>CBS Sports Network</v>
      </c>
      <c r="Q28" s="49">
        <f ca="1">IF(R28="","",IF(INDEX(Data!$BI:$BI,MATCH(R28,Data!$A:$A,0),1)=0,"",INDEX(Data!$BI:$BI,MATCH(R28,Data!$A:$A,0),1)))</f>
        <v>1</v>
      </c>
      <c r="R28" s="49" t="str">
        <f ca="1">IFERROR(INDEX(Data!$A$1:Q$1000,_xlfn.AGGREGATE(15,6,(OFFSET(Data!$A$1,0,MATCH(R$6,Data!$1:$1,0)-1,1000,1)=IF(R$7="","Yes",R$7))/(OFFSET(Data!$A$1,0,MATCH(R$6,Data!$1:$1,0)-1,1000,1)=IF(R$7="","Yes",R$7))*ROW(Data!$C$1:$C$1000),ROW(R28)-ROW(R$7)),1),"")</f>
        <v>CBS</v>
      </c>
      <c r="S28" s="49">
        <f ca="1">IF(T28="","",IF(INDEX(Data!$BI:$BI,MATCH(T28,Data!$A:$A,0),1)=0,"",INDEX(Data!$BI:$BI,MATCH(T28,Data!$A:$A,0),1)))</f>
        <v>1</v>
      </c>
      <c r="T28" s="49" t="str">
        <f ca="1">IFERROR(INDEX(Data!$A$1:R$1000,_xlfn.AGGREGATE(15,6,(OFFSET(Data!$A$1,0,MATCH(T$6,Data!$1:$1,0)-1,1000,1)=IF(T$7="","Yes",T$7))/(OFFSET(Data!$A$1,0,MATCH(T$6,Data!$1:$1,0)-1,1000,1)=IF(T$7="","Yes",T$7))*ROW(Data!$C$1:$C$1000),ROW(T28)-ROW(T$7)),1),"")</f>
        <v>CBS</v>
      </c>
      <c r="U28" s="49" t="str">
        <f ca="1">IF(V28="","",IF(INDEX(Data!$BI:$BI,MATCH(V28,Data!$A:$A,0),1)=0,"",INDEX(Data!$BI:$BI,MATCH(V28,Data!$A:$A,0),1)))</f>
        <v/>
      </c>
      <c r="V28" s="49" t="str">
        <f ca="1">IFERROR(INDEX(Data!$A$1:T$1000,_xlfn.AGGREGATE(15,6,(OFFSET(Data!$A$1,0,MATCH(V$6,Data!$1:$1,0)-1,1000,1)=IF(V$7="","Yes",V$7))/(OFFSET(Data!$A$1,0,MATCH(V$6,Data!$1:$1,0)-1,1000,1)=IF(V$7="","Yes",V$7))*ROW(Data!$C$1:$C$1000),ROW(V28)-ROW(V$7)),1),"")</f>
        <v>Disney Junior</v>
      </c>
      <c r="W28" s="49" t="str">
        <f ca="1">IF(X28="","",IF(INDEX(Data!$BI:$BI,MATCH(X28,Data!$A:$A,0),1)=0,"",INDEX(Data!$BI:$BI,MATCH(X28,Data!$A:$A,0),1)))</f>
        <v/>
      </c>
      <c r="X28" s="49" t="str">
        <f ca="1">IFERROR(INDEX(Data!$A$1:V$1000,_xlfn.AGGREGATE(15,6,(OFFSET(Data!$A$1,0,MATCH(X$6,Data!$1:$1,0)-1,1000,1)=IF(X$7="","Yes",X$7))/(OFFSET(Data!$A$1,0,MATCH(X$6,Data!$1:$1,0)-1,1000,1)=IF(X$7="","Yes",X$7))*ROW(Data!$C$1:$C$1000),ROW(X28)-ROW(X$7)),1),"")</f>
        <v>Disney XD</v>
      </c>
      <c r="Y28" s="49" t="str">
        <f ca="1">IF(Z28="","",IF(INDEX(Data!$BI:$BI,MATCH(Z28,Data!$A:$A,0),1)=0,"",INDEX(Data!$BI:$BI,MATCH(Z28,Data!$A:$A,0),1)))</f>
        <v/>
      </c>
      <c r="Z28" s="49" t="str">
        <f ca="1">IFERROR(INDEX(Data!$A$1:X$1000,_xlfn.AGGREGATE(15,6,(OFFSET(Data!$A$1,0,MATCH(Z$6,Data!$1:$1,0)-1,1000,1)=IF(Z$7="","Yes",Z$7))/(OFFSET(Data!$A$1,0,MATCH(Z$6,Data!$1:$1,0)-1,1000,1)=IF(Z$7="","Yes",Z$7))*ROW(Data!$C$1:$C$1000),ROW(Z28)-ROW(Z$7)),1),"")</f>
        <v>Food Network</v>
      </c>
      <c r="AA28" s="49" t="str">
        <f ca="1">IF(AB28="","",IF(INDEX(Data!$BI:$BI,MATCH(AB28,Data!$A:$A,0),1)=0,"",INDEX(Data!$BI:$BI,MATCH(AB28,Data!$A:$A,0),1)))</f>
        <v/>
      </c>
      <c r="AB28" s="49" t="str">
        <f ca="1">IFERROR(INDEX(Data!$A$1:Z$1000,_xlfn.AGGREGATE(15,6,(OFFSET(Data!$A$1,0,MATCH(AB$6,Data!$1:$1,0)-1,1000,1)=IF(AB$7="","Yes",AB$7))/(OFFSET(Data!$A$1,0,MATCH(AB$6,Data!$1:$1,0)-1,1000,1)=IF(AB$7="","Yes",AB$7))*ROW(Data!$C$1:$C$1000),ROW(AB28)-ROW(AB$7)),1),"")</f>
        <v>CMT</v>
      </c>
      <c r="AC28" s="49" t="str">
        <f ca="1">IF(AD28="","",IF(INDEX(Data!$BI:$BI,MATCH(AD28,Data!$A:$A,0),1)=0,"",INDEX(Data!$BI:$BI,MATCH(AD28,Data!$A:$A,0),1)))</f>
        <v/>
      </c>
      <c r="AD28" s="49" t="str">
        <f ca="1">IFERROR(INDEX(Data!$A$1:AB$1000,_xlfn.AGGREGATE(15,6,(OFFSET(Data!$A$1,0,MATCH(AD$6,Data!$1:$1,0)-1,1000,1)=IF(AD$7="","Yes",AD$7))/(OFFSET(Data!$A$1,0,MATCH(AD$6,Data!$1:$1,0)-1,1000,1)=IF(AD$7="","Yes",AD$7))*ROW(Data!$C$1:$C$1000),ROW(AD28)-ROW(AD$7)),1),"")</f>
        <v>Investigation Discovery</v>
      </c>
      <c r="AE28" s="49" t="str">
        <f ca="1">IF(AF28="","",IF(INDEX(Data!$BI:$BI,MATCH(AF28,Data!$A:$A,0),1)=0,"",INDEX(Data!$BI:$BI,MATCH(AF28,Data!$A:$A,0),1)))</f>
        <v/>
      </c>
      <c r="AF28" s="49" t="str">
        <f ca="1">IFERROR(INDEX(Data!$A$1:AJ$1000,_xlfn.AGGREGATE(15,6,(OFFSET(Data!$A$1,0,MATCH(AF$6,Data!$1:$1,0)-1,1000,1)=IF(AF$7="","Yes",AF$7))/(OFFSET(Data!$A$1,0,MATCH(AF$6,Data!$1:$1,0)-1,1000,1)=IF(AF$7="","Yes",AF$7))*ROW(Data!$C$1:$C$1000),ROW(AF28)-ROW(AF$7)),1),"")</f>
        <v/>
      </c>
      <c r="AG28" s="49" t="str">
        <f ca="1">IF(AH28="","",IF(INDEX(Data!$BI:$BI,MATCH(AH28,Data!$A:$A,0),1)=0,"",INDEX(Data!$BI:$BI,MATCH(AH28,Data!$A:$A,0),1)))</f>
        <v/>
      </c>
      <c r="AH28" s="49" t="str">
        <f ca="1">IFERROR(INDEX(Data!$A$1:AL$1000,_xlfn.AGGREGATE(15,6,(OFFSET(Data!$A$1,0,MATCH(AH$6,Data!$1:$1,0)-1,1000,1)=IF(AH$7="","Yes",AH$7))/(OFFSET(Data!$A$1,0,MATCH(AH$6,Data!$1:$1,0)-1,1000,1)=IF(AH$7="","Yes",AH$7))*ROW(Data!$C$1:$C$1000),ROW(AH28)-ROW(AH$7)),1),"")</f>
        <v>Destination America</v>
      </c>
    </row>
    <row r="29" spans="1:34" ht="24" x14ac:dyDescent="0.4">
      <c r="A29" s="49" t="str">
        <f ca="1">IF(B29="","",IF(INDEX(Data!$BI:$BI,MATCH(B29,Data!$A:$A,0),1)=0,"",INDEX(Data!$BI:$BI,MATCH(B29,Data!$A:$A,0),1)))</f>
        <v/>
      </c>
      <c r="B29" s="49" t="str">
        <f ca="1">IFERROR(INDEX(Data!A$1:$A$1000,_xlfn.AGGREGATE(15,6,(OFFSET(Data!$A$1,0,MATCH(B$6,Data!$1:$1,0)-1,1000,1)=IF(B$7="","Yes",B$7))/(OFFSET(Data!$A$1,0,MATCH(B$6,Data!$1:$1,0)-1,1000,1)=IF(B$7="","Yes",B$7))*ROW(Data!$C$1:$C$1000),ROW(B29)-ROW(B$7)),1),"")</f>
        <v>Food Network</v>
      </c>
      <c r="C29" s="49" t="str">
        <f ca="1">IF(D29="","",IF(INDEX(Data!$BI:$BI,MATCH(D29,Data!$A:$A,0),1)=0,"",INDEX(Data!$BI:$BI,MATCH(D29,Data!$A:$A,0),1)))</f>
        <v/>
      </c>
      <c r="D29" s="49" t="str">
        <f ca="1">IFERROR(INDEX(Data!$A$1:C$1000,_xlfn.AGGREGATE(15,6,(OFFSET(Data!$A$1,0,MATCH(D$6,Data!$1:$1,0)-1,1000,1)=IF(D$7="","Yes",D$7))/(OFFSET(Data!$A$1,0,MATCH(D$6,Data!$1:$1,0)-1,1000,1)=IF(D$7="","Yes",D$7))*ROW(Data!$C$1:$C$1000),ROW(D29)-ROW(D$7)),1),"")</f>
        <v>IFC</v>
      </c>
      <c r="E29" s="49" t="str">
        <f ca="1">IF(F29="","",IF(INDEX(Data!$BI:$BI,MATCH(F29,Data!$A:$A,0),1)=0,"",INDEX(Data!$BI:$BI,MATCH(F29,Data!$A:$A,0),1)))</f>
        <v/>
      </c>
      <c r="F29" s="49" t="str">
        <f ca="1">IFERROR(INDEX(Data!$A$1:E$1000,_xlfn.AGGREGATE(15,6,(OFFSET(Data!$A$1,0,MATCH(F$6,Data!$1:$1,0)-1,1000,1)=IF(F$7="","Yes",F$7))/(OFFSET(Data!$A$1,0,MATCH(F$6,Data!$1:$1,0)-1,1000,1)=IF(F$7="","Yes",F$7))*ROW(Data!$C$1:$C$1000),ROW(F29)-ROW(F$7)),1),"")</f>
        <v>FXX</v>
      </c>
      <c r="G29" s="49" t="str">
        <f ca="1">IF(H29="","",IF(INDEX(Data!$BI:$BI,MATCH(H29,Data!$A:$A,0),1)=0,"",INDEX(Data!$BI:$BI,MATCH(H29,Data!$A:$A,0),1)))</f>
        <v/>
      </c>
      <c r="H29" s="49" t="str">
        <f ca="1">IFERROR(INDEX(Data!$A$1:G$1000,_xlfn.AGGREGATE(15,6,(OFFSET(Data!$A$1,0,MATCH(H$6,Data!$1:$1,0)-1,1000,1)=IF(H$7="","Yes",H$7))/(OFFSET(Data!$A$1,0,MATCH(H$6,Data!$1:$1,0)-1,1000,1)=IF(H$7="","Yes",H$7))*ROW(Data!$C$1:$C$1000),ROW(H29)-ROW(H$7)),1),"")</f>
        <v>Fox Business</v>
      </c>
      <c r="I29" s="49" t="str">
        <f ca="1">IF(J29="","",IF(INDEX(Data!$BI:$BI,MATCH(J29,Data!$A:$A,0),1)=0,"",INDEX(Data!$BI:$BI,MATCH(J29,Data!$A:$A,0),1)))</f>
        <v/>
      </c>
      <c r="J29" s="49" t="str">
        <f ca="1">IFERROR(INDEX(Data!$A$1:I$1000,_xlfn.AGGREGATE(15,6,(OFFSET(Data!$A$1,0,MATCH(J$6,Data!$1:$1,0)-1,1000,1)=IF(J$7="","Yes",J$7))/(OFFSET(Data!$A$1,0,MATCH(J$6,Data!$1:$1,0)-1,1000,1)=IF(J$7="","Yes",J$7))*ROW(Data!$C$1:$C$1000),ROW(J29)-ROW(J$7)),1),"")</f>
        <v>E!</v>
      </c>
      <c r="K29" s="49" t="str">
        <f ca="1">IF(L29="","",IF(INDEX(Data!$BI:$BI,MATCH(L29,Data!$A:$A,0),1)=0,"",INDEX(Data!$BI:$BI,MATCH(L29,Data!$A:$A,0),1)))</f>
        <v/>
      </c>
      <c r="L29" s="49" t="str">
        <f ca="1">IFERROR(INDEX(Data!$A$1:K$1000,_xlfn.AGGREGATE(15,6,(OFFSET(Data!$A$1,0,MATCH(L$6,Data!$1:$1,0)-1,1000,1)=IF(L$7="","Yes",L$7))/(OFFSET(Data!$A$1,0,MATCH(L$6,Data!$1:$1,0)-1,1000,1)=IF(L$7="","Yes",L$7))*ROW(Data!$C$1:$C$1000),ROW(L29)-ROW(L$7)),1),"")</f>
        <v>Discovery Channel</v>
      </c>
      <c r="M29" s="49" t="str">
        <f ca="1">IF(N29="","",IF(INDEX(Data!$BI:$BI,MATCH(N29,Data!$A:$A,0),1)=0,"",INDEX(Data!$BI:$BI,MATCH(N29,Data!$A:$A,0),1)))</f>
        <v/>
      </c>
      <c r="N29" s="49" t="str">
        <f ca="1">IFERROR(INDEX(Data!$A$1:M$1000,_xlfn.AGGREGATE(15,6,(OFFSET(Data!$A$1,0,MATCH(N$6,Data!$1:$1,0)-1,1000,1)=IF(N$7="","Yes",N$7))/(OFFSET(Data!$A$1,0,MATCH(N$6,Data!$1:$1,0)-1,1000,1)=IF(N$7="","Yes",N$7))*ROW(Data!$C$1:$C$1000),ROW(N29)-ROW(N$7)),1),"")</f>
        <v>Comedy Central</v>
      </c>
      <c r="O29" s="49" t="str">
        <f ca="1">IF(P29="","",IF(INDEX(Data!$BI:$BI,MATCH(P29,Data!$A:$A,0),1)=0,"",INDEX(Data!$BI:$BI,MATCH(P29,Data!$A:$A,0),1)))</f>
        <v/>
      </c>
      <c r="P29" s="49" t="str">
        <f ca="1">IFERROR(INDEX(Data!$A$1:O$1000,_xlfn.AGGREGATE(15,6,(OFFSET(Data!$A$1,0,MATCH(P$6,Data!$1:$1,0)-1,1000,1)=IF(P$7="","Yes",P$7))/(OFFSET(Data!$A$1,0,MATCH(P$6,Data!$1:$1,0)-1,1000,1)=IF(P$7="","Yes",P$7))*ROW(Data!$C$1:$C$1000),ROW(P29)-ROW(P$7)),1),"")</f>
        <v>Cheddar</v>
      </c>
      <c r="Q29" s="49" t="str">
        <f ca="1">IF(R29="","",IF(INDEX(Data!$BI:$BI,MATCH(R29,Data!$A:$A,0),1)=0,"",INDEX(Data!$BI:$BI,MATCH(R29,Data!$A:$A,0),1)))</f>
        <v/>
      </c>
      <c r="R29" s="49" t="str">
        <f ca="1">IFERROR(INDEX(Data!$A$1:Q$1000,_xlfn.AGGREGATE(15,6,(OFFSET(Data!$A$1,0,MATCH(R$6,Data!$1:$1,0)-1,1000,1)=IF(R$7="","Yes",R$7))/(OFFSET(Data!$A$1,0,MATCH(R$6,Data!$1:$1,0)-1,1000,1)=IF(R$7="","Yes",R$7))*ROW(Data!$C$1:$C$1000),ROW(R29)-ROW(R$7)),1),"")</f>
        <v>CBS Sports Network</v>
      </c>
      <c r="S29" s="49" t="str">
        <f ca="1">IF(T29="","",IF(INDEX(Data!$BI:$BI,MATCH(T29,Data!$A:$A,0),1)=0,"",INDEX(Data!$BI:$BI,MATCH(T29,Data!$A:$A,0),1)))</f>
        <v/>
      </c>
      <c r="T29" s="49" t="str">
        <f ca="1">IFERROR(INDEX(Data!$A$1:R$1000,_xlfn.AGGREGATE(15,6,(OFFSET(Data!$A$1,0,MATCH(T$6,Data!$1:$1,0)-1,1000,1)=IF(T$7="","Yes",T$7))/(OFFSET(Data!$A$1,0,MATCH(T$6,Data!$1:$1,0)-1,1000,1)=IF(T$7="","Yes",T$7))*ROW(Data!$C$1:$C$1000),ROW(T29)-ROW(T$7)),1),"")</f>
        <v>Centroamérica TV</v>
      </c>
      <c r="U29" s="49" t="str">
        <f ca="1">IF(V29="","",IF(INDEX(Data!$BI:$BI,MATCH(V29,Data!$A:$A,0),1)=0,"",INDEX(Data!$BI:$BI,MATCH(V29,Data!$A:$A,0),1)))</f>
        <v/>
      </c>
      <c r="V29" s="49" t="str">
        <f ca="1">IFERROR(INDEX(Data!$A$1:T$1000,_xlfn.AGGREGATE(15,6,(OFFSET(Data!$A$1,0,MATCH(V$6,Data!$1:$1,0)-1,1000,1)=IF(V$7="","Yes",V$7))/(OFFSET(Data!$A$1,0,MATCH(V$6,Data!$1:$1,0)-1,1000,1)=IF(V$7="","Yes",V$7))*ROW(Data!$C$1:$C$1000),ROW(V29)-ROW(V$7)),1),"")</f>
        <v>Disney XD</v>
      </c>
      <c r="W29" s="49" t="str">
        <f ca="1">IF(X29="","",IF(INDEX(Data!$BI:$BI,MATCH(X29,Data!$A:$A,0),1)=0,"",INDEX(Data!$BI:$BI,MATCH(X29,Data!$A:$A,0),1)))</f>
        <v/>
      </c>
      <c r="X29" s="49" t="str">
        <f ca="1">IFERROR(INDEX(Data!$A$1:V$1000,_xlfn.AGGREGATE(15,6,(OFFSET(Data!$A$1,0,MATCH(X$6,Data!$1:$1,0)-1,1000,1)=IF(X$7="","Yes",X$7))/(OFFSET(Data!$A$1,0,MATCH(X$6,Data!$1:$1,0)-1,1000,1)=IF(X$7="","Yes",X$7))*ROW(Data!$C$1:$C$1000),ROW(X29)-ROW(X$7)),1),"")</f>
        <v>E!</v>
      </c>
      <c r="Y29" s="49">
        <f ca="1">IF(Z29="","",IF(INDEX(Data!$BI:$BI,MATCH(Z29,Data!$A:$A,0),1)=0,"",INDEX(Data!$BI:$BI,MATCH(Z29,Data!$A:$A,0),1)))</f>
        <v>1</v>
      </c>
      <c r="Z29" s="49" t="str">
        <f ca="1">IFERROR(INDEX(Data!$A$1:X$1000,_xlfn.AGGREGATE(15,6,(OFFSET(Data!$A$1,0,MATCH(Z$6,Data!$1:$1,0)-1,1000,1)=IF(Z$7="","Yes",Z$7))/(OFFSET(Data!$A$1,0,MATCH(Z$6,Data!$1:$1,0)-1,1000,1)=IF(Z$7="","Yes",Z$7))*ROW(Data!$C$1:$C$1000),ROW(Z29)-ROW(Z$7)),1),"")</f>
        <v>FOX</v>
      </c>
      <c r="AA29" s="49" t="str">
        <f ca="1">IF(AB29="","",IF(INDEX(Data!$BI:$BI,MATCH(AB29,Data!$A:$A,0),1)=0,"",INDEX(Data!$BI:$BI,MATCH(AB29,Data!$A:$A,0),1)))</f>
        <v/>
      </c>
      <c r="AB29" s="49" t="str">
        <f ca="1">IFERROR(INDEX(Data!$A$1:Z$1000,_xlfn.AGGREGATE(15,6,(OFFSET(Data!$A$1,0,MATCH(AB$6,Data!$1:$1,0)-1,1000,1)=IF(AB$7="","Yes",AB$7))/(OFFSET(Data!$A$1,0,MATCH(AB$6,Data!$1:$1,0)-1,1000,1)=IF(AB$7="","Yes",AB$7))*ROW(Data!$C$1:$C$1000),ROW(AB29)-ROW(AB$7)),1),"")</f>
        <v>CNBC</v>
      </c>
      <c r="AC29" s="49" t="str">
        <f ca="1">IF(AD29="","",IF(INDEX(Data!$BI:$BI,MATCH(AD29,Data!$A:$A,0),1)=0,"",INDEX(Data!$BI:$BI,MATCH(AD29,Data!$A:$A,0),1)))</f>
        <v/>
      </c>
      <c r="AD29" s="49" t="str">
        <f ca="1">IFERROR(INDEX(Data!$A$1:AB$1000,_xlfn.AGGREGATE(15,6,(OFFSET(Data!$A$1,0,MATCH(AD$6,Data!$1:$1,0)-1,1000,1)=IF(AD$7="","Yes",AD$7))/(OFFSET(Data!$A$1,0,MATCH(AD$6,Data!$1:$1,0)-1,1000,1)=IF(AD$7="","Yes",AD$7))*ROW(Data!$C$1:$C$1000),ROW(AD29)-ROW(AD$7)),1),"")</f>
        <v>Lifetime</v>
      </c>
      <c r="AE29" s="49" t="str">
        <f ca="1">IF(AF29="","",IF(INDEX(Data!$BI:$BI,MATCH(AF29,Data!$A:$A,0),1)=0,"",INDEX(Data!$BI:$BI,MATCH(AF29,Data!$A:$A,0),1)))</f>
        <v/>
      </c>
      <c r="AF29" s="49" t="str">
        <f ca="1">IFERROR(INDEX(Data!$A$1:AJ$1000,_xlfn.AGGREGATE(15,6,(OFFSET(Data!$A$1,0,MATCH(AF$6,Data!$1:$1,0)-1,1000,1)=IF(AF$7="","Yes",AF$7))/(OFFSET(Data!$A$1,0,MATCH(AF$6,Data!$1:$1,0)-1,1000,1)=IF(AF$7="","Yes",AF$7))*ROW(Data!$C$1:$C$1000),ROW(AF29)-ROW(AF$7)),1),"")</f>
        <v/>
      </c>
      <c r="AG29" s="49" t="str">
        <f ca="1">IF(AH29="","",IF(INDEX(Data!$BI:$BI,MATCH(AH29,Data!$A:$A,0),1)=0,"",INDEX(Data!$BI:$BI,MATCH(AH29,Data!$A:$A,0),1)))</f>
        <v/>
      </c>
      <c r="AH29" s="49" t="str">
        <f ca="1">IFERROR(INDEX(Data!$A$1:AL$1000,_xlfn.AGGREGATE(15,6,(OFFSET(Data!$A$1,0,MATCH(AH$6,Data!$1:$1,0)-1,1000,1)=IF(AH$7="","Yes",AH$7))/(OFFSET(Data!$A$1,0,MATCH(AH$6,Data!$1:$1,0)-1,1000,1)=IF(AH$7="","Yes",AH$7))*ROW(Data!$C$1:$C$1000),ROW(AH29)-ROW(AH$7)),1),"")</f>
        <v>Discovery Channel</v>
      </c>
    </row>
    <row r="30" spans="1:34" ht="24" x14ac:dyDescent="0.4">
      <c r="A30" s="49" t="str">
        <f ca="1">IF(B30="","",IF(INDEX(Data!$BI:$BI,MATCH(B30,Data!$A:$A,0),1)=0,"",INDEX(Data!$BI:$BI,MATCH(B30,Data!$A:$A,0),1)))</f>
        <v/>
      </c>
      <c r="B30" s="49" t="str">
        <f ca="1">IFERROR(INDEX(Data!A$1:$A$1000,_xlfn.AGGREGATE(15,6,(OFFSET(Data!$A$1,0,MATCH(B$6,Data!$1:$1,0)-1,1000,1)=IF(B$7="","Yes",B$7))/(OFFSET(Data!$A$1,0,MATCH(B$6,Data!$1:$1,0)-1,1000,1)=IF(B$7="","Yes",B$7))*ROW(Data!$C$1:$C$1000),ROW(B30)-ROW(B$7)),1),"")</f>
        <v>FYI</v>
      </c>
      <c r="C30" s="49" t="str">
        <f ca="1">IF(D30="","",IF(INDEX(Data!$BI:$BI,MATCH(D30,Data!$A:$A,0),1)=0,"",INDEX(Data!$BI:$BI,MATCH(D30,Data!$A:$A,0),1)))</f>
        <v/>
      </c>
      <c r="D30" s="49" t="str">
        <f ca="1">IFERROR(INDEX(Data!$A$1:C$1000,_xlfn.AGGREGATE(15,6,(OFFSET(Data!$A$1,0,MATCH(D$6,Data!$1:$1,0)-1,1000,1)=IF(D$7="","Yes",D$7))/(OFFSET(Data!$A$1,0,MATCH(D$6,Data!$1:$1,0)-1,1000,1)=IF(D$7="","Yes",D$7))*ROW(Data!$C$1:$C$1000),ROW(D30)-ROW(D$7)),1),"")</f>
        <v>Investigation Discovery</v>
      </c>
      <c r="E30" s="49" t="str">
        <f ca="1">IF(F30="","",IF(INDEX(Data!$BI:$BI,MATCH(F30,Data!$A:$A,0),1)=0,"",INDEX(Data!$BI:$BI,MATCH(F30,Data!$A:$A,0),1)))</f>
        <v/>
      </c>
      <c r="F30" s="49" t="str">
        <f ca="1">IFERROR(INDEX(Data!$A$1:E$1000,_xlfn.AGGREGATE(15,6,(OFFSET(Data!$A$1,0,MATCH(F$6,Data!$1:$1,0)-1,1000,1)=IF(F$7="","Yes",F$7))/(OFFSET(Data!$A$1,0,MATCH(F$6,Data!$1:$1,0)-1,1000,1)=IF(F$7="","Yes",F$7))*ROW(Data!$C$1:$C$1000),ROW(F30)-ROW(F$7)),1),"")</f>
        <v>HGTV</v>
      </c>
      <c r="G30" s="49" t="str">
        <f ca="1">IF(H30="","",IF(INDEX(Data!$BI:$BI,MATCH(H30,Data!$A:$A,0),1)=0,"",INDEX(Data!$BI:$BI,MATCH(H30,Data!$A:$A,0),1)))</f>
        <v/>
      </c>
      <c r="H30" s="49" t="str">
        <f ca="1">IFERROR(INDEX(Data!$A$1:G$1000,_xlfn.AGGREGATE(15,6,(OFFSET(Data!$A$1,0,MATCH(H$6,Data!$1:$1,0)-1,1000,1)=IF(H$7="","Yes",H$7))/(OFFSET(Data!$A$1,0,MATCH(H$6,Data!$1:$1,0)-1,1000,1)=IF(H$7="","Yes",H$7))*ROW(Data!$C$1:$C$1000),ROW(H30)-ROW(H$7)),1),"")</f>
        <v>Fox News</v>
      </c>
      <c r="I30" s="49" t="str">
        <f ca="1">IF(J30="","",IF(INDEX(Data!$BI:$BI,MATCH(J30,Data!$A:$A,0),1)=0,"",INDEX(Data!$BI:$BI,MATCH(J30,Data!$A:$A,0),1)))</f>
        <v/>
      </c>
      <c r="J30" s="49" t="str">
        <f ca="1">IFERROR(INDEX(Data!$A$1:I$1000,_xlfn.AGGREGATE(15,6,(OFFSET(Data!$A$1,0,MATCH(J$6,Data!$1:$1,0)-1,1000,1)=IF(J$7="","Yes",J$7))/(OFFSET(Data!$A$1,0,MATCH(J$6,Data!$1:$1,0)-1,1000,1)=IF(J$7="","Yes",J$7))*ROW(Data!$C$1:$C$1000),ROW(J30)-ROW(J$7)),1),"")</f>
        <v>ESPN</v>
      </c>
      <c r="K30" s="49" t="str">
        <f ca="1">IF(L30="","",IF(INDEX(Data!$BI:$BI,MATCH(L30,Data!$A:$A,0),1)=0,"",INDEX(Data!$BI:$BI,MATCH(L30,Data!$A:$A,0),1)))</f>
        <v/>
      </c>
      <c r="L30" s="49" t="str">
        <f ca="1">IFERROR(INDEX(Data!$A$1:K$1000,_xlfn.AGGREGATE(15,6,(OFFSET(Data!$A$1,0,MATCH(L$6,Data!$1:$1,0)-1,1000,1)=IF(L$7="","Yes",L$7))/(OFFSET(Data!$A$1,0,MATCH(L$6,Data!$1:$1,0)-1,1000,1)=IF(L$7="","Yes",L$7))*ROW(Data!$C$1:$C$1000),ROW(L30)-ROW(L$7)),1),"")</f>
        <v>Disney Channel</v>
      </c>
      <c r="M30" s="49" t="str">
        <f ca="1">IF(N30="","",IF(INDEX(Data!$BI:$BI,MATCH(N30,Data!$A:$A,0),1)=0,"",INDEX(Data!$BI:$BI,MATCH(N30,Data!$A:$A,0),1)))</f>
        <v/>
      </c>
      <c r="N30" s="49" t="str">
        <f ca="1">IFERROR(INDEX(Data!$A$1:M$1000,_xlfn.AGGREGATE(15,6,(OFFSET(Data!$A$1,0,MATCH(N$6,Data!$1:$1,0)-1,1000,1)=IF(N$7="","Yes",N$7))/(OFFSET(Data!$A$1,0,MATCH(N$6,Data!$1:$1,0)-1,1000,1)=IF(N$7="","Yes",N$7))*ROW(Data!$C$1:$C$1000),ROW(N30)-ROW(N$7)),1),"")</f>
        <v>Comedy TV</v>
      </c>
      <c r="O30" s="49" t="str">
        <f ca="1">IF(P30="","",IF(INDEX(Data!$BI:$BI,MATCH(P30,Data!$A:$A,0),1)=0,"",INDEX(Data!$BI:$BI,MATCH(P30,Data!$A:$A,0),1)))</f>
        <v/>
      </c>
      <c r="P30" s="49" t="str">
        <f ca="1">IFERROR(INDEX(Data!$A$1:O$1000,_xlfn.AGGREGATE(15,6,(OFFSET(Data!$A$1,0,MATCH(P$6,Data!$1:$1,0)-1,1000,1)=IF(P$7="","Yes",P$7))/(OFFSET(Data!$A$1,0,MATCH(P$6,Data!$1:$1,0)-1,1000,1)=IF(P$7="","Yes",P$7))*ROW(Data!$C$1:$C$1000),ROW(P30)-ROW(P$7)),1),"")</f>
        <v>CMT</v>
      </c>
      <c r="Q30" s="49" t="str">
        <f ca="1">IF(R30="","",IF(INDEX(Data!$BI:$BI,MATCH(R30,Data!$A:$A,0),1)=0,"",INDEX(Data!$BI:$BI,MATCH(R30,Data!$A:$A,0),1)))</f>
        <v/>
      </c>
      <c r="R30" s="49" t="str">
        <f ca="1">IFERROR(INDEX(Data!$A$1:Q$1000,_xlfn.AGGREGATE(15,6,(OFFSET(Data!$A$1,0,MATCH(R$6,Data!$1:$1,0)-1,1000,1)=IF(R$7="","Yes",R$7))/(OFFSET(Data!$A$1,0,MATCH(R$6,Data!$1:$1,0)-1,1000,1)=IF(R$7="","Yes",R$7))*ROW(Data!$C$1:$C$1000),ROW(R30)-ROW(R$7)),1),"")</f>
        <v>Cheddar</v>
      </c>
      <c r="S30" s="49" t="str">
        <f ca="1">IF(T30="","",IF(INDEX(Data!$BI:$BI,MATCH(T30,Data!$A:$A,0),1)=0,"",INDEX(Data!$BI:$BI,MATCH(T30,Data!$A:$A,0),1)))</f>
        <v/>
      </c>
      <c r="T30" s="49" t="str">
        <f ca="1">IFERROR(INDEX(Data!$A$1:R$1000,_xlfn.AGGREGATE(15,6,(OFFSET(Data!$A$1,0,MATCH(T$6,Data!$1:$1,0)-1,1000,1)=IF(T$7="","Yes",T$7))/(OFFSET(Data!$A$1,0,MATCH(T$6,Data!$1:$1,0)-1,1000,1)=IF(T$7="","Yes",T$7))*ROW(Data!$C$1:$C$1000),ROW(T30)-ROW(T$7)),1),"")</f>
        <v>Cine Estelar</v>
      </c>
      <c r="U30" s="49" t="str">
        <f ca="1">IF(V30="","",IF(INDEX(Data!$BI:$BI,MATCH(V30,Data!$A:$A,0),1)=0,"",INDEX(Data!$BI:$BI,MATCH(V30,Data!$A:$A,0),1)))</f>
        <v/>
      </c>
      <c r="V30" s="49" t="str">
        <f ca="1">IFERROR(INDEX(Data!$A$1:T$1000,_xlfn.AGGREGATE(15,6,(OFFSET(Data!$A$1,0,MATCH(V$6,Data!$1:$1,0)-1,1000,1)=IF(V$7="","Yes",V$7))/(OFFSET(Data!$A$1,0,MATCH(V$6,Data!$1:$1,0)-1,1000,1)=IF(V$7="","Yes",V$7))*ROW(Data!$C$1:$C$1000),ROW(V30)-ROW(V$7)),1),"")</f>
        <v>E!</v>
      </c>
      <c r="W30" s="49" t="str">
        <f ca="1">IF(X30="","",IF(INDEX(Data!$BI:$BI,MATCH(X30,Data!$A:$A,0),1)=0,"",INDEX(Data!$BI:$BI,MATCH(X30,Data!$A:$A,0),1)))</f>
        <v/>
      </c>
      <c r="X30" s="49" t="str">
        <f ca="1">IFERROR(INDEX(Data!$A$1:V$1000,_xlfn.AGGREGATE(15,6,(OFFSET(Data!$A$1,0,MATCH(X$6,Data!$1:$1,0)-1,1000,1)=IF(X$7="","Yes",X$7))/(OFFSET(Data!$A$1,0,MATCH(X$6,Data!$1:$1,0)-1,1000,1)=IF(X$7="","Yes",X$7))*ROW(Data!$C$1:$C$1000),ROW(X30)-ROW(X$7)),1),"")</f>
        <v>ESPN</v>
      </c>
      <c r="Y30" s="49" t="str">
        <f ca="1">IF(Z30="","",IF(INDEX(Data!$BI:$BI,MATCH(Z30,Data!$A:$A,0),1)=0,"",INDEX(Data!$BI:$BI,MATCH(Z30,Data!$A:$A,0),1)))</f>
        <v/>
      </c>
      <c r="Z30" s="49" t="str">
        <f ca="1">IFERROR(INDEX(Data!$A$1:X$1000,_xlfn.AGGREGATE(15,6,(OFFSET(Data!$A$1,0,MATCH(Z$6,Data!$1:$1,0)-1,1000,1)=IF(Z$7="","Yes",Z$7))/(OFFSET(Data!$A$1,0,MATCH(Z$6,Data!$1:$1,0)-1,1000,1)=IF(Z$7="","Yes",Z$7))*ROW(Data!$C$1:$C$1000),ROW(Z30)-ROW(Z$7)),1),"")</f>
        <v>Fox Business</v>
      </c>
      <c r="AA30" s="49" t="str">
        <f ca="1">IF(AB30="","",IF(INDEX(Data!$BI:$BI,MATCH(AB30,Data!$A:$A,0),1)=0,"",INDEX(Data!$BI:$BI,MATCH(AB30,Data!$A:$A,0),1)))</f>
        <v/>
      </c>
      <c r="AB30" s="49" t="str">
        <f ca="1">IFERROR(INDEX(Data!$A$1:Z$1000,_xlfn.AGGREGATE(15,6,(OFFSET(Data!$A$1,0,MATCH(AB$6,Data!$1:$1,0)-1,1000,1)=IF(AB$7="","Yes",AB$7))/(OFFSET(Data!$A$1,0,MATCH(AB$6,Data!$1:$1,0)-1,1000,1)=IF(AB$7="","Yes",AB$7))*ROW(Data!$C$1:$C$1000),ROW(AB30)-ROW(AB$7)),1),"")</f>
        <v>CNN</v>
      </c>
      <c r="AC30" s="49" t="str">
        <f ca="1">IF(AD30="","",IF(INDEX(Data!$BI:$BI,MATCH(AD30,Data!$A:$A,0),1)=0,"",INDEX(Data!$BI:$BI,MATCH(AD30,Data!$A:$A,0),1)))</f>
        <v/>
      </c>
      <c r="AD30" s="49" t="str">
        <f ca="1">IFERROR(INDEX(Data!$A$1:AB$1000,_xlfn.AGGREGATE(15,6,(OFFSET(Data!$A$1,0,MATCH(AD$6,Data!$1:$1,0)-1,1000,1)=IF(AD$7="","Yes",AD$7))/(OFFSET(Data!$A$1,0,MATCH(AD$6,Data!$1:$1,0)-1,1000,1)=IF(AD$7="","Yes",AD$7))*ROW(Data!$C$1:$C$1000),ROW(AD30)-ROW(AD$7)),1),"")</f>
        <v>Lifetime Movie Network</v>
      </c>
      <c r="AE30" s="49" t="str">
        <f ca="1">IF(AF30="","",IF(INDEX(Data!$BI:$BI,MATCH(AF30,Data!$A:$A,0),1)=0,"",INDEX(Data!$BI:$BI,MATCH(AF30,Data!$A:$A,0),1)))</f>
        <v/>
      </c>
      <c r="AF30" s="49" t="str">
        <f ca="1">IFERROR(INDEX(Data!$A$1:AJ$1000,_xlfn.AGGREGATE(15,6,(OFFSET(Data!$A$1,0,MATCH(AF$6,Data!$1:$1,0)-1,1000,1)=IF(AF$7="","Yes",AF$7))/(OFFSET(Data!$A$1,0,MATCH(AF$6,Data!$1:$1,0)-1,1000,1)=IF(AF$7="","Yes",AF$7))*ROW(Data!$C$1:$C$1000),ROW(AF30)-ROW(AF$7)),1),"")</f>
        <v/>
      </c>
      <c r="AG30" s="49" t="str">
        <f ca="1">IF(AH30="","",IF(INDEX(Data!$BI:$BI,MATCH(AH30,Data!$A:$A,0),1)=0,"",INDEX(Data!$BI:$BI,MATCH(AH30,Data!$A:$A,0),1)))</f>
        <v/>
      </c>
      <c r="AH30" s="49" t="str">
        <f ca="1">IFERROR(INDEX(Data!$A$1:AL$1000,_xlfn.AGGREGATE(15,6,(OFFSET(Data!$A$1,0,MATCH(AH$6,Data!$1:$1,0)-1,1000,1)=IF(AH$7="","Yes",AH$7))/(OFFSET(Data!$A$1,0,MATCH(AH$6,Data!$1:$1,0)-1,1000,1)=IF(AH$7="","Yes",AH$7))*ROW(Data!$C$1:$C$1000),ROW(AH30)-ROW(AH$7)),1),"")</f>
        <v>Discovery Family</v>
      </c>
    </row>
    <row r="31" spans="1:34" ht="24" x14ac:dyDescent="0.4">
      <c r="A31" s="49" t="str">
        <f ca="1">IF(B31="","",IF(INDEX(Data!$BI:$BI,MATCH(B31,Data!$A:$A,0),1)=0,"",INDEX(Data!$BI:$BI,MATCH(B31,Data!$A:$A,0),1)))</f>
        <v/>
      </c>
      <c r="B31" s="49" t="str">
        <f ca="1">IFERROR(INDEX(Data!A$1:$A$1000,_xlfn.AGGREGATE(15,6,(OFFSET(Data!$A$1,0,MATCH(B$6,Data!$1:$1,0)-1,1000,1)=IF(B$7="","Yes",B$7))/(OFFSET(Data!$A$1,0,MATCH(B$6,Data!$1:$1,0)-1,1000,1)=IF(B$7="","Yes",B$7))*ROW(Data!$C$1:$C$1000),ROW(B31)-ROW(B$7)),1),"")</f>
        <v>Game Show Network</v>
      </c>
      <c r="C31" s="49" t="str">
        <f ca="1">IF(D31="","",IF(INDEX(Data!$BI:$BI,MATCH(D31,Data!$A:$A,0),1)=0,"",INDEX(Data!$BI:$BI,MATCH(D31,Data!$A:$A,0),1)))</f>
        <v/>
      </c>
      <c r="D31" s="49" t="str">
        <f ca="1">IFERROR(INDEX(Data!$A$1:C$1000,_xlfn.AGGREGATE(15,6,(OFFSET(Data!$A$1,0,MATCH(D$6,Data!$1:$1,0)-1,1000,1)=IF(D$7="","Yes",D$7))/(OFFSET(Data!$A$1,0,MATCH(D$6,Data!$1:$1,0)-1,1000,1)=IF(D$7="","Yes",D$7))*ROW(Data!$C$1:$C$1000),ROW(D31)-ROW(D$7)),1),"")</f>
        <v>Lifetime</v>
      </c>
      <c r="E31" s="49" t="str">
        <f ca="1">IF(F31="","",IF(INDEX(Data!$BI:$BI,MATCH(F31,Data!$A:$A,0),1)=0,"",INDEX(Data!$BI:$BI,MATCH(F31,Data!$A:$A,0),1)))</f>
        <v/>
      </c>
      <c r="F31" s="49" t="str">
        <f ca="1">IFERROR(INDEX(Data!$A$1:E$1000,_xlfn.AGGREGATE(15,6,(OFFSET(Data!$A$1,0,MATCH(F$6,Data!$1:$1,0)-1,1000,1)=IF(F$7="","Yes",F$7))/(OFFSET(Data!$A$1,0,MATCH(F$6,Data!$1:$1,0)-1,1000,1)=IF(F$7="","Yes",F$7))*ROW(Data!$C$1:$C$1000),ROW(F31)-ROW(F$7)),1),"")</f>
        <v>History</v>
      </c>
      <c r="G31" s="49" t="str">
        <f ca="1">IF(H31="","",IF(INDEX(Data!$BI:$BI,MATCH(H31,Data!$A:$A,0),1)=0,"",INDEX(Data!$BI:$BI,MATCH(H31,Data!$A:$A,0),1)))</f>
        <v/>
      </c>
      <c r="H31" s="49" t="str">
        <f ca="1">IFERROR(INDEX(Data!$A$1:G$1000,_xlfn.AGGREGATE(15,6,(OFFSET(Data!$A$1,0,MATCH(H$6,Data!$1:$1,0)-1,1000,1)=IF(H$7="","Yes",H$7))/(OFFSET(Data!$A$1,0,MATCH(H$6,Data!$1:$1,0)-1,1000,1)=IF(H$7="","Yes",H$7))*ROW(Data!$C$1:$C$1000),ROW(H31)-ROW(H$7)),1),"")</f>
        <v>Fox Sports 1</v>
      </c>
      <c r="I31" s="49" t="str">
        <f ca="1">IF(J31="","",IF(INDEX(Data!$BI:$BI,MATCH(J31,Data!$A:$A,0),1)=0,"",INDEX(Data!$BI:$BI,MATCH(J31,Data!$A:$A,0),1)))</f>
        <v/>
      </c>
      <c r="J31" s="49" t="str">
        <f ca="1">IFERROR(INDEX(Data!$A$1:I$1000,_xlfn.AGGREGATE(15,6,(OFFSET(Data!$A$1,0,MATCH(J$6,Data!$1:$1,0)-1,1000,1)=IF(J$7="","Yes",J$7))/(OFFSET(Data!$A$1,0,MATCH(J$6,Data!$1:$1,0)-1,1000,1)=IF(J$7="","Yes",J$7))*ROW(Data!$C$1:$C$1000),ROW(J31)-ROW(J$7)),1),"")</f>
        <v>ESPN 2</v>
      </c>
      <c r="K31" s="49" t="str">
        <f ca="1">IF(L31="","",IF(INDEX(Data!$BI:$BI,MATCH(L31,Data!$A:$A,0),1)=0,"",INDEX(Data!$BI:$BI,MATCH(L31,Data!$A:$A,0),1)))</f>
        <v/>
      </c>
      <c r="L31" s="49" t="str">
        <f ca="1">IFERROR(INDEX(Data!$A$1:K$1000,_xlfn.AGGREGATE(15,6,(OFFSET(Data!$A$1,0,MATCH(L$6,Data!$1:$1,0)-1,1000,1)=IF(L$7="","Yes",L$7))/(OFFSET(Data!$A$1,0,MATCH(L$6,Data!$1:$1,0)-1,1000,1)=IF(L$7="","Yes",L$7))*ROW(Data!$C$1:$C$1000),ROW(L31)-ROW(L$7)),1),"")</f>
        <v>Disney Junior</v>
      </c>
      <c r="M31" s="49">
        <f ca="1">IF(N31="","",IF(INDEX(Data!$BI:$BI,MATCH(N31,Data!$A:$A,0),1)=0,"",INDEX(Data!$BI:$BI,MATCH(N31,Data!$A:$A,0),1)))</f>
        <v>3</v>
      </c>
      <c r="N31" s="49" t="str">
        <f ca="1">IFERROR(INDEX(Data!$A$1:M$1000,_xlfn.AGGREGATE(15,6,(OFFSET(Data!$A$1,0,MATCH(N$6,Data!$1:$1,0)-1,1000,1)=IF(N$7="","Yes",N$7))/(OFFSET(Data!$A$1,0,MATCH(N$6,Data!$1:$1,0)-1,1000,1)=IF(N$7="","Yes",N$7))*ROW(Data!$C$1:$C$1000),ROW(N31)-ROW(N$7)),1),"")</f>
        <v>Cooking Channel</v>
      </c>
      <c r="O31" s="49" t="str">
        <f ca="1">IF(P31="","",IF(INDEX(Data!$BI:$BI,MATCH(P31,Data!$A:$A,0),1)=0,"",INDEX(Data!$BI:$BI,MATCH(P31,Data!$A:$A,0),1)))</f>
        <v/>
      </c>
      <c r="P31" s="49" t="str">
        <f ca="1">IFERROR(INDEX(Data!$A$1:O$1000,_xlfn.AGGREGATE(15,6,(OFFSET(Data!$A$1,0,MATCH(P$6,Data!$1:$1,0)-1,1000,1)=IF(P$7="","Yes",P$7))/(OFFSET(Data!$A$1,0,MATCH(P$6,Data!$1:$1,0)-1,1000,1)=IF(P$7="","Yes",P$7))*ROW(Data!$C$1:$C$1000),ROW(P31)-ROW(P$7)),1),"")</f>
        <v>CNBC</v>
      </c>
      <c r="Q31" s="49" t="str">
        <f ca="1">IF(R31="","",IF(INDEX(Data!$BI:$BI,MATCH(R31,Data!$A:$A,0),1)=0,"",INDEX(Data!$BI:$BI,MATCH(R31,Data!$A:$A,0),1)))</f>
        <v/>
      </c>
      <c r="R31" s="49" t="str">
        <f ca="1">IFERROR(INDEX(Data!$A$1:Q$1000,_xlfn.AGGREGATE(15,6,(OFFSET(Data!$A$1,0,MATCH(R$6,Data!$1:$1,0)-1,1000,1)=IF(R$7="","Yes",R$7))/(OFFSET(Data!$A$1,0,MATCH(R$6,Data!$1:$1,0)-1,1000,1)=IF(R$7="","Yes",R$7))*ROW(Data!$C$1:$C$1000),ROW(R31)-ROW(R$7)),1),"")</f>
        <v>CMT</v>
      </c>
      <c r="S31" s="49" t="str">
        <f ca="1">IF(T31="","",IF(INDEX(Data!$BI:$BI,MATCH(T31,Data!$A:$A,0),1)=0,"",INDEX(Data!$BI:$BI,MATCH(T31,Data!$A:$A,0),1)))</f>
        <v/>
      </c>
      <c r="T31" s="49" t="str">
        <f ca="1">IFERROR(INDEX(Data!$A$1:R$1000,_xlfn.AGGREGATE(15,6,(OFFSET(Data!$A$1,0,MATCH(T$6,Data!$1:$1,0)-1,1000,1)=IF(T$7="","Yes",T$7))/(OFFSET(Data!$A$1,0,MATCH(T$6,Data!$1:$1,0)-1,1000,1)=IF(T$7="","Yes",T$7))*ROW(Data!$C$1:$C$1000),ROW(T31)-ROW(T$7)),1),"")</f>
        <v>Cine Mexicano</v>
      </c>
      <c r="U31" s="49" t="str">
        <f ca="1">IF(V31="","",IF(INDEX(Data!$BI:$BI,MATCH(V31,Data!$A:$A,0),1)=0,"",INDEX(Data!$BI:$BI,MATCH(V31,Data!$A:$A,0),1)))</f>
        <v/>
      </c>
      <c r="V31" s="49" t="str">
        <f ca="1">IFERROR(INDEX(Data!$A$1:T$1000,_xlfn.AGGREGATE(15,6,(OFFSET(Data!$A$1,0,MATCH(V$6,Data!$1:$1,0)-1,1000,1)=IF(V$7="","Yes",V$7))/(OFFSET(Data!$A$1,0,MATCH(V$6,Data!$1:$1,0)-1,1000,1)=IF(V$7="","Yes",V$7))*ROW(Data!$C$1:$C$1000),ROW(V31)-ROW(V$7)),1),"")</f>
        <v>ESPN</v>
      </c>
      <c r="W31" s="49" t="str">
        <f ca="1">IF(X31="","",IF(INDEX(Data!$BI:$BI,MATCH(X31,Data!$A:$A,0),1)=0,"",INDEX(Data!$BI:$BI,MATCH(X31,Data!$A:$A,0),1)))</f>
        <v/>
      </c>
      <c r="X31" s="49" t="str">
        <f ca="1">IFERROR(INDEX(Data!$A$1:V$1000,_xlfn.AGGREGATE(15,6,(OFFSET(Data!$A$1,0,MATCH(X$6,Data!$1:$1,0)-1,1000,1)=IF(X$7="","Yes",X$7))/(OFFSET(Data!$A$1,0,MATCH(X$6,Data!$1:$1,0)-1,1000,1)=IF(X$7="","Yes",X$7))*ROW(Data!$C$1:$C$1000),ROW(X31)-ROW(X$7)),1),"")</f>
        <v>ESPN 2</v>
      </c>
      <c r="Y31" s="49" t="str">
        <f ca="1">IF(Z31="","",IF(INDEX(Data!$BI:$BI,MATCH(Z31,Data!$A:$A,0),1)=0,"",INDEX(Data!$BI:$BI,MATCH(Z31,Data!$A:$A,0),1)))</f>
        <v/>
      </c>
      <c r="Z31" s="49" t="str">
        <f ca="1">IFERROR(INDEX(Data!$A$1:X$1000,_xlfn.AGGREGATE(15,6,(OFFSET(Data!$A$1,0,MATCH(Z$6,Data!$1:$1,0)-1,1000,1)=IF(Z$7="","Yes",Z$7))/(OFFSET(Data!$A$1,0,MATCH(Z$6,Data!$1:$1,0)-1,1000,1)=IF(Z$7="","Yes",Z$7))*ROW(Data!$C$1:$C$1000),ROW(Z31)-ROW(Z$7)),1),"")</f>
        <v>Fox News</v>
      </c>
      <c r="AA31" s="49" t="str">
        <f ca="1">IF(AB31="","",IF(INDEX(Data!$BI:$BI,MATCH(AB31,Data!$A:$A,0),1)=0,"",INDEX(Data!$BI:$BI,MATCH(AB31,Data!$A:$A,0),1)))</f>
        <v/>
      </c>
      <c r="AB31" s="49" t="str">
        <f ca="1">IFERROR(INDEX(Data!$A$1:Z$1000,_xlfn.AGGREGATE(15,6,(OFFSET(Data!$A$1,0,MATCH(AB$6,Data!$1:$1,0)-1,1000,1)=IF(AB$7="","Yes",AB$7))/(OFFSET(Data!$A$1,0,MATCH(AB$6,Data!$1:$1,0)-1,1000,1)=IF(AB$7="","Yes",AB$7))*ROW(Data!$C$1:$C$1000),ROW(AB31)-ROW(AB$7)),1),"")</f>
        <v>Comedy Central</v>
      </c>
      <c r="AC31" s="49" t="str">
        <f ca="1">IF(AD31="","",IF(INDEX(Data!$BI:$BI,MATCH(AD31,Data!$A:$A,0),1)=0,"",INDEX(Data!$BI:$BI,MATCH(AD31,Data!$A:$A,0),1)))</f>
        <v/>
      </c>
      <c r="AD31" s="49" t="str">
        <f ca="1">IFERROR(INDEX(Data!$A$1:AB$1000,_xlfn.AGGREGATE(15,6,(OFFSET(Data!$A$1,0,MATCH(AD$6,Data!$1:$1,0)-1,1000,1)=IF(AD$7="","Yes",AD$7))/(OFFSET(Data!$A$1,0,MATCH(AD$6,Data!$1:$1,0)-1,1000,1)=IF(AD$7="","Yes",AD$7))*ROW(Data!$C$1:$C$1000),ROW(AD31)-ROW(AD$7)),1),"")</f>
        <v>Motor Trend</v>
      </c>
      <c r="AE31" s="49" t="str">
        <f ca="1">IF(AF31="","",IF(INDEX(Data!$BI:$BI,MATCH(AF31,Data!$A:$A,0),1)=0,"",INDEX(Data!$BI:$BI,MATCH(AF31,Data!$A:$A,0),1)))</f>
        <v/>
      </c>
      <c r="AF31" s="49" t="str">
        <f ca="1">IFERROR(INDEX(Data!$A$1:AJ$1000,_xlfn.AGGREGATE(15,6,(OFFSET(Data!$A$1,0,MATCH(AF$6,Data!$1:$1,0)-1,1000,1)=IF(AF$7="","Yes",AF$7))/(OFFSET(Data!$A$1,0,MATCH(AF$6,Data!$1:$1,0)-1,1000,1)=IF(AF$7="","Yes",AF$7))*ROW(Data!$C$1:$C$1000),ROW(AF31)-ROW(AF$7)),1),"")</f>
        <v/>
      </c>
      <c r="AG31" s="49" t="str">
        <f ca="1">IF(AH31="","",IF(INDEX(Data!$BI:$BI,MATCH(AH31,Data!$A:$A,0),1)=0,"",INDEX(Data!$BI:$BI,MATCH(AH31,Data!$A:$A,0),1)))</f>
        <v/>
      </c>
      <c r="AH31" s="49" t="str">
        <f ca="1">IFERROR(INDEX(Data!$A$1:AL$1000,_xlfn.AGGREGATE(15,6,(OFFSET(Data!$A$1,0,MATCH(AH$6,Data!$1:$1,0)-1,1000,1)=IF(AH$7="","Yes",AH$7))/(OFFSET(Data!$A$1,0,MATCH(AH$6,Data!$1:$1,0)-1,1000,1)=IF(AH$7="","Yes",AH$7))*ROW(Data!$C$1:$C$1000),ROW(AH31)-ROW(AH$7)),1),"")</f>
        <v>Discovery Life</v>
      </c>
    </row>
    <row r="32" spans="1:34" ht="24" x14ac:dyDescent="0.4">
      <c r="A32" s="49" t="str">
        <f ca="1">IF(B32="","",IF(INDEX(Data!$BI:$BI,MATCH(B32,Data!$A:$A,0),1)=0,"",INDEX(Data!$BI:$BI,MATCH(B32,Data!$A:$A,0),1)))</f>
        <v/>
      </c>
      <c r="B32" s="49" t="str">
        <f ca="1">IFERROR(INDEX(Data!A$1:$A$1000,_xlfn.AGGREGATE(15,6,(OFFSET(Data!$A$1,0,MATCH(B$6,Data!$1:$1,0)-1,1000,1)=IF(B$7="","Yes",B$7))/(OFFSET(Data!$A$1,0,MATCH(B$6,Data!$1:$1,0)-1,1000,1)=IF(B$7="","Yes",B$7))*ROW(Data!$C$1:$C$1000),ROW(B32)-ROW(B$7)),1),"")</f>
        <v>Hallmark</v>
      </c>
      <c r="C32" s="49" t="str">
        <f ca="1">IF(D32="","",IF(INDEX(Data!$BI:$BI,MATCH(D32,Data!$A:$A,0),1)=0,"",INDEX(Data!$BI:$BI,MATCH(D32,Data!$A:$A,0),1)))</f>
        <v/>
      </c>
      <c r="D32" s="49" t="str">
        <f ca="1">IFERROR(INDEX(Data!$A$1:C$1000,_xlfn.AGGREGATE(15,6,(OFFSET(Data!$A$1,0,MATCH(D$6,Data!$1:$1,0)-1,1000,1)=IF(D$7="","Yes",D$7))/(OFFSET(Data!$A$1,0,MATCH(D$6,Data!$1:$1,0)-1,1000,1)=IF(D$7="","Yes",D$7))*ROW(Data!$C$1:$C$1000),ROW(D32)-ROW(D$7)),1),"")</f>
        <v>Local Now</v>
      </c>
      <c r="E32" s="49" t="str">
        <f ca="1">IF(F32="","",IF(INDEX(Data!$BI:$BI,MATCH(F32,Data!$A:$A,0),1)=0,"",INDEX(Data!$BI:$BI,MATCH(F32,Data!$A:$A,0),1)))</f>
        <v/>
      </c>
      <c r="F32" s="49" t="str">
        <f ca="1">IFERROR(INDEX(Data!$A$1:E$1000,_xlfn.AGGREGATE(15,6,(OFFSET(Data!$A$1,0,MATCH(F$6,Data!$1:$1,0)-1,1000,1)=IF(F$7="","Yes",F$7))/(OFFSET(Data!$A$1,0,MATCH(F$6,Data!$1:$1,0)-1,1000,1)=IF(F$7="","Yes",F$7))*ROW(Data!$C$1:$C$1000),ROW(F32)-ROW(F$7)),1),"")</f>
        <v>IFC</v>
      </c>
      <c r="G32" s="49">
        <f ca="1">IF(H32="","",IF(INDEX(Data!$BI:$BI,MATCH(H32,Data!$A:$A,0),1)=0,"",INDEX(Data!$BI:$BI,MATCH(H32,Data!$A:$A,0),1)))</f>
        <v>2</v>
      </c>
      <c r="H32" s="49" t="str">
        <f ca="1">IFERROR(INDEX(Data!$A$1:G$1000,_xlfn.AGGREGATE(15,6,(OFFSET(Data!$A$1,0,MATCH(H$6,Data!$1:$1,0)-1,1000,1)=IF(H$7="","Yes",H$7))/(OFFSET(Data!$A$1,0,MATCH(H$6,Data!$1:$1,0)-1,1000,1)=IF(H$7="","Yes",H$7))*ROW(Data!$C$1:$C$1000),ROW(H32)-ROW(H$7)),1),"")</f>
        <v>Fox Sports Regionals</v>
      </c>
      <c r="I32" s="49" t="str">
        <f ca="1">IF(J32="","",IF(INDEX(Data!$BI:$BI,MATCH(J32,Data!$A:$A,0),1)=0,"",INDEX(Data!$BI:$BI,MATCH(J32,Data!$A:$A,0),1)))</f>
        <v/>
      </c>
      <c r="J32" s="49" t="str">
        <f ca="1">IFERROR(INDEX(Data!$A$1:I$1000,_xlfn.AGGREGATE(15,6,(OFFSET(Data!$A$1,0,MATCH(J$6,Data!$1:$1,0)-1,1000,1)=IF(J$7="","Yes",J$7))/(OFFSET(Data!$A$1,0,MATCH(J$6,Data!$1:$1,0)-1,1000,1)=IF(J$7="","Yes",J$7))*ROW(Data!$C$1:$C$1000),ROW(J32)-ROW(J$7)),1),"")</f>
        <v>ESPNews</v>
      </c>
      <c r="K32" s="49" t="str">
        <f ca="1">IF(L32="","",IF(INDEX(Data!$BI:$BI,MATCH(L32,Data!$A:$A,0),1)=0,"",INDEX(Data!$BI:$BI,MATCH(L32,Data!$A:$A,0),1)))</f>
        <v/>
      </c>
      <c r="L32" s="49" t="str">
        <f ca="1">IFERROR(INDEX(Data!$A$1:K$1000,_xlfn.AGGREGATE(15,6,(OFFSET(Data!$A$1,0,MATCH(L$6,Data!$1:$1,0)-1,1000,1)=IF(L$7="","Yes",L$7))/(OFFSET(Data!$A$1,0,MATCH(L$6,Data!$1:$1,0)-1,1000,1)=IF(L$7="","Yes",L$7))*ROW(Data!$C$1:$C$1000),ROW(L32)-ROW(L$7)),1),"")</f>
        <v>Disney XD</v>
      </c>
      <c r="M32" s="49" t="str">
        <f ca="1">IF(N32="","",IF(INDEX(Data!$BI:$BI,MATCH(N32,Data!$A:$A,0),1)=0,"",INDEX(Data!$BI:$BI,MATCH(N32,Data!$A:$A,0),1)))</f>
        <v/>
      </c>
      <c r="N32" s="49" t="str">
        <f ca="1">IFERROR(INDEX(Data!$A$1:M$1000,_xlfn.AGGREGATE(15,6,(OFFSET(Data!$A$1,0,MATCH(N$6,Data!$1:$1,0)-1,1000,1)=IF(N$7="","Yes",N$7))/(OFFSET(Data!$A$1,0,MATCH(N$6,Data!$1:$1,0)-1,1000,1)=IF(N$7="","Yes",N$7))*ROW(Data!$C$1:$C$1000),ROW(N32)-ROW(N$7)),1),"")</f>
        <v>C-SPAN</v>
      </c>
      <c r="O32" s="49" t="str">
        <f ca="1">IF(P32="","",IF(INDEX(Data!$BI:$BI,MATCH(P32,Data!$A:$A,0),1)=0,"",INDEX(Data!$BI:$BI,MATCH(P32,Data!$A:$A,0),1)))</f>
        <v/>
      </c>
      <c r="P32" s="49" t="str">
        <f ca="1">IFERROR(INDEX(Data!$A$1:O$1000,_xlfn.AGGREGATE(15,6,(OFFSET(Data!$A$1,0,MATCH(P$6,Data!$1:$1,0)-1,1000,1)=IF(P$7="","Yes",P$7))/(OFFSET(Data!$A$1,0,MATCH(P$6,Data!$1:$1,0)-1,1000,1)=IF(P$7="","Yes",P$7))*ROW(Data!$C$1:$C$1000),ROW(P32)-ROW(P$7)),1),"")</f>
        <v>CNBC World</v>
      </c>
      <c r="Q32" s="49" t="str">
        <f ca="1">IF(R32="","",IF(INDEX(Data!$BI:$BI,MATCH(R32,Data!$A:$A,0),1)=0,"",INDEX(Data!$BI:$BI,MATCH(R32,Data!$A:$A,0),1)))</f>
        <v/>
      </c>
      <c r="R32" s="49" t="str">
        <f ca="1">IFERROR(INDEX(Data!$A$1:Q$1000,_xlfn.AGGREGATE(15,6,(OFFSET(Data!$A$1,0,MATCH(R$6,Data!$1:$1,0)-1,1000,1)=IF(R$7="","Yes",R$7))/(OFFSET(Data!$A$1,0,MATCH(R$6,Data!$1:$1,0)-1,1000,1)=IF(R$7="","Yes",R$7))*ROW(Data!$C$1:$C$1000),ROW(R32)-ROW(R$7)),1),"")</f>
        <v>CNBC</v>
      </c>
      <c r="S32" s="49" t="str">
        <f ca="1">IF(T32="","",IF(INDEX(Data!$BI:$BI,MATCH(T32,Data!$A:$A,0),1)=0,"",INDEX(Data!$BI:$BI,MATCH(T32,Data!$A:$A,0),1)))</f>
        <v/>
      </c>
      <c r="T32" s="49" t="str">
        <f ca="1">IFERROR(INDEX(Data!$A$1:R$1000,_xlfn.AGGREGATE(15,6,(OFFSET(Data!$A$1,0,MATCH(T$6,Data!$1:$1,0)-1,1000,1)=IF(T$7="","Yes",T$7))/(OFFSET(Data!$A$1,0,MATCH(T$6,Data!$1:$1,0)-1,1000,1)=IF(T$7="","Yes",T$7))*ROW(Data!$C$1:$C$1000),ROW(T32)-ROW(T$7)),1),"")</f>
        <v>Cine Nostalgia</v>
      </c>
      <c r="U32" s="49" t="str">
        <f ca="1">IF(V32="","",IF(INDEX(Data!$BI:$BI,MATCH(V32,Data!$A:$A,0),1)=0,"",INDEX(Data!$BI:$BI,MATCH(V32,Data!$A:$A,0),1)))</f>
        <v/>
      </c>
      <c r="V32" s="49" t="str">
        <f ca="1">IFERROR(INDEX(Data!$A$1:T$1000,_xlfn.AGGREGATE(15,6,(OFFSET(Data!$A$1,0,MATCH(V$6,Data!$1:$1,0)-1,1000,1)=IF(V$7="","Yes",V$7))/(OFFSET(Data!$A$1,0,MATCH(V$6,Data!$1:$1,0)-1,1000,1)=IF(V$7="","Yes",V$7))*ROW(Data!$C$1:$C$1000),ROW(V32)-ROW(V$7)),1),"")</f>
        <v>ESPN 2</v>
      </c>
      <c r="W32" s="49" t="str">
        <f ca="1">IF(X32="","",IF(INDEX(Data!$BI:$BI,MATCH(X32,Data!$A:$A,0),1)=0,"",INDEX(Data!$BI:$BI,MATCH(X32,Data!$A:$A,0),1)))</f>
        <v/>
      </c>
      <c r="X32" s="49" t="str">
        <f ca="1">IFERROR(INDEX(Data!$A$1:V$1000,_xlfn.AGGREGATE(15,6,(OFFSET(Data!$A$1,0,MATCH(X$6,Data!$1:$1,0)-1,1000,1)=IF(X$7="","Yes",X$7))/(OFFSET(Data!$A$1,0,MATCH(X$6,Data!$1:$1,0)-1,1000,1)=IF(X$7="","Yes",X$7))*ROW(Data!$C$1:$C$1000),ROW(X32)-ROW(X$7)),1),"")</f>
        <v>ESPN Bases Loaded</v>
      </c>
      <c r="Y32" s="49" t="str">
        <f ca="1">IF(Z32="","",IF(INDEX(Data!$BI:$BI,MATCH(Z32,Data!$A:$A,0),1)=0,"",INDEX(Data!$BI:$BI,MATCH(Z32,Data!$A:$A,0),1)))</f>
        <v/>
      </c>
      <c r="Z32" s="49" t="str">
        <f ca="1">IFERROR(INDEX(Data!$A$1:X$1000,_xlfn.AGGREGATE(15,6,(OFFSET(Data!$A$1,0,MATCH(Z$6,Data!$1:$1,0)-1,1000,1)=IF(Z$7="","Yes",Z$7))/(OFFSET(Data!$A$1,0,MATCH(Z$6,Data!$1:$1,0)-1,1000,1)=IF(Z$7="","Yes",Z$7))*ROW(Data!$C$1:$C$1000),ROW(Z32)-ROW(Z$7)),1),"")</f>
        <v>Fox Sports 1</v>
      </c>
      <c r="AA32" s="49" t="str">
        <f ca="1">IF(AB32="","",IF(INDEX(Data!$BI:$BI,MATCH(AB32,Data!$A:$A,0),1)=0,"",INDEX(Data!$BI:$BI,MATCH(AB32,Data!$A:$A,0),1)))</f>
        <v/>
      </c>
      <c r="AB32" s="49" t="str">
        <f ca="1">IFERROR(INDEX(Data!$A$1:Z$1000,_xlfn.AGGREGATE(15,6,(OFFSET(Data!$A$1,0,MATCH(AB$6,Data!$1:$1,0)-1,1000,1)=IF(AB$7="","Yes",AB$7))/(OFFSET(Data!$A$1,0,MATCH(AB$6,Data!$1:$1,0)-1,1000,1)=IF(AB$7="","Yes",AB$7))*ROW(Data!$C$1:$C$1000),ROW(AB32)-ROW(AB$7)),1),"")</f>
        <v>Comet TV</v>
      </c>
      <c r="AC32" s="49" t="str">
        <f ca="1">IF(AD32="","",IF(INDEX(Data!$BI:$BI,MATCH(AD32,Data!$A:$A,0),1)=0,"",INDEX(Data!$BI:$BI,MATCH(AD32,Data!$A:$A,0),1)))</f>
        <v/>
      </c>
      <c r="AD32" s="49" t="str">
        <f ca="1">IFERROR(INDEX(Data!$A$1:AB$1000,_xlfn.AGGREGATE(15,6,(OFFSET(Data!$A$1,0,MATCH(AD$6,Data!$1:$1,0)-1,1000,1)=IF(AD$7="","Yes",AD$7))/(OFFSET(Data!$A$1,0,MATCH(AD$6,Data!$1:$1,0)-1,1000,1)=IF(AD$7="","Yes",AD$7))*ROW(Data!$C$1:$C$1000),ROW(AD32)-ROW(AD$7)),1),"")</f>
        <v>MTV</v>
      </c>
      <c r="AE32" s="49" t="str">
        <f ca="1">IF(AF32="","",IF(INDEX(Data!$BI:$BI,MATCH(AF32,Data!$A:$A,0),1)=0,"",INDEX(Data!$BI:$BI,MATCH(AF32,Data!$A:$A,0),1)))</f>
        <v/>
      </c>
      <c r="AF32" s="49" t="str">
        <f ca="1">IFERROR(INDEX(Data!$A$1:AJ$1000,_xlfn.AGGREGATE(15,6,(OFFSET(Data!$A$1,0,MATCH(AF$6,Data!$1:$1,0)-1,1000,1)=IF(AF$7="","Yes",AF$7))/(OFFSET(Data!$A$1,0,MATCH(AF$6,Data!$1:$1,0)-1,1000,1)=IF(AF$7="","Yes",AF$7))*ROW(Data!$C$1:$C$1000),ROW(AF32)-ROW(AF$7)),1),"")</f>
        <v/>
      </c>
      <c r="AG32" s="49" t="str">
        <f ca="1">IF(AH32="","",IF(INDEX(Data!$BI:$BI,MATCH(AH32,Data!$A:$A,0),1)=0,"",INDEX(Data!$BI:$BI,MATCH(AH32,Data!$A:$A,0),1)))</f>
        <v/>
      </c>
      <c r="AH32" s="49" t="str">
        <f ca="1">IFERROR(INDEX(Data!$A$1:AL$1000,_xlfn.AGGREGATE(15,6,(OFFSET(Data!$A$1,0,MATCH(AH$6,Data!$1:$1,0)-1,1000,1)=IF(AH$7="","Yes",AH$7))/(OFFSET(Data!$A$1,0,MATCH(AH$6,Data!$1:$1,0)-1,1000,1)=IF(AH$7="","Yes",AH$7))*ROW(Data!$C$1:$C$1000),ROW(AH32)-ROW(AH$7)),1),"")</f>
        <v>Disney Channel</v>
      </c>
    </row>
    <row r="33" spans="1:34" ht="24" x14ac:dyDescent="0.4">
      <c r="A33" s="49" t="str">
        <f ca="1">IF(B33="","",IF(INDEX(Data!$BI:$BI,MATCH(B33,Data!$A:$A,0),1)=0,"",INDEX(Data!$BI:$BI,MATCH(B33,Data!$A:$A,0),1)))</f>
        <v/>
      </c>
      <c r="B33" s="49" t="str">
        <f ca="1">IFERROR(INDEX(Data!A$1:$A$1000,_xlfn.AGGREGATE(15,6,(OFFSET(Data!$A$1,0,MATCH(B$6,Data!$1:$1,0)-1,1000,1)=IF(B$7="","Yes",B$7))/(OFFSET(Data!$A$1,0,MATCH(B$6,Data!$1:$1,0)-1,1000,1)=IF(B$7="","Yes",B$7))*ROW(Data!$C$1:$C$1000),ROW(B33)-ROW(B$7)),1),"")</f>
        <v>Hallmark Drama</v>
      </c>
      <c r="C33" s="49" t="str">
        <f ca="1">IF(D33="","",IF(INDEX(Data!$BI:$BI,MATCH(D33,Data!$A:$A,0),1)=0,"",INDEX(Data!$BI:$BI,MATCH(D33,Data!$A:$A,0),1)))</f>
        <v/>
      </c>
      <c r="D33" s="49" t="str">
        <f ca="1">IFERROR(INDEX(Data!$A$1:C$1000,_xlfn.AGGREGATE(15,6,(OFFSET(Data!$A$1,0,MATCH(D$6,Data!$1:$1,0)-1,1000,1)=IF(D$7="","Yes",D$7))/(OFFSET(Data!$A$1,0,MATCH(D$6,Data!$1:$1,0)-1,1000,1)=IF(D$7="","Yes",D$7))*ROW(Data!$C$1:$C$1000),ROW(D33)-ROW(D$7)),1),"")</f>
        <v>Motor Trend</v>
      </c>
      <c r="E33" s="49" t="str">
        <f ca="1">IF(F33="","",IF(INDEX(Data!$BI:$BI,MATCH(F33,Data!$A:$A,0),1)=0,"",INDEX(Data!$BI:$BI,MATCH(F33,Data!$A:$A,0),1)))</f>
        <v/>
      </c>
      <c r="F33" s="49" t="str">
        <f ca="1">IFERROR(INDEX(Data!$A$1:E$1000,_xlfn.AGGREGATE(15,6,(OFFSET(Data!$A$1,0,MATCH(F$6,Data!$1:$1,0)-1,1000,1)=IF(F$7="","Yes",F$7))/(OFFSET(Data!$A$1,0,MATCH(F$6,Data!$1:$1,0)-1,1000,1)=IF(F$7="","Yes",F$7))*ROW(Data!$C$1:$C$1000),ROW(F33)-ROW(F$7)),1),"")</f>
        <v>Investigation Discovery</v>
      </c>
      <c r="G33" s="49" t="str">
        <f ca="1">IF(H33="","",IF(INDEX(Data!$BI:$BI,MATCH(H33,Data!$A:$A,0),1)=0,"",INDEX(Data!$BI:$BI,MATCH(H33,Data!$A:$A,0),1)))</f>
        <v/>
      </c>
      <c r="H33" s="49" t="str">
        <f ca="1">IFERROR(INDEX(Data!$A$1:G$1000,_xlfn.AGGREGATE(15,6,(OFFSET(Data!$A$1,0,MATCH(H$6,Data!$1:$1,0)-1,1000,1)=IF(H$7="","Yes",H$7))/(OFFSET(Data!$A$1,0,MATCH(H$6,Data!$1:$1,0)-1,1000,1)=IF(H$7="","Yes",H$7))*ROW(Data!$C$1:$C$1000),ROW(H33)-ROW(H$7)),1),"")</f>
        <v>Freeform</v>
      </c>
      <c r="I33" s="49" t="str">
        <f ca="1">IF(J33="","",IF(INDEX(Data!$BI:$BI,MATCH(J33,Data!$A:$A,0),1)=0,"",INDEX(Data!$BI:$BI,MATCH(J33,Data!$A:$A,0),1)))</f>
        <v/>
      </c>
      <c r="J33" s="49" t="str">
        <f ca="1">IFERROR(INDEX(Data!$A$1:I$1000,_xlfn.AGGREGATE(15,6,(OFFSET(Data!$A$1,0,MATCH(J$6,Data!$1:$1,0)-1,1000,1)=IF(J$7="","Yes",J$7))/(OFFSET(Data!$A$1,0,MATCH(J$6,Data!$1:$1,0)-1,1000,1)=IF(J$7="","Yes",J$7))*ROW(Data!$C$1:$C$1000),ROW(J33)-ROW(J$7)),1),"")</f>
        <v>ESPNu</v>
      </c>
      <c r="K33" s="49" t="str">
        <f ca="1">IF(L33="","",IF(INDEX(Data!$BI:$BI,MATCH(L33,Data!$A:$A,0),1)=0,"",INDEX(Data!$BI:$BI,MATCH(L33,Data!$A:$A,0),1)))</f>
        <v/>
      </c>
      <c r="L33" s="49" t="str">
        <f ca="1">IFERROR(INDEX(Data!$A$1:K$1000,_xlfn.AGGREGATE(15,6,(OFFSET(Data!$A$1,0,MATCH(L$6,Data!$1:$1,0)-1,1000,1)=IF(L$7="","Yes",L$7))/(OFFSET(Data!$A$1,0,MATCH(L$6,Data!$1:$1,0)-1,1000,1)=IF(L$7="","Yes",L$7))*ROW(Data!$C$1:$C$1000),ROW(L33)-ROW(L$7)),1),"")</f>
        <v>E!</v>
      </c>
      <c r="M33" s="49" t="str">
        <f ca="1">IF(N33="","",IF(INDEX(Data!$BI:$BI,MATCH(N33,Data!$A:$A,0),1)=0,"",INDEX(Data!$BI:$BI,MATCH(N33,Data!$A:$A,0),1)))</f>
        <v/>
      </c>
      <c r="N33" s="49" t="str">
        <f ca="1">IFERROR(INDEX(Data!$A$1:M$1000,_xlfn.AGGREGATE(15,6,(OFFSET(Data!$A$1,0,MATCH(N$6,Data!$1:$1,0)-1,1000,1)=IF(N$7="","Yes",N$7))/(OFFSET(Data!$A$1,0,MATCH(N$6,Data!$1:$1,0)-1,1000,1)=IF(N$7="","Yes",N$7))*ROW(Data!$C$1:$C$1000),ROW(N33)-ROW(N$7)),1),"")</f>
        <v>C-SPAN2</v>
      </c>
      <c r="O33" s="49" t="str">
        <f ca="1">IF(P33="","",IF(INDEX(Data!$BI:$BI,MATCH(P33,Data!$A:$A,0),1)=0,"",INDEX(Data!$BI:$BI,MATCH(P33,Data!$A:$A,0),1)))</f>
        <v/>
      </c>
      <c r="P33" s="49" t="str">
        <f ca="1">IFERROR(INDEX(Data!$A$1:O$1000,_xlfn.AGGREGATE(15,6,(OFFSET(Data!$A$1,0,MATCH(P$6,Data!$1:$1,0)-1,1000,1)=IF(P$7="","Yes",P$7))/(OFFSET(Data!$A$1,0,MATCH(P$6,Data!$1:$1,0)-1,1000,1)=IF(P$7="","Yes",P$7))*ROW(Data!$C$1:$C$1000),ROW(P33)-ROW(P$7)),1),"")</f>
        <v>CNN</v>
      </c>
      <c r="Q33" s="49" t="str">
        <f ca="1">IF(R33="","",IF(INDEX(Data!$BI:$BI,MATCH(R33,Data!$A:$A,0),1)=0,"",INDEX(Data!$BI:$BI,MATCH(R33,Data!$A:$A,0),1)))</f>
        <v/>
      </c>
      <c r="R33" s="49" t="str">
        <f ca="1">IFERROR(INDEX(Data!$A$1:Q$1000,_xlfn.AGGREGATE(15,6,(OFFSET(Data!$A$1,0,MATCH(R$6,Data!$1:$1,0)-1,1000,1)=IF(R$7="","Yes",R$7))/(OFFSET(Data!$A$1,0,MATCH(R$6,Data!$1:$1,0)-1,1000,1)=IF(R$7="","Yes",R$7))*ROW(Data!$C$1:$C$1000),ROW(R33)-ROW(R$7)),1),"")</f>
        <v>CNBC World</v>
      </c>
      <c r="S33" s="49" t="str">
        <f ca="1">IF(T33="","",IF(INDEX(Data!$BI:$BI,MATCH(T33,Data!$A:$A,0),1)=0,"",INDEX(Data!$BI:$BI,MATCH(T33,Data!$A:$A,0),1)))</f>
        <v/>
      </c>
      <c r="T33" s="49" t="str">
        <f ca="1">IFERROR(INDEX(Data!$A$1:R$1000,_xlfn.AGGREGATE(15,6,(OFFSET(Data!$A$1,0,MATCH(T$6,Data!$1:$1,0)-1,1000,1)=IF(T$7="","Yes",T$7))/(OFFSET(Data!$A$1,0,MATCH(T$6,Data!$1:$1,0)-1,1000,1)=IF(T$7="","Yes",T$7))*ROW(Data!$C$1:$C$1000),ROW(T33)-ROW(T$7)),1),"")</f>
        <v>Cine Sony</v>
      </c>
      <c r="U33" s="49" t="str">
        <f ca="1">IF(V33="","",IF(INDEX(Data!$BI:$BI,MATCH(V33,Data!$A:$A,0),1)=0,"",INDEX(Data!$BI:$BI,MATCH(V33,Data!$A:$A,0),1)))</f>
        <v/>
      </c>
      <c r="V33" s="49" t="str">
        <f ca="1">IFERROR(INDEX(Data!$A$1:T$1000,_xlfn.AGGREGATE(15,6,(OFFSET(Data!$A$1,0,MATCH(V$6,Data!$1:$1,0)-1,1000,1)=IF(V$7="","Yes",V$7))/(OFFSET(Data!$A$1,0,MATCH(V$6,Data!$1:$1,0)-1,1000,1)=IF(V$7="","Yes",V$7))*ROW(Data!$C$1:$C$1000),ROW(V33)-ROW(V$7)),1),"")</f>
        <v>ESPNews</v>
      </c>
      <c r="W33" s="49" t="str">
        <f ca="1">IF(X33="","",IF(INDEX(Data!$BI:$BI,MATCH(X33,Data!$A:$A,0),1)=0,"",INDEX(Data!$BI:$BI,MATCH(X33,Data!$A:$A,0),1)))</f>
        <v/>
      </c>
      <c r="X33" s="49" t="str">
        <f ca="1">IFERROR(INDEX(Data!$A$1:V$1000,_xlfn.AGGREGATE(15,6,(OFFSET(Data!$A$1,0,MATCH(X$6,Data!$1:$1,0)-1,1000,1)=IF(X$7="","Yes",X$7))/(OFFSET(Data!$A$1,0,MATCH(X$6,Data!$1:$1,0)-1,1000,1)=IF(X$7="","Yes",X$7))*ROW(Data!$C$1:$C$1000),ROW(X33)-ROW(X$7)),1),"")</f>
        <v>ESPN College Extra</v>
      </c>
      <c r="Y33" s="49" t="str">
        <f ca="1">IF(Z33="","",IF(INDEX(Data!$BI:$BI,MATCH(Z33,Data!$A:$A,0),1)=0,"",INDEX(Data!$BI:$BI,MATCH(Z33,Data!$A:$A,0),1)))</f>
        <v/>
      </c>
      <c r="Z33" s="49" t="str">
        <f ca="1">IFERROR(INDEX(Data!$A$1:X$1000,_xlfn.AGGREGATE(15,6,(OFFSET(Data!$A$1,0,MATCH(Z$6,Data!$1:$1,0)-1,1000,1)=IF(Z$7="","Yes",Z$7))/(OFFSET(Data!$A$1,0,MATCH(Z$6,Data!$1:$1,0)-1,1000,1)=IF(Z$7="","Yes",Z$7))*ROW(Data!$C$1:$C$1000),ROW(Z33)-ROW(Z$7)),1),"")</f>
        <v>Fox Sports 2</v>
      </c>
      <c r="AA33" s="49" t="str">
        <f ca="1">IF(AB33="","",IF(INDEX(Data!$BI:$BI,MATCH(AB33,Data!$A:$A,0),1)=0,"",INDEX(Data!$BI:$BI,MATCH(AB33,Data!$A:$A,0),1)))</f>
        <v/>
      </c>
      <c r="AB33" s="49" t="str">
        <f ca="1">IFERROR(INDEX(Data!$A$1:Z$1000,_xlfn.AGGREGATE(15,6,(OFFSET(Data!$A$1,0,MATCH(AB$6,Data!$1:$1,0)-1,1000,1)=IF(AB$7="","Yes",AB$7))/(OFFSET(Data!$A$1,0,MATCH(AB$6,Data!$1:$1,0)-1,1000,1)=IF(AB$7="","Yes",AB$7))*ROW(Data!$C$1:$C$1000),ROW(AB33)-ROW(AB$7)),1),"")</f>
        <v>Discovery Channel</v>
      </c>
      <c r="AC33" s="49" t="str">
        <f ca="1">IF(AD33="","",IF(INDEX(Data!$BI:$BI,MATCH(AD33,Data!$A:$A,0),1)=0,"",INDEX(Data!$BI:$BI,MATCH(AD33,Data!$A:$A,0),1)))</f>
        <v/>
      </c>
      <c r="AD33" s="49" t="str">
        <f ca="1">IFERROR(INDEX(Data!$A$1:AB$1000,_xlfn.AGGREGATE(15,6,(OFFSET(Data!$A$1,0,MATCH(AD$6,Data!$1:$1,0)-1,1000,1)=IF(AD$7="","Yes",AD$7))/(OFFSET(Data!$A$1,0,MATCH(AD$6,Data!$1:$1,0)-1,1000,1)=IF(AD$7="","Yes",AD$7))*ROW(Data!$C$1:$C$1000),ROW(AD33)-ROW(AD$7)),1),"")</f>
        <v>Nickelodeon</v>
      </c>
      <c r="AE33" s="49" t="str">
        <f ca="1">IF(AF33="","",IF(INDEX(Data!$BI:$BI,MATCH(AF33,Data!$A:$A,0),1)=0,"",INDEX(Data!$BI:$BI,MATCH(AF33,Data!$A:$A,0),1)))</f>
        <v/>
      </c>
      <c r="AF33" s="49" t="str">
        <f ca="1">IFERROR(INDEX(Data!$A$1:AJ$1000,_xlfn.AGGREGATE(15,6,(OFFSET(Data!$A$1,0,MATCH(AF$6,Data!$1:$1,0)-1,1000,1)=IF(AF$7="","Yes",AF$7))/(OFFSET(Data!$A$1,0,MATCH(AF$6,Data!$1:$1,0)-1,1000,1)=IF(AF$7="","Yes",AF$7))*ROW(Data!$C$1:$C$1000),ROW(AF33)-ROW(AF$7)),1),"")</f>
        <v/>
      </c>
      <c r="AG33" s="49" t="str">
        <f ca="1">IF(AH33="","",IF(INDEX(Data!$BI:$BI,MATCH(AH33,Data!$A:$A,0),1)=0,"",INDEX(Data!$BI:$BI,MATCH(AH33,Data!$A:$A,0),1)))</f>
        <v/>
      </c>
      <c r="AH33" s="49" t="str">
        <f ca="1">IFERROR(INDEX(Data!$A$1:AL$1000,_xlfn.AGGREGATE(15,6,(OFFSET(Data!$A$1,0,MATCH(AH$6,Data!$1:$1,0)-1,1000,1)=IF(AH$7="","Yes",AH$7))/(OFFSET(Data!$A$1,0,MATCH(AH$6,Data!$1:$1,0)-1,1000,1)=IF(AH$7="","Yes",AH$7))*ROW(Data!$C$1:$C$1000),ROW(AH33)-ROW(AH$7)),1),"")</f>
        <v>DIY</v>
      </c>
    </row>
    <row r="34" spans="1:34" ht="24" x14ac:dyDescent="0.4">
      <c r="A34" s="49" t="str">
        <f ca="1">IF(B34="","",IF(INDEX(Data!$BI:$BI,MATCH(B34,Data!$A:$A,0),1)=0,"",INDEX(Data!$BI:$BI,MATCH(B34,Data!$A:$A,0),1)))</f>
        <v/>
      </c>
      <c r="B34" s="49" t="str">
        <f ca="1">IFERROR(INDEX(Data!A$1:$A$1000,_xlfn.AGGREGATE(15,6,(OFFSET(Data!$A$1,0,MATCH(B$6,Data!$1:$1,0)-1,1000,1)=IF(B$7="","Yes",B$7))/(OFFSET(Data!$A$1,0,MATCH(B$6,Data!$1:$1,0)-1,1000,1)=IF(B$7="","Yes",B$7))*ROW(Data!$C$1:$C$1000),ROW(B34)-ROW(B$7)),1),"")</f>
        <v>Hallmark Movies &amp; Mysteries</v>
      </c>
      <c r="C34" s="49" t="str">
        <f ca="1">IF(D34="","",IF(INDEX(Data!$BI:$BI,MATCH(D34,Data!$A:$A,0),1)=0,"",INDEX(Data!$BI:$BI,MATCH(D34,Data!$A:$A,0),1)))</f>
        <v/>
      </c>
      <c r="D34" s="49" t="str">
        <f ca="1">IFERROR(INDEX(Data!$A$1:C$1000,_xlfn.AGGREGATE(15,6,(OFFSET(Data!$A$1,0,MATCH(D$6,Data!$1:$1,0)-1,1000,1)=IF(D$7="","Yes",D$7))/(OFFSET(Data!$A$1,0,MATCH(D$6,Data!$1:$1,0)-1,1000,1)=IF(D$7="","Yes",D$7))*ROW(Data!$C$1:$C$1000),ROW(D34)-ROW(D$7)),1),"")</f>
        <v>Newsy</v>
      </c>
      <c r="E34" s="49" t="str">
        <f ca="1">IF(F34="","",IF(INDEX(Data!$BI:$BI,MATCH(F34,Data!$A:$A,0),1)=0,"",INDEX(Data!$BI:$BI,MATCH(F34,Data!$A:$A,0),1)))</f>
        <v/>
      </c>
      <c r="F34" s="49" t="str">
        <f ca="1">IFERROR(INDEX(Data!$A$1:E$1000,_xlfn.AGGREGATE(15,6,(OFFSET(Data!$A$1,0,MATCH(F$6,Data!$1:$1,0)-1,1000,1)=IF(F$7="","Yes",F$7))/(OFFSET(Data!$A$1,0,MATCH(F$6,Data!$1:$1,0)-1,1000,1)=IF(F$7="","Yes",F$7))*ROW(Data!$C$1:$C$1000),ROW(F34)-ROW(F$7)),1),"")</f>
        <v>Lifetime</v>
      </c>
      <c r="G34" s="49" t="str">
        <f ca="1">IF(H34="","",IF(INDEX(Data!$BI:$BI,MATCH(H34,Data!$A:$A,0),1)=0,"",INDEX(Data!$BI:$BI,MATCH(H34,Data!$A:$A,0),1)))</f>
        <v/>
      </c>
      <c r="H34" s="49" t="str">
        <f ca="1">IFERROR(INDEX(Data!$A$1:G$1000,_xlfn.AGGREGATE(15,6,(OFFSET(Data!$A$1,0,MATCH(H$6,Data!$1:$1,0)-1,1000,1)=IF(H$7="","Yes",H$7))/(OFFSET(Data!$A$1,0,MATCH(H$6,Data!$1:$1,0)-1,1000,1)=IF(H$7="","Yes",H$7))*ROW(Data!$C$1:$C$1000),ROW(H34)-ROW(H$7)),1),"")</f>
        <v>FX</v>
      </c>
      <c r="I34" s="49">
        <f ca="1">IF(J34="","",IF(INDEX(Data!$BI:$BI,MATCH(J34,Data!$A:$A,0),1)=0,"",INDEX(Data!$BI:$BI,MATCH(J34,Data!$A:$A,0),1)))</f>
        <v>1</v>
      </c>
      <c r="J34" s="49" t="str">
        <f ca="1">IFERROR(INDEX(Data!$A$1:I$1000,_xlfn.AGGREGATE(15,6,(OFFSET(Data!$A$1,0,MATCH(J$6,Data!$1:$1,0)-1,1000,1)=IF(J$7="","Yes",J$7))/(OFFSET(Data!$A$1,0,MATCH(J$6,Data!$1:$1,0)-1,1000,1)=IF(J$7="","Yes",J$7))*ROW(Data!$C$1:$C$1000),ROW(J34)-ROW(J$7)),1),"")</f>
        <v>FOX</v>
      </c>
      <c r="K34" s="49" t="str">
        <f ca="1">IF(L34="","",IF(INDEX(Data!$BI:$BI,MATCH(L34,Data!$A:$A,0),1)=0,"",INDEX(Data!$BI:$BI,MATCH(L34,Data!$A:$A,0),1)))</f>
        <v/>
      </c>
      <c r="L34" s="49" t="str">
        <f ca="1">IFERROR(INDEX(Data!$A$1:K$1000,_xlfn.AGGREGATE(15,6,(OFFSET(Data!$A$1,0,MATCH(L$6,Data!$1:$1,0)-1,1000,1)=IF(L$7="","Yes",L$7))/(OFFSET(Data!$A$1,0,MATCH(L$6,Data!$1:$1,0)-1,1000,1)=IF(L$7="","Yes",L$7))*ROW(Data!$C$1:$C$1000),ROW(L34)-ROW(L$7)),1),"")</f>
        <v>ESPN</v>
      </c>
      <c r="M34" s="49" t="str">
        <f ca="1">IF(N34="","",IF(INDEX(Data!$BI:$BI,MATCH(N34,Data!$A:$A,0),1)=0,"",INDEX(Data!$BI:$BI,MATCH(N34,Data!$A:$A,0),1)))</f>
        <v/>
      </c>
      <c r="N34" s="49" t="str">
        <f ca="1">IFERROR(INDEX(Data!$A$1:M$1000,_xlfn.AGGREGATE(15,6,(OFFSET(Data!$A$1,0,MATCH(N$6,Data!$1:$1,0)-1,1000,1)=IF(N$7="","Yes",N$7))/(OFFSET(Data!$A$1,0,MATCH(N$6,Data!$1:$1,0)-1,1000,1)=IF(N$7="","Yes",N$7))*ROW(Data!$C$1:$C$1000),ROW(N34)-ROW(N$7)),1),"")</f>
        <v>CW</v>
      </c>
      <c r="O34" s="49" t="str">
        <f ca="1">IF(P34="","",IF(INDEX(Data!$BI:$BI,MATCH(P34,Data!$A:$A,0),1)=0,"",INDEX(Data!$BI:$BI,MATCH(P34,Data!$A:$A,0),1)))</f>
        <v/>
      </c>
      <c r="P34" s="49" t="str">
        <f ca="1">IFERROR(INDEX(Data!$A$1:O$1000,_xlfn.AGGREGATE(15,6,(OFFSET(Data!$A$1,0,MATCH(P$6,Data!$1:$1,0)-1,1000,1)=IF(P$7="","Yes",P$7))/(OFFSET(Data!$A$1,0,MATCH(P$6,Data!$1:$1,0)-1,1000,1)=IF(P$7="","Yes",P$7))*ROW(Data!$C$1:$C$1000),ROW(P34)-ROW(P$7)),1),"")</f>
        <v>Comedy Central</v>
      </c>
      <c r="Q34" s="49" t="str">
        <f ca="1">IF(R34="","",IF(INDEX(Data!$BI:$BI,MATCH(R34,Data!$A:$A,0),1)=0,"",INDEX(Data!$BI:$BI,MATCH(R34,Data!$A:$A,0),1)))</f>
        <v/>
      </c>
      <c r="R34" s="49" t="str">
        <f ca="1">IFERROR(INDEX(Data!$A$1:Q$1000,_xlfn.AGGREGATE(15,6,(OFFSET(Data!$A$1,0,MATCH(R$6,Data!$1:$1,0)-1,1000,1)=IF(R$7="","Yes",R$7))/(OFFSET(Data!$A$1,0,MATCH(R$6,Data!$1:$1,0)-1,1000,1)=IF(R$7="","Yes",R$7))*ROW(Data!$C$1:$C$1000),ROW(R34)-ROW(R$7)),1),"")</f>
        <v>CNN</v>
      </c>
      <c r="S34" s="49" t="str">
        <f ca="1">IF(T34="","",IF(INDEX(Data!$BI:$BI,MATCH(T34,Data!$A:$A,0),1)=0,"",INDEX(Data!$BI:$BI,MATCH(T34,Data!$A:$A,0),1)))</f>
        <v/>
      </c>
      <c r="T34" s="49" t="str">
        <f ca="1">IFERROR(INDEX(Data!$A$1:R$1000,_xlfn.AGGREGATE(15,6,(OFFSET(Data!$A$1,0,MATCH(T$6,Data!$1:$1,0)-1,1000,1)=IF(T$7="","Yes",T$7))/(OFFSET(Data!$A$1,0,MATCH(T$6,Data!$1:$1,0)-1,1000,1)=IF(T$7="","Yes",T$7))*ROW(Data!$C$1:$C$1000),ROW(T34)-ROW(T$7)),1),"")</f>
        <v>Cinelatino</v>
      </c>
      <c r="U34" s="49" t="str">
        <f ca="1">IF(V34="","",IF(INDEX(Data!$BI:$BI,MATCH(V34,Data!$A:$A,0),1)=0,"",INDEX(Data!$BI:$BI,MATCH(V34,Data!$A:$A,0),1)))</f>
        <v/>
      </c>
      <c r="V34" s="49" t="str">
        <f ca="1">IFERROR(INDEX(Data!$A$1:T$1000,_xlfn.AGGREGATE(15,6,(OFFSET(Data!$A$1,0,MATCH(V$6,Data!$1:$1,0)-1,1000,1)=IF(V$7="","Yes",V$7))/(OFFSET(Data!$A$1,0,MATCH(V$6,Data!$1:$1,0)-1,1000,1)=IF(V$7="","Yes",V$7))*ROW(Data!$C$1:$C$1000),ROW(V34)-ROW(V$7)),1),"")</f>
        <v>ESPNu</v>
      </c>
      <c r="W34" s="49" t="str">
        <f ca="1">IF(X34="","",IF(INDEX(Data!$BI:$BI,MATCH(X34,Data!$A:$A,0),1)=0,"",INDEX(Data!$BI:$BI,MATCH(X34,Data!$A:$A,0),1)))</f>
        <v/>
      </c>
      <c r="X34" s="49" t="str">
        <f ca="1">IFERROR(INDEX(Data!$A$1:V$1000,_xlfn.AGGREGATE(15,6,(OFFSET(Data!$A$1,0,MATCH(X$6,Data!$1:$1,0)-1,1000,1)=IF(X$7="","Yes",X$7))/(OFFSET(Data!$A$1,0,MATCH(X$6,Data!$1:$1,0)-1,1000,1)=IF(X$7="","Yes",X$7))*ROW(Data!$C$1:$C$1000),ROW(X34)-ROW(X$7)),1),"")</f>
        <v>ESPN Goal Line</v>
      </c>
      <c r="Y34" s="49" t="str">
        <f ca="1">IF(Z34="","",IF(INDEX(Data!$BI:$BI,MATCH(Z34,Data!$A:$A,0),1)=0,"",INDEX(Data!$BI:$BI,MATCH(Z34,Data!$A:$A,0),1)))</f>
        <v/>
      </c>
      <c r="Z34" s="49" t="str">
        <f ca="1">IFERROR(INDEX(Data!$A$1:X$1000,_xlfn.AGGREGATE(15,6,(OFFSET(Data!$A$1,0,MATCH(Z$6,Data!$1:$1,0)-1,1000,1)=IF(Z$7="","Yes",Z$7))/(OFFSET(Data!$A$1,0,MATCH(Z$6,Data!$1:$1,0)-1,1000,1)=IF(Z$7="","Yes",Z$7))*ROW(Data!$C$1:$C$1000),ROW(Z34)-ROW(Z$7)),1),"")</f>
        <v>Freeform</v>
      </c>
      <c r="AA34" s="49" t="str">
        <f ca="1">IF(AB34="","",IF(INDEX(Data!$BI:$BI,MATCH(AB34,Data!$A:$A,0),1)=0,"",INDEX(Data!$BI:$BI,MATCH(AB34,Data!$A:$A,0),1)))</f>
        <v/>
      </c>
      <c r="AB34" s="49" t="str">
        <f ca="1">IFERROR(INDEX(Data!$A$1:Z$1000,_xlfn.AGGREGATE(15,6,(OFFSET(Data!$A$1,0,MATCH(AB$6,Data!$1:$1,0)-1,1000,1)=IF(AB$7="","Yes",AB$7))/(OFFSET(Data!$A$1,0,MATCH(AB$6,Data!$1:$1,0)-1,1000,1)=IF(AB$7="","Yes",AB$7))*ROW(Data!$C$1:$C$1000),ROW(AB34)-ROW(AB$7)),1),"")</f>
        <v>E!</v>
      </c>
      <c r="AC34" s="49" t="str">
        <f ca="1">IF(AD34="","",IF(INDEX(Data!$BI:$BI,MATCH(AD34,Data!$A:$A,0),1)=0,"",INDEX(Data!$BI:$BI,MATCH(AD34,Data!$A:$A,0),1)))</f>
        <v/>
      </c>
      <c r="AD34" s="49" t="str">
        <f ca="1">IFERROR(INDEX(Data!$A$1:AB$1000,_xlfn.AGGREGATE(15,6,(OFFSET(Data!$A$1,0,MATCH(AD$6,Data!$1:$1,0)-1,1000,1)=IF(AD$7="","Yes",AD$7))/(OFFSET(Data!$A$1,0,MATCH(AD$6,Data!$1:$1,0)-1,1000,1)=IF(AD$7="","Yes",AD$7))*ROW(Data!$C$1:$C$1000),ROW(AD34)-ROW(AD$7)),1),"")</f>
        <v>Nicktoons</v>
      </c>
      <c r="AE34" s="49" t="str">
        <f ca="1">IF(AF34="","",IF(INDEX(Data!$BI:$BI,MATCH(AF34,Data!$A:$A,0),1)=0,"",INDEX(Data!$BI:$BI,MATCH(AF34,Data!$A:$A,0),1)))</f>
        <v/>
      </c>
      <c r="AF34" s="49" t="str">
        <f ca="1">IFERROR(INDEX(Data!$A$1:AJ$1000,_xlfn.AGGREGATE(15,6,(OFFSET(Data!$A$1,0,MATCH(AF$6,Data!$1:$1,0)-1,1000,1)=IF(AF$7="","Yes",AF$7))/(OFFSET(Data!$A$1,0,MATCH(AF$6,Data!$1:$1,0)-1,1000,1)=IF(AF$7="","Yes",AF$7))*ROW(Data!$C$1:$C$1000),ROW(AF34)-ROW(AF$7)),1),"")</f>
        <v/>
      </c>
      <c r="AG34" s="49" t="str">
        <f ca="1">IF(AH34="","",IF(INDEX(Data!$BI:$BI,MATCH(AH34,Data!$A:$A,0),1)=0,"",INDEX(Data!$BI:$BI,MATCH(AH34,Data!$A:$A,0),1)))</f>
        <v/>
      </c>
      <c r="AH34" s="49" t="str">
        <f ca="1">IFERROR(INDEX(Data!$A$1:AL$1000,_xlfn.AGGREGATE(15,6,(OFFSET(Data!$A$1,0,MATCH(AH$6,Data!$1:$1,0)-1,1000,1)=IF(AH$7="","Yes",AH$7))/(OFFSET(Data!$A$1,0,MATCH(AH$6,Data!$1:$1,0)-1,1000,1)=IF(AH$7="","Yes",AH$7))*ROW(Data!$C$1:$C$1000),ROW(AH34)-ROW(AH$7)),1),"")</f>
        <v>E!</v>
      </c>
    </row>
    <row r="35" spans="1:34" x14ac:dyDescent="0.4">
      <c r="A35" s="49" t="str">
        <f ca="1">IF(B35="","",IF(INDEX(Data!$BI:$BI,MATCH(B35,Data!$A:$A,0),1)=0,"",INDEX(Data!$BI:$BI,MATCH(B35,Data!$A:$A,0),1)))</f>
        <v/>
      </c>
      <c r="B35" s="49" t="str">
        <f ca="1">IFERROR(INDEX(Data!A$1:$A$1000,_xlfn.AGGREGATE(15,6,(OFFSET(Data!$A$1,0,MATCH(B$6,Data!$1:$1,0)-1,1000,1)=IF(B$7="","Yes",B$7))/(OFFSET(Data!$A$1,0,MATCH(B$6,Data!$1:$1,0)-1,1000,1)=IF(B$7="","Yes",B$7))*ROW(Data!$C$1:$C$1000),ROW(B35)-ROW(B$7)),1),"")</f>
        <v>HGTV</v>
      </c>
      <c r="C35" s="49" t="str">
        <f ca="1">IF(D35="","",IF(INDEX(Data!$BI:$BI,MATCH(D35,Data!$A:$A,0),1)=0,"",INDEX(Data!$BI:$BI,MATCH(D35,Data!$A:$A,0),1)))</f>
        <v/>
      </c>
      <c r="D35" s="49" t="str">
        <f ca="1">IFERROR(INDEX(Data!$A$1:C$1000,_xlfn.AGGREGATE(15,6,(OFFSET(Data!$A$1,0,MATCH(D$6,Data!$1:$1,0)-1,1000,1)=IF(D$7="","Yes",D$7))/(OFFSET(Data!$A$1,0,MATCH(D$6,Data!$1:$1,0)-1,1000,1)=IF(D$7="","Yes",D$7))*ROW(Data!$C$1:$C$1000),ROW(D35)-ROW(D$7)),1),"")</f>
        <v>Stadium</v>
      </c>
      <c r="E35" s="49" t="str">
        <f ca="1">IF(F35="","",IF(INDEX(Data!$BI:$BI,MATCH(F35,Data!$A:$A,0),1)=0,"",INDEX(Data!$BI:$BI,MATCH(F35,Data!$A:$A,0),1)))</f>
        <v/>
      </c>
      <c r="F35" s="49" t="str">
        <f ca="1">IFERROR(INDEX(Data!$A$1:E$1000,_xlfn.AGGREGATE(15,6,(OFFSET(Data!$A$1,0,MATCH(F$6,Data!$1:$1,0)-1,1000,1)=IF(F$7="","Yes",F$7))/(OFFSET(Data!$A$1,0,MATCH(F$6,Data!$1:$1,0)-1,1000,1)=IF(F$7="","Yes",F$7))*ROW(Data!$C$1:$C$1000),ROW(F35)-ROW(F$7)),1),"")</f>
        <v>Local Now</v>
      </c>
      <c r="G35" s="49" t="str">
        <f ca="1">IF(H35="","",IF(INDEX(Data!$BI:$BI,MATCH(H35,Data!$A:$A,0),1)=0,"",INDEX(Data!$BI:$BI,MATCH(H35,Data!$A:$A,0),1)))</f>
        <v/>
      </c>
      <c r="H35" s="49" t="str">
        <f ca="1">IFERROR(INDEX(Data!$A$1:G$1000,_xlfn.AGGREGATE(15,6,(OFFSET(Data!$A$1,0,MATCH(H$6,Data!$1:$1,0)-1,1000,1)=IF(H$7="","Yes",H$7))/(OFFSET(Data!$A$1,0,MATCH(H$6,Data!$1:$1,0)-1,1000,1)=IF(H$7="","Yes",H$7))*ROW(Data!$C$1:$C$1000),ROW(H35)-ROW(H$7)),1),"")</f>
        <v>FX Movie Channel</v>
      </c>
      <c r="I35" s="49" t="str">
        <f ca="1">IF(J35="","",IF(INDEX(Data!$BI:$BI,MATCH(J35,Data!$A:$A,0),1)=0,"",INDEX(Data!$BI:$BI,MATCH(J35,Data!$A:$A,0),1)))</f>
        <v/>
      </c>
      <c r="J35" s="49" t="str">
        <f ca="1">IFERROR(INDEX(Data!$A$1:I$1000,_xlfn.AGGREGATE(15,6,(OFFSET(Data!$A$1,0,MATCH(J$6,Data!$1:$1,0)-1,1000,1)=IF(J$7="","Yes",J$7))/(OFFSET(Data!$A$1,0,MATCH(J$6,Data!$1:$1,0)-1,1000,1)=IF(J$7="","Yes",J$7))*ROW(Data!$C$1:$C$1000),ROW(J35)-ROW(J$7)),1),"")</f>
        <v>Fox Business</v>
      </c>
      <c r="K35" s="49" t="str">
        <f ca="1">IF(L35="","",IF(INDEX(Data!$BI:$BI,MATCH(L35,Data!$A:$A,0),1)=0,"",INDEX(Data!$BI:$BI,MATCH(L35,Data!$A:$A,0),1)))</f>
        <v/>
      </c>
      <c r="L35" s="49" t="str">
        <f ca="1">IFERROR(INDEX(Data!$A$1:K$1000,_xlfn.AGGREGATE(15,6,(OFFSET(Data!$A$1,0,MATCH(L$6,Data!$1:$1,0)-1,1000,1)=IF(L$7="","Yes",L$7))/(OFFSET(Data!$A$1,0,MATCH(L$6,Data!$1:$1,0)-1,1000,1)=IF(L$7="","Yes",L$7))*ROW(Data!$C$1:$C$1000),ROW(L35)-ROW(L$7)),1),"")</f>
        <v>ESPN 2</v>
      </c>
      <c r="M35" s="49" t="str">
        <f ca="1">IF(N35="","",IF(INDEX(Data!$BI:$BI,MATCH(N35,Data!$A:$A,0),1)=0,"",INDEX(Data!$BI:$BI,MATCH(N35,Data!$A:$A,0),1)))</f>
        <v/>
      </c>
      <c r="N35" s="49" t="str">
        <f ca="1">IFERROR(INDEX(Data!$A$1:M$1000,_xlfn.AGGREGATE(15,6,(OFFSET(Data!$A$1,0,MATCH(N$6,Data!$1:$1,0)-1,1000,1)=IF(N$7="","Yes",N$7))/(OFFSET(Data!$A$1,0,MATCH(N$6,Data!$1:$1,0)-1,1000,1)=IF(N$7="","Yes",N$7))*ROW(Data!$C$1:$C$1000),ROW(N35)-ROW(N$7)),1),"")</f>
        <v>Discovery Channel</v>
      </c>
      <c r="O35" s="49" t="str">
        <f ca="1">IF(P35="","",IF(INDEX(Data!$BI:$BI,MATCH(P35,Data!$A:$A,0),1)=0,"",INDEX(Data!$BI:$BI,MATCH(P35,Data!$A:$A,0),1)))</f>
        <v/>
      </c>
      <c r="P35" s="49" t="str">
        <f ca="1">IFERROR(INDEX(Data!$A$1:O$1000,_xlfn.AGGREGATE(15,6,(OFFSET(Data!$A$1,0,MATCH(P$6,Data!$1:$1,0)-1,1000,1)=IF(P$7="","Yes",P$7))/(OFFSET(Data!$A$1,0,MATCH(P$6,Data!$1:$1,0)-1,1000,1)=IF(P$7="","Yes",P$7))*ROW(Data!$C$1:$C$1000),ROW(P35)-ROW(P$7)),1),"")</f>
        <v>Comedy TV</v>
      </c>
      <c r="Q35" s="49" t="str">
        <f ca="1">IF(R35="","",IF(INDEX(Data!$BI:$BI,MATCH(R35,Data!$A:$A,0),1)=0,"",INDEX(Data!$BI:$BI,MATCH(R35,Data!$A:$A,0),1)))</f>
        <v/>
      </c>
      <c r="R35" s="49" t="str">
        <f ca="1">IFERROR(INDEX(Data!$A$1:Q$1000,_xlfn.AGGREGATE(15,6,(OFFSET(Data!$A$1,0,MATCH(R$6,Data!$1:$1,0)-1,1000,1)=IF(R$7="","Yes",R$7))/(OFFSET(Data!$A$1,0,MATCH(R$6,Data!$1:$1,0)-1,1000,1)=IF(R$7="","Yes",R$7))*ROW(Data!$C$1:$C$1000),ROW(R35)-ROW(R$7)),1),"")</f>
        <v>Comedy Central</v>
      </c>
      <c r="S35" s="49" t="str">
        <f ca="1">IF(T35="","",IF(INDEX(Data!$BI:$BI,MATCH(T35,Data!$A:$A,0),1)=0,"",INDEX(Data!$BI:$BI,MATCH(T35,Data!$A:$A,0),1)))</f>
        <v/>
      </c>
      <c r="T35" s="49" t="str">
        <f ca="1">IFERROR(INDEX(Data!$A$1:R$1000,_xlfn.AGGREGATE(15,6,(OFFSET(Data!$A$1,0,MATCH(T$6,Data!$1:$1,0)-1,1000,1)=IF(T$7="","Yes",T$7))/(OFFSET(Data!$A$1,0,MATCH(T$6,Data!$1:$1,0)-1,1000,1)=IF(T$7="","Yes",T$7))*ROW(Data!$C$1:$C$1000),ROW(T35)-ROW(T$7)),1),"")</f>
        <v>CNN</v>
      </c>
      <c r="U35" s="49" t="str">
        <f ca="1">IF(V35="","",IF(INDEX(Data!$BI:$BI,MATCH(V35,Data!$A:$A,0),1)=0,"",INDEX(Data!$BI:$BI,MATCH(V35,Data!$A:$A,0),1)))</f>
        <v/>
      </c>
      <c r="V35" s="49" t="str">
        <f ca="1">IFERROR(INDEX(Data!$A$1:T$1000,_xlfn.AGGREGATE(15,6,(OFFSET(Data!$A$1,0,MATCH(V$6,Data!$1:$1,0)-1,1000,1)=IF(V$7="","Yes",V$7))/(OFFSET(Data!$A$1,0,MATCH(V$6,Data!$1:$1,0)-1,1000,1)=IF(V$7="","Yes",V$7))*ROW(Data!$C$1:$C$1000),ROW(V35)-ROW(V$7)),1),"")</f>
        <v>Food Network</v>
      </c>
      <c r="W35" s="49" t="str">
        <f ca="1">IF(X35="","",IF(INDEX(Data!$BI:$BI,MATCH(X35,Data!$A:$A,0),1)=0,"",INDEX(Data!$BI:$BI,MATCH(X35,Data!$A:$A,0),1)))</f>
        <v/>
      </c>
      <c r="X35" s="49" t="str">
        <f ca="1">IFERROR(INDEX(Data!$A$1:V$1000,_xlfn.AGGREGATE(15,6,(OFFSET(Data!$A$1,0,MATCH(X$6,Data!$1:$1,0)-1,1000,1)=IF(X$7="","Yes",X$7))/(OFFSET(Data!$A$1,0,MATCH(X$6,Data!$1:$1,0)-1,1000,1)=IF(X$7="","Yes",X$7))*ROW(Data!$C$1:$C$1000),ROW(X35)-ROW(X$7)),1),"")</f>
        <v>ESPNews</v>
      </c>
      <c r="Y35" s="49" t="str">
        <f ca="1">IF(Z35="","",IF(INDEX(Data!$BI:$BI,MATCH(Z35,Data!$A:$A,0),1)=0,"",INDEX(Data!$BI:$BI,MATCH(Z35,Data!$A:$A,0),1)))</f>
        <v/>
      </c>
      <c r="Z35" s="49" t="str">
        <f ca="1">IFERROR(INDEX(Data!$A$1:X$1000,_xlfn.AGGREGATE(15,6,(OFFSET(Data!$A$1,0,MATCH(Z$6,Data!$1:$1,0)-1,1000,1)=IF(Z$7="","Yes",Z$7))/(OFFSET(Data!$A$1,0,MATCH(Z$6,Data!$1:$1,0)-1,1000,1)=IF(Z$7="","Yes",Z$7))*ROW(Data!$C$1:$C$1000),ROW(Z35)-ROW(Z$7)),1),"")</f>
        <v>FX</v>
      </c>
      <c r="AA35" s="49" t="str">
        <f ca="1">IF(AB35="","",IF(INDEX(Data!$BI:$BI,MATCH(AB35,Data!$A:$A,0),1)=0,"",INDEX(Data!$BI:$BI,MATCH(AB35,Data!$A:$A,0),1)))</f>
        <v/>
      </c>
      <c r="AB35" s="49" t="str">
        <f ca="1">IFERROR(INDEX(Data!$A$1:Z$1000,_xlfn.AGGREGATE(15,6,(OFFSET(Data!$A$1,0,MATCH(AB$6,Data!$1:$1,0)-1,1000,1)=IF(AB$7="","Yes",AB$7))/(OFFSET(Data!$A$1,0,MATCH(AB$6,Data!$1:$1,0)-1,1000,1)=IF(AB$7="","Yes",AB$7))*ROW(Data!$C$1:$C$1000),ROW(AB35)-ROW(AB$7)),1),"")</f>
        <v>Eleven Sports</v>
      </c>
      <c r="AC35" s="49" t="str">
        <f ca="1">IF(AD35="","",IF(INDEX(Data!$BI:$BI,MATCH(AD35,Data!$A:$A,0),1)=0,"",INDEX(Data!$BI:$BI,MATCH(AD35,Data!$A:$A,0),1)))</f>
        <v/>
      </c>
      <c r="AD35" s="49" t="str">
        <f ca="1">IFERROR(INDEX(Data!$A$1:AB$1000,_xlfn.AGGREGATE(15,6,(OFFSET(Data!$A$1,0,MATCH(AD$6,Data!$1:$1,0)-1,1000,1)=IF(AD$7="","Yes",AD$7))/(OFFSET(Data!$A$1,0,MATCH(AD$6,Data!$1:$1,0)-1,1000,1)=IF(AD$7="","Yes",AD$7))*ROW(Data!$C$1:$C$1000),ROW(AD35)-ROW(AD$7)),1),"")</f>
        <v>Own</v>
      </c>
      <c r="AE35" s="49" t="str">
        <f ca="1">IF(AF35="","",IF(INDEX(Data!$BI:$BI,MATCH(AF35,Data!$A:$A,0),1)=0,"",INDEX(Data!$BI:$BI,MATCH(AF35,Data!$A:$A,0),1)))</f>
        <v/>
      </c>
      <c r="AF35" s="49" t="str">
        <f ca="1">IFERROR(INDEX(Data!$A$1:AJ$1000,_xlfn.AGGREGATE(15,6,(OFFSET(Data!$A$1,0,MATCH(AF$6,Data!$1:$1,0)-1,1000,1)=IF(AF$7="","Yes",AF$7))/(OFFSET(Data!$A$1,0,MATCH(AF$6,Data!$1:$1,0)-1,1000,1)=IF(AF$7="","Yes",AF$7))*ROW(Data!$C$1:$C$1000),ROW(AF35)-ROW(AF$7)),1),"")</f>
        <v/>
      </c>
      <c r="AG35" s="49" t="str">
        <f ca="1">IF(AH35="","",IF(INDEX(Data!$BI:$BI,MATCH(AH35,Data!$A:$A,0),1)=0,"",INDEX(Data!$BI:$BI,MATCH(AH35,Data!$A:$A,0),1)))</f>
        <v/>
      </c>
      <c r="AH35" s="49" t="str">
        <f ca="1">IFERROR(INDEX(Data!$A$1:AL$1000,_xlfn.AGGREGATE(15,6,(OFFSET(Data!$A$1,0,MATCH(AH$6,Data!$1:$1,0)-1,1000,1)=IF(AH$7="","Yes",AH$7))/(OFFSET(Data!$A$1,0,MATCH(AH$6,Data!$1:$1,0)-1,1000,1)=IF(AH$7="","Yes",AH$7))*ROW(Data!$C$1:$C$1000),ROW(AH35)-ROW(AH$7)),1),"")</f>
        <v>Epix</v>
      </c>
    </row>
    <row r="36" spans="1:34" x14ac:dyDescent="0.4">
      <c r="A36" s="49" t="str">
        <f ca="1">IF(B36="","",IF(INDEX(Data!$BI:$BI,MATCH(B36,Data!$A:$A,0),1)=0,"",INDEX(Data!$BI:$BI,MATCH(B36,Data!$A:$A,0),1)))</f>
        <v/>
      </c>
      <c r="B36" s="49" t="str">
        <f ca="1">IFERROR(INDEX(Data!A$1:$A$1000,_xlfn.AGGREGATE(15,6,(OFFSET(Data!$A$1,0,MATCH(B$6,Data!$1:$1,0)-1,1000,1)=IF(B$7="","Yes",B$7))/(OFFSET(Data!$A$1,0,MATCH(B$6,Data!$1:$1,0)-1,1000,1)=IF(B$7="","Yes",B$7))*ROW(Data!$C$1:$C$1000),ROW(B36)-ROW(B$7)),1),"")</f>
        <v>History</v>
      </c>
      <c r="C36" s="49" t="str">
        <f ca="1">IF(D36="","",IF(INDEX(Data!$BI:$BI,MATCH(D36,Data!$A:$A,0),1)=0,"",INDEX(Data!$BI:$BI,MATCH(D36,Data!$A:$A,0),1)))</f>
        <v/>
      </c>
      <c r="D36" s="49" t="str">
        <f ca="1">IFERROR(INDEX(Data!$A$1:C$1000,_xlfn.AGGREGATE(15,6,(OFFSET(Data!$A$1,0,MATCH(D$6,Data!$1:$1,0)-1,1000,1)=IF(D$7="","Yes",D$7))/(OFFSET(Data!$A$1,0,MATCH(D$6,Data!$1:$1,0)-1,1000,1)=IF(D$7="","Yes",D$7))*ROW(Data!$C$1:$C$1000),ROW(D36)-ROW(D$7)),1),"")</f>
        <v>TBS</v>
      </c>
      <c r="E36" s="49" t="str">
        <f ca="1">IF(F36="","",IF(INDEX(Data!$BI:$BI,MATCH(F36,Data!$A:$A,0),1)=0,"",INDEX(Data!$BI:$BI,MATCH(F36,Data!$A:$A,0),1)))</f>
        <v/>
      </c>
      <c r="F36" s="49" t="str">
        <f ca="1">IFERROR(INDEX(Data!$A$1:E$1000,_xlfn.AGGREGATE(15,6,(OFFSET(Data!$A$1,0,MATCH(F$6,Data!$1:$1,0)-1,1000,1)=IF(F$7="","Yes",F$7))/(OFFSET(Data!$A$1,0,MATCH(F$6,Data!$1:$1,0)-1,1000,1)=IF(F$7="","Yes",F$7))*ROW(Data!$C$1:$C$1000),ROW(F36)-ROW(F$7)),1),"")</f>
        <v>Nat Geo Wild</v>
      </c>
      <c r="G36" s="49" t="str">
        <f ca="1">IF(H36="","",IF(INDEX(Data!$BI:$BI,MATCH(H36,Data!$A:$A,0),1)=0,"",INDEX(Data!$BI:$BI,MATCH(H36,Data!$A:$A,0),1)))</f>
        <v/>
      </c>
      <c r="H36" s="49" t="str">
        <f ca="1">IFERROR(INDEX(Data!$A$1:G$1000,_xlfn.AGGREGATE(15,6,(OFFSET(Data!$A$1,0,MATCH(H$6,Data!$1:$1,0)-1,1000,1)=IF(H$7="","Yes",H$7))/(OFFSET(Data!$A$1,0,MATCH(H$6,Data!$1:$1,0)-1,1000,1)=IF(H$7="","Yes",H$7))*ROW(Data!$C$1:$C$1000),ROW(H36)-ROW(H$7)),1),"")</f>
        <v>FXX</v>
      </c>
      <c r="I36" s="49" t="str">
        <f ca="1">IF(J36="","",IF(INDEX(Data!$BI:$BI,MATCH(J36,Data!$A:$A,0),1)=0,"",INDEX(Data!$BI:$BI,MATCH(J36,Data!$A:$A,0),1)))</f>
        <v/>
      </c>
      <c r="J36" s="49" t="str">
        <f ca="1">IFERROR(INDEX(Data!$A$1:I$1000,_xlfn.AGGREGATE(15,6,(OFFSET(Data!$A$1,0,MATCH(J$6,Data!$1:$1,0)-1,1000,1)=IF(J$7="","Yes",J$7))/(OFFSET(Data!$A$1,0,MATCH(J$6,Data!$1:$1,0)-1,1000,1)=IF(J$7="","Yes",J$7))*ROW(Data!$C$1:$C$1000),ROW(J36)-ROW(J$7)),1),"")</f>
        <v>Fox News</v>
      </c>
      <c r="K36" s="49" t="str">
        <f ca="1">IF(L36="","",IF(INDEX(Data!$BI:$BI,MATCH(L36,Data!$A:$A,0),1)=0,"",INDEX(Data!$BI:$BI,MATCH(L36,Data!$A:$A,0),1)))</f>
        <v/>
      </c>
      <c r="L36" s="49" t="str">
        <f ca="1">IFERROR(INDEX(Data!$A$1:K$1000,_xlfn.AGGREGATE(15,6,(OFFSET(Data!$A$1,0,MATCH(L$6,Data!$1:$1,0)-1,1000,1)=IF(L$7="","Yes",L$7))/(OFFSET(Data!$A$1,0,MATCH(L$6,Data!$1:$1,0)-1,1000,1)=IF(L$7="","Yes",L$7))*ROW(Data!$C$1:$C$1000),ROW(L36)-ROW(L$7)),1),"")</f>
        <v>Food Network</v>
      </c>
      <c r="M36" s="49" t="str">
        <f ca="1">IF(N36="","",IF(INDEX(Data!$BI:$BI,MATCH(N36,Data!$A:$A,0),1)=0,"",INDEX(Data!$BI:$BI,MATCH(N36,Data!$A:$A,0),1)))</f>
        <v/>
      </c>
      <c r="N36" s="49" t="str">
        <f ca="1">IFERROR(INDEX(Data!$A$1:M$1000,_xlfn.AGGREGATE(15,6,(OFFSET(Data!$A$1,0,MATCH(N$6,Data!$1:$1,0)-1,1000,1)=IF(N$7="","Yes",N$7))/(OFFSET(Data!$A$1,0,MATCH(N$6,Data!$1:$1,0)-1,1000,1)=IF(N$7="","Yes",N$7))*ROW(Data!$C$1:$C$1000),ROW(N36)-ROW(N$7)),1),"")</f>
        <v>Disney Channel</v>
      </c>
      <c r="O36" s="49">
        <f ca="1">IF(P36="","",IF(INDEX(Data!$BI:$BI,MATCH(P36,Data!$A:$A,0),1)=0,"",INDEX(Data!$BI:$BI,MATCH(P36,Data!$A:$A,0),1)))</f>
        <v>3</v>
      </c>
      <c r="P36" s="49" t="str">
        <f ca="1">IFERROR(INDEX(Data!$A$1:O$1000,_xlfn.AGGREGATE(15,6,(OFFSET(Data!$A$1,0,MATCH(P$6,Data!$1:$1,0)-1,1000,1)=IF(P$7="","Yes",P$7))/(OFFSET(Data!$A$1,0,MATCH(P$6,Data!$1:$1,0)-1,1000,1)=IF(P$7="","Yes",P$7))*ROW(Data!$C$1:$C$1000),ROW(P36)-ROW(P$7)),1),"")</f>
        <v>Cooking Channel</v>
      </c>
      <c r="Q36" s="49" t="str">
        <f ca="1">IF(R36="","",IF(INDEX(Data!$BI:$BI,MATCH(R36,Data!$A:$A,0),1)=0,"",INDEX(Data!$BI:$BI,MATCH(R36,Data!$A:$A,0),1)))</f>
        <v/>
      </c>
      <c r="R36" s="49" t="str">
        <f ca="1">IFERROR(INDEX(Data!$A$1:Q$1000,_xlfn.AGGREGATE(15,6,(OFFSET(Data!$A$1,0,MATCH(R$6,Data!$1:$1,0)-1,1000,1)=IF(R$7="","Yes",R$7))/(OFFSET(Data!$A$1,0,MATCH(R$6,Data!$1:$1,0)-1,1000,1)=IF(R$7="","Yes",R$7))*ROW(Data!$C$1:$C$1000),ROW(R36)-ROW(R$7)),1),"")</f>
        <v>Comedy TV</v>
      </c>
      <c r="S36" s="49" t="str">
        <f ca="1">IF(T36="","",IF(INDEX(Data!$BI:$BI,MATCH(T36,Data!$A:$A,0),1)=0,"",INDEX(Data!$BI:$BI,MATCH(T36,Data!$A:$A,0),1)))</f>
        <v/>
      </c>
      <c r="T36" s="49" t="str">
        <f ca="1">IFERROR(INDEX(Data!$A$1:R$1000,_xlfn.AGGREGATE(15,6,(OFFSET(Data!$A$1,0,MATCH(T$6,Data!$1:$1,0)-1,1000,1)=IF(T$7="","Yes",T$7))/(OFFSET(Data!$A$1,0,MATCH(T$6,Data!$1:$1,0)-1,1000,1)=IF(T$7="","Yes",T$7))*ROW(Data!$C$1:$C$1000),ROW(T36)-ROW(T$7)),1),"")</f>
        <v>CNN En Español</v>
      </c>
      <c r="U36" s="49">
        <f ca="1">IF(V36="","",IF(INDEX(Data!$BI:$BI,MATCH(V36,Data!$A:$A,0),1)=0,"",INDEX(Data!$BI:$BI,MATCH(V36,Data!$A:$A,0),1)))</f>
        <v>1</v>
      </c>
      <c r="V36" s="49" t="str">
        <f ca="1">IFERROR(INDEX(Data!$A$1:T$1000,_xlfn.AGGREGATE(15,6,(OFFSET(Data!$A$1,0,MATCH(V$6,Data!$1:$1,0)-1,1000,1)=IF(V$7="","Yes",V$7))/(OFFSET(Data!$A$1,0,MATCH(V$6,Data!$1:$1,0)-1,1000,1)=IF(V$7="","Yes",V$7))*ROW(Data!$C$1:$C$1000),ROW(V36)-ROW(V$7)),1),"")</f>
        <v>FOX</v>
      </c>
      <c r="W36" s="49" t="str">
        <f ca="1">IF(X36="","",IF(INDEX(Data!$BI:$BI,MATCH(X36,Data!$A:$A,0),1)=0,"",INDEX(Data!$BI:$BI,MATCH(X36,Data!$A:$A,0),1)))</f>
        <v/>
      </c>
      <c r="X36" s="49" t="str">
        <f ca="1">IFERROR(INDEX(Data!$A$1:V$1000,_xlfn.AGGREGATE(15,6,(OFFSET(Data!$A$1,0,MATCH(X$6,Data!$1:$1,0)-1,1000,1)=IF(X$7="","Yes",X$7))/(OFFSET(Data!$A$1,0,MATCH(X$6,Data!$1:$1,0)-1,1000,1)=IF(X$7="","Yes",X$7))*ROW(Data!$C$1:$C$1000),ROW(X36)-ROW(X$7)),1),"")</f>
        <v>ESPNu</v>
      </c>
      <c r="Y36" s="49" t="str">
        <f ca="1">IF(Z36="","",IF(INDEX(Data!$BI:$BI,MATCH(Z36,Data!$A:$A,0),1)=0,"",INDEX(Data!$BI:$BI,MATCH(Z36,Data!$A:$A,0),1)))</f>
        <v/>
      </c>
      <c r="Z36" s="49" t="str">
        <f ca="1">IFERROR(INDEX(Data!$A$1:X$1000,_xlfn.AGGREGATE(15,6,(OFFSET(Data!$A$1,0,MATCH(Z$6,Data!$1:$1,0)-1,1000,1)=IF(Z$7="","Yes",Z$7))/(OFFSET(Data!$A$1,0,MATCH(Z$6,Data!$1:$1,0)-1,1000,1)=IF(Z$7="","Yes",Z$7))*ROW(Data!$C$1:$C$1000),ROW(Z36)-ROW(Z$7)),1),"")</f>
        <v>FXX</v>
      </c>
      <c r="AA36" s="49" t="str">
        <f ca="1">IF(AB36="","",IF(INDEX(Data!$BI:$BI,MATCH(AB36,Data!$A:$A,0),1)=0,"",INDEX(Data!$BI:$BI,MATCH(AB36,Data!$A:$A,0),1)))</f>
        <v/>
      </c>
      <c r="AB36" s="49" t="str">
        <f ca="1">IFERROR(INDEX(Data!$A$1:Z$1000,_xlfn.AGGREGATE(15,6,(OFFSET(Data!$A$1,0,MATCH(AB$6,Data!$1:$1,0)-1,1000,1)=IF(AB$7="","Yes",AB$7))/(OFFSET(Data!$A$1,0,MATCH(AB$6,Data!$1:$1,0)-1,1000,1)=IF(AB$7="","Yes",AB$7))*ROW(Data!$C$1:$C$1000),ROW(AB36)-ROW(AB$7)),1),"")</f>
        <v>Food Network</v>
      </c>
      <c r="AC36" s="49" t="str">
        <f ca="1">IF(AD36="","",IF(INDEX(Data!$BI:$BI,MATCH(AD36,Data!$A:$A,0),1)=0,"",INDEX(Data!$BI:$BI,MATCH(AD36,Data!$A:$A,0),1)))</f>
        <v/>
      </c>
      <c r="AD36" s="49" t="str">
        <f ca="1">IFERROR(INDEX(Data!$A$1:AB$1000,_xlfn.AGGREGATE(15,6,(OFFSET(Data!$A$1,0,MATCH(AD$6,Data!$1:$1,0)-1,1000,1)=IF(AD$7="","Yes",AD$7))/(OFFSET(Data!$A$1,0,MATCH(AD$6,Data!$1:$1,0)-1,1000,1)=IF(AD$7="","Yes",AD$7))*ROW(Data!$C$1:$C$1000),ROW(AD36)-ROW(AD$7)),1),"")</f>
        <v>Revolt</v>
      </c>
      <c r="AE36" s="49" t="str">
        <f ca="1">IF(AF36="","",IF(INDEX(Data!$BI:$BI,MATCH(AF36,Data!$A:$A,0),1)=0,"",INDEX(Data!$BI:$BI,MATCH(AF36,Data!$A:$A,0),1)))</f>
        <v/>
      </c>
      <c r="AF36" s="49" t="str">
        <f ca="1">IFERROR(INDEX(Data!$A$1:AJ$1000,_xlfn.AGGREGATE(15,6,(OFFSET(Data!$A$1,0,MATCH(AF$6,Data!$1:$1,0)-1,1000,1)=IF(AF$7="","Yes",AF$7))/(OFFSET(Data!$A$1,0,MATCH(AF$6,Data!$1:$1,0)-1,1000,1)=IF(AF$7="","Yes",AF$7))*ROW(Data!$C$1:$C$1000),ROW(AF36)-ROW(AF$7)),1),"")</f>
        <v/>
      </c>
      <c r="AG36" s="49" t="str">
        <f ca="1">IF(AH36="","",IF(INDEX(Data!$BI:$BI,MATCH(AH36,Data!$A:$A,0),1)=0,"",INDEX(Data!$BI:$BI,MATCH(AH36,Data!$A:$A,0),1)))</f>
        <v/>
      </c>
      <c r="AH36" s="49" t="str">
        <f ca="1">IFERROR(INDEX(Data!$A$1:AL$1000,_xlfn.AGGREGATE(15,6,(OFFSET(Data!$A$1,0,MATCH(AH$6,Data!$1:$1,0)-1,1000,1)=IF(AH$7="","Yes",AH$7))/(OFFSET(Data!$A$1,0,MATCH(AH$6,Data!$1:$1,0)-1,1000,1)=IF(AH$7="","Yes",AH$7))*ROW(Data!$C$1:$C$1000),ROW(AH36)-ROW(AH$7)),1),"")</f>
        <v>ESPN</v>
      </c>
    </row>
    <row r="37" spans="1:34" ht="24" x14ac:dyDescent="0.4">
      <c r="A37" s="49" t="str">
        <f ca="1">IF(B37="","",IF(INDEX(Data!$BI:$BI,MATCH(B37,Data!$A:$A,0),1)=0,"",INDEX(Data!$BI:$BI,MATCH(B37,Data!$A:$A,0),1)))</f>
        <v/>
      </c>
      <c r="B37" s="49" t="str">
        <f ca="1">IFERROR(INDEX(Data!A$1:$A$1000,_xlfn.AGGREGATE(15,6,(OFFSET(Data!$A$1,0,MATCH(B$6,Data!$1:$1,0)-1,1000,1)=IF(B$7="","Yes",B$7))/(OFFSET(Data!$A$1,0,MATCH(B$6,Data!$1:$1,0)-1,1000,1)=IF(B$7="","Yes",B$7))*ROW(Data!$C$1:$C$1000),ROW(B37)-ROW(B$7)),1),"")</f>
        <v>IFC</v>
      </c>
      <c r="C37" s="49" t="str">
        <f ca="1">IF(D37="","",IF(INDEX(Data!$BI:$BI,MATCH(D37,Data!$A:$A,0),1)=0,"",INDEX(Data!$BI:$BI,MATCH(D37,Data!$A:$A,0),1)))</f>
        <v/>
      </c>
      <c r="D37" s="49" t="str">
        <f ca="1">IFERROR(INDEX(Data!$A$1:C$1000,_xlfn.AGGREGATE(15,6,(OFFSET(Data!$A$1,0,MATCH(D$6,Data!$1:$1,0)-1,1000,1)=IF(D$7="","Yes",D$7))/(OFFSET(Data!$A$1,0,MATCH(D$6,Data!$1:$1,0)-1,1000,1)=IF(D$7="","Yes",D$7))*ROW(Data!$C$1:$C$1000),ROW(D37)-ROW(D$7)),1),"")</f>
        <v>TNT</v>
      </c>
      <c r="E37" s="49" t="str">
        <f ca="1">IF(F37="","",IF(INDEX(Data!$BI:$BI,MATCH(F37,Data!$A:$A,0),1)=0,"",INDEX(Data!$BI:$BI,MATCH(F37,Data!$A:$A,0),1)))</f>
        <v/>
      </c>
      <c r="F37" s="49" t="str">
        <f ca="1">IFERROR(INDEX(Data!$A$1:E$1000,_xlfn.AGGREGATE(15,6,(OFFSET(Data!$A$1,0,MATCH(F$6,Data!$1:$1,0)-1,1000,1)=IF(F$7="","Yes",F$7))/(OFFSET(Data!$A$1,0,MATCH(F$6,Data!$1:$1,0)-1,1000,1)=IF(F$7="","Yes",F$7))*ROW(Data!$C$1:$C$1000),ROW(F37)-ROW(F$7)),1),"")</f>
        <v>National Geographic</v>
      </c>
      <c r="G37" s="49" t="str">
        <f ca="1">IF(H37="","",IF(INDEX(Data!$BI:$BI,MATCH(H37,Data!$A:$A,0),1)=0,"",INDEX(Data!$BI:$BI,MATCH(H37,Data!$A:$A,0),1)))</f>
        <v/>
      </c>
      <c r="H37" s="49" t="str">
        <f ca="1">IFERROR(INDEX(Data!$A$1:G$1000,_xlfn.AGGREGATE(15,6,(OFFSET(Data!$A$1,0,MATCH(H$6,Data!$1:$1,0)-1,1000,1)=IF(H$7="","Yes",H$7))/(OFFSET(Data!$A$1,0,MATCH(H$6,Data!$1:$1,0)-1,1000,1)=IF(H$7="","Yes",H$7))*ROW(Data!$C$1:$C$1000),ROW(H37)-ROW(H$7)),1),"")</f>
        <v>Hallmark</v>
      </c>
      <c r="I37" s="49" t="str">
        <f ca="1">IF(J37="","",IF(INDEX(Data!$BI:$BI,MATCH(J37,Data!$A:$A,0),1)=0,"",INDEX(Data!$BI:$BI,MATCH(J37,Data!$A:$A,0),1)))</f>
        <v/>
      </c>
      <c r="J37" s="49" t="str">
        <f ca="1">IFERROR(INDEX(Data!$A$1:I$1000,_xlfn.AGGREGATE(15,6,(OFFSET(Data!$A$1,0,MATCH(J$6,Data!$1:$1,0)-1,1000,1)=IF(J$7="","Yes",J$7))/(OFFSET(Data!$A$1,0,MATCH(J$6,Data!$1:$1,0)-1,1000,1)=IF(J$7="","Yes",J$7))*ROW(Data!$C$1:$C$1000),ROW(J37)-ROW(J$7)),1),"")</f>
        <v>Fox Sports 1</v>
      </c>
      <c r="K37" s="49">
        <f ca="1">IF(L37="","",IF(INDEX(Data!$BI:$BI,MATCH(L37,Data!$A:$A,0),1)=0,"",INDEX(Data!$BI:$BI,MATCH(L37,Data!$A:$A,0),1)))</f>
        <v>1</v>
      </c>
      <c r="L37" s="49" t="str">
        <f ca="1">IFERROR(INDEX(Data!$A$1:K$1000,_xlfn.AGGREGATE(15,6,(OFFSET(Data!$A$1,0,MATCH(L$6,Data!$1:$1,0)-1,1000,1)=IF(L$7="","Yes",L$7))/(OFFSET(Data!$A$1,0,MATCH(L$6,Data!$1:$1,0)-1,1000,1)=IF(L$7="","Yes",L$7))*ROW(Data!$C$1:$C$1000),ROW(L37)-ROW(L$7)),1),"")</f>
        <v>FOX</v>
      </c>
      <c r="M37" s="49" t="str">
        <f ca="1">IF(N37="","",IF(INDEX(Data!$BI:$BI,MATCH(N37,Data!$A:$A,0),1)=0,"",INDEX(Data!$BI:$BI,MATCH(N37,Data!$A:$A,0),1)))</f>
        <v/>
      </c>
      <c r="N37" s="49" t="str">
        <f ca="1">IFERROR(INDEX(Data!$A$1:M$1000,_xlfn.AGGREGATE(15,6,(OFFSET(Data!$A$1,0,MATCH(N$6,Data!$1:$1,0)-1,1000,1)=IF(N$7="","Yes",N$7))/(OFFSET(Data!$A$1,0,MATCH(N$6,Data!$1:$1,0)-1,1000,1)=IF(N$7="","Yes",N$7))*ROW(Data!$C$1:$C$1000),ROW(N37)-ROW(N$7)),1),"")</f>
        <v>Disney Junior</v>
      </c>
      <c r="O37" s="49" t="str">
        <f ca="1">IF(P37="","",IF(INDEX(Data!$BI:$BI,MATCH(P37,Data!$A:$A,0),1)=0,"",INDEX(Data!$BI:$BI,MATCH(P37,Data!$A:$A,0),1)))</f>
        <v/>
      </c>
      <c r="P37" s="49" t="str">
        <f ca="1">IFERROR(INDEX(Data!$A$1:O$1000,_xlfn.AGGREGATE(15,6,(OFFSET(Data!$A$1,0,MATCH(P$6,Data!$1:$1,0)-1,1000,1)=IF(P$7="","Yes",P$7))/(OFFSET(Data!$A$1,0,MATCH(P$6,Data!$1:$1,0)-1,1000,1)=IF(P$7="","Yes",P$7))*ROW(Data!$C$1:$C$1000),ROW(P37)-ROW(P$7)),1),"")</f>
        <v>C-SPAN</v>
      </c>
      <c r="Q37" s="49">
        <f ca="1">IF(R37="","",IF(INDEX(Data!$BI:$BI,MATCH(R37,Data!$A:$A,0),1)=0,"",INDEX(Data!$BI:$BI,MATCH(R37,Data!$A:$A,0),1)))</f>
        <v>3</v>
      </c>
      <c r="R37" s="49" t="str">
        <f ca="1">IFERROR(INDEX(Data!$A$1:Q$1000,_xlfn.AGGREGATE(15,6,(OFFSET(Data!$A$1,0,MATCH(R$6,Data!$1:$1,0)-1,1000,1)=IF(R$7="","Yes",R$7))/(OFFSET(Data!$A$1,0,MATCH(R$6,Data!$1:$1,0)-1,1000,1)=IF(R$7="","Yes",R$7))*ROW(Data!$C$1:$C$1000),ROW(R37)-ROW(R$7)),1),"")</f>
        <v>Cooking Channel</v>
      </c>
      <c r="S37" s="49" t="str">
        <f ca="1">IF(T37="","",IF(INDEX(Data!$BI:$BI,MATCH(T37,Data!$A:$A,0),1)=0,"",INDEX(Data!$BI:$BI,MATCH(T37,Data!$A:$A,0),1)))</f>
        <v/>
      </c>
      <c r="T37" s="49" t="str">
        <f ca="1">IFERROR(INDEX(Data!$A$1:R$1000,_xlfn.AGGREGATE(15,6,(OFFSET(Data!$A$1,0,MATCH(T$6,Data!$1:$1,0)-1,1000,1)=IF(T$7="","Yes",T$7))/(OFFSET(Data!$A$1,0,MATCH(T$6,Data!$1:$1,0)-1,1000,1)=IF(T$7="","Yes",T$7))*ROW(Data!$C$1:$C$1000),ROW(T37)-ROW(T$7)),1),"")</f>
        <v>C-SPAN</v>
      </c>
      <c r="U37" s="49" t="str">
        <f ca="1">IF(V37="","",IF(INDEX(Data!$BI:$BI,MATCH(V37,Data!$A:$A,0),1)=0,"",INDEX(Data!$BI:$BI,MATCH(V37,Data!$A:$A,0),1)))</f>
        <v/>
      </c>
      <c r="V37" s="49" t="str">
        <f ca="1">IFERROR(INDEX(Data!$A$1:T$1000,_xlfn.AGGREGATE(15,6,(OFFSET(Data!$A$1,0,MATCH(V$6,Data!$1:$1,0)-1,1000,1)=IF(V$7="","Yes",V$7))/(OFFSET(Data!$A$1,0,MATCH(V$6,Data!$1:$1,0)-1,1000,1)=IF(V$7="","Yes",V$7))*ROW(Data!$C$1:$C$1000),ROW(V37)-ROW(V$7)),1),"")</f>
        <v>Fox Business</v>
      </c>
      <c r="W37" s="49" t="str">
        <f ca="1">IF(X37="","",IF(INDEX(Data!$BI:$BI,MATCH(X37,Data!$A:$A,0),1)=0,"",INDEX(Data!$BI:$BI,MATCH(X37,Data!$A:$A,0),1)))</f>
        <v/>
      </c>
      <c r="X37" s="49" t="str">
        <f ca="1">IFERROR(INDEX(Data!$A$1:V$1000,_xlfn.AGGREGATE(15,6,(OFFSET(Data!$A$1,0,MATCH(X$6,Data!$1:$1,0)-1,1000,1)=IF(X$7="","Yes",X$7))/(OFFSET(Data!$A$1,0,MATCH(X$6,Data!$1:$1,0)-1,1000,1)=IF(X$7="","Yes",X$7))*ROW(Data!$C$1:$C$1000),ROW(X37)-ROW(X$7)),1),"")</f>
        <v>Food Network</v>
      </c>
      <c r="Y37" s="49" t="str">
        <f ca="1">IF(Z37="","",IF(INDEX(Data!$BI:$BI,MATCH(Z37,Data!$A:$A,0),1)=0,"",INDEX(Data!$BI:$BI,MATCH(Z37,Data!$A:$A,0),1)))</f>
        <v/>
      </c>
      <c r="Z37" s="49" t="str">
        <f ca="1">IFERROR(INDEX(Data!$A$1:X$1000,_xlfn.AGGREGATE(15,6,(OFFSET(Data!$A$1,0,MATCH(Z$6,Data!$1:$1,0)-1,1000,1)=IF(Z$7="","Yes",Z$7))/(OFFSET(Data!$A$1,0,MATCH(Z$6,Data!$1:$1,0)-1,1000,1)=IF(Z$7="","Yes",Z$7))*ROW(Data!$C$1:$C$1000),ROW(Z37)-ROW(Z$7)),1),"")</f>
        <v>HGTV</v>
      </c>
      <c r="AA37" s="49">
        <f ca="1">IF(AB37="","",IF(INDEX(Data!$BI:$BI,MATCH(AB37,Data!$A:$A,0),1)=0,"",INDEX(Data!$BI:$BI,MATCH(AB37,Data!$A:$A,0),1)))</f>
        <v>1</v>
      </c>
      <c r="AB37" s="49" t="str">
        <f ca="1">IFERROR(INDEX(Data!$A$1:Z$1000,_xlfn.AGGREGATE(15,6,(OFFSET(Data!$A$1,0,MATCH(AB$6,Data!$1:$1,0)-1,1000,1)=IF(AB$7="","Yes",AB$7))/(OFFSET(Data!$A$1,0,MATCH(AB$6,Data!$1:$1,0)-1,1000,1)=IF(AB$7="","Yes",AB$7))*ROW(Data!$C$1:$C$1000),ROW(AB37)-ROW(AB$7)),1),"")</f>
        <v>FOX</v>
      </c>
      <c r="AC37" s="49" t="str">
        <f ca="1">IF(AD37="","",IF(INDEX(Data!$BI:$BI,MATCH(AD37,Data!$A:$A,0),1)=0,"",INDEX(Data!$BI:$BI,MATCH(AD37,Data!$A:$A,0),1)))</f>
        <v/>
      </c>
      <c r="AD37" s="49" t="str">
        <f ca="1">IFERROR(INDEX(Data!$A$1:AB$1000,_xlfn.AGGREGATE(15,6,(OFFSET(Data!$A$1,0,MATCH(AD$6,Data!$1:$1,0)-1,1000,1)=IF(AD$7="","Yes",AD$7))/(OFFSET(Data!$A$1,0,MATCH(AD$6,Data!$1:$1,0)-1,1000,1)=IF(AD$7="","Yes",AD$7))*ROW(Data!$C$1:$C$1000),ROW(AD37)-ROW(AD$7)),1),"")</f>
        <v>Sundance TV</v>
      </c>
      <c r="AE37" s="49" t="str">
        <f ca="1">IF(AF37="","",IF(INDEX(Data!$BI:$BI,MATCH(AF37,Data!$A:$A,0),1)=0,"",INDEX(Data!$BI:$BI,MATCH(AF37,Data!$A:$A,0),1)))</f>
        <v/>
      </c>
      <c r="AF37" s="49" t="str">
        <f ca="1">IFERROR(INDEX(Data!$A$1:AJ$1000,_xlfn.AGGREGATE(15,6,(OFFSET(Data!$A$1,0,MATCH(AF$6,Data!$1:$1,0)-1,1000,1)=IF(AF$7="","Yes",AF$7))/(OFFSET(Data!$A$1,0,MATCH(AF$6,Data!$1:$1,0)-1,1000,1)=IF(AF$7="","Yes",AF$7))*ROW(Data!$C$1:$C$1000),ROW(AF37)-ROW(AF$7)),1),"")</f>
        <v/>
      </c>
      <c r="AG37" s="49" t="str">
        <f ca="1">IF(AH37="","",IF(INDEX(Data!$BI:$BI,MATCH(AH37,Data!$A:$A,0),1)=0,"",INDEX(Data!$BI:$BI,MATCH(AH37,Data!$A:$A,0),1)))</f>
        <v/>
      </c>
      <c r="AH37" s="49" t="str">
        <f ca="1">IFERROR(INDEX(Data!$A$1:AL$1000,_xlfn.AGGREGATE(15,6,(OFFSET(Data!$A$1,0,MATCH(AH$6,Data!$1:$1,0)-1,1000,1)=IF(AH$7="","Yes",AH$7))/(OFFSET(Data!$A$1,0,MATCH(AH$6,Data!$1:$1,0)-1,1000,1)=IF(AH$7="","Yes",AH$7))*ROW(Data!$C$1:$C$1000),ROW(AH37)-ROW(AH$7)),1),"")</f>
        <v>Food Network</v>
      </c>
    </row>
    <row r="38" spans="1:34" ht="24" x14ac:dyDescent="0.4">
      <c r="A38" s="49" t="str">
        <f ca="1">IF(B38="","",IF(INDEX(Data!$BI:$BI,MATCH(B38,Data!$A:$A,0),1)=0,"",INDEX(Data!$BI:$BI,MATCH(B38,Data!$A:$A,0),1)))</f>
        <v/>
      </c>
      <c r="B38" s="49" t="str">
        <f ca="1">IFERROR(INDEX(Data!A$1:$A$1000,_xlfn.AGGREGATE(15,6,(OFFSET(Data!$A$1,0,MATCH(B$6,Data!$1:$1,0)-1,1000,1)=IF(B$7="","Yes",B$7))/(OFFSET(Data!$A$1,0,MATCH(B$6,Data!$1:$1,0)-1,1000,1)=IF(B$7="","Yes",B$7))*ROW(Data!$C$1:$C$1000),ROW(B38)-ROW(B$7)),1),"")</f>
        <v>Investigation Discovery</v>
      </c>
      <c r="C38" s="49" t="str">
        <f ca="1">IF(D38="","",IF(INDEX(Data!$BI:$BI,MATCH(D38,Data!$A:$A,0),1)=0,"",INDEX(Data!$BI:$BI,MATCH(D38,Data!$A:$A,0),1)))</f>
        <v/>
      </c>
      <c r="D38" s="49" t="str">
        <f ca="1">IFERROR(INDEX(Data!$A$1:C$1000,_xlfn.AGGREGATE(15,6,(OFFSET(Data!$A$1,0,MATCH(D$6,Data!$1:$1,0)-1,1000,1)=IF(D$7="","Yes",D$7))/(OFFSET(Data!$A$1,0,MATCH(D$6,Data!$1:$1,0)-1,1000,1)=IF(D$7="","Yes",D$7))*ROW(Data!$C$1:$C$1000),ROW(D38)-ROW(D$7)),1),"")</f>
        <v>Travel Channel</v>
      </c>
      <c r="E38" s="49">
        <f ca="1">IF(F38="","",IF(INDEX(Data!$BI:$BI,MATCH(F38,Data!$A:$A,0),1)=0,"",INDEX(Data!$BI:$BI,MATCH(F38,Data!$A:$A,0),1)))</f>
        <v>1</v>
      </c>
      <c r="F38" s="49" t="str">
        <f ca="1">IFERROR(INDEX(Data!$A$1:E$1000,_xlfn.AGGREGATE(15,6,(OFFSET(Data!$A$1,0,MATCH(F$6,Data!$1:$1,0)-1,1000,1)=IF(F$7="","Yes",F$7))/(OFFSET(Data!$A$1,0,MATCH(F$6,Data!$1:$1,0)-1,1000,1)=IF(F$7="","Yes",F$7))*ROW(Data!$C$1:$C$1000),ROW(F38)-ROW(F$7)),1),"")</f>
        <v>NBC</v>
      </c>
      <c r="G38" s="49" t="str">
        <f ca="1">IF(H38="","",IF(INDEX(Data!$BI:$BI,MATCH(H38,Data!$A:$A,0),1)=0,"",INDEX(Data!$BI:$BI,MATCH(H38,Data!$A:$A,0),1)))</f>
        <v/>
      </c>
      <c r="H38" s="49" t="str">
        <f ca="1">IFERROR(INDEX(Data!$A$1:G$1000,_xlfn.AGGREGATE(15,6,(OFFSET(Data!$A$1,0,MATCH(H$6,Data!$1:$1,0)-1,1000,1)=IF(H$7="","Yes",H$7))/(OFFSET(Data!$A$1,0,MATCH(H$6,Data!$1:$1,0)-1,1000,1)=IF(H$7="","Yes",H$7))*ROW(Data!$C$1:$C$1000),ROW(H38)-ROW(H$7)),1),"")</f>
        <v>HBO</v>
      </c>
      <c r="I38" s="49" t="str">
        <f ca="1">IF(J38="","",IF(INDEX(Data!$BI:$BI,MATCH(J38,Data!$A:$A,0),1)=0,"",INDEX(Data!$BI:$BI,MATCH(J38,Data!$A:$A,0),1)))</f>
        <v/>
      </c>
      <c r="J38" s="49" t="str">
        <f ca="1">IFERROR(INDEX(Data!$A$1:I$1000,_xlfn.AGGREGATE(15,6,(OFFSET(Data!$A$1,0,MATCH(J$6,Data!$1:$1,0)-1,1000,1)=IF(J$7="","Yes",J$7))/(OFFSET(Data!$A$1,0,MATCH(J$6,Data!$1:$1,0)-1,1000,1)=IF(J$7="","Yes",J$7))*ROW(Data!$C$1:$C$1000),ROW(J38)-ROW(J$7)),1),"")</f>
        <v>Fox Sports 2</v>
      </c>
      <c r="K38" s="49" t="str">
        <f ca="1">IF(L38="","",IF(INDEX(Data!$BI:$BI,MATCH(L38,Data!$A:$A,0),1)=0,"",INDEX(Data!$BI:$BI,MATCH(L38,Data!$A:$A,0),1)))</f>
        <v/>
      </c>
      <c r="L38" s="49" t="str">
        <f ca="1">IFERROR(INDEX(Data!$A$1:K$1000,_xlfn.AGGREGATE(15,6,(OFFSET(Data!$A$1,0,MATCH(L$6,Data!$1:$1,0)-1,1000,1)=IF(L$7="","Yes",L$7))/(OFFSET(Data!$A$1,0,MATCH(L$6,Data!$1:$1,0)-1,1000,1)=IF(L$7="","Yes",L$7))*ROW(Data!$C$1:$C$1000),ROW(L38)-ROW(L$7)),1),"")</f>
        <v>Fox Business</v>
      </c>
      <c r="M38" s="49" t="str">
        <f ca="1">IF(N38="","",IF(INDEX(Data!$BI:$BI,MATCH(N38,Data!$A:$A,0),1)=0,"",INDEX(Data!$BI:$BI,MATCH(N38,Data!$A:$A,0),1)))</f>
        <v/>
      </c>
      <c r="N38" s="49" t="str">
        <f ca="1">IFERROR(INDEX(Data!$A$1:M$1000,_xlfn.AGGREGATE(15,6,(OFFSET(Data!$A$1,0,MATCH(N$6,Data!$1:$1,0)-1,1000,1)=IF(N$7="","Yes",N$7))/(OFFSET(Data!$A$1,0,MATCH(N$6,Data!$1:$1,0)-1,1000,1)=IF(N$7="","Yes",N$7))*ROW(Data!$C$1:$C$1000),ROW(N38)-ROW(N$7)),1),"")</f>
        <v>Disney XD</v>
      </c>
      <c r="O38" s="49" t="str">
        <f ca="1">IF(P38="","",IF(INDEX(Data!$BI:$BI,MATCH(P38,Data!$A:$A,0),1)=0,"",INDEX(Data!$BI:$BI,MATCH(P38,Data!$A:$A,0),1)))</f>
        <v/>
      </c>
      <c r="P38" s="49" t="str">
        <f ca="1">IFERROR(INDEX(Data!$A$1:O$1000,_xlfn.AGGREGATE(15,6,(OFFSET(Data!$A$1,0,MATCH(P$6,Data!$1:$1,0)-1,1000,1)=IF(P$7="","Yes",P$7))/(OFFSET(Data!$A$1,0,MATCH(P$6,Data!$1:$1,0)-1,1000,1)=IF(P$7="","Yes",P$7))*ROW(Data!$C$1:$C$1000),ROW(P38)-ROW(P$7)),1),"")</f>
        <v>C-SPAN2</v>
      </c>
      <c r="Q38" s="49" t="str">
        <f ca="1">IF(R38="","",IF(INDEX(Data!$BI:$BI,MATCH(R38,Data!$A:$A,0),1)=0,"",INDEX(Data!$BI:$BI,MATCH(R38,Data!$A:$A,0),1)))</f>
        <v/>
      </c>
      <c r="R38" s="49" t="str">
        <f ca="1">IFERROR(INDEX(Data!$A$1:Q$1000,_xlfn.AGGREGATE(15,6,(OFFSET(Data!$A$1,0,MATCH(R$6,Data!$1:$1,0)-1,1000,1)=IF(R$7="","Yes",R$7))/(OFFSET(Data!$A$1,0,MATCH(R$6,Data!$1:$1,0)-1,1000,1)=IF(R$7="","Yes",R$7))*ROW(Data!$C$1:$C$1000),ROW(R38)-ROW(R$7)),1),"")</f>
        <v>C-SPAN</v>
      </c>
      <c r="S38" s="49" t="str">
        <f ca="1">IF(T38="","",IF(INDEX(Data!$BI:$BI,MATCH(T38,Data!$A:$A,0),1)=0,"",INDEX(Data!$BI:$BI,MATCH(T38,Data!$A:$A,0),1)))</f>
        <v/>
      </c>
      <c r="T38" s="49" t="str">
        <f ca="1">IFERROR(INDEX(Data!$A$1:R$1000,_xlfn.AGGREGATE(15,6,(OFFSET(Data!$A$1,0,MATCH(T$6,Data!$1:$1,0)-1,1000,1)=IF(T$7="","Yes",T$7))/(OFFSET(Data!$A$1,0,MATCH(T$6,Data!$1:$1,0)-1,1000,1)=IF(T$7="","Yes",T$7))*ROW(Data!$C$1:$C$1000),ROW(T38)-ROW(T$7)),1),"")</f>
        <v>C-SPAN2</v>
      </c>
      <c r="U38" s="49" t="str">
        <f ca="1">IF(V38="","",IF(INDEX(Data!$BI:$BI,MATCH(V38,Data!$A:$A,0),1)=0,"",INDEX(Data!$BI:$BI,MATCH(V38,Data!$A:$A,0),1)))</f>
        <v/>
      </c>
      <c r="V38" s="49" t="str">
        <f ca="1">IFERROR(INDEX(Data!$A$1:T$1000,_xlfn.AGGREGATE(15,6,(OFFSET(Data!$A$1,0,MATCH(V$6,Data!$1:$1,0)-1,1000,1)=IF(V$7="","Yes",V$7))/(OFFSET(Data!$A$1,0,MATCH(V$6,Data!$1:$1,0)-1,1000,1)=IF(V$7="","Yes",V$7))*ROW(Data!$C$1:$C$1000),ROW(V38)-ROW(V$7)),1),"")</f>
        <v>Fox News</v>
      </c>
      <c r="W38" s="49">
        <f ca="1">IF(X38="","",IF(INDEX(Data!$BI:$BI,MATCH(X38,Data!$A:$A,0),1)=0,"",INDEX(Data!$BI:$BI,MATCH(X38,Data!$A:$A,0),1)))</f>
        <v>1</v>
      </c>
      <c r="X38" s="49" t="str">
        <f ca="1">IFERROR(INDEX(Data!$A$1:V$1000,_xlfn.AGGREGATE(15,6,(OFFSET(Data!$A$1,0,MATCH(X$6,Data!$1:$1,0)-1,1000,1)=IF(X$7="","Yes",X$7))/(OFFSET(Data!$A$1,0,MATCH(X$6,Data!$1:$1,0)-1,1000,1)=IF(X$7="","Yes",X$7))*ROW(Data!$C$1:$C$1000),ROW(X38)-ROW(X$7)),1),"")</f>
        <v>FOX</v>
      </c>
      <c r="Y38" s="49" t="str">
        <f ca="1">IF(Z38="","",IF(INDEX(Data!$BI:$BI,MATCH(Z38,Data!$A:$A,0),1)=0,"",INDEX(Data!$BI:$BI,MATCH(Z38,Data!$A:$A,0),1)))</f>
        <v/>
      </c>
      <c r="Z38" s="49" t="str">
        <f ca="1">IFERROR(INDEX(Data!$A$1:X$1000,_xlfn.AGGREGATE(15,6,(OFFSET(Data!$A$1,0,MATCH(Z$6,Data!$1:$1,0)-1,1000,1)=IF(Z$7="","Yes",Z$7))/(OFFSET(Data!$A$1,0,MATCH(Z$6,Data!$1:$1,0)-1,1000,1)=IF(Z$7="","Yes",Z$7))*ROW(Data!$C$1:$C$1000),ROW(Z38)-ROW(Z$7)),1),"")</f>
        <v>HLN</v>
      </c>
      <c r="AA38" s="49" t="str">
        <f ca="1">IF(AB38="","",IF(INDEX(Data!$BI:$BI,MATCH(AB38,Data!$A:$A,0),1)=0,"",INDEX(Data!$BI:$BI,MATCH(AB38,Data!$A:$A,0),1)))</f>
        <v/>
      </c>
      <c r="AB38" s="49" t="str">
        <f ca="1">IFERROR(INDEX(Data!$A$1:Z$1000,_xlfn.AGGREGATE(15,6,(OFFSET(Data!$A$1,0,MATCH(AB$6,Data!$1:$1,0)-1,1000,1)=IF(AB$7="","Yes",AB$7))/(OFFSET(Data!$A$1,0,MATCH(AB$6,Data!$1:$1,0)-1,1000,1)=IF(AB$7="","Yes",AB$7))*ROW(Data!$C$1:$C$1000),ROW(AB38)-ROW(AB$7)),1),"")</f>
        <v>Fox Business</v>
      </c>
      <c r="AC38" s="49" t="str">
        <f ca="1">IF(AD38="","",IF(INDEX(Data!$BI:$BI,MATCH(AD38,Data!$A:$A,0),1)=0,"",INDEX(Data!$BI:$BI,MATCH(AD38,Data!$A:$A,0),1)))</f>
        <v/>
      </c>
      <c r="AD38" s="49" t="str">
        <f ca="1">IFERROR(INDEX(Data!$A$1:AB$1000,_xlfn.AGGREGATE(15,6,(OFFSET(Data!$A$1,0,MATCH(AD$6,Data!$1:$1,0)-1,1000,1)=IF(AD$7="","Yes",AD$7))/(OFFSET(Data!$A$1,0,MATCH(AD$6,Data!$1:$1,0)-1,1000,1)=IF(AD$7="","Yes",AD$7))*ROW(Data!$C$1:$C$1000),ROW(AD38)-ROW(AD$7)),1),"")</f>
        <v>TBS</v>
      </c>
      <c r="AE38" s="49" t="str">
        <f ca="1">IF(AF38="","",IF(INDEX(Data!$BI:$BI,MATCH(AF38,Data!$A:$A,0),1)=0,"",INDEX(Data!$BI:$BI,MATCH(AF38,Data!$A:$A,0),1)))</f>
        <v/>
      </c>
      <c r="AF38" s="49" t="str">
        <f ca="1">IFERROR(INDEX(Data!$A$1:AJ$1000,_xlfn.AGGREGATE(15,6,(OFFSET(Data!$A$1,0,MATCH(AF$6,Data!$1:$1,0)-1,1000,1)=IF(AF$7="","Yes",AF$7))/(OFFSET(Data!$A$1,0,MATCH(AF$6,Data!$1:$1,0)-1,1000,1)=IF(AF$7="","Yes",AF$7))*ROW(Data!$C$1:$C$1000),ROW(AF38)-ROW(AF$7)),1),"")</f>
        <v/>
      </c>
      <c r="AG38" s="49">
        <f ca="1">IF(AH38="","",IF(INDEX(Data!$BI:$BI,MATCH(AH38,Data!$A:$A,0),1)=0,"",INDEX(Data!$BI:$BI,MATCH(AH38,Data!$A:$A,0),1)))</f>
        <v>1</v>
      </c>
      <c r="AH38" s="49" t="str">
        <f ca="1">IFERROR(INDEX(Data!$A$1:AL$1000,_xlfn.AGGREGATE(15,6,(OFFSET(Data!$A$1,0,MATCH(AH$6,Data!$1:$1,0)-1,1000,1)=IF(AH$7="","Yes",AH$7))/(OFFSET(Data!$A$1,0,MATCH(AH$6,Data!$1:$1,0)-1,1000,1)=IF(AH$7="","Yes",AH$7))*ROW(Data!$C$1:$C$1000),ROW(AH38)-ROW(AH$7)),1),"")</f>
        <v>FOX</v>
      </c>
    </row>
    <row r="39" spans="1:34" ht="24" x14ac:dyDescent="0.4">
      <c r="A39" s="49" t="str">
        <f ca="1">IF(B39="","",IF(INDEX(Data!$BI:$BI,MATCH(B39,Data!$A:$A,0),1)=0,"",INDEX(Data!$BI:$BI,MATCH(B39,Data!$A:$A,0),1)))</f>
        <v/>
      </c>
      <c r="B39" s="49" t="str">
        <f ca="1">IFERROR(INDEX(Data!A$1:$A$1000,_xlfn.AGGREGATE(15,6,(OFFSET(Data!$A$1,0,MATCH(B$6,Data!$1:$1,0)-1,1000,1)=IF(B$7="","Yes",B$7))/(OFFSET(Data!$A$1,0,MATCH(B$6,Data!$1:$1,0)-1,1000,1)=IF(B$7="","Yes",B$7))*ROW(Data!$C$1:$C$1000),ROW(B39)-ROW(B$7)),1),"")</f>
        <v>Law And Crime</v>
      </c>
      <c r="C39" s="49" t="str">
        <f ca="1">IF(D39="","",IF(INDEX(Data!$BI:$BI,MATCH(D39,Data!$A:$A,0),1)=0,"",INDEX(Data!$BI:$BI,MATCH(D39,Data!$A:$A,0),1)))</f>
        <v/>
      </c>
      <c r="D39" s="49" t="str">
        <f ca="1">IFERROR(INDEX(Data!$A$1:C$1000,_xlfn.AGGREGATE(15,6,(OFFSET(Data!$A$1,0,MATCH(D$6,Data!$1:$1,0)-1,1000,1)=IF(D$7="","Yes",D$7))/(OFFSET(Data!$A$1,0,MATCH(D$6,Data!$1:$1,0)-1,1000,1)=IF(D$7="","Yes",D$7))*ROW(Data!$C$1:$C$1000),ROW(D39)-ROW(D$7)),1),"")</f>
        <v>Viceland</v>
      </c>
      <c r="E39" s="49" t="str">
        <f ca="1">IF(F39="","",IF(INDEX(Data!$BI:$BI,MATCH(F39,Data!$A:$A,0),1)=0,"",INDEX(Data!$BI:$BI,MATCH(F39,Data!$A:$A,0),1)))</f>
        <v/>
      </c>
      <c r="F39" s="49" t="str">
        <f ca="1">IFERROR(INDEX(Data!$A$1:E$1000,_xlfn.AGGREGATE(15,6,(OFFSET(Data!$A$1,0,MATCH(F$6,Data!$1:$1,0)-1,1000,1)=IF(F$7="","Yes",F$7))/(OFFSET(Data!$A$1,0,MATCH(F$6,Data!$1:$1,0)-1,1000,1)=IF(F$7="","Yes",F$7))*ROW(Data!$C$1:$C$1000),ROW(F39)-ROW(F$7)),1),"")</f>
        <v>NBC Sports Network</v>
      </c>
      <c r="G39" s="49" t="str">
        <f ca="1">IF(H39="","",IF(INDEX(Data!$BI:$BI,MATCH(H39,Data!$A:$A,0),1)=0,"",INDEX(Data!$BI:$BI,MATCH(H39,Data!$A:$A,0),1)))</f>
        <v/>
      </c>
      <c r="H39" s="49" t="str">
        <f ca="1">IFERROR(INDEX(Data!$A$1:G$1000,_xlfn.AGGREGATE(15,6,(OFFSET(Data!$A$1,0,MATCH(H$6,Data!$1:$1,0)-1,1000,1)=IF(H$7="","Yes",H$7))/(OFFSET(Data!$A$1,0,MATCH(H$6,Data!$1:$1,0)-1,1000,1)=IF(H$7="","Yes",H$7))*ROW(Data!$C$1:$C$1000),ROW(H39)-ROW(H$7)),1),"")</f>
        <v>HBO Family</v>
      </c>
      <c r="I39" s="49">
        <f ca="1">IF(J39="","",IF(INDEX(Data!$BI:$BI,MATCH(J39,Data!$A:$A,0),1)=0,"",INDEX(Data!$BI:$BI,MATCH(J39,Data!$A:$A,0),1)))</f>
        <v>2</v>
      </c>
      <c r="J39" s="49" t="str">
        <f ca="1">IFERROR(INDEX(Data!$A$1:I$1000,_xlfn.AGGREGATE(15,6,(OFFSET(Data!$A$1,0,MATCH(J$6,Data!$1:$1,0)-1,1000,1)=IF(J$7="","Yes",J$7))/(OFFSET(Data!$A$1,0,MATCH(J$6,Data!$1:$1,0)-1,1000,1)=IF(J$7="","Yes",J$7))*ROW(Data!$C$1:$C$1000),ROW(J39)-ROW(J$7)),1),"")</f>
        <v>Fox Sports Regionals</v>
      </c>
      <c r="K39" s="49" t="str">
        <f ca="1">IF(L39="","",IF(INDEX(Data!$BI:$BI,MATCH(L39,Data!$A:$A,0),1)=0,"",INDEX(Data!$BI:$BI,MATCH(L39,Data!$A:$A,0),1)))</f>
        <v/>
      </c>
      <c r="L39" s="49" t="str">
        <f ca="1">IFERROR(INDEX(Data!$A$1:K$1000,_xlfn.AGGREGATE(15,6,(OFFSET(Data!$A$1,0,MATCH(L$6,Data!$1:$1,0)-1,1000,1)=IF(L$7="","Yes",L$7))/(OFFSET(Data!$A$1,0,MATCH(L$6,Data!$1:$1,0)-1,1000,1)=IF(L$7="","Yes",L$7))*ROW(Data!$C$1:$C$1000),ROW(L39)-ROW(L$7)),1),"")</f>
        <v>Fox News</v>
      </c>
      <c r="M39" s="49" t="str">
        <f ca="1">IF(N39="","",IF(INDEX(Data!$BI:$BI,MATCH(N39,Data!$A:$A,0),1)=0,"",INDEX(Data!$BI:$BI,MATCH(N39,Data!$A:$A,0),1)))</f>
        <v/>
      </c>
      <c r="N39" s="49" t="str">
        <f ca="1">IFERROR(INDEX(Data!$A$1:M$1000,_xlfn.AGGREGATE(15,6,(OFFSET(Data!$A$1,0,MATCH(N$6,Data!$1:$1,0)-1,1000,1)=IF(N$7="","Yes",N$7))/(OFFSET(Data!$A$1,0,MATCH(N$6,Data!$1:$1,0)-1,1000,1)=IF(N$7="","Yes",N$7))*ROW(Data!$C$1:$C$1000),ROW(N39)-ROW(N$7)),1),"")</f>
        <v>E!</v>
      </c>
      <c r="O39" s="49" t="str">
        <f ca="1">IF(P39="","",IF(INDEX(Data!$BI:$BI,MATCH(P39,Data!$A:$A,0),1)=0,"",INDEX(Data!$BI:$BI,MATCH(P39,Data!$A:$A,0),1)))</f>
        <v/>
      </c>
      <c r="P39" s="49" t="str">
        <f ca="1">IFERROR(INDEX(Data!$A$1:O$1000,_xlfn.AGGREGATE(15,6,(OFFSET(Data!$A$1,0,MATCH(P$6,Data!$1:$1,0)-1,1000,1)=IF(P$7="","Yes",P$7))/(OFFSET(Data!$A$1,0,MATCH(P$6,Data!$1:$1,0)-1,1000,1)=IF(P$7="","Yes",P$7))*ROW(Data!$C$1:$C$1000),ROW(P39)-ROW(P$7)),1),"")</f>
        <v>CW</v>
      </c>
      <c r="Q39" s="49" t="str">
        <f ca="1">IF(R39="","",IF(INDEX(Data!$BI:$BI,MATCH(R39,Data!$A:$A,0),1)=0,"",INDEX(Data!$BI:$BI,MATCH(R39,Data!$A:$A,0),1)))</f>
        <v/>
      </c>
      <c r="R39" s="49" t="str">
        <f ca="1">IFERROR(INDEX(Data!$A$1:Q$1000,_xlfn.AGGREGATE(15,6,(OFFSET(Data!$A$1,0,MATCH(R$6,Data!$1:$1,0)-1,1000,1)=IF(R$7="","Yes",R$7))/(OFFSET(Data!$A$1,0,MATCH(R$6,Data!$1:$1,0)-1,1000,1)=IF(R$7="","Yes",R$7))*ROW(Data!$C$1:$C$1000),ROW(R39)-ROW(R$7)),1),"")</f>
        <v>C-SPAN2</v>
      </c>
      <c r="S39" s="49" t="str">
        <f ca="1">IF(T39="","",IF(INDEX(Data!$BI:$BI,MATCH(T39,Data!$A:$A,0),1)=0,"",INDEX(Data!$BI:$BI,MATCH(T39,Data!$A:$A,0),1)))</f>
        <v/>
      </c>
      <c r="T39" s="49" t="str">
        <f ca="1">IFERROR(INDEX(Data!$A$1:R$1000,_xlfn.AGGREGATE(15,6,(OFFSET(Data!$A$1,0,MATCH(T$6,Data!$1:$1,0)-1,1000,1)=IF(T$7="","Yes",T$7))/(OFFSET(Data!$A$1,0,MATCH(T$6,Data!$1:$1,0)-1,1000,1)=IF(T$7="","Yes",T$7))*ROW(Data!$C$1:$C$1000),ROW(T39)-ROW(T$7)),1),"")</f>
        <v>De Pelicula</v>
      </c>
      <c r="U39" s="49" t="str">
        <f ca="1">IF(V39="","",IF(INDEX(Data!$BI:$BI,MATCH(V39,Data!$A:$A,0),1)=0,"",INDEX(Data!$BI:$BI,MATCH(V39,Data!$A:$A,0),1)))</f>
        <v/>
      </c>
      <c r="V39" s="49" t="str">
        <f ca="1">IFERROR(INDEX(Data!$A$1:T$1000,_xlfn.AGGREGATE(15,6,(OFFSET(Data!$A$1,0,MATCH(V$6,Data!$1:$1,0)-1,1000,1)=IF(V$7="","Yes",V$7))/(OFFSET(Data!$A$1,0,MATCH(V$6,Data!$1:$1,0)-1,1000,1)=IF(V$7="","Yes",V$7))*ROW(Data!$C$1:$C$1000),ROW(V39)-ROW(V$7)),1),"")</f>
        <v>Fox Sports 1</v>
      </c>
      <c r="W39" s="49" t="str">
        <f ca="1">IF(X39="","",IF(INDEX(Data!$BI:$BI,MATCH(X39,Data!$A:$A,0),1)=0,"",INDEX(Data!$BI:$BI,MATCH(X39,Data!$A:$A,0),1)))</f>
        <v/>
      </c>
      <c r="X39" s="49" t="str">
        <f ca="1">IFERROR(INDEX(Data!$A$1:V$1000,_xlfn.AGGREGATE(15,6,(OFFSET(Data!$A$1,0,MATCH(X$6,Data!$1:$1,0)-1,1000,1)=IF(X$7="","Yes",X$7))/(OFFSET(Data!$A$1,0,MATCH(X$6,Data!$1:$1,0)-1,1000,1)=IF(X$7="","Yes",X$7))*ROW(Data!$C$1:$C$1000),ROW(X39)-ROW(X$7)),1),"")</f>
        <v>Fox Business</v>
      </c>
      <c r="Y39" s="49" t="str">
        <f ca="1">IF(Z39="","",IF(INDEX(Data!$BI:$BI,MATCH(Z39,Data!$A:$A,0),1)=0,"",INDEX(Data!$BI:$BI,MATCH(Z39,Data!$A:$A,0),1)))</f>
        <v/>
      </c>
      <c r="Z39" s="49" t="str">
        <f ca="1">IFERROR(INDEX(Data!$A$1:X$1000,_xlfn.AGGREGATE(15,6,(OFFSET(Data!$A$1,0,MATCH(Z$6,Data!$1:$1,0)-1,1000,1)=IF(Z$7="","Yes",Z$7))/(OFFSET(Data!$A$1,0,MATCH(Z$6,Data!$1:$1,0)-1,1000,1)=IF(Z$7="","Yes",Z$7))*ROW(Data!$C$1:$C$1000),ROW(Z39)-ROW(Z$7)),1),"")</f>
        <v>Investigation Discovery</v>
      </c>
      <c r="AA39" s="49" t="str">
        <f ca="1">IF(AB39="","",IF(INDEX(Data!$BI:$BI,MATCH(AB39,Data!$A:$A,0),1)=0,"",INDEX(Data!$BI:$BI,MATCH(AB39,Data!$A:$A,0),1)))</f>
        <v/>
      </c>
      <c r="AB39" s="49" t="str">
        <f ca="1">IFERROR(INDEX(Data!$A$1:Z$1000,_xlfn.AGGREGATE(15,6,(OFFSET(Data!$A$1,0,MATCH(AB$6,Data!$1:$1,0)-1,1000,1)=IF(AB$7="","Yes",AB$7))/(OFFSET(Data!$A$1,0,MATCH(AB$6,Data!$1:$1,0)-1,1000,1)=IF(AB$7="","Yes",AB$7))*ROW(Data!$C$1:$C$1000),ROW(AB39)-ROW(AB$7)),1),"")</f>
        <v>Fox Deportes</v>
      </c>
      <c r="AC39" s="49" t="str">
        <f ca="1">IF(AD39="","",IF(INDEX(Data!$BI:$BI,MATCH(AD39,Data!$A:$A,0),1)=0,"",INDEX(Data!$BI:$BI,MATCH(AD39,Data!$A:$A,0),1)))</f>
        <v/>
      </c>
      <c r="AD39" s="49" t="str">
        <f ca="1">IFERROR(INDEX(Data!$A$1:AB$1000,_xlfn.AGGREGATE(15,6,(OFFSET(Data!$A$1,0,MATCH(AD$6,Data!$1:$1,0)-1,1000,1)=IF(AD$7="","Yes",AD$7))/(OFFSET(Data!$A$1,0,MATCH(AD$6,Data!$1:$1,0)-1,1000,1)=IF(AD$7="","Yes",AD$7))*ROW(Data!$C$1:$C$1000),ROW(AD39)-ROW(AD$7)),1),"")</f>
        <v>Teen Nick</v>
      </c>
      <c r="AE39" s="49" t="str">
        <f ca="1">IF(AF39="","",IF(INDEX(Data!$BI:$BI,MATCH(AF39,Data!$A:$A,0),1)=0,"",INDEX(Data!$BI:$BI,MATCH(AF39,Data!$A:$A,0),1)))</f>
        <v/>
      </c>
      <c r="AF39" s="49" t="str">
        <f ca="1">IFERROR(INDEX(Data!$A$1:AJ$1000,_xlfn.AGGREGATE(15,6,(OFFSET(Data!$A$1,0,MATCH(AF$6,Data!$1:$1,0)-1,1000,1)=IF(AF$7="","Yes",AF$7))/(OFFSET(Data!$A$1,0,MATCH(AF$6,Data!$1:$1,0)-1,1000,1)=IF(AF$7="","Yes",AF$7))*ROW(Data!$C$1:$C$1000),ROW(AF39)-ROW(AF$7)),1),"")</f>
        <v/>
      </c>
      <c r="AG39" s="49" t="str">
        <f ca="1">IF(AH39="","",IF(INDEX(Data!$BI:$BI,MATCH(AH39,Data!$A:$A,0),1)=0,"",INDEX(Data!$BI:$BI,MATCH(AH39,Data!$A:$A,0),1)))</f>
        <v/>
      </c>
      <c r="AH39" s="49" t="str">
        <f ca="1">IFERROR(INDEX(Data!$A$1:AL$1000,_xlfn.AGGREGATE(15,6,(OFFSET(Data!$A$1,0,MATCH(AH$6,Data!$1:$1,0)-1,1000,1)=IF(AH$7="","Yes",AH$7))/(OFFSET(Data!$A$1,0,MATCH(AH$6,Data!$1:$1,0)-1,1000,1)=IF(AH$7="","Yes",AH$7))*ROW(Data!$C$1:$C$1000),ROW(AH39)-ROW(AH$7)),1),"")</f>
        <v>Fox Business</v>
      </c>
    </row>
    <row r="40" spans="1:34" ht="24" x14ac:dyDescent="0.4">
      <c r="A40" s="49" t="str">
        <f ca="1">IF(B40="","",IF(INDEX(Data!$BI:$BI,MATCH(B40,Data!$A:$A,0),1)=0,"",INDEX(Data!$BI:$BI,MATCH(B40,Data!$A:$A,0),1)))</f>
        <v/>
      </c>
      <c r="B40" s="49" t="str">
        <f ca="1">IFERROR(INDEX(Data!A$1:$A$1000,_xlfn.AGGREGATE(15,6,(OFFSET(Data!$A$1,0,MATCH(B$6,Data!$1:$1,0)-1,1000,1)=IF(B$7="","Yes",B$7))/(OFFSET(Data!$A$1,0,MATCH(B$6,Data!$1:$1,0)-1,1000,1)=IF(B$7="","Yes",B$7))*ROW(Data!$C$1:$C$1000),ROW(B40)-ROW(B$7)),1),"")</f>
        <v>Lifetime</v>
      </c>
      <c r="C40" s="49" t="str">
        <f ca="1">IF(D40="","",IF(INDEX(Data!$BI:$BI,MATCH(D40,Data!$A:$A,0),1)=0,"",INDEX(Data!$BI:$BI,MATCH(D40,Data!$A:$A,0),1)))</f>
        <v/>
      </c>
      <c r="D40" s="49" t="str">
        <f ca="1">IFERROR(INDEX(Data!$A$1:C$1000,_xlfn.AGGREGATE(15,6,(OFFSET(Data!$A$1,0,MATCH(D$6,Data!$1:$1,0)-1,1000,1)=IF(D$7="","Yes",D$7))/(OFFSET(Data!$A$1,0,MATCH(D$6,Data!$1:$1,0)-1,1000,1)=IF(D$7="","Yes",D$7))*ROW(Data!$C$1:$C$1000),ROW(D40)-ROW(D$7)),1),"")</f>
        <v/>
      </c>
      <c r="E40" s="49" t="str">
        <f ca="1">IF(F40="","",IF(INDEX(Data!$BI:$BI,MATCH(F40,Data!$A:$A,0),1)=0,"",INDEX(Data!$BI:$BI,MATCH(F40,Data!$A:$A,0),1)))</f>
        <v/>
      </c>
      <c r="F40" s="49" t="str">
        <f ca="1">IFERROR(INDEX(Data!$A$1:E$1000,_xlfn.AGGREGATE(15,6,(OFFSET(Data!$A$1,0,MATCH(F$6,Data!$1:$1,0)-1,1000,1)=IF(F$7="","Yes",F$7))/(OFFSET(Data!$A$1,0,MATCH(F$6,Data!$1:$1,0)-1,1000,1)=IF(F$7="","Yes",F$7))*ROW(Data!$C$1:$C$1000),ROW(F40)-ROW(F$7)),1),"")</f>
        <v>NBC Sports Regionals</v>
      </c>
      <c r="G40" s="49" t="str">
        <f ca="1">IF(H40="","",IF(INDEX(Data!$BI:$BI,MATCH(H40,Data!$A:$A,0),1)=0,"",INDEX(Data!$BI:$BI,MATCH(H40,Data!$A:$A,0),1)))</f>
        <v/>
      </c>
      <c r="H40" s="49" t="str">
        <f ca="1">IFERROR(INDEX(Data!$A$1:G$1000,_xlfn.AGGREGATE(15,6,(OFFSET(Data!$A$1,0,MATCH(H$6,Data!$1:$1,0)-1,1000,1)=IF(H$7="","Yes",H$7))/(OFFSET(Data!$A$1,0,MATCH(H$6,Data!$1:$1,0)-1,1000,1)=IF(H$7="","Yes",H$7))*ROW(Data!$C$1:$C$1000),ROW(H40)-ROW(H$7)),1),"")</f>
        <v>HBO Latino</v>
      </c>
      <c r="I40" s="49" t="str">
        <f ca="1">IF(J40="","",IF(INDEX(Data!$BI:$BI,MATCH(J40,Data!$A:$A,0),1)=0,"",INDEX(Data!$BI:$BI,MATCH(J40,Data!$A:$A,0),1)))</f>
        <v/>
      </c>
      <c r="J40" s="49" t="str">
        <f ca="1">IFERROR(INDEX(Data!$A$1:I$1000,_xlfn.AGGREGATE(15,6,(OFFSET(Data!$A$1,0,MATCH(J$6,Data!$1:$1,0)-1,1000,1)=IF(J$7="","Yes",J$7))/(OFFSET(Data!$A$1,0,MATCH(J$6,Data!$1:$1,0)-1,1000,1)=IF(J$7="","Yes",J$7))*ROW(Data!$C$1:$C$1000),ROW(J40)-ROW(J$7)),1),"")</f>
        <v>Freeform</v>
      </c>
      <c r="K40" s="49" t="str">
        <f ca="1">IF(L40="","",IF(INDEX(Data!$BI:$BI,MATCH(L40,Data!$A:$A,0),1)=0,"",INDEX(Data!$BI:$BI,MATCH(L40,Data!$A:$A,0),1)))</f>
        <v/>
      </c>
      <c r="L40" s="49" t="str">
        <f ca="1">IFERROR(INDEX(Data!$A$1:K$1000,_xlfn.AGGREGATE(15,6,(OFFSET(Data!$A$1,0,MATCH(L$6,Data!$1:$1,0)-1,1000,1)=IF(L$7="","Yes",L$7))/(OFFSET(Data!$A$1,0,MATCH(L$6,Data!$1:$1,0)-1,1000,1)=IF(L$7="","Yes",L$7))*ROW(Data!$C$1:$C$1000),ROW(L40)-ROW(L$7)),1),"")</f>
        <v>Fox Sports 1</v>
      </c>
      <c r="M40" s="49" t="str">
        <f ca="1">IF(N40="","",IF(INDEX(Data!$BI:$BI,MATCH(N40,Data!$A:$A,0),1)=0,"",INDEX(Data!$BI:$BI,MATCH(N40,Data!$A:$A,0),1)))</f>
        <v/>
      </c>
      <c r="N40" s="49" t="str">
        <f ca="1">IFERROR(INDEX(Data!$A$1:M$1000,_xlfn.AGGREGATE(15,6,(OFFSET(Data!$A$1,0,MATCH(N$6,Data!$1:$1,0)-1,1000,1)=IF(N$7="","Yes",N$7))/(OFFSET(Data!$A$1,0,MATCH(N$6,Data!$1:$1,0)-1,1000,1)=IF(N$7="","Yes",N$7))*ROW(Data!$C$1:$C$1000),ROW(N40)-ROW(N$7)),1),"")</f>
        <v>ESPN</v>
      </c>
      <c r="O40" s="49" t="str">
        <f ca="1">IF(P40="","",IF(INDEX(Data!$BI:$BI,MATCH(P40,Data!$A:$A,0),1)=0,"",INDEX(Data!$BI:$BI,MATCH(P40,Data!$A:$A,0),1)))</f>
        <v/>
      </c>
      <c r="P40" s="49" t="str">
        <f ca="1">IFERROR(INDEX(Data!$A$1:O$1000,_xlfn.AGGREGATE(15,6,(OFFSET(Data!$A$1,0,MATCH(P$6,Data!$1:$1,0)-1,1000,1)=IF(P$7="","Yes",P$7))/(OFFSET(Data!$A$1,0,MATCH(P$6,Data!$1:$1,0)-1,1000,1)=IF(P$7="","Yes",P$7))*ROW(Data!$C$1:$C$1000),ROW(P40)-ROW(P$7)),1),"")</f>
        <v>Destination America</v>
      </c>
      <c r="Q40" s="49" t="str">
        <f ca="1">IF(R40="","",IF(INDEX(Data!$BI:$BI,MATCH(R40,Data!$A:$A,0),1)=0,"",INDEX(Data!$BI:$BI,MATCH(R40,Data!$A:$A,0),1)))</f>
        <v/>
      </c>
      <c r="R40" s="49" t="str">
        <f ca="1">IFERROR(INDEX(Data!$A$1:Q$1000,_xlfn.AGGREGATE(15,6,(OFFSET(Data!$A$1,0,MATCH(R$6,Data!$1:$1,0)-1,1000,1)=IF(R$7="","Yes",R$7))/(OFFSET(Data!$A$1,0,MATCH(R$6,Data!$1:$1,0)-1,1000,1)=IF(R$7="","Yes",R$7))*ROW(Data!$C$1:$C$1000),ROW(R40)-ROW(R$7)),1),"")</f>
        <v>CW</v>
      </c>
      <c r="S40" s="49" t="str">
        <f ca="1">IF(T40="","",IF(INDEX(Data!$BI:$BI,MATCH(T40,Data!$A:$A,0),1)=0,"",INDEX(Data!$BI:$BI,MATCH(T40,Data!$A:$A,0),1)))</f>
        <v/>
      </c>
      <c r="T40" s="49" t="str">
        <f ca="1">IFERROR(INDEX(Data!$A$1:R$1000,_xlfn.AGGREGATE(15,6,(OFFSET(Data!$A$1,0,MATCH(T$6,Data!$1:$1,0)-1,1000,1)=IF(T$7="","Yes",T$7))/(OFFSET(Data!$A$1,0,MATCH(T$6,Data!$1:$1,0)-1,1000,1)=IF(T$7="","Yes",T$7))*ROW(Data!$C$1:$C$1000),ROW(T40)-ROW(T$7)),1),"")</f>
        <v>De Pelicula Clásico</v>
      </c>
      <c r="U40" s="49" t="str">
        <f ca="1">IF(V40="","",IF(INDEX(Data!$BI:$BI,MATCH(V40,Data!$A:$A,0),1)=0,"",INDEX(Data!$BI:$BI,MATCH(V40,Data!$A:$A,0),1)))</f>
        <v/>
      </c>
      <c r="V40" s="49" t="str">
        <f ca="1">IFERROR(INDEX(Data!$A$1:T$1000,_xlfn.AGGREGATE(15,6,(OFFSET(Data!$A$1,0,MATCH(V$6,Data!$1:$1,0)-1,1000,1)=IF(V$7="","Yes",V$7))/(OFFSET(Data!$A$1,0,MATCH(V$6,Data!$1:$1,0)-1,1000,1)=IF(V$7="","Yes",V$7))*ROW(Data!$C$1:$C$1000),ROW(V40)-ROW(V$7)),1),"")</f>
        <v>Fox Sports 2</v>
      </c>
      <c r="W40" s="49" t="str">
        <f ca="1">IF(X40="","",IF(INDEX(Data!$BI:$BI,MATCH(X40,Data!$A:$A,0),1)=0,"",INDEX(Data!$BI:$BI,MATCH(X40,Data!$A:$A,0),1)))</f>
        <v/>
      </c>
      <c r="X40" s="49" t="str">
        <f ca="1">IFERROR(INDEX(Data!$A$1:V$1000,_xlfn.AGGREGATE(15,6,(OFFSET(Data!$A$1,0,MATCH(X$6,Data!$1:$1,0)-1,1000,1)=IF(X$7="","Yes",X$7))/(OFFSET(Data!$A$1,0,MATCH(X$6,Data!$1:$1,0)-1,1000,1)=IF(X$7="","Yes",X$7))*ROW(Data!$C$1:$C$1000),ROW(X40)-ROW(X$7)),1),"")</f>
        <v>Fox News</v>
      </c>
      <c r="Y40" s="49" t="str">
        <f ca="1">IF(Z40="","",IF(INDEX(Data!$BI:$BI,MATCH(Z40,Data!$A:$A,0),1)=0,"",INDEX(Data!$BI:$BI,MATCH(Z40,Data!$A:$A,0),1)))</f>
        <v/>
      </c>
      <c r="Z40" s="49" t="str">
        <f ca="1">IFERROR(INDEX(Data!$A$1:X$1000,_xlfn.AGGREGATE(15,6,(OFFSET(Data!$A$1,0,MATCH(Z$6,Data!$1:$1,0)-1,1000,1)=IF(Z$7="","Yes",Z$7))/(OFFSET(Data!$A$1,0,MATCH(Z$6,Data!$1:$1,0)-1,1000,1)=IF(Z$7="","Yes",Z$7))*ROW(Data!$C$1:$C$1000),ROW(Z40)-ROW(Z$7)),1),"")</f>
        <v>MSNBC</v>
      </c>
      <c r="AA40" s="49" t="str">
        <f ca="1">IF(AB40="","",IF(INDEX(Data!$BI:$BI,MATCH(AB40,Data!$A:$A,0),1)=0,"",INDEX(Data!$BI:$BI,MATCH(AB40,Data!$A:$A,0),1)))</f>
        <v/>
      </c>
      <c r="AB40" s="49" t="str">
        <f ca="1">IFERROR(INDEX(Data!$A$1:Z$1000,_xlfn.AGGREGATE(15,6,(OFFSET(Data!$A$1,0,MATCH(AB$6,Data!$1:$1,0)-1,1000,1)=IF(AB$7="","Yes",AB$7))/(OFFSET(Data!$A$1,0,MATCH(AB$6,Data!$1:$1,0)-1,1000,1)=IF(AB$7="","Yes",AB$7))*ROW(Data!$C$1:$C$1000),ROW(AB40)-ROW(AB$7)),1),"")</f>
        <v>Fox News</v>
      </c>
      <c r="AC40" s="49" t="str">
        <f ca="1">IF(AD40="","",IF(INDEX(Data!$BI:$BI,MATCH(AD40,Data!$A:$A,0),1)=0,"",INDEX(Data!$BI:$BI,MATCH(AD40,Data!$A:$A,0),1)))</f>
        <v/>
      </c>
      <c r="AD40" s="49" t="str">
        <f ca="1">IFERROR(INDEX(Data!$A$1:AB$1000,_xlfn.AGGREGATE(15,6,(OFFSET(Data!$A$1,0,MATCH(AD$6,Data!$1:$1,0)-1,1000,1)=IF(AD$7="","Yes",AD$7))/(OFFSET(Data!$A$1,0,MATCH(AD$6,Data!$1:$1,0)-1,1000,1)=IF(AD$7="","Yes",AD$7))*ROW(Data!$C$1:$C$1000),ROW(AD40)-ROW(AD$7)),1),"")</f>
        <v>TLC</v>
      </c>
      <c r="AE40" s="49" t="str">
        <f ca="1">IF(AF40="","",IF(INDEX(Data!$BI:$BI,MATCH(AF40,Data!$A:$A,0),1)=0,"",INDEX(Data!$BI:$BI,MATCH(AF40,Data!$A:$A,0),1)))</f>
        <v/>
      </c>
      <c r="AF40" s="49" t="str">
        <f ca="1">IFERROR(INDEX(Data!$A$1:AJ$1000,_xlfn.AGGREGATE(15,6,(OFFSET(Data!$A$1,0,MATCH(AF$6,Data!$1:$1,0)-1,1000,1)=IF(AF$7="","Yes",AF$7))/(OFFSET(Data!$A$1,0,MATCH(AF$6,Data!$1:$1,0)-1,1000,1)=IF(AF$7="","Yes",AF$7))*ROW(Data!$C$1:$C$1000),ROW(AF40)-ROW(AF$7)),1),"")</f>
        <v/>
      </c>
      <c r="AG40" s="49" t="str">
        <f ca="1">IF(AH40="","",IF(INDEX(Data!$BI:$BI,MATCH(AH40,Data!$A:$A,0),1)=0,"",INDEX(Data!$BI:$BI,MATCH(AH40,Data!$A:$A,0),1)))</f>
        <v/>
      </c>
      <c r="AH40" s="49" t="str">
        <f ca="1">IFERROR(INDEX(Data!$A$1:AL$1000,_xlfn.AGGREGATE(15,6,(OFFSET(Data!$A$1,0,MATCH(AH$6,Data!$1:$1,0)-1,1000,1)=IF(AH$7="","Yes",AH$7))/(OFFSET(Data!$A$1,0,MATCH(AH$6,Data!$1:$1,0)-1,1000,1)=IF(AH$7="","Yes",AH$7))*ROW(Data!$C$1:$C$1000),ROW(AH40)-ROW(AH$7)),1),"")</f>
        <v>Fox News</v>
      </c>
    </row>
    <row r="41" spans="1:34" ht="24" x14ac:dyDescent="0.4">
      <c r="A41" s="49" t="str">
        <f ca="1">IF(B41="","",IF(INDEX(Data!$BI:$BI,MATCH(B41,Data!$A:$A,0),1)=0,"",INDEX(Data!$BI:$BI,MATCH(B41,Data!$A:$A,0),1)))</f>
        <v/>
      </c>
      <c r="B41" s="49" t="str">
        <f ca="1">IFERROR(INDEX(Data!A$1:$A$1000,_xlfn.AGGREGATE(15,6,(OFFSET(Data!$A$1,0,MATCH(B$6,Data!$1:$1,0)-1,1000,1)=IF(B$7="","Yes",B$7))/(OFFSET(Data!$A$1,0,MATCH(B$6,Data!$1:$1,0)-1,1000,1)=IF(B$7="","Yes",B$7))*ROW(Data!$C$1:$C$1000),ROW(B41)-ROW(B$7)),1),"")</f>
        <v>Lifetime Movie Network</v>
      </c>
      <c r="C41" s="49" t="str">
        <f ca="1">IF(D41="","",IF(INDEX(Data!$BI:$BI,MATCH(D41,Data!$A:$A,0),1)=0,"",INDEX(Data!$BI:$BI,MATCH(D41,Data!$A:$A,0),1)))</f>
        <v/>
      </c>
      <c r="D41" s="49" t="str">
        <f ca="1">IFERROR(INDEX(Data!$A$1:C$1000,_xlfn.AGGREGATE(15,6,(OFFSET(Data!$A$1,0,MATCH(D$6,Data!$1:$1,0)-1,1000,1)=IF(D$7="","Yes",D$7))/(OFFSET(Data!$A$1,0,MATCH(D$6,Data!$1:$1,0)-1,1000,1)=IF(D$7="","Yes",D$7))*ROW(Data!$C$1:$C$1000),ROW(D41)-ROW(D$7)),1),"")</f>
        <v/>
      </c>
      <c r="E41" s="49" t="str">
        <f ca="1">IF(F41="","",IF(INDEX(Data!$BI:$BI,MATCH(F41,Data!$A:$A,0),1)=0,"",INDEX(Data!$BI:$BI,MATCH(F41,Data!$A:$A,0),1)))</f>
        <v/>
      </c>
      <c r="F41" s="49" t="str">
        <f ca="1">IFERROR(INDEX(Data!$A$1:E$1000,_xlfn.AGGREGATE(15,6,(OFFSET(Data!$A$1,0,MATCH(F$6,Data!$1:$1,0)-1,1000,1)=IF(F$7="","Yes",F$7))/(OFFSET(Data!$A$1,0,MATCH(F$6,Data!$1:$1,0)-1,1000,1)=IF(F$7="","Yes",F$7))*ROW(Data!$C$1:$C$1000),ROW(F41)-ROW(F$7)),1),"")</f>
        <v>Newsy</v>
      </c>
      <c r="G41" s="49" t="str">
        <f ca="1">IF(H41="","",IF(INDEX(Data!$BI:$BI,MATCH(H41,Data!$A:$A,0),1)=0,"",INDEX(Data!$BI:$BI,MATCH(H41,Data!$A:$A,0),1)))</f>
        <v/>
      </c>
      <c r="H41" s="49" t="str">
        <f ca="1">IFERROR(INDEX(Data!$A$1:G$1000,_xlfn.AGGREGATE(15,6,(OFFSET(Data!$A$1,0,MATCH(H$6,Data!$1:$1,0)-1,1000,1)=IF(H$7="","Yes",H$7))/(OFFSET(Data!$A$1,0,MATCH(H$6,Data!$1:$1,0)-1,1000,1)=IF(H$7="","Yes",H$7))*ROW(Data!$C$1:$C$1000),ROW(H41)-ROW(H$7)),1),"")</f>
        <v>HLN</v>
      </c>
      <c r="I41" s="49" t="str">
        <f ca="1">IF(J41="","",IF(INDEX(Data!$BI:$BI,MATCH(J41,Data!$A:$A,0),1)=0,"",INDEX(Data!$BI:$BI,MATCH(J41,Data!$A:$A,0),1)))</f>
        <v/>
      </c>
      <c r="J41" s="49" t="str">
        <f ca="1">IFERROR(INDEX(Data!$A$1:I$1000,_xlfn.AGGREGATE(15,6,(OFFSET(Data!$A$1,0,MATCH(J$6,Data!$1:$1,0)-1,1000,1)=IF(J$7="","Yes",J$7))/(OFFSET(Data!$A$1,0,MATCH(J$6,Data!$1:$1,0)-1,1000,1)=IF(J$7="","Yes",J$7))*ROW(Data!$C$1:$C$1000),ROW(J41)-ROW(J$7)),1),"")</f>
        <v>FX</v>
      </c>
      <c r="K41" s="49">
        <f ca="1">IF(L41="","",IF(INDEX(Data!$BI:$BI,MATCH(L41,Data!$A:$A,0),1)=0,"",INDEX(Data!$BI:$BI,MATCH(L41,Data!$A:$A,0),1)))</f>
        <v>2</v>
      </c>
      <c r="L41" s="49" t="str">
        <f ca="1">IFERROR(INDEX(Data!$A$1:K$1000,_xlfn.AGGREGATE(15,6,(OFFSET(Data!$A$1,0,MATCH(L$6,Data!$1:$1,0)-1,1000,1)=IF(L$7="","Yes",L$7))/(OFFSET(Data!$A$1,0,MATCH(L$6,Data!$1:$1,0)-1,1000,1)=IF(L$7="","Yes",L$7))*ROW(Data!$C$1:$C$1000),ROW(L41)-ROW(L$7)),1),"")</f>
        <v>Fox Sports Regionals</v>
      </c>
      <c r="M41" s="49" t="str">
        <f ca="1">IF(N41="","",IF(INDEX(Data!$BI:$BI,MATCH(N41,Data!$A:$A,0),1)=0,"",INDEX(Data!$BI:$BI,MATCH(N41,Data!$A:$A,0),1)))</f>
        <v/>
      </c>
      <c r="N41" s="49" t="str">
        <f ca="1">IFERROR(INDEX(Data!$A$1:M$1000,_xlfn.AGGREGATE(15,6,(OFFSET(Data!$A$1,0,MATCH(N$6,Data!$1:$1,0)-1,1000,1)=IF(N$7="","Yes",N$7))/(OFFSET(Data!$A$1,0,MATCH(N$6,Data!$1:$1,0)-1,1000,1)=IF(N$7="","Yes",N$7))*ROW(Data!$C$1:$C$1000),ROW(N41)-ROW(N$7)),1),"")</f>
        <v>ESPN 2</v>
      </c>
      <c r="O41" s="49" t="str">
        <f ca="1">IF(P41="","",IF(INDEX(Data!$BI:$BI,MATCH(P41,Data!$A:$A,0),1)=0,"",INDEX(Data!$BI:$BI,MATCH(P41,Data!$A:$A,0),1)))</f>
        <v/>
      </c>
      <c r="P41" s="49" t="str">
        <f ca="1">IFERROR(INDEX(Data!$A$1:O$1000,_xlfn.AGGREGATE(15,6,(OFFSET(Data!$A$1,0,MATCH(P$6,Data!$1:$1,0)-1,1000,1)=IF(P$7="","Yes",P$7))/(OFFSET(Data!$A$1,0,MATCH(P$6,Data!$1:$1,0)-1,1000,1)=IF(P$7="","Yes",P$7))*ROW(Data!$C$1:$C$1000),ROW(P41)-ROW(P$7)),1),"")</f>
        <v>Discovery Channel</v>
      </c>
      <c r="Q41" s="49" t="str">
        <f ca="1">IF(R41="","",IF(INDEX(Data!$BI:$BI,MATCH(R41,Data!$A:$A,0),1)=0,"",INDEX(Data!$BI:$BI,MATCH(R41,Data!$A:$A,0),1)))</f>
        <v/>
      </c>
      <c r="R41" s="49" t="str">
        <f ca="1">IFERROR(INDEX(Data!$A$1:Q$1000,_xlfn.AGGREGATE(15,6,(OFFSET(Data!$A$1,0,MATCH(R$6,Data!$1:$1,0)-1,1000,1)=IF(R$7="","Yes",R$7))/(OFFSET(Data!$A$1,0,MATCH(R$6,Data!$1:$1,0)-1,1000,1)=IF(R$7="","Yes",R$7))*ROW(Data!$C$1:$C$1000),ROW(R41)-ROW(R$7)),1),"")</f>
        <v>Destination America</v>
      </c>
      <c r="S41" s="49" t="str">
        <f ca="1">IF(T41="","",IF(INDEX(Data!$BI:$BI,MATCH(T41,Data!$A:$A,0),1)=0,"",INDEX(Data!$BI:$BI,MATCH(T41,Data!$A:$A,0),1)))</f>
        <v/>
      </c>
      <c r="T41" s="49" t="str">
        <f ca="1">IFERROR(INDEX(Data!$A$1:R$1000,_xlfn.AGGREGATE(15,6,(OFFSET(Data!$A$1,0,MATCH(T$6,Data!$1:$1,0)-1,1000,1)=IF(T$7="","Yes",T$7))/(OFFSET(Data!$A$1,0,MATCH(T$6,Data!$1:$1,0)-1,1000,1)=IF(T$7="","Yes",T$7))*ROW(Data!$C$1:$C$1000),ROW(T41)-ROW(T$7)),1),"")</f>
        <v>Discovery Channel</v>
      </c>
      <c r="U41" s="49">
        <f ca="1">IF(V41="","",IF(INDEX(Data!$BI:$BI,MATCH(V41,Data!$A:$A,0),1)=0,"",INDEX(Data!$BI:$BI,MATCH(V41,Data!$A:$A,0),1)))</f>
        <v>2</v>
      </c>
      <c r="V41" s="49" t="str">
        <f ca="1">IFERROR(INDEX(Data!$A$1:T$1000,_xlfn.AGGREGATE(15,6,(OFFSET(Data!$A$1,0,MATCH(V$6,Data!$1:$1,0)-1,1000,1)=IF(V$7="","Yes",V$7))/(OFFSET(Data!$A$1,0,MATCH(V$6,Data!$1:$1,0)-1,1000,1)=IF(V$7="","Yes",V$7))*ROW(Data!$C$1:$C$1000),ROW(V41)-ROW(V$7)),1),"")</f>
        <v>Fox Sports Regionals</v>
      </c>
      <c r="W41" s="49" t="str">
        <f ca="1">IF(X41="","",IF(INDEX(Data!$BI:$BI,MATCH(X41,Data!$A:$A,0),1)=0,"",INDEX(Data!$BI:$BI,MATCH(X41,Data!$A:$A,0),1)))</f>
        <v/>
      </c>
      <c r="X41" s="49" t="str">
        <f ca="1">IFERROR(INDEX(Data!$A$1:V$1000,_xlfn.AGGREGATE(15,6,(OFFSET(Data!$A$1,0,MATCH(X$6,Data!$1:$1,0)-1,1000,1)=IF(X$7="","Yes",X$7))/(OFFSET(Data!$A$1,0,MATCH(X$6,Data!$1:$1,0)-1,1000,1)=IF(X$7="","Yes",X$7))*ROW(Data!$C$1:$C$1000),ROW(X41)-ROW(X$7)),1),"")</f>
        <v>Fox Sports 1</v>
      </c>
      <c r="Y41" s="49" t="str">
        <f ca="1">IF(Z41="","",IF(INDEX(Data!$BI:$BI,MATCH(Z41,Data!$A:$A,0),1)=0,"",INDEX(Data!$BI:$BI,MATCH(Z41,Data!$A:$A,0),1)))</f>
        <v/>
      </c>
      <c r="Z41" s="49" t="str">
        <f ca="1">IFERROR(INDEX(Data!$A$1:X$1000,_xlfn.AGGREGATE(15,6,(OFFSET(Data!$A$1,0,MATCH(Z$6,Data!$1:$1,0)-1,1000,1)=IF(Z$7="","Yes",Z$7))/(OFFSET(Data!$A$1,0,MATCH(Z$6,Data!$1:$1,0)-1,1000,1)=IF(Z$7="","Yes",Z$7))*ROW(Data!$C$1:$C$1000),ROW(Z41)-ROW(Z$7)),1),"")</f>
        <v>MynetworkTV</v>
      </c>
      <c r="AA41" s="49" t="str">
        <f ca="1">IF(AB41="","",IF(INDEX(Data!$BI:$BI,MATCH(AB41,Data!$A:$A,0),1)=0,"",INDEX(Data!$BI:$BI,MATCH(AB41,Data!$A:$A,0),1)))</f>
        <v/>
      </c>
      <c r="AB41" s="49" t="str">
        <f ca="1">IFERROR(INDEX(Data!$A$1:Z$1000,_xlfn.AGGREGATE(15,6,(OFFSET(Data!$A$1,0,MATCH(AB$6,Data!$1:$1,0)-1,1000,1)=IF(AB$7="","Yes",AB$7))/(OFFSET(Data!$A$1,0,MATCH(AB$6,Data!$1:$1,0)-1,1000,1)=IF(AB$7="","Yes",AB$7))*ROW(Data!$C$1:$C$1000),ROW(AB41)-ROW(AB$7)),1),"")</f>
        <v>Fox Soccer Plus</v>
      </c>
      <c r="AC41" s="49" t="str">
        <f ca="1">IF(AD41="","",IF(INDEX(Data!$BI:$BI,MATCH(AD41,Data!$A:$A,0),1)=0,"",INDEX(Data!$BI:$BI,MATCH(AD41,Data!$A:$A,0),1)))</f>
        <v/>
      </c>
      <c r="AD41" s="49" t="str">
        <f ca="1">IFERROR(INDEX(Data!$A$1:AB$1000,_xlfn.AGGREGATE(15,6,(OFFSET(Data!$A$1,0,MATCH(AD$6,Data!$1:$1,0)-1,1000,1)=IF(AD$7="","Yes",AD$7))/(OFFSET(Data!$A$1,0,MATCH(AD$6,Data!$1:$1,0)-1,1000,1)=IF(AD$7="","Yes",AD$7))*ROW(Data!$C$1:$C$1000),ROW(AD41)-ROW(AD$7)),1),"")</f>
        <v>TNT</v>
      </c>
      <c r="AE41" s="49" t="str">
        <f ca="1">IF(AF41="","",IF(INDEX(Data!$BI:$BI,MATCH(AF41,Data!$A:$A,0),1)=0,"",INDEX(Data!$BI:$BI,MATCH(AF41,Data!$A:$A,0),1)))</f>
        <v/>
      </c>
      <c r="AF41" s="49" t="str">
        <f ca="1">IFERROR(INDEX(Data!$A$1:AJ$1000,_xlfn.AGGREGATE(15,6,(OFFSET(Data!$A$1,0,MATCH(AF$6,Data!$1:$1,0)-1,1000,1)=IF(AF$7="","Yes",AF$7))/(OFFSET(Data!$A$1,0,MATCH(AF$6,Data!$1:$1,0)-1,1000,1)=IF(AF$7="","Yes",AF$7))*ROW(Data!$C$1:$C$1000),ROW(AF41)-ROW(AF$7)),1),"")</f>
        <v/>
      </c>
      <c r="AG41" s="49">
        <f ca="1">IF(AH41="","",IF(INDEX(Data!$BI:$BI,MATCH(AH41,Data!$A:$A,0),1)=0,"",INDEX(Data!$BI:$BI,MATCH(AH41,Data!$A:$A,0),1)))</f>
        <v>2</v>
      </c>
      <c r="AH41" s="49" t="str">
        <f ca="1">IFERROR(INDEX(Data!$A$1:AL$1000,_xlfn.AGGREGATE(15,6,(OFFSET(Data!$A$1,0,MATCH(AH$6,Data!$1:$1,0)-1,1000,1)=IF(AH$7="","Yes",AH$7))/(OFFSET(Data!$A$1,0,MATCH(AH$6,Data!$1:$1,0)-1,1000,1)=IF(AH$7="","Yes",AH$7))*ROW(Data!$C$1:$C$1000),ROW(AH41)-ROW(AH$7)),1),"")</f>
        <v>Fox Sports Regionals</v>
      </c>
    </row>
    <row r="42" spans="1:34" ht="24" x14ac:dyDescent="0.4">
      <c r="A42" s="49" t="str">
        <f ca="1">IF(B42="","",IF(INDEX(Data!$BI:$BI,MATCH(B42,Data!$A:$A,0),1)=0,"",INDEX(Data!$BI:$BI,MATCH(B42,Data!$A:$A,0),1)))</f>
        <v/>
      </c>
      <c r="B42" s="49" t="str">
        <f ca="1">IFERROR(INDEX(Data!A$1:$A$1000,_xlfn.AGGREGATE(15,6,(OFFSET(Data!$A$1,0,MATCH(B$6,Data!$1:$1,0)-1,1000,1)=IF(B$7="","Yes",B$7))/(OFFSET(Data!$A$1,0,MATCH(B$6,Data!$1:$1,0)-1,1000,1)=IF(B$7="","Yes",B$7))*ROW(Data!$C$1:$C$1000),ROW(B42)-ROW(B$7)),1),"")</f>
        <v>Logo</v>
      </c>
      <c r="C42" s="49" t="str">
        <f ca="1">IF(D42="","",IF(INDEX(Data!$BI:$BI,MATCH(D42,Data!$A:$A,0),1)=0,"",INDEX(Data!$BI:$BI,MATCH(D42,Data!$A:$A,0),1)))</f>
        <v/>
      </c>
      <c r="D42" s="49" t="str">
        <f ca="1">IFERROR(INDEX(Data!$A$1:C$1000,_xlfn.AGGREGATE(15,6,(OFFSET(Data!$A$1,0,MATCH(D$6,Data!$1:$1,0)-1,1000,1)=IF(D$7="","Yes",D$7))/(OFFSET(Data!$A$1,0,MATCH(D$6,Data!$1:$1,0)-1,1000,1)=IF(D$7="","Yes",D$7))*ROW(Data!$C$1:$C$1000),ROW(D42)-ROW(D$7)),1),"")</f>
        <v/>
      </c>
      <c r="E42" s="49" t="str">
        <f ca="1">IF(F42="","",IF(INDEX(Data!$BI:$BI,MATCH(F42,Data!$A:$A,0),1)=0,"",INDEX(Data!$BI:$BI,MATCH(F42,Data!$A:$A,0),1)))</f>
        <v/>
      </c>
      <c r="F42" s="49" t="str">
        <f ca="1">IFERROR(INDEX(Data!$A$1:E$1000,_xlfn.AGGREGATE(15,6,(OFFSET(Data!$A$1,0,MATCH(F$6,Data!$1:$1,0)-1,1000,1)=IF(F$7="","Yes",F$7))/(OFFSET(Data!$A$1,0,MATCH(F$6,Data!$1:$1,0)-1,1000,1)=IF(F$7="","Yes",F$7))*ROW(Data!$C$1:$C$1000),ROW(F42)-ROW(F$7)),1),"")</f>
        <v>NFL Network</v>
      </c>
      <c r="G42" s="49" t="str">
        <f ca="1">IF(H42="","",IF(INDEX(Data!$BI:$BI,MATCH(H42,Data!$A:$A,0),1)=0,"",INDEX(Data!$BI:$BI,MATCH(H42,Data!$A:$A,0),1)))</f>
        <v/>
      </c>
      <c r="H42" s="49" t="str">
        <f ca="1">IFERROR(INDEX(Data!$A$1:G$1000,_xlfn.AGGREGATE(15,6,(OFFSET(Data!$A$1,0,MATCH(H$6,Data!$1:$1,0)-1,1000,1)=IF(H$7="","Yes",H$7))/(OFFSET(Data!$A$1,0,MATCH(H$6,Data!$1:$1,0)-1,1000,1)=IF(H$7="","Yes",H$7))*ROW(Data!$C$1:$C$1000),ROW(H42)-ROW(H$7)),1),"")</f>
        <v>MSNBC</v>
      </c>
      <c r="I42" s="49" t="str">
        <f ca="1">IF(J42="","",IF(INDEX(Data!$BI:$BI,MATCH(J42,Data!$A:$A,0),1)=0,"",INDEX(Data!$BI:$BI,MATCH(J42,Data!$A:$A,0),1)))</f>
        <v/>
      </c>
      <c r="J42" s="49" t="str">
        <f ca="1">IFERROR(INDEX(Data!$A$1:I$1000,_xlfn.AGGREGATE(15,6,(OFFSET(Data!$A$1,0,MATCH(J$6,Data!$1:$1,0)-1,1000,1)=IF(J$7="","Yes",J$7))/(OFFSET(Data!$A$1,0,MATCH(J$6,Data!$1:$1,0)-1,1000,1)=IF(J$7="","Yes",J$7))*ROW(Data!$C$1:$C$1000),ROW(J42)-ROW(J$7)),1),"")</f>
        <v>FX Movie Channel</v>
      </c>
      <c r="K42" s="49" t="str">
        <f ca="1">IF(L42="","",IF(INDEX(Data!$BI:$BI,MATCH(L42,Data!$A:$A,0),1)=0,"",INDEX(Data!$BI:$BI,MATCH(L42,Data!$A:$A,0),1)))</f>
        <v/>
      </c>
      <c r="L42" s="49" t="str">
        <f ca="1">IFERROR(INDEX(Data!$A$1:K$1000,_xlfn.AGGREGATE(15,6,(OFFSET(Data!$A$1,0,MATCH(L$6,Data!$1:$1,0)-1,1000,1)=IF(L$7="","Yes",L$7))/(OFFSET(Data!$A$1,0,MATCH(L$6,Data!$1:$1,0)-1,1000,1)=IF(L$7="","Yes",L$7))*ROW(Data!$C$1:$C$1000),ROW(L42)-ROW(L$7)),1),"")</f>
        <v>Freeform</v>
      </c>
      <c r="M42" s="49" t="str">
        <f ca="1">IF(N42="","",IF(INDEX(Data!$BI:$BI,MATCH(N42,Data!$A:$A,0),1)=0,"",INDEX(Data!$BI:$BI,MATCH(N42,Data!$A:$A,0),1)))</f>
        <v/>
      </c>
      <c r="N42" s="49" t="str">
        <f ca="1">IFERROR(INDEX(Data!$A$1:M$1000,_xlfn.AGGREGATE(15,6,(OFFSET(Data!$A$1,0,MATCH(N$6,Data!$1:$1,0)-1,1000,1)=IF(N$7="","Yes",N$7))/(OFFSET(Data!$A$1,0,MATCH(N$6,Data!$1:$1,0)-1,1000,1)=IF(N$7="","Yes",N$7))*ROW(Data!$C$1:$C$1000),ROW(N42)-ROW(N$7)),1),"")</f>
        <v>ESPNews</v>
      </c>
      <c r="O42" s="49" t="str">
        <f ca="1">IF(P42="","",IF(INDEX(Data!$BI:$BI,MATCH(P42,Data!$A:$A,0),1)=0,"",INDEX(Data!$BI:$BI,MATCH(P42,Data!$A:$A,0),1)))</f>
        <v/>
      </c>
      <c r="P42" s="49" t="str">
        <f ca="1">IFERROR(INDEX(Data!$A$1:O$1000,_xlfn.AGGREGATE(15,6,(OFFSET(Data!$A$1,0,MATCH(P$6,Data!$1:$1,0)-1,1000,1)=IF(P$7="","Yes",P$7))/(OFFSET(Data!$A$1,0,MATCH(P$6,Data!$1:$1,0)-1,1000,1)=IF(P$7="","Yes",P$7))*ROW(Data!$C$1:$C$1000),ROW(P42)-ROW(P$7)),1),"")</f>
        <v>Discovery Family</v>
      </c>
      <c r="Q42" s="49" t="str">
        <f ca="1">IF(R42="","",IF(INDEX(Data!$BI:$BI,MATCH(R42,Data!$A:$A,0),1)=0,"",INDEX(Data!$BI:$BI,MATCH(R42,Data!$A:$A,0),1)))</f>
        <v/>
      </c>
      <c r="R42" s="49" t="str">
        <f ca="1">IFERROR(INDEX(Data!$A$1:Q$1000,_xlfn.AGGREGATE(15,6,(OFFSET(Data!$A$1,0,MATCH(R$6,Data!$1:$1,0)-1,1000,1)=IF(R$7="","Yes",R$7))/(OFFSET(Data!$A$1,0,MATCH(R$6,Data!$1:$1,0)-1,1000,1)=IF(R$7="","Yes",R$7))*ROW(Data!$C$1:$C$1000),ROW(R42)-ROW(R$7)),1),"")</f>
        <v>Discovery Channel</v>
      </c>
      <c r="S42" s="49" t="str">
        <f ca="1">IF(T42="","",IF(INDEX(Data!$BI:$BI,MATCH(T42,Data!$A:$A,0),1)=0,"",INDEX(Data!$BI:$BI,MATCH(T42,Data!$A:$A,0),1)))</f>
        <v/>
      </c>
      <c r="T42" s="49" t="str">
        <f ca="1">IFERROR(INDEX(Data!$A$1:R$1000,_xlfn.AGGREGATE(15,6,(OFFSET(Data!$A$1,0,MATCH(T$6,Data!$1:$1,0)-1,1000,1)=IF(T$7="","Yes",T$7))/(OFFSET(Data!$A$1,0,MATCH(T$6,Data!$1:$1,0)-1,1000,1)=IF(T$7="","Yes",T$7))*ROW(Data!$C$1:$C$1000),ROW(T42)-ROW(T$7)),1),"")</f>
        <v>Discovery En Espanol</v>
      </c>
      <c r="U42" s="49" t="str">
        <f ca="1">IF(V42="","",IF(INDEX(Data!$BI:$BI,MATCH(V42,Data!$A:$A,0),1)=0,"",INDEX(Data!$BI:$BI,MATCH(V42,Data!$A:$A,0),1)))</f>
        <v/>
      </c>
      <c r="V42" s="49" t="str">
        <f ca="1">IFERROR(INDEX(Data!$A$1:T$1000,_xlfn.AGGREGATE(15,6,(OFFSET(Data!$A$1,0,MATCH(V$6,Data!$1:$1,0)-1,1000,1)=IF(V$7="","Yes",V$7))/(OFFSET(Data!$A$1,0,MATCH(V$6,Data!$1:$1,0)-1,1000,1)=IF(V$7="","Yes",V$7))*ROW(Data!$C$1:$C$1000),ROW(V42)-ROW(V$7)),1),"")</f>
        <v>Freeform</v>
      </c>
      <c r="W42" s="49" t="str">
        <f ca="1">IF(X42="","",IF(INDEX(Data!$BI:$BI,MATCH(X42,Data!$A:$A,0),1)=0,"",INDEX(Data!$BI:$BI,MATCH(X42,Data!$A:$A,0),1)))</f>
        <v/>
      </c>
      <c r="X42" s="49" t="str">
        <f ca="1">IFERROR(INDEX(Data!$A$1:V$1000,_xlfn.AGGREGATE(15,6,(OFFSET(Data!$A$1,0,MATCH(X$6,Data!$1:$1,0)-1,1000,1)=IF(X$7="","Yes",X$7))/(OFFSET(Data!$A$1,0,MATCH(X$6,Data!$1:$1,0)-1,1000,1)=IF(X$7="","Yes",X$7))*ROW(Data!$C$1:$C$1000),ROW(X42)-ROW(X$7)),1),"")</f>
        <v>Fox Sports 2</v>
      </c>
      <c r="Y42" s="49" t="str">
        <f ca="1">IF(Z42="","",IF(INDEX(Data!$BI:$BI,MATCH(Z42,Data!$A:$A,0),1)=0,"",INDEX(Data!$BI:$BI,MATCH(Z42,Data!$A:$A,0),1)))</f>
        <v/>
      </c>
      <c r="Z42" s="49" t="str">
        <f ca="1">IFERROR(INDEX(Data!$A$1:X$1000,_xlfn.AGGREGATE(15,6,(OFFSET(Data!$A$1,0,MATCH(Z$6,Data!$1:$1,0)-1,1000,1)=IF(Z$7="","Yes",Z$7))/(OFFSET(Data!$A$1,0,MATCH(Z$6,Data!$1:$1,0)-1,1000,1)=IF(Z$7="","Yes",Z$7))*ROW(Data!$C$1:$C$1000),ROW(Z42)-ROW(Z$7)),1),"")</f>
        <v>National Geographic</v>
      </c>
      <c r="AA42" s="49" t="str">
        <f ca="1">IF(AB42="","",IF(INDEX(Data!$BI:$BI,MATCH(AB42,Data!$A:$A,0),1)=0,"",INDEX(Data!$BI:$BI,MATCH(AB42,Data!$A:$A,0),1)))</f>
        <v/>
      </c>
      <c r="AB42" s="49" t="str">
        <f ca="1">IFERROR(INDEX(Data!$A$1:Z$1000,_xlfn.AGGREGATE(15,6,(OFFSET(Data!$A$1,0,MATCH(AB$6,Data!$1:$1,0)-1,1000,1)=IF(AB$7="","Yes",AB$7))/(OFFSET(Data!$A$1,0,MATCH(AB$6,Data!$1:$1,0)-1,1000,1)=IF(AB$7="","Yes",AB$7))*ROW(Data!$C$1:$C$1000),ROW(AB42)-ROW(AB$7)),1),"")</f>
        <v>Fox Sports 1</v>
      </c>
      <c r="AC42" s="49" t="str">
        <f ca="1">IF(AD42="","",IF(INDEX(Data!$BI:$BI,MATCH(AD42,Data!$A:$A,0),1)=0,"",INDEX(Data!$BI:$BI,MATCH(AD42,Data!$A:$A,0),1)))</f>
        <v/>
      </c>
      <c r="AD42" s="49" t="str">
        <f ca="1">IFERROR(INDEX(Data!$A$1:AB$1000,_xlfn.AGGREGATE(15,6,(OFFSET(Data!$A$1,0,MATCH(AD$6,Data!$1:$1,0)-1,1000,1)=IF(AD$7="","Yes",AD$7))/(OFFSET(Data!$A$1,0,MATCH(AD$6,Data!$1:$1,0)-1,1000,1)=IF(AD$7="","Yes",AD$7))*ROW(Data!$C$1:$C$1000),ROW(AD42)-ROW(AD$7)),1),"")</f>
        <v>TruTV</v>
      </c>
      <c r="AE42" s="49" t="str">
        <f ca="1">IF(AF42="","",IF(INDEX(Data!$BI:$BI,MATCH(AF42,Data!$A:$A,0),1)=0,"",INDEX(Data!$BI:$BI,MATCH(AF42,Data!$A:$A,0),1)))</f>
        <v/>
      </c>
      <c r="AF42" s="49" t="str">
        <f ca="1">IFERROR(INDEX(Data!$A$1:AJ$1000,_xlfn.AGGREGATE(15,6,(OFFSET(Data!$A$1,0,MATCH(AF$6,Data!$1:$1,0)-1,1000,1)=IF(AF$7="","Yes",AF$7))/(OFFSET(Data!$A$1,0,MATCH(AF$6,Data!$1:$1,0)-1,1000,1)=IF(AF$7="","Yes",AF$7))*ROW(Data!$C$1:$C$1000),ROW(AF42)-ROW(AF$7)),1),"")</f>
        <v/>
      </c>
      <c r="AG42" s="49" t="str">
        <f ca="1">IF(AH42="","",IF(INDEX(Data!$BI:$BI,MATCH(AH42,Data!$A:$A,0),1)=0,"",INDEX(Data!$BI:$BI,MATCH(AH42,Data!$A:$A,0),1)))</f>
        <v/>
      </c>
      <c r="AH42" s="49" t="str">
        <f ca="1">IFERROR(INDEX(Data!$A$1:AL$1000,_xlfn.AGGREGATE(15,6,(OFFSET(Data!$A$1,0,MATCH(AH$6,Data!$1:$1,0)-1,1000,1)=IF(AH$7="","Yes",AH$7))/(OFFSET(Data!$A$1,0,MATCH(AH$6,Data!$1:$1,0)-1,1000,1)=IF(AH$7="","Yes",AH$7))*ROW(Data!$C$1:$C$1000),ROW(AH42)-ROW(AH$7)),1),"")</f>
        <v>Freeform</v>
      </c>
    </row>
    <row r="43" spans="1:34" ht="24" x14ac:dyDescent="0.4">
      <c r="A43" s="49" t="str">
        <f ca="1">IF(B43="","",IF(INDEX(Data!$BI:$BI,MATCH(B43,Data!$A:$A,0),1)=0,"",INDEX(Data!$BI:$BI,MATCH(B43,Data!$A:$A,0),1)))</f>
        <v/>
      </c>
      <c r="B43" s="49" t="str">
        <f ca="1">IFERROR(INDEX(Data!A$1:$A$1000,_xlfn.AGGREGATE(15,6,(OFFSET(Data!$A$1,0,MATCH(B$6,Data!$1:$1,0)-1,1000,1)=IF(B$7="","Yes",B$7))/(OFFSET(Data!$A$1,0,MATCH(B$6,Data!$1:$1,0)-1,1000,1)=IF(B$7="","Yes",B$7))*ROW(Data!$C$1:$C$1000),ROW(B43)-ROW(B$7)),1),"")</f>
        <v>Motor Trend</v>
      </c>
      <c r="C43" s="49" t="str">
        <f ca="1">IF(D43="","",IF(INDEX(Data!$BI:$BI,MATCH(D43,Data!$A:$A,0),1)=0,"",INDEX(Data!$BI:$BI,MATCH(D43,Data!$A:$A,0),1)))</f>
        <v/>
      </c>
      <c r="D43" s="49" t="str">
        <f ca="1">IFERROR(INDEX(Data!$A$1:C$1000,_xlfn.AGGREGATE(15,6,(OFFSET(Data!$A$1,0,MATCH(D$6,Data!$1:$1,0)-1,1000,1)=IF(D$7="","Yes",D$7))/(OFFSET(Data!$A$1,0,MATCH(D$6,Data!$1:$1,0)-1,1000,1)=IF(D$7="","Yes",D$7))*ROW(Data!$C$1:$C$1000),ROW(D43)-ROW(D$7)),1),"")</f>
        <v/>
      </c>
      <c r="E43" s="49" t="str">
        <f ca="1">IF(F43="","",IF(INDEX(Data!$BI:$BI,MATCH(F43,Data!$A:$A,0),1)=0,"",INDEX(Data!$BI:$BI,MATCH(F43,Data!$A:$A,0),1)))</f>
        <v/>
      </c>
      <c r="F43" s="49" t="str">
        <f ca="1">IFERROR(INDEX(Data!$A$1:E$1000,_xlfn.AGGREGATE(15,6,(OFFSET(Data!$A$1,0,MATCH(F$6,Data!$1:$1,0)-1,1000,1)=IF(F$7="","Yes",F$7))/(OFFSET(Data!$A$1,0,MATCH(F$6,Data!$1:$1,0)-1,1000,1)=IF(F$7="","Yes",F$7))*ROW(Data!$C$1:$C$1000),ROW(F43)-ROW(F$7)),1),"")</f>
        <v>Nick Jr.</v>
      </c>
      <c r="G43" s="49" t="str">
        <f ca="1">IF(H43="","",IF(INDEX(Data!$BI:$BI,MATCH(H43,Data!$A:$A,0),1)=0,"",INDEX(Data!$BI:$BI,MATCH(H43,Data!$A:$A,0),1)))</f>
        <v/>
      </c>
      <c r="H43" s="49" t="str">
        <f ca="1">IFERROR(INDEX(Data!$A$1:G$1000,_xlfn.AGGREGATE(15,6,(OFFSET(Data!$A$1,0,MATCH(H$6,Data!$1:$1,0)-1,1000,1)=IF(H$7="","Yes",H$7))/(OFFSET(Data!$A$1,0,MATCH(H$6,Data!$1:$1,0)-1,1000,1)=IF(H$7="","Yes",H$7))*ROW(Data!$C$1:$C$1000),ROW(H43)-ROW(H$7)),1),"")</f>
        <v>MTV</v>
      </c>
      <c r="I43" s="49" t="str">
        <f ca="1">IF(J43="","",IF(INDEX(Data!$BI:$BI,MATCH(J43,Data!$A:$A,0),1)=0,"",INDEX(Data!$BI:$BI,MATCH(J43,Data!$A:$A,0),1)))</f>
        <v/>
      </c>
      <c r="J43" s="49" t="str">
        <f ca="1">IFERROR(INDEX(Data!$A$1:I$1000,_xlfn.AGGREGATE(15,6,(OFFSET(Data!$A$1,0,MATCH(J$6,Data!$1:$1,0)-1,1000,1)=IF(J$7="","Yes",J$7))/(OFFSET(Data!$A$1,0,MATCH(J$6,Data!$1:$1,0)-1,1000,1)=IF(J$7="","Yes",J$7))*ROW(Data!$C$1:$C$1000),ROW(J43)-ROW(J$7)),1),"")</f>
        <v>FXX</v>
      </c>
      <c r="K43" s="49" t="str">
        <f ca="1">IF(L43="","",IF(INDEX(Data!$BI:$BI,MATCH(L43,Data!$A:$A,0),1)=0,"",INDEX(Data!$BI:$BI,MATCH(L43,Data!$A:$A,0),1)))</f>
        <v/>
      </c>
      <c r="L43" s="49" t="str">
        <f ca="1">IFERROR(INDEX(Data!$A$1:K$1000,_xlfn.AGGREGATE(15,6,(OFFSET(Data!$A$1,0,MATCH(L$6,Data!$1:$1,0)-1,1000,1)=IF(L$7="","Yes",L$7))/(OFFSET(Data!$A$1,0,MATCH(L$6,Data!$1:$1,0)-1,1000,1)=IF(L$7="","Yes",L$7))*ROW(Data!$C$1:$C$1000),ROW(L43)-ROW(L$7)),1),"")</f>
        <v>FX</v>
      </c>
      <c r="M43" s="49" t="str">
        <f ca="1">IF(N43="","",IF(INDEX(Data!$BI:$BI,MATCH(N43,Data!$A:$A,0),1)=0,"",INDEX(Data!$BI:$BI,MATCH(N43,Data!$A:$A,0),1)))</f>
        <v/>
      </c>
      <c r="N43" s="49" t="str">
        <f ca="1">IFERROR(INDEX(Data!$A$1:M$1000,_xlfn.AGGREGATE(15,6,(OFFSET(Data!$A$1,0,MATCH(N$6,Data!$1:$1,0)-1,1000,1)=IF(N$7="","Yes",N$7))/(OFFSET(Data!$A$1,0,MATCH(N$6,Data!$1:$1,0)-1,1000,1)=IF(N$7="","Yes",N$7))*ROW(Data!$C$1:$C$1000),ROW(N43)-ROW(N$7)),1),"")</f>
        <v>ESPNu</v>
      </c>
      <c r="O43" s="49" t="str">
        <f ca="1">IF(P43="","",IF(INDEX(Data!$BI:$BI,MATCH(P43,Data!$A:$A,0),1)=0,"",INDEX(Data!$BI:$BI,MATCH(P43,Data!$A:$A,0),1)))</f>
        <v/>
      </c>
      <c r="P43" s="49" t="str">
        <f ca="1">IFERROR(INDEX(Data!$A$1:O$1000,_xlfn.AGGREGATE(15,6,(OFFSET(Data!$A$1,0,MATCH(P$6,Data!$1:$1,0)-1,1000,1)=IF(P$7="","Yes",P$7))/(OFFSET(Data!$A$1,0,MATCH(P$6,Data!$1:$1,0)-1,1000,1)=IF(P$7="","Yes",P$7))*ROW(Data!$C$1:$C$1000),ROW(P43)-ROW(P$7)),1),"")</f>
        <v>Discovery Life</v>
      </c>
      <c r="Q43" s="49" t="str">
        <f ca="1">IF(R43="","",IF(INDEX(Data!$BI:$BI,MATCH(R43,Data!$A:$A,0),1)=0,"",INDEX(Data!$BI:$BI,MATCH(R43,Data!$A:$A,0),1)))</f>
        <v/>
      </c>
      <c r="R43" s="49" t="str">
        <f ca="1">IFERROR(INDEX(Data!$A$1:Q$1000,_xlfn.AGGREGATE(15,6,(OFFSET(Data!$A$1,0,MATCH(R$6,Data!$1:$1,0)-1,1000,1)=IF(R$7="","Yes",R$7))/(OFFSET(Data!$A$1,0,MATCH(R$6,Data!$1:$1,0)-1,1000,1)=IF(R$7="","Yes",R$7))*ROW(Data!$C$1:$C$1000),ROW(R43)-ROW(R$7)),1),"")</f>
        <v>Discovery Family</v>
      </c>
      <c r="S43" s="49" t="str">
        <f ca="1">IF(T43="","",IF(INDEX(Data!$BI:$BI,MATCH(T43,Data!$A:$A,0),1)=0,"",INDEX(Data!$BI:$BI,MATCH(T43,Data!$A:$A,0),1)))</f>
        <v/>
      </c>
      <c r="T43" s="49" t="str">
        <f ca="1">IFERROR(INDEX(Data!$A$1:R$1000,_xlfn.AGGREGATE(15,6,(OFFSET(Data!$A$1,0,MATCH(T$6,Data!$1:$1,0)-1,1000,1)=IF(T$7="","Yes",T$7))/(OFFSET(Data!$A$1,0,MATCH(T$6,Data!$1:$1,0)-1,1000,1)=IF(T$7="","Yes",T$7))*ROW(Data!$C$1:$C$1000),ROW(T43)-ROW(T$7)),1),"")</f>
        <v>Discovery Familia</v>
      </c>
      <c r="U43" s="49" t="str">
        <f ca="1">IF(V43="","",IF(INDEX(Data!$BI:$BI,MATCH(V43,Data!$A:$A,0),1)=0,"",INDEX(Data!$BI:$BI,MATCH(V43,Data!$A:$A,0),1)))</f>
        <v/>
      </c>
      <c r="V43" s="49" t="str">
        <f ca="1">IFERROR(INDEX(Data!$A$1:T$1000,_xlfn.AGGREGATE(15,6,(OFFSET(Data!$A$1,0,MATCH(V$6,Data!$1:$1,0)-1,1000,1)=IF(V$7="","Yes",V$7))/(OFFSET(Data!$A$1,0,MATCH(V$6,Data!$1:$1,0)-1,1000,1)=IF(V$7="","Yes",V$7))*ROW(Data!$C$1:$C$1000),ROW(V43)-ROW(V$7)),1),"")</f>
        <v>FX</v>
      </c>
      <c r="W43" s="49" t="str">
        <f ca="1">IF(X43="","",IF(INDEX(Data!$BI:$BI,MATCH(X43,Data!$A:$A,0),1)=0,"",INDEX(Data!$BI:$BI,MATCH(X43,Data!$A:$A,0),1)))</f>
        <v/>
      </c>
      <c r="X43" s="49" t="str">
        <f ca="1">IFERROR(INDEX(Data!$A$1:V$1000,_xlfn.AGGREGATE(15,6,(OFFSET(Data!$A$1,0,MATCH(X$6,Data!$1:$1,0)-1,1000,1)=IF(X$7="","Yes",X$7))/(OFFSET(Data!$A$1,0,MATCH(X$6,Data!$1:$1,0)-1,1000,1)=IF(X$7="","Yes",X$7))*ROW(Data!$C$1:$C$1000),ROW(X43)-ROW(X$7)),1),"")</f>
        <v>Freeform</v>
      </c>
      <c r="Y43" s="49">
        <f ca="1">IF(Z43="","",IF(INDEX(Data!$BI:$BI,MATCH(Z43,Data!$A:$A,0),1)=0,"",INDEX(Data!$BI:$BI,MATCH(Z43,Data!$A:$A,0),1)))</f>
        <v>1</v>
      </c>
      <c r="Z43" s="49" t="str">
        <f ca="1">IFERROR(INDEX(Data!$A$1:X$1000,_xlfn.AGGREGATE(15,6,(OFFSET(Data!$A$1,0,MATCH(Z$6,Data!$1:$1,0)-1,1000,1)=IF(Z$7="","Yes",Z$7))/(OFFSET(Data!$A$1,0,MATCH(Z$6,Data!$1:$1,0)-1,1000,1)=IF(Z$7="","Yes",Z$7))*ROW(Data!$C$1:$C$1000),ROW(Z43)-ROW(Z$7)),1),"")</f>
        <v>NBC</v>
      </c>
      <c r="AA43" s="49" t="str">
        <f ca="1">IF(AB43="","",IF(INDEX(Data!$BI:$BI,MATCH(AB43,Data!$A:$A,0),1)=0,"",INDEX(Data!$BI:$BI,MATCH(AB43,Data!$A:$A,0),1)))</f>
        <v/>
      </c>
      <c r="AB43" s="49" t="str">
        <f ca="1">IFERROR(INDEX(Data!$A$1:Z$1000,_xlfn.AGGREGATE(15,6,(OFFSET(Data!$A$1,0,MATCH(AB$6,Data!$1:$1,0)-1,1000,1)=IF(AB$7="","Yes",AB$7))/(OFFSET(Data!$A$1,0,MATCH(AB$6,Data!$1:$1,0)-1,1000,1)=IF(AB$7="","Yes",AB$7))*ROW(Data!$C$1:$C$1000),ROW(AB43)-ROW(AB$7)),1),"")</f>
        <v>Fox Sports 2</v>
      </c>
      <c r="AC43" s="49" t="str">
        <f ca="1">IF(AD43="","",IF(INDEX(Data!$BI:$BI,MATCH(AD43,Data!$A:$A,0),1)=0,"",INDEX(Data!$BI:$BI,MATCH(AD43,Data!$A:$A,0),1)))</f>
        <v/>
      </c>
      <c r="AD43" s="49" t="str">
        <f ca="1">IFERROR(INDEX(Data!$A$1:AB$1000,_xlfn.AGGREGATE(15,6,(OFFSET(Data!$A$1,0,MATCH(AD$6,Data!$1:$1,0)-1,1000,1)=IF(AD$7="","Yes",AD$7))/(OFFSET(Data!$A$1,0,MATCH(AD$6,Data!$1:$1,0)-1,1000,1)=IF(AD$7="","Yes",AD$7))*ROW(Data!$C$1:$C$1000),ROW(AD43)-ROW(AD$7)),1),"")</f>
        <v>Turner Classic Movies</v>
      </c>
      <c r="AE43" s="49" t="str">
        <f ca="1">IF(AF43="","",IF(INDEX(Data!$BI:$BI,MATCH(AF43,Data!$A:$A,0),1)=0,"",INDEX(Data!$BI:$BI,MATCH(AF43,Data!$A:$A,0),1)))</f>
        <v/>
      </c>
      <c r="AF43" s="49" t="str">
        <f ca="1">IFERROR(INDEX(Data!$A$1:AJ$1000,_xlfn.AGGREGATE(15,6,(OFFSET(Data!$A$1,0,MATCH(AF$6,Data!$1:$1,0)-1,1000,1)=IF(AF$7="","Yes",AF$7))/(OFFSET(Data!$A$1,0,MATCH(AF$6,Data!$1:$1,0)-1,1000,1)=IF(AF$7="","Yes",AF$7))*ROW(Data!$C$1:$C$1000),ROW(AF43)-ROW(AF$7)),1),"")</f>
        <v/>
      </c>
      <c r="AG43" s="49" t="str">
        <f ca="1">IF(AH43="","",IF(INDEX(Data!$BI:$BI,MATCH(AH43,Data!$A:$A,0),1)=0,"",INDEX(Data!$BI:$BI,MATCH(AH43,Data!$A:$A,0),1)))</f>
        <v/>
      </c>
      <c r="AH43" s="49" t="str">
        <f ca="1">IFERROR(INDEX(Data!$A$1:AL$1000,_xlfn.AGGREGATE(15,6,(OFFSET(Data!$A$1,0,MATCH(AH$6,Data!$1:$1,0)-1,1000,1)=IF(AH$7="","Yes",AH$7))/(OFFSET(Data!$A$1,0,MATCH(AH$6,Data!$1:$1,0)-1,1000,1)=IF(AH$7="","Yes",AH$7))*ROW(Data!$C$1:$C$1000),ROW(AH43)-ROW(AH$7)),1),"")</f>
        <v>FX</v>
      </c>
    </row>
    <row r="44" spans="1:34" ht="24" x14ac:dyDescent="0.4">
      <c r="A44" s="49" t="str">
        <f ca="1">IF(B44="","",IF(INDEX(Data!$BI:$BI,MATCH(B44,Data!$A:$A,0),1)=0,"",INDEX(Data!$BI:$BI,MATCH(B44,Data!$A:$A,0),1)))</f>
        <v/>
      </c>
      <c r="B44" s="49" t="str">
        <f ca="1">IFERROR(INDEX(Data!A$1:$A$1000,_xlfn.AGGREGATE(15,6,(OFFSET(Data!$A$1,0,MATCH(B$6,Data!$1:$1,0)-1,1000,1)=IF(B$7="","Yes",B$7))/(OFFSET(Data!$A$1,0,MATCH(B$6,Data!$1:$1,0)-1,1000,1)=IF(B$7="","Yes",B$7))*ROW(Data!$C$1:$C$1000),ROW(B44)-ROW(B$7)),1),"")</f>
        <v>MTV</v>
      </c>
      <c r="C44" s="49" t="str">
        <f ca="1">IF(D44="","",IF(INDEX(Data!$BI:$BI,MATCH(D44,Data!$A:$A,0),1)=0,"",INDEX(Data!$BI:$BI,MATCH(D44,Data!$A:$A,0),1)))</f>
        <v/>
      </c>
      <c r="D44" s="49" t="str">
        <f ca="1">IFERROR(INDEX(Data!$A$1:C$1000,_xlfn.AGGREGATE(15,6,(OFFSET(Data!$A$1,0,MATCH(D$6,Data!$1:$1,0)-1,1000,1)=IF(D$7="","Yes",D$7))/(OFFSET(Data!$A$1,0,MATCH(D$6,Data!$1:$1,0)-1,1000,1)=IF(D$7="","Yes",D$7))*ROW(Data!$C$1:$C$1000),ROW(D44)-ROW(D$7)),1),"")</f>
        <v/>
      </c>
      <c r="E44" s="49" t="str">
        <f ca="1">IF(F44="","",IF(INDEX(Data!$BI:$BI,MATCH(F44,Data!$A:$A,0),1)=0,"",INDEX(Data!$BI:$BI,MATCH(F44,Data!$A:$A,0),1)))</f>
        <v/>
      </c>
      <c r="F44" s="49" t="str">
        <f ca="1">IFERROR(INDEX(Data!$A$1:E$1000,_xlfn.AGGREGATE(15,6,(OFFSET(Data!$A$1,0,MATCH(F$6,Data!$1:$1,0)-1,1000,1)=IF(F$7="","Yes",F$7))/(OFFSET(Data!$A$1,0,MATCH(F$6,Data!$1:$1,0)-1,1000,1)=IF(F$7="","Yes",F$7))*ROW(Data!$C$1:$C$1000),ROW(F44)-ROW(F$7)),1),"")</f>
        <v>Paramount Network</v>
      </c>
      <c r="G44" s="49" t="str">
        <f ca="1">IF(H44="","",IF(INDEX(Data!$BI:$BI,MATCH(H44,Data!$A:$A,0),1)=0,"",INDEX(Data!$BI:$BI,MATCH(H44,Data!$A:$A,0),1)))</f>
        <v/>
      </c>
      <c r="H44" s="49" t="str">
        <f ca="1">IFERROR(INDEX(Data!$A$1:G$1000,_xlfn.AGGREGATE(15,6,(OFFSET(Data!$A$1,0,MATCH(H$6,Data!$1:$1,0)-1,1000,1)=IF(H$7="","Yes",H$7))/(OFFSET(Data!$A$1,0,MATCH(H$6,Data!$1:$1,0)-1,1000,1)=IF(H$7="","Yes",H$7))*ROW(Data!$C$1:$C$1000),ROW(H44)-ROW(H$7)),1),"")</f>
        <v>MynetworkTV</v>
      </c>
      <c r="I44" s="49" t="str">
        <f ca="1">IF(J44="","",IF(INDEX(Data!$BI:$BI,MATCH(J44,Data!$A:$A,0),1)=0,"",INDEX(Data!$BI:$BI,MATCH(J44,Data!$A:$A,0),1)))</f>
        <v/>
      </c>
      <c r="J44" s="49" t="str">
        <f ca="1">IFERROR(INDEX(Data!$A$1:I$1000,_xlfn.AGGREGATE(15,6,(OFFSET(Data!$A$1,0,MATCH(J$6,Data!$1:$1,0)-1,1000,1)=IF(J$7="","Yes",J$7))/(OFFSET(Data!$A$1,0,MATCH(J$6,Data!$1:$1,0)-1,1000,1)=IF(J$7="","Yes",J$7))*ROW(Data!$C$1:$C$1000),ROW(J44)-ROW(J$7)),1),"")</f>
        <v>Golf Channel</v>
      </c>
      <c r="K44" s="49" t="str">
        <f ca="1">IF(L44="","",IF(INDEX(Data!$BI:$BI,MATCH(L44,Data!$A:$A,0),1)=0,"",INDEX(Data!$BI:$BI,MATCH(L44,Data!$A:$A,0),1)))</f>
        <v/>
      </c>
      <c r="L44" s="49" t="str">
        <f ca="1">IFERROR(INDEX(Data!$A$1:K$1000,_xlfn.AGGREGATE(15,6,(OFFSET(Data!$A$1,0,MATCH(L$6,Data!$1:$1,0)-1,1000,1)=IF(L$7="","Yes",L$7))/(OFFSET(Data!$A$1,0,MATCH(L$6,Data!$1:$1,0)-1,1000,1)=IF(L$7="","Yes",L$7))*ROW(Data!$C$1:$C$1000),ROW(L44)-ROW(L$7)),1),"")</f>
        <v>FXX</v>
      </c>
      <c r="M44" s="49" t="str">
        <f ca="1">IF(N44="","",IF(INDEX(Data!$BI:$BI,MATCH(N44,Data!$A:$A,0),1)=0,"",INDEX(Data!$BI:$BI,MATCH(N44,Data!$A:$A,0),1)))</f>
        <v/>
      </c>
      <c r="N44" s="49" t="str">
        <f ca="1">IFERROR(INDEX(Data!$A$1:M$1000,_xlfn.AGGREGATE(15,6,(OFFSET(Data!$A$1,0,MATCH(N$6,Data!$1:$1,0)-1,1000,1)=IF(N$7="","Yes",N$7))/(OFFSET(Data!$A$1,0,MATCH(N$6,Data!$1:$1,0)-1,1000,1)=IF(N$7="","Yes",N$7))*ROW(Data!$C$1:$C$1000),ROW(N44)-ROW(N$7)),1),"")</f>
        <v>Food Network</v>
      </c>
      <c r="O44" s="49" t="str">
        <f ca="1">IF(P44="","",IF(INDEX(Data!$BI:$BI,MATCH(P44,Data!$A:$A,0),1)=0,"",INDEX(Data!$BI:$BI,MATCH(P44,Data!$A:$A,0),1)))</f>
        <v/>
      </c>
      <c r="P44" s="49" t="str">
        <f ca="1">IFERROR(INDEX(Data!$A$1:O$1000,_xlfn.AGGREGATE(15,6,(OFFSET(Data!$A$1,0,MATCH(P$6,Data!$1:$1,0)-1,1000,1)=IF(P$7="","Yes",P$7))/(OFFSET(Data!$A$1,0,MATCH(P$6,Data!$1:$1,0)-1,1000,1)=IF(P$7="","Yes",P$7))*ROW(Data!$C$1:$C$1000),ROW(P44)-ROW(P$7)),1),"")</f>
        <v>Disney Channel</v>
      </c>
      <c r="Q44" s="49" t="str">
        <f ca="1">IF(R44="","",IF(INDEX(Data!$BI:$BI,MATCH(R44,Data!$A:$A,0),1)=0,"",INDEX(Data!$BI:$BI,MATCH(R44,Data!$A:$A,0),1)))</f>
        <v/>
      </c>
      <c r="R44" s="49" t="str">
        <f ca="1">IFERROR(INDEX(Data!$A$1:Q$1000,_xlfn.AGGREGATE(15,6,(OFFSET(Data!$A$1,0,MATCH(R$6,Data!$1:$1,0)-1,1000,1)=IF(R$7="","Yes",R$7))/(OFFSET(Data!$A$1,0,MATCH(R$6,Data!$1:$1,0)-1,1000,1)=IF(R$7="","Yes",R$7))*ROW(Data!$C$1:$C$1000),ROW(R44)-ROW(R$7)),1),"")</f>
        <v>Discovery Life</v>
      </c>
      <c r="S44" s="49" t="str">
        <f ca="1">IF(T44="","",IF(INDEX(Data!$BI:$BI,MATCH(T44,Data!$A:$A,0),1)=0,"",INDEX(Data!$BI:$BI,MATCH(T44,Data!$A:$A,0),1)))</f>
        <v/>
      </c>
      <c r="T44" s="49" t="str">
        <f ca="1">IFERROR(INDEX(Data!$A$1:R$1000,_xlfn.AGGREGATE(15,6,(OFFSET(Data!$A$1,0,MATCH(T$6,Data!$1:$1,0)-1,1000,1)=IF(T$7="","Yes",T$7))/(OFFSET(Data!$A$1,0,MATCH(T$6,Data!$1:$1,0)-1,1000,1)=IF(T$7="","Yes",T$7))*ROW(Data!$C$1:$C$1000),ROW(T44)-ROW(T$7)),1),"")</f>
        <v>Disney Channel</v>
      </c>
      <c r="U44" s="49" t="str">
        <f ca="1">IF(V44="","",IF(INDEX(Data!$BI:$BI,MATCH(V44,Data!$A:$A,0),1)=0,"",INDEX(Data!$BI:$BI,MATCH(V44,Data!$A:$A,0),1)))</f>
        <v/>
      </c>
      <c r="V44" s="49" t="str">
        <f ca="1">IFERROR(INDEX(Data!$A$1:T$1000,_xlfn.AGGREGATE(15,6,(OFFSET(Data!$A$1,0,MATCH(V$6,Data!$1:$1,0)-1,1000,1)=IF(V$7="","Yes",V$7))/(OFFSET(Data!$A$1,0,MATCH(V$6,Data!$1:$1,0)-1,1000,1)=IF(V$7="","Yes",V$7))*ROW(Data!$C$1:$C$1000),ROW(V44)-ROW(V$7)),1),"")</f>
        <v>FX Movie Channel</v>
      </c>
      <c r="W44" s="49" t="str">
        <f ca="1">IF(X44="","",IF(INDEX(Data!$BI:$BI,MATCH(X44,Data!$A:$A,0),1)=0,"",INDEX(Data!$BI:$BI,MATCH(X44,Data!$A:$A,0),1)))</f>
        <v/>
      </c>
      <c r="X44" s="49" t="str">
        <f ca="1">IFERROR(INDEX(Data!$A$1:V$1000,_xlfn.AGGREGATE(15,6,(OFFSET(Data!$A$1,0,MATCH(X$6,Data!$1:$1,0)-1,1000,1)=IF(X$7="","Yes",X$7))/(OFFSET(Data!$A$1,0,MATCH(X$6,Data!$1:$1,0)-1,1000,1)=IF(X$7="","Yes",X$7))*ROW(Data!$C$1:$C$1000),ROW(X44)-ROW(X$7)),1),"")</f>
        <v>FX</v>
      </c>
      <c r="Y44" s="49" t="str">
        <f ca="1">IF(Z44="","",IF(INDEX(Data!$BI:$BI,MATCH(Z44,Data!$A:$A,0),1)=0,"",INDEX(Data!$BI:$BI,MATCH(Z44,Data!$A:$A,0),1)))</f>
        <v/>
      </c>
      <c r="Z44" s="49" t="str">
        <f ca="1">IFERROR(INDEX(Data!$A$1:X$1000,_xlfn.AGGREGATE(15,6,(OFFSET(Data!$A$1,0,MATCH(Z$6,Data!$1:$1,0)-1,1000,1)=IF(Z$7="","Yes",Z$7))/(OFFSET(Data!$A$1,0,MATCH(Z$6,Data!$1:$1,0)-1,1000,1)=IF(Z$7="","Yes",Z$7))*ROW(Data!$C$1:$C$1000),ROW(Z44)-ROW(Z$7)),1),"")</f>
        <v>NBC Sports Network</v>
      </c>
      <c r="AA44" s="49">
        <f ca="1">IF(AB44="","",IF(INDEX(Data!$BI:$BI,MATCH(AB44,Data!$A:$A,0),1)=0,"",INDEX(Data!$BI:$BI,MATCH(AB44,Data!$A:$A,0),1)))</f>
        <v>2</v>
      </c>
      <c r="AB44" s="49" t="str">
        <f ca="1">IFERROR(INDEX(Data!$A$1:Z$1000,_xlfn.AGGREGATE(15,6,(OFFSET(Data!$A$1,0,MATCH(AB$6,Data!$1:$1,0)-1,1000,1)=IF(AB$7="","Yes",AB$7))/(OFFSET(Data!$A$1,0,MATCH(AB$6,Data!$1:$1,0)-1,1000,1)=IF(AB$7="","Yes",AB$7))*ROW(Data!$C$1:$C$1000),ROW(AB44)-ROW(AB$7)),1),"")</f>
        <v>Fox Sports Regionals</v>
      </c>
      <c r="AC44" s="49" t="str">
        <f ca="1">IF(AD44="","",IF(INDEX(Data!$BI:$BI,MATCH(AD44,Data!$A:$A,0),1)=0,"",INDEX(Data!$BI:$BI,MATCH(AD44,Data!$A:$A,0),1)))</f>
        <v/>
      </c>
      <c r="AD44" s="49" t="str">
        <f ca="1">IFERROR(INDEX(Data!$A$1:AB$1000,_xlfn.AGGREGATE(15,6,(OFFSET(Data!$A$1,0,MATCH(AD$6,Data!$1:$1,0)-1,1000,1)=IF(AD$7="","Yes",AD$7))/(OFFSET(Data!$A$1,0,MATCH(AD$6,Data!$1:$1,0)-1,1000,1)=IF(AD$7="","Yes",AD$7))*ROW(Data!$C$1:$C$1000),ROW(AD44)-ROW(AD$7)),1),"")</f>
        <v>TV Land</v>
      </c>
      <c r="AE44" s="49" t="str">
        <f ca="1">IF(AF44="","",IF(INDEX(Data!$BI:$BI,MATCH(AF44,Data!$A:$A,0),1)=0,"",INDEX(Data!$BI:$BI,MATCH(AF44,Data!$A:$A,0),1)))</f>
        <v/>
      </c>
      <c r="AF44" s="49" t="str">
        <f ca="1">IFERROR(INDEX(Data!$A$1:AJ$1000,_xlfn.AGGREGATE(15,6,(OFFSET(Data!$A$1,0,MATCH(AF$6,Data!$1:$1,0)-1,1000,1)=IF(AF$7="","Yes",AF$7))/(OFFSET(Data!$A$1,0,MATCH(AF$6,Data!$1:$1,0)-1,1000,1)=IF(AF$7="","Yes",AF$7))*ROW(Data!$C$1:$C$1000),ROW(AF44)-ROW(AF$7)),1),"")</f>
        <v/>
      </c>
      <c r="AG44" s="49" t="str">
        <f ca="1">IF(AH44="","",IF(INDEX(Data!$BI:$BI,MATCH(AH44,Data!$A:$A,0),1)=0,"",INDEX(Data!$BI:$BI,MATCH(AH44,Data!$A:$A,0),1)))</f>
        <v/>
      </c>
      <c r="AH44" s="49" t="str">
        <f ca="1">IFERROR(INDEX(Data!$A$1:AL$1000,_xlfn.AGGREGATE(15,6,(OFFSET(Data!$A$1,0,MATCH(AH$6,Data!$1:$1,0)-1,1000,1)=IF(AH$7="","Yes",AH$7))/(OFFSET(Data!$A$1,0,MATCH(AH$6,Data!$1:$1,0)-1,1000,1)=IF(AH$7="","Yes",AH$7))*ROW(Data!$C$1:$C$1000),ROW(AH44)-ROW(AH$7)),1),"")</f>
        <v>FYI</v>
      </c>
    </row>
    <row r="45" spans="1:34" ht="24" x14ac:dyDescent="0.4">
      <c r="A45" s="49" t="str">
        <f ca="1">IF(B45="","",IF(INDEX(Data!$BI:$BI,MATCH(B45,Data!$A:$A,0),1)=0,"",INDEX(Data!$BI:$BI,MATCH(B45,Data!$A:$A,0),1)))</f>
        <v/>
      </c>
      <c r="B45" s="49" t="str">
        <f ca="1">IFERROR(INDEX(Data!A$1:$A$1000,_xlfn.AGGREGATE(15,6,(OFFSET(Data!$A$1,0,MATCH(B$6,Data!$1:$1,0)-1,1000,1)=IF(B$7="","Yes",B$7))/(OFFSET(Data!$A$1,0,MATCH(B$6,Data!$1:$1,0)-1,1000,1)=IF(B$7="","Yes",B$7))*ROW(Data!$C$1:$C$1000),ROW(B45)-ROW(B$7)),1),"")</f>
        <v>MTV Classic</v>
      </c>
      <c r="C45" s="49" t="str">
        <f ca="1">IF(D45="","",IF(INDEX(Data!$BI:$BI,MATCH(D45,Data!$A:$A,0),1)=0,"",INDEX(Data!$BI:$BI,MATCH(D45,Data!$A:$A,0),1)))</f>
        <v/>
      </c>
      <c r="D45" s="49" t="str">
        <f ca="1">IFERROR(INDEX(Data!$A$1:C$1000,_xlfn.AGGREGATE(15,6,(OFFSET(Data!$A$1,0,MATCH(D$6,Data!$1:$1,0)-1,1000,1)=IF(D$7="","Yes",D$7))/(OFFSET(Data!$A$1,0,MATCH(D$6,Data!$1:$1,0)-1,1000,1)=IF(D$7="","Yes",D$7))*ROW(Data!$C$1:$C$1000),ROW(D45)-ROW(D$7)),1),"")</f>
        <v/>
      </c>
      <c r="E45" s="49" t="str">
        <f ca="1">IF(F45="","",IF(INDEX(Data!$BI:$BI,MATCH(F45,Data!$A:$A,0),1)=0,"",INDEX(Data!$BI:$BI,MATCH(F45,Data!$A:$A,0),1)))</f>
        <v/>
      </c>
      <c r="F45" s="49" t="str">
        <f ca="1">IFERROR(INDEX(Data!$A$1:E$1000,_xlfn.AGGREGATE(15,6,(OFFSET(Data!$A$1,0,MATCH(F$6,Data!$1:$1,0)-1,1000,1)=IF(F$7="","Yes",F$7))/(OFFSET(Data!$A$1,0,MATCH(F$6,Data!$1:$1,0)-1,1000,1)=IF(F$7="","Yes",F$7))*ROW(Data!$C$1:$C$1000),ROW(F45)-ROW(F$7)),1),"")</f>
        <v>Stadium</v>
      </c>
      <c r="G45" s="49" t="str">
        <f ca="1">IF(H45="","",IF(INDEX(Data!$BI:$BI,MATCH(H45,Data!$A:$A,0),1)=0,"",INDEX(Data!$BI:$BI,MATCH(H45,Data!$A:$A,0),1)))</f>
        <v/>
      </c>
      <c r="H45" s="49" t="str">
        <f ca="1">IFERROR(INDEX(Data!$A$1:G$1000,_xlfn.AGGREGATE(15,6,(OFFSET(Data!$A$1,0,MATCH(H$6,Data!$1:$1,0)-1,1000,1)=IF(H$7="","Yes",H$7))/(OFFSET(Data!$A$1,0,MATCH(H$6,Data!$1:$1,0)-1,1000,1)=IF(H$7="","Yes",H$7))*ROW(Data!$C$1:$C$1000),ROW(H45)-ROW(H$7)),1),"")</f>
        <v>Nat Geo Wild</v>
      </c>
      <c r="I45" s="49" t="str">
        <f ca="1">IF(J45="","",IF(INDEX(Data!$BI:$BI,MATCH(J45,Data!$A:$A,0),1)=0,"",INDEX(Data!$BI:$BI,MATCH(J45,Data!$A:$A,0),1)))</f>
        <v/>
      </c>
      <c r="J45" s="49" t="str">
        <f ca="1">IFERROR(INDEX(Data!$A$1:I$1000,_xlfn.AGGREGATE(15,6,(OFFSET(Data!$A$1,0,MATCH(J$6,Data!$1:$1,0)-1,1000,1)=IF(J$7="","Yes",J$7))/(OFFSET(Data!$A$1,0,MATCH(J$6,Data!$1:$1,0)-1,1000,1)=IF(J$7="","Yes",J$7))*ROW(Data!$C$1:$C$1000),ROW(J45)-ROW(J$7)),1),"")</f>
        <v>Hallmark</v>
      </c>
      <c r="K45" s="49" t="str">
        <f ca="1">IF(L45="","",IF(INDEX(Data!$BI:$BI,MATCH(L45,Data!$A:$A,0),1)=0,"",INDEX(Data!$BI:$BI,MATCH(L45,Data!$A:$A,0),1)))</f>
        <v/>
      </c>
      <c r="L45" s="49" t="str">
        <f ca="1">IFERROR(INDEX(Data!$A$1:K$1000,_xlfn.AGGREGATE(15,6,(OFFSET(Data!$A$1,0,MATCH(L$6,Data!$1:$1,0)-1,1000,1)=IF(L$7="","Yes",L$7))/(OFFSET(Data!$A$1,0,MATCH(L$6,Data!$1:$1,0)-1,1000,1)=IF(L$7="","Yes",L$7))*ROW(Data!$C$1:$C$1000),ROW(L45)-ROW(L$7)),1),"")</f>
        <v>Galavision</v>
      </c>
      <c r="M45" s="49">
        <f ca="1">IF(N45="","",IF(INDEX(Data!$BI:$BI,MATCH(N45,Data!$A:$A,0),1)=0,"",INDEX(Data!$BI:$BI,MATCH(N45,Data!$A:$A,0),1)))</f>
        <v>1</v>
      </c>
      <c r="N45" s="49" t="str">
        <f ca="1">IFERROR(INDEX(Data!$A$1:M$1000,_xlfn.AGGREGATE(15,6,(OFFSET(Data!$A$1,0,MATCH(N$6,Data!$1:$1,0)-1,1000,1)=IF(N$7="","Yes",N$7))/(OFFSET(Data!$A$1,0,MATCH(N$6,Data!$1:$1,0)-1,1000,1)=IF(N$7="","Yes",N$7))*ROW(Data!$C$1:$C$1000),ROW(N45)-ROW(N$7)),1),"")</f>
        <v>FOX</v>
      </c>
      <c r="O45" s="49" t="str">
        <f ca="1">IF(P45="","",IF(INDEX(Data!$BI:$BI,MATCH(P45,Data!$A:$A,0),1)=0,"",INDEX(Data!$BI:$BI,MATCH(P45,Data!$A:$A,0),1)))</f>
        <v/>
      </c>
      <c r="P45" s="49" t="str">
        <f ca="1">IFERROR(INDEX(Data!$A$1:O$1000,_xlfn.AGGREGATE(15,6,(OFFSET(Data!$A$1,0,MATCH(P$6,Data!$1:$1,0)-1,1000,1)=IF(P$7="","Yes",P$7))/(OFFSET(Data!$A$1,0,MATCH(P$6,Data!$1:$1,0)-1,1000,1)=IF(P$7="","Yes",P$7))*ROW(Data!$C$1:$C$1000),ROW(P45)-ROW(P$7)),1),"")</f>
        <v>Disney Junior</v>
      </c>
      <c r="Q45" s="49" t="str">
        <f ca="1">IF(R45="","",IF(INDEX(Data!$BI:$BI,MATCH(R45,Data!$A:$A,0),1)=0,"",INDEX(Data!$BI:$BI,MATCH(R45,Data!$A:$A,0),1)))</f>
        <v/>
      </c>
      <c r="R45" s="49" t="str">
        <f ca="1">IFERROR(INDEX(Data!$A$1:Q$1000,_xlfn.AGGREGATE(15,6,(OFFSET(Data!$A$1,0,MATCH(R$6,Data!$1:$1,0)-1,1000,1)=IF(R$7="","Yes",R$7))/(OFFSET(Data!$A$1,0,MATCH(R$6,Data!$1:$1,0)-1,1000,1)=IF(R$7="","Yes",R$7))*ROW(Data!$C$1:$C$1000),ROW(R45)-ROW(R$7)),1),"")</f>
        <v>Disney Channel</v>
      </c>
      <c r="S45" s="49" t="str">
        <f ca="1">IF(T45="","",IF(INDEX(Data!$BI:$BI,MATCH(T45,Data!$A:$A,0),1)=0,"",INDEX(Data!$BI:$BI,MATCH(T45,Data!$A:$A,0),1)))</f>
        <v/>
      </c>
      <c r="T45" s="49" t="str">
        <f ca="1">IFERROR(INDEX(Data!$A$1:R$1000,_xlfn.AGGREGATE(15,6,(OFFSET(Data!$A$1,0,MATCH(T$6,Data!$1:$1,0)-1,1000,1)=IF(T$7="","Yes",T$7))/(OFFSET(Data!$A$1,0,MATCH(T$6,Data!$1:$1,0)-1,1000,1)=IF(T$7="","Yes",T$7))*ROW(Data!$C$1:$C$1000),ROW(T45)-ROW(T$7)),1),"")</f>
        <v>Disney XD</v>
      </c>
      <c r="U45" s="49" t="str">
        <f ca="1">IF(V45="","",IF(INDEX(Data!$BI:$BI,MATCH(V45,Data!$A:$A,0),1)=0,"",INDEX(Data!$BI:$BI,MATCH(V45,Data!$A:$A,0),1)))</f>
        <v/>
      </c>
      <c r="V45" s="49" t="str">
        <f ca="1">IFERROR(INDEX(Data!$A$1:T$1000,_xlfn.AGGREGATE(15,6,(OFFSET(Data!$A$1,0,MATCH(V$6,Data!$1:$1,0)-1,1000,1)=IF(V$7="","Yes",V$7))/(OFFSET(Data!$A$1,0,MATCH(V$6,Data!$1:$1,0)-1,1000,1)=IF(V$7="","Yes",V$7))*ROW(Data!$C$1:$C$1000),ROW(V45)-ROW(V$7)),1),"")</f>
        <v>FXX</v>
      </c>
      <c r="W45" s="49" t="str">
        <f ca="1">IF(X45="","",IF(INDEX(Data!$BI:$BI,MATCH(X45,Data!$A:$A,0),1)=0,"",INDEX(Data!$BI:$BI,MATCH(X45,Data!$A:$A,0),1)))</f>
        <v/>
      </c>
      <c r="X45" s="49" t="str">
        <f ca="1">IFERROR(INDEX(Data!$A$1:V$1000,_xlfn.AGGREGATE(15,6,(OFFSET(Data!$A$1,0,MATCH(X$6,Data!$1:$1,0)-1,1000,1)=IF(X$7="","Yes",X$7))/(OFFSET(Data!$A$1,0,MATCH(X$6,Data!$1:$1,0)-1,1000,1)=IF(X$7="","Yes",X$7))*ROW(Data!$C$1:$C$1000),ROW(X45)-ROW(X$7)),1),"")</f>
        <v>FX Movie Channel</v>
      </c>
      <c r="Y45" s="49" t="str">
        <f ca="1">IF(Z45="","",IF(INDEX(Data!$BI:$BI,MATCH(Z45,Data!$A:$A,0),1)=0,"",INDEX(Data!$BI:$BI,MATCH(Z45,Data!$A:$A,0),1)))</f>
        <v/>
      </c>
      <c r="Z45" s="49" t="str">
        <f ca="1">IFERROR(INDEX(Data!$A$1:X$1000,_xlfn.AGGREGATE(15,6,(OFFSET(Data!$A$1,0,MATCH(Z$6,Data!$1:$1,0)-1,1000,1)=IF(Z$7="","Yes",Z$7))/(OFFSET(Data!$A$1,0,MATCH(Z$6,Data!$1:$1,0)-1,1000,1)=IF(Z$7="","Yes",Z$7))*ROW(Data!$C$1:$C$1000),ROW(Z45)-ROW(Z$7)),1),"")</f>
        <v>Own</v>
      </c>
      <c r="AA45" s="49" t="str">
        <f ca="1">IF(AB45="","",IF(INDEX(Data!$BI:$BI,MATCH(AB45,Data!$A:$A,0),1)=0,"",INDEX(Data!$BI:$BI,MATCH(AB45,Data!$A:$A,0),1)))</f>
        <v/>
      </c>
      <c r="AB45" s="49" t="str">
        <f ca="1">IFERROR(INDEX(Data!$A$1:Z$1000,_xlfn.AGGREGATE(15,6,(OFFSET(Data!$A$1,0,MATCH(AB$6,Data!$1:$1,0)-1,1000,1)=IF(AB$7="","Yes",AB$7))/(OFFSET(Data!$A$1,0,MATCH(AB$6,Data!$1:$1,0)-1,1000,1)=IF(AB$7="","Yes",AB$7))*ROW(Data!$C$1:$C$1000),ROW(AB45)-ROW(AB$7)),1),"")</f>
        <v>Fubo Sports Network</v>
      </c>
      <c r="AC45" s="49" t="str">
        <f ca="1">IF(AD45="","",IF(INDEX(Data!$BI:$BI,MATCH(AD45,Data!$A:$A,0),1)=0,"",INDEX(Data!$BI:$BI,MATCH(AD45,Data!$A:$A,0),1)))</f>
        <v/>
      </c>
      <c r="AD45" s="49" t="str">
        <f ca="1">IFERROR(INDEX(Data!$A$1:AB$1000,_xlfn.AGGREGATE(15,6,(OFFSET(Data!$A$1,0,MATCH(AD$6,Data!$1:$1,0)-1,1000,1)=IF(AD$7="","Yes",AD$7))/(OFFSET(Data!$A$1,0,MATCH(AD$6,Data!$1:$1,0)-1,1000,1)=IF(AD$7="","Yes",AD$7))*ROW(Data!$C$1:$C$1000),ROW(AD45)-ROW(AD$7)),1),"")</f>
        <v>VH1</v>
      </c>
      <c r="AE45" s="49" t="str">
        <f ca="1">IF(AF45="","",IF(INDEX(Data!$BI:$BI,MATCH(AF45,Data!$A:$A,0),1)=0,"",INDEX(Data!$BI:$BI,MATCH(AF45,Data!$A:$A,0),1)))</f>
        <v/>
      </c>
      <c r="AF45" s="49" t="str">
        <f ca="1">IFERROR(INDEX(Data!$A$1:AJ$1000,_xlfn.AGGREGATE(15,6,(OFFSET(Data!$A$1,0,MATCH(AF$6,Data!$1:$1,0)-1,1000,1)=IF(AF$7="","Yes",AF$7))/(OFFSET(Data!$A$1,0,MATCH(AF$6,Data!$1:$1,0)-1,1000,1)=IF(AF$7="","Yes",AF$7))*ROW(Data!$C$1:$C$1000),ROW(AF45)-ROW(AF$7)),1),"")</f>
        <v/>
      </c>
      <c r="AG45" s="49" t="str">
        <f ca="1">IF(AH45="","",IF(INDEX(Data!$BI:$BI,MATCH(AH45,Data!$A:$A,0),1)=0,"",INDEX(Data!$BI:$BI,MATCH(AH45,Data!$A:$A,0),1)))</f>
        <v/>
      </c>
      <c r="AH45" s="49" t="str">
        <f ca="1">IFERROR(INDEX(Data!$A$1:AL$1000,_xlfn.AGGREGATE(15,6,(OFFSET(Data!$A$1,0,MATCH(AH$6,Data!$1:$1,0)-1,1000,1)=IF(AH$7="","Yes",AH$7))/(OFFSET(Data!$A$1,0,MATCH(AH$6,Data!$1:$1,0)-1,1000,1)=IF(AH$7="","Yes",AH$7))*ROW(Data!$C$1:$C$1000),ROW(AH45)-ROW(AH$7)),1),"")</f>
        <v>Game Show Network</v>
      </c>
    </row>
    <row r="46" spans="1:34" ht="24" x14ac:dyDescent="0.4">
      <c r="A46" s="49" t="str">
        <f ca="1">IF(B46="","",IF(INDEX(Data!$BI:$BI,MATCH(B46,Data!$A:$A,0),1)=0,"",INDEX(Data!$BI:$BI,MATCH(B46,Data!$A:$A,0),1)))</f>
        <v/>
      </c>
      <c r="B46" s="49" t="str">
        <f ca="1">IFERROR(INDEX(Data!A$1:$A$1000,_xlfn.AGGREGATE(15,6,(OFFSET(Data!$A$1,0,MATCH(B$6,Data!$1:$1,0)-1,1000,1)=IF(B$7="","Yes",B$7))/(OFFSET(Data!$A$1,0,MATCH(B$6,Data!$1:$1,0)-1,1000,1)=IF(B$7="","Yes",B$7))*ROW(Data!$C$1:$C$1000),ROW(B46)-ROW(B$7)),1),"")</f>
        <v>MTV Live</v>
      </c>
      <c r="C46" s="49" t="str">
        <f ca="1">IF(D46="","",IF(INDEX(Data!$BI:$BI,MATCH(D46,Data!$A:$A,0),1)=0,"",INDEX(Data!$BI:$BI,MATCH(D46,Data!$A:$A,0),1)))</f>
        <v/>
      </c>
      <c r="D46" s="49" t="str">
        <f ca="1">IFERROR(INDEX(Data!$A$1:C$1000,_xlfn.AGGREGATE(15,6,(OFFSET(Data!$A$1,0,MATCH(D$6,Data!$1:$1,0)-1,1000,1)=IF(D$7="","Yes",D$7))/(OFFSET(Data!$A$1,0,MATCH(D$6,Data!$1:$1,0)-1,1000,1)=IF(D$7="","Yes",D$7))*ROW(Data!$C$1:$C$1000),ROW(D46)-ROW(D$7)),1),"")</f>
        <v/>
      </c>
      <c r="E46" s="49" t="str">
        <f ca="1">IF(F46="","",IF(INDEX(Data!$BI:$BI,MATCH(F46,Data!$A:$A,0),1)=0,"",INDEX(Data!$BI:$BI,MATCH(F46,Data!$A:$A,0),1)))</f>
        <v/>
      </c>
      <c r="F46" s="49" t="str">
        <f ca="1">IFERROR(INDEX(Data!$A$1:E$1000,_xlfn.AGGREGATE(15,6,(OFFSET(Data!$A$1,0,MATCH(F$6,Data!$1:$1,0)-1,1000,1)=IF(F$7="","Yes",F$7))/(OFFSET(Data!$A$1,0,MATCH(F$6,Data!$1:$1,0)-1,1000,1)=IF(F$7="","Yes",F$7))*ROW(Data!$C$1:$C$1000),ROW(F46)-ROW(F$7)),1),"")</f>
        <v>Syfy</v>
      </c>
      <c r="G46" s="49" t="str">
        <f ca="1">IF(H46="","",IF(INDEX(Data!$BI:$BI,MATCH(H46,Data!$A:$A,0),1)=0,"",INDEX(Data!$BI:$BI,MATCH(H46,Data!$A:$A,0),1)))</f>
        <v/>
      </c>
      <c r="H46" s="49" t="str">
        <f ca="1">IFERROR(INDEX(Data!$A$1:G$1000,_xlfn.AGGREGATE(15,6,(OFFSET(Data!$A$1,0,MATCH(H$6,Data!$1:$1,0)-1,1000,1)=IF(H$7="","Yes",H$7))/(OFFSET(Data!$A$1,0,MATCH(H$6,Data!$1:$1,0)-1,1000,1)=IF(H$7="","Yes",H$7))*ROW(Data!$C$1:$C$1000),ROW(H46)-ROW(H$7)),1),"")</f>
        <v>National Geographic</v>
      </c>
      <c r="I46" s="49" t="str">
        <f ca="1">IF(J46="","",IF(INDEX(Data!$BI:$BI,MATCH(J46,Data!$A:$A,0),1)=0,"",INDEX(Data!$BI:$BI,MATCH(J46,Data!$A:$A,0),1)))</f>
        <v/>
      </c>
      <c r="J46" s="49" t="str">
        <f ca="1">IFERROR(INDEX(Data!$A$1:I$1000,_xlfn.AGGREGATE(15,6,(OFFSET(Data!$A$1,0,MATCH(J$6,Data!$1:$1,0)-1,1000,1)=IF(J$7="","Yes",J$7))/(OFFSET(Data!$A$1,0,MATCH(J$6,Data!$1:$1,0)-1,1000,1)=IF(J$7="","Yes",J$7))*ROW(Data!$C$1:$C$1000),ROW(J46)-ROW(J$7)),1),"")</f>
        <v>HBO</v>
      </c>
      <c r="K46" s="49" t="str">
        <f ca="1">IF(L46="","",IF(INDEX(Data!$BI:$BI,MATCH(L46,Data!$A:$A,0),1)=0,"",INDEX(Data!$BI:$BI,MATCH(L46,Data!$A:$A,0),1)))</f>
        <v/>
      </c>
      <c r="L46" s="49" t="str">
        <f ca="1">IFERROR(INDEX(Data!$A$1:K$1000,_xlfn.AGGREGATE(15,6,(OFFSET(Data!$A$1,0,MATCH(L$6,Data!$1:$1,0)-1,1000,1)=IF(L$7="","Yes",L$7))/(OFFSET(Data!$A$1,0,MATCH(L$6,Data!$1:$1,0)-1,1000,1)=IF(L$7="","Yes",L$7))*ROW(Data!$C$1:$C$1000),ROW(L46)-ROW(L$7)),1),"")</f>
        <v>Hallmark</v>
      </c>
      <c r="M46" s="49" t="str">
        <f ca="1">IF(N46="","",IF(INDEX(Data!$BI:$BI,MATCH(N46,Data!$A:$A,0),1)=0,"",INDEX(Data!$BI:$BI,MATCH(N46,Data!$A:$A,0),1)))</f>
        <v/>
      </c>
      <c r="N46" s="49" t="str">
        <f ca="1">IFERROR(INDEX(Data!$A$1:M$1000,_xlfn.AGGREGATE(15,6,(OFFSET(Data!$A$1,0,MATCH(N$6,Data!$1:$1,0)-1,1000,1)=IF(N$7="","Yes",N$7))/(OFFSET(Data!$A$1,0,MATCH(N$6,Data!$1:$1,0)-1,1000,1)=IF(N$7="","Yes",N$7))*ROW(Data!$C$1:$C$1000),ROW(N46)-ROW(N$7)),1),"")</f>
        <v>Fox Business</v>
      </c>
      <c r="O46" s="49" t="str">
        <f ca="1">IF(P46="","",IF(INDEX(Data!$BI:$BI,MATCH(P46,Data!$A:$A,0),1)=0,"",INDEX(Data!$BI:$BI,MATCH(P46,Data!$A:$A,0),1)))</f>
        <v/>
      </c>
      <c r="P46" s="49" t="str">
        <f ca="1">IFERROR(INDEX(Data!$A$1:O$1000,_xlfn.AGGREGATE(15,6,(OFFSET(Data!$A$1,0,MATCH(P$6,Data!$1:$1,0)-1,1000,1)=IF(P$7="","Yes",P$7))/(OFFSET(Data!$A$1,0,MATCH(P$6,Data!$1:$1,0)-1,1000,1)=IF(P$7="","Yes",P$7))*ROW(Data!$C$1:$C$1000),ROW(P46)-ROW(P$7)),1),"")</f>
        <v>Disney XD</v>
      </c>
      <c r="Q46" s="49" t="str">
        <f ca="1">IF(R46="","",IF(INDEX(Data!$BI:$BI,MATCH(R46,Data!$A:$A,0),1)=0,"",INDEX(Data!$BI:$BI,MATCH(R46,Data!$A:$A,0),1)))</f>
        <v/>
      </c>
      <c r="R46" s="49" t="str">
        <f ca="1">IFERROR(INDEX(Data!$A$1:Q$1000,_xlfn.AGGREGATE(15,6,(OFFSET(Data!$A$1,0,MATCH(R$6,Data!$1:$1,0)-1,1000,1)=IF(R$7="","Yes",R$7))/(OFFSET(Data!$A$1,0,MATCH(R$6,Data!$1:$1,0)-1,1000,1)=IF(R$7="","Yes",R$7))*ROW(Data!$C$1:$C$1000),ROW(R46)-ROW(R$7)),1),"")</f>
        <v>Disney Junior</v>
      </c>
      <c r="S46" s="49" t="str">
        <f ca="1">IF(T46="","",IF(INDEX(Data!$BI:$BI,MATCH(T46,Data!$A:$A,0),1)=0,"",INDEX(Data!$BI:$BI,MATCH(T46,Data!$A:$A,0),1)))</f>
        <v/>
      </c>
      <c r="T46" s="49" t="str">
        <f ca="1">IFERROR(INDEX(Data!$A$1:R$1000,_xlfn.AGGREGATE(15,6,(OFFSET(Data!$A$1,0,MATCH(T$6,Data!$1:$1,0)-1,1000,1)=IF(T$7="","Yes",T$7))/(OFFSET(Data!$A$1,0,MATCH(T$6,Data!$1:$1,0)-1,1000,1)=IF(T$7="","Yes",T$7))*ROW(Data!$C$1:$C$1000),ROW(T46)-ROW(T$7)),1),"")</f>
        <v>E!</v>
      </c>
      <c r="U46" s="49" t="str">
        <f ca="1">IF(V46="","",IF(INDEX(Data!$BI:$BI,MATCH(V46,Data!$A:$A,0),1)=0,"",INDEX(Data!$BI:$BI,MATCH(V46,Data!$A:$A,0),1)))</f>
        <v/>
      </c>
      <c r="V46" s="49" t="str">
        <f ca="1">IFERROR(INDEX(Data!$A$1:T$1000,_xlfn.AGGREGATE(15,6,(OFFSET(Data!$A$1,0,MATCH(V$6,Data!$1:$1,0)-1,1000,1)=IF(V$7="","Yes",V$7))/(OFFSET(Data!$A$1,0,MATCH(V$6,Data!$1:$1,0)-1,1000,1)=IF(V$7="","Yes",V$7))*ROW(Data!$C$1:$C$1000),ROW(V46)-ROW(V$7)),1),"")</f>
        <v>Golf Channel</v>
      </c>
      <c r="W46" s="49" t="str">
        <f ca="1">IF(X46="","",IF(INDEX(Data!$BI:$BI,MATCH(X46,Data!$A:$A,0),1)=0,"",INDEX(Data!$BI:$BI,MATCH(X46,Data!$A:$A,0),1)))</f>
        <v/>
      </c>
      <c r="X46" s="49" t="str">
        <f ca="1">IFERROR(INDEX(Data!$A$1:V$1000,_xlfn.AGGREGATE(15,6,(OFFSET(Data!$A$1,0,MATCH(X$6,Data!$1:$1,0)-1,1000,1)=IF(X$7="","Yes",X$7))/(OFFSET(Data!$A$1,0,MATCH(X$6,Data!$1:$1,0)-1,1000,1)=IF(X$7="","Yes",X$7))*ROW(Data!$C$1:$C$1000),ROW(X46)-ROW(X$7)),1),"")</f>
        <v>FXX</v>
      </c>
      <c r="Y46" s="49" t="str">
        <f ca="1">IF(Z46="","",IF(INDEX(Data!$BI:$BI,MATCH(Z46,Data!$A:$A,0),1)=0,"",INDEX(Data!$BI:$BI,MATCH(Z46,Data!$A:$A,0),1)))</f>
        <v/>
      </c>
      <c r="Z46" s="49" t="str">
        <f ca="1">IFERROR(INDEX(Data!$A$1:X$1000,_xlfn.AGGREGATE(15,6,(OFFSET(Data!$A$1,0,MATCH(Z$6,Data!$1:$1,0)-1,1000,1)=IF(Z$7="","Yes",Z$7))/(OFFSET(Data!$A$1,0,MATCH(Z$6,Data!$1:$1,0)-1,1000,1)=IF(Z$7="","Yes",Z$7))*ROW(Data!$C$1:$C$1000),ROW(Z46)-ROW(Z$7)),1),"")</f>
        <v>Oxygen</v>
      </c>
      <c r="AA46" s="49" t="str">
        <f ca="1">IF(AB46="","",IF(INDEX(Data!$BI:$BI,MATCH(AB46,Data!$A:$A,0),1)=0,"",INDEX(Data!$BI:$BI,MATCH(AB46,Data!$A:$A,0),1)))</f>
        <v/>
      </c>
      <c r="AB46" s="49" t="str">
        <f ca="1">IFERROR(INDEX(Data!$A$1:Z$1000,_xlfn.AGGREGATE(15,6,(OFFSET(Data!$A$1,0,MATCH(AB$6,Data!$1:$1,0)-1,1000,1)=IF(AB$7="","Yes",AB$7))/(OFFSET(Data!$A$1,0,MATCH(AB$6,Data!$1:$1,0)-1,1000,1)=IF(AB$7="","Yes",AB$7))*ROW(Data!$C$1:$C$1000),ROW(AB46)-ROW(AB$7)),1),"")</f>
        <v>Fuse</v>
      </c>
      <c r="AC46" s="49" t="str">
        <f ca="1">IF(AD46="","",IF(INDEX(Data!$BI:$BI,MATCH(AD46,Data!$A:$A,0),1)=0,"",INDEX(Data!$BI:$BI,MATCH(AD46,Data!$A:$A,0),1)))</f>
        <v/>
      </c>
      <c r="AD46" s="49" t="str">
        <f ca="1">IFERROR(INDEX(Data!$A$1:AB$1000,_xlfn.AGGREGATE(15,6,(OFFSET(Data!$A$1,0,MATCH(AD$6,Data!$1:$1,0)-1,1000,1)=IF(AD$7="","Yes",AD$7))/(OFFSET(Data!$A$1,0,MATCH(AD$6,Data!$1:$1,0)-1,1000,1)=IF(AD$7="","Yes",AD$7))*ROW(Data!$C$1:$C$1000),ROW(AD46)-ROW(AD$7)),1),"")</f>
        <v>Viceland</v>
      </c>
      <c r="AE46" s="49" t="str">
        <f ca="1">IF(AF46="","",IF(INDEX(Data!$BI:$BI,MATCH(AF46,Data!$A:$A,0),1)=0,"",INDEX(Data!$BI:$BI,MATCH(AF46,Data!$A:$A,0),1)))</f>
        <v/>
      </c>
      <c r="AF46" s="49" t="str">
        <f ca="1">IFERROR(INDEX(Data!$A$1:AJ$1000,_xlfn.AGGREGATE(15,6,(OFFSET(Data!$A$1,0,MATCH(AF$6,Data!$1:$1,0)-1,1000,1)=IF(AF$7="","Yes",AF$7))/(OFFSET(Data!$A$1,0,MATCH(AF$6,Data!$1:$1,0)-1,1000,1)=IF(AF$7="","Yes",AF$7))*ROW(Data!$C$1:$C$1000),ROW(AF46)-ROW(AF$7)),1),"")</f>
        <v/>
      </c>
      <c r="AG46" s="49" t="str">
        <f ca="1">IF(AH46="","",IF(INDEX(Data!$BI:$BI,MATCH(AH46,Data!$A:$A,0),1)=0,"",INDEX(Data!$BI:$BI,MATCH(AH46,Data!$A:$A,0),1)))</f>
        <v/>
      </c>
      <c r="AH46" s="49" t="str">
        <f ca="1">IFERROR(INDEX(Data!$A$1:AL$1000,_xlfn.AGGREGATE(15,6,(OFFSET(Data!$A$1,0,MATCH(AH$6,Data!$1:$1,0)-1,1000,1)=IF(AH$7="","Yes",AH$7))/(OFFSET(Data!$A$1,0,MATCH(AH$6,Data!$1:$1,0)-1,1000,1)=IF(AH$7="","Yes",AH$7))*ROW(Data!$C$1:$C$1000),ROW(AH46)-ROW(AH$7)),1),"")</f>
        <v>Golf Channel</v>
      </c>
    </row>
    <row r="47" spans="1:34" ht="48" x14ac:dyDescent="0.4">
      <c r="A47" s="49" t="str">
        <f ca="1">IF(B47="","",IF(INDEX(Data!$BI:$BI,MATCH(B47,Data!$A:$A,0),1)=0,"",INDEX(Data!$BI:$BI,MATCH(B47,Data!$A:$A,0),1)))</f>
        <v/>
      </c>
      <c r="B47" s="49" t="str">
        <f ca="1">IFERROR(INDEX(Data!A$1:$A$1000,_xlfn.AGGREGATE(15,6,(OFFSET(Data!$A$1,0,MATCH(B$6,Data!$1:$1,0)-1,1000,1)=IF(B$7="","Yes",B$7))/(OFFSET(Data!$A$1,0,MATCH(B$6,Data!$1:$1,0)-1,1000,1)=IF(B$7="","Yes",B$7))*ROW(Data!$C$1:$C$1000),ROW(B47)-ROW(B$7)),1),"")</f>
        <v>MTV2</v>
      </c>
      <c r="C47" s="49" t="str">
        <f ca="1">IF(D47="","",IF(INDEX(Data!$BI:$BI,MATCH(D47,Data!$A:$A,0),1)=0,"",INDEX(Data!$BI:$BI,MATCH(D47,Data!$A:$A,0),1)))</f>
        <v/>
      </c>
      <c r="D47" s="49" t="str">
        <f ca="1">IFERROR(INDEX(Data!$A$1:C$1000,_xlfn.AGGREGATE(15,6,(OFFSET(Data!$A$1,0,MATCH(D$6,Data!$1:$1,0)-1,1000,1)=IF(D$7="","Yes",D$7))/(OFFSET(Data!$A$1,0,MATCH(D$6,Data!$1:$1,0)-1,1000,1)=IF(D$7="","Yes",D$7))*ROW(Data!$C$1:$C$1000),ROW(D47)-ROW(D$7)),1),"")</f>
        <v/>
      </c>
      <c r="E47" s="49" t="str">
        <f ca="1">IF(F47="","",IF(INDEX(Data!$BI:$BI,MATCH(F47,Data!$A:$A,0),1)=0,"",INDEX(Data!$BI:$BI,MATCH(F47,Data!$A:$A,0),1)))</f>
        <v/>
      </c>
      <c r="F47" s="49" t="str">
        <f ca="1">IFERROR(INDEX(Data!$A$1:E$1000,_xlfn.AGGREGATE(15,6,(OFFSET(Data!$A$1,0,MATCH(F$6,Data!$1:$1,0)-1,1000,1)=IF(F$7="","Yes",F$7))/(OFFSET(Data!$A$1,0,MATCH(F$6,Data!$1:$1,0)-1,1000,1)=IF(F$7="","Yes",F$7))*ROW(Data!$C$1:$C$1000),ROW(F47)-ROW(F$7)),1),"")</f>
        <v>TBS</v>
      </c>
      <c r="G47" s="49">
        <f ca="1">IF(H47="","",IF(INDEX(Data!$BI:$BI,MATCH(H47,Data!$A:$A,0),1)=0,"",INDEX(Data!$BI:$BI,MATCH(H47,Data!$A:$A,0),1)))</f>
        <v>1</v>
      </c>
      <c r="H47" s="49" t="str">
        <f ca="1">IFERROR(INDEX(Data!$A$1:G$1000,_xlfn.AGGREGATE(15,6,(OFFSET(Data!$A$1,0,MATCH(H$6,Data!$1:$1,0)-1,1000,1)=IF(H$7="","Yes",H$7))/(OFFSET(Data!$A$1,0,MATCH(H$6,Data!$1:$1,0)-1,1000,1)=IF(H$7="","Yes",H$7))*ROW(Data!$C$1:$C$1000),ROW(H47)-ROW(H$7)),1),"")</f>
        <v>NBC</v>
      </c>
      <c r="I47" s="49" t="str">
        <f ca="1">IF(J47="","",IF(INDEX(Data!$BI:$BI,MATCH(J47,Data!$A:$A,0),1)=0,"",INDEX(Data!$BI:$BI,MATCH(J47,Data!$A:$A,0),1)))</f>
        <v/>
      </c>
      <c r="J47" s="49" t="str">
        <f ca="1">IFERROR(INDEX(Data!$A$1:I$1000,_xlfn.AGGREGATE(15,6,(OFFSET(Data!$A$1,0,MATCH(J$6,Data!$1:$1,0)-1,1000,1)=IF(J$7="","Yes",J$7))/(OFFSET(Data!$A$1,0,MATCH(J$6,Data!$1:$1,0)-1,1000,1)=IF(J$7="","Yes",J$7))*ROW(Data!$C$1:$C$1000),ROW(J47)-ROW(J$7)),1),"")</f>
        <v>HBO Family</v>
      </c>
      <c r="K47" s="49" t="str">
        <f ca="1">IF(L47="","",IF(INDEX(Data!$BI:$BI,MATCH(L47,Data!$A:$A,0),1)=0,"",INDEX(Data!$BI:$BI,MATCH(L47,Data!$A:$A,0),1)))</f>
        <v/>
      </c>
      <c r="L47" s="49" t="str">
        <f ca="1">IFERROR(INDEX(Data!$A$1:K$1000,_xlfn.AGGREGATE(15,6,(OFFSET(Data!$A$1,0,MATCH(L$6,Data!$1:$1,0)-1,1000,1)=IF(L$7="","Yes",L$7))/(OFFSET(Data!$A$1,0,MATCH(L$6,Data!$1:$1,0)-1,1000,1)=IF(L$7="","Yes",L$7))*ROW(Data!$C$1:$C$1000),ROW(L47)-ROW(L$7)),1),"")</f>
        <v>Hallmark Movies &amp; Mysteries</v>
      </c>
      <c r="M47" s="49" t="str">
        <f ca="1">IF(N47="","",IF(INDEX(Data!$BI:$BI,MATCH(N47,Data!$A:$A,0),1)=0,"",INDEX(Data!$BI:$BI,MATCH(N47,Data!$A:$A,0),1)))</f>
        <v/>
      </c>
      <c r="N47" s="49" t="str">
        <f ca="1">IFERROR(INDEX(Data!$A$1:M$1000,_xlfn.AGGREGATE(15,6,(OFFSET(Data!$A$1,0,MATCH(N$6,Data!$1:$1,0)-1,1000,1)=IF(N$7="","Yes",N$7))/(OFFSET(Data!$A$1,0,MATCH(N$6,Data!$1:$1,0)-1,1000,1)=IF(N$7="","Yes",N$7))*ROW(Data!$C$1:$C$1000),ROW(N47)-ROW(N$7)),1),"")</f>
        <v>Fox News</v>
      </c>
      <c r="O47" s="49" t="str">
        <f ca="1">IF(P47="","",IF(INDEX(Data!$BI:$BI,MATCH(P47,Data!$A:$A,0),1)=0,"",INDEX(Data!$BI:$BI,MATCH(P47,Data!$A:$A,0),1)))</f>
        <v/>
      </c>
      <c r="P47" s="49" t="str">
        <f ca="1">IFERROR(INDEX(Data!$A$1:O$1000,_xlfn.AGGREGATE(15,6,(OFFSET(Data!$A$1,0,MATCH(P$6,Data!$1:$1,0)-1,1000,1)=IF(P$7="","Yes",P$7))/(OFFSET(Data!$A$1,0,MATCH(P$6,Data!$1:$1,0)-1,1000,1)=IF(P$7="","Yes",P$7))*ROW(Data!$C$1:$C$1000),ROW(P47)-ROW(P$7)),1),"")</f>
        <v>DIY</v>
      </c>
      <c r="Q47" s="49" t="str">
        <f ca="1">IF(R47="","",IF(INDEX(Data!$BI:$BI,MATCH(R47,Data!$A:$A,0),1)=0,"",INDEX(Data!$BI:$BI,MATCH(R47,Data!$A:$A,0),1)))</f>
        <v/>
      </c>
      <c r="R47" s="49" t="str">
        <f ca="1">IFERROR(INDEX(Data!$A$1:Q$1000,_xlfn.AGGREGATE(15,6,(OFFSET(Data!$A$1,0,MATCH(R$6,Data!$1:$1,0)-1,1000,1)=IF(R$7="","Yes",R$7))/(OFFSET(Data!$A$1,0,MATCH(R$6,Data!$1:$1,0)-1,1000,1)=IF(R$7="","Yes",R$7))*ROW(Data!$C$1:$C$1000),ROW(R47)-ROW(R$7)),1),"")</f>
        <v>Disney XD</v>
      </c>
      <c r="S47" s="49" t="str">
        <f ca="1">IF(T47="","",IF(INDEX(Data!$BI:$BI,MATCH(T47,Data!$A:$A,0),1)=0,"",INDEX(Data!$BI:$BI,MATCH(T47,Data!$A:$A,0),1)))</f>
        <v/>
      </c>
      <c r="T47" s="49" t="str">
        <f ca="1">IFERROR(INDEX(Data!$A$1:R$1000,_xlfn.AGGREGATE(15,6,(OFFSET(Data!$A$1,0,MATCH(T$6,Data!$1:$1,0)-1,1000,1)=IF(T$7="","Yes",T$7))/(OFFSET(Data!$A$1,0,MATCH(T$6,Data!$1:$1,0)-1,1000,1)=IF(T$7="","Yes",T$7))*ROW(Data!$C$1:$C$1000),ROW(T47)-ROW(T$7)),1),"")</f>
        <v>Ecuador TV</v>
      </c>
      <c r="U47" s="49" t="str">
        <f ca="1">IF(V47="","",IF(INDEX(Data!$BI:$BI,MATCH(V47,Data!$A:$A,0),1)=0,"",INDEX(Data!$BI:$BI,MATCH(V47,Data!$A:$A,0),1)))</f>
        <v/>
      </c>
      <c r="V47" s="49" t="str">
        <f ca="1">IFERROR(INDEX(Data!$A$1:T$1000,_xlfn.AGGREGATE(15,6,(OFFSET(Data!$A$1,0,MATCH(V$6,Data!$1:$1,0)-1,1000,1)=IF(V$7="","Yes",V$7))/(OFFSET(Data!$A$1,0,MATCH(V$6,Data!$1:$1,0)-1,1000,1)=IF(V$7="","Yes",V$7))*ROW(Data!$C$1:$C$1000),ROW(V47)-ROW(V$7)),1),"")</f>
        <v>HGTV</v>
      </c>
      <c r="W47" s="49" t="str">
        <f ca="1">IF(X47="","",IF(INDEX(Data!$BI:$BI,MATCH(X47,Data!$A:$A,0),1)=0,"",INDEX(Data!$BI:$BI,MATCH(X47,Data!$A:$A,0),1)))</f>
        <v/>
      </c>
      <c r="X47" s="49" t="str">
        <f ca="1">IFERROR(INDEX(Data!$A$1:V$1000,_xlfn.AGGREGATE(15,6,(OFFSET(Data!$A$1,0,MATCH(X$6,Data!$1:$1,0)-1,1000,1)=IF(X$7="","Yes",X$7))/(OFFSET(Data!$A$1,0,MATCH(X$6,Data!$1:$1,0)-1,1000,1)=IF(X$7="","Yes",X$7))*ROW(Data!$C$1:$C$1000),ROW(X47)-ROW(X$7)),1),"")</f>
        <v>Golf Channel</v>
      </c>
      <c r="Y47" s="49" t="str">
        <f ca="1">IF(Z47="","",IF(INDEX(Data!$BI:$BI,MATCH(Z47,Data!$A:$A,0),1)=0,"",INDEX(Data!$BI:$BI,MATCH(Z47,Data!$A:$A,0),1)))</f>
        <v/>
      </c>
      <c r="Z47" s="49" t="str">
        <f ca="1">IFERROR(INDEX(Data!$A$1:X$1000,_xlfn.AGGREGATE(15,6,(OFFSET(Data!$A$1,0,MATCH(Z$6,Data!$1:$1,0)-1,1000,1)=IF(Z$7="","Yes",Z$7))/(OFFSET(Data!$A$1,0,MATCH(Z$6,Data!$1:$1,0)-1,1000,1)=IF(Z$7="","Yes",Z$7))*ROW(Data!$C$1:$C$1000),ROW(Z47)-ROW(Z$7)),1),"")</f>
        <v>Playstation Emerging Filmmakers Program</v>
      </c>
      <c r="AA47" s="49" t="str">
        <f ca="1">IF(AB47="","",IF(INDEX(Data!$BI:$BI,MATCH(AB47,Data!$A:$A,0),1)=0,"",INDEX(Data!$BI:$BI,MATCH(AB47,Data!$A:$A,0),1)))</f>
        <v/>
      </c>
      <c r="AB47" s="49" t="str">
        <f ca="1">IFERROR(INDEX(Data!$A$1:Z$1000,_xlfn.AGGREGATE(15,6,(OFFSET(Data!$A$1,0,MATCH(AB$6,Data!$1:$1,0)-1,1000,1)=IF(AB$7="","Yes",AB$7))/(OFFSET(Data!$A$1,0,MATCH(AB$6,Data!$1:$1,0)-1,1000,1)=IF(AB$7="","Yes",AB$7))*ROW(Data!$C$1:$C$1000),ROW(AB47)-ROW(AB$7)),1),"")</f>
        <v>FX</v>
      </c>
      <c r="AC47" s="49" t="str">
        <f ca="1">IF(AD47="","",IF(INDEX(Data!$BI:$BI,MATCH(AD47,Data!$A:$A,0),1)=0,"",INDEX(Data!$BI:$BI,MATCH(AD47,Data!$A:$A,0),1)))</f>
        <v/>
      </c>
      <c r="AD47" s="49" t="str">
        <f ca="1">IFERROR(INDEX(Data!$A$1:AB$1000,_xlfn.AGGREGATE(15,6,(OFFSET(Data!$A$1,0,MATCH(AD$6,Data!$1:$1,0)-1,1000,1)=IF(AD$7="","Yes",AD$7))/(OFFSET(Data!$A$1,0,MATCH(AD$6,Data!$1:$1,0)-1,1000,1)=IF(AD$7="","Yes",AD$7))*ROW(Data!$C$1:$C$1000),ROW(AD47)-ROW(AD$7)),1),"")</f>
        <v>We TV</v>
      </c>
      <c r="AE47" s="49" t="str">
        <f ca="1">IF(AF47="","",IF(INDEX(Data!$BI:$BI,MATCH(AF47,Data!$A:$A,0),1)=0,"",INDEX(Data!$BI:$BI,MATCH(AF47,Data!$A:$A,0),1)))</f>
        <v/>
      </c>
      <c r="AF47" s="49" t="str">
        <f ca="1">IFERROR(INDEX(Data!$A$1:AJ$1000,_xlfn.AGGREGATE(15,6,(OFFSET(Data!$A$1,0,MATCH(AF$6,Data!$1:$1,0)-1,1000,1)=IF(AF$7="","Yes",AF$7))/(OFFSET(Data!$A$1,0,MATCH(AF$6,Data!$1:$1,0)-1,1000,1)=IF(AF$7="","Yes",AF$7))*ROW(Data!$C$1:$C$1000),ROW(AF47)-ROW(AF$7)),1),"")</f>
        <v/>
      </c>
      <c r="AG47" s="49" t="str">
        <f ca="1">IF(AH47="","",IF(INDEX(Data!$BI:$BI,MATCH(AH47,Data!$A:$A,0),1)=0,"",INDEX(Data!$BI:$BI,MATCH(AH47,Data!$A:$A,0),1)))</f>
        <v/>
      </c>
      <c r="AH47" s="49" t="str">
        <f ca="1">IFERROR(INDEX(Data!$A$1:AL$1000,_xlfn.AGGREGATE(15,6,(OFFSET(Data!$A$1,0,MATCH(AH$6,Data!$1:$1,0)-1,1000,1)=IF(AH$7="","Yes",AH$7))/(OFFSET(Data!$A$1,0,MATCH(AH$6,Data!$1:$1,0)-1,1000,1)=IF(AH$7="","Yes",AH$7))*ROW(Data!$C$1:$C$1000),ROW(AH47)-ROW(AH$7)),1),"")</f>
        <v>Hallmark</v>
      </c>
    </row>
    <row r="48" spans="1:34" ht="24" x14ac:dyDescent="0.4">
      <c r="A48" s="49" t="str">
        <f ca="1">IF(B48="","",IF(INDEX(Data!$BI:$BI,MATCH(B48,Data!$A:$A,0),1)=0,"",INDEX(Data!$BI:$BI,MATCH(B48,Data!$A:$A,0),1)))</f>
        <v/>
      </c>
      <c r="B48" s="49" t="str">
        <f ca="1">IFERROR(INDEX(Data!A$1:$A$1000,_xlfn.AGGREGATE(15,6,(OFFSET(Data!$A$1,0,MATCH(B$6,Data!$1:$1,0)-1,1000,1)=IF(B$7="","Yes",B$7))/(OFFSET(Data!$A$1,0,MATCH(B$6,Data!$1:$1,0)-1,1000,1)=IF(B$7="","Yes",B$7))*ROW(Data!$C$1:$C$1000),ROW(B48)-ROW(B$7)),1),"")</f>
        <v>Nick Jr.</v>
      </c>
      <c r="C48" s="49" t="str">
        <f ca="1">IF(D48="","",IF(INDEX(Data!$BI:$BI,MATCH(D48,Data!$A:$A,0),1)=0,"",INDEX(Data!$BI:$BI,MATCH(D48,Data!$A:$A,0),1)))</f>
        <v/>
      </c>
      <c r="D48" s="49" t="str">
        <f ca="1">IFERROR(INDEX(Data!$A$1:C$1000,_xlfn.AGGREGATE(15,6,(OFFSET(Data!$A$1,0,MATCH(D$6,Data!$1:$1,0)-1,1000,1)=IF(D$7="","Yes",D$7))/(OFFSET(Data!$A$1,0,MATCH(D$6,Data!$1:$1,0)-1,1000,1)=IF(D$7="","Yes",D$7))*ROW(Data!$C$1:$C$1000),ROW(D48)-ROW(D$7)),1),"")</f>
        <v/>
      </c>
      <c r="E48" s="49" t="str">
        <f ca="1">IF(F48="","",IF(INDEX(Data!$BI:$BI,MATCH(F48,Data!$A:$A,0),1)=0,"",INDEX(Data!$BI:$BI,MATCH(F48,Data!$A:$A,0),1)))</f>
        <v/>
      </c>
      <c r="F48" s="49" t="str">
        <f ca="1">IFERROR(INDEX(Data!$A$1:E$1000,_xlfn.AGGREGATE(15,6,(OFFSET(Data!$A$1,0,MATCH(F$6,Data!$1:$1,0)-1,1000,1)=IF(F$7="","Yes",F$7))/(OFFSET(Data!$A$1,0,MATCH(F$6,Data!$1:$1,0)-1,1000,1)=IF(F$7="","Yes",F$7))*ROW(Data!$C$1:$C$1000),ROW(F48)-ROW(F$7)),1),"")</f>
        <v>TLC</v>
      </c>
      <c r="G48" s="49" t="str">
        <f ca="1">IF(H48="","",IF(INDEX(Data!$BI:$BI,MATCH(H48,Data!$A:$A,0),1)=0,"",INDEX(Data!$BI:$BI,MATCH(H48,Data!$A:$A,0),1)))</f>
        <v/>
      </c>
      <c r="H48" s="49" t="str">
        <f ca="1">IFERROR(INDEX(Data!$A$1:G$1000,_xlfn.AGGREGATE(15,6,(OFFSET(Data!$A$1,0,MATCH(H$6,Data!$1:$1,0)-1,1000,1)=IF(H$7="","Yes",H$7))/(OFFSET(Data!$A$1,0,MATCH(H$6,Data!$1:$1,0)-1,1000,1)=IF(H$7="","Yes",H$7))*ROW(Data!$C$1:$C$1000),ROW(H48)-ROW(H$7)),1),"")</f>
        <v>NBC Sports Network</v>
      </c>
      <c r="I48" s="49" t="str">
        <f ca="1">IF(J48="","",IF(INDEX(Data!$BI:$BI,MATCH(J48,Data!$A:$A,0),1)=0,"",INDEX(Data!$BI:$BI,MATCH(J48,Data!$A:$A,0),1)))</f>
        <v/>
      </c>
      <c r="J48" s="49" t="str">
        <f ca="1">IFERROR(INDEX(Data!$A$1:I$1000,_xlfn.AGGREGATE(15,6,(OFFSET(Data!$A$1,0,MATCH(J$6,Data!$1:$1,0)-1,1000,1)=IF(J$7="","Yes",J$7))/(OFFSET(Data!$A$1,0,MATCH(J$6,Data!$1:$1,0)-1,1000,1)=IF(J$7="","Yes",J$7))*ROW(Data!$C$1:$C$1000),ROW(J48)-ROW(J$7)),1),"")</f>
        <v>HBO Latino</v>
      </c>
      <c r="K48" s="49" t="str">
        <f ca="1">IF(L48="","",IF(INDEX(Data!$BI:$BI,MATCH(L48,Data!$A:$A,0),1)=0,"",INDEX(Data!$BI:$BI,MATCH(L48,Data!$A:$A,0),1)))</f>
        <v/>
      </c>
      <c r="L48" s="49" t="str">
        <f ca="1">IFERROR(INDEX(Data!$A$1:K$1000,_xlfn.AGGREGATE(15,6,(OFFSET(Data!$A$1,0,MATCH(L$6,Data!$1:$1,0)-1,1000,1)=IF(L$7="","Yes",L$7))/(OFFSET(Data!$A$1,0,MATCH(L$6,Data!$1:$1,0)-1,1000,1)=IF(L$7="","Yes",L$7))*ROW(Data!$C$1:$C$1000),ROW(L48)-ROW(L$7)),1),"")</f>
        <v>HGTV</v>
      </c>
      <c r="M48" s="49" t="str">
        <f ca="1">IF(N48="","",IF(INDEX(Data!$BI:$BI,MATCH(N48,Data!$A:$A,0),1)=0,"",INDEX(Data!$BI:$BI,MATCH(N48,Data!$A:$A,0),1)))</f>
        <v/>
      </c>
      <c r="N48" s="49" t="str">
        <f ca="1">IFERROR(INDEX(Data!$A$1:M$1000,_xlfn.AGGREGATE(15,6,(OFFSET(Data!$A$1,0,MATCH(N$6,Data!$1:$1,0)-1,1000,1)=IF(N$7="","Yes",N$7))/(OFFSET(Data!$A$1,0,MATCH(N$6,Data!$1:$1,0)-1,1000,1)=IF(N$7="","Yes",N$7))*ROW(Data!$C$1:$C$1000),ROW(N48)-ROW(N$7)),1),"")</f>
        <v>Fox Sports 1</v>
      </c>
      <c r="O48" s="49" t="str">
        <f ca="1">IF(P48="","",IF(INDEX(Data!$BI:$BI,MATCH(P48,Data!$A:$A,0),1)=0,"",INDEX(Data!$BI:$BI,MATCH(P48,Data!$A:$A,0),1)))</f>
        <v/>
      </c>
      <c r="P48" s="49" t="str">
        <f ca="1">IFERROR(INDEX(Data!$A$1:O$1000,_xlfn.AGGREGATE(15,6,(OFFSET(Data!$A$1,0,MATCH(P$6,Data!$1:$1,0)-1,1000,1)=IF(P$7="","Yes",P$7))/(OFFSET(Data!$A$1,0,MATCH(P$6,Data!$1:$1,0)-1,1000,1)=IF(P$7="","Yes",P$7))*ROW(Data!$C$1:$C$1000),ROW(P48)-ROW(P$7)),1),"")</f>
        <v>E!</v>
      </c>
      <c r="Q48" s="49" t="str">
        <f ca="1">IF(R48="","",IF(INDEX(Data!$BI:$BI,MATCH(R48,Data!$A:$A,0),1)=0,"",INDEX(Data!$BI:$BI,MATCH(R48,Data!$A:$A,0),1)))</f>
        <v/>
      </c>
      <c r="R48" s="49" t="str">
        <f ca="1">IFERROR(INDEX(Data!$A$1:Q$1000,_xlfn.AGGREGATE(15,6,(OFFSET(Data!$A$1,0,MATCH(R$6,Data!$1:$1,0)-1,1000,1)=IF(R$7="","Yes",R$7))/(OFFSET(Data!$A$1,0,MATCH(R$6,Data!$1:$1,0)-1,1000,1)=IF(R$7="","Yes",R$7))*ROW(Data!$C$1:$C$1000),ROW(R48)-ROW(R$7)),1),"")</f>
        <v>DIY</v>
      </c>
      <c r="S48" s="49" t="str">
        <f ca="1">IF(T48="","",IF(INDEX(Data!$BI:$BI,MATCH(T48,Data!$A:$A,0),1)=0,"",INDEX(Data!$BI:$BI,MATCH(T48,Data!$A:$A,0),1)))</f>
        <v/>
      </c>
      <c r="T48" s="49" t="str">
        <f ca="1">IFERROR(INDEX(Data!$A$1:R$1000,_xlfn.AGGREGATE(15,6,(OFFSET(Data!$A$1,0,MATCH(T$6,Data!$1:$1,0)-1,1000,1)=IF(T$7="","Yes",T$7))/(OFFSET(Data!$A$1,0,MATCH(T$6,Data!$1:$1,0)-1,1000,1)=IF(T$7="","Yes",T$7))*ROW(Data!$C$1:$C$1000),ROW(T48)-ROW(T$7)),1),"")</f>
        <v>Ecuavisa Internacional</v>
      </c>
      <c r="U48" s="49" t="str">
        <f ca="1">IF(V48="","",IF(INDEX(Data!$BI:$BI,MATCH(V48,Data!$A:$A,0),1)=0,"",INDEX(Data!$BI:$BI,MATCH(V48,Data!$A:$A,0),1)))</f>
        <v/>
      </c>
      <c r="V48" s="49" t="str">
        <f ca="1">IFERROR(INDEX(Data!$A$1:T$1000,_xlfn.AGGREGATE(15,6,(OFFSET(Data!$A$1,0,MATCH(V$6,Data!$1:$1,0)-1,1000,1)=IF(V$7="","Yes",V$7))/(OFFSET(Data!$A$1,0,MATCH(V$6,Data!$1:$1,0)-1,1000,1)=IF(V$7="","Yes",V$7))*ROW(Data!$C$1:$C$1000),ROW(V48)-ROW(V$7)),1),"")</f>
        <v>HLN</v>
      </c>
      <c r="W48" s="49" t="str">
        <f ca="1">IF(X48="","",IF(INDEX(Data!$BI:$BI,MATCH(X48,Data!$A:$A,0),1)=0,"",INDEX(Data!$BI:$BI,MATCH(X48,Data!$A:$A,0),1)))</f>
        <v/>
      </c>
      <c r="X48" s="49" t="str">
        <f ca="1">IFERROR(INDEX(Data!$A$1:V$1000,_xlfn.AGGREGATE(15,6,(OFFSET(Data!$A$1,0,MATCH(X$6,Data!$1:$1,0)-1,1000,1)=IF(X$7="","Yes",X$7))/(OFFSET(Data!$A$1,0,MATCH(X$6,Data!$1:$1,0)-1,1000,1)=IF(X$7="","Yes",X$7))*ROW(Data!$C$1:$C$1000),ROW(X48)-ROW(X$7)),1),"")</f>
        <v>HGTV</v>
      </c>
      <c r="Y48" s="49" t="str">
        <f ca="1">IF(Z48="","",IF(INDEX(Data!$BI:$BI,MATCH(Z48,Data!$A:$A,0),1)=0,"",INDEX(Data!$BI:$BI,MATCH(Z48,Data!$A:$A,0),1)))</f>
        <v/>
      </c>
      <c r="Z48" s="49" t="str">
        <f ca="1">IFERROR(INDEX(Data!$A$1:X$1000,_xlfn.AGGREGATE(15,6,(OFFSET(Data!$A$1,0,MATCH(Z$6,Data!$1:$1,0)-1,1000,1)=IF(Z$7="","Yes",Z$7))/(OFFSET(Data!$A$1,0,MATCH(Z$6,Data!$1:$1,0)-1,1000,1)=IF(Z$7="","Yes",Z$7))*ROW(Data!$C$1:$C$1000),ROW(Z48)-ROW(Z$7)),1),"")</f>
        <v>PS Vue Spotlight</v>
      </c>
      <c r="AA48" s="49" t="str">
        <f ca="1">IF(AB48="","",IF(INDEX(Data!$BI:$BI,MATCH(AB48,Data!$A:$A,0),1)=0,"",INDEX(Data!$BI:$BI,MATCH(AB48,Data!$A:$A,0),1)))</f>
        <v/>
      </c>
      <c r="AB48" s="49" t="str">
        <f ca="1">IFERROR(INDEX(Data!$A$1:Z$1000,_xlfn.AGGREGATE(15,6,(OFFSET(Data!$A$1,0,MATCH(AB$6,Data!$1:$1,0)-1,1000,1)=IF(AB$7="","Yes",AB$7))/(OFFSET(Data!$A$1,0,MATCH(AB$6,Data!$1:$1,0)-1,1000,1)=IF(AB$7="","Yes",AB$7))*ROW(Data!$C$1:$C$1000),ROW(AB48)-ROW(AB$7)),1),"")</f>
        <v>FX Movie Channel</v>
      </c>
      <c r="AC48" s="49" t="str">
        <f ca="1">IF(AD48="","",IF(INDEX(Data!$BI:$BI,MATCH(AD48,Data!$A:$A,0),1)=0,"",INDEX(Data!$BI:$BI,MATCH(AD48,Data!$A:$A,0),1)))</f>
        <v/>
      </c>
      <c r="AD48" s="49" t="str">
        <f ca="1">IFERROR(INDEX(Data!$A$1:AB$1000,_xlfn.AGGREGATE(15,6,(OFFSET(Data!$A$1,0,MATCH(AD$6,Data!$1:$1,0)-1,1000,1)=IF(AD$7="","Yes",AD$7))/(OFFSET(Data!$A$1,0,MATCH(AD$6,Data!$1:$1,0)-1,1000,1)=IF(AD$7="","Yes",AD$7))*ROW(Data!$C$1:$C$1000),ROW(AD48)-ROW(AD$7)),1),"")</f>
        <v/>
      </c>
      <c r="AE48" s="49" t="str">
        <f ca="1">IF(AF48="","",IF(INDEX(Data!$BI:$BI,MATCH(AF48,Data!$A:$A,0),1)=0,"",INDEX(Data!$BI:$BI,MATCH(AF48,Data!$A:$A,0),1)))</f>
        <v/>
      </c>
      <c r="AF48" s="49" t="str">
        <f ca="1">IFERROR(INDEX(Data!$A$1:AJ$1000,_xlfn.AGGREGATE(15,6,(OFFSET(Data!$A$1,0,MATCH(AF$6,Data!$1:$1,0)-1,1000,1)=IF(AF$7="","Yes",AF$7))/(OFFSET(Data!$A$1,0,MATCH(AF$6,Data!$1:$1,0)-1,1000,1)=IF(AF$7="","Yes",AF$7))*ROW(Data!$C$1:$C$1000),ROW(AF48)-ROW(AF$7)),1),"")</f>
        <v/>
      </c>
      <c r="AG48" s="49" t="str">
        <f ca="1">IF(AH48="","",IF(INDEX(Data!$BI:$BI,MATCH(AH48,Data!$A:$A,0),1)=0,"",INDEX(Data!$BI:$BI,MATCH(AH48,Data!$A:$A,0),1)))</f>
        <v/>
      </c>
      <c r="AH48" s="49" t="str">
        <f ca="1">IFERROR(INDEX(Data!$A$1:AL$1000,_xlfn.AGGREGATE(15,6,(OFFSET(Data!$A$1,0,MATCH(AH$6,Data!$1:$1,0)-1,1000,1)=IF(AH$7="","Yes",AH$7))/(OFFSET(Data!$A$1,0,MATCH(AH$6,Data!$1:$1,0)-1,1000,1)=IF(AH$7="","Yes",AH$7))*ROW(Data!$C$1:$C$1000),ROW(AH48)-ROW(AH$7)),1),"")</f>
        <v>HBO</v>
      </c>
    </row>
    <row r="49" spans="1:34" ht="24" x14ac:dyDescent="0.4">
      <c r="A49" s="49" t="str">
        <f ca="1">IF(B49="","",IF(INDEX(Data!$BI:$BI,MATCH(B49,Data!$A:$A,0),1)=0,"",INDEX(Data!$BI:$BI,MATCH(B49,Data!$A:$A,0),1)))</f>
        <v/>
      </c>
      <c r="B49" s="49" t="str">
        <f ca="1">IFERROR(INDEX(Data!A$1:$A$1000,_xlfn.AGGREGATE(15,6,(OFFSET(Data!$A$1,0,MATCH(B$6,Data!$1:$1,0)-1,1000,1)=IF(B$7="","Yes",B$7))/(OFFSET(Data!$A$1,0,MATCH(B$6,Data!$1:$1,0)-1,1000,1)=IF(B$7="","Yes",B$7))*ROW(Data!$C$1:$C$1000),ROW(B49)-ROW(B$7)),1),"")</f>
        <v>Nickelodeon</v>
      </c>
      <c r="C49" s="49" t="str">
        <f ca="1">IF(D49="","",IF(INDEX(Data!$BI:$BI,MATCH(D49,Data!$A:$A,0),1)=0,"",INDEX(Data!$BI:$BI,MATCH(D49,Data!$A:$A,0),1)))</f>
        <v/>
      </c>
      <c r="D49" s="49" t="str">
        <f ca="1">IFERROR(INDEX(Data!$A$1:C$1000,_xlfn.AGGREGATE(15,6,(OFFSET(Data!$A$1,0,MATCH(D$6,Data!$1:$1,0)-1,1000,1)=IF(D$7="","Yes",D$7))/(OFFSET(Data!$A$1,0,MATCH(D$6,Data!$1:$1,0)-1,1000,1)=IF(D$7="","Yes",D$7))*ROW(Data!$C$1:$C$1000),ROW(D49)-ROW(D$7)),1),"")</f>
        <v/>
      </c>
      <c r="E49" s="49" t="str">
        <f ca="1">IF(F49="","",IF(INDEX(Data!$BI:$BI,MATCH(F49,Data!$A:$A,0),1)=0,"",INDEX(Data!$BI:$BI,MATCH(F49,Data!$A:$A,0),1)))</f>
        <v/>
      </c>
      <c r="F49" s="49" t="str">
        <f ca="1">IFERROR(INDEX(Data!$A$1:E$1000,_xlfn.AGGREGATE(15,6,(OFFSET(Data!$A$1,0,MATCH(F$6,Data!$1:$1,0)-1,1000,1)=IF(F$7="","Yes",F$7))/(OFFSET(Data!$A$1,0,MATCH(F$6,Data!$1:$1,0)-1,1000,1)=IF(F$7="","Yes",F$7))*ROW(Data!$C$1:$C$1000),ROW(F49)-ROW(F$7)),1),"")</f>
        <v>TNT</v>
      </c>
      <c r="G49" s="49" t="str">
        <f ca="1">IF(H49="","",IF(INDEX(Data!$BI:$BI,MATCH(H49,Data!$A:$A,0),1)=0,"",INDEX(Data!$BI:$BI,MATCH(H49,Data!$A:$A,0),1)))</f>
        <v/>
      </c>
      <c r="H49" s="49" t="str">
        <f ca="1">IFERROR(INDEX(Data!$A$1:G$1000,_xlfn.AGGREGATE(15,6,(OFFSET(Data!$A$1,0,MATCH(H$6,Data!$1:$1,0)-1,1000,1)=IF(H$7="","Yes",H$7))/(OFFSET(Data!$A$1,0,MATCH(H$6,Data!$1:$1,0)-1,1000,1)=IF(H$7="","Yes",H$7))*ROW(Data!$C$1:$C$1000),ROW(H49)-ROW(H$7)),1),"")</f>
        <v>Nick Jr.</v>
      </c>
      <c r="I49" s="49" t="str">
        <f ca="1">IF(J49="","",IF(INDEX(Data!$BI:$BI,MATCH(J49,Data!$A:$A,0),1)=0,"",INDEX(Data!$BI:$BI,MATCH(J49,Data!$A:$A,0),1)))</f>
        <v/>
      </c>
      <c r="J49" s="49" t="str">
        <f ca="1">IFERROR(INDEX(Data!$A$1:I$1000,_xlfn.AGGREGATE(15,6,(OFFSET(Data!$A$1,0,MATCH(J$6,Data!$1:$1,0)-1,1000,1)=IF(J$7="","Yes",J$7))/(OFFSET(Data!$A$1,0,MATCH(J$6,Data!$1:$1,0)-1,1000,1)=IF(J$7="","Yes",J$7))*ROW(Data!$C$1:$C$1000),ROW(J49)-ROW(J$7)),1),"")</f>
        <v>HLN</v>
      </c>
      <c r="K49" s="49" t="str">
        <f ca="1">IF(L49="","",IF(INDEX(Data!$BI:$BI,MATCH(L49,Data!$A:$A,0),1)=0,"",INDEX(Data!$BI:$BI,MATCH(L49,Data!$A:$A,0),1)))</f>
        <v/>
      </c>
      <c r="L49" s="49" t="str">
        <f ca="1">IFERROR(INDEX(Data!$A$1:K$1000,_xlfn.AGGREGATE(15,6,(OFFSET(Data!$A$1,0,MATCH(L$6,Data!$1:$1,0)-1,1000,1)=IF(L$7="","Yes",L$7))/(OFFSET(Data!$A$1,0,MATCH(L$6,Data!$1:$1,0)-1,1000,1)=IF(L$7="","Yes",L$7))*ROW(Data!$C$1:$C$1000),ROW(L49)-ROW(L$7)),1),"")</f>
        <v>History</v>
      </c>
      <c r="M49" s="49">
        <f ca="1">IF(N49="","",IF(INDEX(Data!$BI:$BI,MATCH(N49,Data!$A:$A,0),1)=0,"",INDEX(Data!$BI:$BI,MATCH(N49,Data!$A:$A,0),1)))</f>
        <v>2</v>
      </c>
      <c r="N49" s="49" t="str">
        <f ca="1">IFERROR(INDEX(Data!$A$1:M$1000,_xlfn.AGGREGATE(15,6,(OFFSET(Data!$A$1,0,MATCH(N$6,Data!$1:$1,0)-1,1000,1)=IF(N$7="","Yes",N$7))/(OFFSET(Data!$A$1,0,MATCH(N$6,Data!$1:$1,0)-1,1000,1)=IF(N$7="","Yes",N$7))*ROW(Data!$C$1:$C$1000),ROW(N49)-ROW(N$7)),1),"")</f>
        <v>Fox Sports Regionals</v>
      </c>
      <c r="O49" s="49" t="str">
        <f ca="1">IF(P49="","",IF(INDEX(Data!$BI:$BI,MATCH(P49,Data!$A:$A,0),1)=0,"",INDEX(Data!$BI:$BI,MATCH(P49,Data!$A:$A,0),1)))</f>
        <v/>
      </c>
      <c r="P49" s="49" t="str">
        <f ca="1">IFERROR(INDEX(Data!$A$1:O$1000,_xlfn.AGGREGATE(15,6,(OFFSET(Data!$A$1,0,MATCH(P$6,Data!$1:$1,0)-1,1000,1)=IF(P$7="","Yes",P$7))/(OFFSET(Data!$A$1,0,MATCH(P$6,Data!$1:$1,0)-1,1000,1)=IF(P$7="","Yes",P$7))*ROW(Data!$C$1:$C$1000),ROW(P49)-ROW(P$7)),1),"")</f>
        <v>ESPN</v>
      </c>
      <c r="Q49" s="49" t="str">
        <f ca="1">IF(R49="","",IF(INDEX(Data!$BI:$BI,MATCH(R49,Data!$A:$A,0),1)=0,"",INDEX(Data!$BI:$BI,MATCH(R49,Data!$A:$A,0),1)))</f>
        <v/>
      </c>
      <c r="R49" s="49" t="str">
        <f ca="1">IFERROR(INDEX(Data!$A$1:Q$1000,_xlfn.AGGREGATE(15,6,(OFFSET(Data!$A$1,0,MATCH(R$6,Data!$1:$1,0)-1,1000,1)=IF(R$7="","Yes",R$7))/(OFFSET(Data!$A$1,0,MATCH(R$6,Data!$1:$1,0)-1,1000,1)=IF(R$7="","Yes",R$7))*ROW(Data!$C$1:$C$1000),ROW(R49)-ROW(R$7)),1),"")</f>
        <v>E!</v>
      </c>
      <c r="S49" s="49" t="str">
        <f ca="1">IF(T49="","",IF(INDEX(Data!$BI:$BI,MATCH(T49,Data!$A:$A,0),1)=0,"",INDEX(Data!$BI:$BI,MATCH(T49,Data!$A:$A,0),1)))</f>
        <v/>
      </c>
      <c r="T49" s="49" t="str">
        <f ca="1">IFERROR(INDEX(Data!$A$1:R$1000,_xlfn.AGGREGATE(15,6,(OFFSET(Data!$A$1,0,MATCH(T$6,Data!$1:$1,0)-1,1000,1)=IF(T$7="","Yes",T$7))/(OFFSET(Data!$A$1,0,MATCH(T$6,Data!$1:$1,0)-1,1000,1)=IF(T$7="","Yes",T$7))*ROW(Data!$C$1:$C$1000),ROW(T49)-ROW(T$7)),1),"")</f>
        <v>El Rey</v>
      </c>
      <c r="U49" s="49" t="str">
        <f ca="1">IF(V49="","",IF(INDEX(Data!$BI:$BI,MATCH(V49,Data!$A:$A,0),1)=0,"",INDEX(Data!$BI:$BI,MATCH(V49,Data!$A:$A,0),1)))</f>
        <v/>
      </c>
      <c r="V49" s="49" t="str">
        <f ca="1">IFERROR(INDEX(Data!$A$1:T$1000,_xlfn.AGGREGATE(15,6,(OFFSET(Data!$A$1,0,MATCH(V$6,Data!$1:$1,0)-1,1000,1)=IF(V$7="","Yes",V$7))/(OFFSET(Data!$A$1,0,MATCH(V$6,Data!$1:$1,0)-1,1000,1)=IF(V$7="","Yes",V$7))*ROW(Data!$C$1:$C$1000),ROW(V49)-ROW(V$7)),1),"")</f>
        <v>IFC</v>
      </c>
      <c r="W49" s="49" t="str">
        <f ca="1">IF(X49="","",IF(INDEX(Data!$BI:$BI,MATCH(X49,Data!$A:$A,0),1)=0,"",INDEX(Data!$BI:$BI,MATCH(X49,Data!$A:$A,0),1)))</f>
        <v/>
      </c>
      <c r="X49" s="49" t="str">
        <f ca="1">IFERROR(INDEX(Data!$A$1:V$1000,_xlfn.AGGREGATE(15,6,(OFFSET(Data!$A$1,0,MATCH(X$6,Data!$1:$1,0)-1,1000,1)=IF(X$7="","Yes",X$7))/(OFFSET(Data!$A$1,0,MATCH(X$6,Data!$1:$1,0)-1,1000,1)=IF(X$7="","Yes",X$7))*ROW(Data!$C$1:$C$1000),ROW(X49)-ROW(X$7)),1),"")</f>
        <v>History</v>
      </c>
      <c r="Y49" s="49" t="str">
        <f ca="1">IF(Z49="","",IF(INDEX(Data!$BI:$BI,MATCH(Z49,Data!$A:$A,0),1)=0,"",INDEX(Data!$BI:$BI,MATCH(Z49,Data!$A:$A,0),1)))</f>
        <v/>
      </c>
      <c r="Z49" s="49" t="str">
        <f ca="1">IFERROR(INDEX(Data!$A$1:X$1000,_xlfn.AGGREGATE(15,6,(OFFSET(Data!$A$1,0,MATCH(Z$6,Data!$1:$1,0)-1,1000,1)=IF(Z$7="","Yes",Z$7))/(OFFSET(Data!$A$1,0,MATCH(Z$6,Data!$1:$1,0)-1,1000,1)=IF(Z$7="","Yes",Z$7))*ROW(Data!$C$1:$C$1000),ROW(Z49)-ROW(Z$7)),1),"")</f>
        <v>Science</v>
      </c>
      <c r="AA49" s="49" t="str">
        <f ca="1">IF(AB49="","",IF(INDEX(Data!$BI:$BI,MATCH(AB49,Data!$A:$A,0),1)=0,"",INDEX(Data!$BI:$BI,MATCH(AB49,Data!$A:$A,0),1)))</f>
        <v/>
      </c>
      <c r="AB49" s="49" t="str">
        <f ca="1">IFERROR(INDEX(Data!$A$1:Z$1000,_xlfn.AGGREGATE(15,6,(OFFSET(Data!$A$1,0,MATCH(AB$6,Data!$1:$1,0)-1,1000,1)=IF(AB$7="","Yes",AB$7))/(OFFSET(Data!$A$1,0,MATCH(AB$6,Data!$1:$1,0)-1,1000,1)=IF(AB$7="","Yes",AB$7))*ROW(Data!$C$1:$C$1000),ROW(AB49)-ROW(AB$7)),1),"")</f>
        <v>FXX</v>
      </c>
      <c r="AC49" s="49" t="str">
        <f ca="1">IF(AD49="","",IF(INDEX(Data!$BI:$BI,MATCH(AD49,Data!$A:$A,0),1)=0,"",INDEX(Data!$BI:$BI,MATCH(AD49,Data!$A:$A,0),1)))</f>
        <v/>
      </c>
      <c r="AD49" s="49" t="str">
        <f ca="1">IFERROR(INDEX(Data!$A$1:AB$1000,_xlfn.AGGREGATE(15,6,(OFFSET(Data!$A$1,0,MATCH(AD$6,Data!$1:$1,0)-1,1000,1)=IF(AD$7="","Yes",AD$7))/(OFFSET(Data!$A$1,0,MATCH(AD$6,Data!$1:$1,0)-1,1000,1)=IF(AD$7="","Yes",AD$7))*ROW(Data!$C$1:$C$1000),ROW(AD49)-ROW(AD$7)),1),"")</f>
        <v/>
      </c>
      <c r="AE49" s="49" t="str">
        <f ca="1">IF(AF49="","",IF(INDEX(Data!$BI:$BI,MATCH(AF49,Data!$A:$A,0),1)=0,"",INDEX(Data!$BI:$BI,MATCH(AF49,Data!$A:$A,0),1)))</f>
        <v/>
      </c>
      <c r="AF49" s="49" t="str">
        <f ca="1">IFERROR(INDEX(Data!$A$1:AJ$1000,_xlfn.AGGREGATE(15,6,(OFFSET(Data!$A$1,0,MATCH(AF$6,Data!$1:$1,0)-1,1000,1)=IF(AF$7="","Yes",AF$7))/(OFFSET(Data!$A$1,0,MATCH(AF$6,Data!$1:$1,0)-1,1000,1)=IF(AF$7="","Yes",AF$7))*ROW(Data!$C$1:$C$1000),ROW(AF49)-ROW(AF$7)),1),"")</f>
        <v/>
      </c>
      <c r="AG49" s="49" t="str">
        <f ca="1">IF(AH49="","",IF(INDEX(Data!$BI:$BI,MATCH(AH49,Data!$A:$A,0),1)=0,"",INDEX(Data!$BI:$BI,MATCH(AH49,Data!$A:$A,0),1)))</f>
        <v/>
      </c>
      <c r="AH49" s="49" t="str">
        <f ca="1">IFERROR(INDEX(Data!$A$1:AL$1000,_xlfn.AGGREGATE(15,6,(OFFSET(Data!$A$1,0,MATCH(AH$6,Data!$1:$1,0)-1,1000,1)=IF(AH$7="","Yes",AH$7))/(OFFSET(Data!$A$1,0,MATCH(AH$6,Data!$1:$1,0)-1,1000,1)=IF(AH$7="","Yes",AH$7))*ROW(Data!$C$1:$C$1000),ROW(AH49)-ROW(AH$7)),1),"")</f>
        <v>HGTV</v>
      </c>
    </row>
    <row r="50" spans="1:34" ht="24" x14ac:dyDescent="0.4">
      <c r="A50" s="49" t="str">
        <f ca="1">IF(B50="","",IF(INDEX(Data!$BI:$BI,MATCH(B50,Data!$A:$A,0),1)=0,"",INDEX(Data!$BI:$BI,MATCH(B50,Data!$A:$A,0),1)))</f>
        <v/>
      </c>
      <c r="B50" s="49" t="str">
        <f ca="1">IFERROR(INDEX(Data!A$1:$A$1000,_xlfn.AGGREGATE(15,6,(OFFSET(Data!$A$1,0,MATCH(B$6,Data!$1:$1,0)-1,1000,1)=IF(B$7="","Yes",B$7))/(OFFSET(Data!$A$1,0,MATCH(B$6,Data!$1:$1,0)-1,1000,1)=IF(B$7="","Yes",B$7))*ROW(Data!$C$1:$C$1000),ROW(B50)-ROW(B$7)),1),"")</f>
        <v>Nicktoons</v>
      </c>
      <c r="C50" s="49" t="str">
        <f ca="1">IF(D50="","",IF(INDEX(Data!$BI:$BI,MATCH(D50,Data!$A:$A,0),1)=0,"",INDEX(Data!$BI:$BI,MATCH(D50,Data!$A:$A,0),1)))</f>
        <v/>
      </c>
      <c r="D50" s="49" t="str">
        <f ca="1">IFERROR(INDEX(Data!$A$1:C$1000,_xlfn.AGGREGATE(15,6,(OFFSET(Data!$A$1,0,MATCH(D$6,Data!$1:$1,0)-1,1000,1)=IF(D$7="","Yes",D$7))/(OFFSET(Data!$A$1,0,MATCH(D$6,Data!$1:$1,0)-1,1000,1)=IF(D$7="","Yes",D$7))*ROW(Data!$C$1:$C$1000),ROW(D50)-ROW(D$7)),1),"")</f>
        <v/>
      </c>
      <c r="E50" s="49" t="str">
        <f ca="1">IF(F50="","",IF(INDEX(Data!$BI:$BI,MATCH(F50,Data!$A:$A,0),1)=0,"",INDEX(Data!$BI:$BI,MATCH(F50,Data!$A:$A,0),1)))</f>
        <v/>
      </c>
      <c r="F50" s="49" t="str">
        <f ca="1">IFERROR(INDEX(Data!$A$1:E$1000,_xlfn.AGGREGATE(15,6,(OFFSET(Data!$A$1,0,MATCH(F$6,Data!$1:$1,0)-1,1000,1)=IF(F$7="","Yes",F$7))/(OFFSET(Data!$A$1,0,MATCH(F$6,Data!$1:$1,0)-1,1000,1)=IF(F$7="","Yes",F$7))*ROW(Data!$C$1:$C$1000),ROW(F50)-ROW(F$7)),1),"")</f>
        <v>Travel Channel</v>
      </c>
      <c r="G50" s="49" t="str">
        <f ca="1">IF(H50="","",IF(INDEX(Data!$BI:$BI,MATCH(H50,Data!$A:$A,0),1)=0,"",INDEX(Data!$BI:$BI,MATCH(H50,Data!$A:$A,0),1)))</f>
        <v/>
      </c>
      <c r="H50" s="49" t="str">
        <f ca="1">IFERROR(INDEX(Data!$A$1:G$1000,_xlfn.AGGREGATE(15,6,(OFFSET(Data!$A$1,0,MATCH(H$6,Data!$1:$1,0)-1,1000,1)=IF(H$7="","Yes",H$7))/(OFFSET(Data!$A$1,0,MATCH(H$6,Data!$1:$1,0)-1,1000,1)=IF(H$7="","Yes",H$7))*ROW(Data!$C$1:$C$1000),ROW(H50)-ROW(H$7)),1),"")</f>
        <v>Nickelodeon</v>
      </c>
      <c r="I50" s="49" t="str">
        <f ca="1">IF(J50="","",IF(INDEX(Data!$BI:$BI,MATCH(J50,Data!$A:$A,0),1)=0,"",INDEX(Data!$BI:$BI,MATCH(J50,Data!$A:$A,0),1)))</f>
        <v/>
      </c>
      <c r="J50" s="49" t="str">
        <f ca="1">IFERROR(INDEX(Data!$A$1:I$1000,_xlfn.AGGREGATE(15,6,(OFFSET(Data!$A$1,0,MATCH(J$6,Data!$1:$1,0)-1,1000,1)=IF(J$7="","Yes",J$7))/(OFFSET(Data!$A$1,0,MATCH(J$6,Data!$1:$1,0)-1,1000,1)=IF(J$7="","Yes",J$7))*ROW(Data!$C$1:$C$1000),ROW(J50)-ROW(J$7)),1),"")</f>
        <v>Longhorn Network</v>
      </c>
      <c r="K50" s="49" t="str">
        <f ca="1">IF(L50="","",IF(INDEX(Data!$BI:$BI,MATCH(L50,Data!$A:$A,0),1)=0,"",INDEX(Data!$BI:$BI,MATCH(L50,Data!$A:$A,0),1)))</f>
        <v/>
      </c>
      <c r="L50" s="49" t="str">
        <f ca="1">IFERROR(INDEX(Data!$A$1:K$1000,_xlfn.AGGREGATE(15,6,(OFFSET(Data!$A$1,0,MATCH(L$6,Data!$1:$1,0)-1,1000,1)=IF(L$7="","Yes",L$7))/(OFFSET(Data!$A$1,0,MATCH(L$6,Data!$1:$1,0)-1,1000,1)=IF(L$7="","Yes",L$7))*ROW(Data!$C$1:$C$1000),ROW(L50)-ROW(L$7)),1),"")</f>
        <v>HLN</v>
      </c>
      <c r="M50" s="49" t="str">
        <f ca="1">IF(N50="","",IF(INDEX(Data!$BI:$BI,MATCH(N50,Data!$A:$A,0),1)=0,"",INDEX(Data!$BI:$BI,MATCH(N50,Data!$A:$A,0),1)))</f>
        <v/>
      </c>
      <c r="N50" s="49" t="str">
        <f ca="1">IFERROR(INDEX(Data!$A$1:M$1000,_xlfn.AGGREGATE(15,6,(OFFSET(Data!$A$1,0,MATCH(N$6,Data!$1:$1,0)-1,1000,1)=IF(N$7="","Yes",N$7))/(OFFSET(Data!$A$1,0,MATCH(N$6,Data!$1:$1,0)-1,1000,1)=IF(N$7="","Yes",N$7))*ROW(Data!$C$1:$C$1000),ROW(N50)-ROW(N$7)),1),"")</f>
        <v>Freeform</v>
      </c>
      <c r="O50" s="49" t="str">
        <f ca="1">IF(P50="","",IF(INDEX(Data!$BI:$BI,MATCH(P50,Data!$A:$A,0),1)=0,"",INDEX(Data!$BI:$BI,MATCH(P50,Data!$A:$A,0),1)))</f>
        <v/>
      </c>
      <c r="P50" s="49" t="str">
        <f ca="1">IFERROR(INDEX(Data!$A$1:O$1000,_xlfn.AGGREGATE(15,6,(OFFSET(Data!$A$1,0,MATCH(P$6,Data!$1:$1,0)-1,1000,1)=IF(P$7="","Yes",P$7))/(OFFSET(Data!$A$1,0,MATCH(P$6,Data!$1:$1,0)-1,1000,1)=IF(P$7="","Yes",P$7))*ROW(Data!$C$1:$C$1000),ROW(P50)-ROW(P$7)),1),"")</f>
        <v>ESPN 2</v>
      </c>
      <c r="Q50" s="49" t="str">
        <f ca="1">IF(R50="","",IF(INDEX(Data!$BI:$BI,MATCH(R50,Data!$A:$A,0),1)=0,"",INDEX(Data!$BI:$BI,MATCH(R50,Data!$A:$A,0),1)))</f>
        <v/>
      </c>
      <c r="R50" s="49" t="str">
        <f ca="1">IFERROR(INDEX(Data!$A$1:Q$1000,_xlfn.AGGREGATE(15,6,(OFFSET(Data!$A$1,0,MATCH(R$6,Data!$1:$1,0)-1,1000,1)=IF(R$7="","Yes",R$7))/(OFFSET(Data!$A$1,0,MATCH(R$6,Data!$1:$1,0)-1,1000,1)=IF(R$7="","Yes",R$7))*ROW(Data!$C$1:$C$1000),ROW(R50)-ROW(R$7)),1),"")</f>
        <v>El Rey</v>
      </c>
      <c r="S50" s="49" t="str">
        <f ca="1">IF(T50="","",IF(INDEX(Data!$BI:$BI,MATCH(T50,Data!$A:$A,0),1)=0,"",INDEX(Data!$BI:$BI,MATCH(T50,Data!$A:$A,0),1)))</f>
        <v/>
      </c>
      <c r="T50" s="49" t="str">
        <f ca="1">IFERROR(INDEX(Data!$A$1:R$1000,_xlfn.AGGREGATE(15,6,(OFFSET(Data!$A$1,0,MATCH(T$6,Data!$1:$1,0)-1,1000,1)=IF(T$7="","Yes",T$7))/(OFFSET(Data!$A$1,0,MATCH(T$6,Data!$1:$1,0)-1,1000,1)=IF(T$7="","Yes",T$7))*ROW(Data!$C$1:$C$1000),ROW(T50)-ROW(T$7)),1),"")</f>
        <v>Enlace</v>
      </c>
      <c r="U50" s="49" t="str">
        <f ca="1">IF(V50="","",IF(INDEX(Data!$BI:$BI,MATCH(V50,Data!$A:$A,0),1)=0,"",INDEX(Data!$BI:$BI,MATCH(V50,Data!$A:$A,0),1)))</f>
        <v/>
      </c>
      <c r="V50" s="49" t="str">
        <f ca="1">IFERROR(INDEX(Data!$A$1:T$1000,_xlfn.AGGREGATE(15,6,(OFFSET(Data!$A$1,0,MATCH(V$6,Data!$1:$1,0)-1,1000,1)=IF(V$7="","Yes",V$7))/(OFFSET(Data!$A$1,0,MATCH(V$6,Data!$1:$1,0)-1,1000,1)=IF(V$7="","Yes",V$7))*ROW(Data!$C$1:$C$1000),ROW(V50)-ROW(V$7)),1),"")</f>
        <v>Investigation Discovery</v>
      </c>
      <c r="W50" s="49" t="str">
        <f ca="1">IF(X50="","",IF(INDEX(Data!$BI:$BI,MATCH(X50,Data!$A:$A,0),1)=0,"",INDEX(Data!$BI:$BI,MATCH(X50,Data!$A:$A,0),1)))</f>
        <v/>
      </c>
      <c r="X50" s="49" t="str">
        <f ca="1">IFERROR(INDEX(Data!$A$1:V$1000,_xlfn.AGGREGATE(15,6,(OFFSET(Data!$A$1,0,MATCH(X$6,Data!$1:$1,0)-1,1000,1)=IF(X$7="","Yes",X$7))/(OFFSET(Data!$A$1,0,MATCH(X$6,Data!$1:$1,0)-1,1000,1)=IF(X$7="","Yes",X$7))*ROW(Data!$C$1:$C$1000),ROW(X50)-ROW(X$7)),1),"")</f>
        <v>HLN</v>
      </c>
      <c r="Y50" s="49" t="str">
        <f ca="1">IF(Z50="","",IF(INDEX(Data!$BI:$BI,MATCH(Z50,Data!$A:$A,0),1)=0,"",INDEX(Data!$BI:$BI,MATCH(Z50,Data!$A:$A,0),1)))</f>
        <v/>
      </c>
      <c r="Z50" s="49" t="str">
        <f ca="1">IFERROR(INDEX(Data!$A$1:X$1000,_xlfn.AGGREGATE(15,6,(OFFSET(Data!$A$1,0,MATCH(Z$6,Data!$1:$1,0)-1,1000,1)=IF(Z$7="","Yes",Z$7))/(OFFSET(Data!$A$1,0,MATCH(Z$6,Data!$1:$1,0)-1,1000,1)=IF(Z$7="","Yes",Z$7))*ROW(Data!$C$1:$C$1000),ROW(Z50)-ROW(Z$7)),1),"")</f>
        <v>Start TV</v>
      </c>
      <c r="AA50" s="49" t="str">
        <f ca="1">IF(AB50="","",IF(INDEX(Data!$BI:$BI,MATCH(AB50,Data!$A:$A,0),1)=0,"",INDEX(Data!$BI:$BI,MATCH(AB50,Data!$A:$A,0),1)))</f>
        <v/>
      </c>
      <c r="AB50" s="49" t="str">
        <f ca="1">IFERROR(INDEX(Data!$A$1:Z$1000,_xlfn.AGGREGATE(15,6,(OFFSET(Data!$A$1,0,MATCH(AB$6,Data!$1:$1,0)-1,1000,1)=IF(AB$7="","Yes",AB$7))/(OFFSET(Data!$A$1,0,MATCH(AB$6,Data!$1:$1,0)-1,1000,1)=IF(AB$7="","Yes",AB$7))*ROW(Data!$C$1:$C$1000),ROW(AB50)-ROW(AB$7)),1),"")</f>
        <v>FYI</v>
      </c>
      <c r="AC50" s="49" t="str">
        <f ca="1">IF(AD50="","",IF(INDEX(Data!$BI:$BI,MATCH(AD50,Data!$A:$A,0),1)=0,"",INDEX(Data!$BI:$BI,MATCH(AD50,Data!$A:$A,0),1)))</f>
        <v/>
      </c>
      <c r="AD50" s="49" t="str">
        <f ca="1">IFERROR(INDEX(Data!$A$1:AB$1000,_xlfn.AGGREGATE(15,6,(OFFSET(Data!$A$1,0,MATCH(AD$6,Data!$1:$1,0)-1,1000,1)=IF(AD$7="","Yes",AD$7))/(OFFSET(Data!$A$1,0,MATCH(AD$6,Data!$1:$1,0)-1,1000,1)=IF(AD$7="","Yes",AD$7))*ROW(Data!$C$1:$C$1000),ROW(AD50)-ROW(AD$7)),1),"")</f>
        <v/>
      </c>
      <c r="AE50" s="49" t="str">
        <f ca="1">IF(AF50="","",IF(INDEX(Data!$BI:$BI,MATCH(AF50,Data!$A:$A,0),1)=0,"",INDEX(Data!$BI:$BI,MATCH(AF50,Data!$A:$A,0),1)))</f>
        <v/>
      </c>
      <c r="AF50" s="49" t="str">
        <f ca="1">IFERROR(INDEX(Data!$A$1:AJ$1000,_xlfn.AGGREGATE(15,6,(OFFSET(Data!$A$1,0,MATCH(AF$6,Data!$1:$1,0)-1,1000,1)=IF(AF$7="","Yes",AF$7))/(OFFSET(Data!$A$1,0,MATCH(AF$6,Data!$1:$1,0)-1,1000,1)=IF(AF$7="","Yes",AF$7))*ROW(Data!$C$1:$C$1000),ROW(AF50)-ROW(AF$7)),1),"")</f>
        <v/>
      </c>
      <c r="AG50" s="49" t="str">
        <f ca="1">IF(AH50="","",IF(INDEX(Data!$BI:$BI,MATCH(AH50,Data!$A:$A,0),1)=0,"",INDEX(Data!$BI:$BI,MATCH(AH50,Data!$A:$A,0),1)))</f>
        <v/>
      </c>
      <c r="AH50" s="49" t="str">
        <f ca="1">IFERROR(INDEX(Data!$A$1:AL$1000,_xlfn.AGGREGATE(15,6,(OFFSET(Data!$A$1,0,MATCH(AH$6,Data!$1:$1,0)-1,1000,1)=IF(AH$7="","Yes",AH$7))/(OFFSET(Data!$A$1,0,MATCH(AH$6,Data!$1:$1,0)-1,1000,1)=IF(AH$7="","Yes",AH$7))*ROW(Data!$C$1:$C$1000),ROW(AH50)-ROW(AH$7)),1),"")</f>
        <v>History</v>
      </c>
    </row>
    <row r="51" spans="1:34" ht="24" x14ac:dyDescent="0.4">
      <c r="A51" s="49" t="str">
        <f ca="1">IF(B51="","",IF(INDEX(Data!$BI:$BI,MATCH(B51,Data!$A:$A,0),1)=0,"",INDEX(Data!$BI:$BI,MATCH(B51,Data!$A:$A,0),1)))</f>
        <v/>
      </c>
      <c r="B51" s="49" t="str">
        <f ca="1">IFERROR(INDEX(Data!A$1:$A$1000,_xlfn.AGGREGATE(15,6,(OFFSET(Data!$A$1,0,MATCH(B$6,Data!$1:$1,0)-1,1000,1)=IF(B$7="","Yes",B$7))/(OFFSET(Data!$A$1,0,MATCH(B$6,Data!$1:$1,0)-1,1000,1)=IF(B$7="","Yes",B$7))*ROW(Data!$C$1:$C$1000),ROW(B51)-ROW(B$7)),1),"")</f>
        <v>Own</v>
      </c>
      <c r="C51" s="49" t="str">
        <f ca="1">IF(D51="","",IF(INDEX(Data!$BI:$BI,MATCH(D51,Data!$A:$A,0),1)=0,"",INDEX(Data!$BI:$BI,MATCH(D51,Data!$A:$A,0),1)))</f>
        <v/>
      </c>
      <c r="D51" s="49" t="str">
        <f ca="1">IFERROR(INDEX(Data!$A$1:C$1000,_xlfn.AGGREGATE(15,6,(OFFSET(Data!$A$1,0,MATCH(D$6,Data!$1:$1,0)-1,1000,1)=IF(D$7="","Yes",D$7))/(OFFSET(Data!$A$1,0,MATCH(D$6,Data!$1:$1,0)-1,1000,1)=IF(D$7="","Yes",D$7))*ROW(Data!$C$1:$C$1000),ROW(D51)-ROW(D$7)),1),"")</f>
        <v/>
      </c>
      <c r="E51" s="49" t="str">
        <f ca="1">IF(F51="","",IF(INDEX(Data!$BI:$BI,MATCH(F51,Data!$A:$A,0),1)=0,"",INDEX(Data!$BI:$BI,MATCH(F51,Data!$A:$A,0),1)))</f>
        <v/>
      </c>
      <c r="F51" s="49" t="str">
        <f ca="1">IFERROR(INDEX(Data!$A$1:E$1000,_xlfn.AGGREGATE(15,6,(OFFSET(Data!$A$1,0,MATCH(F$6,Data!$1:$1,0)-1,1000,1)=IF(F$7="","Yes",F$7))/(OFFSET(Data!$A$1,0,MATCH(F$6,Data!$1:$1,0)-1,1000,1)=IF(F$7="","Yes",F$7))*ROW(Data!$C$1:$C$1000),ROW(F51)-ROW(F$7)),1),"")</f>
        <v>TruTV</v>
      </c>
      <c r="G51" s="49" t="str">
        <f ca="1">IF(H51="","",IF(INDEX(Data!$BI:$BI,MATCH(H51,Data!$A:$A,0),1)=0,"",INDEX(Data!$BI:$BI,MATCH(H51,Data!$A:$A,0),1)))</f>
        <v/>
      </c>
      <c r="H51" s="49" t="str">
        <f ca="1">IFERROR(INDEX(Data!$A$1:G$1000,_xlfn.AGGREGATE(15,6,(OFFSET(Data!$A$1,0,MATCH(H$6,Data!$1:$1,0)-1,1000,1)=IF(H$7="","Yes",H$7))/(OFFSET(Data!$A$1,0,MATCH(H$6,Data!$1:$1,0)-1,1000,1)=IF(H$7="","Yes",H$7))*ROW(Data!$C$1:$C$1000),ROW(H51)-ROW(H$7)),1),"")</f>
        <v>Ovation</v>
      </c>
      <c r="I51" s="49" t="str">
        <f ca="1">IF(J51="","",IF(INDEX(Data!$BI:$BI,MATCH(J51,Data!$A:$A,0),1)=0,"",INDEX(Data!$BI:$BI,MATCH(J51,Data!$A:$A,0),1)))</f>
        <v/>
      </c>
      <c r="J51" s="49" t="str">
        <f ca="1">IFERROR(INDEX(Data!$A$1:I$1000,_xlfn.AGGREGATE(15,6,(OFFSET(Data!$A$1,0,MATCH(J$6,Data!$1:$1,0)-1,1000,1)=IF(J$7="","Yes",J$7))/(OFFSET(Data!$A$1,0,MATCH(J$6,Data!$1:$1,0)-1,1000,1)=IF(J$7="","Yes",J$7))*ROW(Data!$C$1:$C$1000),ROW(J51)-ROW(J$7)),1),"")</f>
        <v>MSG</v>
      </c>
      <c r="K51" s="49" t="str">
        <f ca="1">IF(L51="","",IF(INDEX(Data!$BI:$BI,MATCH(L51,Data!$A:$A,0),1)=0,"",INDEX(Data!$BI:$BI,MATCH(L51,Data!$A:$A,0),1)))</f>
        <v/>
      </c>
      <c r="L51" s="49" t="str">
        <f ca="1">IFERROR(INDEX(Data!$A$1:K$1000,_xlfn.AGGREGATE(15,6,(OFFSET(Data!$A$1,0,MATCH(L$6,Data!$1:$1,0)-1,1000,1)=IF(L$7="","Yes",L$7))/(OFFSET(Data!$A$1,0,MATCH(L$6,Data!$1:$1,0)-1,1000,1)=IF(L$7="","Yes",L$7))*ROW(Data!$C$1:$C$1000),ROW(L51)-ROW(L$7)),1),"")</f>
        <v>Investigation Discovery</v>
      </c>
      <c r="M51" s="49" t="str">
        <f ca="1">IF(N51="","",IF(INDEX(Data!$BI:$BI,MATCH(N51,Data!$A:$A,0),1)=0,"",INDEX(Data!$BI:$BI,MATCH(N51,Data!$A:$A,0),1)))</f>
        <v/>
      </c>
      <c r="N51" s="49" t="str">
        <f ca="1">IFERROR(INDEX(Data!$A$1:M$1000,_xlfn.AGGREGATE(15,6,(OFFSET(Data!$A$1,0,MATCH(N$6,Data!$1:$1,0)-1,1000,1)=IF(N$7="","Yes",N$7))/(OFFSET(Data!$A$1,0,MATCH(N$6,Data!$1:$1,0)-1,1000,1)=IF(N$7="","Yes",N$7))*ROW(Data!$C$1:$C$1000),ROW(N51)-ROW(N$7)),1),"")</f>
        <v>Fuse</v>
      </c>
      <c r="O51" s="49" t="str">
        <f ca="1">IF(P51="","",IF(INDEX(Data!$BI:$BI,MATCH(P51,Data!$A:$A,0),1)=0,"",INDEX(Data!$BI:$BI,MATCH(P51,Data!$A:$A,0),1)))</f>
        <v/>
      </c>
      <c r="P51" s="49" t="str">
        <f ca="1">IFERROR(INDEX(Data!$A$1:O$1000,_xlfn.AGGREGATE(15,6,(OFFSET(Data!$A$1,0,MATCH(P$6,Data!$1:$1,0)-1,1000,1)=IF(P$7="","Yes",P$7))/(OFFSET(Data!$A$1,0,MATCH(P$6,Data!$1:$1,0)-1,1000,1)=IF(P$7="","Yes",P$7))*ROW(Data!$C$1:$C$1000),ROW(P51)-ROW(P$7)),1),"")</f>
        <v>ESPNews</v>
      </c>
      <c r="Q51" s="49" t="str">
        <f ca="1">IF(R51="","",IF(INDEX(Data!$BI:$BI,MATCH(R51,Data!$A:$A,0),1)=0,"",INDEX(Data!$BI:$BI,MATCH(R51,Data!$A:$A,0),1)))</f>
        <v/>
      </c>
      <c r="R51" s="49" t="str">
        <f ca="1">IFERROR(INDEX(Data!$A$1:Q$1000,_xlfn.AGGREGATE(15,6,(OFFSET(Data!$A$1,0,MATCH(R$6,Data!$1:$1,0)-1,1000,1)=IF(R$7="","Yes",R$7))/(OFFSET(Data!$A$1,0,MATCH(R$6,Data!$1:$1,0)-1,1000,1)=IF(R$7="","Yes",R$7))*ROW(Data!$C$1:$C$1000),ROW(R51)-ROW(R$7)),1),"")</f>
        <v>ESPN</v>
      </c>
      <c r="S51" s="49" t="str">
        <f ca="1">IF(T51="","",IF(INDEX(Data!$BI:$BI,MATCH(T51,Data!$A:$A,0),1)=0,"",INDEX(Data!$BI:$BI,MATCH(T51,Data!$A:$A,0),1)))</f>
        <v/>
      </c>
      <c r="T51" s="49" t="str">
        <f ca="1">IFERROR(INDEX(Data!$A$1:R$1000,_xlfn.AGGREGATE(15,6,(OFFSET(Data!$A$1,0,MATCH(T$6,Data!$1:$1,0)-1,1000,1)=IF(T$7="","Yes",T$7))/(OFFSET(Data!$A$1,0,MATCH(T$6,Data!$1:$1,0)-1,1000,1)=IF(T$7="","Yes",T$7))*ROW(Data!$C$1:$C$1000),ROW(T51)-ROW(T$7)),1),"")</f>
        <v>ESNE</v>
      </c>
      <c r="U51" s="49" t="str">
        <f ca="1">IF(V51="","",IF(INDEX(Data!$BI:$BI,MATCH(V51,Data!$A:$A,0),1)=0,"",INDEX(Data!$BI:$BI,MATCH(V51,Data!$A:$A,0),1)))</f>
        <v/>
      </c>
      <c r="V51" s="49" t="str">
        <f ca="1">IFERROR(INDEX(Data!$A$1:T$1000,_xlfn.AGGREGATE(15,6,(OFFSET(Data!$A$1,0,MATCH(V$6,Data!$1:$1,0)-1,1000,1)=IF(V$7="","Yes",V$7))/(OFFSET(Data!$A$1,0,MATCH(V$6,Data!$1:$1,0)-1,1000,1)=IF(V$7="","Yes",V$7))*ROW(Data!$C$1:$C$1000),ROW(V51)-ROW(V$7)),1),"")</f>
        <v>Local Now</v>
      </c>
      <c r="W51" s="49" t="str">
        <f ca="1">IF(X51="","",IF(INDEX(Data!$BI:$BI,MATCH(X51,Data!$A:$A,0),1)=0,"",INDEX(Data!$BI:$BI,MATCH(X51,Data!$A:$A,0),1)))</f>
        <v/>
      </c>
      <c r="X51" s="49" t="str">
        <f ca="1">IFERROR(INDEX(Data!$A$1:V$1000,_xlfn.AGGREGATE(15,6,(OFFSET(Data!$A$1,0,MATCH(X$6,Data!$1:$1,0)-1,1000,1)=IF(X$7="","Yes",X$7))/(OFFSET(Data!$A$1,0,MATCH(X$6,Data!$1:$1,0)-1,1000,1)=IF(X$7="","Yes",X$7))*ROW(Data!$C$1:$C$1000),ROW(X51)-ROW(X$7)),1),"")</f>
        <v>Investigation Discovery</v>
      </c>
      <c r="Y51" s="49" t="str">
        <f ca="1">IF(Z51="","",IF(INDEX(Data!$BI:$BI,MATCH(Z51,Data!$A:$A,0),1)=0,"",INDEX(Data!$BI:$BI,MATCH(Z51,Data!$A:$A,0),1)))</f>
        <v/>
      </c>
      <c r="Z51" s="49" t="str">
        <f ca="1">IFERROR(INDEX(Data!$A$1:X$1000,_xlfn.AGGREGATE(15,6,(OFFSET(Data!$A$1,0,MATCH(Z$6,Data!$1:$1,0)-1,1000,1)=IF(Z$7="","Yes",Z$7))/(OFFSET(Data!$A$1,0,MATCH(Z$6,Data!$1:$1,0)-1,1000,1)=IF(Z$7="","Yes",Z$7))*ROW(Data!$C$1:$C$1000),ROW(Z51)-ROW(Z$7)),1),"")</f>
        <v>Syfy</v>
      </c>
      <c r="AA51" s="49" t="str">
        <f ca="1">IF(AB51="","",IF(INDEX(Data!$BI:$BI,MATCH(AB51,Data!$A:$A,0),1)=0,"",INDEX(Data!$BI:$BI,MATCH(AB51,Data!$A:$A,0),1)))</f>
        <v/>
      </c>
      <c r="AB51" s="49" t="str">
        <f ca="1">IFERROR(INDEX(Data!$A$1:Z$1000,_xlfn.AGGREGATE(15,6,(OFFSET(Data!$A$1,0,MATCH(AB$6,Data!$1:$1,0)-1,1000,1)=IF(AB$7="","Yes",AB$7))/(OFFSET(Data!$A$1,0,MATCH(AB$6,Data!$1:$1,0)-1,1000,1)=IF(AB$7="","Yes",AB$7))*ROW(Data!$C$1:$C$1000),ROW(AB51)-ROW(AB$7)),1),"")</f>
        <v>Galavision</v>
      </c>
      <c r="AC51" s="49" t="str">
        <f ca="1">IF(AD51="","",IF(INDEX(Data!$BI:$BI,MATCH(AD51,Data!$A:$A,0),1)=0,"",INDEX(Data!$BI:$BI,MATCH(AD51,Data!$A:$A,0),1)))</f>
        <v/>
      </c>
      <c r="AD51" s="49" t="str">
        <f ca="1">IFERROR(INDEX(Data!$A$1:AB$1000,_xlfn.AGGREGATE(15,6,(OFFSET(Data!$A$1,0,MATCH(AD$6,Data!$1:$1,0)-1,1000,1)=IF(AD$7="","Yes",AD$7))/(OFFSET(Data!$A$1,0,MATCH(AD$6,Data!$1:$1,0)-1,1000,1)=IF(AD$7="","Yes",AD$7))*ROW(Data!$C$1:$C$1000),ROW(AD51)-ROW(AD$7)),1),"")</f>
        <v/>
      </c>
      <c r="AE51" s="49" t="str">
        <f ca="1">IF(AF51="","",IF(INDEX(Data!$BI:$BI,MATCH(AF51,Data!$A:$A,0),1)=0,"",INDEX(Data!$BI:$BI,MATCH(AF51,Data!$A:$A,0),1)))</f>
        <v/>
      </c>
      <c r="AF51" s="49" t="str">
        <f ca="1">IFERROR(INDEX(Data!$A$1:AJ$1000,_xlfn.AGGREGATE(15,6,(OFFSET(Data!$A$1,0,MATCH(AF$6,Data!$1:$1,0)-1,1000,1)=IF(AF$7="","Yes",AF$7))/(OFFSET(Data!$A$1,0,MATCH(AF$6,Data!$1:$1,0)-1,1000,1)=IF(AF$7="","Yes",AF$7))*ROW(Data!$C$1:$C$1000),ROW(AF51)-ROW(AF$7)),1),"")</f>
        <v/>
      </c>
      <c r="AG51" s="49" t="str">
        <f ca="1">IF(AH51="","",IF(INDEX(Data!$BI:$BI,MATCH(AH51,Data!$A:$A,0),1)=0,"",INDEX(Data!$BI:$BI,MATCH(AH51,Data!$A:$A,0),1)))</f>
        <v/>
      </c>
      <c r="AH51" s="49" t="str">
        <f ca="1">IFERROR(INDEX(Data!$A$1:AL$1000,_xlfn.AGGREGATE(15,6,(OFFSET(Data!$A$1,0,MATCH(AH$6,Data!$1:$1,0)-1,1000,1)=IF(AH$7="","Yes",AH$7))/(OFFSET(Data!$A$1,0,MATCH(AH$6,Data!$1:$1,0)-1,1000,1)=IF(AH$7="","Yes",AH$7))*ROW(Data!$C$1:$C$1000),ROW(AH51)-ROW(AH$7)),1),"")</f>
        <v>IFC</v>
      </c>
    </row>
    <row r="52" spans="1:34" ht="24" x14ac:dyDescent="0.4">
      <c r="A52" s="49" t="str">
        <f ca="1">IF(B52="","",IF(INDEX(Data!$BI:$BI,MATCH(B52,Data!$A:$A,0),1)=0,"",INDEX(Data!$BI:$BI,MATCH(B52,Data!$A:$A,0),1)))</f>
        <v/>
      </c>
      <c r="B52" s="49" t="str">
        <f ca="1">IFERROR(INDEX(Data!A$1:$A$1000,_xlfn.AGGREGATE(15,6,(OFFSET(Data!$A$1,0,MATCH(B$6,Data!$1:$1,0)-1,1000,1)=IF(B$7="","Yes",B$7))/(OFFSET(Data!$A$1,0,MATCH(B$6,Data!$1:$1,0)-1,1000,1)=IF(B$7="","Yes",B$7))*ROW(Data!$C$1:$C$1000),ROW(B52)-ROW(B$7)),1),"")</f>
        <v>Paramount Network</v>
      </c>
      <c r="C52" s="49" t="str">
        <f ca="1">IF(D52="","",IF(INDEX(Data!$BI:$BI,MATCH(D52,Data!$A:$A,0),1)=0,"",INDEX(Data!$BI:$BI,MATCH(D52,Data!$A:$A,0),1)))</f>
        <v/>
      </c>
      <c r="D52" s="49" t="str">
        <f ca="1">IFERROR(INDEX(Data!$A$1:C$1000,_xlfn.AGGREGATE(15,6,(OFFSET(Data!$A$1,0,MATCH(D$6,Data!$1:$1,0)-1,1000,1)=IF(D$7="","Yes",D$7))/(OFFSET(Data!$A$1,0,MATCH(D$6,Data!$1:$1,0)-1,1000,1)=IF(D$7="","Yes",D$7))*ROW(Data!$C$1:$C$1000),ROW(D52)-ROW(D$7)),1),"")</f>
        <v/>
      </c>
      <c r="E52" s="49" t="str">
        <f ca="1">IF(F52="","",IF(INDEX(Data!$BI:$BI,MATCH(F52,Data!$A:$A,0),1)=0,"",INDEX(Data!$BI:$BI,MATCH(F52,Data!$A:$A,0),1)))</f>
        <v/>
      </c>
      <c r="F52" s="49" t="str">
        <f ca="1">IFERROR(INDEX(Data!$A$1:E$1000,_xlfn.AGGREGATE(15,6,(OFFSET(Data!$A$1,0,MATCH(F$6,Data!$1:$1,0)-1,1000,1)=IF(F$7="","Yes",F$7))/(OFFSET(Data!$A$1,0,MATCH(F$6,Data!$1:$1,0)-1,1000,1)=IF(F$7="","Yes",F$7))*ROW(Data!$C$1:$C$1000),ROW(F52)-ROW(F$7)),1),"")</f>
        <v>USA Network</v>
      </c>
      <c r="G52" s="49" t="str">
        <f ca="1">IF(H52="","",IF(INDEX(Data!$BI:$BI,MATCH(H52,Data!$A:$A,0),1)=0,"",INDEX(Data!$BI:$BI,MATCH(H52,Data!$A:$A,0),1)))</f>
        <v/>
      </c>
      <c r="H52" s="49" t="str">
        <f ca="1">IFERROR(INDEX(Data!$A$1:G$1000,_xlfn.AGGREGATE(15,6,(OFFSET(Data!$A$1,0,MATCH(H$6,Data!$1:$1,0)-1,1000,1)=IF(H$7="","Yes",H$7))/(OFFSET(Data!$A$1,0,MATCH(H$6,Data!$1:$1,0)-1,1000,1)=IF(H$7="","Yes",H$7))*ROW(Data!$C$1:$C$1000),ROW(H52)-ROW(H$7)),1),"")</f>
        <v>Oxygen</v>
      </c>
      <c r="I52" s="49" t="str">
        <f ca="1">IF(J52="","",IF(INDEX(Data!$BI:$BI,MATCH(J52,Data!$A:$A,0),1)=0,"",INDEX(Data!$BI:$BI,MATCH(J52,Data!$A:$A,0),1)))</f>
        <v/>
      </c>
      <c r="J52" s="49" t="str">
        <f ca="1">IFERROR(INDEX(Data!$A$1:I$1000,_xlfn.AGGREGATE(15,6,(OFFSET(Data!$A$1,0,MATCH(J$6,Data!$1:$1,0)-1,1000,1)=IF(J$7="","Yes",J$7))/(OFFSET(Data!$A$1,0,MATCH(J$6,Data!$1:$1,0)-1,1000,1)=IF(J$7="","Yes",J$7))*ROW(Data!$C$1:$C$1000),ROW(J52)-ROW(J$7)),1),"")</f>
        <v>MSG+</v>
      </c>
      <c r="K52" s="49" t="str">
        <f ca="1">IF(L52="","",IF(INDEX(Data!$BI:$BI,MATCH(L52,Data!$A:$A,0),1)=0,"",INDEX(Data!$BI:$BI,MATCH(L52,Data!$A:$A,0),1)))</f>
        <v/>
      </c>
      <c r="L52" s="49" t="str">
        <f ca="1">IFERROR(INDEX(Data!$A$1:K$1000,_xlfn.AGGREGATE(15,6,(OFFSET(Data!$A$1,0,MATCH(L$6,Data!$1:$1,0)-1,1000,1)=IF(L$7="","Yes",L$7))/(OFFSET(Data!$A$1,0,MATCH(L$6,Data!$1:$1,0)-1,1000,1)=IF(L$7="","Yes",L$7))*ROW(Data!$C$1:$C$1000),ROW(L52)-ROW(L$7)),1),"")</f>
        <v>Lifetime</v>
      </c>
      <c r="M52" s="49" t="str">
        <f ca="1">IF(N52="","",IF(INDEX(Data!$BI:$BI,MATCH(N52,Data!$A:$A,0),1)=0,"",INDEX(Data!$BI:$BI,MATCH(N52,Data!$A:$A,0),1)))</f>
        <v/>
      </c>
      <c r="N52" s="49" t="str">
        <f ca="1">IFERROR(INDEX(Data!$A$1:M$1000,_xlfn.AGGREGATE(15,6,(OFFSET(Data!$A$1,0,MATCH(N$6,Data!$1:$1,0)-1,1000,1)=IF(N$7="","Yes",N$7))/(OFFSET(Data!$A$1,0,MATCH(N$6,Data!$1:$1,0)-1,1000,1)=IF(N$7="","Yes",N$7))*ROW(Data!$C$1:$C$1000),ROW(N52)-ROW(N$7)),1),"")</f>
        <v>Fusion</v>
      </c>
      <c r="O52" s="49" t="str">
        <f ca="1">IF(P52="","",IF(INDEX(Data!$BI:$BI,MATCH(P52,Data!$A:$A,0),1)=0,"",INDEX(Data!$BI:$BI,MATCH(P52,Data!$A:$A,0),1)))</f>
        <v/>
      </c>
      <c r="P52" s="49" t="str">
        <f ca="1">IFERROR(INDEX(Data!$A$1:O$1000,_xlfn.AGGREGATE(15,6,(OFFSET(Data!$A$1,0,MATCH(P$6,Data!$1:$1,0)-1,1000,1)=IF(P$7="","Yes",P$7))/(OFFSET(Data!$A$1,0,MATCH(P$6,Data!$1:$1,0)-1,1000,1)=IF(P$7="","Yes",P$7))*ROW(Data!$C$1:$C$1000),ROW(P52)-ROW(P$7)),1),"")</f>
        <v>ESPNu</v>
      </c>
      <c r="Q52" s="49" t="str">
        <f ca="1">IF(R52="","",IF(INDEX(Data!$BI:$BI,MATCH(R52,Data!$A:$A,0),1)=0,"",INDEX(Data!$BI:$BI,MATCH(R52,Data!$A:$A,0),1)))</f>
        <v/>
      </c>
      <c r="R52" s="49" t="str">
        <f ca="1">IFERROR(INDEX(Data!$A$1:Q$1000,_xlfn.AGGREGATE(15,6,(OFFSET(Data!$A$1,0,MATCH(R$6,Data!$1:$1,0)-1,1000,1)=IF(R$7="","Yes",R$7))/(OFFSET(Data!$A$1,0,MATCH(R$6,Data!$1:$1,0)-1,1000,1)=IF(R$7="","Yes",R$7))*ROW(Data!$C$1:$C$1000),ROW(R52)-ROW(R$7)),1),"")</f>
        <v>ESPN 2</v>
      </c>
      <c r="S52" s="49" t="str">
        <f ca="1">IF(T52="","",IF(INDEX(Data!$BI:$BI,MATCH(T52,Data!$A:$A,0),1)=0,"",INDEX(Data!$BI:$BI,MATCH(T52,Data!$A:$A,0),1)))</f>
        <v/>
      </c>
      <c r="T52" s="49" t="str">
        <f ca="1">IFERROR(INDEX(Data!$A$1:R$1000,_xlfn.AGGREGATE(15,6,(OFFSET(Data!$A$1,0,MATCH(T$6,Data!$1:$1,0)-1,1000,1)=IF(T$7="","Yes",T$7))/(OFFSET(Data!$A$1,0,MATCH(T$6,Data!$1:$1,0)-1,1000,1)=IF(T$7="","Yes",T$7))*ROW(Data!$C$1:$C$1000),ROW(T52)-ROW(T$7)),1),"")</f>
        <v>ESPN Deportes</v>
      </c>
      <c r="U52" s="49" t="str">
        <f ca="1">IF(V52="","",IF(INDEX(Data!$BI:$BI,MATCH(V52,Data!$A:$A,0),1)=0,"",INDEX(Data!$BI:$BI,MATCH(V52,Data!$A:$A,0),1)))</f>
        <v/>
      </c>
      <c r="V52" s="49" t="str">
        <f ca="1">IFERROR(INDEX(Data!$A$1:T$1000,_xlfn.AGGREGATE(15,6,(OFFSET(Data!$A$1,0,MATCH(V$6,Data!$1:$1,0)-1,1000,1)=IF(V$7="","Yes",V$7))/(OFFSET(Data!$A$1,0,MATCH(V$6,Data!$1:$1,0)-1,1000,1)=IF(V$7="","Yes",V$7))*ROW(Data!$C$1:$C$1000),ROW(V52)-ROW(V$7)),1),"")</f>
        <v>Los Angeles Football Club</v>
      </c>
      <c r="W52" s="49" t="str">
        <f ca="1">IF(X52="","",IF(INDEX(Data!$BI:$BI,MATCH(X52,Data!$A:$A,0),1)=0,"",INDEX(Data!$BI:$BI,MATCH(X52,Data!$A:$A,0),1)))</f>
        <v/>
      </c>
      <c r="X52" s="49" t="str">
        <f ca="1">IFERROR(INDEX(Data!$A$1:V$1000,_xlfn.AGGREGATE(15,6,(OFFSET(Data!$A$1,0,MATCH(X$6,Data!$1:$1,0)-1,1000,1)=IF(X$7="","Yes",X$7))/(OFFSET(Data!$A$1,0,MATCH(X$6,Data!$1:$1,0)-1,1000,1)=IF(X$7="","Yes",X$7))*ROW(Data!$C$1:$C$1000),ROW(X52)-ROW(X$7)),1),"")</f>
        <v>Lifetime</v>
      </c>
      <c r="Y52" s="49" t="str">
        <f ca="1">IF(Z52="","",IF(INDEX(Data!$BI:$BI,MATCH(Z52,Data!$A:$A,0),1)=0,"",INDEX(Data!$BI:$BI,MATCH(Z52,Data!$A:$A,0),1)))</f>
        <v/>
      </c>
      <c r="Z52" s="49" t="str">
        <f ca="1">IFERROR(INDEX(Data!$A$1:X$1000,_xlfn.AGGREGATE(15,6,(OFFSET(Data!$A$1,0,MATCH(Z$6,Data!$1:$1,0)-1,1000,1)=IF(Z$7="","Yes",Z$7))/(OFFSET(Data!$A$1,0,MATCH(Z$6,Data!$1:$1,0)-1,1000,1)=IF(Z$7="","Yes",Z$7))*ROW(Data!$C$1:$C$1000),ROW(Z52)-ROW(Z$7)),1),"")</f>
        <v>TBS</v>
      </c>
      <c r="AA52" s="49" t="str">
        <f ca="1">IF(AB52="","",IF(INDEX(Data!$BI:$BI,MATCH(AB52,Data!$A:$A,0),1)=0,"",INDEX(Data!$BI:$BI,MATCH(AB52,Data!$A:$A,0),1)))</f>
        <v/>
      </c>
      <c r="AB52" s="49" t="str">
        <f ca="1">IFERROR(INDEX(Data!$A$1:Z$1000,_xlfn.AGGREGATE(15,6,(OFFSET(Data!$A$1,0,MATCH(AB$6,Data!$1:$1,0)-1,1000,1)=IF(AB$7="","Yes",AB$7))/(OFFSET(Data!$A$1,0,MATCH(AB$6,Data!$1:$1,0)-1,1000,1)=IF(AB$7="","Yes",AB$7))*ROW(Data!$C$1:$C$1000),ROW(AB52)-ROW(AB$7)),1),"")</f>
        <v>Game Plus</v>
      </c>
      <c r="AC52" s="49" t="str">
        <f ca="1">IF(AD52="","",IF(INDEX(Data!$BI:$BI,MATCH(AD52,Data!$A:$A,0),1)=0,"",INDEX(Data!$BI:$BI,MATCH(AD52,Data!$A:$A,0),1)))</f>
        <v/>
      </c>
      <c r="AD52" s="49" t="str">
        <f ca="1">IFERROR(INDEX(Data!$A$1:AB$1000,_xlfn.AGGREGATE(15,6,(OFFSET(Data!$A$1,0,MATCH(AD$6,Data!$1:$1,0)-1,1000,1)=IF(AD$7="","Yes",AD$7))/(OFFSET(Data!$A$1,0,MATCH(AD$6,Data!$1:$1,0)-1,1000,1)=IF(AD$7="","Yes",AD$7))*ROW(Data!$C$1:$C$1000),ROW(AD52)-ROW(AD$7)),1),"")</f>
        <v/>
      </c>
      <c r="AE52" s="49" t="str">
        <f ca="1">IF(AF52="","",IF(INDEX(Data!$BI:$BI,MATCH(AF52,Data!$A:$A,0),1)=0,"",INDEX(Data!$BI:$BI,MATCH(AF52,Data!$A:$A,0),1)))</f>
        <v/>
      </c>
      <c r="AF52" s="49" t="str">
        <f ca="1">IFERROR(INDEX(Data!$A$1:AJ$1000,_xlfn.AGGREGATE(15,6,(OFFSET(Data!$A$1,0,MATCH(AF$6,Data!$1:$1,0)-1,1000,1)=IF(AF$7="","Yes",AF$7))/(OFFSET(Data!$A$1,0,MATCH(AF$6,Data!$1:$1,0)-1,1000,1)=IF(AF$7="","Yes",AF$7))*ROW(Data!$C$1:$C$1000),ROW(AF52)-ROW(AF$7)),1),"")</f>
        <v/>
      </c>
      <c r="AG52" s="49" t="str">
        <f ca="1">IF(AH52="","",IF(INDEX(Data!$BI:$BI,MATCH(AH52,Data!$A:$A,0),1)=0,"",INDEX(Data!$BI:$BI,MATCH(AH52,Data!$A:$A,0),1)))</f>
        <v/>
      </c>
      <c r="AH52" s="49" t="str">
        <f ca="1">IFERROR(INDEX(Data!$A$1:AL$1000,_xlfn.AGGREGATE(15,6,(OFFSET(Data!$A$1,0,MATCH(AH$6,Data!$1:$1,0)-1,1000,1)=IF(AH$7="","Yes",AH$7))/(OFFSET(Data!$A$1,0,MATCH(AH$6,Data!$1:$1,0)-1,1000,1)=IF(AH$7="","Yes",AH$7))*ROW(Data!$C$1:$C$1000),ROW(AH52)-ROW(AH$7)),1),"")</f>
        <v>Investigation Discovery</v>
      </c>
    </row>
    <row r="53" spans="1:34" ht="24" x14ac:dyDescent="0.4">
      <c r="A53" s="49" t="str">
        <f ca="1">IF(B53="","",IF(INDEX(Data!$BI:$BI,MATCH(B53,Data!$A:$A,0),1)=0,"",INDEX(Data!$BI:$BI,MATCH(B53,Data!$A:$A,0),1)))</f>
        <v/>
      </c>
      <c r="B53" s="49" t="str">
        <f ca="1">IFERROR(INDEX(Data!A$1:$A$1000,_xlfn.AGGREGATE(15,6,(OFFSET(Data!$A$1,0,MATCH(B$6,Data!$1:$1,0)-1,1000,1)=IF(B$7="","Yes",B$7))/(OFFSET(Data!$A$1,0,MATCH(B$6,Data!$1:$1,0)-1,1000,1)=IF(B$7="","Yes",B$7))*ROW(Data!$C$1:$C$1000),ROW(B53)-ROW(B$7)),1),"")</f>
        <v>People TV</v>
      </c>
      <c r="C53" s="49" t="str">
        <f ca="1">IF(D53="","",IF(INDEX(Data!$BI:$BI,MATCH(D53,Data!$A:$A,0),1)=0,"",INDEX(Data!$BI:$BI,MATCH(D53,Data!$A:$A,0),1)))</f>
        <v/>
      </c>
      <c r="D53" s="49" t="str">
        <f ca="1">IFERROR(INDEX(Data!$A$1:C$1000,_xlfn.AGGREGATE(15,6,(OFFSET(Data!$A$1,0,MATCH(D$6,Data!$1:$1,0)-1,1000,1)=IF(D$7="","Yes",D$7))/(OFFSET(Data!$A$1,0,MATCH(D$6,Data!$1:$1,0)-1,1000,1)=IF(D$7="","Yes",D$7))*ROW(Data!$C$1:$C$1000),ROW(D53)-ROW(D$7)),1),"")</f>
        <v/>
      </c>
      <c r="E53" s="49" t="str">
        <f ca="1">IF(F53="","",IF(INDEX(Data!$BI:$BI,MATCH(F53,Data!$A:$A,0),1)=0,"",INDEX(Data!$BI:$BI,MATCH(F53,Data!$A:$A,0),1)))</f>
        <v/>
      </c>
      <c r="F53" s="49" t="str">
        <f ca="1">IFERROR(INDEX(Data!$A$1:E$1000,_xlfn.AGGREGATE(15,6,(OFFSET(Data!$A$1,0,MATCH(F$6,Data!$1:$1,0)-1,1000,1)=IF(F$7="","Yes",F$7))/(OFFSET(Data!$A$1,0,MATCH(F$6,Data!$1:$1,0)-1,1000,1)=IF(F$7="","Yes",F$7))*ROW(Data!$C$1:$C$1000),ROW(F53)-ROW(F$7)),1),"")</f>
        <v>Viceland</v>
      </c>
      <c r="G53" s="49" t="str">
        <f ca="1">IF(H53="","",IF(INDEX(Data!$BI:$BI,MATCH(H53,Data!$A:$A,0),1)=0,"",INDEX(Data!$BI:$BI,MATCH(H53,Data!$A:$A,0),1)))</f>
        <v/>
      </c>
      <c r="H53" s="49" t="str">
        <f ca="1">IFERROR(INDEX(Data!$A$1:G$1000,_xlfn.AGGREGATE(15,6,(OFFSET(Data!$A$1,0,MATCH(H$6,Data!$1:$1,0)-1,1000,1)=IF(H$7="","Yes",H$7))/(OFFSET(Data!$A$1,0,MATCH(H$6,Data!$1:$1,0)-1,1000,1)=IF(H$7="","Yes",H$7))*ROW(Data!$C$1:$C$1000),ROW(H53)-ROW(H$7)),1),"")</f>
        <v>Revolt</v>
      </c>
      <c r="I53" s="49" t="str">
        <f ca="1">IF(J53="","",IF(INDEX(Data!$BI:$BI,MATCH(J53,Data!$A:$A,0),1)=0,"",INDEX(Data!$BI:$BI,MATCH(J53,Data!$A:$A,0),1)))</f>
        <v/>
      </c>
      <c r="J53" s="49" t="str">
        <f ca="1">IFERROR(INDEX(Data!$A$1:I$1000,_xlfn.AGGREGATE(15,6,(OFFSET(Data!$A$1,0,MATCH(J$6,Data!$1:$1,0)-1,1000,1)=IF(J$7="","Yes",J$7))/(OFFSET(Data!$A$1,0,MATCH(J$6,Data!$1:$1,0)-1,1000,1)=IF(J$7="","Yes",J$7))*ROW(Data!$C$1:$C$1000),ROW(J53)-ROW(J$7)),1),"")</f>
        <v>MSNBC</v>
      </c>
      <c r="K53" s="49" t="str">
        <f ca="1">IF(L53="","",IF(INDEX(Data!$BI:$BI,MATCH(L53,Data!$A:$A,0),1)=0,"",INDEX(Data!$BI:$BI,MATCH(L53,Data!$A:$A,0),1)))</f>
        <v/>
      </c>
      <c r="L53" s="49" t="str">
        <f ca="1">IFERROR(INDEX(Data!$A$1:K$1000,_xlfn.AGGREGATE(15,6,(OFFSET(Data!$A$1,0,MATCH(L$6,Data!$1:$1,0)-1,1000,1)=IF(L$7="","Yes",L$7))/(OFFSET(Data!$A$1,0,MATCH(L$6,Data!$1:$1,0)-1,1000,1)=IF(L$7="","Yes",L$7))*ROW(Data!$C$1:$C$1000),ROW(L53)-ROW(L$7)),1),"")</f>
        <v>Motor Trend</v>
      </c>
      <c r="M53" s="49" t="str">
        <f ca="1">IF(N53="","",IF(INDEX(Data!$BI:$BI,MATCH(N53,Data!$A:$A,0),1)=0,"",INDEX(Data!$BI:$BI,MATCH(N53,Data!$A:$A,0),1)))</f>
        <v/>
      </c>
      <c r="N53" s="49" t="str">
        <f ca="1">IFERROR(INDEX(Data!$A$1:M$1000,_xlfn.AGGREGATE(15,6,(OFFSET(Data!$A$1,0,MATCH(N$6,Data!$1:$1,0)-1,1000,1)=IF(N$7="","Yes",N$7))/(OFFSET(Data!$A$1,0,MATCH(N$6,Data!$1:$1,0)-1,1000,1)=IF(N$7="","Yes",N$7))*ROW(Data!$C$1:$C$1000),ROW(N53)-ROW(N$7)),1),"")</f>
        <v>FX</v>
      </c>
      <c r="O53" s="49" t="str">
        <f ca="1">IF(P53="","",IF(INDEX(Data!$BI:$BI,MATCH(P53,Data!$A:$A,0),1)=0,"",INDEX(Data!$BI:$BI,MATCH(P53,Data!$A:$A,0),1)))</f>
        <v/>
      </c>
      <c r="P53" s="49" t="str">
        <f ca="1">IFERROR(INDEX(Data!$A$1:O$1000,_xlfn.AGGREGATE(15,6,(OFFSET(Data!$A$1,0,MATCH(P$6,Data!$1:$1,0)-1,1000,1)=IF(P$7="","Yes",P$7))/(OFFSET(Data!$A$1,0,MATCH(P$6,Data!$1:$1,0)-1,1000,1)=IF(P$7="","Yes",P$7))*ROW(Data!$C$1:$C$1000),ROW(P53)-ROW(P$7)),1),"")</f>
        <v>FM</v>
      </c>
      <c r="Q53" s="49" t="str">
        <f ca="1">IF(R53="","",IF(INDEX(Data!$BI:$BI,MATCH(R53,Data!$A:$A,0),1)=0,"",INDEX(Data!$BI:$BI,MATCH(R53,Data!$A:$A,0),1)))</f>
        <v/>
      </c>
      <c r="R53" s="49" t="str">
        <f ca="1">IFERROR(INDEX(Data!$A$1:Q$1000,_xlfn.AGGREGATE(15,6,(OFFSET(Data!$A$1,0,MATCH(R$6,Data!$1:$1,0)-1,1000,1)=IF(R$7="","Yes",R$7))/(OFFSET(Data!$A$1,0,MATCH(R$6,Data!$1:$1,0)-1,1000,1)=IF(R$7="","Yes",R$7))*ROW(Data!$C$1:$C$1000),ROW(R53)-ROW(R$7)),1),"")</f>
        <v>ESPNews</v>
      </c>
      <c r="S53" s="49" t="str">
        <f ca="1">IF(T53="","",IF(INDEX(Data!$BI:$BI,MATCH(T53,Data!$A:$A,0),1)=0,"",INDEX(Data!$BI:$BI,MATCH(T53,Data!$A:$A,0),1)))</f>
        <v/>
      </c>
      <c r="T53" s="49" t="str">
        <f ca="1">IFERROR(INDEX(Data!$A$1:R$1000,_xlfn.AGGREGATE(15,6,(OFFSET(Data!$A$1,0,MATCH(T$6,Data!$1:$1,0)-1,1000,1)=IF(T$7="","Yes",T$7))/(OFFSET(Data!$A$1,0,MATCH(T$6,Data!$1:$1,0)-1,1000,1)=IF(T$7="","Yes",T$7))*ROW(Data!$C$1:$C$1000),ROW(T53)-ROW(T$7)),1),"")</f>
        <v>Estrella TV</v>
      </c>
      <c r="U53" s="49" t="str">
        <f ca="1">IF(V53="","",IF(INDEX(Data!$BI:$BI,MATCH(V53,Data!$A:$A,0),1)=0,"",INDEX(Data!$BI:$BI,MATCH(V53,Data!$A:$A,0),1)))</f>
        <v/>
      </c>
      <c r="V53" s="49" t="str">
        <f ca="1">IFERROR(INDEX(Data!$A$1:T$1000,_xlfn.AGGREGATE(15,6,(OFFSET(Data!$A$1,0,MATCH(V$6,Data!$1:$1,0)-1,1000,1)=IF(V$7="","Yes",V$7))/(OFFSET(Data!$A$1,0,MATCH(V$6,Data!$1:$1,0)-1,1000,1)=IF(V$7="","Yes",V$7))*ROW(Data!$C$1:$C$1000),ROW(V53)-ROW(V$7)),1),"")</f>
        <v>MLB Game of the Week</v>
      </c>
      <c r="W53" s="49" t="str">
        <f ca="1">IF(X53="","",IF(INDEX(Data!$BI:$BI,MATCH(X53,Data!$A:$A,0),1)=0,"",INDEX(Data!$BI:$BI,MATCH(X53,Data!$A:$A,0),1)))</f>
        <v/>
      </c>
      <c r="X53" s="49" t="str">
        <f ca="1">IFERROR(INDEX(Data!$A$1:V$1000,_xlfn.AGGREGATE(15,6,(OFFSET(Data!$A$1,0,MATCH(X$6,Data!$1:$1,0)-1,1000,1)=IF(X$7="","Yes",X$7))/(OFFSET(Data!$A$1,0,MATCH(X$6,Data!$1:$1,0)-1,1000,1)=IF(X$7="","Yes",X$7))*ROW(Data!$C$1:$C$1000),ROW(X53)-ROW(X$7)),1),"")</f>
        <v>Motor Trend</v>
      </c>
      <c r="Y53" s="49" t="str">
        <f ca="1">IF(Z53="","",IF(INDEX(Data!$BI:$BI,MATCH(Z53,Data!$A:$A,0),1)=0,"",INDEX(Data!$BI:$BI,MATCH(Z53,Data!$A:$A,0),1)))</f>
        <v/>
      </c>
      <c r="Z53" s="49" t="str">
        <f ca="1">IFERROR(INDEX(Data!$A$1:X$1000,_xlfn.AGGREGATE(15,6,(OFFSET(Data!$A$1,0,MATCH(Z$6,Data!$1:$1,0)-1,1000,1)=IF(Z$7="","Yes",Z$7))/(OFFSET(Data!$A$1,0,MATCH(Z$6,Data!$1:$1,0)-1,1000,1)=IF(Z$7="","Yes",Z$7))*ROW(Data!$C$1:$C$1000),ROW(Z53)-ROW(Z$7)),1),"")</f>
        <v>Telemundo</v>
      </c>
      <c r="AA53" s="49" t="str">
        <f ca="1">IF(AB53="","",IF(INDEX(Data!$BI:$BI,MATCH(AB53,Data!$A:$A,0),1)=0,"",INDEX(Data!$BI:$BI,MATCH(AB53,Data!$A:$A,0),1)))</f>
        <v/>
      </c>
      <c r="AB53" s="49" t="str">
        <f ca="1">IFERROR(INDEX(Data!$A$1:Z$1000,_xlfn.AGGREGATE(15,6,(OFFSET(Data!$A$1,0,MATCH(AB$6,Data!$1:$1,0)-1,1000,1)=IF(AB$7="","Yes",AB$7))/(OFFSET(Data!$A$1,0,MATCH(AB$6,Data!$1:$1,0)-1,1000,1)=IF(AB$7="","Yes",AB$7))*ROW(Data!$C$1:$C$1000),ROW(AB53)-ROW(AB$7)),1),"")</f>
        <v>Golf Channel</v>
      </c>
      <c r="AC53" s="49" t="str">
        <f ca="1">IF(AD53="","",IF(INDEX(Data!$BI:$BI,MATCH(AD53,Data!$A:$A,0),1)=0,"",INDEX(Data!$BI:$BI,MATCH(AD53,Data!$A:$A,0),1)))</f>
        <v/>
      </c>
      <c r="AD53" s="49" t="str">
        <f ca="1">IFERROR(INDEX(Data!$A$1:AB$1000,_xlfn.AGGREGATE(15,6,(OFFSET(Data!$A$1,0,MATCH(AD$6,Data!$1:$1,0)-1,1000,1)=IF(AD$7="","Yes",AD$7))/(OFFSET(Data!$A$1,0,MATCH(AD$6,Data!$1:$1,0)-1,1000,1)=IF(AD$7="","Yes",AD$7))*ROW(Data!$C$1:$C$1000),ROW(AD53)-ROW(AD$7)),1),"")</f>
        <v/>
      </c>
      <c r="AE53" s="49" t="str">
        <f ca="1">IF(AF53="","",IF(INDEX(Data!$BI:$BI,MATCH(AF53,Data!$A:$A,0),1)=0,"",INDEX(Data!$BI:$BI,MATCH(AF53,Data!$A:$A,0),1)))</f>
        <v/>
      </c>
      <c r="AF53" s="49" t="str">
        <f ca="1">IFERROR(INDEX(Data!$A$1:AJ$1000,_xlfn.AGGREGATE(15,6,(OFFSET(Data!$A$1,0,MATCH(AF$6,Data!$1:$1,0)-1,1000,1)=IF(AF$7="","Yes",AF$7))/(OFFSET(Data!$A$1,0,MATCH(AF$6,Data!$1:$1,0)-1,1000,1)=IF(AF$7="","Yes",AF$7))*ROW(Data!$C$1:$C$1000),ROW(AF53)-ROW(AF$7)),1),"")</f>
        <v/>
      </c>
      <c r="AG53" s="49" t="str">
        <f ca="1">IF(AH53="","",IF(INDEX(Data!$BI:$BI,MATCH(AH53,Data!$A:$A,0),1)=0,"",INDEX(Data!$BI:$BI,MATCH(AH53,Data!$A:$A,0),1)))</f>
        <v/>
      </c>
      <c r="AH53" s="49" t="str">
        <f ca="1">IFERROR(INDEX(Data!$A$1:AL$1000,_xlfn.AGGREGATE(15,6,(OFFSET(Data!$A$1,0,MATCH(AH$6,Data!$1:$1,0)-1,1000,1)=IF(AH$7="","Yes",AH$7))/(OFFSET(Data!$A$1,0,MATCH(AH$6,Data!$1:$1,0)-1,1000,1)=IF(AH$7="","Yes",AH$7))*ROW(Data!$C$1:$C$1000),ROW(AH53)-ROW(AH$7)),1),"")</f>
        <v>Lifetime</v>
      </c>
    </row>
    <row r="54" spans="1:34" x14ac:dyDescent="0.4">
      <c r="A54" s="49" t="str">
        <f ca="1">IF(B54="","",IF(INDEX(Data!$BI:$BI,MATCH(B54,Data!$A:$A,0),1)=0,"",INDEX(Data!$BI:$BI,MATCH(B54,Data!$A:$A,0),1)))</f>
        <v/>
      </c>
      <c r="B54" s="49" t="str">
        <f ca="1">IFERROR(INDEX(Data!A$1:$A$1000,_xlfn.AGGREGATE(15,6,(OFFSET(Data!$A$1,0,MATCH(B$6,Data!$1:$1,0)-1,1000,1)=IF(B$7="","Yes",B$7))/(OFFSET(Data!$A$1,0,MATCH(B$6,Data!$1:$1,0)-1,1000,1)=IF(B$7="","Yes",B$7))*ROW(Data!$C$1:$C$1000),ROW(B54)-ROW(B$7)),1),"")</f>
        <v>Revolt</v>
      </c>
      <c r="C54" s="49" t="str">
        <f ca="1">IF(D54="","",IF(INDEX(Data!$BI:$BI,MATCH(D54,Data!$A:$A,0),1)=0,"",INDEX(Data!$BI:$BI,MATCH(D54,Data!$A:$A,0),1)))</f>
        <v/>
      </c>
      <c r="D54" s="49" t="str">
        <f ca="1">IFERROR(INDEX(Data!$A$1:C$1000,_xlfn.AGGREGATE(15,6,(OFFSET(Data!$A$1,0,MATCH(D$6,Data!$1:$1,0)-1,1000,1)=IF(D$7="","Yes",D$7))/(OFFSET(Data!$A$1,0,MATCH(D$6,Data!$1:$1,0)-1,1000,1)=IF(D$7="","Yes",D$7))*ROW(Data!$C$1:$C$1000),ROW(D54)-ROW(D$7)),1),"")</f>
        <v/>
      </c>
      <c r="E54" s="49" t="str">
        <f ca="1">IF(F54="","",IF(INDEX(Data!$BI:$BI,MATCH(F54,Data!$A:$A,0),1)=0,"",INDEX(Data!$BI:$BI,MATCH(F54,Data!$A:$A,0),1)))</f>
        <v/>
      </c>
      <c r="F54" s="49" t="str">
        <f ca="1">IFERROR(INDEX(Data!$A$1:E$1000,_xlfn.AGGREGATE(15,6,(OFFSET(Data!$A$1,0,MATCH(F$6,Data!$1:$1,0)-1,1000,1)=IF(F$7="","Yes",F$7))/(OFFSET(Data!$A$1,0,MATCH(F$6,Data!$1:$1,0)-1,1000,1)=IF(F$7="","Yes",F$7))*ROW(Data!$C$1:$C$1000),ROW(F54)-ROW(F$7)),1),"")</f>
        <v/>
      </c>
      <c r="G54" s="49" t="str">
        <f ca="1">IF(H54="","",IF(INDEX(Data!$BI:$BI,MATCH(H54,Data!$A:$A,0),1)=0,"",INDEX(Data!$BI:$BI,MATCH(H54,Data!$A:$A,0),1)))</f>
        <v/>
      </c>
      <c r="H54" s="49" t="str">
        <f ca="1">IFERROR(INDEX(Data!$A$1:G$1000,_xlfn.AGGREGATE(15,6,(OFFSET(Data!$A$1,0,MATCH(H$6,Data!$1:$1,0)-1,1000,1)=IF(H$7="","Yes",H$7))/(OFFSET(Data!$A$1,0,MATCH(H$6,Data!$1:$1,0)-1,1000,1)=IF(H$7="","Yes",H$7))*ROW(Data!$C$1:$C$1000),ROW(H54)-ROW(H$7)),1),"")</f>
        <v>Syfy</v>
      </c>
      <c r="I54" s="49" t="str">
        <f ca="1">IF(J54="","",IF(INDEX(Data!$BI:$BI,MATCH(J54,Data!$A:$A,0),1)=0,"",INDEX(Data!$BI:$BI,MATCH(J54,Data!$A:$A,0),1)))</f>
        <v/>
      </c>
      <c r="J54" s="49" t="str">
        <f ca="1">IFERROR(INDEX(Data!$A$1:I$1000,_xlfn.AGGREGATE(15,6,(OFFSET(Data!$A$1,0,MATCH(J$6,Data!$1:$1,0)-1,1000,1)=IF(J$7="","Yes",J$7))/(OFFSET(Data!$A$1,0,MATCH(J$6,Data!$1:$1,0)-1,1000,1)=IF(J$7="","Yes",J$7))*ROW(Data!$C$1:$C$1000),ROW(J54)-ROW(J$7)),1),"")</f>
        <v>MTV</v>
      </c>
      <c r="K54" s="49" t="str">
        <f ca="1">IF(L54="","",IF(INDEX(Data!$BI:$BI,MATCH(L54,Data!$A:$A,0),1)=0,"",INDEX(Data!$BI:$BI,MATCH(L54,Data!$A:$A,0),1)))</f>
        <v/>
      </c>
      <c r="L54" s="49" t="str">
        <f ca="1">IFERROR(INDEX(Data!$A$1:K$1000,_xlfn.AGGREGATE(15,6,(OFFSET(Data!$A$1,0,MATCH(L$6,Data!$1:$1,0)-1,1000,1)=IF(L$7="","Yes",L$7))/(OFFSET(Data!$A$1,0,MATCH(L$6,Data!$1:$1,0)-1,1000,1)=IF(L$7="","Yes",L$7))*ROW(Data!$C$1:$C$1000),ROW(L54)-ROW(L$7)),1),"")</f>
        <v>MSNBC</v>
      </c>
      <c r="M54" s="49" t="str">
        <f ca="1">IF(N54="","",IF(INDEX(Data!$BI:$BI,MATCH(N54,Data!$A:$A,0),1)=0,"",INDEX(Data!$BI:$BI,MATCH(N54,Data!$A:$A,0),1)))</f>
        <v/>
      </c>
      <c r="N54" s="49" t="str">
        <f ca="1">IFERROR(INDEX(Data!$A$1:M$1000,_xlfn.AGGREGATE(15,6,(OFFSET(Data!$A$1,0,MATCH(N$6,Data!$1:$1,0)-1,1000,1)=IF(N$7="","Yes",N$7))/(OFFSET(Data!$A$1,0,MATCH(N$6,Data!$1:$1,0)-1,1000,1)=IF(N$7="","Yes",N$7))*ROW(Data!$C$1:$C$1000),ROW(N54)-ROW(N$7)),1),"")</f>
        <v>FXX</v>
      </c>
      <c r="O54" s="49" t="str">
        <f ca="1">IF(P54="","",IF(INDEX(Data!$BI:$BI,MATCH(P54,Data!$A:$A,0),1)=0,"",INDEX(Data!$BI:$BI,MATCH(P54,Data!$A:$A,0),1)))</f>
        <v/>
      </c>
      <c r="P54" s="49" t="str">
        <f ca="1">IFERROR(INDEX(Data!$A$1:O$1000,_xlfn.AGGREGATE(15,6,(OFFSET(Data!$A$1,0,MATCH(P$6,Data!$1:$1,0)-1,1000,1)=IF(P$7="","Yes",P$7))/(OFFSET(Data!$A$1,0,MATCH(P$6,Data!$1:$1,0)-1,1000,1)=IF(P$7="","Yes",P$7))*ROW(Data!$C$1:$C$1000),ROW(P54)-ROW(P$7)),1),"")</f>
        <v>Food Network</v>
      </c>
      <c r="Q54" s="49" t="str">
        <f ca="1">IF(R54="","",IF(INDEX(Data!$BI:$BI,MATCH(R54,Data!$A:$A,0),1)=0,"",INDEX(Data!$BI:$BI,MATCH(R54,Data!$A:$A,0),1)))</f>
        <v/>
      </c>
      <c r="R54" s="49" t="str">
        <f ca="1">IFERROR(INDEX(Data!$A$1:Q$1000,_xlfn.AGGREGATE(15,6,(OFFSET(Data!$A$1,0,MATCH(R$6,Data!$1:$1,0)-1,1000,1)=IF(R$7="","Yes",R$7))/(OFFSET(Data!$A$1,0,MATCH(R$6,Data!$1:$1,0)-1,1000,1)=IF(R$7="","Yes",R$7))*ROW(Data!$C$1:$C$1000),ROW(R54)-ROW(R$7)),1),"")</f>
        <v>ESPNu</v>
      </c>
      <c r="S54" s="49" t="str">
        <f ca="1">IF(T54="","",IF(INDEX(Data!$BI:$BI,MATCH(T54,Data!$A:$A,0),1)=0,"",INDEX(Data!$BI:$BI,MATCH(T54,Data!$A:$A,0),1)))</f>
        <v/>
      </c>
      <c r="T54" s="49" t="str">
        <f ca="1">IFERROR(INDEX(Data!$A$1:R$1000,_xlfn.AGGREGATE(15,6,(OFFSET(Data!$A$1,0,MATCH(T$6,Data!$1:$1,0)-1,1000,1)=IF(T$7="","Yes",T$7))/(OFFSET(Data!$A$1,0,MATCH(T$6,Data!$1:$1,0)-1,1000,1)=IF(T$7="","Yes",T$7))*ROW(Data!$C$1:$C$1000),ROW(T54)-ROW(T$7)),1),"")</f>
        <v>Food Network</v>
      </c>
      <c r="U54" s="49" t="str">
        <f ca="1">IF(V54="","",IF(INDEX(Data!$BI:$BI,MATCH(V54,Data!$A:$A,0),1)=0,"",INDEX(Data!$BI:$BI,MATCH(V54,Data!$A:$A,0),1)))</f>
        <v/>
      </c>
      <c r="V54" s="49" t="str">
        <f ca="1">IFERROR(INDEX(Data!$A$1:T$1000,_xlfn.AGGREGATE(15,6,(OFFSET(Data!$A$1,0,MATCH(V$6,Data!$1:$1,0)-1,1000,1)=IF(V$7="","Yes",V$7))/(OFFSET(Data!$A$1,0,MATCH(V$6,Data!$1:$1,0)-1,1000,1)=IF(V$7="","Yes",V$7))*ROW(Data!$C$1:$C$1000),ROW(V54)-ROW(V$7)),1),"")</f>
        <v>MLB Network</v>
      </c>
      <c r="W54" s="49" t="str">
        <f ca="1">IF(X54="","",IF(INDEX(Data!$BI:$BI,MATCH(X54,Data!$A:$A,0),1)=0,"",INDEX(Data!$BI:$BI,MATCH(X54,Data!$A:$A,0),1)))</f>
        <v/>
      </c>
      <c r="X54" s="49" t="str">
        <f ca="1">IFERROR(INDEX(Data!$A$1:V$1000,_xlfn.AGGREGATE(15,6,(OFFSET(Data!$A$1,0,MATCH(X$6,Data!$1:$1,0)-1,1000,1)=IF(X$7="","Yes",X$7))/(OFFSET(Data!$A$1,0,MATCH(X$6,Data!$1:$1,0)-1,1000,1)=IF(X$7="","Yes",X$7))*ROW(Data!$C$1:$C$1000),ROW(X54)-ROW(X$7)),1),"")</f>
        <v>MSNBC</v>
      </c>
      <c r="Y54" s="49" t="str">
        <f ca="1">IF(Z54="","",IF(INDEX(Data!$BI:$BI,MATCH(Z54,Data!$A:$A,0),1)=0,"",INDEX(Data!$BI:$BI,MATCH(Z54,Data!$A:$A,0),1)))</f>
        <v/>
      </c>
      <c r="Z54" s="49" t="str">
        <f ca="1">IFERROR(INDEX(Data!$A$1:X$1000,_xlfn.AGGREGATE(15,6,(OFFSET(Data!$A$1,0,MATCH(Z$6,Data!$1:$1,0)-1,1000,1)=IF(Z$7="","Yes",Z$7))/(OFFSET(Data!$A$1,0,MATCH(Z$6,Data!$1:$1,0)-1,1000,1)=IF(Z$7="","Yes",Z$7))*ROW(Data!$C$1:$C$1000),ROW(Z54)-ROW(Z$7)),1),"")</f>
        <v>TLC</v>
      </c>
      <c r="AA54" s="49" t="str">
        <f ca="1">IF(AB54="","",IF(INDEX(Data!$BI:$BI,MATCH(AB54,Data!$A:$A,0),1)=0,"",INDEX(Data!$BI:$BI,MATCH(AB54,Data!$A:$A,0),1)))</f>
        <v/>
      </c>
      <c r="AB54" s="49" t="str">
        <f ca="1">IFERROR(INDEX(Data!$A$1:Z$1000,_xlfn.AGGREGATE(15,6,(OFFSET(Data!$A$1,0,MATCH(AB$6,Data!$1:$1,0)-1,1000,1)=IF(AB$7="","Yes",AB$7))/(OFFSET(Data!$A$1,0,MATCH(AB$6,Data!$1:$1,0)-1,1000,1)=IF(AB$7="","Yes",AB$7))*ROW(Data!$C$1:$C$1000),ROW(AB54)-ROW(AB$7)),1),"")</f>
        <v>Hallmark</v>
      </c>
      <c r="AC54" s="49" t="str">
        <f ca="1">IF(AD54="","",IF(INDEX(Data!$BI:$BI,MATCH(AD54,Data!$A:$A,0),1)=0,"",INDEX(Data!$BI:$BI,MATCH(AD54,Data!$A:$A,0),1)))</f>
        <v/>
      </c>
      <c r="AD54" s="49" t="str">
        <f ca="1">IFERROR(INDEX(Data!$A$1:AB$1000,_xlfn.AGGREGATE(15,6,(OFFSET(Data!$A$1,0,MATCH(AD$6,Data!$1:$1,0)-1,1000,1)=IF(AD$7="","Yes",AD$7))/(OFFSET(Data!$A$1,0,MATCH(AD$6,Data!$1:$1,0)-1,1000,1)=IF(AD$7="","Yes",AD$7))*ROW(Data!$C$1:$C$1000),ROW(AD54)-ROW(AD$7)),1),"")</f>
        <v/>
      </c>
      <c r="AE54" s="49" t="str">
        <f ca="1">IF(AF54="","",IF(INDEX(Data!$BI:$BI,MATCH(AF54,Data!$A:$A,0),1)=0,"",INDEX(Data!$BI:$BI,MATCH(AF54,Data!$A:$A,0),1)))</f>
        <v/>
      </c>
      <c r="AF54" s="49" t="str">
        <f ca="1">IFERROR(INDEX(Data!$A$1:AJ$1000,_xlfn.AGGREGATE(15,6,(OFFSET(Data!$A$1,0,MATCH(AF$6,Data!$1:$1,0)-1,1000,1)=IF(AF$7="","Yes",AF$7))/(OFFSET(Data!$A$1,0,MATCH(AF$6,Data!$1:$1,0)-1,1000,1)=IF(AF$7="","Yes",AF$7))*ROW(Data!$C$1:$C$1000),ROW(AF54)-ROW(AF$7)),1),"")</f>
        <v/>
      </c>
      <c r="AG54" s="49" t="str">
        <f ca="1">IF(AH54="","",IF(INDEX(Data!$BI:$BI,MATCH(AH54,Data!$A:$A,0),1)=0,"",INDEX(Data!$BI:$BI,MATCH(AH54,Data!$A:$A,0),1)))</f>
        <v/>
      </c>
      <c r="AH54" s="49" t="str">
        <f ca="1">IFERROR(INDEX(Data!$A$1:AL$1000,_xlfn.AGGREGATE(15,6,(OFFSET(Data!$A$1,0,MATCH(AH$6,Data!$1:$1,0)-1,1000,1)=IF(AH$7="","Yes",AH$7))/(OFFSET(Data!$A$1,0,MATCH(AH$6,Data!$1:$1,0)-1,1000,1)=IF(AH$7="","Yes",AH$7))*ROW(Data!$C$1:$C$1000),ROW(AH54)-ROW(AH$7)),1),"")</f>
        <v>Logo</v>
      </c>
    </row>
    <row r="55" spans="1:34" x14ac:dyDescent="0.4">
      <c r="A55" s="49" t="str">
        <f ca="1">IF(B55="","",IF(INDEX(Data!$BI:$BI,MATCH(B55,Data!$A:$A,0),1)=0,"",INDEX(Data!$BI:$BI,MATCH(B55,Data!$A:$A,0),1)))</f>
        <v/>
      </c>
      <c r="B55" s="49" t="str">
        <f ca="1">IFERROR(INDEX(Data!A$1:$A$1000,_xlfn.AGGREGATE(15,6,(OFFSET(Data!$A$1,0,MATCH(B$6,Data!$1:$1,0)-1,1000,1)=IF(B$7="","Yes",B$7))/(OFFSET(Data!$A$1,0,MATCH(B$6,Data!$1:$1,0)-1,1000,1)=IF(B$7="","Yes",B$7))*ROW(Data!$C$1:$C$1000),ROW(B55)-ROW(B$7)),1),"")</f>
        <v>Science</v>
      </c>
      <c r="C55" s="49" t="str">
        <f ca="1">IF(D55="","",IF(INDEX(Data!$BI:$BI,MATCH(D55,Data!$A:$A,0),1)=0,"",INDEX(Data!$BI:$BI,MATCH(D55,Data!$A:$A,0),1)))</f>
        <v/>
      </c>
      <c r="D55" s="49" t="str">
        <f ca="1">IFERROR(INDEX(Data!$A$1:C$1000,_xlfn.AGGREGATE(15,6,(OFFSET(Data!$A$1,0,MATCH(D$6,Data!$1:$1,0)-1,1000,1)=IF(D$7="","Yes",D$7))/(OFFSET(Data!$A$1,0,MATCH(D$6,Data!$1:$1,0)-1,1000,1)=IF(D$7="","Yes",D$7))*ROW(Data!$C$1:$C$1000),ROW(D55)-ROW(D$7)),1),"")</f>
        <v/>
      </c>
      <c r="E55" s="49" t="str">
        <f ca="1">IF(F55="","",IF(INDEX(Data!$BI:$BI,MATCH(F55,Data!$A:$A,0),1)=0,"",INDEX(Data!$BI:$BI,MATCH(F55,Data!$A:$A,0),1)))</f>
        <v/>
      </c>
      <c r="F55" s="49" t="str">
        <f ca="1">IFERROR(INDEX(Data!$A$1:E$1000,_xlfn.AGGREGATE(15,6,(OFFSET(Data!$A$1,0,MATCH(F$6,Data!$1:$1,0)-1,1000,1)=IF(F$7="","Yes",F$7))/(OFFSET(Data!$A$1,0,MATCH(F$6,Data!$1:$1,0)-1,1000,1)=IF(F$7="","Yes",F$7))*ROW(Data!$C$1:$C$1000),ROW(F55)-ROW(F$7)),1),"")</f>
        <v/>
      </c>
      <c r="G55" s="49" t="str">
        <f ca="1">IF(H55="","",IF(INDEX(Data!$BI:$BI,MATCH(H55,Data!$A:$A,0),1)=0,"",INDEX(Data!$BI:$BI,MATCH(H55,Data!$A:$A,0),1)))</f>
        <v/>
      </c>
      <c r="H55" s="49" t="str">
        <f ca="1">IFERROR(INDEX(Data!$A$1:G$1000,_xlfn.AGGREGATE(15,6,(OFFSET(Data!$A$1,0,MATCH(H$6,Data!$1:$1,0)-1,1000,1)=IF(H$7="","Yes",H$7))/(OFFSET(Data!$A$1,0,MATCH(H$6,Data!$1:$1,0)-1,1000,1)=IF(H$7="","Yes",H$7))*ROW(Data!$C$1:$C$1000),ROW(H55)-ROW(H$7)),1),"")</f>
        <v>TBS</v>
      </c>
      <c r="I55" s="49" t="str">
        <f ca="1">IF(J55="","",IF(INDEX(Data!$BI:$BI,MATCH(J55,Data!$A:$A,0),1)=0,"",INDEX(Data!$BI:$BI,MATCH(J55,Data!$A:$A,0),1)))</f>
        <v/>
      </c>
      <c r="J55" s="49" t="str">
        <f ca="1">IFERROR(INDEX(Data!$A$1:I$1000,_xlfn.AGGREGATE(15,6,(OFFSET(Data!$A$1,0,MATCH(J$6,Data!$1:$1,0)-1,1000,1)=IF(J$7="","Yes",J$7))/(OFFSET(Data!$A$1,0,MATCH(J$6,Data!$1:$1,0)-1,1000,1)=IF(J$7="","Yes",J$7))*ROW(Data!$C$1:$C$1000),ROW(J55)-ROW(J$7)),1),"")</f>
        <v>MynetworkTV</v>
      </c>
      <c r="K55" s="49" t="str">
        <f ca="1">IF(L55="","",IF(INDEX(Data!$BI:$BI,MATCH(L55,Data!$A:$A,0),1)=0,"",INDEX(Data!$BI:$BI,MATCH(L55,Data!$A:$A,0),1)))</f>
        <v/>
      </c>
      <c r="L55" s="49" t="str">
        <f ca="1">IFERROR(INDEX(Data!$A$1:K$1000,_xlfn.AGGREGATE(15,6,(OFFSET(Data!$A$1,0,MATCH(L$6,Data!$1:$1,0)-1,1000,1)=IF(L$7="","Yes",L$7))/(OFFSET(Data!$A$1,0,MATCH(L$6,Data!$1:$1,0)-1,1000,1)=IF(L$7="","Yes",L$7))*ROW(Data!$C$1:$C$1000),ROW(L55)-ROW(L$7)),1),"")</f>
        <v>MTV</v>
      </c>
      <c r="M55" s="49" t="str">
        <f ca="1">IF(N55="","",IF(INDEX(Data!$BI:$BI,MATCH(N55,Data!$A:$A,0),1)=0,"",INDEX(Data!$BI:$BI,MATCH(N55,Data!$A:$A,0),1)))</f>
        <v/>
      </c>
      <c r="N55" s="49" t="str">
        <f ca="1">IFERROR(INDEX(Data!$A$1:M$1000,_xlfn.AGGREGATE(15,6,(OFFSET(Data!$A$1,0,MATCH(N$6,Data!$1:$1,0)-1,1000,1)=IF(N$7="","Yes",N$7))/(OFFSET(Data!$A$1,0,MATCH(N$6,Data!$1:$1,0)-1,1000,1)=IF(N$7="","Yes",N$7))*ROW(Data!$C$1:$C$1000),ROW(N55)-ROW(N$7)),1),"")</f>
        <v>Galavision</v>
      </c>
      <c r="O55" s="49">
        <f ca="1">IF(P55="","",IF(INDEX(Data!$BI:$BI,MATCH(P55,Data!$A:$A,0),1)=0,"",INDEX(Data!$BI:$BI,MATCH(P55,Data!$A:$A,0),1)))</f>
        <v>1</v>
      </c>
      <c r="P55" s="49" t="str">
        <f ca="1">IFERROR(INDEX(Data!$A$1:O$1000,_xlfn.AGGREGATE(15,6,(OFFSET(Data!$A$1,0,MATCH(P$6,Data!$1:$1,0)-1,1000,1)=IF(P$7="","Yes",P$7))/(OFFSET(Data!$A$1,0,MATCH(P$6,Data!$1:$1,0)-1,1000,1)=IF(P$7="","Yes",P$7))*ROW(Data!$C$1:$C$1000),ROW(P55)-ROW(P$7)),1),"")</f>
        <v>FOX</v>
      </c>
      <c r="Q55" s="49" t="str">
        <f ca="1">IF(R55="","",IF(INDEX(Data!$BI:$BI,MATCH(R55,Data!$A:$A,0),1)=0,"",INDEX(Data!$BI:$BI,MATCH(R55,Data!$A:$A,0),1)))</f>
        <v/>
      </c>
      <c r="R55" s="49" t="str">
        <f ca="1">IFERROR(INDEX(Data!$A$1:Q$1000,_xlfn.AGGREGATE(15,6,(OFFSET(Data!$A$1,0,MATCH(R$6,Data!$1:$1,0)-1,1000,1)=IF(R$7="","Yes",R$7))/(OFFSET(Data!$A$1,0,MATCH(R$6,Data!$1:$1,0)-1,1000,1)=IF(R$7="","Yes",R$7))*ROW(Data!$C$1:$C$1000),ROW(R55)-ROW(R$7)),1),"")</f>
        <v>FM</v>
      </c>
      <c r="S55" s="49" t="str">
        <f ca="1">IF(T55="","",IF(INDEX(Data!$BI:$BI,MATCH(T55,Data!$A:$A,0),1)=0,"",INDEX(Data!$BI:$BI,MATCH(T55,Data!$A:$A,0),1)))</f>
        <v/>
      </c>
      <c r="T55" s="49" t="str">
        <f ca="1">IFERROR(INDEX(Data!$A$1:R$1000,_xlfn.AGGREGATE(15,6,(OFFSET(Data!$A$1,0,MATCH(T$6,Data!$1:$1,0)-1,1000,1)=IF(T$7="","Yes",T$7))/(OFFSET(Data!$A$1,0,MATCH(T$6,Data!$1:$1,0)-1,1000,1)=IF(T$7="","Yes",T$7))*ROW(Data!$C$1:$C$1000),ROW(T55)-ROW(T$7)),1),"")</f>
        <v>ForoTV</v>
      </c>
      <c r="U55" s="49" t="str">
        <f ca="1">IF(V55="","",IF(INDEX(Data!$BI:$BI,MATCH(V55,Data!$A:$A,0),1)=0,"",INDEX(Data!$BI:$BI,MATCH(V55,Data!$A:$A,0),1)))</f>
        <v/>
      </c>
      <c r="V55" s="49" t="str">
        <f ca="1">IFERROR(INDEX(Data!$A$1:T$1000,_xlfn.AGGREGATE(15,6,(OFFSET(Data!$A$1,0,MATCH(V$6,Data!$1:$1,0)-1,1000,1)=IF(V$7="","Yes",V$7))/(OFFSET(Data!$A$1,0,MATCH(V$6,Data!$1:$1,0)-1,1000,1)=IF(V$7="","Yes",V$7))*ROW(Data!$C$1:$C$1000),ROW(V55)-ROW(V$7)),1),"")</f>
        <v>Motor Trend</v>
      </c>
      <c r="W55" s="49" t="str">
        <f ca="1">IF(X55="","",IF(INDEX(Data!$BI:$BI,MATCH(X55,Data!$A:$A,0),1)=0,"",INDEX(Data!$BI:$BI,MATCH(X55,Data!$A:$A,0),1)))</f>
        <v/>
      </c>
      <c r="X55" s="49" t="str">
        <f ca="1">IFERROR(INDEX(Data!$A$1:V$1000,_xlfn.AGGREGATE(15,6,(OFFSET(Data!$A$1,0,MATCH(X$6,Data!$1:$1,0)-1,1000,1)=IF(X$7="","Yes",X$7))/(OFFSET(Data!$A$1,0,MATCH(X$6,Data!$1:$1,0)-1,1000,1)=IF(X$7="","Yes",X$7))*ROW(Data!$C$1:$C$1000),ROW(X55)-ROW(X$7)),1),"")</f>
        <v>NASA TV</v>
      </c>
      <c r="Y55" s="49" t="str">
        <f ca="1">IF(Z55="","",IF(INDEX(Data!$BI:$BI,MATCH(Z55,Data!$A:$A,0),1)=0,"",INDEX(Data!$BI:$BI,MATCH(Z55,Data!$A:$A,0),1)))</f>
        <v/>
      </c>
      <c r="Z55" s="49" t="str">
        <f ca="1">IFERROR(INDEX(Data!$A$1:X$1000,_xlfn.AGGREGATE(15,6,(OFFSET(Data!$A$1,0,MATCH(Z$6,Data!$1:$1,0)-1,1000,1)=IF(Z$7="","Yes",Z$7))/(OFFSET(Data!$A$1,0,MATCH(Z$6,Data!$1:$1,0)-1,1000,1)=IF(Z$7="","Yes",Z$7))*ROW(Data!$C$1:$C$1000),ROW(Z55)-ROW(Z$7)),1),"")</f>
        <v>TNT</v>
      </c>
      <c r="AA55" s="49" t="str">
        <f ca="1">IF(AB55="","",IF(INDEX(Data!$BI:$BI,MATCH(AB55,Data!$A:$A,0),1)=0,"",INDEX(Data!$BI:$BI,MATCH(AB55,Data!$A:$A,0),1)))</f>
        <v/>
      </c>
      <c r="AB55" s="49" t="str">
        <f ca="1">IFERROR(INDEX(Data!$A$1:Z$1000,_xlfn.AGGREGATE(15,6,(OFFSET(Data!$A$1,0,MATCH(AB$6,Data!$1:$1,0)-1,1000,1)=IF(AB$7="","Yes",AB$7))/(OFFSET(Data!$A$1,0,MATCH(AB$6,Data!$1:$1,0)-1,1000,1)=IF(AB$7="","Yes",AB$7))*ROW(Data!$C$1:$C$1000),ROW(AB55)-ROW(AB$7)),1),"")</f>
        <v>Hallmark Drama</v>
      </c>
      <c r="AC55" s="49" t="str">
        <f ca="1">IF(AD55="","",IF(INDEX(Data!$BI:$BI,MATCH(AD55,Data!$A:$A,0),1)=0,"",INDEX(Data!$BI:$BI,MATCH(AD55,Data!$A:$A,0),1)))</f>
        <v/>
      </c>
      <c r="AD55" s="49" t="str">
        <f ca="1">IFERROR(INDEX(Data!$A$1:AB$1000,_xlfn.AGGREGATE(15,6,(OFFSET(Data!$A$1,0,MATCH(AD$6,Data!$1:$1,0)-1,1000,1)=IF(AD$7="","Yes",AD$7))/(OFFSET(Data!$A$1,0,MATCH(AD$6,Data!$1:$1,0)-1,1000,1)=IF(AD$7="","Yes",AD$7))*ROW(Data!$C$1:$C$1000),ROW(AD55)-ROW(AD$7)),1),"")</f>
        <v/>
      </c>
      <c r="AE55" s="49" t="str">
        <f ca="1">IF(AF55="","",IF(INDEX(Data!$BI:$BI,MATCH(AF55,Data!$A:$A,0),1)=0,"",INDEX(Data!$BI:$BI,MATCH(AF55,Data!$A:$A,0),1)))</f>
        <v/>
      </c>
      <c r="AF55" s="49" t="str">
        <f ca="1">IFERROR(INDEX(Data!$A$1:AJ$1000,_xlfn.AGGREGATE(15,6,(OFFSET(Data!$A$1,0,MATCH(AF$6,Data!$1:$1,0)-1,1000,1)=IF(AF$7="","Yes",AF$7))/(OFFSET(Data!$A$1,0,MATCH(AF$6,Data!$1:$1,0)-1,1000,1)=IF(AF$7="","Yes",AF$7))*ROW(Data!$C$1:$C$1000),ROW(AF55)-ROW(AF$7)),1),"")</f>
        <v/>
      </c>
      <c r="AG55" s="49" t="str">
        <f ca="1">IF(AH55="","",IF(INDEX(Data!$BI:$BI,MATCH(AH55,Data!$A:$A,0),1)=0,"",INDEX(Data!$BI:$BI,MATCH(AH55,Data!$A:$A,0),1)))</f>
        <v/>
      </c>
      <c r="AH55" s="49" t="str">
        <f ca="1">IFERROR(INDEX(Data!$A$1:AL$1000,_xlfn.AGGREGATE(15,6,(OFFSET(Data!$A$1,0,MATCH(AH$6,Data!$1:$1,0)-1,1000,1)=IF(AH$7="","Yes",AH$7))/(OFFSET(Data!$A$1,0,MATCH(AH$6,Data!$1:$1,0)-1,1000,1)=IF(AH$7="","Yes",AH$7))*ROW(Data!$C$1:$C$1000),ROW(AH55)-ROW(AH$7)),1),"")</f>
        <v>MLB at Bat</v>
      </c>
    </row>
    <row r="56" spans="1:34" ht="24" x14ac:dyDescent="0.4">
      <c r="A56" s="49" t="str">
        <f ca="1">IF(B56="","",IF(INDEX(Data!$BI:$BI,MATCH(B56,Data!$A:$A,0),1)=0,"",INDEX(Data!$BI:$BI,MATCH(B56,Data!$A:$A,0),1)))</f>
        <v/>
      </c>
      <c r="B56" s="49" t="str">
        <f ca="1">IFERROR(INDEX(Data!A$1:$A$1000,_xlfn.AGGREGATE(15,6,(OFFSET(Data!$A$1,0,MATCH(B$6,Data!$1:$1,0)-1,1000,1)=IF(B$7="","Yes",B$7))/(OFFSET(Data!$A$1,0,MATCH(B$6,Data!$1:$1,0)-1,1000,1)=IF(B$7="","Yes",B$7))*ROW(Data!$C$1:$C$1000),ROW(B56)-ROW(B$7)),1),"")</f>
        <v>Sundance TV</v>
      </c>
      <c r="C56" s="49" t="str">
        <f ca="1">IF(D56="","",IF(INDEX(Data!$BI:$BI,MATCH(D56,Data!$A:$A,0),1)=0,"",INDEX(Data!$BI:$BI,MATCH(D56,Data!$A:$A,0),1)))</f>
        <v/>
      </c>
      <c r="D56" s="49" t="str">
        <f ca="1">IFERROR(INDEX(Data!$A$1:C$1000,_xlfn.AGGREGATE(15,6,(OFFSET(Data!$A$1,0,MATCH(D$6,Data!$1:$1,0)-1,1000,1)=IF(D$7="","Yes",D$7))/(OFFSET(Data!$A$1,0,MATCH(D$6,Data!$1:$1,0)-1,1000,1)=IF(D$7="","Yes",D$7))*ROW(Data!$C$1:$C$1000),ROW(D56)-ROW(D$7)),1),"")</f>
        <v/>
      </c>
      <c r="E56" s="49" t="str">
        <f ca="1">IF(F56="","",IF(INDEX(Data!$BI:$BI,MATCH(F56,Data!$A:$A,0),1)=0,"",INDEX(Data!$BI:$BI,MATCH(F56,Data!$A:$A,0),1)))</f>
        <v/>
      </c>
      <c r="F56" s="49" t="str">
        <f ca="1">IFERROR(INDEX(Data!$A$1:E$1000,_xlfn.AGGREGATE(15,6,(OFFSET(Data!$A$1,0,MATCH(F$6,Data!$1:$1,0)-1,1000,1)=IF(F$7="","Yes",F$7))/(OFFSET(Data!$A$1,0,MATCH(F$6,Data!$1:$1,0)-1,1000,1)=IF(F$7="","Yes",F$7))*ROW(Data!$C$1:$C$1000),ROW(F56)-ROW(F$7)),1),"")</f>
        <v/>
      </c>
      <c r="G56" s="49" t="str">
        <f ca="1">IF(H56="","",IF(INDEX(Data!$BI:$BI,MATCH(H56,Data!$A:$A,0),1)=0,"",INDEX(Data!$BI:$BI,MATCH(H56,Data!$A:$A,0),1)))</f>
        <v/>
      </c>
      <c r="H56" s="49" t="str">
        <f ca="1">IFERROR(INDEX(Data!$A$1:G$1000,_xlfn.AGGREGATE(15,6,(OFFSET(Data!$A$1,0,MATCH(H$6,Data!$1:$1,0)-1,1000,1)=IF(H$7="","Yes",H$7))/(OFFSET(Data!$A$1,0,MATCH(H$6,Data!$1:$1,0)-1,1000,1)=IF(H$7="","Yes",H$7))*ROW(Data!$C$1:$C$1000),ROW(H56)-ROW(H$7)),1),"")</f>
        <v>Telemundo</v>
      </c>
      <c r="I56" s="49" t="str">
        <f ca="1">IF(J56="","",IF(INDEX(Data!$BI:$BI,MATCH(J56,Data!$A:$A,0),1)=0,"",INDEX(Data!$BI:$BI,MATCH(J56,Data!$A:$A,0),1)))</f>
        <v/>
      </c>
      <c r="J56" s="49" t="str">
        <f ca="1">IFERROR(INDEX(Data!$A$1:I$1000,_xlfn.AGGREGATE(15,6,(OFFSET(Data!$A$1,0,MATCH(J$6,Data!$1:$1,0)-1,1000,1)=IF(J$7="","Yes",J$7))/(OFFSET(Data!$A$1,0,MATCH(J$6,Data!$1:$1,0)-1,1000,1)=IF(J$7="","Yes",J$7))*ROW(Data!$C$1:$C$1000),ROW(J56)-ROW(J$7)),1),"")</f>
        <v>Nat Geo Wild</v>
      </c>
      <c r="K56" s="49" t="str">
        <f ca="1">IF(L56="","",IF(INDEX(Data!$BI:$BI,MATCH(L56,Data!$A:$A,0),1)=0,"",INDEX(Data!$BI:$BI,MATCH(L56,Data!$A:$A,0),1)))</f>
        <v/>
      </c>
      <c r="L56" s="49" t="str">
        <f ca="1">IFERROR(INDEX(Data!$A$1:K$1000,_xlfn.AGGREGATE(15,6,(OFFSET(Data!$A$1,0,MATCH(L$6,Data!$1:$1,0)-1,1000,1)=IF(L$7="","Yes",L$7))/(OFFSET(Data!$A$1,0,MATCH(L$6,Data!$1:$1,0)-1,1000,1)=IF(L$7="","Yes",L$7))*ROW(Data!$C$1:$C$1000),ROW(L56)-ROW(L$7)),1),"")</f>
        <v>MTV2</v>
      </c>
      <c r="M56" s="49" t="str">
        <f ca="1">IF(N56="","",IF(INDEX(Data!$BI:$BI,MATCH(N56,Data!$A:$A,0),1)=0,"",INDEX(Data!$BI:$BI,MATCH(N56,Data!$A:$A,0),1)))</f>
        <v/>
      </c>
      <c r="N56" s="49" t="str">
        <f ca="1">IFERROR(INDEX(Data!$A$1:M$1000,_xlfn.AGGREGATE(15,6,(OFFSET(Data!$A$1,0,MATCH(N$6,Data!$1:$1,0)-1,1000,1)=IF(N$7="","Yes",N$7))/(OFFSET(Data!$A$1,0,MATCH(N$6,Data!$1:$1,0)-1,1000,1)=IF(N$7="","Yes",N$7))*ROW(Data!$C$1:$C$1000),ROW(N56)-ROW(N$7)),1),"")</f>
        <v>Game Show Network</v>
      </c>
      <c r="O56" s="49" t="str">
        <f ca="1">IF(P56="","",IF(INDEX(Data!$BI:$BI,MATCH(P56,Data!$A:$A,0),1)=0,"",INDEX(Data!$BI:$BI,MATCH(P56,Data!$A:$A,0),1)))</f>
        <v/>
      </c>
      <c r="P56" s="49" t="str">
        <f ca="1">IFERROR(INDEX(Data!$A$1:O$1000,_xlfn.AGGREGATE(15,6,(OFFSET(Data!$A$1,0,MATCH(P$6,Data!$1:$1,0)-1,1000,1)=IF(P$7="","Yes",P$7))/(OFFSET(Data!$A$1,0,MATCH(P$6,Data!$1:$1,0)-1,1000,1)=IF(P$7="","Yes",P$7))*ROW(Data!$C$1:$C$1000),ROW(P56)-ROW(P$7)),1),"")</f>
        <v>Fox Business</v>
      </c>
      <c r="Q56" s="49" t="str">
        <f ca="1">IF(R56="","",IF(INDEX(Data!$BI:$BI,MATCH(R56,Data!$A:$A,0),1)=0,"",INDEX(Data!$BI:$BI,MATCH(R56,Data!$A:$A,0),1)))</f>
        <v/>
      </c>
      <c r="R56" s="49" t="str">
        <f ca="1">IFERROR(INDEX(Data!$A$1:Q$1000,_xlfn.AGGREGATE(15,6,(OFFSET(Data!$A$1,0,MATCH(R$6,Data!$1:$1,0)-1,1000,1)=IF(R$7="","Yes",R$7))/(OFFSET(Data!$A$1,0,MATCH(R$6,Data!$1:$1,0)-1,1000,1)=IF(R$7="","Yes",R$7))*ROW(Data!$C$1:$C$1000),ROW(R56)-ROW(R$7)),1),"")</f>
        <v>Food Network</v>
      </c>
      <c r="S56" s="49">
        <f ca="1">IF(T56="","",IF(INDEX(Data!$BI:$BI,MATCH(T56,Data!$A:$A,0),1)=0,"",INDEX(Data!$BI:$BI,MATCH(T56,Data!$A:$A,0),1)))</f>
        <v>1</v>
      </c>
      <c r="T56" s="49" t="str">
        <f ca="1">IFERROR(INDEX(Data!$A$1:R$1000,_xlfn.AGGREGATE(15,6,(OFFSET(Data!$A$1,0,MATCH(T$6,Data!$1:$1,0)-1,1000,1)=IF(T$7="","Yes",T$7))/(OFFSET(Data!$A$1,0,MATCH(T$6,Data!$1:$1,0)-1,1000,1)=IF(T$7="","Yes",T$7))*ROW(Data!$C$1:$C$1000),ROW(T56)-ROW(T$7)),1),"")</f>
        <v>FOX</v>
      </c>
      <c r="U56" s="49" t="str">
        <f ca="1">IF(V56="","",IF(INDEX(Data!$BI:$BI,MATCH(V56,Data!$A:$A,0),1)=0,"",INDEX(Data!$BI:$BI,MATCH(V56,Data!$A:$A,0),1)))</f>
        <v/>
      </c>
      <c r="V56" s="49" t="str">
        <f ca="1">IFERROR(INDEX(Data!$A$1:T$1000,_xlfn.AGGREGATE(15,6,(OFFSET(Data!$A$1,0,MATCH(V$6,Data!$1:$1,0)-1,1000,1)=IF(V$7="","Yes",V$7))/(OFFSET(Data!$A$1,0,MATCH(V$6,Data!$1:$1,0)-1,1000,1)=IF(V$7="","Yes",V$7))*ROW(Data!$C$1:$C$1000),ROW(V56)-ROW(V$7)),1),"")</f>
        <v>MSNBC</v>
      </c>
      <c r="W56" s="49" t="str">
        <f ca="1">IF(X56="","",IF(INDEX(Data!$BI:$BI,MATCH(X56,Data!$A:$A,0),1)=0,"",INDEX(Data!$BI:$BI,MATCH(X56,Data!$A:$A,0),1)))</f>
        <v/>
      </c>
      <c r="X56" s="49" t="str">
        <f ca="1">IFERROR(INDEX(Data!$A$1:V$1000,_xlfn.AGGREGATE(15,6,(OFFSET(Data!$A$1,0,MATCH(X$6,Data!$1:$1,0)-1,1000,1)=IF(X$7="","Yes",X$7))/(OFFSET(Data!$A$1,0,MATCH(X$6,Data!$1:$1,0)-1,1000,1)=IF(X$7="","Yes",X$7))*ROW(Data!$C$1:$C$1000),ROW(X56)-ROW(X$7)),1),"")</f>
        <v>Nat Geo Wild</v>
      </c>
      <c r="Y56" s="49" t="str">
        <f ca="1">IF(Z56="","",IF(INDEX(Data!$BI:$BI,MATCH(Z56,Data!$A:$A,0),1)=0,"",INDEX(Data!$BI:$BI,MATCH(Z56,Data!$A:$A,0),1)))</f>
        <v/>
      </c>
      <c r="Z56" s="49" t="str">
        <f ca="1">IFERROR(INDEX(Data!$A$1:X$1000,_xlfn.AGGREGATE(15,6,(OFFSET(Data!$A$1,0,MATCH(Z$6,Data!$1:$1,0)-1,1000,1)=IF(Z$7="","Yes",Z$7))/(OFFSET(Data!$A$1,0,MATCH(Z$6,Data!$1:$1,0)-1,1000,1)=IF(Z$7="","Yes",Z$7))*ROW(Data!$C$1:$C$1000),ROW(Z56)-ROW(Z$7)),1),"")</f>
        <v>Travel Channel</v>
      </c>
      <c r="AA56" s="49" t="str">
        <f ca="1">IF(AB56="","",IF(INDEX(Data!$BI:$BI,MATCH(AB56,Data!$A:$A,0),1)=0,"",INDEX(Data!$BI:$BI,MATCH(AB56,Data!$A:$A,0),1)))</f>
        <v/>
      </c>
      <c r="AB56" s="49" t="str">
        <f ca="1">IFERROR(INDEX(Data!$A$1:Z$1000,_xlfn.AGGREGATE(15,6,(OFFSET(Data!$A$1,0,MATCH(AB$6,Data!$1:$1,0)-1,1000,1)=IF(AB$7="","Yes",AB$7))/(OFFSET(Data!$A$1,0,MATCH(AB$6,Data!$1:$1,0)-1,1000,1)=IF(AB$7="","Yes",AB$7))*ROW(Data!$C$1:$C$1000),ROW(AB56)-ROW(AB$7)),1),"")</f>
        <v>Hallmark Movies &amp; Mysteries</v>
      </c>
      <c r="AC56" s="49" t="str">
        <f ca="1">IF(AD56="","",IF(INDEX(Data!$BI:$BI,MATCH(AD56,Data!$A:$A,0),1)=0,"",INDEX(Data!$BI:$BI,MATCH(AD56,Data!$A:$A,0),1)))</f>
        <v/>
      </c>
      <c r="AD56" s="49" t="str">
        <f ca="1">IFERROR(INDEX(Data!$A$1:AB$1000,_xlfn.AGGREGATE(15,6,(OFFSET(Data!$A$1,0,MATCH(AD$6,Data!$1:$1,0)-1,1000,1)=IF(AD$7="","Yes",AD$7))/(OFFSET(Data!$A$1,0,MATCH(AD$6,Data!$1:$1,0)-1,1000,1)=IF(AD$7="","Yes",AD$7))*ROW(Data!$C$1:$C$1000),ROW(AD56)-ROW(AD$7)),1),"")</f>
        <v/>
      </c>
      <c r="AE56" s="49" t="str">
        <f ca="1">IF(AF56="","",IF(INDEX(Data!$BI:$BI,MATCH(AF56,Data!$A:$A,0),1)=0,"",INDEX(Data!$BI:$BI,MATCH(AF56,Data!$A:$A,0),1)))</f>
        <v/>
      </c>
      <c r="AF56" s="49" t="str">
        <f ca="1">IFERROR(INDEX(Data!$A$1:AJ$1000,_xlfn.AGGREGATE(15,6,(OFFSET(Data!$A$1,0,MATCH(AF$6,Data!$1:$1,0)-1,1000,1)=IF(AF$7="","Yes",AF$7))/(OFFSET(Data!$A$1,0,MATCH(AF$6,Data!$1:$1,0)-1,1000,1)=IF(AF$7="","Yes",AF$7))*ROW(Data!$C$1:$C$1000),ROW(AF56)-ROW(AF$7)),1),"")</f>
        <v/>
      </c>
      <c r="AG56" s="49" t="str">
        <f ca="1">IF(AH56="","",IF(INDEX(Data!$BI:$BI,MATCH(AH56,Data!$A:$A,0),1)=0,"",INDEX(Data!$BI:$BI,MATCH(AH56,Data!$A:$A,0),1)))</f>
        <v/>
      </c>
      <c r="AH56" s="49" t="str">
        <f ca="1">IFERROR(INDEX(Data!$A$1:AL$1000,_xlfn.AGGREGATE(15,6,(OFFSET(Data!$A$1,0,MATCH(AH$6,Data!$1:$1,0)-1,1000,1)=IF(AH$7="","Yes",AH$7))/(OFFSET(Data!$A$1,0,MATCH(AH$6,Data!$1:$1,0)-1,1000,1)=IF(AH$7="","Yes",AH$7))*ROW(Data!$C$1:$C$1000),ROW(AH56)-ROW(AH$7)),1),"")</f>
        <v>MSG</v>
      </c>
    </row>
    <row r="57" spans="1:34" ht="24" x14ac:dyDescent="0.4">
      <c r="A57" s="49" t="str">
        <f ca="1">IF(B57="","",IF(INDEX(Data!$BI:$BI,MATCH(B57,Data!$A:$A,0),1)=0,"",INDEX(Data!$BI:$BI,MATCH(B57,Data!$A:$A,0),1)))</f>
        <v/>
      </c>
      <c r="B57" s="49" t="str">
        <f ca="1">IFERROR(INDEX(Data!A$1:$A$1000,_xlfn.AGGREGATE(15,6,(OFFSET(Data!$A$1,0,MATCH(B$6,Data!$1:$1,0)-1,1000,1)=IF(B$7="","Yes",B$7))/(OFFSET(Data!$A$1,0,MATCH(B$6,Data!$1:$1,0)-1,1000,1)=IF(B$7="","Yes",B$7))*ROW(Data!$C$1:$C$1000),ROW(B57)-ROW(B$7)),1),"")</f>
        <v>Tastemade</v>
      </c>
      <c r="C57" s="49" t="str">
        <f ca="1">IF(D57="","",IF(INDEX(Data!$BI:$BI,MATCH(D57,Data!$A:$A,0),1)=0,"",INDEX(Data!$BI:$BI,MATCH(D57,Data!$A:$A,0),1)))</f>
        <v/>
      </c>
      <c r="D57" s="49" t="str">
        <f ca="1">IFERROR(INDEX(Data!$A$1:C$1000,_xlfn.AGGREGATE(15,6,(OFFSET(Data!$A$1,0,MATCH(D$6,Data!$1:$1,0)-1,1000,1)=IF(D$7="","Yes",D$7))/(OFFSET(Data!$A$1,0,MATCH(D$6,Data!$1:$1,0)-1,1000,1)=IF(D$7="","Yes",D$7))*ROW(Data!$C$1:$C$1000),ROW(D57)-ROW(D$7)),1),"")</f>
        <v/>
      </c>
      <c r="E57" s="49" t="str">
        <f ca="1">IF(F57="","",IF(INDEX(Data!$BI:$BI,MATCH(F57,Data!$A:$A,0),1)=0,"",INDEX(Data!$BI:$BI,MATCH(F57,Data!$A:$A,0),1)))</f>
        <v/>
      </c>
      <c r="F57" s="49" t="str">
        <f ca="1">IFERROR(INDEX(Data!$A$1:E$1000,_xlfn.AGGREGATE(15,6,(OFFSET(Data!$A$1,0,MATCH(F$6,Data!$1:$1,0)-1,1000,1)=IF(F$7="","Yes",F$7))/(OFFSET(Data!$A$1,0,MATCH(F$6,Data!$1:$1,0)-1,1000,1)=IF(F$7="","Yes",F$7))*ROW(Data!$C$1:$C$1000),ROW(F57)-ROW(F$7)),1),"")</f>
        <v/>
      </c>
      <c r="G57" s="49" t="str">
        <f ca="1">IF(H57="","",IF(INDEX(Data!$BI:$BI,MATCH(H57,Data!$A:$A,0),1)=0,"",INDEX(Data!$BI:$BI,MATCH(H57,Data!$A:$A,0),1)))</f>
        <v/>
      </c>
      <c r="H57" s="49" t="str">
        <f ca="1">IFERROR(INDEX(Data!$A$1:G$1000,_xlfn.AGGREGATE(15,6,(OFFSET(Data!$A$1,0,MATCH(H$6,Data!$1:$1,0)-1,1000,1)=IF(H$7="","Yes",H$7))/(OFFSET(Data!$A$1,0,MATCH(H$6,Data!$1:$1,0)-1,1000,1)=IF(H$7="","Yes",H$7))*ROW(Data!$C$1:$C$1000),ROW(H57)-ROW(H$7)),1),"")</f>
        <v>TNT</v>
      </c>
      <c r="I57" s="49" t="str">
        <f ca="1">IF(J57="","",IF(INDEX(Data!$BI:$BI,MATCH(J57,Data!$A:$A,0),1)=0,"",INDEX(Data!$BI:$BI,MATCH(J57,Data!$A:$A,0),1)))</f>
        <v/>
      </c>
      <c r="J57" s="49" t="str">
        <f ca="1">IFERROR(INDEX(Data!$A$1:I$1000,_xlfn.AGGREGATE(15,6,(OFFSET(Data!$A$1,0,MATCH(J$6,Data!$1:$1,0)-1,1000,1)=IF(J$7="","Yes",J$7))/(OFFSET(Data!$A$1,0,MATCH(J$6,Data!$1:$1,0)-1,1000,1)=IF(J$7="","Yes",J$7))*ROW(Data!$C$1:$C$1000),ROW(J57)-ROW(J$7)),1),"")</f>
        <v>National Geographic</v>
      </c>
      <c r="K57" s="49" t="str">
        <f ca="1">IF(L57="","",IF(INDEX(Data!$BI:$BI,MATCH(L57,Data!$A:$A,0),1)=0,"",INDEX(Data!$BI:$BI,MATCH(L57,Data!$A:$A,0),1)))</f>
        <v/>
      </c>
      <c r="L57" s="49" t="str">
        <f ca="1">IFERROR(INDEX(Data!$A$1:K$1000,_xlfn.AGGREGATE(15,6,(OFFSET(Data!$A$1,0,MATCH(L$6,Data!$1:$1,0)-1,1000,1)=IF(L$7="","Yes",L$7))/(OFFSET(Data!$A$1,0,MATCH(L$6,Data!$1:$1,0)-1,1000,1)=IF(L$7="","Yes",L$7))*ROW(Data!$C$1:$C$1000),ROW(L57)-ROW(L$7)),1),"")</f>
        <v>National Geographic</v>
      </c>
      <c r="M57" s="49" t="str">
        <f ca="1">IF(N57="","",IF(INDEX(Data!$BI:$BI,MATCH(N57,Data!$A:$A,0),1)=0,"",INDEX(Data!$BI:$BI,MATCH(N57,Data!$A:$A,0),1)))</f>
        <v/>
      </c>
      <c r="N57" s="49" t="str">
        <f ca="1">IFERROR(INDEX(Data!$A$1:M$1000,_xlfn.AGGREGATE(15,6,(OFFSET(Data!$A$1,0,MATCH(N$6,Data!$1:$1,0)-1,1000,1)=IF(N$7="","Yes",N$7))/(OFFSET(Data!$A$1,0,MATCH(N$6,Data!$1:$1,0)-1,1000,1)=IF(N$7="","Yes",N$7))*ROW(Data!$C$1:$C$1000),ROW(N57)-ROW(N$7)),1),"")</f>
        <v>Hallmark</v>
      </c>
      <c r="O57" s="49" t="str">
        <f ca="1">IF(P57="","",IF(INDEX(Data!$BI:$BI,MATCH(P57,Data!$A:$A,0),1)=0,"",INDEX(Data!$BI:$BI,MATCH(P57,Data!$A:$A,0),1)))</f>
        <v/>
      </c>
      <c r="P57" s="49" t="str">
        <f ca="1">IFERROR(INDEX(Data!$A$1:O$1000,_xlfn.AGGREGATE(15,6,(OFFSET(Data!$A$1,0,MATCH(P$6,Data!$1:$1,0)-1,1000,1)=IF(P$7="","Yes",P$7))/(OFFSET(Data!$A$1,0,MATCH(P$6,Data!$1:$1,0)-1,1000,1)=IF(P$7="","Yes",P$7))*ROW(Data!$C$1:$C$1000),ROW(P57)-ROW(P$7)),1),"")</f>
        <v>Fox News</v>
      </c>
      <c r="Q57" s="49">
        <f ca="1">IF(R57="","",IF(INDEX(Data!$BI:$BI,MATCH(R57,Data!$A:$A,0),1)=0,"",INDEX(Data!$BI:$BI,MATCH(R57,Data!$A:$A,0),1)))</f>
        <v>1</v>
      </c>
      <c r="R57" s="49" t="str">
        <f ca="1">IFERROR(INDEX(Data!$A$1:Q$1000,_xlfn.AGGREGATE(15,6,(OFFSET(Data!$A$1,0,MATCH(R$6,Data!$1:$1,0)-1,1000,1)=IF(R$7="","Yes",R$7))/(OFFSET(Data!$A$1,0,MATCH(R$6,Data!$1:$1,0)-1,1000,1)=IF(R$7="","Yes",R$7))*ROW(Data!$C$1:$C$1000),ROW(R57)-ROW(R$7)),1),"")</f>
        <v>FOX</v>
      </c>
      <c r="S57" s="49" t="str">
        <f ca="1">IF(T57="","",IF(INDEX(Data!$BI:$BI,MATCH(T57,Data!$A:$A,0),1)=0,"",INDEX(Data!$BI:$BI,MATCH(T57,Data!$A:$A,0),1)))</f>
        <v/>
      </c>
      <c r="T57" s="49" t="str">
        <f ca="1">IFERROR(INDEX(Data!$A$1:R$1000,_xlfn.AGGREGATE(15,6,(OFFSET(Data!$A$1,0,MATCH(T$6,Data!$1:$1,0)-1,1000,1)=IF(T$7="","Yes",T$7))/(OFFSET(Data!$A$1,0,MATCH(T$6,Data!$1:$1,0)-1,1000,1)=IF(T$7="","Yes",T$7))*ROW(Data!$C$1:$C$1000),ROW(T57)-ROW(T$7)),1),"")</f>
        <v>Fox Deportes</v>
      </c>
      <c r="U57" s="49" t="str">
        <f ca="1">IF(V57="","",IF(INDEX(Data!$BI:$BI,MATCH(V57,Data!$A:$A,0),1)=0,"",INDEX(Data!$BI:$BI,MATCH(V57,Data!$A:$A,0),1)))</f>
        <v/>
      </c>
      <c r="V57" s="49" t="str">
        <f ca="1">IFERROR(INDEX(Data!$A$1:T$1000,_xlfn.AGGREGATE(15,6,(OFFSET(Data!$A$1,0,MATCH(V$6,Data!$1:$1,0)-1,1000,1)=IF(V$7="","Yes",V$7))/(OFFSET(Data!$A$1,0,MATCH(V$6,Data!$1:$1,0)-1,1000,1)=IF(V$7="","Yes",V$7))*ROW(Data!$C$1:$C$1000),ROW(V57)-ROW(V$7)),1),"")</f>
        <v>MynetworkTV</v>
      </c>
      <c r="W57" s="49">
        <f ca="1">IF(X57="","",IF(INDEX(Data!$BI:$BI,MATCH(X57,Data!$A:$A,0),1)=0,"",INDEX(Data!$BI:$BI,MATCH(X57,Data!$A:$A,0),1)))</f>
        <v>1</v>
      </c>
      <c r="X57" s="49" t="str">
        <f ca="1">IFERROR(INDEX(Data!$A$1:V$1000,_xlfn.AGGREGATE(15,6,(OFFSET(Data!$A$1,0,MATCH(X$6,Data!$1:$1,0)-1,1000,1)=IF(X$7="","Yes",X$7))/(OFFSET(Data!$A$1,0,MATCH(X$6,Data!$1:$1,0)-1,1000,1)=IF(X$7="","Yes",X$7))*ROW(Data!$C$1:$C$1000),ROW(X57)-ROW(X$7)),1),"")</f>
        <v>NBC</v>
      </c>
      <c r="Y57" s="49" t="str">
        <f ca="1">IF(Z57="","",IF(INDEX(Data!$BI:$BI,MATCH(Z57,Data!$A:$A,0),1)=0,"",INDEX(Data!$BI:$BI,MATCH(Z57,Data!$A:$A,0),1)))</f>
        <v/>
      </c>
      <c r="Z57" s="49" t="str">
        <f ca="1">IFERROR(INDEX(Data!$A$1:X$1000,_xlfn.AGGREGATE(15,6,(OFFSET(Data!$A$1,0,MATCH(Z$6,Data!$1:$1,0)-1,1000,1)=IF(Z$7="","Yes",Z$7))/(OFFSET(Data!$A$1,0,MATCH(Z$6,Data!$1:$1,0)-1,1000,1)=IF(Z$7="","Yes",Z$7))*ROW(Data!$C$1:$C$1000),ROW(Z57)-ROW(Z$7)),1),"")</f>
        <v>TruTV</v>
      </c>
      <c r="AA57" s="49" t="str">
        <f ca="1">IF(AB57="","",IF(INDEX(Data!$BI:$BI,MATCH(AB57,Data!$A:$A,0),1)=0,"",INDEX(Data!$BI:$BI,MATCH(AB57,Data!$A:$A,0),1)))</f>
        <v/>
      </c>
      <c r="AB57" s="49" t="str">
        <f ca="1">IFERROR(INDEX(Data!$A$1:Z$1000,_xlfn.AGGREGATE(15,6,(OFFSET(Data!$A$1,0,MATCH(AB$6,Data!$1:$1,0)-1,1000,1)=IF(AB$7="","Yes",AB$7))/(OFFSET(Data!$A$1,0,MATCH(AB$6,Data!$1:$1,0)-1,1000,1)=IF(AB$7="","Yes",AB$7))*ROW(Data!$C$1:$C$1000),ROW(AB57)-ROW(AB$7)),1),"")</f>
        <v>HGTV</v>
      </c>
      <c r="AC57" s="49" t="str">
        <f ca="1">IF(AD57="","",IF(INDEX(Data!$BI:$BI,MATCH(AD57,Data!$A:$A,0),1)=0,"",INDEX(Data!$BI:$BI,MATCH(AD57,Data!$A:$A,0),1)))</f>
        <v/>
      </c>
      <c r="AD57" s="49" t="str">
        <f ca="1">IFERROR(INDEX(Data!$A$1:AB$1000,_xlfn.AGGREGATE(15,6,(OFFSET(Data!$A$1,0,MATCH(AD$6,Data!$1:$1,0)-1,1000,1)=IF(AD$7="","Yes",AD$7))/(OFFSET(Data!$A$1,0,MATCH(AD$6,Data!$1:$1,0)-1,1000,1)=IF(AD$7="","Yes",AD$7))*ROW(Data!$C$1:$C$1000),ROW(AD57)-ROW(AD$7)),1),"")</f>
        <v/>
      </c>
      <c r="AE57" s="49" t="str">
        <f ca="1">IF(AF57="","",IF(INDEX(Data!$BI:$BI,MATCH(AF57,Data!$A:$A,0),1)=0,"",INDEX(Data!$BI:$BI,MATCH(AF57,Data!$A:$A,0),1)))</f>
        <v/>
      </c>
      <c r="AF57" s="49" t="str">
        <f ca="1">IFERROR(INDEX(Data!$A$1:AJ$1000,_xlfn.AGGREGATE(15,6,(OFFSET(Data!$A$1,0,MATCH(AF$6,Data!$1:$1,0)-1,1000,1)=IF(AF$7="","Yes",AF$7))/(OFFSET(Data!$A$1,0,MATCH(AF$6,Data!$1:$1,0)-1,1000,1)=IF(AF$7="","Yes",AF$7))*ROW(Data!$C$1:$C$1000),ROW(AF57)-ROW(AF$7)),1),"")</f>
        <v/>
      </c>
      <c r="AG57" s="49" t="str">
        <f ca="1">IF(AH57="","",IF(INDEX(Data!$BI:$BI,MATCH(AH57,Data!$A:$A,0),1)=0,"",INDEX(Data!$BI:$BI,MATCH(AH57,Data!$A:$A,0),1)))</f>
        <v/>
      </c>
      <c r="AH57" s="49" t="str">
        <f ca="1">IFERROR(INDEX(Data!$A$1:AL$1000,_xlfn.AGGREGATE(15,6,(OFFSET(Data!$A$1,0,MATCH(AH$6,Data!$1:$1,0)-1,1000,1)=IF(AH$7="","Yes",AH$7))/(OFFSET(Data!$A$1,0,MATCH(AH$6,Data!$1:$1,0)-1,1000,1)=IF(AH$7="","Yes",AH$7))*ROW(Data!$C$1:$C$1000),ROW(AH57)-ROW(AH$7)),1),"")</f>
        <v>MSNBC</v>
      </c>
    </row>
    <row r="58" spans="1:34" ht="24" x14ac:dyDescent="0.4">
      <c r="A58" s="49" t="str">
        <f ca="1">IF(B58="","",IF(INDEX(Data!$BI:$BI,MATCH(B58,Data!$A:$A,0),1)=0,"",INDEX(Data!$BI:$BI,MATCH(B58,Data!$A:$A,0),1)))</f>
        <v/>
      </c>
      <c r="B58" s="49" t="str">
        <f ca="1">IFERROR(INDEX(Data!A$1:$A$1000,_xlfn.AGGREGATE(15,6,(OFFSET(Data!$A$1,0,MATCH(B$6,Data!$1:$1,0)-1,1000,1)=IF(B$7="","Yes",B$7))/(OFFSET(Data!$A$1,0,MATCH(B$6,Data!$1:$1,0)-1,1000,1)=IF(B$7="","Yes",B$7))*ROW(Data!$C$1:$C$1000),ROW(B58)-ROW(B$7)),1),"")</f>
        <v>Teen Nick</v>
      </c>
      <c r="C58" s="49" t="str">
        <f ca="1">IF(D58="","",IF(INDEX(Data!$BI:$BI,MATCH(D58,Data!$A:$A,0),1)=0,"",INDEX(Data!$BI:$BI,MATCH(D58,Data!$A:$A,0),1)))</f>
        <v/>
      </c>
      <c r="D58" s="49" t="str">
        <f ca="1">IFERROR(INDEX(Data!$A$1:C$1000,_xlfn.AGGREGATE(15,6,(OFFSET(Data!$A$1,0,MATCH(D$6,Data!$1:$1,0)-1,1000,1)=IF(D$7="","Yes",D$7))/(OFFSET(Data!$A$1,0,MATCH(D$6,Data!$1:$1,0)-1,1000,1)=IF(D$7="","Yes",D$7))*ROW(Data!$C$1:$C$1000),ROW(D58)-ROW(D$7)),1),"")</f>
        <v/>
      </c>
      <c r="E58" s="49" t="str">
        <f ca="1">IF(F58="","",IF(INDEX(Data!$BI:$BI,MATCH(F58,Data!$A:$A,0),1)=0,"",INDEX(Data!$BI:$BI,MATCH(F58,Data!$A:$A,0),1)))</f>
        <v/>
      </c>
      <c r="F58" s="49" t="str">
        <f ca="1">IFERROR(INDEX(Data!$A$1:E$1000,_xlfn.AGGREGATE(15,6,(OFFSET(Data!$A$1,0,MATCH(F$6,Data!$1:$1,0)-1,1000,1)=IF(F$7="","Yes",F$7))/(OFFSET(Data!$A$1,0,MATCH(F$6,Data!$1:$1,0)-1,1000,1)=IF(F$7="","Yes",F$7))*ROW(Data!$C$1:$C$1000),ROW(F58)-ROW(F$7)),1),"")</f>
        <v/>
      </c>
      <c r="G58" s="49" t="str">
        <f ca="1">IF(H58="","",IF(INDEX(Data!$BI:$BI,MATCH(H58,Data!$A:$A,0),1)=0,"",INDEX(Data!$BI:$BI,MATCH(H58,Data!$A:$A,0),1)))</f>
        <v/>
      </c>
      <c r="H58" s="49" t="str">
        <f ca="1">IFERROR(INDEX(Data!$A$1:G$1000,_xlfn.AGGREGATE(15,6,(OFFSET(Data!$A$1,0,MATCH(H$6,Data!$1:$1,0)-1,1000,1)=IF(H$7="","Yes",H$7))/(OFFSET(Data!$A$1,0,MATCH(H$6,Data!$1:$1,0)-1,1000,1)=IF(H$7="","Yes",H$7))*ROW(Data!$C$1:$C$1000),ROW(H58)-ROW(H$7)),1),"")</f>
        <v>TruTV</v>
      </c>
      <c r="I58" s="49">
        <f ca="1">IF(J58="","",IF(INDEX(Data!$BI:$BI,MATCH(J58,Data!$A:$A,0),1)=0,"",INDEX(Data!$BI:$BI,MATCH(J58,Data!$A:$A,0),1)))</f>
        <v>1</v>
      </c>
      <c r="J58" s="49" t="str">
        <f ca="1">IFERROR(INDEX(Data!$A$1:I$1000,_xlfn.AGGREGATE(15,6,(OFFSET(Data!$A$1,0,MATCH(J$6,Data!$1:$1,0)-1,1000,1)=IF(J$7="","Yes",J$7))/(OFFSET(Data!$A$1,0,MATCH(J$6,Data!$1:$1,0)-1,1000,1)=IF(J$7="","Yes",J$7))*ROW(Data!$C$1:$C$1000),ROW(J58)-ROW(J$7)),1),"")</f>
        <v>NBC</v>
      </c>
      <c r="K58" s="49">
        <f ca="1">IF(L58="","",IF(INDEX(Data!$BI:$BI,MATCH(L58,Data!$A:$A,0),1)=0,"",INDEX(Data!$BI:$BI,MATCH(L58,Data!$A:$A,0),1)))</f>
        <v>1</v>
      </c>
      <c r="L58" s="49" t="str">
        <f ca="1">IFERROR(INDEX(Data!$A$1:K$1000,_xlfn.AGGREGATE(15,6,(OFFSET(Data!$A$1,0,MATCH(L$6,Data!$1:$1,0)-1,1000,1)=IF(L$7="","Yes",L$7))/(OFFSET(Data!$A$1,0,MATCH(L$6,Data!$1:$1,0)-1,1000,1)=IF(L$7="","Yes",L$7))*ROW(Data!$C$1:$C$1000),ROW(L58)-ROW(L$7)),1),"")</f>
        <v>NBC</v>
      </c>
      <c r="M58" s="49" t="str">
        <f ca="1">IF(N58="","",IF(INDEX(Data!$BI:$BI,MATCH(N58,Data!$A:$A,0),1)=0,"",INDEX(Data!$BI:$BI,MATCH(N58,Data!$A:$A,0),1)))</f>
        <v/>
      </c>
      <c r="N58" s="49" t="str">
        <f ca="1">IFERROR(INDEX(Data!$A$1:M$1000,_xlfn.AGGREGATE(15,6,(OFFSET(Data!$A$1,0,MATCH(N$6,Data!$1:$1,0)-1,1000,1)=IF(N$7="","Yes",N$7))/(OFFSET(Data!$A$1,0,MATCH(N$6,Data!$1:$1,0)-1,1000,1)=IF(N$7="","Yes",N$7))*ROW(Data!$C$1:$C$1000),ROW(N58)-ROW(N$7)),1),"")</f>
        <v>HGTV</v>
      </c>
      <c r="O58" s="49" t="str">
        <f ca="1">IF(P58="","",IF(INDEX(Data!$BI:$BI,MATCH(P58,Data!$A:$A,0),1)=0,"",INDEX(Data!$BI:$BI,MATCH(P58,Data!$A:$A,0),1)))</f>
        <v/>
      </c>
      <c r="P58" s="49" t="str">
        <f ca="1">IFERROR(INDEX(Data!$A$1:O$1000,_xlfn.AGGREGATE(15,6,(OFFSET(Data!$A$1,0,MATCH(P$6,Data!$1:$1,0)-1,1000,1)=IF(P$7="","Yes",P$7))/(OFFSET(Data!$A$1,0,MATCH(P$6,Data!$1:$1,0)-1,1000,1)=IF(P$7="","Yes",P$7))*ROW(Data!$C$1:$C$1000),ROW(P58)-ROW(P$7)),1),"")</f>
        <v>Fox Sports 1</v>
      </c>
      <c r="Q58" s="49" t="str">
        <f ca="1">IF(R58="","",IF(INDEX(Data!$BI:$BI,MATCH(R58,Data!$A:$A,0),1)=0,"",INDEX(Data!$BI:$BI,MATCH(R58,Data!$A:$A,0),1)))</f>
        <v/>
      </c>
      <c r="R58" s="49" t="str">
        <f ca="1">IFERROR(INDEX(Data!$A$1:Q$1000,_xlfn.AGGREGATE(15,6,(OFFSET(Data!$A$1,0,MATCH(R$6,Data!$1:$1,0)-1,1000,1)=IF(R$7="","Yes",R$7))/(OFFSET(Data!$A$1,0,MATCH(R$6,Data!$1:$1,0)-1,1000,1)=IF(R$7="","Yes",R$7))*ROW(Data!$C$1:$C$1000),ROW(R58)-ROW(R$7)),1),"")</f>
        <v>Fox Business</v>
      </c>
      <c r="S58" s="49" t="str">
        <f ca="1">IF(T58="","",IF(INDEX(Data!$BI:$BI,MATCH(T58,Data!$A:$A,0),1)=0,"",INDEX(Data!$BI:$BI,MATCH(T58,Data!$A:$A,0),1)))</f>
        <v/>
      </c>
      <c r="T58" s="49" t="str">
        <f ca="1">IFERROR(INDEX(Data!$A$1:R$1000,_xlfn.AGGREGATE(15,6,(OFFSET(Data!$A$1,0,MATCH(T$6,Data!$1:$1,0)-1,1000,1)=IF(T$7="","Yes",T$7))/(OFFSET(Data!$A$1,0,MATCH(T$6,Data!$1:$1,0)-1,1000,1)=IF(T$7="","Yes",T$7))*ROW(Data!$C$1:$C$1000),ROW(T58)-ROW(T$7)),1),"")</f>
        <v>Fox Sports 1</v>
      </c>
      <c r="U58" s="49" t="str">
        <f ca="1">IF(V58="","",IF(INDEX(Data!$BI:$BI,MATCH(V58,Data!$A:$A,0),1)=0,"",INDEX(Data!$BI:$BI,MATCH(V58,Data!$A:$A,0),1)))</f>
        <v/>
      </c>
      <c r="V58" s="49" t="str">
        <f ca="1">IFERROR(INDEX(Data!$A$1:T$1000,_xlfn.AGGREGATE(15,6,(OFFSET(Data!$A$1,0,MATCH(V$6,Data!$1:$1,0)-1,1000,1)=IF(V$7="","Yes",V$7))/(OFFSET(Data!$A$1,0,MATCH(V$6,Data!$1:$1,0)-1,1000,1)=IF(V$7="","Yes",V$7))*ROW(Data!$C$1:$C$1000),ROW(V58)-ROW(V$7)),1),"")</f>
        <v>Nat Geo Wild</v>
      </c>
      <c r="W58" s="49" t="str">
        <f ca="1">IF(X58="","",IF(INDEX(Data!$BI:$BI,MATCH(X58,Data!$A:$A,0),1)=0,"",INDEX(Data!$BI:$BI,MATCH(X58,Data!$A:$A,0),1)))</f>
        <v/>
      </c>
      <c r="X58" s="49" t="str">
        <f ca="1">IFERROR(INDEX(Data!$A$1:V$1000,_xlfn.AGGREGATE(15,6,(OFFSET(Data!$A$1,0,MATCH(X$6,Data!$1:$1,0)-1,1000,1)=IF(X$7="","Yes",X$7))/(OFFSET(Data!$A$1,0,MATCH(X$6,Data!$1:$1,0)-1,1000,1)=IF(X$7="","Yes",X$7))*ROW(Data!$C$1:$C$1000),ROW(X58)-ROW(X$7)),1),"")</f>
        <v>NBC Sports Network</v>
      </c>
      <c r="Y58" s="49" t="str">
        <f ca="1">IF(Z58="","",IF(INDEX(Data!$BI:$BI,MATCH(Z58,Data!$A:$A,0),1)=0,"",INDEX(Data!$BI:$BI,MATCH(Z58,Data!$A:$A,0),1)))</f>
        <v/>
      </c>
      <c r="Z58" s="49" t="str">
        <f ca="1">IFERROR(INDEX(Data!$A$1:X$1000,_xlfn.AGGREGATE(15,6,(OFFSET(Data!$A$1,0,MATCH(Z$6,Data!$1:$1,0)-1,1000,1)=IF(Z$7="","Yes",Z$7))/(OFFSET(Data!$A$1,0,MATCH(Z$6,Data!$1:$1,0)-1,1000,1)=IF(Z$7="","Yes",Z$7))*ROW(Data!$C$1:$C$1000),ROW(Z58)-ROW(Z$7)),1),"")</f>
        <v>USA Network</v>
      </c>
      <c r="AA58" s="49" t="str">
        <f ca="1">IF(AB58="","",IF(INDEX(Data!$BI:$BI,MATCH(AB58,Data!$A:$A,0),1)=0,"",INDEX(Data!$BI:$BI,MATCH(AB58,Data!$A:$A,0),1)))</f>
        <v/>
      </c>
      <c r="AB58" s="49" t="str">
        <f ca="1">IFERROR(INDEX(Data!$A$1:Z$1000,_xlfn.AGGREGATE(15,6,(OFFSET(Data!$A$1,0,MATCH(AB$6,Data!$1:$1,0)-1,1000,1)=IF(AB$7="","Yes",AB$7))/(OFFSET(Data!$A$1,0,MATCH(AB$6,Data!$1:$1,0)-1,1000,1)=IF(AB$7="","Yes",AB$7))*ROW(Data!$C$1:$C$1000),ROW(AB58)-ROW(AB$7)),1),"")</f>
        <v>History</v>
      </c>
      <c r="AC58" s="49" t="str">
        <f ca="1">IF(AD58="","",IF(INDEX(Data!$BI:$BI,MATCH(AD58,Data!$A:$A,0),1)=0,"",INDEX(Data!$BI:$BI,MATCH(AD58,Data!$A:$A,0),1)))</f>
        <v/>
      </c>
      <c r="AD58" s="49" t="str">
        <f ca="1">IFERROR(INDEX(Data!$A$1:AB$1000,_xlfn.AGGREGATE(15,6,(OFFSET(Data!$A$1,0,MATCH(AD$6,Data!$1:$1,0)-1,1000,1)=IF(AD$7="","Yes",AD$7))/(OFFSET(Data!$A$1,0,MATCH(AD$6,Data!$1:$1,0)-1,1000,1)=IF(AD$7="","Yes",AD$7))*ROW(Data!$C$1:$C$1000),ROW(AD58)-ROW(AD$7)),1),"")</f>
        <v/>
      </c>
      <c r="AE58" s="49" t="str">
        <f ca="1">IF(AF58="","",IF(INDEX(Data!$BI:$BI,MATCH(AF58,Data!$A:$A,0),1)=0,"",INDEX(Data!$BI:$BI,MATCH(AF58,Data!$A:$A,0),1)))</f>
        <v/>
      </c>
      <c r="AF58" s="49" t="str">
        <f ca="1">IFERROR(INDEX(Data!$A$1:AJ$1000,_xlfn.AGGREGATE(15,6,(OFFSET(Data!$A$1,0,MATCH(AF$6,Data!$1:$1,0)-1,1000,1)=IF(AF$7="","Yes",AF$7))/(OFFSET(Data!$A$1,0,MATCH(AF$6,Data!$1:$1,0)-1,1000,1)=IF(AF$7="","Yes",AF$7))*ROW(Data!$C$1:$C$1000),ROW(AF58)-ROW(AF$7)),1),"")</f>
        <v/>
      </c>
      <c r="AG58" s="49" t="str">
        <f ca="1">IF(AH58="","",IF(INDEX(Data!$BI:$BI,MATCH(AH58,Data!$A:$A,0),1)=0,"",INDEX(Data!$BI:$BI,MATCH(AH58,Data!$A:$A,0),1)))</f>
        <v/>
      </c>
      <c r="AH58" s="49" t="str">
        <f ca="1">IFERROR(INDEX(Data!$A$1:AL$1000,_xlfn.AGGREGATE(15,6,(OFFSET(Data!$A$1,0,MATCH(AH$6,Data!$1:$1,0)-1,1000,1)=IF(AH$7="","Yes",AH$7))/(OFFSET(Data!$A$1,0,MATCH(AH$6,Data!$1:$1,0)-1,1000,1)=IF(AH$7="","Yes",AH$7))*ROW(Data!$C$1:$C$1000),ROW(AH58)-ROW(AH$7)),1),"")</f>
        <v>MTV</v>
      </c>
    </row>
    <row r="59" spans="1:34" ht="24" x14ac:dyDescent="0.4">
      <c r="A59" s="49" t="str">
        <f ca="1">IF(B59="","",IF(INDEX(Data!$BI:$BI,MATCH(B59,Data!$A:$A,0),1)=0,"",INDEX(Data!$BI:$BI,MATCH(B59,Data!$A:$A,0),1)))</f>
        <v/>
      </c>
      <c r="B59" s="49" t="str">
        <f ca="1">IFERROR(INDEX(Data!A$1:$A$1000,_xlfn.AGGREGATE(15,6,(OFFSET(Data!$A$1,0,MATCH(B$6,Data!$1:$1,0)-1,1000,1)=IF(B$7="","Yes",B$7))/(OFFSET(Data!$A$1,0,MATCH(B$6,Data!$1:$1,0)-1,1000,1)=IF(B$7="","Yes",B$7))*ROW(Data!$C$1:$C$1000),ROW(B59)-ROW(B$7)),1),"")</f>
        <v>TLC</v>
      </c>
      <c r="C59" s="49" t="str">
        <f ca="1">IF(D59="","",IF(INDEX(Data!$BI:$BI,MATCH(D59,Data!$A:$A,0),1)=0,"",INDEX(Data!$BI:$BI,MATCH(D59,Data!$A:$A,0),1)))</f>
        <v/>
      </c>
      <c r="D59" s="49" t="str">
        <f ca="1">IFERROR(INDEX(Data!$A$1:C$1000,_xlfn.AGGREGATE(15,6,(OFFSET(Data!$A$1,0,MATCH(D$6,Data!$1:$1,0)-1,1000,1)=IF(D$7="","Yes",D$7))/(OFFSET(Data!$A$1,0,MATCH(D$6,Data!$1:$1,0)-1,1000,1)=IF(D$7="","Yes",D$7))*ROW(Data!$C$1:$C$1000),ROW(D59)-ROW(D$7)),1),"")</f>
        <v/>
      </c>
      <c r="E59" s="49" t="str">
        <f ca="1">IF(F59="","",IF(INDEX(Data!$BI:$BI,MATCH(F59,Data!$A:$A,0),1)=0,"",INDEX(Data!$BI:$BI,MATCH(F59,Data!$A:$A,0),1)))</f>
        <v/>
      </c>
      <c r="F59" s="49" t="str">
        <f ca="1">IFERROR(INDEX(Data!$A$1:E$1000,_xlfn.AGGREGATE(15,6,(OFFSET(Data!$A$1,0,MATCH(F$6,Data!$1:$1,0)-1,1000,1)=IF(F$7="","Yes",F$7))/(OFFSET(Data!$A$1,0,MATCH(F$6,Data!$1:$1,0)-1,1000,1)=IF(F$7="","Yes",F$7))*ROW(Data!$C$1:$C$1000),ROW(F59)-ROW(F$7)),1),"")</f>
        <v/>
      </c>
      <c r="G59" s="49" t="str">
        <f ca="1">IF(H59="","",IF(INDEX(Data!$BI:$BI,MATCH(H59,Data!$A:$A,0),1)=0,"",INDEX(Data!$BI:$BI,MATCH(H59,Data!$A:$A,0),1)))</f>
        <v/>
      </c>
      <c r="H59" s="49" t="str">
        <f ca="1">IFERROR(INDEX(Data!$A$1:G$1000,_xlfn.AGGREGATE(15,6,(OFFSET(Data!$A$1,0,MATCH(H$6,Data!$1:$1,0)-1,1000,1)=IF(H$7="","Yes",H$7))/(OFFSET(Data!$A$1,0,MATCH(H$6,Data!$1:$1,0)-1,1000,1)=IF(H$7="","Yes",H$7))*ROW(Data!$C$1:$C$1000),ROW(H59)-ROW(H$7)),1),"")</f>
        <v>Turner Classic Movies</v>
      </c>
      <c r="I59" s="49" t="str">
        <f ca="1">IF(J59="","",IF(INDEX(Data!$BI:$BI,MATCH(J59,Data!$A:$A,0),1)=0,"",INDEX(Data!$BI:$BI,MATCH(J59,Data!$A:$A,0),1)))</f>
        <v/>
      </c>
      <c r="J59" s="49" t="str">
        <f ca="1">IFERROR(INDEX(Data!$A$1:I$1000,_xlfn.AGGREGATE(15,6,(OFFSET(Data!$A$1,0,MATCH(J$6,Data!$1:$1,0)-1,1000,1)=IF(J$7="","Yes",J$7))/(OFFSET(Data!$A$1,0,MATCH(J$6,Data!$1:$1,0)-1,1000,1)=IF(J$7="","Yes",J$7))*ROW(Data!$C$1:$C$1000),ROW(J59)-ROW(J$7)),1),"")</f>
        <v>NBC Sports Network</v>
      </c>
      <c r="K59" s="49" t="str">
        <f ca="1">IF(L59="","",IF(INDEX(Data!$BI:$BI,MATCH(L59,Data!$A:$A,0),1)=0,"",INDEX(Data!$BI:$BI,MATCH(L59,Data!$A:$A,0),1)))</f>
        <v/>
      </c>
      <c r="L59" s="49" t="str">
        <f ca="1">IFERROR(INDEX(Data!$A$1:K$1000,_xlfn.AGGREGATE(15,6,(OFFSET(Data!$A$1,0,MATCH(L$6,Data!$1:$1,0)-1,1000,1)=IF(L$7="","Yes",L$7))/(OFFSET(Data!$A$1,0,MATCH(L$6,Data!$1:$1,0)-1,1000,1)=IF(L$7="","Yes",L$7))*ROW(Data!$C$1:$C$1000),ROW(L59)-ROW(L$7)),1),"")</f>
        <v>NBC Sports Network</v>
      </c>
      <c r="M59" s="49" t="str">
        <f ca="1">IF(N59="","",IF(INDEX(Data!$BI:$BI,MATCH(N59,Data!$A:$A,0),1)=0,"",INDEX(Data!$BI:$BI,MATCH(N59,Data!$A:$A,0),1)))</f>
        <v/>
      </c>
      <c r="N59" s="49" t="str">
        <f ca="1">IFERROR(INDEX(Data!$A$1:M$1000,_xlfn.AGGREGATE(15,6,(OFFSET(Data!$A$1,0,MATCH(N$6,Data!$1:$1,0)-1,1000,1)=IF(N$7="","Yes",N$7))/(OFFSET(Data!$A$1,0,MATCH(N$6,Data!$1:$1,0)-1,1000,1)=IF(N$7="","Yes",N$7))*ROW(Data!$C$1:$C$1000),ROW(N59)-ROW(N$7)),1),"")</f>
        <v>History</v>
      </c>
      <c r="O59" s="49" t="str">
        <f ca="1">IF(P59="","",IF(INDEX(Data!$BI:$BI,MATCH(P59,Data!$A:$A,0),1)=0,"",INDEX(Data!$BI:$BI,MATCH(P59,Data!$A:$A,0),1)))</f>
        <v/>
      </c>
      <c r="P59" s="49" t="str">
        <f ca="1">IFERROR(INDEX(Data!$A$1:O$1000,_xlfn.AGGREGATE(15,6,(OFFSET(Data!$A$1,0,MATCH(P$6,Data!$1:$1,0)-1,1000,1)=IF(P$7="","Yes",P$7))/(OFFSET(Data!$A$1,0,MATCH(P$6,Data!$1:$1,0)-1,1000,1)=IF(P$7="","Yes",P$7))*ROW(Data!$C$1:$C$1000),ROW(P59)-ROW(P$7)),1),"")</f>
        <v>Fox Sports 2</v>
      </c>
      <c r="Q59" s="49" t="str">
        <f ca="1">IF(R59="","",IF(INDEX(Data!$BI:$BI,MATCH(R59,Data!$A:$A,0),1)=0,"",INDEX(Data!$BI:$BI,MATCH(R59,Data!$A:$A,0),1)))</f>
        <v/>
      </c>
      <c r="R59" s="49" t="str">
        <f ca="1">IFERROR(INDEX(Data!$A$1:Q$1000,_xlfn.AGGREGATE(15,6,(OFFSET(Data!$A$1,0,MATCH(R$6,Data!$1:$1,0)-1,1000,1)=IF(R$7="","Yes",R$7))/(OFFSET(Data!$A$1,0,MATCH(R$6,Data!$1:$1,0)-1,1000,1)=IF(R$7="","Yes",R$7))*ROW(Data!$C$1:$C$1000),ROW(R59)-ROW(R$7)),1),"")</f>
        <v>Fox News</v>
      </c>
      <c r="S59" s="49">
        <f ca="1">IF(T59="","",IF(INDEX(Data!$BI:$BI,MATCH(T59,Data!$A:$A,0),1)=0,"",INDEX(Data!$BI:$BI,MATCH(T59,Data!$A:$A,0),1)))</f>
        <v>2</v>
      </c>
      <c r="T59" s="49" t="str">
        <f ca="1">IFERROR(INDEX(Data!$A$1:R$1000,_xlfn.AGGREGATE(15,6,(OFFSET(Data!$A$1,0,MATCH(T$6,Data!$1:$1,0)-1,1000,1)=IF(T$7="","Yes",T$7))/(OFFSET(Data!$A$1,0,MATCH(T$6,Data!$1:$1,0)-1,1000,1)=IF(T$7="","Yes",T$7))*ROW(Data!$C$1:$C$1000),ROW(T59)-ROW(T$7)),1),"")</f>
        <v>Fox Sports Regionals</v>
      </c>
      <c r="U59" s="49" t="str">
        <f ca="1">IF(V59="","",IF(INDEX(Data!$BI:$BI,MATCH(V59,Data!$A:$A,0),1)=0,"",INDEX(Data!$BI:$BI,MATCH(V59,Data!$A:$A,0),1)))</f>
        <v/>
      </c>
      <c r="V59" s="49" t="str">
        <f ca="1">IFERROR(INDEX(Data!$A$1:T$1000,_xlfn.AGGREGATE(15,6,(OFFSET(Data!$A$1,0,MATCH(V$6,Data!$1:$1,0)-1,1000,1)=IF(V$7="","Yes",V$7))/(OFFSET(Data!$A$1,0,MATCH(V$6,Data!$1:$1,0)-1,1000,1)=IF(V$7="","Yes",V$7))*ROW(Data!$C$1:$C$1000),ROW(V59)-ROW(V$7)),1),"")</f>
        <v>National Geographic</v>
      </c>
      <c r="W59" s="49" t="str">
        <f ca="1">IF(X59="","",IF(INDEX(Data!$BI:$BI,MATCH(X59,Data!$A:$A,0),1)=0,"",INDEX(Data!$BI:$BI,MATCH(X59,Data!$A:$A,0),1)))</f>
        <v/>
      </c>
      <c r="X59" s="49" t="str">
        <f ca="1">IFERROR(INDEX(Data!$A$1:V$1000,_xlfn.AGGREGATE(15,6,(OFFSET(Data!$A$1,0,MATCH(X$6,Data!$1:$1,0)-1,1000,1)=IF(X$7="","Yes",X$7))/(OFFSET(Data!$A$1,0,MATCH(X$6,Data!$1:$1,0)-1,1000,1)=IF(X$7="","Yes",X$7))*ROW(Data!$C$1:$C$1000),ROW(X59)-ROW(X$7)),1),"")</f>
        <v>Olympic Channel</v>
      </c>
      <c r="Y59" s="49" t="str">
        <f ca="1">IF(Z59="","",IF(INDEX(Data!$BI:$BI,MATCH(Z59,Data!$A:$A,0),1)=0,"",INDEX(Data!$BI:$BI,MATCH(Z59,Data!$A:$A,0),1)))</f>
        <v/>
      </c>
      <c r="Z59" s="49" t="str">
        <f ca="1">IFERROR(INDEX(Data!$A$1:X$1000,_xlfn.AGGREGATE(15,6,(OFFSET(Data!$A$1,0,MATCH(Z$6,Data!$1:$1,0)-1,1000,1)=IF(Z$7="","Yes",Z$7))/(OFFSET(Data!$A$1,0,MATCH(Z$6,Data!$1:$1,0)-1,1000,1)=IF(Z$7="","Yes",Z$7))*ROW(Data!$C$1:$C$1000),ROW(Z59)-ROW(Z$7)),1),"")</f>
        <v>We TV</v>
      </c>
      <c r="AA59" s="49" t="str">
        <f ca="1">IF(AB59="","",IF(INDEX(Data!$BI:$BI,MATCH(AB59,Data!$A:$A,0),1)=0,"",INDEX(Data!$BI:$BI,MATCH(AB59,Data!$A:$A,0),1)))</f>
        <v/>
      </c>
      <c r="AB59" s="49" t="str">
        <f ca="1">IFERROR(INDEX(Data!$A$1:Z$1000,_xlfn.AGGREGATE(15,6,(OFFSET(Data!$A$1,0,MATCH(AB$6,Data!$1:$1,0)-1,1000,1)=IF(AB$7="","Yes",AB$7))/(OFFSET(Data!$A$1,0,MATCH(AB$6,Data!$1:$1,0)-1,1000,1)=IF(AB$7="","Yes",AB$7))*ROW(Data!$C$1:$C$1000),ROW(AB59)-ROW(AB$7)),1),"")</f>
        <v>HLN</v>
      </c>
      <c r="AC59" s="49" t="str">
        <f ca="1">IF(AD59="","",IF(INDEX(Data!$BI:$BI,MATCH(AD59,Data!$A:$A,0),1)=0,"",INDEX(Data!$BI:$BI,MATCH(AD59,Data!$A:$A,0),1)))</f>
        <v/>
      </c>
      <c r="AD59" s="49" t="str">
        <f ca="1">IFERROR(INDEX(Data!$A$1:AB$1000,_xlfn.AGGREGATE(15,6,(OFFSET(Data!$A$1,0,MATCH(AD$6,Data!$1:$1,0)-1,1000,1)=IF(AD$7="","Yes",AD$7))/(OFFSET(Data!$A$1,0,MATCH(AD$6,Data!$1:$1,0)-1,1000,1)=IF(AD$7="","Yes",AD$7))*ROW(Data!$C$1:$C$1000),ROW(AD59)-ROW(AD$7)),1),"")</f>
        <v/>
      </c>
      <c r="AE59" s="49" t="str">
        <f ca="1">IF(AF59="","",IF(INDEX(Data!$BI:$BI,MATCH(AF59,Data!$A:$A,0),1)=0,"",INDEX(Data!$BI:$BI,MATCH(AF59,Data!$A:$A,0),1)))</f>
        <v/>
      </c>
      <c r="AF59" s="49" t="str">
        <f ca="1">IFERROR(INDEX(Data!$A$1:AJ$1000,_xlfn.AGGREGATE(15,6,(OFFSET(Data!$A$1,0,MATCH(AF$6,Data!$1:$1,0)-1,1000,1)=IF(AF$7="","Yes",AF$7))/(OFFSET(Data!$A$1,0,MATCH(AF$6,Data!$1:$1,0)-1,1000,1)=IF(AF$7="","Yes",AF$7))*ROW(Data!$C$1:$C$1000),ROW(AF59)-ROW(AF$7)),1),"")</f>
        <v/>
      </c>
      <c r="AG59" s="49" t="str">
        <f ca="1">IF(AH59="","",IF(INDEX(Data!$BI:$BI,MATCH(AH59,Data!$A:$A,0),1)=0,"",INDEX(Data!$BI:$BI,MATCH(AH59,Data!$A:$A,0),1)))</f>
        <v/>
      </c>
      <c r="AH59" s="49" t="str">
        <f ca="1">IFERROR(INDEX(Data!$A$1:AL$1000,_xlfn.AGGREGATE(15,6,(OFFSET(Data!$A$1,0,MATCH(AH$6,Data!$1:$1,0)-1,1000,1)=IF(AH$7="","Yes",AH$7))/(OFFSET(Data!$A$1,0,MATCH(AH$6,Data!$1:$1,0)-1,1000,1)=IF(AH$7="","Yes",AH$7))*ROW(Data!$C$1:$C$1000),ROW(AH59)-ROW(AH$7)),1),"")</f>
        <v>Music Choice</v>
      </c>
    </row>
    <row r="60" spans="1:34" ht="24" x14ac:dyDescent="0.4">
      <c r="A60" s="49" t="str">
        <f ca="1">IF(B60="","",IF(INDEX(Data!$BI:$BI,MATCH(B60,Data!$A:$A,0),1)=0,"",INDEX(Data!$BI:$BI,MATCH(B60,Data!$A:$A,0),1)))</f>
        <v/>
      </c>
      <c r="B60" s="49" t="str">
        <f ca="1">IFERROR(INDEX(Data!A$1:$A$1000,_xlfn.AGGREGATE(15,6,(OFFSET(Data!$A$1,0,MATCH(B$6,Data!$1:$1,0)-1,1000,1)=IF(B$7="","Yes",B$7))/(OFFSET(Data!$A$1,0,MATCH(B$6,Data!$1:$1,0)-1,1000,1)=IF(B$7="","Yes",B$7))*ROW(Data!$C$1:$C$1000),ROW(B60)-ROW(B$7)),1),"")</f>
        <v>Travel Channel</v>
      </c>
      <c r="C60" s="49" t="str">
        <f ca="1">IF(D60="","",IF(INDEX(Data!$BI:$BI,MATCH(D60,Data!$A:$A,0),1)=0,"",INDEX(Data!$BI:$BI,MATCH(D60,Data!$A:$A,0),1)))</f>
        <v/>
      </c>
      <c r="D60" s="49" t="str">
        <f ca="1">IFERROR(INDEX(Data!$A$1:C$1000,_xlfn.AGGREGATE(15,6,(OFFSET(Data!$A$1,0,MATCH(D$6,Data!$1:$1,0)-1,1000,1)=IF(D$7="","Yes",D$7))/(OFFSET(Data!$A$1,0,MATCH(D$6,Data!$1:$1,0)-1,1000,1)=IF(D$7="","Yes",D$7))*ROW(Data!$C$1:$C$1000),ROW(D60)-ROW(D$7)),1),"")</f>
        <v/>
      </c>
      <c r="E60" s="49" t="str">
        <f ca="1">IF(F60="","",IF(INDEX(Data!$BI:$BI,MATCH(F60,Data!$A:$A,0),1)=0,"",INDEX(Data!$BI:$BI,MATCH(F60,Data!$A:$A,0),1)))</f>
        <v/>
      </c>
      <c r="F60" s="49" t="str">
        <f ca="1">IFERROR(INDEX(Data!$A$1:E$1000,_xlfn.AGGREGATE(15,6,(OFFSET(Data!$A$1,0,MATCH(F$6,Data!$1:$1,0)-1,1000,1)=IF(F$7="","Yes",F$7))/(OFFSET(Data!$A$1,0,MATCH(F$6,Data!$1:$1,0)-1,1000,1)=IF(F$7="","Yes",F$7))*ROW(Data!$C$1:$C$1000),ROW(F60)-ROW(F$7)),1),"")</f>
        <v/>
      </c>
      <c r="G60" s="49" t="str">
        <f ca="1">IF(H60="","",IF(INDEX(Data!$BI:$BI,MATCH(H60,Data!$A:$A,0),1)=0,"",INDEX(Data!$BI:$BI,MATCH(H60,Data!$A:$A,0),1)))</f>
        <v/>
      </c>
      <c r="H60" s="49" t="str">
        <f ca="1">IFERROR(INDEX(Data!$A$1:G$1000,_xlfn.AGGREGATE(15,6,(OFFSET(Data!$A$1,0,MATCH(H$6,Data!$1:$1,0)-1,1000,1)=IF(H$7="","Yes",H$7))/(OFFSET(Data!$A$1,0,MATCH(H$6,Data!$1:$1,0)-1,1000,1)=IF(H$7="","Yes",H$7))*ROW(Data!$C$1:$C$1000),ROW(H60)-ROW(H$7)),1),"")</f>
        <v>Universal Kids</v>
      </c>
      <c r="I60" s="49" t="str">
        <f ca="1">IF(J60="","",IF(INDEX(Data!$BI:$BI,MATCH(J60,Data!$A:$A,0),1)=0,"",INDEX(Data!$BI:$BI,MATCH(J60,Data!$A:$A,0),1)))</f>
        <v/>
      </c>
      <c r="J60" s="49" t="str">
        <f ca="1">IFERROR(INDEX(Data!$A$1:I$1000,_xlfn.AGGREGATE(15,6,(OFFSET(Data!$A$1,0,MATCH(J$6,Data!$1:$1,0)-1,1000,1)=IF(J$7="","Yes",J$7))/(OFFSET(Data!$A$1,0,MATCH(J$6,Data!$1:$1,0)-1,1000,1)=IF(J$7="","Yes",J$7))*ROW(Data!$C$1:$C$1000),ROW(J60)-ROW(J$7)),1),"")</f>
        <v>Nick Jr.</v>
      </c>
      <c r="K60" s="49" t="str">
        <f ca="1">IF(L60="","",IF(INDEX(Data!$BI:$BI,MATCH(L60,Data!$A:$A,0),1)=0,"",INDEX(Data!$BI:$BI,MATCH(L60,Data!$A:$A,0),1)))</f>
        <v/>
      </c>
      <c r="L60" s="49" t="str">
        <f ca="1">IFERROR(INDEX(Data!$A$1:K$1000,_xlfn.AGGREGATE(15,6,(OFFSET(Data!$A$1,0,MATCH(L$6,Data!$1:$1,0)-1,1000,1)=IF(L$7="","Yes",L$7))/(OFFSET(Data!$A$1,0,MATCH(L$6,Data!$1:$1,0)-1,1000,1)=IF(L$7="","Yes",L$7))*ROW(Data!$C$1:$C$1000),ROW(L60)-ROW(L$7)),1),"")</f>
        <v>Nickelodeon</v>
      </c>
      <c r="M60" s="49" t="str">
        <f ca="1">IF(N60="","",IF(INDEX(Data!$BI:$BI,MATCH(N60,Data!$A:$A,0),1)=0,"",INDEX(Data!$BI:$BI,MATCH(N60,Data!$A:$A,0),1)))</f>
        <v/>
      </c>
      <c r="N60" s="49" t="str">
        <f ca="1">IFERROR(INDEX(Data!$A$1:M$1000,_xlfn.AGGREGATE(15,6,(OFFSET(Data!$A$1,0,MATCH(N$6,Data!$1:$1,0)-1,1000,1)=IF(N$7="","Yes",N$7))/(OFFSET(Data!$A$1,0,MATCH(N$6,Data!$1:$1,0)-1,1000,1)=IF(N$7="","Yes",N$7))*ROW(Data!$C$1:$C$1000),ROW(N60)-ROW(N$7)),1),"")</f>
        <v>HLN</v>
      </c>
      <c r="O60" s="49">
        <f ca="1">IF(P60="","",IF(INDEX(Data!$BI:$BI,MATCH(P60,Data!$A:$A,0),1)=0,"",INDEX(Data!$BI:$BI,MATCH(P60,Data!$A:$A,0),1)))</f>
        <v>2</v>
      </c>
      <c r="P60" s="49" t="str">
        <f ca="1">IFERROR(INDEX(Data!$A$1:O$1000,_xlfn.AGGREGATE(15,6,(OFFSET(Data!$A$1,0,MATCH(P$6,Data!$1:$1,0)-1,1000,1)=IF(P$7="","Yes",P$7))/(OFFSET(Data!$A$1,0,MATCH(P$6,Data!$1:$1,0)-1,1000,1)=IF(P$7="","Yes",P$7))*ROW(Data!$C$1:$C$1000),ROW(P60)-ROW(P$7)),1),"")</f>
        <v>Fox Sports Regionals</v>
      </c>
      <c r="Q60" s="49" t="str">
        <f ca="1">IF(R60="","",IF(INDEX(Data!$BI:$BI,MATCH(R60,Data!$A:$A,0),1)=0,"",INDEX(Data!$BI:$BI,MATCH(R60,Data!$A:$A,0),1)))</f>
        <v/>
      </c>
      <c r="R60" s="49" t="str">
        <f ca="1">IFERROR(INDEX(Data!$A$1:Q$1000,_xlfn.AGGREGATE(15,6,(OFFSET(Data!$A$1,0,MATCH(R$6,Data!$1:$1,0)-1,1000,1)=IF(R$7="","Yes",R$7))/(OFFSET(Data!$A$1,0,MATCH(R$6,Data!$1:$1,0)-1,1000,1)=IF(R$7="","Yes",R$7))*ROW(Data!$C$1:$C$1000),ROW(R60)-ROW(R$7)),1),"")</f>
        <v>Fox Sports 1</v>
      </c>
      <c r="S60" s="49" t="str">
        <f ca="1">IF(T60="","",IF(INDEX(Data!$BI:$BI,MATCH(T60,Data!$A:$A,0),1)=0,"",INDEX(Data!$BI:$BI,MATCH(T60,Data!$A:$A,0),1)))</f>
        <v/>
      </c>
      <c r="T60" s="49" t="str">
        <f ca="1">IFERROR(INDEX(Data!$A$1:R$1000,_xlfn.AGGREGATE(15,6,(OFFSET(Data!$A$1,0,MATCH(T$6,Data!$1:$1,0)-1,1000,1)=IF(T$7="","Yes",T$7))/(OFFSET(Data!$A$1,0,MATCH(T$6,Data!$1:$1,0)-1,1000,1)=IF(T$7="","Yes",T$7))*ROW(Data!$C$1:$C$1000),ROW(T60)-ROW(T$7)),1),"")</f>
        <v>Foxlife</v>
      </c>
      <c r="U60" s="49" t="str">
        <f ca="1">IF(V60="","",IF(INDEX(Data!$BI:$BI,MATCH(V60,Data!$A:$A,0),1)=0,"",INDEX(Data!$BI:$BI,MATCH(V60,Data!$A:$A,0),1)))</f>
        <v/>
      </c>
      <c r="V60" s="49" t="str">
        <f ca="1">IFERROR(INDEX(Data!$A$1:T$1000,_xlfn.AGGREGATE(15,6,(OFFSET(Data!$A$1,0,MATCH(V$6,Data!$1:$1,0)-1,1000,1)=IF(V$7="","Yes",V$7))/(OFFSET(Data!$A$1,0,MATCH(V$6,Data!$1:$1,0)-1,1000,1)=IF(V$7="","Yes",V$7))*ROW(Data!$C$1:$C$1000),ROW(V60)-ROW(V$7)),1),"")</f>
        <v>NBA TV</v>
      </c>
      <c r="W60" s="49" t="str">
        <f ca="1">IF(X60="","",IF(INDEX(Data!$BI:$BI,MATCH(X60,Data!$A:$A,0),1)=0,"",INDEX(Data!$BI:$BI,MATCH(X60,Data!$A:$A,0),1)))</f>
        <v/>
      </c>
      <c r="X60" s="49" t="str">
        <f ca="1">IFERROR(INDEX(Data!$A$1:V$1000,_xlfn.AGGREGATE(15,6,(OFFSET(Data!$A$1,0,MATCH(X$6,Data!$1:$1,0)-1,1000,1)=IF(X$7="","Yes",X$7))/(OFFSET(Data!$A$1,0,MATCH(X$6,Data!$1:$1,0)-1,1000,1)=IF(X$7="","Yes",X$7))*ROW(Data!$C$1:$C$1000),ROW(X60)-ROW(X$7)),1),"")</f>
        <v>Oxygen</v>
      </c>
      <c r="Y60" s="49" t="str">
        <f ca="1">IF(Z60="","",IF(INDEX(Data!$BI:$BI,MATCH(Z60,Data!$A:$A,0),1)=0,"",INDEX(Data!$BI:$BI,MATCH(Z60,Data!$A:$A,0),1)))</f>
        <v/>
      </c>
      <c r="Z60" s="49" t="str">
        <f ca="1">IFERROR(INDEX(Data!$A$1:X$1000,_xlfn.AGGREGATE(15,6,(OFFSET(Data!$A$1,0,MATCH(Z$6,Data!$1:$1,0)-1,1000,1)=IF(Z$7="","Yes",Z$7))/(OFFSET(Data!$A$1,0,MATCH(Z$6,Data!$1:$1,0)-1,1000,1)=IF(Z$7="","Yes",Z$7))*ROW(Data!$C$1:$C$1000),ROW(Z60)-ROW(Z$7)),1),"")</f>
        <v/>
      </c>
      <c r="AA60" s="49" t="str">
        <f ca="1">IF(AB60="","",IF(INDEX(Data!$BI:$BI,MATCH(AB60,Data!$A:$A,0),1)=0,"",INDEX(Data!$BI:$BI,MATCH(AB60,Data!$A:$A,0),1)))</f>
        <v/>
      </c>
      <c r="AB60" s="49" t="str">
        <f ca="1">IFERROR(INDEX(Data!$A$1:Z$1000,_xlfn.AGGREGATE(15,6,(OFFSET(Data!$A$1,0,MATCH(AB$6,Data!$1:$1,0)-1,1000,1)=IF(AB$7="","Yes",AB$7))/(OFFSET(Data!$A$1,0,MATCH(AB$6,Data!$1:$1,0)-1,1000,1)=IF(AB$7="","Yes",AB$7))*ROW(Data!$C$1:$C$1000),ROW(AB60)-ROW(AB$7)),1),"")</f>
        <v>IFC</v>
      </c>
      <c r="AC60" s="49" t="str">
        <f ca="1">IF(AD60="","",IF(INDEX(Data!$BI:$BI,MATCH(AD60,Data!$A:$A,0),1)=0,"",INDEX(Data!$BI:$BI,MATCH(AD60,Data!$A:$A,0),1)))</f>
        <v/>
      </c>
      <c r="AD60" s="49" t="str">
        <f ca="1">IFERROR(INDEX(Data!$A$1:AB$1000,_xlfn.AGGREGATE(15,6,(OFFSET(Data!$A$1,0,MATCH(AD$6,Data!$1:$1,0)-1,1000,1)=IF(AD$7="","Yes",AD$7))/(OFFSET(Data!$A$1,0,MATCH(AD$6,Data!$1:$1,0)-1,1000,1)=IF(AD$7="","Yes",AD$7))*ROW(Data!$C$1:$C$1000),ROW(AD60)-ROW(AD$7)),1),"")</f>
        <v/>
      </c>
      <c r="AE60" s="49" t="str">
        <f ca="1">IF(AF60="","",IF(INDEX(Data!$BI:$BI,MATCH(AF60,Data!$A:$A,0),1)=0,"",INDEX(Data!$BI:$BI,MATCH(AF60,Data!$A:$A,0),1)))</f>
        <v/>
      </c>
      <c r="AF60" s="49" t="str">
        <f ca="1">IFERROR(INDEX(Data!$A$1:AJ$1000,_xlfn.AGGREGATE(15,6,(OFFSET(Data!$A$1,0,MATCH(AF$6,Data!$1:$1,0)-1,1000,1)=IF(AF$7="","Yes",AF$7))/(OFFSET(Data!$A$1,0,MATCH(AF$6,Data!$1:$1,0)-1,1000,1)=IF(AF$7="","Yes",AF$7))*ROW(Data!$C$1:$C$1000),ROW(AF60)-ROW(AF$7)),1),"")</f>
        <v/>
      </c>
      <c r="AG60" s="49" t="str">
        <f ca="1">IF(AH60="","",IF(INDEX(Data!$BI:$BI,MATCH(AH60,Data!$A:$A,0),1)=0,"",INDEX(Data!$BI:$BI,MATCH(AH60,Data!$A:$A,0),1)))</f>
        <v/>
      </c>
      <c r="AH60" s="49" t="str">
        <f ca="1">IFERROR(INDEX(Data!$A$1:AL$1000,_xlfn.AGGREGATE(15,6,(OFFSET(Data!$A$1,0,MATCH(AH$6,Data!$1:$1,0)-1,1000,1)=IF(AH$7="","Yes",AH$7))/(OFFSET(Data!$A$1,0,MATCH(AH$6,Data!$1:$1,0)-1,1000,1)=IF(AH$7="","Yes",AH$7))*ROW(Data!$C$1:$C$1000),ROW(AH60)-ROW(AH$7)),1),"")</f>
        <v>National Geographic</v>
      </c>
    </row>
    <row r="61" spans="1:34" ht="24" x14ac:dyDescent="0.4">
      <c r="A61" s="49" t="str">
        <f ca="1">IF(B61="","",IF(INDEX(Data!$BI:$BI,MATCH(B61,Data!$A:$A,0),1)=0,"",INDEX(Data!$BI:$BI,MATCH(B61,Data!$A:$A,0),1)))</f>
        <v/>
      </c>
      <c r="B61" s="49" t="str">
        <f ca="1">IFERROR(INDEX(Data!A$1:$A$1000,_xlfn.AGGREGATE(15,6,(OFFSET(Data!$A$1,0,MATCH(B$6,Data!$1:$1,0)-1,1000,1)=IF(B$7="","Yes",B$7))/(OFFSET(Data!$A$1,0,MATCH(B$6,Data!$1:$1,0)-1,1000,1)=IF(B$7="","Yes",B$7))*ROW(Data!$C$1:$C$1000),ROW(B61)-ROW(B$7)),1),"")</f>
        <v>TV Land</v>
      </c>
      <c r="C61" s="49" t="str">
        <f ca="1">IF(D61="","",IF(INDEX(Data!$BI:$BI,MATCH(D61,Data!$A:$A,0),1)=0,"",INDEX(Data!$BI:$BI,MATCH(D61,Data!$A:$A,0),1)))</f>
        <v/>
      </c>
      <c r="D61" s="49" t="str">
        <f ca="1">IFERROR(INDEX(Data!$A$1:C$1000,_xlfn.AGGREGATE(15,6,(OFFSET(Data!$A$1,0,MATCH(D$6,Data!$1:$1,0)-1,1000,1)=IF(D$7="","Yes",D$7))/(OFFSET(Data!$A$1,0,MATCH(D$6,Data!$1:$1,0)-1,1000,1)=IF(D$7="","Yes",D$7))*ROW(Data!$C$1:$C$1000),ROW(D61)-ROW(D$7)),1),"")</f>
        <v/>
      </c>
      <c r="E61" s="49" t="str">
        <f ca="1">IF(F61="","",IF(INDEX(Data!$BI:$BI,MATCH(F61,Data!$A:$A,0),1)=0,"",INDEX(Data!$BI:$BI,MATCH(F61,Data!$A:$A,0),1)))</f>
        <v/>
      </c>
      <c r="F61" s="49" t="str">
        <f ca="1">IFERROR(INDEX(Data!$A$1:E$1000,_xlfn.AGGREGATE(15,6,(OFFSET(Data!$A$1,0,MATCH(F$6,Data!$1:$1,0)-1,1000,1)=IF(F$7="","Yes",F$7))/(OFFSET(Data!$A$1,0,MATCH(F$6,Data!$1:$1,0)-1,1000,1)=IF(F$7="","Yes",F$7))*ROW(Data!$C$1:$C$1000),ROW(F61)-ROW(F$7)),1),"")</f>
        <v/>
      </c>
      <c r="G61" s="49" t="str">
        <f ca="1">IF(H61="","",IF(INDEX(Data!$BI:$BI,MATCH(H61,Data!$A:$A,0),1)=0,"",INDEX(Data!$BI:$BI,MATCH(H61,Data!$A:$A,0),1)))</f>
        <v/>
      </c>
      <c r="H61" s="49" t="str">
        <f ca="1">IFERROR(INDEX(Data!$A$1:G$1000,_xlfn.AGGREGATE(15,6,(OFFSET(Data!$A$1,0,MATCH(H$6,Data!$1:$1,0)-1,1000,1)=IF(H$7="","Yes",H$7))/(OFFSET(Data!$A$1,0,MATCH(H$6,Data!$1:$1,0)-1,1000,1)=IF(H$7="","Yes",H$7))*ROW(Data!$C$1:$C$1000),ROW(H61)-ROW(H$7)),1),"")</f>
        <v>USA Network</v>
      </c>
      <c r="I61" s="49" t="str">
        <f ca="1">IF(J61="","",IF(INDEX(Data!$BI:$BI,MATCH(J61,Data!$A:$A,0),1)=0,"",INDEX(Data!$BI:$BI,MATCH(J61,Data!$A:$A,0),1)))</f>
        <v/>
      </c>
      <c r="J61" s="49" t="str">
        <f ca="1">IFERROR(INDEX(Data!$A$1:I$1000,_xlfn.AGGREGATE(15,6,(OFFSET(Data!$A$1,0,MATCH(J$6,Data!$1:$1,0)-1,1000,1)=IF(J$7="","Yes",J$7))/(OFFSET(Data!$A$1,0,MATCH(J$6,Data!$1:$1,0)-1,1000,1)=IF(J$7="","Yes",J$7))*ROW(Data!$C$1:$C$1000),ROW(J61)-ROW(J$7)),1),"")</f>
        <v>Nickelodeon</v>
      </c>
      <c r="K61" s="49" t="str">
        <f ca="1">IF(L61="","",IF(INDEX(Data!$BI:$BI,MATCH(L61,Data!$A:$A,0),1)=0,"",INDEX(Data!$BI:$BI,MATCH(L61,Data!$A:$A,0),1)))</f>
        <v/>
      </c>
      <c r="L61" s="49" t="str">
        <f ca="1">IFERROR(INDEX(Data!$A$1:K$1000,_xlfn.AGGREGATE(15,6,(OFFSET(Data!$A$1,0,MATCH(L$6,Data!$1:$1,0)-1,1000,1)=IF(L$7="","Yes",L$7))/(OFFSET(Data!$A$1,0,MATCH(L$6,Data!$1:$1,0)-1,1000,1)=IF(L$7="","Yes",L$7))*ROW(Data!$C$1:$C$1000),ROW(L61)-ROW(L$7)),1),"")</f>
        <v>One American News</v>
      </c>
      <c r="M61" s="49" t="str">
        <f ca="1">IF(N61="","",IF(INDEX(Data!$BI:$BI,MATCH(N61,Data!$A:$A,0),1)=0,"",INDEX(Data!$BI:$BI,MATCH(N61,Data!$A:$A,0),1)))</f>
        <v/>
      </c>
      <c r="N61" s="49" t="str">
        <f ca="1">IFERROR(INDEX(Data!$A$1:M$1000,_xlfn.AGGREGATE(15,6,(OFFSET(Data!$A$1,0,MATCH(N$6,Data!$1:$1,0)-1,1000,1)=IF(N$7="","Yes",N$7))/(OFFSET(Data!$A$1,0,MATCH(N$6,Data!$1:$1,0)-1,1000,1)=IF(N$7="","Yes",N$7))*ROW(Data!$C$1:$C$1000),ROW(N61)-ROW(N$7)),1),"")</f>
        <v>IFC</v>
      </c>
      <c r="O61" s="49" t="str">
        <f ca="1">IF(P61="","",IF(INDEX(Data!$BI:$BI,MATCH(P61,Data!$A:$A,0),1)=0,"",INDEX(Data!$BI:$BI,MATCH(P61,Data!$A:$A,0),1)))</f>
        <v/>
      </c>
      <c r="P61" s="49" t="str">
        <f ca="1">IFERROR(INDEX(Data!$A$1:O$1000,_xlfn.AGGREGATE(15,6,(OFFSET(Data!$A$1,0,MATCH(P$6,Data!$1:$1,0)-1,1000,1)=IF(P$7="","Yes",P$7))/(OFFSET(Data!$A$1,0,MATCH(P$6,Data!$1:$1,0)-1,1000,1)=IF(P$7="","Yes",P$7))*ROW(Data!$C$1:$C$1000),ROW(P61)-ROW(P$7)),1),"")</f>
        <v>Freeform</v>
      </c>
      <c r="Q61" s="49" t="str">
        <f ca="1">IF(R61="","",IF(INDEX(Data!$BI:$BI,MATCH(R61,Data!$A:$A,0),1)=0,"",INDEX(Data!$BI:$BI,MATCH(R61,Data!$A:$A,0),1)))</f>
        <v/>
      </c>
      <c r="R61" s="49" t="str">
        <f ca="1">IFERROR(INDEX(Data!$A$1:Q$1000,_xlfn.AGGREGATE(15,6,(OFFSET(Data!$A$1,0,MATCH(R$6,Data!$1:$1,0)-1,1000,1)=IF(R$7="","Yes",R$7))/(OFFSET(Data!$A$1,0,MATCH(R$6,Data!$1:$1,0)-1,1000,1)=IF(R$7="","Yes",R$7))*ROW(Data!$C$1:$C$1000),ROW(R61)-ROW(R$7)),1),"")</f>
        <v>Fox Sports 2</v>
      </c>
      <c r="S61" s="49" t="str">
        <f ca="1">IF(T61="","",IF(INDEX(Data!$BI:$BI,MATCH(T61,Data!$A:$A,0),1)=0,"",INDEX(Data!$BI:$BI,MATCH(T61,Data!$A:$A,0),1)))</f>
        <v/>
      </c>
      <c r="T61" s="49" t="str">
        <f ca="1">IFERROR(INDEX(Data!$A$1:R$1000,_xlfn.AGGREGATE(15,6,(OFFSET(Data!$A$1,0,MATCH(T$6,Data!$1:$1,0)-1,1000,1)=IF(T$7="","Yes",T$7))/(OFFSET(Data!$A$1,0,MATCH(T$6,Data!$1:$1,0)-1,1000,1)=IF(T$7="","Yes",T$7))*ROW(Data!$C$1:$C$1000),ROW(T61)-ROW(T$7)),1),"")</f>
        <v>Freeform</v>
      </c>
      <c r="U61" s="49">
        <f ca="1">IF(V61="","",IF(INDEX(Data!$BI:$BI,MATCH(V61,Data!$A:$A,0),1)=0,"",INDEX(Data!$BI:$BI,MATCH(V61,Data!$A:$A,0),1)))</f>
        <v>1</v>
      </c>
      <c r="V61" s="49" t="str">
        <f ca="1">IFERROR(INDEX(Data!$A$1:T$1000,_xlfn.AGGREGATE(15,6,(OFFSET(Data!$A$1,0,MATCH(V$6,Data!$1:$1,0)-1,1000,1)=IF(V$7="","Yes",V$7))/(OFFSET(Data!$A$1,0,MATCH(V$6,Data!$1:$1,0)-1,1000,1)=IF(V$7="","Yes",V$7))*ROW(Data!$C$1:$C$1000),ROW(V61)-ROW(V$7)),1),"")</f>
        <v>NBC</v>
      </c>
      <c r="W61" s="49" t="str">
        <f ca="1">IF(X61="","",IF(INDEX(Data!$BI:$BI,MATCH(X61,Data!$A:$A,0),1)=0,"",INDEX(Data!$BI:$BI,MATCH(X61,Data!$A:$A,0),1)))</f>
        <v/>
      </c>
      <c r="X61" s="49" t="str">
        <f ca="1">IFERROR(INDEX(Data!$A$1:V$1000,_xlfn.AGGREGATE(15,6,(OFFSET(Data!$A$1,0,MATCH(X$6,Data!$1:$1,0)-1,1000,1)=IF(X$7="","Yes",X$7))/(OFFSET(Data!$A$1,0,MATCH(X$6,Data!$1:$1,0)-1,1000,1)=IF(X$7="","Yes",X$7))*ROW(Data!$C$1:$C$1000),ROW(X61)-ROW(X$7)),1),"")</f>
        <v>POP</v>
      </c>
      <c r="Y61" s="49" t="str">
        <f ca="1">IF(Z61="","",IF(INDEX(Data!$BI:$BI,MATCH(Z61,Data!$A:$A,0),1)=0,"",INDEX(Data!$BI:$BI,MATCH(Z61,Data!$A:$A,0),1)))</f>
        <v/>
      </c>
      <c r="Z61" s="49" t="str">
        <f ca="1">IFERROR(INDEX(Data!$A$1:X$1000,_xlfn.AGGREGATE(15,6,(OFFSET(Data!$A$1,0,MATCH(Z$6,Data!$1:$1,0)-1,1000,1)=IF(Z$7="","Yes",Z$7))/(OFFSET(Data!$A$1,0,MATCH(Z$6,Data!$1:$1,0)-1,1000,1)=IF(Z$7="","Yes",Z$7))*ROW(Data!$C$1:$C$1000),ROW(Z61)-ROW(Z$7)),1),"")</f>
        <v/>
      </c>
      <c r="AA61" s="49" t="str">
        <f ca="1">IF(AB61="","",IF(INDEX(Data!$BI:$BI,MATCH(AB61,Data!$A:$A,0),1)=0,"",INDEX(Data!$BI:$BI,MATCH(AB61,Data!$A:$A,0),1)))</f>
        <v/>
      </c>
      <c r="AB61" s="49" t="str">
        <f ca="1">IFERROR(INDEX(Data!$A$1:Z$1000,_xlfn.AGGREGATE(15,6,(OFFSET(Data!$A$1,0,MATCH(AB$6,Data!$1:$1,0)-1,1000,1)=IF(AB$7="","Yes",AB$7))/(OFFSET(Data!$A$1,0,MATCH(AB$6,Data!$1:$1,0)-1,1000,1)=IF(AB$7="","Yes",AB$7))*ROW(Data!$C$1:$C$1000),ROW(AB61)-ROW(AB$7)),1),"")</f>
        <v>Investigation Discovery</v>
      </c>
      <c r="AC61" s="49" t="str">
        <f ca="1">IF(AD61="","",IF(INDEX(Data!$BI:$BI,MATCH(AD61,Data!$A:$A,0),1)=0,"",INDEX(Data!$BI:$BI,MATCH(AD61,Data!$A:$A,0),1)))</f>
        <v/>
      </c>
      <c r="AD61" s="49" t="str">
        <f ca="1">IFERROR(INDEX(Data!$A$1:AB$1000,_xlfn.AGGREGATE(15,6,(OFFSET(Data!$A$1,0,MATCH(AD$6,Data!$1:$1,0)-1,1000,1)=IF(AD$7="","Yes",AD$7))/(OFFSET(Data!$A$1,0,MATCH(AD$6,Data!$1:$1,0)-1,1000,1)=IF(AD$7="","Yes",AD$7))*ROW(Data!$C$1:$C$1000),ROW(AD61)-ROW(AD$7)),1),"")</f>
        <v/>
      </c>
      <c r="AE61" s="49" t="str">
        <f ca="1">IF(AF61="","",IF(INDEX(Data!$BI:$BI,MATCH(AF61,Data!$A:$A,0),1)=0,"",INDEX(Data!$BI:$BI,MATCH(AF61,Data!$A:$A,0),1)))</f>
        <v/>
      </c>
      <c r="AF61" s="49" t="str">
        <f ca="1">IFERROR(INDEX(Data!$A$1:AJ$1000,_xlfn.AGGREGATE(15,6,(OFFSET(Data!$A$1,0,MATCH(AF$6,Data!$1:$1,0)-1,1000,1)=IF(AF$7="","Yes",AF$7))/(OFFSET(Data!$A$1,0,MATCH(AF$6,Data!$1:$1,0)-1,1000,1)=IF(AF$7="","Yes",AF$7))*ROW(Data!$C$1:$C$1000),ROW(AF61)-ROW(AF$7)),1),"")</f>
        <v/>
      </c>
      <c r="AG61" s="49" t="str">
        <f ca="1">IF(AH61="","",IF(INDEX(Data!$BI:$BI,MATCH(AH61,Data!$A:$A,0),1)=0,"",INDEX(Data!$BI:$BI,MATCH(AH61,Data!$A:$A,0),1)))</f>
        <v/>
      </c>
      <c r="AH61" s="49" t="str">
        <f ca="1">IFERROR(INDEX(Data!$A$1:AL$1000,_xlfn.AGGREGATE(15,6,(OFFSET(Data!$A$1,0,MATCH(AH$6,Data!$1:$1,0)-1,1000,1)=IF(AH$7="","Yes",AH$7))/(OFFSET(Data!$A$1,0,MATCH(AH$6,Data!$1:$1,0)-1,1000,1)=IF(AH$7="","Yes",AH$7))*ROW(Data!$C$1:$C$1000),ROW(AH61)-ROW(AH$7)),1),"")</f>
        <v>NBA League Pass</v>
      </c>
    </row>
    <row r="62" spans="1:34" ht="24" x14ac:dyDescent="0.4">
      <c r="A62" s="49" t="str">
        <f ca="1">IF(B62="","",IF(INDEX(Data!$BI:$BI,MATCH(B62,Data!$A:$A,0),1)=0,"",INDEX(Data!$BI:$BI,MATCH(B62,Data!$A:$A,0),1)))</f>
        <v/>
      </c>
      <c r="B62" s="49" t="str">
        <f ca="1">IFERROR(INDEX(Data!A$1:$A$1000,_xlfn.AGGREGATE(15,6,(OFFSET(Data!$A$1,0,MATCH(B$6,Data!$1:$1,0)-1,1000,1)=IF(B$7="","Yes",B$7))/(OFFSET(Data!$A$1,0,MATCH(B$6,Data!$1:$1,0)-1,1000,1)=IF(B$7="","Yes",B$7))*ROW(Data!$C$1:$C$1000),ROW(B62)-ROW(B$7)),1),"")</f>
        <v>Up</v>
      </c>
      <c r="C62" s="49" t="str">
        <f ca="1">IF(D62="","",IF(INDEX(Data!$BI:$BI,MATCH(D62,Data!$A:$A,0),1)=0,"",INDEX(Data!$BI:$BI,MATCH(D62,Data!$A:$A,0),1)))</f>
        <v/>
      </c>
      <c r="D62" s="49" t="str">
        <f ca="1">IFERROR(INDEX(Data!$A$1:C$1000,_xlfn.AGGREGATE(15,6,(OFFSET(Data!$A$1,0,MATCH(D$6,Data!$1:$1,0)-1,1000,1)=IF(D$7="","Yes",D$7))/(OFFSET(Data!$A$1,0,MATCH(D$6,Data!$1:$1,0)-1,1000,1)=IF(D$7="","Yes",D$7))*ROW(Data!$C$1:$C$1000),ROW(D62)-ROW(D$7)),1),"")</f>
        <v/>
      </c>
      <c r="E62" s="49" t="str">
        <f ca="1">IF(F62="","",IF(INDEX(Data!$BI:$BI,MATCH(F62,Data!$A:$A,0),1)=0,"",INDEX(Data!$BI:$BI,MATCH(F62,Data!$A:$A,0),1)))</f>
        <v/>
      </c>
      <c r="F62" s="49" t="str">
        <f ca="1">IFERROR(INDEX(Data!$A$1:E$1000,_xlfn.AGGREGATE(15,6,(OFFSET(Data!$A$1,0,MATCH(F$6,Data!$1:$1,0)-1,1000,1)=IF(F$7="","Yes",F$7))/(OFFSET(Data!$A$1,0,MATCH(F$6,Data!$1:$1,0)-1,1000,1)=IF(F$7="","Yes",F$7))*ROW(Data!$C$1:$C$1000),ROW(F62)-ROW(F$7)),1),"")</f>
        <v/>
      </c>
      <c r="G62" s="49" t="str">
        <f ca="1">IF(H62="","",IF(INDEX(Data!$BI:$BI,MATCH(H62,Data!$A:$A,0),1)=0,"",INDEX(Data!$BI:$BI,MATCH(H62,Data!$A:$A,0),1)))</f>
        <v/>
      </c>
      <c r="H62" s="49" t="str">
        <f ca="1">IFERROR(INDEX(Data!$A$1:G$1000,_xlfn.AGGREGATE(15,6,(OFFSET(Data!$A$1,0,MATCH(H$6,Data!$1:$1,0)-1,1000,1)=IF(H$7="","Yes",H$7))/(OFFSET(Data!$A$1,0,MATCH(H$6,Data!$1:$1,0)-1,1000,1)=IF(H$7="","Yes",H$7))*ROW(Data!$C$1:$C$1000),ROW(H62)-ROW(H$7)),1),"")</f>
        <v>VH1</v>
      </c>
      <c r="I62" s="49" t="str">
        <f ca="1">IF(J62="","",IF(INDEX(Data!$BI:$BI,MATCH(J62,Data!$A:$A,0),1)=0,"",INDEX(Data!$BI:$BI,MATCH(J62,Data!$A:$A,0),1)))</f>
        <v/>
      </c>
      <c r="J62" s="49" t="str">
        <f ca="1">IFERROR(INDEX(Data!$A$1:I$1000,_xlfn.AGGREGATE(15,6,(OFFSET(Data!$A$1,0,MATCH(J$6,Data!$1:$1,0)-1,1000,1)=IF(J$7="","Yes",J$7))/(OFFSET(Data!$A$1,0,MATCH(J$6,Data!$1:$1,0)-1,1000,1)=IF(J$7="","Yes",J$7))*ROW(Data!$C$1:$C$1000),ROW(J62)-ROW(J$7)),1),"")</f>
        <v>Olympic Channel</v>
      </c>
      <c r="K62" s="49" t="str">
        <f ca="1">IF(L62="","",IF(INDEX(Data!$BI:$BI,MATCH(L62,Data!$A:$A,0),1)=0,"",INDEX(Data!$BI:$BI,MATCH(L62,Data!$A:$A,0),1)))</f>
        <v/>
      </c>
      <c r="L62" s="49" t="str">
        <f ca="1">IFERROR(INDEX(Data!$A$1:K$1000,_xlfn.AGGREGATE(15,6,(OFFSET(Data!$A$1,0,MATCH(L$6,Data!$1:$1,0)-1,1000,1)=IF(L$7="","Yes",L$7))/(OFFSET(Data!$A$1,0,MATCH(L$6,Data!$1:$1,0)-1,1000,1)=IF(L$7="","Yes",L$7))*ROW(Data!$C$1:$C$1000),ROW(L62)-ROW(L$7)),1),"")</f>
        <v>Ovation</v>
      </c>
      <c r="M62" s="49" t="str">
        <f ca="1">IF(N62="","",IF(INDEX(Data!$BI:$BI,MATCH(N62,Data!$A:$A,0),1)=0,"",INDEX(Data!$BI:$BI,MATCH(N62,Data!$A:$A,0),1)))</f>
        <v/>
      </c>
      <c r="N62" s="49" t="str">
        <f ca="1">IFERROR(INDEX(Data!$A$1:M$1000,_xlfn.AGGREGATE(15,6,(OFFSET(Data!$A$1,0,MATCH(N$6,Data!$1:$1,0)-1,1000,1)=IF(N$7="","Yes",N$7))/(OFFSET(Data!$A$1,0,MATCH(N$6,Data!$1:$1,0)-1,1000,1)=IF(N$7="","Yes",N$7))*ROW(Data!$C$1:$C$1000),ROW(N62)-ROW(N$7)),1),"")</f>
        <v>Investigation Discovery</v>
      </c>
      <c r="O62" s="49" t="str">
        <f ca="1">IF(P62="","",IF(INDEX(Data!$BI:$BI,MATCH(P62,Data!$A:$A,0),1)=0,"",INDEX(Data!$BI:$BI,MATCH(P62,Data!$A:$A,0),1)))</f>
        <v/>
      </c>
      <c r="P62" s="49" t="str">
        <f ca="1">IFERROR(INDEX(Data!$A$1:O$1000,_xlfn.AGGREGATE(15,6,(OFFSET(Data!$A$1,0,MATCH(P$6,Data!$1:$1,0)-1,1000,1)=IF(P$7="","Yes",P$7))/(OFFSET(Data!$A$1,0,MATCH(P$6,Data!$1:$1,0)-1,1000,1)=IF(P$7="","Yes",P$7))*ROW(Data!$C$1:$C$1000),ROW(P62)-ROW(P$7)),1),"")</f>
        <v>Fuse</v>
      </c>
      <c r="Q62" s="49">
        <f ca="1">IF(R62="","",IF(INDEX(Data!$BI:$BI,MATCH(R62,Data!$A:$A,0),1)=0,"",INDEX(Data!$BI:$BI,MATCH(R62,Data!$A:$A,0),1)))</f>
        <v>2</v>
      </c>
      <c r="R62" s="49" t="str">
        <f ca="1">IFERROR(INDEX(Data!$A$1:Q$1000,_xlfn.AGGREGATE(15,6,(OFFSET(Data!$A$1,0,MATCH(R$6,Data!$1:$1,0)-1,1000,1)=IF(R$7="","Yes",R$7))/(OFFSET(Data!$A$1,0,MATCH(R$6,Data!$1:$1,0)-1,1000,1)=IF(R$7="","Yes",R$7))*ROW(Data!$C$1:$C$1000),ROW(R62)-ROW(R$7)),1),"")</f>
        <v>Fox Sports Regionals</v>
      </c>
      <c r="S62" s="49" t="str">
        <f ca="1">IF(T62="","",IF(INDEX(Data!$BI:$BI,MATCH(T62,Data!$A:$A,0),1)=0,"",INDEX(Data!$BI:$BI,MATCH(T62,Data!$A:$A,0),1)))</f>
        <v/>
      </c>
      <c r="T62" s="49" t="str">
        <f ca="1">IFERROR(INDEX(Data!$A$1:R$1000,_xlfn.AGGREGATE(15,6,(OFFSET(Data!$A$1,0,MATCH(T$6,Data!$1:$1,0)-1,1000,1)=IF(T$7="","Yes",T$7))/(OFFSET(Data!$A$1,0,MATCH(T$6,Data!$1:$1,0)-1,1000,1)=IF(T$7="","Yes",T$7))*ROW(Data!$C$1:$C$1000),ROW(T62)-ROW(T$7)),1),"")</f>
        <v>Fusion</v>
      </c>
      <c r="U62" s="49" t="str">
        <f ca="1">IF(V62="","",IF(INDEX(Data!$BI:$BI,MATCH(V62,Data!$A:$A,0),1)=0,"",INDEX(Data!$BI:$BI,MATCH(V62,Data!$A:$A,0),1)))</f>
        <v/>
      </c>
      <c r="V62" s="49" t="str">
        <f ca="1">IFERROR(INDEX(Data!$A$1:T$1000,_xlfn.AGGREGATE(15,6,(OFFSET(Data!$A$1,0,MATCH(V$6,Data!$1:$1,0)-1,1000,1)=IF(V$7="","Yes",V$7))/(OFFSET(Data!$A$1,0,MATCH(V$6,Data!$1:$1,0)-1,1000,1)=IF(V$7="","Yes",V$7))*ROW(Data!$C$1:$C$1000),ROW(V62)-ROW(V$7)),1),"")</f>
        <v>NBC Sports Network</v>
      </c>
      <c r="W62" s="49" t="str">
        <f ca="1">IF(X62="","",IF(INDEX(Data!$BI:$BI,MATCH(X62,Data!$A:$A,0),1)=0,"",INDEX(Data!$BI:$BI,MATCH(X62,Data!$A:$A,0),1)))</f>
        <v/>
      </c>
      <c r="X62" s="49" t="str">
        <f ca="1">IFERROR(INDEX(Data!$A$1:V$1000,_xlfn.AGGREGATE(15,6,(OFFSET(Data!$A$1,0,MATCH(X$6,Data!$1:$1,0)-1,1000,1)=IF(X$7="","Yes",X$7))/(OFFSET(Data!$A$1,0,MATCH(X$6,Data!$1:$1,0)-1,1000,1)=IF(X$7="","Yes",X$7))*ROW(Data!$C$1:$C$1000),ROW(X62)-ROW(X$7)),1),"")</f>
        <v>SEC Network</v>
      </c>
      <c r="Y62" s="49" t="str">
        <f ca="1">IF(Z62="","",IF(INDEX(Data!$BI:$BI,MATCH(Z62,Data!$A:$A,0),1)=0,"",INDEX(Data!$BI:$BI,MATCH(Z62,Data!$A:$A,0),1)))</f>
        <v/>
      </c>
      <c r="Z62" s="49" t="str">
        <f ca="1">IFERROR(INDEX(Data!$A$1:X$1000,_xlfn.AGGREGATE(15,6,(OFFSET(Data!$A$1,0,MATCH(Z$6,Data!$1:$1,0)-1,1000,1)=IF(Z$7="","Yes",Z$7))/(OFFSET(Data!$A$1,0,MATCH(Z$6,Data!$1:$1,0)-1,1000,1)=IF(Z$7="","Yes",Z$7))*ROW(Data!$C$1:$C$1000),ROW(Z62)-ROW(Z$7)),1),"")</f>
        <v/>
      </c>
      <c r="AA62" s="49" t="str">
        <f ca="1">IF(AB62="","",IF(INDEX(Data!$BI:$BI,MATCH(AB62,Data!$A:$A,0),1)=0,"",INDEX(Data!$BI:$BI,MATCH(AB62,Data!$A:$A,0),1)))</f>
        <v/>
      </c>
      <c r="AB62" s="49" t="str">
        <f ca="1">IFERROR(INDEX(Data!$A$1:Z$1000,_xlfn.AGGREGATE(15,6,(OFFSET(Data!$A$1,0,MATCH(AB$6,Data!$1:$1,0)-1,1000,1)=IF(AB$7="","Yes",AB$7))/(OFFSET(Data!$A$1,0,MATCH(AB$6,Data!$1:$1,0)-1,1000,1)=IF(AB$7="","Yes",AB$7))*ROW(Data!$C$1:$C$1000),ROW(AB62)-ROW(AB$7)),1),"")</f>
        <v>Lifetime</v>
      </c>
      <c r="AC62" s="49" t="str">
        <f ca="1">IF(AD62="","",IF(INDEX(Data!$BI:$BI,MATCH(AD62,Data!$A:$A,0),1)=0,"",INDEX(Data!$BI:$BI,MATCH(AD62,Data!$A:$A,0),1)))</f>
        <v/>
      </c>
      <c r="AD62" s="49" t="str">
        <f ca="1">IFERROR(INDEX(Data!$A$1:AB$1000,_xlfn.AGGREGATE(15,6,(OFFSET(Data!$A$1,0,MATCH(AD$6,Data!$1:$1,0)-1,1000,1)=IF(AD$7="","Yes",AD$7))/(OFFSET(Data!$A$1,0,MATCH(AD$6,Data!$1:$1,0)-1,1000,1)=IF(AD$7="","Yes",AD$7))*ROW(Data!$C$1:$C$1000),ROW(AD62)-ROW(AD$7)),1),"")</f>
        <v/>
      </c>
      <c r="AE62" s="49" t="str">
        <f ca="1">IF(AF62="","",IF(INDEX(Data!$BI:$BI,MATCH(AF62,Data!$A:$A,0),1)=0,"",INDEX(Data!$BI:$BI,MATCH(AF62,Data!$A:$A,0),1)))</f>
        <v/>
      </c>
      <c r="AF62" s="49" t="str">
        <f ca="1">IFERROR(INDEX(Data!$A$1:AJ$1000,_xlfn.AGGREGATE(15,6,(OFFSET(Data!$A$1,0,MATCH(AF$6,Data!$1:$1,0)-1,1000,1)=IF(AF$7="","Yes",AF$7))/(OFFSET(Data!$A$1,0,MATCH(AF$6,Data!$1:$1,0)-1,1000,1)=IF(AF$7="","Yes",AF$7))*ROW(Data!$C$1:$C$1000),ROW(AF62)-ROW(AF$7)),1),"")</f>
        <v/>
      </c>
      <c r="AG62" s="49">
        <f ca="1">IF(AH62="","",IF(INDEX(Data!$BI:$BI,MATCH(AH62,Data!$A:$A,0),1)=0,"",INDEX(Data!$BI:$BI,MATCH(AH62,Data!$A:$A,0),1)))</f>
        <v>1</v>
      </c>
      <c r="AH62" s="49" t="str">
        <f ca="1">IFERROR(INDEX(Data!$A$1:AL$1000,_xlfn.AGGREGATE(15,6,(OFFSET(Data!$A$1,0,MATCH(AH$6,Data!$1:$1,0)-1,1000,1)=IF(AH$7="","Yes",AH$7))/(OFFSET(Data!$A$1,0,MATCH(AH$6,Data!$1:$1,0)-1,1000,1)=IF(AH$7="","Yes",AH$7))*ROW(Data!$C$1:$C$1000),ROW(AH62)-ROW(AH$7)),1),"")</f>
        <v>NBC</v>
      </c>
    </row>
    <row r="63" spans="1:34" ht="24" x14ac:dyDescent="0.4">
      <c r="A63" s="49" t="str">
        <f ca="1">IF(B63="","",IF(INDEX(Data!$BI:$BI,MATCH(B63,Data!$A:$A,0),1)=0,"",INDEX(Data!$BI:$BI,MATCH(B63,Data!$A:$A,0),1)))</f>
        <v/>
      </c>
      <c r="B63" s="49" t="str">
        <f ca="1">IFERROR(INDEX(Data!A$1:$A$1000,_xlfn.AGGREGATE(15,6,(OFFSET(Data!$A$1,0,MATCH(B$6,Data!$1:$1,0)-1,1000,1)=IF(B$7="","Yes",B$7))/(OFFSET(Data!$A$1,0,MATCH(B$6,Data!$1:$1,0)-1,1000,1)=IF(B$7="","Yes",B$7))*ROW(Data!$C$1:$C$1000),ROW(B63)-ROW(B$7)),1),"")</f>
        <v>VH1</v>
      </c>
      <c r="C63" s="49" t="str">
        <f ca="1">IF(D63="","",IF(INDEX(Data!$BI:$BI,MATCH(D63,Data!$A:$A,0),1)=0,"",INDEX(Data!$BI:$BI,MATCH(D63,Data!$A:$A,0),1)))</f>
        <v/>
      </c>
      <c r="D63" s="49" t="str">
        <f ca="1">IFERROR(INDEX(Data!$A$1:C$1000,_xlfn.AGGREGATE(15,6,(OFFSET(Data!$A$1,0,MATCH(D$6,Data!$1:$1,0)-1,1000,1)=IF(D$7="","Yes",D$7))/(OFFSET(Data!$A$1,0,MATCH(D$6,Data!$1:$1,0)-1,1000,1)=IF(D$7="","Yes",D$7))*ROW(Data!$C$1:$C$1000),ROW(D63)-ROW(D$7)),1),"")</f>
        <v/>
      </c>
      <c r="E63" s="49" t="str">
        <f ca="1">IF(F63="","",IF(INDEX(Data!$BI:$BI,MATCH(F63,Data!$A:$A,0),1)=0,"",INDEX(Data!$BI:$BI,MATCH(F63,Data!$A:$A,0),1)))</f>
        <v/>
      </c>
      <c r="F63" s="49" t="str">
        <f ca="1">IFERROR(INDEX(Data!$A$1:E$1000,_xlfn.AGGREGATE(15,6,(OFFSET(Data!$A$1,0,MATCH(F$6,Data!$1:$1,0)-1,1000,1)=IF(F$7="","Yes",F$7))/(OFFSET(Data!$A$1,0,MATCH(F$6,Data!$1:$1,0)-1,1000,1)=IF(F$7="","Yes",F$7))*ROW(Data!$C$1:$C$1000),ROW(F63)-ROW(F$7)),1),"")</f>
        <v/>
      </c>
      <c r="G63" s="49" t="str">
        <f ca="1">IF(H63="","",IF(INDEX(Data!$BI:$BI,MATCH(H63,Data!$A:$A,0),1)=0,"",INDEX(Data!$BI:$BI,MATCH(H63,Data!$A:$A,0),1)))</f>
        <v/>
      </c>
      <c r="H63" s="49" t="str">
        <f ca="1">IFERROR(INDEX(Data!$A$1:G$1000,_xlfn.AGGREGATE(15,6,(OFFSET(Data!$A$1,0,MATCH(H$6,Data!$1:$1,0)-1,1000,1)=IF(H$7="","Yes",H$7))/(OFFSET(Data!$A$1,0,MATCH(H$6,Data!$1:$1,0)-1,1000,1)=IF(H$7="","Yes",H$7))*ROW(Data!$C$1:$C$1000),ROW(H63)-ROW(H$7)),1),"")</f>
        <v/>
      </c>
      <c r="I63" s="49" t="str">
        <f ca="1">IF(J63="","",IF(INDEX(Data!$BI:$BI,MATCH(J63,Data!$A:$A,0),1)=0,"",INDEX(Data!$BI:$BI,MATCH(J63,Data!$A:$A,0),1)))</f>
        <v/>
      </c>
      <c r="J63" s="49" t="str">
        <f ca="1">IFERROR(INDEX(Data!$A$1:I$1000,_xlfn.AGGREGATE(15,6,(OFFSET(Data!$A$1,0,MATCH(J$6,Data!$1:$1,0)-1,1000,1)=IF(J$7="","Yes",J$7))/(OFFSET(Data!$A$1,0,MATCH(J$6,Data!$1:$1,0)-1,1000,1)=IF(J$7="","Yes",J$7))*ROW(Data!$C$1:$C$1000),ROW(J63)-ROW(J$7)),1),"")</f>
        <v>Ovation</v>
      </c>
      <c r="K63" s="49" t="str">
        <f ca="1">IF(L63="","",IF(INDEX(Data!$BI:$BI,MATCH(L63,Data!$A:$A,0),1)=0,"",INDEX(Data!$BI:$BI,MATCH(L63,Data!$A:$A,0),1)))</f>
        <v/>
      </c>
      <c r="L63" s="49" t="str">
        <f ca="1">IFERROR(INDEX(Data!$A$1:K$1000,_xlfn.AGGREGATE(15,6,(OFFSET(Data!$A$1,0,MATCH(L$6,Data!$1:$1,0)-1,1000,1)=IF(L$7="","Yes",L$7))/(OFFSET(Data!$A$1,0,MATCH(L$6,Data!$1:$1,0)-1,1000,1)=IF(L$7="","Yes",L$7))*ROW(Data!$C$1:$C$1000),ROW(L63)-ROW(L$7)),1),"")</f>
        <v>Paramount Network</v>
      </c>
      <c r="M63" s="49" t="str">
        <f ca="1">IF(N63="","",IF(INDEX(Data!$BI:$BI,MATCH(N63,Data!$A:$A,0),1)=0,"",INDEX(Data!$BI:$BI,MATCH(N63,Data!$A:$A,0),1)))</f>
        <v/>
      </c>
      <c r="N63" s="49" t="str">
        <f ca="1">IFERROR(INDEX(Data!$A$1:M$1000,_xlfn.AGGREGATE(15,6,(OFFSET(Data!$A$1,0,MATCH(N$6,Data!$1:$1,0)-1,1000,1)=IF(N$7="","Yes",N$7))/(OFFSET(Data!$A$1,0,MATCH(N$6,Data!$1:$1,0)-1,1000,1)=IF(N$7="","Yes",N$7))*ROW(Data!$C$1:$C$1000),ROW(N63)-ROW(N$7)),1),"")</f>
        <v>Justice Central</v>
      </c>
      <c r="O63" s="49" t="str">
        <f ca="1">IF(P63="","",IF(INDEX(Data!$BI:$BI,MATCH(P63,Data!$A:$A,0),1)=0,"",INDEX(Data!$BI:$BI,MATCH(P63,Data!$A:$A,0),1)))</f>
        <v/>
      </c>
      <c r="P63" s="49" t="str">
        <f ca="1">IFERROR(INDEX(Data!$A$1:O$1000,_xlfn.AGGREGATE(15,6,(OFFSET(Data!$A$1,0,MATCH(P$6,Data!$1:$1,0)-1,1000,1)=IF(P$7="","Yes",P$7))/(OFFSET(Data!$A$1,0,MATCH(P$6,Data!$1:$1,0)-1,1000,1)=IF(P$7="","Yes",P$7))*ROW(Data!$C$1:$C$1000),ROW(P63)-ROW(P$7)),1),"")</f>
        <v>Fusion</v>
      </c>
      <c r="Q63" s="49" t="str">
        <f ca="1">IF(R63="","",IF(INDEX(Data!$BI:$BI,MATCH(R63,Data!$A:$A,0),1)=0,"",INDEX(Data!$BI:$BI,MATCH(R63,Data!$A:$A,0),1)))</f>
        <v/>
      </c>
      <c r="R63" s="49" t="str">
        <f ca="1">IFERROR(INDEX(Data!$A$1:Q$1000,_xlfn.AGGREGATE(15,6,(OFFSET(Data!$A$1,0,MATCH(R$6,Data!$1:$1,0)-1,1000,1)=IF(R$7="","Yes",R$7))/(OFFSET(Data!$A$1,0,MATCH(R$6,Data!$1:$1,0)-1,1000,1)=IF(R$7="","Yes",R$7))*ROW(Data!$C$1:$C$1000),ROW(R63)-ROW(R$7)),1),"")</f>
        <v>Freeform</v>
      </c>
      <c r="S63" s="49" t="str">
        <f ca="1">IF(T63="","",IF(INDEX(Data!$BI:$BI,MATCH(T63,Data!$A:$A,0),1)=0,"",INDEX(Data!$BI:$BI,MATCH(T63,Data!$A:$A,0),1)))</f>
        <v/>
      </c>
      <c r="T63" s="49" t="str">
        <f ca="1">IFERROR(INDEX(Data!$A$1:R$1000,_xlfn.AGGREGATE(15,6,(OFFSET(Data!$A$1,0,MATCH(T$6,Data!$1:$1,0)-1,1000,1)=IF(T$7="","Yes",T$7))/(OFFSET(Data!$A$1,0,MATCH(T$6,Data!$1:$1,0)-1,1000,1)=IF(T$7="","Yes",T$7))*ROW(Data!$C$1:$C$1000),ROW(T63)-ROW(T$7)),1),"")</f>
        <v>FX</v>
      </c>
      <c r="U63" s="49" t="str">
        <f ca="1">IF(V63="","",IF(INDEX(Data!$BI:$BI,MATCH(V63,Data!$A:$A,0),1)=0,"",INDEX(Data!$BI:$BI,MATCH(V63,Data!$A:$A,0),1)))</f>
        <v/>
      </c>
      <c r="V63" s="49" t="str">
        <f ca="1">IFERROR(INDEX(Data!$A$1:T$1000,_xlfn.AGGREGATE(15,6,(OFFSET(Data!$A$1,0,MATCH(V$6,Data!$1:$1,0)-1,1000,1)=IF(V$7="","Yes",V$7))/(OFFSET(Data!$A$1,0,MATCH(V$6,Data!$1:$1,0)-1,1000,1)=IF(V$7="","Yes",V$7))*ROW(Data!$C$1:$C$1000),ROW(V63)-ROW(V$7)),1),"")</f>
        <v>NECN</v>
      </c>
      <c r="W63" s="49" t="str">
        <f ca="1">IF(X63="","",IF(INDEX(Data!$BI:$BI,MATCH(X63,Data!$A:$A,0),1)=0,"",INDEX(Data!$BI:$BI,MATCH(X63,Data!$A:$A,0),1)))</f>
        <v/>
      </c>
      <c r="X63" s="49" t="str">
        <f ca="1">IFERROR(INDEX(Data!$A$1:V$1000,_xlfn.AGGREGATE(15,6,(OFFSET(Data!$A$1,0,MATCH(X$6,Data!$1:$1,0)-1,1000,1)=IF(X$7="","Yes",X$7))/(OFFSET(Data!$A$1,0,MATCH(X$6,Data!$1:$1,0)-1,1000,1)=IF(X$7="","Yes",X$7))*ROW(Data!$C$1:$C$1000),ROW(X63)-ROW(X$7)),1),"")</f>
        <v>Smithsonian</v>
      </c>
      <c r="Y63" s="49" t="str">
        <f ca="1">IF(Z63="","",IF(INDEX(Data!$BI:$BI,MATCH(Z63,Data!$A:$A,0),1)=0,"",INDEX(Data!$BI:$BI,MATCH(Z63,Data!$A:$A,0),1)))</f>
        <v/>
      </c>
      <c r="Z63" s="49" t="str">
        <f ca="1">IFERROR(INDEX(Data!$A$1:X$1000,_xlfn.AGGREGATE(15,6,(OFFSET(Data!$A$1,0,MATCH(Z$6,Data!$1:$1,0)-1,1000,1)=IF(Z$7="","Yes",Z$7))/(OFFSET(Data!$A$1,0,MATCH(Z$6,Data!$1:$1,0)-1,1000,1)=IF(Z$7="","Yes",Z$7))*ROW(Data!$C$1:$C$1000),ROW(Z63)-ROW(Z$7)),1),"")</f>
        <v/>
      </c>
      <c r="AA63" s="49" t="str">
        <f ca="1">IF(AB63="","",IF(INDEX(Data!$BI:$BI,MATCH(AB63,Data!$A:$A,0),1)=0,"",INDEX(Data!$BI:$BI,MATCH(AB63,Data!$A:$A,0),1)))</f>
        <v/>
      </c>
      <c r="AB63" s="49" t="str">
        <f ca="1">IFERROR(INDEX(Data!$A$1:Z$1000,_xlfn.AGGREGATE(15,6,(OFFSET(Data!$A$1,0,MATCH(AB$6,Data!$1:$1,0)-1,1000,1)=IF(AB$7="","Yes",AB$7))/(OFFSET(Data!$A$1,0,MATCH(AB$6,Data!$1:$1,0)-1,1000,1)=IF(AB$7="","Yes",AB$7))*ROW(Data!$C$1:$C$1000),ROW(AB63)-ROW(AB$7)),1),"")</f>
        <v>Lifetime Movie Network</v>
      </c>
      <c r="AC63" s="49" t="str">
        <f ca="1">IF(AD63="","",IF(INDEX(Data!$BI:$BI,MATCH(AD63,Data!$A:$A,0),1)=0,"",INDEX(Data!$BI:$BI,MATCH(AD63,Data!$A:$A,0),1)))</f>
        <v/>
      </c>
      <c r="AD63" s="49" t="str">
        <f ca="1">IFERROR(INDEX(Data!$A$1:AB$1000,_xlfn.AGGREGATE(15,6,(OFFSET(Data!$A$1,0,MATCH(AD$6,Data!$1:$1,0)-1,1000,1)=IF(AD$7="","Yes",AD$7))/(OFFSET(Data!$A$1,0,MATCH(AD$6,Data!$1:$1,0)-1,1000,1)=IF(AD$7="","Yes",AD$7))*ROW(Data!$C$1:$C$1000),ROW(AD63)-ROW(AD$7)),1),"")</f>
        <v/>
      </c>
      <c r="AE63" s="49" t="str">
        <f ca="1">IF(AF63="","",IF(INDEX(Data!$BI:$BI,MATCH(AF63,Data!$A:$A,0),1)=0,"",INDEX(Data!$BI:$BI,MATCH(AF63,Data!$A:$A,0),1)))</f>
        <v/>
      </c>
      <c r="AF63" s="49" t="str">
        <f ca="1">IFERROR(INDEX(Data!$A$1:AJ$1000,_xlfn.AGGREGATE(15,6,(OFFSET(Data!$A$1,0,MATCH(AF$6,Data!$1:$1,0)-1,1000,1)=IF(AF$7="","Yes",AF$7))/(OFFSET(Data!$A$1,0,MATCH(AF$6,Data!$1:$1,0)-1,1000,1)=IF(AF$7="","Yes",AF$7))*ROW(Data!$C$1:$C$1000),ROW(AF63)-ROW(AF$7)),1),"")</f>
        <v/>
      </c>
      <c r="AG63" s="49" t="str">
        <f ca="1">IF(AH63="","",IF(INDEX(Data!$BI:$BI,MATCH(AH63,Data!$A:$A,0),1)=0,"",INDEX(Data!$BI:$BI,MATCH(AH63,Data!$A:$A,0),1)))</f>
        <v/>
      </c>
      <c r="AH63" s="49" t="str">
        <f ca="1">IFERROR(INDEX(Data!$A$1:AL$1000,_xlfn.AGGREGATE(15,6,(OFFSET(Data!$A$1,0,MATCH(AH$6,Data!$1:$1,0)-1,1000,1)=IF(AH$7="","Yes",AH$7))/(OFFSET(Data!$A$1,0,MATCH(AH$6,Data!$1:$1,0)-1,1000,1)=IF(AH$7="","Yes",AH$7))*ROW(Data!$C$1:$C$1000),ROW(AH63)-ROW(AH$7)),1),"")</f>
        <v>NBC Sports Network</v>
      </c>
    </row>
    <row r="64" spans="1:34" ht="24" x14ac:dyDescent="0.4">
      <c r="A64" s="49" t="str">
        <f ca="1">IF(B64="","",IF(INDEX(Data!$BI:$BI,MATCH(B64,Data!$A:$A,0),1)=0,"",INDEX(Data!$BI:$BI,MATCH(B64,Data!$A:$A,0),1)))</f>
        <v/>
      </c>
      <c r="B64" s="49" t="str">
        <f ca="1">IFERROR(INDEX(Data!A$1:$A$1000,_xlfn.AGGREGATE(15,6,(OFFSET(Data!$A$1,0,MATCH(B$6,Data!$1:$1,0)-1,1000,1)=IF(B$7="","Yes",B$7))/(OFFSET(Data!$A$1,0,MATCH(B$6,Data!$1:$1,0)-1,1000,1)=IF(B$7="","Yes",B$7))*ROW(Data!$C$1:$C$1000),ROW(B64)-ROW(B$7)),1),"")</f>
        <v>Viceland</v>
      </c>
      <c r="C64" s="49" t="str">
        <f ca="1">IF(D64="","",IF(INDEX(Data!$BI:$BI,MATCH(D64,Data!$A:$A,0),1)=0,"",INDEX(Data!$BI:$BI,MATCH(D64,Data!$A:$A,0),1)))</f>
        <v/>
      </c>
      <c r="D64" s="49" t="str">
        <f ca="1">IFERROR(INDEX(Data!$A$1:C$1000,_xlfn.AGGREGATE(15,6,(OFFSET(Data!$A$1,0,MATCH(D$6,Data!$1:$1,0)-1,1000,1)=IF(D$7="","Yes",D$7))/(OFFSET(Data!$A$1,0,MATCH(D$6,Data!$1:$1,0)-1,1000,1)=IF(D$7="","Yes",D$7))*ROW(Data!$C$1:$C$1000),ROW(D64)-ROW(D$7)),1),"")</f>
        <v/>
      </c>
      <c r="E64" s="49" t="str">
        <f ca="1">IF(F64="","",IF(INDEX(Data!$BI:$BI,MATCH(F64,Data!$A:$A,0),1)=0,"",INDEX(Data!$BI:$BI,MATCH(F64,Data!$A:$A,0),1)))</f>
        <v/>
      </c>
      <c r="F64" s="49" t="str">
        <f ca="1">IFERROR(INDEX(Data!$A$1:E$1000,_xlfn.AGGREGATE(15,6,(OFFSET(Data!$A$1,0,MATCH(F$6,Data!$1:$1,0)-1,1000,1)=IF(F$7="","Yes",F$7))/(OFFSET(Data!$A$1,0,MATCH(F$6,Data!$1:$1,0)-1,1000,1)=IF(F$7="","Yes",F$7))*ROW(Data!$C$1:$C$1000),ROW(F64)-ROW(F$7)),1),"")</f>
        <v/>
      </c>
      <c r="G64" s="49" t="str">
        <f ca="1">IF(H64="","",IF(INDEX(Data!$BI:$BI,MATCH(H64,Data!$A:$A,0),1)=0,"",INDEX(Data!$BI:$BI,MATCH(H64,Data!$A:$A,0),1)))</f>
        <v/>
      </c>
      <c r="H64" s="49" t="str">
        <f ca="1">IFERROR(INDEX(Data!$A$1:G$1000,_xlfn.AGGREGATE(15,6,(OFFSET(Data!$A$1,0,MATCH(H$6,Data!$1:$1,0)-1,1000,1)=IF(H$7="","Yes",H$7))/(OFFSET(Data!$A$1,0,MATCH(H$6,Data!$1:$1,0)-1,1000,1)=IF(H$7="","Yes",H$7))*ROW(Data!$C$1:$C$1000),ROW(H64)-ROW(H$7)),1),"")</f>
        <v/>
      </c>
      <c r="I64" s="49" t="str">
        <f ca="1">IF(J64="","",IF(INDEX(Data!$BI:$BI,MATCH(J64,Data!$A:$A,0),1)=0,"",INDEX(Data!$BI:$BI,MATCH(J64,Data!$A:$A,0),1)))</f>
        <v/>
      </c>
      <c r="J64" s="49" t="str">
        <f ca="1">IFERROR(INDEX(Data!$A$1:I$1000,_xlfn.AGGREGATE(15,6,(OFFSET(Data!$A$1,0,MATCH(J$6,Data!$1:$1,0)-1,1000,1)=IF(J$7="","Yes",J$7))/(OFFSET(Data!$A$1,0,MATCH(J$6,Data!$1:$1,0)-1,1000,1)=IF(J$7="","Yes",J$7))*ROW(Data!$C$1:$C$1000),ROW(J64)-ROW(J$7)),1),"")</f>
        <v>Oxygen</v>
      </c>
      <c r="K64" s="49" t="str">
        <f ca="1">IF(L64="","",IF(INDEX(Data!$BI:$BI,MATCH(L64,Data!$A:$A,0),1)=0,"",INDEX(Data!$BI:$BI,MATCH(L64,Data!$A:$A,0),1)))</f>
        <v/>
      </c>
      <c r="L64" s="49" t="str">
        <f ca="1">IFERROR(INDEX(Data!$A$1:K$1000,_xlfn.AGGREGATE(15,6,(OFFSET(Data!$A$1,0,MATCH(L$6,Data!$1:$1,0)-1,1000,1)=IF(L$7="","Yes",L$7))/(OFFSET(Data!$A$1,0,MATCH(L$6,Data!$1:$1,0)-1,1000,1)=IF(L$7="","Yes",L$7))*ROW(Data!$C$1:$C$1000),ROW(L64)-ROW(L$7)),1),"")</f>
        <v>Reelz</v>
      </c>
      <c r="M64" s="49" t="str">
        <f ca="1">IF(N64="","",IF(INDEX(Data!$BI:$BI,MATCH(N64,Data!$A:$A,0),1)=0,"",INDEX(Data!$BI:$BI,MATCH(N64,Data!$A:$A,0),1)))</f>
        <v/>
      </c>
      <c r="N64" s="49" t="str">
        <f ca="1">IFERROR(INDEX(Data!$A$1:M$1000,_xlfn.AGGREGATE(15,6,(OFFSET(Data!$A$1,0,MATCH(N$6,Data!$1:$1,0)-1,1000,1)=IF(N$7="","Yes",N$7))/(OFFSET(Data!$A$1,0,MATCH(N$6,Data!$1:$1,0)-1,1000,1)=IF(N$7="","Yes",N$7))*ROW(Data!$C$1:$C$1000),ROW(N64)-ROW(N$7)),1),"")</f>
        <v>Lifetime</v>
      </c>
      <c r="O64" s="49" t="str">
        <f ca="1">IF(P64="","",IF(INDEX(Data!$BI:$BI,MATCH(P64,Data!$A:$A,0),1)=0,"",INDEX(Data!$BI:$BI,MATCH(P64,Data!$A:$A,0),1)))</f>
        <v/>
      </c>
      <c r="P64" s="49" t="str">
        <f ca="1">IFERROR(INDEX(Data!$A$1:O$1000,_xlfn.AGGREGATE(15,6,(OFFSET(Data!$A$1,0,MATCH(P$6,Data!$1:$1,0)-1,1000,1)=IF(P$7="","Yes",P$7))/(OFFSET(Data!$A$1,0,MATCH(P$6,Data!$1:$1,0)-1,1000,1)=IF(P$7="","Yes",P$7))*ROW(Data!$C$1:$C$1000),ROW(P64)-ROW(P$7)),1),"")</f>
        <v>FX</v>
      </c>
      <c r="Q64" s="49" t="str">
        <f ca="1">IF(R64="","",IF(INDEX(Data!$BI:$BI,MATCH(R64,Data!$A:$A,0),1)=0,"",INDEX(Data!$BI:$BI,MATCH(R64,Data!$A:$A,0),1)))</f>
        <v/>
      </c>
      <c r="R64" s="49" t="str">
        <f ca="1">IFERROR(INDEX(Data!$A$1:Q$1000,_xlfn.AGGREGATE(15,6,(OFFSET(Data!$A$1,0,MATCH(R$6,Data!$1:$1,0)-1,1000,1)=IF(R$7="","Yes",R$7))/(OFFSET(Data!$A$1,0,MATCH(R$6,Data!$1:$1,0)-1,1000,1)=IF(R$7="","Yes",R$7))*ROW(Data!$C$1:$C$1000),ROW(R64)-ROW(R$7)),1),"")</f>
        <v>Fuse</v>
      </c>
      <c r="S64" s="49" t="str">
        <f ca="1">IF(T64="","",IF(INDEX(Data!$BI:$BI,MATCH(T64,Data!$A:$A,0),1)=0,"",INDEX(Data!$BI:$BI,MATCH(T64,Data!$A:$A,0),1)))</f>
        <v/>
      </c>
      <c r="T64" s="49" t="str">
        <f ca="1">IFERROR(INDEX(Data!$A$1:R$1000,_xlfn.AGGREGATE(15,6,(OFFSET(Data!$A$1,0,MATCH(T$6,Data!$1:$1,0)-1,1000,1)=IF(T$7="","Yes",T$7))/(OFFSET(Data!$A$1,0,MATCH(T$6,Data!$1:$1,0)-1,1000,1)=IF(T$7="","Yes",T$7))*ROW(Data!$C$1:$C$1000),ROW(T64)-ROW(T$7)),1),"")</f>
        <v>FXX</v>
      </c>
      <c r="U64" s="49" t="str">
        <f ca="1">IF(V64="","",IF(INDEX(Data!$BI:$BI,MATCH(V64,Data!$A:$A,0),1)=0,"",INDEX(Data!$BI:$BI,MATCH(V64,Data!$A:$A,0),1)))</f>
        <v/>
      </c>
      <c r="V64" s="49" t="str">
        <f ca="1">IFERROR(INDEX(Data!$A$1:T$1000,_xlfn.AGGREGATE(15,6,(OFFSET(Data!$A$1,0,MATCH(V$6,Data!$1:$1,0)-1,1000,1)=IF(V$7="","Yes",V$7))/(OFFSET(Data!$A$1,0,MATCH(V$6,Data!$1:$1,0)-1,1000,1)=IF(V$7="","Yes",V$7))*ROW(Data!$C$1:$C$1000),ROW(V64)-ROW(V$7)),1),"")</f>
        <v>NESN National</v>
      </c>
      <c r="W64" s="49" t="str">
        <f ca="1">IF(X64="","",IF(INDEX(Data!$BI:$BI,MATCH(X64,Data!$A:$A,0),1)=0,"",INDEX(Data!$BI:$BI,MATCH(X64,Data!$A:$A,0),1)))</f>
        <v/>
      </c>
      <c r="X64" s="49" t="str">
        <f ca="1">IFERROR(INDEX(Data!$A$1:V$1000,_xlfn.AGGREGATE(15,6,(OFFSET(Data!$A$1,0,MATCH(X$6,Data!$1:$1,0)-1,1000,1)=IF(X$7="","Yes",X$7))/(OFFSET(Data!$A$1,0,MATCH(X$6,Data!$1:$1,0)-1,1000,1)=IF(X$7="","Yes",X$7))*ROW(Data!$C$1:$C$1000),ROW(X64)-ROW(X$7)),1),"")</f>
        <v>Syfy</v>
      </c>
      <c r="Y64" s="49" t="str">
        <f ca="1">IF(Z64="","",IF(INDEX(Data!$BI:$BI,MATCH(Z64,Data!$A:$A,0),1)=0,"",INDEX(Data!$BI:$BI,MATCH(Z64,Data!$A:$A,0),1)))</f>
        <v/>
      </c>
      <c r="Z64" s="49" t="str">
        <f ca="1">IFERROR(INDEX(Data!$A$1:X$1000,_xlfn.AGGREGATE(15,6,(OFFSET(Data!$A$1,0,MATCH(Z$6,Data!$1:$1,0)-1,1000,1)=IF(Z$7="","Yes",Z$7))/(OFFSET(Data!$A$1,0,MATCH(Z$6,Data!$1:$1,0)-1,1000,1)=IF(Z$7="","Yes",Z$7))*ROW(Data!$C$1:$C$1000),ROW(Z64)-ROW(Z$7)),1),"")</f>
        <v/>
      </c>
      <c r="AA64" s="49" t="str">
        <f ca="1">IF(AB64="","",IF(INDEX(Data!$BI:$BI,MATCH(AB64,Data!$A:$A,0),1)=0,"",INDEX(Data!$BI:$BI,MATCH(AB64,Data!$A:$A,0),1)))</f>
        <v/>
      </c>
      <c r="AB64" s="49" t="str">
        <f ca="1">IFERROR(INDEX(Data!$A$1:Z$1000,_xlfn.AGGREGATE(15,6,(OFFSET(Data!$A$1,0,MATCH(AB$6,Data!$1:$1,0)-1,1000,1)=IF(AB$7="","Yes",AB$7))/(OFFSET(Data!$A$1,0,MATCH(AB$6,Data!$1:$1,0)-1,1000,1)=IF(AB$7="","Yes",AB$7))*ROW(Data!$C$1:$C$1000),ROW(AB64)-ROW(AB$7)),1),"")</f>
        <v>Local Now</v>
      </c>
      <c r="AC64" s="49" t="str">
        <f ca="1">IF(AD64="","",IF(INDEX(Data!$BI:$BI,MATCH(AD64,Data!$A:$A,0),1)=0,"",INDEX(Data!$BI:$BI,MATCH(AD64,Data!$A:$A,0),1)))</f>
        <v/>
      </c>
      <c r="AD64" s="49" t="str">
        <f ca="1">IFERROR(INDEX(Data!$A$1:AB$1000,_xlfn.AGGREGATE(15,6,(OFFSET(Data!$A$1,0,MATCH(AD$6,Data!$1:$1,0)-1,1000,1)=IF(AD$7="","Yes",AD$7))/(OFFSET(Data!$A$1,0,MATCH(AD$6,Data!$1:$1,0)-1,1000,1)=IF(AD$7="","Yes",AD$7))*ROW(Data!$C$1:$C$1000),ROW(AD64)-ROW(AD$7)),1),"")</f>
        <v/>
      </c>
      <c r="AE64" s="49" t="str">
        <f ca="1">IF(AF64="","",IF(INDEX(Data!$BI:$BI,MATCH(AF64,Data!$A:$A,0),1)=0,"",INDEX(Data!$BI:$BI,MATCH(AF64,Data!$A:$A,0),1)))</f>
        <v/>
      </c>
      <c r="AF64" s="49" t="str">
        <f ca="1">IFERROR(INDEX(Data!$A$1:AJ$1000,_xlfn.AGGREGATE(15,6,(OFFSET(Data!$A$1,0,MATCH(AF$6,Data!$1:$1,0)-1,1000,1)=IF(AF$7="","Yes",AF$7))/(OFFSET(Data!$A$1,0,MATCH(AF$6,Data!$1:$1,0)-1,1000,1)=IF(AF$7="","Yes",AF$7))*ROW(Data!$C$1:$C$1000),ROW(AF64)-ROW(AF$7)),1),"")</f>
        <v/>
      </c>
      <c r="AG64" s="49" t="str">
        <f ca="1">IF(AH64="","",IF(INDEX(Data!$BI:$BI,MATCH(AH64,Data!$A:$A,0),1)=0,"",INDEX(Data!$BI:$BI,MATCH(AH64,Data!$A:$A,0),1)))</f>
        <v/>
      </c>
      <c r="AH64" s="49" t="str">
        <f ca="1">IFERROR(INDEX(Data!$A$1:AL$1000,_xlfn.AGGREGATE(15,6,(OFFSET(Data!$A$1,0,MATCH(AH$6,Data!$1:$1,0)-1,1000,1)=IF(AH$7="","Yes",AH$7))/(OFFSET(Data!$A$1,0,MATCH(AH$6,Data!$1:$1,0)-1,1000,1)=IF(AH$7="","Yes",AH$7))*ROW(Data!$C$1:$C$1000),ROW(AH64)-ROW(AH$7)),1),"")</f>
        <v>NCAA March Madness Live</v>
      </c>
    </row>
    <row r="65" spans="1:34" ht="24" x14ac:dyDescent="0.4">
      <c r="A65" s="49" t="str">
        <f ca="1">IF(B65="","",IF(INDEX(Data!$BI:$BI,MATCH(B65,Data!$A:$A,0),1)=0,"",INDEX(Data!$BI:$BI,MATCH(B65,Data!$A:$A,0),1)))</f>
        <v/>
      </c>
      <c r="B65" s="49" t="str">
        <f ca="1">IFERROR(INDEX(Data!A$1:$A$1000,_xlfn.AGGREGATE(15,6,(OFFSET(Data!$A$1,0,MATCH(B$6,Data!$1:$1,0)-1,1000,1)=IF(B$7="","Yes",B$7))/(OFFSET(Data!$A$1,0,MATCH(B$6,Data!$1:$1,0)-1,1000,1)=IF(B$7="","Yes",B$7))*ROW(Data!$C$1:$C$1000),ROW(B65)-ROW(B$7)),1),"")</f>
        <v>We TV</v>
      </c>
      <c r="C65" s="49" t="str">
        <f ca="1">IF(D65="","",IF(INDEX(Data!$BI:$BI,MATCH(D65,Data!$A:$A,0),1)=0,"",INDEX(Data!$BI:$BI,MATCH(D65,Data!$A:$A,0),1)))</f>
        <v/>
      </c>
      <c r="D65" s="49" t="str">
        <f ca="1">IFERROR(INDEX(Data!$A$1:C$1000,_xlfn.AGGREGATE(15,6,(OFFSET(Data!$A$1,0,MATCH(D$6,Data!$1:$1,0)-1,1000,1)=IF(D$7="","Yes",D$7))/(OFFSET(Data!$A$1,0,MATCH(D$6,Data!$1:$1,0)-1,1000,1)=IF(D$7="","Yes",D$7))*ROW(Data!$C$1:$C$1000),ROW(D65)-ROW(D$7)),1),"")</f>
        <v/>
      </c>
      <c r="E65" s="49" t="str">
        <f ca="1">IF(F65="","",IF(INDEX(Data!$BI:$BI,MATCH(F65,Data!$A:$A,0),1)=0,"",INDEX(Data!$BI:$BI,MATCH(F65,Data!$A:$A,0),1)))</f>
        <v/>
      </c>
      <c r="F65" s="49" t="str">
        <f ca="1">IFERROR(INDEX(Data!$A$1:E$1000,_xlfn.AGGREGATE(15,6,(OFFSET(Data!$A$1,0,MATCH(F$6,Data!$1:$1,0)-1,1000,1)=IF(F$7="","Yes",F$7))/(OFFSET(Data!$A$1,0,MATCH(F$6,Data!$1:$1,0)-1,1000,1)=IF(F$7="","Yes",F$7))*ROW(Data!$C$1:$C$1000),ROW(F65)-ROW(F$7)),1),"")</f>
        <v/>
      </c>
      <c r="G65" s="49" t="str">
        <f ca="1">IF(H65="","",IF(INDEX(Data!$BI:$BI,MATCH(H65,Data!$A:$A,0),1)=0,"",INDEX(Data!$BI:$BI,MATCH(H65,Data!$A:$A,0),1)))</f>
        <v/>
      </c>
      <c r="H65" s="49" t="str">
        <f ca="1">IFERROR(INDEX(Data!$A$1:G$1000,_xlfn.AGGREGATE(15,6,(OFFSET(Data!$A$1,0,MATCH(H$6,Data!$1:$1,0)-1,1000,1)=IF(H$7="","Yes",H$7))/(OFFSET(Data!$A$1,0,MATCH(H$6,Data!$1:$1,0)-1,1000,1)=IF(H$7="","Yes",H$7))*ROW(Data!$C$1:$C$1000),ROW(H65)-ROW(H$7)),1),"")</f>
        <v/>
      </c>
      <c r="I65" s="49" t="str">
        <f ca="1">IF(J65="","",IF(INDEX(Data!$BI:$BI,MATCH(J65,Data!$A:$A,0),1)=0,"",INDEX(Data!$BI:$BI,MATCH(J65,Data!$A:$A,0),1)))</f>
        <v/>
      </c>
      <c r="J65" s="49" t="str">
        <f ca="1">IFERROR(INDEX(Data!$A$1:I$1000,_xlfn.AGGREGATE(15,6,(OFFSET(Data!$A$1,0,MATCH(J$6,Data!$1:$1,0)-1,1000,1)=IF(J$7="","Yes",J$7))/(OFFSET(Data!$A$1,0,MATCH(J$6,Data!$1:$1,0)-1,1000,1)=IF(J$7="","Yes",J$7))*ROW(Data!$C$1:$C$1000),ROW(J65)-ROW(J$7)),1),"")</f>
        <v>Paramount Network</v>
      </c>
      <c r="K65" s="49" t="str">
        <f ca="1">IF(L65="","",IF(INDEX(Data!$BI:$BI,MATCH(L65,Data!$A:$A,0),1)=0,"",INDEX(Data!$BI:$BI,MATCH(L65,Data!$A:$A,0),1)))</f>
        <v/>
      </c>
      <c r="L65" s="49" t="str">
        <f ca="1">IFERROR(INDEX(Data!$A$1:K$1000,_xlfn.AGGREGATE(15,6,(OFFSET(Data!$A$1,0,MATCH(L$6,Data!$1:$1,0)-1,1000,1)=IF(L$7="","Yes",L$7))/(OFFSET(Data!$A$1,0,MATCH(L$6,Data!$1:$1,0)-1,1000,1)=IF(L$7="","Yes",L$7))*ROW(Data!$C$1:$C$1000),ROW(L65)-ROW(L$7)),1),"")</f>
        <v>RFD-TV</v>
      </c>
      <c r="M65" s="49" t="str">
        <f ca="1">IF(N65="","",IF(INDEX(Data!$BI:$BI,MATCH(N65,Data!$A:$A,0),1)=0,"",INDEX(Data!$BI:$BI,MATCH(N65,Data!$A:$A,0),1)))</f>
        <v/>
      </c>
      <c r="N65" s="49" t="str">
        <f ca="1">IFERROR(INDEX(Data!$A$1:M$1000,_xlfn.AGGREGATE(15,6,(OFFSET(Data!$A$1,0,MATCH(N$6,Data!$1:$1,0)-1,1000,1)=IF(N$7="","Yes",N$7))/(OFFSET(Data!$A$1,0,MATCH(N$6,Data!$1:$1,0)-1,1000,1)=IF(N$7="","Yes",N$7))*ROW(Data!$C$1:$C$1000),ROW(N65)-ROW(N$7)),1),"")</f>
        <v>MLB Network</v>
      </c>
      <c r="O65" s="49" t="str">
        <f ca="1">IF(P65="","",IF(INDEX(Data!$BI:$BI,MATCH(P65,Data!$A:$A,0),1)=0,"",INDEX(Data!$BI:$BI,MATCH(P65,Data!$A:$A,0),1)))</f>
        <v/>
      </c>
      <c r="P65" s="49" t="str">
        <f ca="1">IFERROR(INDEX(Data!$A$1:O$1000,_xlfn.AGGREGATE(15,6,(OFFSET(Data!$A$1,0,MATCH(P$6,Data!$1:$1,0)-1,1000,1)=IF(P$7="","Yes",P$7))/(OFFSET(Data!$A$1,0,MATCH(P$6,Data!$1:$1,0)-1,1000,1)=IF(P$7="","Yes",P$7))*ROW(Data!$C$1:$C$1000),ROW(P65)-ROW(P$7)),1),"")</f>
        <v>FX Movie Channel</v>
      </c>
      <c r="Q65" s="49" t="str">
        <f ca="1">IF(R65="","",IF(INDEX(Data!$BI:$BI,MATCH(R65,Data!$A:$A,0),1)=0,"",INDEX(Data!$BI:$BI,MATCH(R65,Data!$A:$A,0),1)))</f>
        <v/>
      </c>
      <c r="R65" s="49" t="str">
        <f ca="1">IFERROR(INDEX(Data!$A$1:Q$1000,_xlfn.AGGREGATE(15,6,(OFFSET(Data!$A$1,0,MATCH(R$6,Data!$1:$1,0)-1,1000,1)=IF(R$7="","Yes",R$7))/(OFFSET(Data!$A$1,0,MATCH(R$6,Data!$1:$1,0)-1,1000,1)=IF(R$7="","Yes",R$7))*ROW(Data!$C$1:$C$1000),ROW(R65)-ROW(R$7)),1),"")</f>
        <v>Fusion</v>
      </c>
      <c r="S65" s="49" t="str">
        <f ca="1">IF(T65="","",IF(INDEX(Data!$BI:$BI,MATCH(T65,Data!$A:$A,0),1)=0,"",INDEX(Data!$BI:$BI,MATCH(T65,Data!$A:$A,0),1)))</f>
        <v/>
      </c>
      <c r="T65" s="49" t="str">
        <f ca="1">IFERROR(INDEX(Data!$A$1:R$1000,_xlfn.AGGREGATE(15,6,(OFFSET(Data!$A$1,0,MATCH(T$6,Data!$1:$1,0)-1,1000,1)=IF(T$7="","Yes",T$7))/(OFFSET(Data!$A$1,0,MATCH(T$6,Data!$1:$1,0)-1,1000,1)=IF(T$7="","Yes",T$7))*ROW(Data!$C$1:$C$1000),ROW(T65)-ROW(T$7)),1),"")</f>
        <v>Galavision</v>
      </c>
      <c r="U65" s="49" t="str">
        <f ca="1">IF(V65="","",IF(INDEX(Data!$BI:$BI,MATCH(V65,Data!$A:$A,0),1)=0,"",INDEX(Data!$BI:$BI,MATCH(V65,Data!$A:$A,0),1)))</f>
        <v/>
      </c>
      <c r="V65" s="49" t="str">
        <f ca="1">IFERROR(INDEX(Data!$A$1:T$1000,_xlfn.AGGREGATE(15,6,(OFFSET(Data!$A$1,0,MATCH(V$6,Data!$1:$1,0)-1,1000,1)=IF(V$7="","Yes",V$7))/(OFFSET(Data!$A$1,0,MATCH(V$6,Data!$1:$1,0)-1,1000,1)=IF(V$7="","Yes",V$7))*ROW(Data!$C$1:$C$1000),ROW(V65)-ROW(V$7)),1),"")</f>
        <v>Newsy</v>
      </c>
      <c r="W65" s="49" t="str">
        <f ca="1">IF(X65="","",IF(INDEX(Data!$BI:$BI,MATCH(X65,Data!$A:$A,0),1)=0,"",INDEX(Data!$BI:$BI,MATCH(X65,Data!$A:$A,0),1)))</f>
        <v/>
      </c>
      <c r="X65" s="49" t="str">
        <f ca="1">IFERROR(INDEX(Data!$A$1:V$1000,_xlfn.AGGREGATE(15,6,(OFFSET(Data!$A$1,0,MATCH(X$6,Data!$1:$1,0)-1,1000,1)=IF(X$7="","Yes",X$7))/(OFFSET(Data!$A$1,0,MATCH(X$6,Data!$1:$1,0)-1,1000,1)=IF(X$7="","Yes",X$7))*ROW(Data!$C$1:$C$1000),ROW(X65)-ROW(X$7)),1),"")</f>
        <v>TBS</v>
      </c>
      <c r="Y65" s="49" t="str">
        <f ca="1">IF(Z65="","",IF(INDEX(Data!$BI:$BI,MATCH(Z65,Data!$A:$A,0),1)=0,"",INDEX(Data!$BI:$BI,MATCH(Z65,Data!$A:$A,0),1)))</f>
        <v/>
      </c>
      <c r="Z65" s="49" t="str">
        <f ca="1">IFERROR(INDEX(Data!$A$1:X$1000,_xlfn.AGGREGATE(15,6,(OFFSET(Data!$A$1,0,MATCH(Z$6,Data!$1:$1,0)-1,1000,1)=IF(Z$7="","Yes",Z$7))/(OFFSET(Data!$A$1,0,MATCH(Z$6,Data!$1:$1,0)-1,1000,1)=IF(Z$7="","Yes",Z$7))*ROW(Data!$C$1:$C$1000),ROW(Z65)-ROW(Z$7)),1),"")</f>
        <v/>
      </c>
      <c r="AA65" s="49" t="str">
        <f ca="1">IF(AB65="","",IF(INDEX(Data!$BI:$BI,MATCH(AB65,Data!$A:$A,0),1)=0,"",INDEX(Data!$BI:$BI,MATCH(AB65,Data!$A:$A,0),1)))</f>
        <v/>
      </c>
      <c r="AB65" s="49" t="str">
        <f ca="1">IFERROR(INDEX(Data!$A$1:Z$1000,_xlfn.AGGREGATE(15,6,(OFFSET(Data!$A$1,0,MATCH(AB$6,Data!$1:$1,0)-1,1000,1)=IF(AB$7="","Yes",AB$7))/(OFFSET(Data!$A$1,0,MATCH(AB$6,Data!$1:$1,0)-1,1000,1)=IF(AB$7="","Yes",AB$7))*ROW(Data!$C$1:$C$1000),ROW(AB65)-ROW(AB$7)),1),"")</f>
        <v>Motor Trend</v>
      </c>
      <c r="AC65" s="49" t="str">
        <f ca="1">IF(AD65="","",IF(INDEX(Data!$BI:$BI,MATCH(AD65,Data!$A:$A,0),1)=0,"",INDEX(Data!$BI:$BI,MATCH(AD65,Data!$A:$A,0),1)))</f>
        <v/>
      </c>
      <c r="AD65" s="49" t="str">
        <f ca="1">IFERROR(INDEX(Data!$A$1:AB$1000,_xlfn.AGGREGATE(15,6,(OFFSET(Data!$A$1,0,MATCH(AD$6,Data!$1:$1,0)-1,1000,1)=IF(AD$7="","Yes",AD$7))/(OFFSET(Data!$A$1,0,MATCH(AD$6,Data!$1:$1,0)-1,1000,1)=IF(AD$7="","Yes",AD$7))*ROW(Data!$C$1:$C$1000),ROW(AD65)-ROW(AD$7)),1),"")</f>
        <v/>
      </c>
      <c r="AE65" s="49" t="str">
        <f ca="1">IF(AF65="","",IF(INDEX(Data!$BI:$BI,MATCH(AF65,Data!$A:$A,0),1)=0,"",INDEX(Data!$BI:$BI,MATCH(AF65,Data!$A:$A,0),1)))</f>
        <v/>
      </c>
      <c r="AF65" s="49" t="str">
        <f ca="1">IFERROR(INDEX(Data!$A$1:AJ$1000,_xlfn.AGGREGATE(15,6,(OFFSET(Data!$A$1,0,MATCH(AF$6,Data!$1:$1,0)-1,1000,1)=IF(AF$7="","Yes",AF$7))/(OFFSET(Data!$A$1,0,MATCH(AF$6,Data!$1:$1,0)-1,1000,1)=IF(AF$7="","Yes",AF$7))*ROW(Data!$C$1:$C$1000),ROW(AF65)-ROW(AF$7)),1),"")</f>
        <v/>
      </c>
      <c r="AG65" s="49" t="str">
        <f ca="1">IF(AH65="","",IF(INDEX(Data!$BI:$BI,MATCH(AH65,Data!$A:$A,0),1)=0,"",INDEX(Data!$BI:$BI,MATCH(AH65,Data!$A:$A,0),1)))</f>
        <v/>
      </c>
      <c r="AH65" s="49" t="str">
        <f ca="1">IFERROR(INDEX(Data!$A$1:AL$1000,_xlfn.AGGREGATE(15,6,(OFFSET(Data!$A$1,0,MATCH(AH$6,Data!$1:$1,0)-1,1000,1)=IF(AH$7="","Yes",AH$7))/(OFFSET(Data!$A$1,0,MATCH(AH$6,Data!$1:$1,0)-1,1000,1)=IF(AH$7="","Yes",AH$7))*ROW(Data!$C$1:$C$1000),ROW(AH65)-ROW(AH$7)),1),"")</f>
        <v>NFL Network</v>
      </c>
    </row>
    <row r="66" spans="1:34" x14ac:dyDescent="0.4">
      <c r="A66" s="49" t="str">
        <f ca="1">IF(B66="","",IF(INDEX(Data!$BI:$BI,MATCH(B66,Data!$A:$A,0),1)=0,"",INDEX(Data!$BI:$BI,MATCH(B66,Data!$A:$A,0),1)))</f>
        <v/>
      </c>
      <c r="B66" s="49" t="str">
        <f ca="1">IFERROR(INDEX(Data!A$1:$A$1000,_xlfn.AGGREGATE(15,6,(OFFSET(Data!$A$1,0,MATCH(B$6,Data!$1:$1,0)-1,1000,1)=IF(B$7="","Yes",B$7))/(OFFSET(Data!$A$1,0,MATCH(B$6,Data!$1:$1,0)-1,1000,1)=IF(B$7="","Yes",B$7))*ROW(Data!$C$1:$C$1000),ROW(B66)-ROW(B$7)),1),"")</f>
        <v/>
      </c>
      <c r="C66" s="49" t="str">
        <f ca="1">IF(D66="","",IF(INDEX(Data!$BI:$BI,MATCH(D66,Data!$A:$A,0),1)=0,"",INDEX(Data!$BI:$BI,MATCH(D66,Data!$A:$A,0),1)))</f>
        <v/>
      </c>
      <c r="D66" s="49" t="str">
        <f ca="1">IFERROR(INDEX(Data!$A$1:C$1000,_xlfn.AGGREGATE(15,6,(OFFSET(Data!$A$1,0,MATCH(D$6,Data!$1:$1,0)-1,1000,1)=IF(D$7="","Yes",D$7))/(OFFSET(Data!$A$1,0,MATCH(D$6,Data!$1:$1,0)-1,1000,1)=IF(D$7="","Yes",D$7))*ROW(Data!$C$1:$C$1000),ROW(D66)-ROW(D$7)),1),"")</f>
        <v/>
      </c>
      <c r="E66" s="49" t="str">
        <f ca="1">IF(F66="","",IF(INDEX(Data!$BI:$BI,MATCH(F66,Data!$A:$A,0),1)=0,"",INDEX(Data!$BI:$BI,MATCH(F66,Data!$A:$A,0),1)))</f>
        <v/>
      </c>
      <c r="F66" s="49" t="str">
        <f ca="1">IFERROR(INDEX(Data!$A$1:E$1000,_xlfn.AGGREGATE(15,6,(OFFSET(Data!$A$1,0,MATCH(F$6,Data!$1:$1,0)-1,1000,1)=IF(F$7="","Yes",F$7))/(OFFSET(Data!$A$1,0,MATCH(F$6,Data!$1:$1,0)-1,1000,1)=IF(F$7="","Yes",F$7))*ROW(Data!$C$1:$C$1000),ROW(F66)-ROW(F$7)),1),"")</f>
        <v/>
      </c>
      <c r="G66" s="49" t="str">
        <f ca="1">IF(H66="","",IF(INDEX(Data!$BI:$BI,MATCH(H66,Data!$A:$A,0),1)=0,"",INDEX(Data!$BI:$BI,MATCH(H66,Data!$A:$A,0),1)))</f>
        <v/>
      </c>
      <c r="H66" s="49" t="str">
        <f ca="1">IFERROR(INDEX(Data!$A$1:G$1000,_xlfn.AGGREGATE(15,6,(OFFSET(Data!$A$1,0,MATCH(H$6,Data!$1:$1,0)-1,1000,1)=IF(H$7="","Yes",H$7))/(OFFSET(Data!$A$1,0,MATCH(H$6,Data!$1:$1,0)-1,1000,1)=IF(H$7="","Yes",H$7))*ROW(Data!$C$1:$C$1000),ROW(H66)-ROW(H$7)),1),"")</f>
        <v/>
      </c>
      <c r="I66" s="49" t="str">
        <f ca="1">IF(J66="","",IF(INDEX(Data!$BI:$BI,MATCH(J66,Data!$A:$A,0),1)=0,"",INDEX(Data!$BI:$BI,MATCH(J66,Data!$A:$A,0),1)))</f>
        <v/>
      </c>
      <c r="J66" s="49" t="str">
        <f ca="1">IFERROR(INDEX(Data!$A$1:I$1000,_xlfn.AGGREGATE(15,6,(OFFSET(Data!$A$1,0,MATCH(J$6,Data!$1:$1,0)-1,1000,1)=IF(J$7="","Yes",J$7))/(OFFSET(Data!$A$1,0,MATCH(J$6,Data!$1:$1,0)-1,1000,1)=IF(J$7="","Yes",J$7))*ROW(Data!$C$1:$C$1000),ROW(J66)-ROW(J$7)),1),"")</f>
        <v>Revolt</v>
      </c>
      <c r="K66" s="49" t="str">
        <f ca="1">IF(L66="","",IF(INDEX(Data!$BI:$BI,MATCH(L66,Data!$A:$A,0),1)=0,"",INDEX(Data!$BI:$BI,MATCH(L66,Data!$A:$A,0),1)))</f>
        <v/>
      </c>
      <c r="L66" s="49" t="str">
        <f ca="1">IFERROR(INDEX(Data!$A$1:K$1000,_xlfn.AGGREGATE(15,6,(OFFSET(Data!$A$1,0,MATCH(L$6,Data!$1:$1,0)-1,1000,1)=IF(L$7="","Yes",L$7))/(OFFSET(Data!$A$1,0,MATCH(L$6,Data!$1:$1,0)-1,1000,1)=IF(L$7="","Yes",L$7))*ROW(Data!$C$1:$C$1000),ROW(L66)-ROW(L$7)),1),"")</f>
        <v>Syfy</v>
      </c>
      <c r="M66" s="49" t="str">
        <f ca="1">IF(N66="","",IF(INDEX(Data!$BI:$BI,MATCH(N66,Data!$A:$A,0),1)=0,"",INDEX(Data!$BI:$BI,MATCH(N66,Data!$A:$A,0),1)))</f>
        <v/>
      </c>
      <c r="N66" s="49" t="str">
        <f ca="1">IFERROR(INDEX(Data!$A$1:M$1000,_xlfn.AGGREGATE(15,6,(OFFSET(Data!$A$1,0,MATCH(N$6,Data!$1:$1,0)-1,1000,1)=IF(N$7="","Yes",N$7))/(OFFSET(Data!$A$1,0,MATCH(N$6,Data!$1:$1,0)-1,1000,1)=IF(N$7="","Yes",N$7))*ROW(Data!$C$1:$C$1000),ROW(N66)-ROW(N$7)),1),"")</f>
        <v>Motor Trend</v>
      </c>
      <c r="O66" s="49" t="str">
        <f ca="1">IF(P66="","",IF(INDEX(Data!$BI:$BI,MATCH(P66,Data!$A:$A,0),1)=0,"",INDEX(Data!$BI:$BI,MATCH(P66,Data!$A:$A,0),1)))</f>
        <v/>
      </c>
      <c r="P66" s="49" t="str">
        <f ca="1">IFERROR(INDEX(Data!$A$1:O$1000,_xlfn.AGGREGATE(15,6,(OFFSET(Data!$A$1,0,MATCH(P$6,Data!$1:$1,0)-1,1000,1)=IF(P$7="","Yes",P$7))/(OFFSET(Data!$A$1,0,MATCH(P$6,Data!$1:$1,0)-1,1000,1)=IF(P$7="","Yes",P$7))*ROW(Data!$C$1:$C$1000),ROW(P66)-ROW(P$7)),1),"")</f>
        <v>FXX</v>
      </c>
      <c r="Q66" s="49" t="str">
        <f ca="1">IF(R66="","",IF(INDEX(Data!$BI:$BI,MATCH(R66,Data!$A:$A,0),1)=0,"",INDEX(Data!$BI:$BI,MATCH(R66,Data!$A:$A,0),1)))</f>
        <v/>
      </c>
      <c r="R66" s="49" t="str">
        <f ca="1">IFERROR(INDEX(Data!$A$1:Q$1000,_xlfn.AGGREGATE(15,6,(OFFSET(Data!$A$1,0,MATCH(R$6,Data!$1:$1,0)-1,1000,1)=IF(R$7="","Yes",R$7))/(OFFSET(Data!$A$1,0,MATCH(R$6,Data!$1:$1,0)-1,1000,1)=IF(R$7="","Yes",R$7))*ROW(Data!$C$1:$C$1000),ROW(R66)-ROW(R$7)),1),"")</f>
        <v>FX</v>
      </c>
      <c r="S66" s="49" t="str">
        <f ca="1">IF(T66="","",IF(INDEX(Data!$BI:$BI,MATCH(T66,Data!$A:$A,0),1)=0,"",INDEX(Data!$BI:$BI,MATCH(T66,Data!$A:$A,0),1)))</f>
        <v/>
      </c>
      <c r="T66" s="49" t="str">
        <f ca="1">IFERROR(INDEX(Data!$A$1:R$1000,_xlfn.AGGREGATE(15,6,(OFFSET(Data!$A$1,0,MATCH(T$6,Data!$1:$1,0)-1,1000,1)=IF(T$7="","Yes",T$7))/(OFFSET(Data!$A$1,0,MATCH(T$6,Data!$1:$1,0)-1,1000,1)=IF(T$7="","Yes",T$7))*ROW(Data!$C$1:$C$1000),ROW(T66)-ROW(T$7)),1),"")</f>
        <v>GolTV</v>
      </c>
      <c r="U66" s="49" t="str">
        <f ca="1">IF(V66="","",IF(INDEX(Data!$BI:$BI,MATCH(V66,Data!$A:$A,0),1)=0,"",INDEX(Data!$BI:$BI,MATCH(V66,Data!$A:$A,0),1)))</f>
        <v/>
      </c>
      <c r="V66" s="49" t="str">
        <f ca="1">IFERROR(INDEX(Data!$A$1:T$1000,_xlfn.AGGREGATE(15,6,(OFFSET(Data!$A$1,0,MATCH(V$6,Data!$1:$1,0)-1,1000,1)=IF(V$7="","Yes",V$7))/(OFFSET(Data!$A$1,0,MATCH(V$6,Data!$1:$1,0)-1,1000,1)=IF(V$7="","Yes",V$7))*ROW(Data!$C$1:$C$1000),ROW(V66)-ROW(V$7)),1),"")</f>
        <v>Olympic Channel</v>
      </c>
      <c r="W66" s="49" t="str">
        <f ca="1">IF(X66="","",IF(INDEX(Data!$BI:$BI,MATCH(X66,Data!$A:$A,0),1)=0,"",INDEX(Data!$BI:$BI,MATCH(X66,Data!$A:$A,0),1)))</f>
        <v/>
      </c>
      <c r="X66" s="49" t="str">
        <f ca="1">IFERROR(INDEX(Data!$A$1:V$1000,_xlfn.AGGREGATE(15,6,(OFFSET(Data!$A$1,0,MATCH(X$6,Data!$1:$1,0)-1,1000,1)=IF(X$7="","Yes",X$7))/(OFFSET(Data!$A$1,0,MATCH(X$6,Data!$1:$1,0)-1,1000,1)=IF(X$7="","Yes",X$7))*ROW(Data!$C$1:$C$1000),ROW(X66)-ROW(X$7)),1),"")</f>
        <v>Telemundo</v>
      </c>
      <c r="Y66" s="49" t="str">
        <f ca="1">IF(Z66="","",IF(INDEX(Data!$BI:$BI,MATCH(Z66,Data!$A:$A,0),1)=0,"",INDEX(Data!$BI:$BI,MATCH(Z66,Data!$A:$A,0),1)))</f>
        <v/>
      </c>
      <c r="Z66" s="49" t="str">
        <f ca="1">IFERROR(INDEX(Data!$A$1:X$1000,_xlfn.AGGREGATE(15,6,(OFFSET(Data!$A$1,0,MATCH(Z$6,Data!$1:$1,0)-1,1000,1)=IF(Z$7="","Yes",Z$7))/(OFFSET(Data!$A$1,0,MATCH(Z$6,Data!$1:$1,0)-1,1000,1)=IF(Z$7="","Yes",Z$7))*ROW(Data!$C$1:$C$1000),ROW(Z66)-ROW(Z$7)),1),"")</f>
        <v/>
      </c>
      <c r="AA66" s="49" t="str">
        <f ca="1">IF(AB66="","",IF(INDEX(Data!$BI:$BI,MATCH(AB66,Data!$A:$A,0),1)=0,"",INDEX(Data!$BI:$BI,MATCH(AB66,Data!$A:$A,0),1)))</f>
        <v/>
      </c>
      <c r="AB66" s="49" t="str">
        <f ca="1">IFERROR(INDEX(Data!$A$1:Z$1000,_xlfn.AGGREGATE(15,6,(OFFSET(Data!$A$1,0,MATCH(AB$6,Data!$1:$1,0)-1,1000,1)=IF(AB$7="","Yes",AB$7))/(OFFSET(Data!$A$1,0,MATCH(AB$6,Data!$1:$1,0)-1,1000,1)=IF(AB$7="","Yes",AB$7))*ROW(Data!$C$1:$C$1000),ROW(AB66)-ROW(AB$7)),1),"")</f>
        <v>MSNBC</v>
      </c>
      <c r="AC66" s="49" t="str">
        <f ca="1">IF(AD66="","",IF(INDEX(Data!$BI:$BI,MATCH(AD66,Data!$A:$A,0),1)=0,"",INDEX(Data!$BI:$BI,MATCH(AD66,Data!$A:$A,0),1)))</f>
        <v/>
      </c>
      <c r="AD66" s="49" t="str">
        <f ca="1">IFERROR(INDEX(Data!$A$1:AB$1000,_xlfn.AGGREGATE(15,6,(OFFSET(Data!$A$1,0,MATCH(AD$6,Data!$1:$1,0)-1,1000,1)=IF(AD$7="","Yes",AD$7))/(OFFSET(Data!$A$1,0,MATCH(AD$6,Data!$1:$1,0)-1,1000,1)=IF(AD$7="","Yes",AD$7))*ROW(Data!$C$1:$C$1000),ROW(AD66)-ROW(AD$7)),1),"")</f>
        <v/>
      </c>
      <c r="AE66" s="49" t="str">
        <f ca="1">IF(AF66="","",IF(INDEX(Data!$BI:$BI,MATCH(AF66,Data!$A:$A,0),1)=0,"",INDEX(Data!$BI:$BI,MATCH(AF66,Data!$A:$A,0),1)))</f>
        <v/>
      </c>
      <c r="AF66" s="49" t="str">
        <f ca="1">IFERROR(INDEX(Data!$A$1:AJ$1000,_xlfn.AGGREGATE(15,6,(OFFSET(Data!$A$1,0,MATCH(AF$6,Data!$1:$1,0)-1,1000,1)=IF(AF$7="","Yes",AF$7))/(OFFSET(Data!$A$1,0,MATCH(AF$6,Data!$1:$1,0)-1,1000,1)=IF(AF$7="","Yes",AF$7))*ROW(Data!$C$1:$C$1000),ROW(AF66)-ROW(AF$7)),1),"")</f>
        <v/>
      </c>
      <c r="AG66" s="49" t="str">
        <f ca="1">IF(AH66="","",IF(INDEX(Data!$BI:$BI,MATCH(AH66,Data!$A:$A,0),1)=0,"",INDEX(Data!$BI:$BI,MATCH(AH66,Data!$A:$A,0),1)))</f>
        <v/>
      </c>
      <c r="AH66" s="49" t="str">
        <f ca="1">IFERROR(INDEX(Data!$A$1:AL$1000,_xlfn.AGGREGATE(15,6,(OFFSET(Data!$A$1,0,MATCH(AH$6,Data!$1:$1,0)-1,1000,1)=IF(AH$7="","Yes",AH$7))/(OFFSET(Data!$A$1,0,MATCH(AH$6,Data!$1:$1,0)-1,1000,1)=IF(AH$7="","Yes",AH$7))*ROW(Data!$C$1:$C$1000),ROW(AH66)-ROW(AH$7)),1),"")</f>
        <v>Nick Jr.</v>
      </c>
    </row>
    <row r="67" spans="1:34" x14ac:dyDescent="0.4">
      <c r="A67" s="49" t="str">
        <f ca="1">IF(B67="","",IF(INDEX(Data!$BI:$BI,MATCH(B67,Data!$A:$A,0),1)=0,"",INDEX(Data!$BI:$BI,MATCH(B67,Data!$A:$A,0),1)))</f>
        <v/>
      </c>
      <c r="B67" s="49" t="str">
        <f ca="1">IFERROR(INDEX(Data!A$1:$A$1000,_xlfn.AGGREGATE(15,6,(OFFSET(Data!$A$1,0,MATCH(B$6,Data!$1:$1,0)-1,1000,1)=IF(B$7="","Yes",B$7))/(OFFSET(Data!$A$1,0,MATCH(B$6,Data!$1:$1,0)-1,1000,1)=IF(B$7="","Yes",B$7))*ROW(Data!$C$1:$C$1000),ROW(B67)-ROW(B$7)),1),"")</f>
        <v/>
      </c>
      <c r="C67" s="49" t="str">
        <f ca="1">IF(D67="","",IF(INDEX(Data!$BI:$BI,MATCH(D67,Data!$A:$A,0),1)=0,"",INDEX(Data!$BI:$BI,MATCH(D67,Data!$A:$A,0),1)))</f>
        <v/>
      </c>
      <c r="D67" s="49" t="str">
        <f ca="1">IFERROR(INDEX(Data!$A$1:C$1000,_xlfn.AGGREGATE(15,6,(OFFSET(Data!$A$1,0,MATCH(D$6,Data!$1:$1,0)-1,1000,1)=IF(D$7="","Yes",D$7))/(OFFSET(Data!$A$1,0,MATCH(D$6,Data!$1:$1,0)-1,1000,1)=IF(D$7="","Yes",D$7))*ROW(Data!$C$1:$C$1000),ROW(D67)-ROW(D$7)),1),"")</f>
        <v/>
      </c>
      <c r="E67" s="49" t="str">
        <f ca="1">IF(F67="","",IF(INDEX(Data!$BI:$BI,MATCH(F67,Data!$A:$A,0),1)=0,"",INDEX(Data!$BI:$BI,MATCH(F67,Data!$A:$A,0),1)))</f>
        <v/>
      </c>
      <c r="F67" s="49" t="str">
        <f ca="1">IFERROR(INDEX(Data!$A$1:E$1000,_xlfn.AGGREGATE(15,6,(OFFSET(Data!$A$1,0,MATCH(F$6,Data!$1:$1,0)-1,1000,1)=IF(F$7="","Yes",F$7))/(OFFSET(Data!$A$1,0,MATCH(F$6,Data!$1:$1,0)-1,1000,1)=IF(F$7="","Yes",F$7))*ROW(Data!$C$1:$C$1000),ROW(F67)-ROW(F$7)),1),"")</f>
        <v/>
      </c>
      <c r="G67" s="49" t="str">
        <f ca="1">IF(H67="","",IF(INDEX(Data!$BI:$BI,MATCH(H67,Data!$A:$A,0),1)=0,"",INDEX(Data!$BI:$BI,MATCH(H67,Data!$A:$A,0),1)))</f>
        <v/>
      </c>
      <c r="H67" s="49" t="str">
        <f ca="1">IFERROR(INDEX(Data!$A$1:G$1000,_xlfn.AGGREGATE(15,6,(OFFSET(Data!$A$1,0,MATCH(H$6,Data!$1:$1,0)-1,1000,1)=IF(H$7="","Yes",H$7))/(OFFSET(Data!$A$1,0,MATCH(H$6,Data!$1:$1,0)-1,1000,1)=IF(H$7="","Yes",H$7))*ROW(Data!$C$1:$C$1000),ROW(H67)-ROW(H$7)),1),"")</f>
        <v/>
      </c>
      <c r="I67" s="49" t="str">
        <f ca="1">IF(J67="","",IF(INDEX(Data!$BI:$BI,MATCH(J67,Data!$A:$A,0),1)=0,"",INDEX(Data!$BI:$BI,MATCH(J67,Data!$A:$A,0),1)))</f>
        <v/>
      </c>
      <c r="J67" s="49" t="str">
        <f ca="1">IFERROR(INDEX(Data!$A$1:I$1000,_xlfn.AGGREGATE(15,6,(OFFSET(Data!$A$1,0,MATCH(J$6,Data!$1:$1,0)-1,1000,1)=IF(J$7="","Yes",J$7))/(OFFSET(Data!$A$1,0,MATCH(J$6,Data!$1:$1,0)-1,1000,1)=IF(J$7="","Yes",J$7))*ROW(Data!$C$1:$C$1000),ROW(J67)-ROW(J$7)),1),"")</f>
        <v>SEC Network</v>
      </c>
      <c r="K67" s="49" t="str">
        <f ca="1">IF(L67="","",IF(INDEX(Data!$BI:$BI,MATCH(L67,Data!$A:$A,0),1)=0,"",INDEX(Data!$BI:$BI,MATCH(L67,Data!$A:$A,0),1)))</f>
        <v/>
      </c>
      <c r="L67" s="49" t="str">
        <f ca="1">IFERROR(INDEX(Data!$A$1:K$1000,_xlfn.AGGREGATE(15,6,(OFFSET(Data!$A$1,0,MATCH(L$6,Data!$1:$1,0)-1,1000,1)=IF(L$7="","Yes",L$7))/(OFFSET(Data!$A$1,0,MATCH(L$6,Data!$1:$1,0)-1,1000,1)=IF(L$7="","Yes",L$7))*ROW(Data!$C$1:$C$1000),ROW(L67)-ROW(L$7)),1),"")</f>
        <v>TBS</v>
      </c>
      <c r="M67" s="49" t="str">
        <f ca="1">IF(N67="","",IF(INDEX(Data!$BI:$BI,MATCH(N67,Data!$A:$A,0),1)=0,"",INDEX(Data!$BI:$BI,MATCH(N67,Data!$A:$A,0),1)))</f>
        <v/>
      </c>
      <c r="N67" s="49" t="str">
        <f ca="1">IFERROR(INDEX(Data!$A$1:M$1000,_xlfn.AGGREGATE(15,6,(OFFSET(Data!$A$1,0,MATCH(N$6,Data!$1:$1,0)-1,1000,1)=IF(N$7="","Yes",N$7))/(OFFSET(Data!$A$1,0,MATCH(N$6,Data!$1:$1,0)-1,1000,1)=IF(N$7="","Yes",N$7))*ROW(Data!$C$1:$C$1000),ROW(N67)-ROW(N$7)),1),"")</f>
        <v>MSNBC</v>
      </c>
      <c r="O67" s="49" t="str">
        <f ca="1">IF(P67="","",IF(INDEX(Data!$BI:$BI,MATCH(P67,Data!$A:$A,0),1)=0,"",INDEX(Data!$BI:$BI,MATCH(P67,Data!$A:$A,0),1)))</f>
        <v/>
      </c>
      <c r="P67" s="49" t="str">
        <f ca="1">IFERROR(INDEX(Data!$A$1:O$1000,_xlfn.AGGREGATE(15,6,(OFFSET(Data!$A$1,0,MATCH(P$6,Data!$1:$1,0)-1,1000,1)=IF(P$7="","Yes",P$7))/(OFFSET(Data!$A$1,0,MATCH(P$6,Data!$1:$1,0)-1,1000,1)=IF(P$7="","Yes",P$7))*ROW(Data!$C$1:$C$1000),ROW(P67)-ROW(P$7)),1),"")</f>
        <v>FYI</v>
      </c>
      <c r="Q67" s="49" t="str">
        <f ca="1">IF(R67="","",IF(INDEX(Data!$BI:$BI,MATCH(R67,Data!$A:$A,0),1)=0,"",INDEX(Data!$BI:$BI,MATCH(R67,Data!$A:$A,0),1)))</f>
        <v/>
      </c>
      <c r="R67" s="49" t="str">
        <f ca="1">IFERROR(INDEX(Data!$A$1:Q$1000,_xlfn.AGGREGATE(15,6,(OFFSET(Data!$A$1,0,MATCH(R$6,Data!$1:$1,0)-1,1000,1)=IF(R$7="","Yes",R$7))/(OFFSET(Data!$A$1,0,MATCH(R$6,Data!$1:$1,0)-1,1000,1)=IF(R$7="","Yes",R$7))*ROW(Data!$C$1:$C$1000),ROW(R67)-ROW(R$7)),1),"")</f>
        <v>FX Movie Channel</v>
      </c>
      <c r="S67" s="49" t="str">
        <f ca="1">IF(T67="","",IF(INDEX(Data!$BI:$BI,MATCH(T67,Data!$A:$A,0),1)=0,"",INDEX(Data!$BI:$BI,MATCH(T67,Data!$A:$A,0),1)))</f>
        <v/>
      </c>
      <c r="T67" s="49" t="str">
        <f ca="1">IFERROR(INDEX(Data!$A$1:R$1000,_xlfn.AGGREGATE(15,6,(OFFSET(Data!$A$1,0,MATCH(T$6,Data!$1:$1,0)-1,1000,1)=IF(T$7="","Yes",T$7))/(OFFSET(Data!$A$1,0,MATCH(T$6,Data!$1:$1,0)-1,1000,1)=IF(T$7="","Yes",T$7))*ROW(Data!$C$1:$C$1000),ROW(T67)-ROW(T$7)),1),"")</f>
        <v>History</v>
      </c>
      <c r="U67" s="49" t="str">
        <f ca="1">IF(V67="","",IF(INDEX(Data!$BI:$BI,MATCH(V67,Data!$A:$A,0),1)=0,"",INDEX(Data!$BI:$BI,MATCH(V67,Data!$A:$A,0),1)))</f>
        <v/>
      </c>
      <c r="V67" s="49" t="str">
        <f ca="1">IFERROR(INDEX(Data!$A$1:T$1000,_xlfn.AGGREGATE(15,6,(OFFSET(Data!$A$1,0,MATCH(V$6,Data!$1:$1,0)-1,1000,1)=IF(V$7="","Yes",V$7))/(OFFSET(Data!$A$1,0,MATCH(V$6,Data!$1:$1,0)-1,1000,1)=IF(V$7="","Yes",V$7))*ROW(Data!$C$1:$C$1000),ROW(V67)-ROW(V$7)),1),"")</f>
        <v>Orlando City Sc</v>
      </c>
      <c r="W67" s="49" t="str">
        <f ca="1">IF(X67="","",IF(INDEX(Data!$BI:$BI,MATCH(X67,Data!$A:$A,0),1)=0,"",INDEX(Data!$BI:$BI,MATCH(X67,Data!$A:$A,0),1)))</f>
        <v/>
      </c>
      <c r="X67" s="49" t="str">
        <f ca="1">IFERROR(INDEX(Data!$A$1:V$1000,_xlfn.AGGREGATE(15,6,(OFFSET(Data!$A$1,0,MATCH(X$6,Data!$1:$1,0)-1,1000,1)=IF(X$7="","Yes",X$7))/(OFFSET(Data!$A$1,0,MATCH(X$6,Data!$1:$1,0)-1,1000,1)=IF(X$7="","Yes",X$7))*ROW(Data!$C$1:$C$1000),ROW(X67)-ROW(X$7)),1),"")</f>
        <v>TLC</v>
      </c>
      <c r="Y67" s="49" t="str">
        <f ca="1">IF(Z67="","",IF(INDEX(Data!$BI:$BI,MATCH(Z67,Data!$A:$A,0),1)=0,"",INDEX(Data!$BI:$BI,MATCH(Z67,Data!$A:$A,0),1)))</f>
        <v/>
      </c>
      <c r="Z67" s="49" t="str">
        <f ca="1">IFERROR(INDEX(Data!$A$1:X$1000,_xlfn.AGGREGATE(15,6,(OFFSET(Data!$A$1,0,MATCH(Z$6,Data!$1:$1,0)-1,1000,1)=IF(Z$7="","Yes",Z$7))/(OFFSET(Data!$A$1,0,MATCH(Z$6,Data!$1:$1,0)-1,1000,1)=IF(Z$7="","Yes",Z$7))*ROW(Data!$C$1:$C$1000),ROW(Z67)-ROW(Z$7)),1),"")</f>
        <v/>
      </c>
      <c r="AA67" s="49" t="str">
        <f ca="1">IF(AB67="","",IF(INDEX(Data!$BI:$BI,MATCH(AB67,Data!$A:$A,0),1)=0,"",INDEX(Data!$BI:$BI,MATCH(AB67,Data!$A:$A,0),1)))</f>
        <v/>
      </c>
      <c r="AB67" s="49" t="str">
        <f ca="1">IFERROR(INDEX(Data!$A$1:Z$1000,_xlfn.AGGREGATE(15,6,(OFFSET(Data!$A$1,0,MATCH(AB$6,Data!$1:$1,0)-1,1000,1)=IF(AB$7="","Yes",AB$7))/(OFFSET(Data!$A$1,0,MATCH(AB$6,Data!$1:$1,0)-1,1000,1)=IF(AB$7="","Yes",AB$7))*ROW(Data!$C$1:$C$1000),ROW(AB67)-ROW(AB$7)),1),"")</f>
        <v>MTV</v>
      </c>
      <c r="AC67" s="49" t="str">
        <f ca="1">IF(AD67="","",IF(INDEX(Data!$BI:$BI,MATCH(AD67,Data!$A:$A,0),1)=0,"",INDEX(Data!$BI:$BI,MATCH(AD67,Data!$A:$A,0),1)))</f>
        <v/>
      </c>
      <c r="AD67" s="49" t="str">
        <f ca="1">IFERROR(INDEX(Data!$A$1:AB$1000,_xlfn.AGGREGATE(15,6,(OFFSET(Data!$A$1,0,MATCH(AD$6,Data!$1:$1,0)-1,1000,1)=IF(AD$7="","Yes",AD$7))/(OFFSET(Data!$A$1,0,MATCH(AD$6,Data!$1:$1,0)-1,1000,1)=IF(AD$7="","Yes",AD$7))*ROW(Data!$C$1:$C$1000),ROW(AD67)-ROW(AD$7)),1),"")</f>
        <v/>
      </c>
      <c r="AE67" s="49" t="str">
        <f ca="1">IF(AF67="","",IF(INDEX(Data!$BI:$BI,MATCH(AF67,Data!$A:$A,0),1)=0,"",INDEX(Data!$BI:$BI,MATCH(AF67,Data!$A:$A,0),1)))</f>
        <v/>
      </c>
      <c r="AF67" s="49" t="str">
        <f ca="1">IFERROR(INDEX(Data!$A$1:AJ$1000,_xlfn.AGGREGATE(15,6,(OFFSET(Data!$A$1,0,MATCH(AF$6,Data!$1:$1,0)-1,1000,1)=IF(AF$7="","Yes",AF$7))/(OFFSET(Data!$A$1,0,MATCH(AF$6,Data!$1:$1,0)-1,1000,1)=IF(AF$7="","Yes",AF$7))*ROW(Data!$C$1:$C$1000),ROW(AF67)-ROW(AF$7)),1),"")</f>
        <v/>
      </c>
      <c r="AG67" s="49" t="str">
        <f ca="1">IF(AH67="","",IF(INDEX(Data!$BI:$BI,MATCH(AH67,Data!$A:$A,0),1)=0,"",INDEX(Data!$BI:$BI,MATCH(AH67,Data!$A:$A,0),1)))</f>
        <v/>
      </c>
      <c r="AH67" s="49" t="str">
        <f ca="1">IFERROR(INDEX(Data!$A$1:AL$1000,_xlfn.AGGREGATE(15,6,(OFFSET(Data!$A$1,0,MATCH(AH$6,Data!$1:$1,0)-1,1000,1)=IF(AH$7="","Yes",AH$7))/(OFFSET(Data!$A$1,0,MATCH(AH$6,Data!$1:$1,0)-1,1000,1)=IF(AH$7="","Yes",AH$7))*ROW(Data!$C$1:$C$1000),ROW(AH67)-ROW(AH$7)),1),"")</f>
        <v>Nickelodeon</v>
      </c>
    </row>
    <row r="68" spans="1:34" x14ac:dyDescent="0.4">
      <c r="A68" s="49" t="str">
        <f ca="1">IF(B68="","",IF(INDEX(Data!$BI:$BI,MATCH(B68,Data!$A:$A,0),1)=0,"",INDEX(Data!$BI:$BI,MATCH(B68,Data!$A:$A,0),1)))</f>
        <v/>
      </c>
      <c r="B68" s="49" t="str">
        <f ca="1">IFERROR(INDEX(Data!A$1:$A$1000,_xlfn.AGGREGATE(15,6,(OFFSET(Data!$A$1,0,MATCH(B$6,Data!$1:$1,0)-1,1000,1)=IF(B$7="","Yes",B$7))/(OFFSET(Data!$A$1,0,MATCH(B$6,Data!$1:$1,0)-1,1000,1)=IF(B$7="","Yes",B$7))*ROW(Data!$C$1:$C$1000),ROW(B68)-ROW(B$7)),1),"")</f>
        <v/>
      </c>
      <c r="C68" s="49" t="str">
        <f ca="1">IF(D68="","",IF(INDEX(Data!$BI:$BI,MATCH(D68,Data!$A:$A,0),1)=0,"",INDEX(Data!$BI:$BI,MATCH(D68,Data!$A:$A,0),1)))</f>
        <v/>
      </c>
      <c r="D68" s="49" t="str">
        <f ca="1">IFERROR(INDEX(Data!$A$1:C$1000,_xlfn.AGGREGATE(15,6,(OFFSET(Data!$A$1,0,MATCH(D$6,Data!$1:$1,0)-1,1000,1)=IF(D$7="","Yes",D$7))/(OFFSET(Data!$A$1,0,MATCH(D$6,Data!$1:$1,0)-1,1000,1)=IF(D$7="","Yes",D$7))*ROW(Data!$C$1:$C$1000),ROW(D68)-ROW(D$7)),1),"")</f>
        <v/>
      </c>
      <c r="E68" s="49" t="str">
        <f ca="1">IF(F68="","",IF(INDEX(Data!$BI:$BI,MATCH(F68,Data!$A:$A,0),1)=0,"",INDEX(Data!$BI:$BI,MATCH(F68,Data!$A:$A,0),1)))</f>
        <v/>
      </c>
      <c r="F68" s="49" t="str">
        <f ca="1">IFERROR(INDEX(Data!$A$1:E$1000,_xlfn.AGGREGATE(15,6,(OFFSET(Data!$A$1,0,MATCH(F$6,Data!$1:$1,0)-1,1000,1)=IF(F$7="","Yes",F$7))/(OFFSET(Data!$A$1,0,MATCH(F$6,Data!$1:$1,0)-1,1000,1)=IF(F$7="","Yes",F$7))*ROW(Data!$C$1:$C$1000),ROW(F68)-ROW(F$7)),1),"")</f>
        <v/>
      </c>
      <c r="G68" s="49" t="str">
        <f ca="1">IF(H68="","",IF(INDEX(Data!$BI:$BI,MATCH(H68,Data!$A:$A,0),1)=0,"",INDEX(Data!$BI:$BI,MATCH(H68,Data!$A:$A,0),1)))</f>
        <v/>
      </c>
      <c r="H68" s="49" t="str">
        <f ca="1">IFERROR(INDEX(Data!$A$1:G$1000,_xlfn.AGGREGATE(15,6,(OFFSET(Data!$A$1,0,MATCH(H$6,Data!$1:$1,0)-1,1000,1)=IF(H$7="","Yes",H$7))/(OFFSET(Data!$A$1,0,MATCH(H$6,Data!$1:$1,0)-1,1000,1)=IF(H$7="","Yes",H$7))*ROW(Data!$C$1:$C$1000),ROW(H68)-ROW(H$7)),1),"")</f>
        <v/>
      </c>
      <c r="I68" s="49" t="str">
        <f ca="1">IF(J68="","",IF(INDEX(Data!$BI:$BI,MATCH(J68,Data!$A:$A,0),1)=0,"",INDEX(Data!$BI:$BI,MATCH(J68,Data!$A:$A,0),1)))</f>
        <v/>
      </c>
      <c r="J68" s="49" t="str">
        <f ca="1">IFERROR(INDEX(Data!$A$1:I$1000,_xlfn.AGGREGATE(15,6,(OFFSET(Data!$A$1,0,MATCH(J$6,Data!$1:$1,0)-1,1000,1)=IF(J$7="","Yes",J$7))/(OFFSET(Data!$A$1,0,MATCH(J$6,Data!$1:$1,0)-1,1000,1)=IF(J$7="","Yes",J$7))*ROW(Data!$C$1:$C$1000),ROW(J68)-ROW(J$7)),1),"")</f>
        <v>Syfy</v>
      </c>
      <c r="K68" s="49" t="str">
        <f ca="1">IF(L68="","",IF(INDEX(Data!$BI:$BI,MATCH(L68,Data!$A:$A,0),1)=0,"",INDEX(Data!$BI:$BI,MATCH(L68,Data!$A:$A,0),1)))</f>
        <v/>
      </c>
      <c r="L68" s="49" t="str">
        <f ca="1">IFERROR(INDEX(Data!$A$1:K$1000,_xlfn.AGGREGATE(15,6,(OFFSET(Data!$A$1,0,MATCH(L$6,Data!$1:$1,0)-1,1000,1)=IF(L$7="","Yes",L$7))/(OFFSET(Data!$A$1,0,MATCH(L$6,Data!$1:$1,0)-1,1000,1)=IF(L$7="","Yes",L$7))*ROW(Data!$C$1:$C$1000),ROW(L68)-ROW(L$7)),1),"")</f>
        <v>Teen Nick</v>
      </c>
      <c r="M68" s="49" t="str">
        <f ca="1">IF(N68="","",IF(INDEX(Data!$BI:$BI,MATCH(N68,Data!$A:$A,0),1)=0,"",INDEX(Data!$BI:$BI,MATCH(N68,Data!$A:$A,0),1)))</f>
        <v/>
      </c>
      <c r="N68" s="49" t="str">
        <f ca="1">IFERROR(INDEX(Data!$A$1:M$1000,_xlfn.AGGREGATE(15,6,(OFFSET(Data!$A$1,0,MATCH(N$6,Data!$1:$1,0)-1,1000,1)=IF(N$7="","Yes",N$7))/(OFFSET(Data!$A$1,0,MATCH(N$6,Data!$1:$1,0)-1,1000,1)=IF(N$7="","Yes",N$7))*ROW(Data!$C$1:$C$1000),ROW(N68)-ROW(N$7)),1),"")</f>
        <v>MTV</v>
      </c>
      <c r="O68" s="49" t="str">
        <f ca="1">IF(P68="","",IF(INDEX(Data!$BI:$BI,MATCH(P68,Data!$A:$A,0),1)=0,"",INDEX(Data!$BI:$BI,MATCH(P68,Data!$A:$A,0),1)))</f>
        <v/>
      </c>
      <c r="P68" s="49" t="str">
        <f ca="1">IFERROR(INDEX(Data!$A$1:O$1000,_xlfn.AGGREGATE(15,6,(OFFSET(Data!$A$1,0,MATCH(P$6,Data!$1:$1,0)-1,1000,1)=IF(P$7="","Yes",P$7))/(OFFSET(Data!$A$1,0,MATCH(P$6,Data!$1:$1,0)-1,1000,1)=IF(P$7="","Yes",P$7))*ROW(Data!$C$1:$C$1000),ROW(P68)-ROW(P$7)),1),"")</f>
        <v>Galavision</v>
      </c>
      <c r="Q68" s="49" t="str">
        <f ca="1">IF(R68="","",IF(INDEX(Data!$BI:$BI,MATCH(R68,Data!$A:$A,0),1)=0,"",INDEX(Data!$BI:$BI,MATCH(R68,Data!$A:$A,0),1)))</f>
        <v/>
      </c>
      <c r="R68" s="49" t="str">
        <f ca="1">IFERROR(INDEX(Data!$A$1:Q$1000,_xlfn.AGGREGATE(15,6,(OFFSET(Data!$A$1,0,MATCH(R$6,Data!$1:$1,0)-1,1000,1)=IF(R$7="","Yes",R$7))/(OFFSET(Data!$A$1,0,MATCH(R$6,Data!$1:$1,0)-1,1000,1)=IF(R$7="","Yes",R$7))*ROW(Data!$C$1:$C$1000),ROW(R68)-ROW(R$7)),1),"")</f>
        <v>FXX</v>
      </c>
      <c r="S68" s="49" t="str">
        <f ca="1">IF(T68="","",IF(INDEX(Data!$BI:$BI,MATCH(T68,Data!$A:$A,0),1)=0,"",INDEX(Data!$BI:$BI,MATCH(T68,Data!$A:$A,0),1)))</f>
        <v/>
      </c>
      <c r="T68" s="49" t="str">
        <f ca="1">IFERROR(INDEX(Data!$A$1:R$1000,_xlfn.AGGREGATE(15,6,(OFFSET(Data!$A$1,0,MATCH(T$6,Data!$1:$1,0)-1,1000,1)=IF(T$7="","Yes",T$7))/(OFFSET(Data!$A$1,0,MATCH(T$6,Data!$1:$1,0)-1,1000,1)=IF(T$7="","Yes",T$7))*ROW(Data!$C$1:$C$1000),ROW(T68)-ROW(T$7)),1),"")</f>
        <v>History En Español</v>
      </c>
      <c r="U68" s="49" t="str">
        <f ca="1">IF(V68="","",IF(INDEX(Data!$BI:$BI,MATCH(V68,Data!$A:$A,0),1)=0,"",INDEX(Data!$BI:$BI,MATCH(V68,Data!$A:$A,0),1)))</f>
        <v/>
      </c>
      <c r="V68" s="49" t="str">
        <f ca="1">IFERROR(INDEX(Data!$A$1:T$1000,_xlfn.AGGREGATE(15,6,(OFFSET(Data!$A$1,0,MATCH(V$6,Data!$1:$1,0)-1,1000,1)=IF(V$7="","Yes",V$7))/(OFFSET(Data!$A$1,0,MATCH(V$6,Data!$1:$1,0)-1,1000,1)=IF(V$7="","Yes",V$7))*ROW(Data!$C$1:$C$1000),ROW(V68)-ROW(V$7)),1),"")</f>
        <v>Oxygen</v>
      </c>
      <c r="W68" s="49" t="str">
        <f ca="1">IF(X68="","",IF(INDEX(Data!$BI:$BI,MATCH(X68,Data!$A:$A,0),1)=0,"",INDEX(Data!$BI:$BI,MATCH(X68,Data!$A:$A,0),1)))</f>
        <v/>
      </c>
      <c r="X68" s="49" t="str">
        <f ca="1">IFERROR(INDEX(Data!$A$1:V$1000,_xlfn.AGGREGATE(15,6,(OFFSET(Data!$A$1,0,MATCH(X$6,Data!$1:$1,0)-1,1000,1)=IF(X$7="","Yes",X$7))/(OFFSET(Data!$A$1,0,MATCH(X$6,Data!$1:$1,0)-1,1000,1)=IF(X$7="","Yes",X$7))*ROW(Data!$C$1:$C$1000),ROW(X68)-ROW(X$7)),1),"")</f>
        <v>TNT</v>
      </c>
      <c r="Y68" s="49" t="str">
        <f ca="1">IF(Z68="","",IF(INDEX(Data!$BI:$BI,MATCH(Z68,Data!$A:$A,0),1)=0,"",INDEX(Data!$BI:$BI,MATCH(Z68,Data!$A:$A,0),1)))</f>
        <v/>
      </c>
      <c r="Z68" s="49" t="str">
        <f ca="1">IFERROR(INDEX(Data!$A$1:X$1000,_xlfn.AGGREGATE(15,6,(OFFSET(Data!$A$1,0,MATCH(Z$6,Data!$1:$1,0)-1,1000,1)=IF(Z$7="","Yes",Z$7))/(OFFSET(Data!$A$1,0,MATCH(Z$6,Data!$1:$1,0)-1,1000,1)=IF(Z$7="","Yes",Z$7))*ROW(Data!$C$1:$C$1000),ROW(Z68)-ROW(Z$7)),1),"")</f>
        <v/>
      </c>
      <c r="AA68" s="49" t="str">
        <f ca="1">IF(AB68="","",IF(INDEX(Data!$BI:$BI,MATCH(AB68,Data!$A:$A,0),1)=0,"",INDEX(Data!$BI:$BI,MATCH(AB68,Data!$A:$A,0),1)))</f>
        <v/>
      </c>
      <c r="AB68" s="49" t="str">
        <f ca="1">IFERROR(INDEX(Data!$A$1:Z$1000,_xlfn.AGGREGATE(15,6,(OFFSET(Data!$A$1,0,MATCH(AB$6,Data!$1:$1,0)-1,1000,1)=IF(AB$7="","Yes",AB$7))/(OFFSET(Data!$A$1,0,MATCH(AB$6,Data!$1:$1,0)-1,1000,1)=IF(AB$7="","Yes",AB$7))*ROW(Data!$C$1:$C$1000),ROW(AB68)-ROW(AB$7)),1),"")</f>
        <v>Nat Geo Wild</v>
      </c>
      <c r="AC68" s="49" t="str">
        <f ca="1">IF(AD68="","",IF(INDEX(Data!$BI:$BI,MATCH(AD68,Data!$A:$A,0),1)=0,"",INDEX(Data!$BI:$BI,MATCH(AD68,Data!$A:$A,0),1)))</f>
        <v/>
      </c>
      <c r="AD68" s="49" t="str">
        <f ca="1">IFERROR(INDEX(Data!$A$1:AB$1000,_xlfn.AGGREGATE(15,6,(OFFSET(Data!$A$1,0,MATCH(AD$6,Data!$1:$1,0)-1,1000,1)=IF(AD$7="","Yes",AD$7))/(OFFSET(Data!$A$1,0,MATCH(AD$6,Data!$1:$1,0)-1,1000,1)=IF(AD$7="","Yes",AD$7))*ROW(Data!$C$1:$C$1000),ROW(AD68)-ROW(AD$7)),1),"")</f>
        <v/>
      </c>
      <c r="AE68" s="49" t="str">
        <f ca="1">IF(AF68="","",IF(INDEX(Data!$BI:$BI,MATCH(AF68,Data!$A:$A,0),1)=0,"",INDEX(Data!$BI:$BI,MATCH(AF68,Data!$A:$A,0),1)))</f>
        <v/>
      </c>
      <c r="AF68" s="49" t="str">
        <f ca="1">IFERROR(INDEX(Data!$A$1:AJ$1000,_xlfn.AGGREGATE(15,6,(OFFSET(Data!$A$1,0,MATCH(AF$6,Data!$1:$1,0)-1,1000,1)=IF(AF$7="","Yes",AF$7))/(OFFSET(Data!$A$1,0,MATCH(AF$6,Data!$1:$1,0)-1,1000,1)=IF(AF$7="","Yes",AF$7))*ROW(Data!$C$1:$C$1000),ROW(AF68)-ROW(AF$7)),1),"")</f>
        <v/>
      </c>
      <c r="AG68" s="49" t="str">
        <f ca="1">IF(AH68="","",IF(INDEX(Data!$BI:$BI,MATCH(AH68,Data!$A:$A,0),1)=0,"",INDEX(Data!$BI:$BI,MATCH(AH68,Data!$A:$A,0),1)))</f>
        <v/>
      </c>
      <c r="AH68" s="49" t="str">
        <f ca="1">IFERROR(INDEX(Data!$A$1:AL$1000,_xlfn.AGGREGATE(15,6,(OFFSET(Data!$A$1,0,MATCH(AH$6,Data!$1:$1,0)-1,1000,1)=IF(AH$7="","Yes",AH$7))/(OFFSET(Data!$A$1,0,MATCH(AH$6,Data!$1:$1,0)-1,1000,1)=IF(AH$7="","Yes",AH$7))*ROW(Data!$C$1:$C$1000),ROW(AH68)-ROW(AH$7)),1),"")</f>
        <v>Own</v>
      </c>
    </row>
    <row r="69" spans="1:34" ht="24" x14ac:dyDescent="0.4">
      <c r="A69" s="49" t="str">
        <f ca="1">IF(B69="","",IF(INDEX(Data!$BI:$BI,MATCH(B69,Data!$A:$A,0),1)=0,"",INDEX(Data!$BI:$BI,MATCH(B69,Data!$A:$A,0),1)))</f>
        <v/>
      </c>
      <c r="B69" s="49" t="str">
        <f ca="1">IFERROR(INDEX(Data!A$1:$A$1000,_xlfn.AGGREGATE(15,6,(OFFSET(Data!$A$1,0,MATCH(B$6,Data!$1:$1,0)-1,1000,1)=IF(B$7="","Yes",B$7))/(OFFSET(Data!$A$1,0,MATCH(B$6,Data!$1:$1,0)-1,1000,1)=IF(B$7="","Yes",B$7))*ROW(Data!$C$1:$C$1000),ROW(B69)-ROW(B$7)),1),"")</f>
        <v/>
      </c>
      <c r="C69" s="49" t="str">
        <f ca="1">IF(D69="","",IF(INDEX(Data!$BI:$BI,MATCH(D69,Data!$A:$A,0),1)=0,"",INDEX(Data!$BI:$BI,MATCH(D69,Data!$A:$A,0),1)))</f>
        <v/>
      </c>
      <c r="D69" s="49" t="str">
        <f ca="1">IFERROR(INDEX(Data!$A$1:C$1000,_xlfn.AGGREGATE(15,6,(OFFSET(Data!$A$1,0,MATCH(D$6,Data!$1:$1,0)-1,1000,1)=IF(D$7="","Yes",D$7))/(OFFSET(Data!$A$1,0,MATCH(D$6,Data!$1:$1,0)-1,1000,1)=IF(D$7="","Yes",D$7))*ROW(Data!$C$1:$C$1000),ROW(D69)-ROW(D$7)),1),"")</f>
        <v/>
      </c>
      <c r="E69" s="49" t="str">
        <f ca="1">IF(F69="","",IF(INDEX(Data!$BI:$BI,MATCH(F69,Data!$A:$A,0),1)=0,"",INDEX(Data!$BI:$BI,MATCH(F69,Data!$A:$A,0),1)))</f>
        <v/>
      </c>
      <c r="F69" s="49" t="str">
        <f ca="1">IFERROR(INDEX(Data!$A$1:E$1000,_xlfn.AGGREGATE(15,6,(OFFSET(Data!$A$1,0,MATCH(F$6,Data!$1:$1,0)-1,1000,1)=IF(F$7="","Yes",F$7))/(OFFSET(Data!$A$1,0,MATCH(F$6,Data!$1:$1,0)-1,1000,1)=IF(F$7="","Yes",F$7))*ROW(Data!$C$1:$C$1000),ROW(F69)-ROW(F$7)),1),"")</f>
        <v/>
      </c>
      <c r="G69" s="49" t="str">
        <f ca="1">IF(H69="","",IF(INDEX(Data!$BI:$BI,MATCH(H69,Data!$A:$A,0),1)=0,"",INDEX(Data!$BI:$BI,MATCH(H69,Data!$A:$A,0),1)))</f>
        <v/>
      </c>
      <c r="H69" s="49" t="str">
        <f ca="1">IFERROR(INDEX(Data!$A$1:G$1000,_xlfn.AGGREGATE(15,6,(OFFSET(Data!$A$1,0,MATCH(H$6,Data!$1:$1,0)-1,1000,1)=IF(H$7="","Yes",H$7))/(OFFSET(Data!$A$1,0,MATCH(H$6,Data!$1:$1,0)-1,1000,1)=IF(H$7="","Yes",H$7))*ROW(Data!$C$1:$C$1000),ROW(H69)-ROW(H$7)),1),"")</f>
        <v/>
      </c>
      <c r="I69" s="49" t="str">
        <f ca="1">IF(J69="","",IF(INDEX(Data!$BI:$BI,MATCH(J69,Data!$A:$A,0),1)=0,"",INDEX(Data!$BI:$BI,MATCH(J69,Data!$A:$A,0),1)))</f>
        <v/>
      </c>
      <c r="J69" s="49" t="str">
        <f ca="1">IFERROR(INDEX(Data!$A$1:I$1000,_xlfn.AGGREGATE(15,6,(OFFSET(Data!$A$1,0,MATCH(J$6,Data!$1:$1,0)-1,1000,1)=IF(J$7="","Yes",J$7))/(OFFSET(Data!$A$1,0,MATCH(J$6,Data!$1:$1,0)-1,1000,1)=IF(J$7="","Yes",J$7))*ROW(Data!$C$1:$C$1000),ROW(J69)-ROW(J$7)),1),"")</f>
        <v>TBS</v>
      </c>
      <c r="K69" s="49" t="str">
        <f ca="1">IF(L69="","",IF(INDEX(Data!$BI:$BI,MATCH(L69,Data!$A:$A,0),1)=0,"",INDEX(Data!$BI:$BI,MATCH(L69,Data!$A:$A,0),1)))</f>
        <v/>
      </c>
      <c r="L69" s="49" t="str">
        <f ca="1">IFERROR(INDEX(Data!$A$1:K$1000,_xlfn.AGGREGATE(15,6,(OFFSET(Data!$A$1,0,MATCH(L$6,Data!$1:$1,0)-1,1000,1)=IF(L$7="","Yes",L$7))/(OFFSET(Data!$A$1,0,MATCH(L$6,Data!$1:$1,0)-1,1000,1)=IF(L$7="","Yes",L$7))*ROW(Data!$C$1:$C$1000),ROW(L69)-ROW(L$7)),1),"")</f>
        <v>Telemundo</v>
      </c>
      <c r="M69" s="49" t="str">
        <f ca="1">IF(N69="","",IF(INDEX(Data!$BI:$BI,MATCH(N69,Data!$A:$A,0),1)=0,"",INDEX(Data!$BI:$BI,MATCH(N69,Data!$A:$A,0),1)))</f>
        <v/>
      </c>
      <c r="N69" s="49" t="str">
        <f ca="1">IFERROR(INDEX(Data!$A$1:M$1000,_xlfn.AGGREGATE(15,6,(OFFSET(Data!$A$1,0,MATCH(N$6,Data!$1:$1,0)-1,1000,1)=IF(N$7="","Yes",N$7))/(OFFSET(Data!$A$1,0,MATCH(N$6,Data!$1:$1,0)-1,1000,1)=IF(N$7="","Yes",N$7))*ROW(Data!$C$1:$C$1000),ROW(N69)-ROW(N$7)),1),"")</f>
        <v>MTV2</v>
      </c>
      <c r="O69" s="49" t="str">
        <f ca="1">IF(P69="","",IF(INDEX(Data!$BI:$BI,MATCH(P69,Data!$A:$A,0),1)=0,"",INDEX(Data!$BI:$BI,MATCH(P69,Data!$A:$A,0),1)))</f>
        <v/>
      </c>
      <c r="P69" s="49" t="str">
        <f ca="1">IFERROR(INDEX(Data!$A$1:O$1000,_xlfn.AGGREGATE(15,6,(OFFSET(Data!$A$1,0,MATCH(P$6,Data!$1:$1,0)-1,1000,1)=IF(P$7="","Yes",P$7))/(OFFSET(Data!$A$1,0,MATCH(P$6,Data!$1:$1,0)-1,1000,1)=IF(P$7="","Yes",P$7))*ROW(Data!$C$1:$C$1000),ROW(P69)-ROW(P$7)),1),"")</f>
        <v>Game Show Network</v>
      </c>
      <c r="Q69" s="49" t="str">
        <f ca="1">IF(R69="","",IF(INDEX(Data!$BI:$BI,MATCH(R69,Data!$A:$A,0),1)=0,"",INDEX(Data!$BI:$BI,MATCH(R69,Data!$A:$A,0),1)))</f>
        <v/>
      </c>
      <c r="R69" s="49" t="str">
        <f ca="1">IFERROR(INDEX(Data!$A$1:Q$1000,_xlfn.AGGREGATE(15,6,(OFFSET(Data!$A$1,0,MATCH(R$6,Data!$1:$1,0)-1,1000,1)=IF(R$7="","Yes",R$7))/(OFFSET(Data!$A$1,0,MATCH(R$6,Data!$1:$1,0)-1,1000,1)=IF(R$7="","Yes",R$7))*ROW(Data!$C$1:$C$1000),ROW(R69)-ROW(R$7)),1),"")</f>
        <v>FYI</v>
      </c>
      <c r="S69" s="49" t="str">
        <f ca="1">IF(T69="","",IF(INDEX(Data!$BI:$BI,MATCH(T69,Data!$A:$A,0),1)=0,"",INDEX(Data!$BI:$BI,MATCH(T69,Data!$A:$A,0),1)))</f>
        <v/>
      </c>
      <c r="T69" s="49" t="str">
        <f ca="1">IFERROR(INDEX(Data!$A$1:R$1000,_xlfn.AGGREGATE(15,6,(OFFSET(Data!$A$1,0,MATCH(T$6,Data!$1:$1,0)-1,1000,1)=IF(T$7="","Yes",T$7))/(OFFSET(Data!$A$1,0,MATCH(T$6,Data!$1:$1,0)-1,1000,1)=IF(T$7="","Yes",T$7))*ROW(Data!$C$1:$C$1000),ROW(T69)-ROW(T$7)),1),"")</f>
        <v>HITN TV</v>
      </c>
      <c r="U69" s="49" t="str">
        <f ca="1">IF(V69="","",IF(INDEX(Data!$BI:$BI,MATCH(V69,Data!$A:$A,0),1)=0,"",INDEX(Data!$BI:$BI,MATCH(V69,Data!$A:$A,0),1)))</f>
        <v/>
      </c>
      <c r="V69" s="49" t="str">
        <f ca="1">IFERROR(INDEX(Data!$A$1:T$1000,_xlfn.AGGREGATE(15,6,(OFFSET(Data!$A$1,0,MATCH(V$6,Data!$1:$1,0)-1,1000,1)=IF(V$7="","Yes",V$7))/(OFFSET(Data!$A$1,0,MATCH(V$6,Data!$1:$1,0)-1,1000,1)=IF(V$7="","Yes",V$7))*ROW(Data!$C$1:$C$1000),ROW(V69)-ROW(V$7)),1),"")</f>
        <v>POP</v>
      </c>
      <c r="W69" s="49" t="str">
        <f ca="1">IF(X69="","",IF(INDEX(Data!$BI:$BI,MATCH(X69,Data!$A:$A,0),1)=0,"",INDEX(Data!$BI:$BI,MATCH(X69,Data!$A:$A,0),1)))</f>
        <v/>
      </c>
      <c r="X69" s="49" t="str">
        <f ca="1">IFERROR(INDEX(Data!$A$1:V$1000,_xlfn.AGGREGATE(15,6,(OFFSET(Data!$A$1,0,MATCH(X$6,Data!$1:$1,0)-1,1000,1)=IF(X$7="","Yes",X$7))/(OFFSET(Data!$A$1,0,MATCH(X$6,Data!$1:$1,0)-1,1000,1)=IF(X$7="","Yes",X$7))*ROW(Data!$C$1:$C$1000),ROW(X69)-ROW(X$7)),1),"")</f>
        <v>Travel Channel</v>
      </c>
      <c r="Y69" s="49" t="str">
        <f ca="1">IF(Z69="","",IF(INDEX(Data!$BI:$BI,MATCH(Z69,Data!$A:$A,0),1)=0,"",INDEX(Data!$BI:$BI,MATCH(Z69,Data!$A:$A,0),1)))</f>
        <v/>
      </c>
      <c r="Z69" s="49" t="str">
        <f ca="1">IFERROR(INDEX(Data!$A$1:X$1000,_xlfn.AGGREGATE(15,6,(OFFSET(Data!$A$1,0,MATCH(Z$6,Data!$1:$1,0)-1,1000,1)=IF(Z$7="","Yes",Z$7))/(OFFSET(Data!$A$1,0,MATCH(Z$6,Data!$1:$1,0)-1,1000,1)=IF(Z$7="","Yes",Z$7))*ROW(Data!$C$1:$C$1000),ROW(Z69)-ROW(Z$7)),1),"")</f>
        <v/>
      </c>
      <c r="AA69" s="49" t="str">
        <f ca="1">IF(AB69="","",IF(INDEX(Data!$BI:$BI,MATCH(AB69,Data!$A:$A,0),1)=0,"",INDEX(Data!$BI:$BI,MATCH(AB69,Data!$A:$A,0),1)))</f>
        <v/>
      </c>
      <c r="AB69" s="49" t="str">
        <f ca="1">IFERROR(INDEX(Data!$A$1:Z$1000,_xlfn.AGGREGATE(15,6,(OFFSET(Data!$A$1,0,MATCH(AB$6,Data!$1:$1,0)-1,1000,1)=IF(AB$7="","Yes",AB$7))/(OFFSET(Data!$A$1,0,MATCH(AB$6,Data!$1:$1,0)-1,1000,1)=IF(AB$7="","Yes",AB$7))*ROW(Data!$C$1:$C$1000),ROW(AB69)-ROW(AB$7)),1),"")</f>
        <v>National Geographic</v>
      </c>
      <c r="AC69" s="49" t="str">
        <f ca="1">IF(AD69="","",IF(INDEX(Data!$BI:$BI,MATCH(AD69,Data!$A:$A,0),1)=0,"",INDEX(Data!$BI:$BI,MATCH(AD69,Data!$A:$A,0),1)))</f>
        <v/>
      </c>
      <c r="AD69" s="49" t="str">
        <f ca="1">IFERROR(INDEX(Data!$A$1:AB$1000,_xlfn.AGGREGATE(15,6,(OFFSET(Data!$A$1,0,MATCH(AD$6,Data!$1:$1,0)-1,1000,1)=IF(AD$7="","Yes",AD$7))/(OFFSET(Data!$A$1,0,MATCH(AD$6,Data!$1:$1,0)-1,1000,1)=IF(AD$7="","Yes",AD$7))*ROW(Data!$C$1:$C$1000),ROW(AD69)-ROW(AD$7)),1),"")</f>
        <v/>
      </c>
      <c r="AE69" s="49" t="str">
        <f ca="1">IF(AF69="","",IF(INDEX(Data!$BI:$BI,MATCH(AF69,Data!$A:$A,0),1)=0,"",INDEX(Data!$BI:$BI,MATCH(AF69,Data!$A:$A,0),1)))</f>
        <v/>
      </c>
      <c r="AF69" s="49" t="str">
        <f ca="1">IFERROR(INDEX(Data!$A$1:AJ$1000,_xlfn.AGGREGATE(15,6,(OFFSET(Data!$A$1,0,MATCH(AF$6,Data!$1:$1,0)-1,1000,1)=IF(AF$7="","Yes",AF$7))/(OFFSET(Data!$A$1,0,MATCH(AF$6,Data!$1:$1,0)-1,1000,1)=IF(AF$7="","Yes",AF$7))*ROW(Data!$C$1:$C$1000),ROW(AF69)-ROW(AF$7)),1),"")</f>
        <v/>
      </c>
      <c r="AG69" s="49" t="str">
        <f ca="1">IF(AH69="","",IF(INDEX(Data!$BI:$BI,MATCH(AH69,Data!$A:$A,0),1)=0,"",INDEX(Data!$BI:$BI,MATCH(AH69,Data!$A:$A,0),1)))</f>
        <v/>
      </c>
      <c r="AH69" s="49" t="str">
        <f ca="1">IFERROR(INDEX(Data!$A$1:AL$1000,_xlfn.AGGREGATE(15,6,(OFFSET(Data!$A$1,0,MATCH(AH$6,Data!$1:$1,0)-1,1000,1)=IF(AH$7="","Yes",AH$7))/(OFFSET(Data!$A$1,0,MATCH(AH$6,Data!$1:$1,0)-1,1000,1)=IF(AH$7="","Yes",AH$7))*ROW(Data!$C$1:$C$1000),ROW(AH69)-ROW(AH$7)),1),"")</f>
        <v>Oxygen</v>
      </c>
    </row>
    <row r="70" spans="1:34" ht="24" x14ac:dyDescent="0.4">
      <c r="A70" s="49" t="str">
        <f ca="1">IF(B70="","",IF(INDEX(Data!$BI:$BI,MATCH(B70,Data!$A:$A,0),1)=0,"",INDEX(Data!$BI:$BI,MATCH(B70,Data!$A:$A,0),1)))</f>
        <v/>
      </c>
      <c r="B70" s="49" t="str">
        <f ca="1">IFERROR(INDEX(Data!A$1:$A$1000,_xlfn.AGGREGATE(15,6,(OFFSET(Data!$A$1,0,MATCH(B$6,Data!$1:$1,0)-1,1000,1)=IF(B$7="","Yes",B$7))/(OFFSET(Data!$A$1,0,MATCH(B$6,Data!$1:$1,0)-1,1000,1)=IF(B$7="","Yes",B$7))*ROW(Data!$C$1:$C$1000),ROW(B70)-ROW(B$7)),1),"")</f>
        <v/>
      </c>
      <c r="C70" s="49" t="str">
        <f ca="1">IF(D70="","",IF(INDEX(Data!$BI:$BI,MATCH(D70,Data!$A:$A,0),1)=0,"",INDEX(Data!$BI:$BI,MATCH(D70,Data!$A:$A,0),1)))</f>
        <v/>
      </c>
      <c r="D70" s="49" t="str">
        <f ca="1">IFERROR(INDEX(Data!$A$1:C$1000,_xlfn.AGGREGATE(15,6,(OFFSET(Data!$A$1,0,MATCH(D$6,Data!$1:$1,0)-1,1000,1)=IF(D$7="","Yes",D$7))/(OFFSET(Data!$A$1,0,MATCH(D$6,Data!$1:$1,0)-1,1000,1)=IF(D$7="","Yes",D$7))*ROW(Data!$C$1:$C$1000),ROW(D70)-ROW(D$7)),1),"")</f>
        <v/>
      </c>
      <c r="E70" s="49" t="str">
        <f ca="1">IF(F70="","",IF(INDEX(Data!$BI:$BI,MATCH(F70,Data!$A:$A,0),1)=0,"",INDEX(Data!$BI:$BI,MATCH(F70,Data!$A:$A,0),1)))</f>
        <v/>
      </c>
      <c r="F70" s="49" t="str">
        <f ca="1">IFERROR(INDEX(Data!$A$1:E$1000,_xlfn.AGGREGATE(15,6,(OFFSET(Data!$A$1,0,MATCH(F$6,Data!$1:$1,0)-1,1000,1)=IF(F$7="","Yes",F$7))/(OFFSET(Data!$A$1,0,MATCH(F$6,Data!$1:$1,0)-1,1000,1)=IF(F$7="","Yes",F$7))*ROW(Data!$C$1:$C$1000),ROW(F70)-ROW(F$7)),1),"")</f>
        <v/>
      </c>
      <c r="G70" s="49" t="str">
        <f ca="1">IF(H70="","",IF(INDEX(Data!$BI:$BI,MATCH(H70,Data!$A:$A,0),1)=0,"",INDEX(Data!$BI:$BI,MATCH(H70,Data!$A:$A,0),1)))</f>
        <v/>
      </c>
      <c r="H70" s="49" t="str">
        <f ca="1">IFERROR(INDEX(Data!$A$1:G$1000,_xlfn.AGGREGATE(15,6,(OFFSET(Data!$A$1,0,MATCH(H$6,Data!$1:$1,0)-1,1000,1)=IF(H$7="","Yes",H$7))/(OFFSET(Data!$A$1,0,MATCH(H$6,Data!$1:$1,0)-1,1000,1)=IF(H$7="","Yes",H$7))*ROW(Data!$C$1:$C$1000),ROW(H70)-ROW(H$7)),1),"")</f>
        <v/>
      </c>
      <c r="I70" s="49" t="str">
        <f ca="1">IF(J70="","",IF(INDEX(Data!$BI:$BI,MATCH(J70,Data!$A:$A,0),1)=0,"",INDEX(Data!$BI:$BI,MATCH(J70,Data!$A:$A,0),1)))</f>
        <v/>
      </c>
      <c r="J70" s="49" t="str">
        <f ca="1">IFERROR(INDEX(Data!$A$1:I$1000,_xlfn.AGGREGATE(15,6,(OFFSET(Data!$A$1,0,MATCH(J$6,Data!$1:$1,0)-1,1000,1)=IF(J$7="","Yes",J$7))/(OFFSET(Data!$A$1,0,MATCH(J$6,Data!$1:$1,0)-1,1000,1)=IF(J$7="","Yes",J$7))*ROW(Data!$C$1:$C$1000),ROW(J70)-ROW(J$7)),1),"")</f>
        <v>Telemundo</v>
      </c>
      <c r="K70" s="49" t="str">
        <f ca="1">IF(L70="","",IF(INDEX(Data!$BI:$BI,MATCH(L70,Data!$A:$A,0),1)=0,"",INDEX(Data!$BI:$BI,MATCH(L70,Data!$A:$A,0),1)))</f>
        <v/>
      </c>
      <c r="L70" s="49" t="str">
        <f ca="1">IFERROR(INDEX(Data!$A$1:K$1000,_xlfn.AGGREGATE(15,6,(OFFSET(Data!$A$1,0,MATCH(L$6,Data!$1:$1,0)-1,1000,1)=IF(L$7="","Yes",L$7))/(OFFSET(Data!$A$1,0,MATCH(L$6,Data!$1:$1,0)-1,1000,1)=IF(L$7="","Yes",L$7))*ROW(Data!$C$1:$C$1000),ROW(L70)-ROW(L$7)),1),"")</f>
        <v>TLC</v>
      </c>
      <c r="M70" s="49" t="str">
        <f ca="1">IF(N70="","",IF(INDEX(Data!$BI:$BI,MATCH(N70,Data!$A:$A,0),1)=0,"",INDEX(Data!$BI:$BI,MATCH(N70,Data!$A:$A,0),1)))</f>
        <v/>
      </c>
      <c r="N70" s="49" t="str">
        <f ca="1">IFERROR(INDEX(Data!$A$1:M$1000,_xlfn.AGGREGATE(15,6,(OFFSET(Data!$A$1,0,MATCH(N$6,Data!$1:$1,0)-1,1000,1)=IF(N$7="","Yes",N$7))/(OFFSET(Data!$A$1,0,MATCH(N$6,Data!$1:$1,0)-1,1000,1)=IF(N$7="","Yes",N$7))*ROW(Data!$C$1:$C$1000),ROW(N70)-ROW(N$7)),1),"")</f>
        <v>National Geographic</v>
      </c>
      <c r="O70" s="49" t="str">
        <f ca="1">IF(P70="","",IF(INDEX(Data!$BI:$BI,MATCH(P70,Data!$A:$A,0),1)=0,"",INDEX(Data!$BI:$BI,MATCH(P70,Data!$A:$A,0),1)))</f>
        <v/>
      </c>
      <c r="P70" s="49" t="str">
        <f ca="1">IFERROR(INDEX(Data!$A$1:O$1000,_xlfn.AGGREGATE(15,6,(OFFSET(Data!$A$1,0,MATCH(P$6,Data!$1:$1,0)-1,1000,1)=IF(P$7="","Yes",P$7))/(OFFSET(Data!$A$1,0,MATCH(P$6,Data!$1:$1,0)-1,1000,1)=IF(P$7="","Yes",P$7))*ROW(Data!$C$1:$C$1000),ROW(P70)-ROW(P$7)),1),"")</f>
        <v>Golf Channel</v>
      </c>
      <c r="Q70" s="49" t="str">
        <f ca="1">IF(R70="","",IF(INDEX(Data!$BI:$BI,MATCH(R70,Data!$A:$A,0),1)=0,"",INDEX(Data!$BI:$BI,MATCH(R70,Data!$A:$A,0),1)))</f>
        <v/>
      </c>
      <c r="R70" s="49" t="str">
        <f ca="1">IFERROR(INDEX(Data!$A$1:Q$1000,_xlfn.AGGREGATE(15,6,(OFFSET(Data!$A$1,0,MATCH(R$6,Data!$1:$1,0)-1,1000,1)=IF(R$7="","Yes",R$7))/(OFFSET(Data!$A$1,0,MATCH(R$6,Data!$1:$1,0)-1,1000,1)=IF(R$7="","Yes",R$7))*ROW(Data!$C$1:$C$1000),ROW(R70)-ROW(R$7)),1),"")</f>
        <v>Galavision</v>
      </c>
      <c r="S70" s="49" t="str">
        <f ca="1">IF(T70="","",IF(INDEX(Data!$BI:$BI,MATCH(T70,Data!$A:$A,0),1)=0,"",INDEX(Data!$BI:$BI,MATCH(T70,Data!$A:$A,0),1)))</f>
        <v/>
      </c>
      <c r="T70" s="49" t="str">
        <f ca="1">IFERROR(INDEX(Data!$A$1:R$1000,_xlfn.AGGREGATE(15,6,(OFFSET(Data!$A$1,0,MATCH(T$6,Data!$1:$1,0)-1,1000,1)=IF(T$7="","Yes",T$7))/(OFFSET(Data!$A$1,0,MATCH(T$6,Data!$1:$1,0)-1,1000,1)=IF(T$7="","Yes",T$7))*ROW(Data!$C$1:$C$1000),ROW(T70)-ROW(T$7)),1),"")</f>
        <v>HLN</v>
      </c>
      <c r="U70" s="49" t="str">
        <f ca="1">IF(V70="","",IF(INDEX(Data!$BI:$BI,MATCH(V70,Data!$A:$A,0),1)=0,"",INDEX(Data!$BI:$BI,MATCH(V70,Data!$A:$A,0),1)))</f>
        <v/>
      </c>
      <c r="V70" s="49" t="str">
        <f ca="1">IFERROR(INDEX(Data!$A$1:T$1000,_xlfn.AGGREGATE(15,6,(OFFSET(Data!$A$1,0,MATCH(V$6,Data!$1:$1,0)-1,1000,1)=IF(V$7="","Yes",V$7))/(OFFSET(Data!$A$1,0,MATCH(V$6,Data!$1:$1,0)-1,1000,1)=IF(V$7="","Yes",V$7))*ROW(Data!$C$1:$C$1000),ROW(V70)-ROW(V$7)),1),"")</f>
        <v>Seattle Sounders</v>
      </c>
      <c r="W70" s="49" t="str">
        <f ca="1">IF(X70="","",IF(INDEX(Data!$BI:$BI,MATCH(X70,Data!$A:$A,0),1)=0,"",INDEX(Data!$BI:$BI,MATCH(X70,Data!$A:$A,0),1)))</f>
        <v/>
      </c>
      <c r="X70" s="49" t="str">
        <f ca="1">IFERROR(INDEX(Data!$A$1:V$1000,_xlfn.AGGREGATE(15,6,(OFFSET(Data!$A$1,0,MATCH(X$6,Data!$1:$1,0)-1,1000,1)=IF(X$7="","Yes",X$7))/(OFFSET(Data!$A$1,0,MATCH(X$6,Data!$1:$1,0)-1,1000,1)=IF(X$7="","Yes",X$7))*ROW(Data!$C$1:$C$1000),ROW(X70)-ROW(X$7)),1),"")</f>
        <v>TruTV</v>
      </c>
      <c r="Y70" s="49" t="str">
        <f ca="1">IF(Z70="","",IF(INDEX(Data!$BI:$BI,MATCH(Z70,Data!$A:$A,0),1)=0,"",INDEX(Data!$BI:$BI,MATCH(Z70,Data!$A:$A,0),1)))</f>
        <v/>
      </c>
      <c r="Z70" s="49" t="str">
        <f ca="1">IFERROR(INDEX(Data!$A$1:X$1000,_xlfn.AGGREGATE(15,6,(OFFSET(Data!$A$1,0,MATCH(Z$6,Data!$1:$1,0)-1,1000,1)=IF(Z$7="","Yes",Z$7))/(OFFSET(Data!$A$1,0,MATCH(Z$6,Data!$1:$1,0)-1,1000,1)=IF(Z$7="","Yes",Z$7))*ROW(Data!$C$1:$C$1000),ROW(Z70)-ROW(Z$7)),1),"")</f>
        <v/>
      </c>
      <c r="AA70" s="49" t="str">
        <f ca="1">IF(AB70="","",IF(INDEX(Data!$BI:$BI,MATCH(AB70,Data!$A:$A,0),1)=0,"",INDEX(Data!$BI:$BI,MATCH(AB70,Data!$A:$A,0),1)))</f>
        <v/>
      </c>
      <c r="AB70" s="49" t="str">
        <f ca="1">IFERROR(INDEX(Data!$A$1:Z$1000,_xlfn.AGGREGATE(15,6,(OFFSET(Data!$A$1,0,MATCH(AB$6,Data!$1:$1,0)-1,1000,1)=IF(AB$7="","Yes",AB$7))/(OFFSET(Data!$A$1,0,MATCH(AB$6,Data!$1:$1,0)-1,1000,1)=IF(AB$7="","Yes",AB$7))*ROW(Data!$C$1:$C$1000),ROW(AB70)-ROW(AB$7)),1),"")</f>
        <v>NBA TV</v>
      </c>
      <c r="AC70" s="49" t="str">
        <f ca="1">IF(AD70="","",IF(INDEX(Data!$BI:$BI,MATCH(AD70,Data!$A:$A,0),1)=0,"",INDEX(Data!$BI:$BI,MATCH(AD70,Data!$A:$A,0),1)))</f>
        <v/>
      </c>
      <c r="AD70" s="49" t="str">
        <f ca="1">IFERROR(INDEX(Data!$A$1:AB$1000,_xlfn.AGGREGATE(15,6,(OFFSET(Data!$A$1,0,MATCH(AD$6,Data!$1:$1,0)-1,1000,1)=IF(AD$7="","Yes",AD$7))/(OFFSET(Data!$A$1,0,MATCH(AD$6,Data!$1:$1,0)-1,1000,1)=IF(AD$7="","Yes",AD$7))*ROW(Data!$C$1:$C$1000),ROW(AD70)-ROW(AD$7)),1),"")</f>
        <v/>
      </c>
      <c r="AE70" s="49" t="str">
        <f ca="1">IF(AF70="","",IF(INDEX(Data!$BI:$BI,MATCH(AF70,Data!$A:$A,0),1)=0,"",INDEX(Data!$BI:$BI,MATCH(AF70,Data!$A:$A,0),1)))</f>
        <v/>
      </c>
      <c r="AF70" s="49" t="str">
        <f ca="1">IFERROR(INDEX(Data!$A$1:AJ$1000,_xlfn.AGGREGATE(15,6,(OFFSET(Data!$A$1,0,MATCH(AF$6,Data!$1:$1,0)-1,1000,1)=IF(AF$7="","Yes",AF$7))/(OFFSET(Data!$A$1,0,MATCH(AF$6,Data!$1:$1,0)-1,1000,1)=IF(AF$7="","Yes",AF$7))*ROW(Data!$C$1:$C$1000),ROW(AF70)-ROW(AF$7)),1),"")</f>
        <v/>
      </c>
      <c r="AG70" s="49" t="str">
        <f ca="1">IF(AH70="","",IF(INDEX(Data!$BI:$BI,MATCH(AH70,Data!$A:$A,0),1)=0,"",INDEX(Data!$BI:$BI,MATCH(AH70,Data!$A:$A,0),1)))</f>
        <v/>
      </c>
      <c r="AH70" s="49" t="str">
        <f ca="1">IFERROR(INDEX(Data!$A$1:AL$1000,_xlfn.AGGREGATE(15,6,(OFFSET(Data!$A$1,0,MATCH(AH$6,Data!$1:$1,0)-1,1000,1)=IF(AH$7="","Yes",AH$7))/(OFFSET(Data!$A$1,0,MATCH(AH$6,Data!$1:$1,0)-1,1000,1)=IF(AH$7="","Yes",AH$7))*ROW(Data!$C$1:$C$1000),ROW(AH70)-ROW(AH$7)),1),"")</f>
        <v>Pac-12 National Feed</v>
      </c>
    </row>
    <row r="71" spans="1:34" ht="24" x14ac:dyDescent="0.4">
      <c r="A71" s="49" t="str">
        <f ca="1">IF(B71="","",IF(INDEX(Data!$BI:$BI,MATCH(B71,Data!$A:$A,0),1)=0,"",INDEX(Data!$BI:$BI,MATCH(B71,Data!$A:$A,0),1)))</f>
        <v/>
      </c>
      <c r="B71" s="49" t="str">
        <f ca="1">IFERROR(INDEX(Data!A$1:$A$1000,_xlfn.AGGREGATE(15,6,(OFFSET(Data!$A$1,0,MATCH(B$6,Data!$1:$1,0)-1,1000,1)=IF(B$7="","Yes",B$7))/(OFFSET(Data!$A$1,0,MATCH(B$6,Data!$1:$1,0)-1,1000,1)=IF(B$7="","Yes",B$7))*ROW(Data!$C$1:$C$1000),ROW(B71)-ROW(B$7)),1),"")</f>
        <v/>
      </c>
      <c r="C71" s="49" t="str">
        <f ca="1">IF(D71="","",IF(INDEX(Data!$BI:$BI,MATCH(D71,Data!$A:$A,0),1)=0,"",INDEX(Data!$BI:$BI,MATCH(D71,Data!$A:$A,0),1)))</f>
        <v/>
      </c>
      <c r="D71" s="49" t="str">
        <f ca="1">IFERROR(INDEX(Data!$A$1:C$1000,_xlfn.AGGREGATE(15,6,(OFFSET(Data!$A$1,0,MATCH(D$6,Data!$1:$1,0)-1,1000,1)=IF(D$7="","Yes",D$7))/(OFFSET(Data!$A$1,0,MATCH(D$6,Data!$1:$1,0)-1,1000,1)=IF(D$7="","Yes",D$7))*ROW(Data!$C$1:$C$1000),ROW(D71)-ROW(D$7)),1),"")</f>
        <v/>
      </c>
      <c r="E71" s="49" t="str">
        <f ca="1">IF(F71="","",IF(INDEX(Data!$BI:$BI,MATCH(F71,Data!$A:$A,0),1)=0,"",INDEX(Data!$BI:$BI,MATCH(F71,Data!$A:$A,0),1)))</f>
        <v/>
      </c>
      <c r="F71" s="49" t="str">
        <f ca="1">IFERROR(INDEX(Data!$A$1:E$1000,_xlfn.AGGREGATE(15,6,(OFFSET(Data!$A$1,0,MATCH(F$6,Data!$1:$1,0)-1,1000,1)=IF(F$7="","Yes",F$7))/(OFFSET(Data!$A$1,0,MATCH(F$6,Data!$1:$1,0)-1,1000,1)=IF(F$7="","Yes",F$7))*ROW(Data!$C$1:$C$1000),ROW(F71)-ROW(F$7)),1),"")</f>
        <v/>
      </c>
      <c r="G71" s="49" t="str">
        <f ca="1">IF(H71="","",IF(INDEX(Data!$BI:$BI,MATCH(H71,Data!$A:$A,0),1)=0,"",INDEX(Data!$BI:$BI,MATCH(H71,Data!$A:$A,0),1)))</f>
        <v/>
      </c>
      <c r="H71" s="49" t="str">
        <f ca="1">IFERROR(INDEX(Data!$A$1:G$1000,_xlfn.AGGREGATE(15,6,(OFFSET(Data!$A$1,0,MATCH(H$6,Data!$1:$1,0)-1,1000,1)=IF(H$7="","Yes",H$7))/(OFFSET(Data!$A$1,0,MATCH(H$6,Data!$1:$1,0)-1,1000,1)=IF(H$7="","Yes",H$7))*ROW(Data!$C$1:$C$1000),ROW(H71)-ROW(H$7)),1),"")</f>
        <v/>
      </c>
      <c r="I71" s="49" t="str">
        <f ca="1">IF(J71="","",IF(INDEX(Data!$BI:$BI,MATCH(J71,Data!$A:$A,0),1)=0,"",INDEX(Data!$BI:$BI,MATCH(J71,Data!$A:$A,0),1)))</f>
        <v/>
      </c>
      <c r="J71" s="49" t="str">
        <f ca="1">IFERROR(INDEX(Data!$A$1:I$1000,_xlfn.AGGREGATE(15,6,(OFFSET(Data!$A$1,0,MATCH(J$6,Data!$1:$1,0)-1,1000,1)=IF(J$7="","Yes",J$7))/(OFFSET(Data!$A$1,0,MATCH(J$6,Data!$1:$1,0)-1,1000,1)=IF(J$7="","Yes",J$7))*ROW(Data!$C$1:$C$1000),ROW(J71)-ROW(J$7)),1),"")</f>
        <v>TNT</v>
      </c>
      <c r="K71" s="49" t="str">
        <f ca="1">IF(L71="","",IF(INDEX(Data!$BI:$BI,MATCH(L71,Data!$A:$A,0),1)=0,"",INDEX(Data!$BI:$BI,MATCH(L71,Data!$A:$A,0),1)))</f>
        <v/>
      </c>
      <c r="L71" s="49" t="str">
        <f ca="1">IFERROR(INDEX(Data!$A$1:K$1000,_xlfn.AGGREGATE(15,6,(OFFSET(Data!$A$1,0,MATCH(L$6,Data!$1:$1,0)-1,1000,1)=IF(L$7="","Yes",L$7))/(OFFSET(Data!$A$1,0,MATCH(L$6,Data!$1:$1,0)-1,1000,1)=IF(L$7="","Yes",L$7))*ROW(Data!$C$1:$C$1000),ROW(L71)-ROW(L$7)),1),"")</f>
        <v>TNT</v>
      </c>
      <c r="M71" s="49">
        <f ca="1">IF(N71="","",IF(INDEX(Data!$BI:$BI,MATCH(N71,Data!$A:$A,0),1)=0,"",INDEX(Data!$BI:$BI,MATCH(N71,Data!$A:$A,0),1)))</f>
        <v>1</v>
      </c>
      <c r="N71" s="49" t="str">
        <f ca="1">IFERROR(INDEX(Data!$A$1:M$1000,_xlfn.AGGREGATE(15,6,(OFFSET(Data!$A$1,0,MATCH(N$6,Data!$1:$1,0)-1,1000,1)=IF(N$7="","Yes",N$7))/(OFFSET(Data!$A$1,0,MATCH(N$6,Data!$1:$1,0)-1,1000,1)=IF(N$7="","Yes",N$7))*ROW(Data!$C$1:$C$1000),ROW(N71)-ROW(N$7)),1),"")</f>
        <v>NBC</v>
      </c>
      <c r="O71" s="49" t="str">
        <f ca="1">IF(P71="","",IF(INDEX(Data!$BI:$BI,MATCH(P71,Data!$A:$A,0),1)=0,"",INDEX(Data!$BI:$BI,MATCH(P71,Data!$A:$A,0),1)))</f>
        <v/>
      </c>
      <c r="P71" s="49" t="str">
        <f ca="1">IFERROR(INDEX(Data!$A$1:O$1000,_xlfn.AGGREGATE(15,6,(OFFSET(Data!$A$1,0,MATCH(P$6,Data!$1:$1,0)-1,1000,1)=IF(P$7="","Yes",P$7))/(OFFSET(Data!$A$1,0,MATCH(P$6,Data!$1:$1,0)-1,1000,1)=IF(P$7="","Yes",P$7))*ROW(Data!$C$1:$C$1000),ROW(P71)-ROW(P$7)),1),"")</f>
        <v>Hallmark</v>
      </c>
      <c r="Q71" s="49" t="str">
        <f ca="1">IF(R71="","",IF(INDEX(Data!$BI:$BI,MATCH(R71,Data!$A:$A,0),1)=0,"",INDEX(Data!$BI:$BI,MATCH(R71,Data!$A:$A,0),1)))</f>
        <v/>
      </c>
      <c r="R71" s="49" t="str">
        <f ca="1">IFERROR(INDEX(Data!$A$1:Q$1000,_xlfn.AGGREGATE(15,6,(OFFSET(Data!$A$1,0,MATCH(R$6,Data!$1:$1,0)-1,1000,1)=IF(R$7="","Yes",R$7))/(OFFSET(Data!$A$1,0,MATCH(R$6,Data!$1:$1,0)-1,1000,1)=IF(R$7="","Yes",R$7))*ROW(Data!$C$1:$C$1000),ROW(R71)-ROW(R$7)),1),"")</f>
        <v>Game Show Network</v>
      </c>
      <c r="S71" s="49" t="str">
        <f ca="1">IF(T71="","",IF(INDEX(Data!$BI:$BI,MATCH(T71,Data!$A:$A,0),1)=0,"",INDEX(Data!$BI:$BI,MATCH(T71,Data!$A:$A,0),1)))</f>
        <v/>
      </c>
      <c r="T71" s="49" t="str">
        <f ca="1">IFERROR(INDEX(Data!$A$1:R$1000,_xlfn.AGGREGATE(15,6,(OFFSET(Data!$A$1,0,MATCH(T$6,Data!$1:$1,0)-1,1000,1)=IF(T$7="","Yes",T$7))/(OFFSET(Data!$A$1,0,MATCH(T$6,Data!$1:$1,0)-1,1000,1)=IF(T$7="","Yes",T$7))*ROW(Data!$C$1:$C$1000),ROW(T71)-ROW(T$7)),1),"")</f>
        <v>IVC Net</v>
      </c>
      <c r="U71" s="49" t="str">
        <f ca="1">IF(V71="","",IF(INDEX(Data!$BI:$BI,MATCH(V71,Data!$A:$A,0),1)=0,"",INDEX(Data!$BI:$BI,MATCH(V71,Data!$A:$A,0),1)))</f>
        <v/>
      </c>
      <c r="V71" s="49" t="str">
        <f ca="1">IFERROR(INDEX(Data!$A$1:T$1000,_xlfn.AGGREGATE(15,6,(OFFSET(Data!$A$1,0,MATCH(V$6,Data!$1:$1,0)-1,1000,1)=IF(V$7="","Yes",V$7))/(OFFSET(Data!$A$1,0,MATCH(V$6,Data!$1:$1,0)-1,1000,1)=IF(V$7="","Yes",V$7))*ROW(Data!$C$1:$C$1000),ROW(V71)-ROW(V$7)),1),"")</f>
        <v>SEC Network</v>
      </c>
      <c r="W71" s="49" t="str">
        <f ca="1">IF(X71="","",IF(INDEX(Data!$BI:$BI,MATCH(X71,Data!$A:$A,0),1)=0,"",INDEX(Data!$BI:$BI,MATCH(X71,Data!$A:$A,0),1)))</f>
        <v/>
      </c>
      <c r="X71" s="49" t="str">
        <f ca="1">IFERROR(INDEX(Data!$A$1:V$1000,_xlfn.AGGREGATE(15,6,(OFFSET(Data!$A$1,0,MATCH(X$6,Data!$1:$1,0)-1,1000,1)=IF(X$7="","Yes",X$7))/(OFFSET(Data!$A$1,0,MATCH(X$6,Data!$1:$1,0)-1,1000,1)=IF(X$7="","Yes",X$7))*ROW(Data!$C$1:$C$1000),ROW(X71)-ROW(X$7)),1),"")</f>
        <v>Turner Classic Movies</v>
      </c>
      <c r="Y71" s="49" t="str">
        <f ca="1">IF(Z71="","",IF(INDEX(Data!$BI:$BI,MATCH(Z71,Data!$A:$A,0),1)=0,"",INDEX(Data!$BI:$BI,MATCH(Z71,Data!$A:$A,0),1)))</f>
        <v/>
      </c>
      <c r="Z71" s="49" t="str">
        <f ca="1">IFERROR(INDEX(Data!$A$1:X$1000,_xlfn.AGGREGATE(15,6,(OFFSET(Data!$A$1,0,MATCH(Z$6,Data!$1:$1,0)-1,1000,1)=IF(Z$7="","Yes",Z$7))/(OFFSET(Data!$A$1,0,MATCH(Z$6,Data!$1:$1,0)-1,1000,1)=IF(Z$7="","Yes",Z$7))*ROW(Data!$C$1:$C$1000),ROW(Z71)-ROW(Z$7)),1),"")</f>
        <v/>
      </c>
      <c r="AA71" s="49">
        <f ca="1">IF(AB71="","",IF(INDEX(Data!$BI:$BI,MATCH(AB71,Data!$A:$A,0),1)=0,"",INDEX(Data!$BI:$BI,MATCH(AB71,Data!$A:$A,0),1)))</f>
        <v>1</v>
      </c>
      <c r="AB71" s="49" t="str">
        <f ca="1">IFERROR(INDEX(Data!$A$1:Z$1000,_xlfn.AGGREGATE(15,6,(OFFSET(Data!$A$1,0,MATCH(AB$6,Data!$1:$1,0)-1,1000,1)=IF(AB$7="","Yes",AB$7))/(OFFSET(Data!$A$1,0,MATCH(AB$6,Data!$1:$1,0)-1,1000,1)=IF(AB$7="","Yes",AB$7))*ROW(Data!$C$1:$C$1000),ROW(AB71)-ROW(AB$7)),1),"")</f>
        <v>NBC</v>
      </c>
      <c r="AC71" s="49" t="str">
        <f ca="1">IF(AD71="","",IF(INDEX(Data!$BI:$BI,MATCH(AD71,Data!$A:$A,0),1)=0,"",INDEX(Data!$BI:$BI,MATCH(AD71,Data!$A:$A,0),1)))</f>
        <v/>
      </c>
      <c r="AD71" s="49" t="str">
        <f ca="1">IFERROR(INDEX(Data!$A$1:AB$1000,_xlfn.AGGREGATE(15,6,(OFFSET(Data!$A$1,0,MATCH(AD$6,Data!$1:$1,0)-1,1000,1)=IF(AD$7="","Yes",AD$7))/(OFFSET(Data!$A$1,0,MATCH(AD$6,Data!$1:$1,0)-1,1000,1)=IF(AD$7="","Yes",AD$7))*ROW(Data!$C$1:$C$1000),ROW(AD71)-ROW(AD$7)),1),"")</f>
        <v/>
      </c>
      <c r="AE71" s="49" t="str">
        <f ca="1">IF(AF71="","",IF(INDEX(Data!$BI:$BI,MATCH(AF71,Data!$A:$A,0),1)=0,"",INDEX(Data!$BI:$BI,MATCH(AF71,Data!$A:$A,0),1)))</f>
        <v/>
      </c>
      <c r="AF71" s="49" t="str">
        <f ca="1">IFERROR(INDEX(Data!$A$1:AJ$1000,_xlfn.AGGREGATE(15,6,(OFFSET(Data!$A$1,0,MATCH(AF$6,Data!$1:$1,0)-1,1000,1)=IF(AF$7="","Yes",AF$7))/(OFFSET(Data!$A$1,0,MATCH(AF$6,Data!$1:$1,0)-1,1000,1)=IF(AF$7="","Yes",AF$7))*ROW(Data!$C$1:$C$1000),ROW(AF71)-ROW(AF$7)),1),"")</f>
        <v/>
      </c>
      <c r="AG71" s="49" t="str">
        <f ca="1">IF(AH71="","",IF(INDEX(Data!$BI:$BI,MATCH(AH71,Data!$A:$A,0),1)=0,"",INDEX(Data!$BI:$BI,MATCH(AH71,Data!$A:$A,0),1)))</f>
        <v/>
      </c>
      <c r="AH71" s="49" t="str">
        <f ca="1">IFERROR(INDEX(Data!$A$1:AL$1000,_xlfn.AGGREGATE(15,6,(OFFSET(Data!$A$1,0,MATCH(AH$6,Data!$1:$1,0)-1,1000,1)=IF(AH$7="","Yes",AH$7))/(OFFSET(Data!$A$1,0,MATCH(AH$6,Data!$1:$1,0)-1,1000,1)=IF(AH$7="","Yes",AH$7))*ROW(Data!$C$1:$C$1000),ROW(AH71)-ROW(AH$7)),1),"")</f>
        <v>Paramount Network</v>
      </c>
    </row>
    <row r="72" spans="1:34" ht="24" x14ac:dyDescent="0.4">
      <c r="A72" s="49" t="str">
        <f ca="1">IF(B72="","",IF(INDEX(Data!$BI:$BI,MATCH(B72,Data!$A:$A,0),1)=0,"",INDEX(Data!$BI:$BI,MATCH(B72,Data!$A:$A,0),1)))</f>
        <v/>
      </c>
      <c r="B72" s="49" t="str">
        <f ca="1">IFERROR(INDEX(Data!A$1:$A$1000,_xlfn.AGGREGATE(15,6,(OFFSET(Data!$A$1,0,MATCH(B$6,Data!$1:$1,0)-1,1000,1)=IF(B$7="","Yes",B$7))/(OFFSET(Data!$A$1,0,MATCH(B$6,Data!$1:$1,0)-1,1000,1)=IF(B$7="","Yes",B$7))*ROW(Data!$C$1:$C$1000),ROW(B72)-ROW(B$7)),1),"")</f>
        <v/>
      </c>
      <c r="C72" s="49" t="str">
        <f ca="1">IF(D72="","",IF(INDEX(Data!$BI:$BI,MATCH(D72,Data!$A:$A,0),1)=0,"",INDEX(Data!$BI:$BI,MATCH(D72,Data!$A:$A,0),1)))</f>
        <v/>
      </c>
      <c r="D72" s="49" t="str">
        <f ca="1">IFERROR(INDEX(Data!$A$1:C$1000,_xlfn.AGGREGATE(15,6,(OFFSET(Data!$A$1,0,MATCH(D$6,Data!$1:$1,0)-1,1000,1)=IF(D$7="","Yes",D$7))/(OFFSET(Data!$A$1,0,MATCH(D$6,Data!$1:$1,0)-1,1000,1)=IF(D$7="","Yes",D$7))*ROW(Data!$C$1:$C$1000),ROW(D72)-ROW(D$7)),1),"")</f>
        <v/>
      </c>
      <c r="E72" s="49" t="str">
        <f ca="1">IF(F72="","",IF(INDEX(Data!$BI:$BI,MATCH(F72,Data!$A:$A,0),1)=0,"",INDEX(Data!$BI:$BI,MATCH(F72,Data!$A:$A,0),1)))</f>
        <v/>
      </c>
      <c r="F72" s="49" t="str">
        <f ca="1">IFERROR(INDEX(Data!$A$1:E$1000,_xlfn.AGGREGATE(15,6,(OFFSET(Data!$A$1,0,MATCH(F$6,Data!$1:$1,0)-1,1000,1)=IF(F$7="","Yes",F$7))/(OFFSET(Data!$A$1,0,MATCH(F$6,Data!$1:$1,0)-1,1000,1)=IF(F$7="","Yes",F$7))*ROW(Data!$C$1:$C$1000),ROW(F72)-ROW(F$7)),1),"")</f>
        <v/>
      </c>
      <c r="G72" s="49" t="str">
        <f ca="1">IF(H72="","",IF(INDEX(Data!$BI:$BI,MATCH(H72,Data!$A:$A,0),1)=0,"",INDEX(Data!$BI:$BI,MATCH(H72,Data!$A:$A,0),1)))</f>
        <v/>
      </c>
      <c r="H72" s="49" t="str">
        <f ca="1">IFERROR(INDEX(Data!$A$1:G$1000,_xlfn.AGGREGATE(15,6,(OFFSET(Data!$A$1,0,MATCH(H$6,Data!$1:$1,0)-1,1000,1)=IF(H$7="","Yes",H$7))/(OFFSET(Data!$A$1,0,MATCH(H$6,Data!$1:$1,0)-1,1000,1)=IF(H$7="","Yes",H$7))*ROW(Data!$C$1:$C$1000),ROW(H72)-ROW(H$7)),1),"")</f>
        <v/>
      </c>
      <c r="I72" s="49" t="str">
        <f ca="1">IF(J72="","",IF(INDEX(Data!$BI:$BI,MATCH(J72,Data!$A:$A,0),1)=0,"",INDEX(Data!$BI:$BI,MATCH(J72,Data!$A:$A,0),1)))</f>
        <v/>
      </c>
      <c r="J72" s="49" t="str">
        <f ca="1">IFERROR(INDEX(Data!$A$1:I$1000,_xlfn.AGGREGATE(15,6,(OFFSET(Data!$A$1,0,MATCH(J$6,Data!$1:$1,0)-1,1000,1)=IF(J$7="","Yes",J$7))/(OFFSET(Data!$A$1,0,MATCH(J$6,Data!$1:$1,0)-1,1000,1)=IF(J$7="","Yes",J$7))*ROW(Data!$C$1:$C$1000),ROW(J72)-ROW(J$7)),1),"")</f>
        <v>TruTV</v>
      </c>
      <c r="K72" s="49" t="str">
        <f ca="1">IF(L72="","",IF(INDEX(Data!$BI:$BI,MATCH(L72,Data!$A:$A,0),1)=0,"",INDEX(Data!$BI:$BI,MATCH(L72,Data!$A:$A,0),1)))</f>
        <v/>
      </c>
      <c r="L72" s="49" t="str">
        <f ca="1">IFERROR(INDEX(Data!$A$1:K$1000,_xlfn.AGGREGATE(15,6,(OFFSET(Data!$A$1,0,MATCH(L$6,Data!$1:$1,0)-1,1000,1)=IF(L$7="","Yes",L$7))/(OFFSET(Data!$A$1,0,MATCH(L$6,Data!$1:$1,0)-1,1000,1)=IF(L$7="","Yes",L$7))*ROW(Data!$C$1:$C$1000),ROW(L72)-ROW(L$7)),1),"")</f>
        <v>TruTV</v>
      </c>
      <c r="M72" s="49" t="str">
        <f ca="1">IF(N72="","",IF(INDEX(Data!$BI:$BI,MATCH(N72,Data!$A:$A,0),1)=0,"",INDEX(Data!$BI:$BI,MATCH(N72,Data!$A:$A,0),1)))</f>
        <v/>
      </c>
      <c r="N72" s="49" t="str">
        <f ca="1">IFERROR(INDEX(Data!$A$1:M$1000,_xlfn.AGGREGATE(15,6,(OFFSET(Data!$A$1,0,MATCH(N$6,Data!$1:$1,0)-1,1000,1)=IF(N$7="","Yes",N$7))/(OFFSET(Data!$A$1,0,MATCH(N$6,Data!$1:$1,0)-1,1000,1)=IF(N$7="","Yes",N$7))*ROW(Data!$C$1:$C$1000),ROW(N72)-ROW(N$7)),1),"")</f>
        <v>NBC Sports Network</v>
      </c>
      <c r="O72" s="49" t="str">
        <f ca="1">IF(P72="","",IF(INDEX(Data!$BI:$BI,MATCH(P72,Data!$A:$A,0),1)=0,"",INDEX(Data!$BI:$BI,MATCH(P72,Data!$A:$A,0),1)))</f>
        <v/>
      </c>
      <c r="P72" s="49" t="str">
        <f ca="1">IFERROR(INDEX(Data!$A$1:O$1000,_xlfn.AGGREGATE(15,6,(OFFSET(Data!$A$1,0,MATCH(P$6,Data!$1:$1,0)-1,1000,1)=IF(P$7="","Yes",P$7))/(OFFSET(Data!$A$1,0,MATCH(P$6,Data!$1:$1,0)-1,1000,1)=IF(P$7="","Yes",P$7))*ROW(Data!$C$1:$C$1000),ROW(P72)-ROW(P$7)),1),"")</f>
        <v>HGTV</v>
      </c>
      <c r="Q72" s="49" t="str">
        <f ca="1">IF(R72="","",IF(INDEX(Data!$BI:$BI,MATCH(R72,Data!$A:$A,0),1)=0,"",INDEX(Data!$BI:$BI,MATCH(R72,Data!$A:$A,0),1)))</f>
        <v/>
      </c>
      <c r="R72" s="49" t="str">
        <f ca="1">IFERROR(INDEX(Data!$A$1:Q$1000,_xlfn.AGGREGATE(15,6,(OFFSET(Data!$A$1,0,MATCH(R$6,Data!$1:$1,0)-1,1000,1)=IF(R$7="","Yes",R$7))/(OFFSET(Data!$A$1,0,MATCH(R$6,Data!$1:$1,0)-1,1000,1)=IF(R$7="","Yes",R$7))*ROW(Data!$C$1:$C$1000),ROW(R72)-ROW(R$7)),1),"")</f>
        <v>Golf Channel</v>
      </c>
      <c r="S72" s="49" t="str">
        <f ca="1">IF(T72="","",IF(INDEX(Data!$BI:$BI,MATCH(T72,Data!$A:$A,0),1)=0,"",INDEX(Data!$BI:$BI,MATCH(T72,Data!$A:$A,0),1)))</f>
        <v/>
      </c>
      <c r="T72" s="49" t="str">
        <f ca="1">IFERROR(INDEX(Data!$A$1:R$1000,_xlfn.AGGREGATE(15,6,(OFFSET(Data!$A$1,0,MATCH(T$6,Data!$1:$1,0)-1,1000,1)=IF(T$7="","Yes",T$7))/(OFFSET(Data!$A$1,0,MATCH(T$6,Data!$1:$1,0)-1,1000,1)=IF(T$7="","Yes",T$7))*ROW(Data!$C$1:$C$1000),ROW(T72)-ROW(T$7)),1),"")</f>
        <v>Lifetime</v>
      </c>
      <c r="U72" s="49" t="str">
        <f ca="1">IF(V72="","",IF(INDEX(Data!$BI:$BI,MATCH(V72,Data!$A:$A,0),1)=0,"",INDEX(Data!$BI:$BI,MATCH(V72,Data!$A:$A,0),1)))</f>
        <v/>
      </c>
      <c r="V72" s="49" t="str">
        <f ca="1">IFERROR(INDEX(Data!$A$1:T$1000,_xlfn.AGGREGATE(15,6,(OFFSET(Data!$A$1,0,MATCH(V$6,Data!$1:$1,0)-1,1000,1)=IF(V$7="","Yes",V$7))/(OFFSET(Data!$A$1,0,MATCH(V$6,Data!$1:$1,0)-1,1000,1)=IF(V$7="","Yes",V$7))*ROW(Data!$C$1:$C$1000),ROW(V72)-ROW(V$7)),1),"")</f>
        <v>Smithsonian</v>
      </c>
      <c r="W72" s="49" t="str">
        <f ca="1">IF(X72="","",IF(INDEX(Data!$BI:$BI,MATCH(X72,Data!$A:$A,0),1)=0,"",INDEX(Data!$BI:$BI,MATCH(X72,Data!$A:$A,0),1)))</f>
        <v/>
      </c>
      <c r="X72" s="49" t="str">
        <f ca="1">IFERROR(INDEX(Data!$A$1:V$1000,_xlfn.AGGREGATE(15,6,(OFFSET(Data!$A$1,0,MATCH(X$6,Data!$1:$1,0)-1,1000,1)=IF(X$7="","Yes",X$7))/(OFFSET(Data!$A$1,0,MATCH(X$6,Data!$1:$1,0)-1,1000,1)=IF(X$7="","Yes",X$7))*ROW(Data!$C$1:$C$1000),ROW(X72)-ROW(X$7)),1),"")</f>
        <v>Universal Kids</v>
      </c>
      <c r="Y72" s="49" t="str">
        <f ca="1">IF(Z72="","",IF(INDEX(Data!$BI:$BI,MATCH(Z72,Data!$A:$A,0),1)=0,"",INDEX(Data!$BI:$BI,MATCH(Z72,Data!$A:$A,0),1)))</f>
        <v/>
      </c>
      <c r="Z72" s="49" t="str">
        <f ca="1">IFERROR(INDEX(Data!$A$1:X$1000,_xlfn.AGGREGATE(15,6,(OFFSET(Data!$A$1,0,MATCH(Z$6,Data!$1:$1,0)-1,1000,1)=IF(Z$7="","Yes",Z$7))/(OFFSET(Data!$A$1,0,MATCH(Z$6,Data!$1:$1,0)-1,1000,1)=IF(Z$7="","Yes",Z$7))*ROW(Data!$C$1:$C$1000),ROW(Z72)-ROW(Z$7)),1),"")</f>
        <v/>
      </c>
      <c r="AA72" s="49" t="str">
        <f ca="1">IF(AB72="","",IF(INDEX(Data!$BI:$BI,MATCH(AB72,Data!$A:$A,0),1)=0,"",INDEX(Data!$BI:$BI,MATCH(AB72,Data!$A:$A,0),1)))</f>
        <v/>
      </c>
      <c r="AB72" s="49" t="str">
        <f ca="1">IFERROR(INDEX(Data!$A$1:Z$1000,_xlfn.AGGREGATE(15,6,(OFFSET(Data!$A$1,0,MATCH(AB$6,Data!$1:$1,0)-1,1000,1)=IF(AB$7="","Yes",AB$7))/(OFFSET(Data!$A$1,0,MATCH(AB$6,Data!$1:$1,0)-1,1000,1)=IF(AB$7="","Yes",AB$7))*ROW(Data!$C$1:$C$1000),ROW(AB72)-ROW(AB$7)),1),"")</f>
        <v>NBC Sports Network</v>
      </c>
      <c r="AC72" s="49" t="str">
        <f ca="1">IF(AD72="","",IF(INDEX(Data!$BI:$BI,MATCH(AD72,Data!$A:$A,0),1)=0,"",INDEX(Data!$BI:$BI,MATCH(AD72,Data!$A:$A,0),1)))</f>
        <v/>
      </c>
      <c r="AD72" s="49" t="str">
        <f ca="1">IFERROR(INDEX(Data!$A$1:AB$1000,_xlfn.AGGREGATE(15,6,(OFFSET(Data!$A$1,0,MATCH(AD$6,Data!$1:$1,0)-1,1000,1)=IF(AD$7="","Yes",AD$7))/(OFFSET(Data!$A$1,0,MATCH(AD$6,Data!$1:$1,0)-1,1000,1)=IF(AD$7="","Yes",AD$7))*ROW(Data!$C$1:$C$1000),ROW(AD72)-ROW(AD$7)),1),"")</f>
        <v/>
      </c>
      <c r="AE72" s="49" t="str">
        <f ca="1">IF(AF72="","",IF(INDEX(Data!$BI:$BI,MATCH(AF72,Data!$A:$A,0),1)=0,"",INDEX(Data!$BI:$BI,MATCH(AF72,Data!$A:$A,0),1)))</f>
        <v/>
      </c>
      <c r="AF72" s="49" t="str">
        <f ca="1">IFERROR(INDEX(Data!$A$1:AJ$1000,_xlfn.AGGREGATE(15,6,(OFFSET(Data!$A$1,0,MATCH(AF$6,Data!$1:$1,0)-1,1000,1)=IF(AF$7="","Yes",AF$7))/(OFFSET(Data!$A$1,0,MATCH(AF$6,Data!$1:$1,0)-1,1000,1)=IF(AF$7="","Yes",AF$7))*ROW(Data!$C$1:$C$1000),ROW(AF72)-ROW(AF$7)),1),"")</f>
        <v/>
      </c>
      <c r="AG72" s="49" t="str">
        <f ca="1">IF(AH72="","",IF(INDEX(Data!$BI:$BI,MATCH(AH72,Data!$A:$A,0),1)=0,"",INDEX(Data!$BI:$BI,MATCH(AH72,Data!$A:$A,0),1)))</f>
        <v/>
      </c>
      <c r="AH72" s="49" t="str">
        <f ca="1">IFERROR(INDEX(Data!$A$1:AL$1000,_xlfn.AGGREGATE(15,6,(OFFSET(Data!$A$1,0,MATCH(AH$6,Data!$1:$1,0)-1,1000,1)=IF(AH$7="","Yes",AH$7))/(OFFSET(Data!$A$1,0,MATCH(AH$6,Data!$1:$1,0)-1,1000,1)=IF(AH$7="","Yes",AH$7))*ROW(Data!$C$1:$C$1000),ROW(AH72)-ROW(AH$7)),1),"")</f>
        <v>POP</v>
      </c>
    </row>
    <row r="73" spans="1:34" ht="24" x14ac:dyDescent="0.4">
      <c r="A73" s="49" t="str">
        <f ca="1">IF(B73="","",IF(INDEX(Data!$BI:$BI,MATCH(B73,Data!$A:$A,0),1)=0,"",INDEX(Data!$BI:$BI,MATCH(B73,Data!$A:$A,0),1)))</f>
        <v/>
      </c>
      <c r="B73" s="49" t="str">
        <f ca="1">IFERROR(INDEX(Data!A$1:$A$1000,_xlfn.AGGREGATE(15,6,(OFFSET(Data!$A$1,0,MATCH(B$6,Data!$1:$1,0)-1,1000,1)=IF(B$7="","Yes",B$7))/(OFFSET(Data!$A$1,0,MATCH(B$6,Data!$1:$1,0)-1,1000,1)=IF(B$7="","Yes",B$7))*ROW(Data!$C$1:$C$1000),ROW(B73)-ROW(B$7)),1),"")</f>
        <v/>
      </c>
      <c r="C73" s="49" t="str">
        <f ca="1">IF(D73="","",IF(INDEX(Data!$BI:$BI,MATCH(D73,Data!$A:$A,0),1)=0,"",INDEX(Data!$BI:$BI,MATCH(D73,Data!$A:$A,0),1)))</f>
        <v/>
      </c>
      <c r="D73" s="49" t="str">
        <f ca="1">IFERROR(INDEX(Data!$A$1:C$1000,_xlfn.AGGREGATE(15,6,(OFFSET(Data!$A$1,0,MATCH(D$6,Data!$1:$1,0)-1,1000,1)=IF(D$7="","Yes",D$7))/(OFFSET(Data!$A$1,0,MATCH(D$6,Data!$1:$1,0)-1,1000,1)=IF(D$7="","Yes",D$7))*ROW(Data!$C$1:$C$1000),ROW(D73)-ROW(D$7)),1),"")</f>
        <v/>
      </c>
      <c r="E73" s="49" t="str">
        <f ca="1">IF(F73="","",IF(INDEX(Data!$BI:$BI,MATCH(F73,Data!$A:$A,0),1)=0,"",INDEX(Data!$BI:$BI,MATCH(F73,Data!$A:$A,0),1)))</f>
        <v/>
      </c>
      <c r="F73" s="49" t="str">
        <f ca="1">IFERROR(INDEX(Data!$A$1:E$1000,_xlfn.AGGREGATE(15,6,(OFFSET(Data!$A$1,0,MATCH(F$6,Data!$1:$1,0)-1,1000,1)=IF(F$7="","Yes",F$7))/(OFFSET(Data!$A$1,0,MATCH(F$6,Data!$1:$1,0)-1,1000,1)=IF(F$7="","Yes",F$7))*ROW(Data!$C$1:$C$1000),ROW(F73)-ROW(F$7)),1),"")</f>
        <v/>
      </c>
      <c r="G73" s="49" t="str">
        <f ca="1">IF(H73="","",IF(INDEX(Data!$BI:$BI,MATCH(H73,Data!$A:$A,0),1)=0,"",INDEX(Data!$BI:$BI,MATCH(H73,Data!$A:$A,0),1)))</f>
        <v/>
      </c>
      <c r="H73" s="49" t="str">
        <f ca="1">IFERROR(INDEX(Data!$A$1:G$1000,_xlfn.AGGREGATE(15,6,(OFFSET(Data!$A$1,0,MATCH(H$6,Data!$1:$1,0)-1,1000,1)=IF(H$7="","Yes",H$7))/(OFFSET(Data!$A$1,0,MATCH(H$6,Data!$1:$1,0)-1,1000,1)=IF(H$7="","Yes",H$7))*ROW(Data!$C$1:$C$1000),ROW(H73)-ROW(H$7)),1),"")</f>
        <v/>
      </c>
      <c r="I73" s="49" t="str">
        <f ca="1">IF(J73="","",IF(INDEX(Data!$BI:$BI,MATCH(J73,Data!$A:$A,0),1)=0,"",INDEX(Data!$BI:$BI,MATCH(J73,Data!$A:$A,0),1)))</f>
        <v/>
      </c>
      <c r="J73" s="49" t="str">
        <f ca="1">IFERROR(INDEX(Data!$A$1:I$1000,_xlfn.AGGREGATE(15,6,(OFFSET(Data!$A$1,0,MATCH(J$6,Data!$1:$1,0)-1,1000,1)=IF(J$7="","Yes",J$7))/(OFFSET(Data!$A$1,0,MATCH(J$6,Data!$1:$1,0)-1,1000,1)=IF(J$7="","Yes",J$7))*ROW(Data!$C$1:$C$1000),ROW(J73)-ROW(J$7)),1),"")</f>
        <v>Turner Classic Movies</v>
      </c>
      <c r="K73" s="49" t="str">
        <f ca="1">IF(L73="","",IF(INDEX(Data!$BI:$BI,MATCH(L73,Data!$A:$A,0),1)=0,"",INDEX(Data!$BI:$BI,MATCH(L73,Data!$A:$A,0),1)))</f>
        <v/>
      </c>
      <c r="L73" s="49" t="str">
        <f ca="1">IFERROR(INDEX(Data!$A$1:K$1000,_xlfn.AGGREGATE(15,6,(OFFSET(Data!$A$1,0,MATCH(L$6,Data!$1:$1,0)-1,1000,1)=IF(L$7="","Yes",L$7))/(OFFSET(Data!$A$1,0,MATCH(L$6,Data!$1:$1,0)-1,1000,1)=IF(L$7="","Yes",L$7))*ROW(Data!$C$1:$C$1000),ROW(L73)-ROW(L$7)),1),"")</f>
        <v>Turner Classic Movies</v>
      </c>
      <c r="M73" s="49" t="str">
        <f ca="1">IF(N73="","",IF(INDEX(Data!$BI:$BI,MATCH(N73,Data!$A:$A,0),1)=0,"",INDEX(Data!$BI:$BI,MATCH(N73,Data!$A:$A,0),1)))</f>
        <v/>
      </c>
      <c r="N73" s="49" t="str">
        <f ca="1">IFERROR(INDEX(Data!$A$1:M$1000,_xlfn.AGGREGATE(15,6,(OFFSET(Data!$A$1,0,MATCH(N$6,Data!$1:$1,0)-1,1000,1)=IF(N$7="","Yes",N$7))/(OFFSET(Data!$A$1,0,MATCH(N$6,Data!$1:$1,0)-1,1000,1)=IF(N$7="","Yes",N$7))*ROW(Data!$C$1:$C$1000),ROW(N73)-ROW(N$7)),1),"")</f>
        <v>Nick Jr.</v>
      </c>
      <c r="O73" s="49" t="str">
        <f ca="1">IF(P73="","",IF(INDEX(Data!$BI:$BI,MATCH(P73,Data!$A:$A,0),1)=0,"",INDEX(Data!$BI:$BI,MATCH(P73,Data!$A:$A,0),1)))</f>
        <v/>
      </c>
      <c r="P73" s="49" t="str">
        <f ca="1">IFERROR(INDEX(Data!$A$1:O$1000,_xlfn.AGGREGATE(15,6,(OFFSET(Data!$A$1,0,MATCH(P$6,Data!$1:$1,0)-1,1000,1)=IF(P$7="","Yes",P$7))/(OFFSET(Data!$A$1,0,MATCH(P$6,Data!$1:$1,0)-1,1000,1)=IF(P$7="","Yes",P$7))*ROW(Data!$C$1:$C$1000),ROW(P73)-ROW(P$7)),1),"")</f>
        <v>History</v>
      </c>
      <c r="Q73" s="49" t="str">
        <f ca="1">IF(R73="","",IF(INDEX(Data!$BI:$BI,MATCH(R73,Data!$A:$A,0),1)=0,"",INDEX(Data!$BI:$BI,MATCH(R73,Data!$A:$A,0),1)))</f>
        <v/>
      </c>
      <c r="R73" s="49" t="str">
        <f ca="1">IFERROR(INDEX(Data!$A$1:Q$1000,_xlfn.AGGREGATE(15,6,(OFFSET(Data!$A$1,0,MATCH(R$6,Data!$1:$1,0)-1,1000,1)=IF(R$7="","Yes",R$7))/(OFFSET(Data!$A$1,0,MATCH(R$6,Data!$1:$1,0)-1,1000,1)=IF(R$7="","Yes",R$7))*ROW(Data!$C$1:$C$1000),ROW(R73)-ROW(R$7)),1),"")</f>
        <v>Hallmark</v>
      </c>
      <c r="S73" s="49" t="str">
        <f ca="1">IF(T73="","",IF(INDEX(Data!$BI:$BI,MATCH(T73,Data!$A:$A,0),1)=0,"",INDEX(Data!$BI:$BI,MATCH(T73,Data!$A:$A,0),1)))</f>
        <v/>
      </c>
      <c r="T73" s="49" t="str">
        <f ca="1">IFERROR(INDEX(Data!$A$1:R$1000,_xlfn.AGGREGATE(15,6,(OFFSET(Data!$A$1,0,MATCH(T$6,Data!$1:$1,0)-1,1000,1)=IF(T$7="","Yes",T$7))/(OFFSET(Data!$A$1,0,MATCH(T$6,Data!$1:$1,0)-1,1000,1)=IF(T$7="","Yes",T$7))*ROW(Data!$C$1:$C$1000),ROW(T73)-ROW(T$7)),1),"")</f>
        <v>MegaTV</v>
      </c>
      <c r="U73" s="49" t="str">
        <f ca="1">IF(V73="","",IF(INDEX(Data!$BI:$BI,MATCH(V73,Data!$A:$A,0),1)=0,"",INDEX(Data!$BI:$BI,MATCH(V73,Data!$A:$A,0),1)))</f>
        <v/>
      </c>
      <c r="V73" s="49" t="str">
        <f ca="1">IFERROR(INDEX(Data!$A$1:T$1000,_xlfn.AGGREGATE(15,6,(OFFSET(Data!$A$1,0,MATCH(V$6,Data!$1:$1,0)-1,1000,1)=IF(V$7="","Yes",V$7))/(OFFSET(Data!$A$1,0,MATCH(V$6,Data!$1:$1,0)-1,1000,1)=IF(V$7="","Yes",V$7))*ROW(Data!$C$1:$C$1000),ROW(V73)-ROW(V$7)),1),"")</f>
        <v>SNY</v>
      </c>
      <c r="W73" s="49" t="str">
        <f ca="1">IF(X73="","",IF(INDEX(Data!$BI:$BI,MATCH(X73,Data!$A:$A,0),1)=0,"",INDEX(Data!$BI:$BI,MATCH(X73,Data!$A:$A,0),1)))</f>
        <v/>
      </c>
      <c r="X73" s="49" t="str">
        <f ca="1">IFERROR(INDEX(Data!$A$1:V$1000,_xlfn.AGGREGATE(15,6,(OFFSET(Data!$A$1,0,MATCH(X$6,Data!$1:$1,0)-1,1000,1)=IF(X$7="","Yes",X$7))/(OFFSET(Data!$A$1,0,MATCH(X$6,Data!$1:$1,0)-1,1000,1)=IF(X$7="","Yes",X$7))*ROW(Data!$C$1:$C$1000),ROW(X73)-ROW(X$7)),1),"")</f>
        <v>USA Network</v>
      </c>
      <c r="Y73" s="49" t="str">
        <f ca="1">IF(Z73="","",IF(INDEX(Data!$BI:$BI,MATCH(Z73,Data!$A:$A,0),1)=0,"",INDEX(Data!$BI:$BI,MATCH(Z73,Data!$A:$A,0),1)))</f>
        <v/>
      </c>
      <c r="Z73" s="49" t="str">
        <f ca="1">IFERROR(INDEX(Data!$A$1:X$1000,_xlfn.AGGREGATE(15,6,(OFFSET(Data!$A$1,0,MATCH(Z$6,Data!$1:$1,0)-1,1000,1)=IF(Z$7="","Yes",Z$7))/(OFFSET(Data!$A$1,0,MATCH(Z$6,Data!$1:$1,0)-1,1000,1)=IF(Z$7="","Yes",Z$7))*ROW(Data!$C$1:$C$1000),ROW(Z73)-ROW(Z$7)),1),"")</f>
        <v/>
      </c>
      <c r="AA73" s="49" t="str">
        <f ca="1">IF(AB73="","",IF(INDEX(Data!$BI:$BI,MATCH(AB73,Data!$A:$A,0),1)=0,"",INDEX(Data!$BI:$BI,MATCH(AB73,Data!$A:$A,0),1)))</f>
        <v/>
      </c>
      <c r="AB73" s="49" t="str">
        <f ca="1">IFERROR(INDEX(Data!$A$1:Z$1000,_xlfn.AGGREGATE(15,6,(OFFSET(Data!$A$1,0,MATCH(AB$6,Data!$1:$1,0)-1,1000,1)=IF(AB$7="","Yes",AB$7))/(OFFSET(Data!$A$1,0,MATCH(AB$6,Data!$1:$1,0)-1,1000,1)=IF(AB$7="","Yes",AB$7))*ROW(Data!$C$1:$C$1000),ROW(AB73)-ROW(AB$7)),1),"")</f>
        <v>NFL Network</v>
      </c>
      <c r="AC73" s="49" t="str">
        <f ca="1">IF(AD73="","",IF(INDEX(Data!$BI:$BI,MATCH(AD73,Data!$A:$A,0),1)=0,"",INDEX(Data!$BI:$BI,MATCH(AD73,Data!$A:$A,0),1)))</f>
        <v/>
      </c>
      <c r="AD73" s="49" t="str">
        <f ca="1">IFERROR(INDEX(Data!$A$1:AB$1000,_xlfn.AGGREGATE(15,6,(OFFSET(Data!$A$1,0,MATCH(AD$6,Data!$1:$1,0)-1,1000,1)=IF(AD$7="","Yes",AD$7))/(OFFSET(Data!$A$1,0,MATCH(AD$6,Data!$1:$1,0)-1,1000,1)=IF(AD$7="","Yes",AD$7))*ROW(Data!$C$1:$C$1000),ROW(AD73)-ROW(AD$7)),1),"")</f>
        <v/>
      </c>
      <c r="AE73" s="49" t="str">
        <f ca="1">IF(AF73="","",IF(INDEX(Data!$BI:$BI,MATCH(AF73,Data!$A:$A,0),1)=0,"",INDEX(Data!$BI:$BI,MATCH(AF73,Data!$A:$A,0),1)))</f>
        <v/>
      </c>
      <c r="AF73" s="49" t="str">
        <f ca="1">IFERROR(INDEX(Data!$A$1:AJ$1000,_xlfn.AGGREGATE(15,6,(OFFSET(Data!$A$1,0,MATCH(AF$6,Data!$1:$1,0)-1,1000,1)=IF(AF$7="","Yes",AF$7))/(OFFSET(Data!$A$1,0,MATCH(AF$6,Data!$1:$1,0)-1,1000,1)=IF(AF$7="","Yes",AF$7))*ROW(Data!$C$1:$C$1000),ROW(AF73)-ROW(AF$7)),1),"")</f>
        <v/>
      </c>
      <c r="AG73" s="49" t="str">
        <f ca="1">IF(AH73="","",IF(INDEX(Data!$BI:$BI,MATCH(AH73,Data!$A:$A,0),1)=0,"",INDEX(Data!$BI:$BI,MATCH(AH73,Data!$A:$A,0),1)))</f>
        <v/>
      </c>
      <c r="AH73" s="49" t="str">
        <f ca="1">IFERROR(INDEX(Data!$A$1:AL$1000,_xlfn.AGGREGATE(15,6,(OFFSET(Data!$A$1,0,MATCH(AH$6,Data!$1:$1,0)-1,1000,1)=IF(AH$7="","Yes",AH$7))/(OFFSET(Data!$A$1,0,MATCH(AH$6,Data!$1:$1,0)-1,1000,1)=IF(AH$7="","Yes",AH$7))*ROW(Data!$C$1:$C$1000),ROW(AH73)-ROW(AH$7)),1),"")</f>
        <v>Science</v>
      </c>
    </row>
    <row r="74" spans="1:34" x14ac:dyDescent="0.4">
      <c r="A74" s="49" t="str">
        <f ca="1">IF(B74="","",IF(INDEX(Data!$BI:$BI,MATCH(B74,Data!$A:$A,0),1)=0,"",INDEX(Data!$BI:$BI,MATCH(B74,Data!$A:$A,0),1)))</f>
        <v/>
      </c>
      <c r="B74" s="49" t="str">
        <f ca="1">IFERROR(INDEX(Data!A$1:$A$1000,_xlfn.AGGREGATE(15,6,(OFFSET(Data!$A$1,0,MATCH(B$6,Data!$1:$1,0)-1,1000,1)=IF(B$7="","Yes",B$7))/(OFFSET(Data!$A$1,0,MATCH(B$6,Data!$1:$1,0)-1,1000,1)=IF(B$7="","Yes",B$7))*ROW(Data!$C$1:$C$1000),ROW(B74)-ROW(B$7)),1),"")</f>
        <v/>
      </c>
      <c r="C74" s="49" t="str">
        <f ca="1">IF(D74="","",IF(INDEX(Data!$BI:$BI,MATCH(D74,Data!$A:$A,0),1)=0,"",INDEX(Data!$BI:$BI,MATCH(D74,Data!$A:$A,0),1)))</f>
        <v/>
      </c>
      <c r="D74" s="49" t="str">
        <f ca="1">IFERROR(INDEX(Data!$A$1:C$1000,_xlfn.AGGREGATE(15,6,(OFFSET(Data!$A$1,0,MATCH(D$6,Data!$1:$1,0)-1,1000,1)=IF(D$7="","Yes",D$7))/(OFFSET(Data!$A$1,0,MATCH(D$6,Data!$1:$1,0)-1,1000,1)=IF(D$7="","Yes",D$7))*ROW(Data!$C$1:$C$1000),ROW(D74)-ROW(D$7)),1),"")</f>
        <v/>
      </c>
      <c r="E74" s="49" t="str">
        <f ca="1">IF(F74="","",IF(INDEX(Data!$BI:$BI,MATCH(F74,Data!$A:$A,0),1)=0,"",INDEX(Data!$BI:$BI,MATCH(F74,Data!$A:$A,0),1)))</f>
        <v/>
      </c>
      <c r="F74" s="49" t="str">
        <f ca="1">IFERROR(INDEX(Data!$A$1:E$1000,_xlfn.AGGREGATE(15,6,(OFFSET(Data!$A$1,0,MATCH(F$6,Data!$1:$1,0)-1,1000,1)=IF(F$7="","Yes",F$7))/(OFFSET(Data!$A$1,0,MATCH(F$6,Data!$1:$1,0)-1,1000,1)=IF(F$7="","Yes",F$7))*ROW(Data!$C$1:$C$1000),ROW(F74)-ROW(F$7)),1),"")</f>
        <v/>
      </c>
      <c r="G74" s="49" t="str">
        <f ca="1">IF(H74="","",IF(INDEX(Data!$BI:$BI,MATCH(H74,Data!$A:$A,0),1)=0,"",INDEX(Data!$BI:$BI,MATCH(H74,Data!$A:$A,0),1)))</f>
        <v/>
      </c>
      <c r="H74" s="49" t="str">
        <f ca="1">IFERROR(INDEX(Data!$A$1:G$1000,_xlfn.AGGREGATE(15,6,(OFFSET(Data!$A$1,0,MATCH(H$6,Data!$1:$1,0)-1,1000,1)=IF(H$7="","Yes",H$7))/(OFFSET(Data!$A$1,0,MATCH(H$6,Data!$1:$1,0)-1,1000,1)=IF(H$7="","Yes",H$7))*ROW(Data!$C$1:$C$1000),ROW(H74)-ROW(H$7)),1),"")</f>
        <v/>
      </c>
      <c r="I74" s="49" t="str">
        <f ca="1">IF(J74="","",IF(INDEX(Data!$BI:$BI,MATCH(J74,Data!$A:$A,0),1)=0,"",INDEX(Data!$BI:$BI,MATCH(J74,Data!$A:$A,0),1)))</f>
        <v/>
      </c>
      <c r="J74" s="49" t="str">
        <f ca="1">IFERROR(INDEX(Data!$A$1:I$1000,_xlfn.AGGREGATE(15,6,(OFFSET(Data!$A$1,0,MATCH(J$6,Data!$1:$1,0)-1,1000,1)=IF(J$7="","Yes",J$7))/(OFFSET(Data!$A$1,0,MATCH(J$6,Data!$1:$1,0)-1,1000,1)=IF(J$7="","Yes",J$7))*ROW(Data!$C$1:$C$1000),ROW(J74)-ROW(J$7)),1),"")</f>
        <v>TV Land</v>
      </c>
      <c r="K74" s="49" t="str">
        <f ca="1">IF(L74="","",IF(INDEX(Data!$BI:$BI,MATCH(L74,Data!$A:$A,0),1)=0,"",INDEX(Data!$BI:$BI,MATCH(L74,Data!$A:$A,0),1)))</f>
        <v/>
      </c>
      <c r="L74" s="49" t="str">
        <f ca="1">IFERROR(INDEX(Data!$A$1:K$1000,_xlfn.AGGREGATE(15,6,(OFFSET(Data!$A$1,0,MATCH(L$6,Data!$1:$1,0)-1,1000,1)=IF(L$7="","Yes",L$7))/(OFFSET(Data!$A$1,0,MATCH(L$6,Data!$1:$1,0)-1,1000,1)=IF(L$7="","Yes",L$7))*ROW(Data!$C$1:$C$1000),ROW(L74)-ROW(L$7)),1),"")</f>
        <v>TV Land</v>
      </c>
      <c r="M74" s="49" t="str">
        <f ca="1">IF(N74="","",IF(INDEX(Data!$BI:$BI,MATCH(N74,Data!$A:$A,0),1)=0,"",INDEX(Data!$BI:$BI,MATCH(N74,Data!$A:$A,0),1)))</f>
        <v/>
      </c>
      <c r="N74" s="49" t="str">
        <f ca="1">IFERROR(INDEX(Data!$A$1:M$1000,_xlfn.AGGREGATE(15,6,(OFFSET(Data!$A$1,0,MATCH(N$6,Data!$1:$1,0)-1,1000,1)=IF(N$7="","Yes",N$7))/(OFFSET(Data!$A$1,0,MATCH(N$6,Data!$1:$1,0)-1,1000,1)=IF(N$7="","Yes",N$7))*ROW(Data!$C$1:$C$1000),ROW(N74)-ROW(N$7)),1),"")</f>
        <v>Nickelodeon</v>
      </c>
      <c r="O74" s="49" t="str">
        <f ca="1">IF(P74="","",IF(INDEX(Data!$BI:$BI,MATCH(P74,Data!$A:$A,0),1)=0,"",INDEX(Data!$BI:$BI,MATCH(P74,Data!$A:$A,0),1)))</f>
        <v/>
      </c>
      <c r="P74" s="49" t="str">
        <f ca="1">IFERROR(INDEX(Data!$A$1:O$1000,_xlfn.AGGREGATE(15,6,(OFFSET(Data!$A$1,0,MATCH(P$6,Data!$1:$1,0)-1,1000,1)=IF(P$7="","Yes",P$7))/(OFFSET(Data!$A$1,0,MATCH(P$6,Data!$1:$1,0)-1,1000,1)=IF(P$7="","Yes",P$7))*ROW(Data!$C$1:$C$1000),ROW(P74)-ROW(P$7)),1),"")</f>
        <v>HLN</v>
      </c>
      <c r="Q74" s="49" t="str">
        <f ca="1">IF(R74="","",IF(INDEX(Data!$BI:$BI,MATCH(R74,Data!$A:$A,0),1)=0,"",INDEX(Data!$BI:$BI,MATCH(R74,Data!$A:$A,0),1)))</f>
        <v/>
      </c>
      <c r="R74" s="49" t="str">
        <f ca="1">IFERROR(INDEX(Data!$A$1:Q$1000,_xlfn.AGGREGATE(15,6,(OFFSET(Data!$A$1,0,MATCH(R$6,Data!$1:$1,0)-1,1000,1)=IF(R$7="","Yes",R$7))/(OFFSET(Data!$A$1,0,MATCH(R$6,Data!$1:$1,0)-1,1000,1)=IF(R$7="","Yes",R$7))*ROW(Data!$C$1:$C$1000),ROW(R74)-ROW(R$7)),1),"")</f>
        <v>HGTV</v>
      </c>
      <c r="S74" s="49" t="str">
        <f ca="1">IF(T74="","",IF(INDEX(Data!$BI:$BI,MATCH(T74,Data!$A:$A,0),1)=0,"",INDEX(Data!$BI:$BI,MATCH(T74,Data!$A:$A,0),1)))</f>
        <v/>
      </c>
      <c r="T74" s="49" t="str">
        <f ca="1">IFERROR(INDEX(Data!$A$1:R$1000,_xlfn.AGGREGATE(15,6,(OFFSET(Data!$A$1,0,MATCH(T$6,Data!$1:$1,0)-1,1000,1)=IF(T$7="","Yes",T$7))/(OFFSET(Data!$A$1,0,MATCH(T$6,Data!$1:$1,0)-1,1000,1)=IF(T$7="","Yes",T$7))*ROW(Data!$C$1:$C$1000),ROW(T74)-ROW(T$7)),1),"")</f>
        <v>Motor Trend</v>
      </c>
      <c r="U74" s="49" t="str">
        <f ca="1">IF(V74="","",IF(INDEX(Data!$BI:$BI,MATCH(V74,Data!$A:$A,0),1)=0,"",INDEX(Data!$BI:$BI,MATCH(V74,Data!$A:$A,0),1)))</f>
        <v/>
      </c>
      <c r="V74" s="49" t="str">
        <f ca="1">IFERROR(INDEX(Data!$A$1:T$1000,_xlfn.AGGREGATE(15,6,(OFFSET(Data!$A$1,0,MATCH(V$6,Data!$1:$1,0)-1,1000,1)=IF(V$7="","Yes",V$7))/(OFFSET(Data!$A$1,0,MATCH(V$6,Data!$1:$1,0)-1,1000,1)=IF(V$7="","Yes",V$7))*ROW(Data!$C$1:$C$1000),ROW(V74)-ROW(V$7)),1),"")</f>
        <v>Start TV</v>
      </c>
      <c r="W74" s="49" t="str">
        <f ca="1">IF(X74="","",IF(INDEX(Data!$BI:$BI,MATCH(X74,Data!$A:$A,0),1)=0,"",INDEX(Data!$BI:$BI,MATCH(X74,Data!$A:$A,0),1)))</f>
        <v/>
      </c>
      <c r="X74" s="49" t="str">
        <f ca="1">IFERROR(INDEX(Data!$A$1:V$1000,_xlfn.AGGREGATE(15,6,(OFFSET(Data!$A$1,0,MATCH(X$6,Data!$1:$1,0)-1,1000,1)=IF(X$7="","Yes",X$7))/(OFFSET(Data!$A$1,0,MATCH(X$6,Data!$1:$1,0)-1,1000,1)=IF(X$7="","Yes",X$7))*ROW(Data!$C$1:$C$1000),ROW(X74)-ROW(X$7)),1),"")</f>
        <v>Viceland</v>
      </c>
      <c r="Y74" s="49" t="str">
        <f ca="1">IF(Z74="","",IF(INDEX(Data!$BI:$BI,MATCH(Z74,Data!$A:$A,0),1)=0,"",INDEX(Data!$BI:$BI,MATCH(Z74,Data!$A:$A,0),1)))</f>
        <v/>
      </c>
      <c r="Z74" s="49" t="str">
        <f ca="1">IFERROR(INDEX(Data!$A$1:X$1000,_xlfn.AGGREGATE(15,6,(OFFSET(Data!$A$1,0,MATCH(Z$6,Data!$1:$1,0)-1,1000,1)=IF(Z$7="","Yes",Z$7))/(OFFSET(Data!$A$1,0,MATCH(Z$6,Data!$1:$1,0)-1,1000,1)=IF(Z$7="","Yes",Z$7))*ROW(Data!$C$1:$C$1000),ROW(Z74)-ROW(Z$7)),1),"")</f>
        <v/>
      </c>
      <c r="AA74" s="49" t="str">
        <f ca="1">IF(AB74="","",IF(INDEX(Data!$BI:$BI,MATCH(AB74,Data!$A:$A,0),1)=0,"",INDEX(Data!$BI:$BI,MATCH(AB74,Data!$A:$A,0),1)))</f>
        <v/>
      </c>
      <c r="AB74" s="49" t="str">
        <f ca="1">IFERROR(INDEX(Data!$A$1:Z$1000,_xlfn.AGGREGATE(15,6,(OFFSET(Data!$A$1,0,MATCH(AB$6,Data!$1:$1,0)-1,1000,1)=IF(AB$7="","Yes",AB$7))/(OFFSET(Data!$A$1,0,MATCH(AB$6,Data!$1:$1,0)-1,1000,1)=IF(AB$7="","Yes",AB$7))*ROW(Data!$C$1:$C$1000),ROW(AB74)-ROW(AB$7)),1),"")</f>
        <v>Nick Jr.</v>
      </c>
      <c r="AC74" s="49" t="str">
        <f ca="1">IF(AD74="","",IF(INDEX(Data!$BI:$BI,MATCH(AD74,Data!$A:$A,0),1)=0,"",INDEX(Data!$BI:$BI,MATCH(AD74,Data!$A:$A,0),1)))</f>
        <v/>
      </c>
      <c r="AD74" s="49" t="str">
        <f ca="1">IFERROR(INDEX(Data!$A$1:AB$1000,_xlfn.AGGREGATE(15,6,(OFFSET(Data!$A$1,0,MATCH(AD$6,Data!$1:$1,0)-1,1000,1)=IF(AD$7="","Yes",AD$7))/(OFFSET(Data!$A$1,0,MATCH(AD$6,Data!$1:$1,0)-1,1000,1)=IF(AD$7="","Yes",AD$7))*ROW(Data!$C$1:$C$1000),ROW(AD74)-ROW(AD$7)),1),"")</f>
        <v/>
      </c>
      <c r="AE74" s="49" t="str">
        <f ca="1">IF(AF74="","",IF(INDEX(Data!$BI:$BI,MATCH(AF74,Data!$A:$A,0),1)=0,"",INDEX(Data!$BI:$BI,MATCH(AF74,Data!$A:$A,0),1)))</f>
        <v/>
      </c>
      <c r="AF74" s="49" t="str">
        <f ca="1">IFERROR(INDEX(Data!$A$1:AJ$1000,_xlfn.AGGREGATE(15,6,(OFFSET(Data!$A$1,0,MATCH(AF$6,Data!$1:$1,0)-1,1000,1)=IF(AF$7="","Yes",AF$7))/(OFFSET(Data!$A$1,0,MATCH(AF$6,Data!$1:$1,0)-1,1000,1)=IF(AF$7="","Yes",AF$7))*ROW(Data!$C$1:$C$1000),ROW(AF74)-ROW(AF$7)),1),"")</f>
        <v/>
      </c>
      <c r="AG74" s="49" t="str">
        <f ca="1">IF(AH74="","",IF(INDEX(Data!$BI:$BI,MATCH(AH74,Data!$A:$A,0),1)=0,"",INDEX(Data!$BI:$BI,MATCH(AH74,Data!$A:$A,0),1)))</f>
        <v/>
      </c>
      <c r="AH74" s="49" t="str">
        <f ca="1">IFERROR(INDEX(Data!$A$1:AL$1000,_xlfn.AGGREGATE(15,6,(OFFSET(Data!$A$1,0,MATCH(AH$6,Data!$1:$1,0)-1,1000,1)=IF(AH$7="","Yes",AH$7))/(OFFSET(Data!$A$1,0,MATCH(AH$6,Data!$1:$1,0)-1,1000,1)=IF(AH$7="","Yes",AH$7))*ROW(Data!$C$1:$C$1000),ROW(AH74)-ROW(AH$7)),1),"")</f>
        <v>Showtime</v>
      </c>
    </row>
    <row r="75" spans="1:34" x14ac:dyDescent="0.4">
      <c r="A75" s="49" t="str">
        <f ca="1">IF(B75="","",IF(INDEX(Data!$BI:$BI,MATCH(B75,Data!$A:$A,0),1)=0,"",INDEX(Data!$BI:$BI,MATCH(B75,Data!$A:$A,0),1)))</f>
        <v/>
      </c>
      <c r="B75" s="49" t="str">
        <f ca="1">IFERROR(INDEX(Data!A$1:$A$1000,_xlfn.AGGREGATE(15,6,(OFFSET(Data!$A$1,0,MATCH(B$6,Data!$1:$1,0)-1,1000,1)=IF(B$7="","Yes",B$7))/(OFFSET(Data!$A$1,0,MATCH(B$6,Data!$1:$1,0)-1,1000,1)=IF(B$7="","Yes",B$7))*ROW(Data!$C$1:$C$1000),ROW(B75)-ROW(B$7)),1),"")</f>
        <v/>
      </c>
      <c r="C75" s="49" t="str">
        <f ca="1">IF(D75="","",IF(INDEX(Data!$BI:$BI,MATCH(D75,Data!$A:$A,0),1)=0,"",INDEX(Data!$BI:$BI,MATCH(D75,Data!$A:$A,0),1)))</f>
        <v/>
      </c>
      <c r="D75" s="49" t="str">
        <f ca="1">IFERROR(INDEX(Data!$A$1:C$1000,_xlfn.AGGREGATE(15,6,(OFFSET(Data!$A$1,0,MATCH(D$6,Data!$1:$1,0)-1,1000,1)=IF(D$7="","Yes",D$7))/(OFFSET(Data!$A$1,0,MATCH(D$6,Data!$1:$1,0)-1,1000,1)=IF(D$7="","Yes",D$7))*ROW(Data!$C$1:$C$1000),ROW(D75)-ROW(D$7)),1),"")</f>
        <v/>
      </c>
      <c r="E75" s="49" t="str">
        <f ca="1">IF(F75="","",IF(INDEX(Data!$BI:$BI,MATCH(F75,Data!$A:$A,0),1)=0,"",INDEX(Data!$BI:$BI,MATCH(F75,Data!$A:$A,0),1)))</f>
        <v/>
      </c>
      <c r="F75" s="49" t="str">
        <f ca="1">IFERROR(INDEX(Data!$A$1:E$1000,_xlfn.AGGREGATE(15,6,(OFFSET(Data!$A$1,0,MATCH(F$6,Data!$1:$1,0)-1,1000,1)=IF(F$7="","Yes",F$7))/(OFFSET(Data!$A$1,0,MATCH(F$6,Data!$1:$1,0)-1,1000,1)=IF(F$7="","Yes",F$7))*ROW(Data!$C$1:$C$1000),ROW(F75)-ROW(F$7)),1),"")</f>
        <v/>
      </c>
      <c r="G75" s="49" t="str">
        <f ca="1">IF(H75="","",IF(INDEX(Data!$BI:$BI,MATCH(H75,Data!$A:$A,0),1)=0,"",INDEX(Data!$BI:$BI,MATCH(H75,Data!$A:$A,0),1)))</f>
        <v/>
      </c>
      <c r="H75" s="49" t="str">
        <f ca="1">IFERROR(INDEX(Data!$A$1:G$1000,_xlfn.AGGREGATE(15,6,(OFFSET(Data!$A$1,0,MATCH(H$6,Data!$1:$1,0)-1,1000,1)=IF(H$7="","Yes",H$7))/(OFFSET(Data!$A$1,0,MATCH(H$6,Data!$1:$1,0)-1,1000,1)=IF(H$7="","Yes",H$7))*ROW(Data!$C$1:$C$1000),ROW(H75)-ROW(H$7)),1),"")</f>
        <v/>
      </c>
      <c r="I75" s="49" t="str">
        <f ca="1">IF(J75="","",IF(INDEX(Data!$BI:$BI,MATCH(J75,Data!$A:$A,0),1)=0,"",INDEX(Data!$BI:$BI,MATCH(J75,Data!$A:$A,0),1)))</f>
        <v/>
      </c>
      <c r="J75" s="49" t="str">
        <f ca="1">IFERROR(INDEX(Data!$A$1:I$1000,_xlfn.AGGREGATE(15,6,(OFFSET(Data!$A$1,0,MATCH(J$6,Data!$1:$1,0)-1,1000,1)=IF(J$7="","Yes",J$7))/(OFFSET(Data!$A$1,0,MATCH(J$6,Data!$1:$1,0)-1,1000,1)=IF(J$7="","Yes",J$7))*ROW(Data!$C$1:$C$1000),ROW(J75)-ROW(J$7)),1),"")</f>
        <v>Universal Kids</v>
      </c>
      <c r="K75" s="49" t="str">
        <f ca="1">IF(L75="","",IF(INDEX(Data!$BI:$BI,MATCH(L75,Data!$A:$A,0),1)=0,"",INDEX(Data!$BI:$BI,MATCH(L75,Data!$A:$A,0),1)))</f>
        <v/>
      </c>
      <c r="L75" s="49" t="str">
        <f ca="1">IFERROR(INDEX(Data!$A$1:K$1000,_xlfn.AGGREGATE(15,6,(OFFSET(Data!$A$1,0,MATCH(L$6,Data!$1:$1,0)-1,1000,1)=IF(L$7="","Yes",L$7))/(OFFSET(Data!$A$1,0,MATCH(L$6,Data!$1:$1,0)-1,1000,1)=IF(L$7="","Yes",L$7))*ROW(Data!$C$1:$C$1000),ROW(L75)-ROW(L$7)),1),"")</f>
        <v>Univision</v>
      </c>
      <c r="M75" s="49" t="str">
        <f ca="1">IF(N75="","",IF(INDEX(Data!$BI:$BI,MATCH(N75,Data!$A:$A,0),1)=0,"",INDEX(Data!$BI:$BI,MATCH(N75,Data!$A:$A,0),1)))</f>
        <v/>
      </c>
      <c r="N75" s="49" t="str">
        <f ca="1">IFERROR(INDEX(Data!$A$1:M$1000,_xlfn.AGGREGATE(15,6,(OFFSET(Data!$A$1,0,MATCH(N$6,Data!$1:$1,0)-1,1000,1)=IF(N$7="","Yes",N$7))/(OFFSET(Data!$A$1,0,MATCH(N$6,Data!$1:$1,0)-1,1000,1)=IF(N$7="","Yes",N$7))*ROW(Data!$C$1:$C$1000),ROW(N75)-ROW(N$7)),1),"")</f>
        <v>Nicktoons</v>
      </c>
      <c r="O75" s="49" t="str">
        <f ca="1">IF(P75="","",IF(INDEX(Data!$BI:$BI,MATCH(P75,Data!$A:$A,0),1)=0,"",INDEX(Data!$BI:$BI,MATCH(P75,Data!$A:$A,0),1)))</f>
        <v/>
      </c>
      <c r="P75" s="49" t="str">
        <f ca="1">IFERROR(INDEX(Data!$A$1:O$1000,_xlfn.AGGREGATE(15,6,(OFFSET(Data!$A$1,0,MATCH(P$6,Data!$1:$1,0)-1,1000,1)=IF(P$7="","Yes",P$7))/(OFFSET(Data!$A$1,0,MATCH(P$6,Data!$1:$1,0)-1,1000,1)=IF(P$7="","Yes",P$7))*ROW(Data!$C$1:$C$1000),ROW(P75)-ROW(P$7)),1),"")</f>
        <v>IFC</v>
      </c>
      <c r="Q75" s="49" t="str">
        <f ca="1">IF(R75="","",IF(INDEX(Data!$BI:$BI,MATCH(R75,Data!$A:$A,0),1)=0,"",INDEX(Data!$BI:$BI,MATCH(R75,Data!$A:$A,0),1)))</f>
        <v/>
      </c>
      <c r="R75" s="49" t="str">
        <f ca="1">IFERROR(INDEX(Data!$A$1:Q$1000,_xlfn.AGGREGATE(15,6,(OFFSET(Data!$A$1,0,MATCH(R$6,Data!$1:$1,0)-1,1000,1)=IF(R$7="","Yes",R$7))/(OFFSET(Data!$A$1,0,MATCH(R$6,Data!$1:$1,0)-1,1000,1)=IF(R$7="","Yes",R$7))*ROW(Data!$C$1:$C$1000),ROW(R75)-ROW(R$7)),1),"")</f>
        <v>History</v>
      </c>
      <c r="S75" s="49" t="str">
        <f ca="1">IF(T75="","",IF(INDEX(Data!$BI:$BI,MATCH(T75,Data!$A:$A,0),1)=0,"",INDEX(Data!$BI:$BI,MATCH(T75,Data!$A:$A,0),1)))</f>
        <v/>
      </c>
      <c r="T75" s="49" t="str">
        <f ca="1">IFERROR(INDEX(Data!$A$1:R$1000,_xlfn.AGGREGATE(15,6,(OFFSET(Data!$A$1,0,MATCH(T$6,Data!$1:$1,0)-1,1000,1)=IF(T$7="","Yes",T$7))/(OFFSET(Data!$A$1,0,MATCH(T$6,Data!$1:$1,0)-1,1000,1)=IF(T$7="","Yes",T$7))*ROW(Data!$C$1:$C$1000),ROW(T75)-ROW(T$7)),1),"")</f>
        <v>MSNBC</v>
      </c>
      <c r="U75" s="49" t="str">
        <f ca="1">IF(V75="","",IF(INDEX(Data!$BI:$BI,MATCH(V75,Data!$A:$A,0),1)=0,"",INDEX(Data!$BI:$BI,MATCH(V75,Data!$A:$A,0),1)))</f>
        <v/>
      </c>
      <c r="V75" s="49" t="str">
        <f ca="1">IFERROR(INDEX(Data!$A$1:T$1000,_xlfn.AGGREGATE(15,6,(OFFSET(Data!$A$1,0,MATCH(V$6,Data!$1:$1,0)-1,1000,1)=IF(V$7="","Yes",V$7))/(OFFSET(Data!$A$1,0,MATCH(V$6,Data!$1:$1,0)-1,1000,1)=IF(V$7="","Yes",V$7))*ROW(Data!$C$1:$C$1000),ROW(V75)-ROW(V$7)),1),"")</f>
        <v>Sundance TV</v>
      </c>
      <c r="W75" s="49" t="str">
        <f ca="1">IF(X75="","",IF(INDEX(Data!$BI:$BI,MATCH(X75,Data!$A:$A,0),1)=0,"",INDEX(Data!$BI:$BI,MATCH(X75,Data!$A:$A,0),1)))</f>
        <v/>
      </c>
      <c r="X75" s="49" t="str">
        <f ca="1">IFERROR(INDEX(Data!$A$1:V$1000,_xlfn.AGGREGATE(15,6,(OFFSET(Data!$A$1,0,MATCH(X$6,Data!$1:$1,0)-1,1000,1)=IF(X$7="","Yes",X$7))/(OFFSET(Data!$A$1,0,MATCH(X$6,Data!$1:$1,0)-1,1000,1)=IF(X$7="","Yes",X$7))*ROW(Data!$C$1:$C$1000),ROW(X75)-ROW(X$7)),1),"")</f>
        <v/>
      </c>
      <c r="Y75" s="49" t="str">
        <f ca="1">IF(Z75="","",IF(INDEX(Data!$BI:$BI,MATCH(Z75,Data!$A:$A,0),1)=0,"",INDEX(Data!$BI:$BI,MATCH(Z75,Data!$A:$A,0),1)))</f>
        <v/>
      </c>
      <c r="Z75" s="49" t="str">
        <f ca="1">IFERROR(INDEX(Data!$A$1:X$1000,_xlfn.AGGREGATE(15,6,(OFFSET(Data!$A$1,0,MATCH(Z$6,Data!$1:$1,0)-1,1000,1)=IF(Z$7="","Yes",Z$7))/(OFFSET(Data!$A$1,0,MATCH(Z$6,Data!$1:$1,0)-1,1000,1)=IF(Z$7="","Yes",Z$7))*ROW(Data!$C$1:$C$1000),ROW(Z75)-ROW(Z$7)),1),"")</f>
        <v/>
      </c>
      <c r="AA75" s="49" t="str">
        <f ca="1">IF(AB75="","",IF(INDEX(Data!$BI:$BI,MATCH(AB75,Data!$A:$A,0),1)=0,"",INDEX(Data!$BI:$BI,MATCH(AB75,Data!$A:$A,0),1)))</f>
        <v/>
      </c>
      <c r="AB75" s="49" t="str">
        <f ca="1">IFERROR(INDEX(Data!$A$1:Z$1000,_xlfn.AGGREGATE(15,6,(OFFSET(Data!$A$1,0,MATCH(AB$6,Data!$1:$1,0)-1,1000,1)=IF(AB$7="","Yes",AB$7))/(OFFSET(Data!$A$1,0,MATCH(AB$6,Data!$1:$1,0)-1,1000,1)=IF(AB$7="","Yes",AB$7))*ROW(Data!$C$1:$C$1000),ROW(AB75)-ROW(AB$7)),1),"")</f>
        <v>Nickelodeon</v>
      </c>
      <c r="AC75" s="49" t="str">
        <f ca="1">IF(AD75="","",IF(INDEX(Data!$BI:$BI,MATCH(AD75,Data!$A:$A,0),1)=0,"",INDEX(Data!$BI:$BI,MATCH(AD75,Data!$A:$A,0),1)))</f>
        <v/>
      </c>
      <c r="AD75" s="49" t="str">
        <f ca="1">IFERROR(INDEX(Data!$A$1:AB$1000,_xlfn.AGGREGATE(15,6,(OFFSET(Data!$A$1,0,MATCH(AD$6,Data!$1:$1,0)-1,1000,1)=IF(AD$7="","Yes",AD$7))/(OFFSET(Data!$A$1,0,MATCH(AD$6,Data!$1:$1,0)-1,1000,1)=IF(AD$7="","Yes",AD$7))*ROW(Data!$C$1:$C$1000),ROW(AD75)-ROW(AD$7)),1),"")</f>
        <v/>
      </c>
      <c r="AE75" s="49" t="str">
        <f ca="1">IF(AF75="","",IF(INDEX(Data!$BI:$BI,MATCH(AF75,Data!$A:$A,0),1)=0,"",INDEX(Data!$BI:$BI,MATCH(AF75,Data!$A:$A,0),1)))</f>
        <v/>
      </c>
      <c r="AF75" s="49" t="str">
        <f ca="1">IFERROR(INDEX(Data!$A$1:AJ$1000,_xlfn.AGGREGATE(15,6,(OFFSET(Data!$A$1,0,MATCH(AF$6,Data!$1:$1,0)-1,1000,1)=IF(AF$7="","Yes",AF$7))/(OFFSET(Data!$A$1,0,MATCH(AF$6,Data!$1:$1,0)-1,1000,1)=IF(AF$7="","Yes",AF$7))*ROW(Data!$C$1:$C$1000),ROW(AF75)-ROW(AF$7)),1),"")</f>
        <v/>
      </c>
      <c r="AG75" s="49" t="str">
        <f ca="1">IF(AH75="","",IF(INDEX(Data!$BI:$BI,MATCH(AH75,Data!$A:$A,0),1)=0,"",INDEX(Data!$BI:$BI,MATCH(AH75,Data!$A:$A,0),1)))</f>
        <v/>
      </c>
      <c r="AH75" s="49" t="str">
        <f ca="1">IFERROR(INDEX(Data!$A$1:AL$1000,_xlfn.AGGREGATE(15,6,(OFFSET(Data!$A$1,0,MATCH(AH$6,Data!$1:$1,0)-1,1000,1)=IF(AH$7="","Yes",AH$7))/(OFFSET(Data!$A$1,0,MATCH(AH$6,Data!$1:$1,0)-1,1000,1)=IF(AH$7="","Yes",AH$7))*ROW(Data!$C$1:$C$1000),ROW(AH75)-ROW(AH$7)),1),"")</f>
        <v>Smithsonian</v>
      </c>
    </row>
    <row r="76" spans="1:34" ht="24" x14ac:dyDescent="0.4">
      <c r="A76" s="49" t="str">
        <f ca="1">IF(B76="","",IF(INDEX(Data!$BI:$BI,MATCH(B76,Data!$A:$A,0),1)=0,"",INDEX(Data!$BI:$BI,MATCH(B76,Data!$A:$A,0),1)))</f>
        <v/>
      </c>
      <c r="B76" s="49" t="str">
        <f ca="1">IFERROR(INDEX(Data!A$1:$A$1000,_xlfn.AGGREGATE(15,6,(OFFSET(Data!$A$1,0,MATCH(B$6,Data!$1:$1,0)-1,1000,1)=IF(B$7="","Yes",B$7))/(OFFSET(Data!$A$1,0,MATCH(B$6,Data!$1:$1,0)-1,1000,1)=IF(B$7="","Yes",B$7))*ROW(Data!$C$1:$C$1000),ROW(B76)-ROW(B$7)),1),"")</f>
        <v/>
      </c>
      <c r="C76" s="49" t="str">
        <f ca="1">IF(D76="","",IF(INDEX(Data!$BI:$BI,MATCH(D76,Data!$A:$A,0),1)=0,"",INDEX(Data!$BI:$BI,MATCH(D76,Data!$A:$A,0),1)))</f>
        <v/>
      </c>
      <c r="D76" s="49" t="str">
        <f ca="1">IFERROR(INDEX(Data!$A$1:C$1000,_xlfn.AGGREGATE(15,6,(OFFSET(Data!$A$1,0,MATCH(D$6,Data!$1:$1,0)-1,1000,1)=IF(D$7="","Yes",D$7))/(OFFSET(Data!$A$1,0,MATCH(D$6,Data!$1:$1,0)-1,1000,1)=IF(D$7="","Yes",D$7))*ROW(Data!$C$1:$C$1000),ROW(D76)-ROW(D$7)),1),"")</f>
        <v/>
      </c>
      <c r="E76" s="49" t="str">
        <f ca="1">IF(F76="","",IF(INDEX(Data!$BI:$BI,MATCH(F76,Data!$A:$A,0),1)=0,"",INDEX(Data!$BI:$BI,MATCH(F76,Data!$A:$A,0),1)))</f>
        <v/>
      </c>
      <c r="F76" s="49" t="str">
        <f ca="1">IFERROR(INDEX(Data!$A$1:E$1000,_xlfn.AGGREGATE(15,6,(OFFSET(Data!$A$1,0,MATCH(F$6,Data!$1:$1,0)-1,1000,1)=IF(F$7="","Yes",F$7))/(OFFSET(Data!$A$1,0,MATCH(F$6,Data!$1:$1,0)-1,1000,1)=IF(F$7="","Yes",F$7))*ROW(Data!$C$1:$C$1000),ROW(F76)-ROW(F$7)),1),"")</f>
        <v/>
      </c>
      <c r="G76" s="49" t="str">
        <f ca="1">IF(H76="","",IF(INDEX(Data!$BI:$BI,MATCH(H76,Data!$A:$A,0),1)=0,"",INDEX(Data!$BI:$BI,MATCH(H76,Data!$A:$A,0),1)))</f>
        <v/>
      </c>
      <c r="H76" s="49" t="str">
        <f ca="1">IFERROR(INDEX(Data!$A$1:G$1000,_xlfn.AGGREGATE(15,6,(OFFSET(Data!$A$1,0,MATCH(H$6,Data!$1:$1,0)-1,1000,1)=IF(H$7="","Yes",H$7))/(OFFSET(Data!$A$1,0,MATCH(H$6,Data!$1:$1,0)-1,1000,1)=IF(H$7="","Yes",H$7))*ROW(Data!$C$1:$C$1000),ROW(H76)-ROW(H$7)),1),"")</f>
        <v/>
      </c>
      <c r="I76" s="49" t="str">
        <f ca="1">IF(J76="","",IF(INDEX(Data!$BI:$BI,MATCH(J76,Data!$A:$A,0),1)=0,"",INDEX(Data!$BI:$BI,MATCH(J76,Data!$A:$A,0),1)))</f>
        <v/>
      </c>
      <c r="J76" s="49" t="str">
        <f ca="1">IFERROR(INDEX(Data!$A$1:I$1000,_xlfn.AGGREGATE(15,6,(OFFSET(Data!$A$1,0,MATCH(J$6,Data!$1:$1,0)-1,1000,1)=IF(J$7="","Yes",J$7))/(OFFSET(Data!$A$1,0,MATCH(J$6,Data!$1:$1,0)-1,1000,1)=IF(J$7="","Yes",J$7))*ROW(Data!$C$1:$C$1000),ROW(J76)-ROW(J$7)),1),"")</f>
        <v>USA Network</v>
      </c>
      <c r="K76" s="49" t="str">
        <f ca="1">IF(L76="","",IF(INDEX(Data!$BI:$BI,MATCH(L76,Data!$A:$A,0),1)=0,"",INDEX(Data!$BI:$BI,MATCH(L76,Data!$A:$A,0),1)))</f>
        <v/>
      </c>
      <c r="L76" s="49" t="str">
        <f ca="1">IFERROR(INDEX(Data!$A$1:K$1000,_xlfn.AGGREGATE(15,6,(OFFSET(Data!$A$1,0,MATCH(L$6,Data!$1:$1,0)-1,1000,1)=IF(L$7="","Yes",L$7))/(OFFSET(Data!$A$1,0,MATCH(L$6,Data!$1:$1,0)-1,1000,1)=IF(L$7="","Yes",L$7))*ROW(Data!$C$1:$C$1000),ROW(L76)-ROW(L$7)),1),"")</f>
        <v>USA Network</v>
      </c>
      <c r="M76" s="49" t="str">
        <f ca="1">IF(N76="","",IF(INDEX(Data!$BI:$BI,MATCH(N76,Data!$A:$A,0),1)=0,"",INDEX(Data!$BI:$BI,MATCH(N76,Data!$A:$A,0),1)))</f>
        <v/>
      </c>
      <c r="N76" s="49" t="str">
        <f ca="1">IFERROR(INDEX(Data!$A$1:M$1000,_xlfn.AGGREGATE(15,6,(OFFSET(Data!$A$1,0,MATCH(N$6,Data!$1:$1,0)-1,1000,1)=IF(N$7="","Yes",N$7))/(OFFSET(Data!$A$1,0,MATCH(N$6,Data!$1:$1,0)-1,1000,1)=IF(N$7="","Yes",N$7))*ROW(Data!$C$1:$C$1000),ROW(N76)-ROW(N$7)),1),"")</f>
        <v>One American News</v>
      </c>
      <c r="O76" s="49" t="str">
        <f ca="1">IF(P76="","",IF(INDEX(Data!$BI:$BI,MATCH(P76,Data!$A:$A,0),1)=0,"",INDEX(Data!$BI:$BI,MATCH(P76,Data!$A:$A,0),1)))</f>
        <v/>
      </c>
      <c r="P76" s="49" t="str">
        <f ca="1">IFERROR(INDEX(Data!$A$1:O$1000,_xlfn.AGGREGATE(15,6,(OFFSET(Data!$A$1,0,MATCH(P$6,Data!$1:$1,0)-1,1000,1)=IF(P$7="","Yes",P$7))/(OFFSET(Data!$A$1,0,MATCH(P$6,Data!$1:$1,0)-1,1000,1)=IF(P$7="","Yes",P$7))*ROW(Data!$C$1:$C$1000),ROW(P76)-ROW(P$7)),1),"")</f>
        <v>Investigation Discovery</v>
      </c>
      <c r="Q76" s="49" t="str">
        <f ca="1">IF(R76="","",IF(INDEX(Data!$BI:$BI,MATCH(R76,Data!$A:$A,0),1)=0,"",INDEX(Data!$BI:$BI,MATCH(R76,Data!$A:$A,0),1)))</f>
        <v/>
      </c>
      <c r="R76" s="49" t="str">
        <f ca="1">IFERROR(INDEX(Data!$A$1:Q$1000,_xlfn.AGGREGATE(15,6,(OFFSET(Data!$A$1,0,MATCH(R$6,Data!$1:$1,0)-1,1000,1)=IF(R$7="","Yes",R$7))/(OFFSET(Data!$A$1,0,MATCH(R$6,Data!$1:$1,0)-1,1000,1)=IF(R$7="","Yes",R$7))*ROW(Data!$C$1:$C$1000),ROW(R76)-ROW(R$7)),1),"")</f>
        <v>HLN</v>
      </c>
      <c r="S76" s="49" t="str">
        <f ca="1">IF(T76="","",IF(INDEX(Data!$BI:$BI,MATCH(T76,Data!$A:$A,0),1)=0,"",INDEX(Data!$BI:$BI,MATCH(T76,Data!$A:$A,0),1)))</f>
        <v/>
      </c>
      <c r="T76" s="49" t="str">
        <f ca="1">IFERROR(INDEX(Data!$A$1:R$1000,_xlfn.AGGREGATE(15,6,(OFFSET(Data!$A$1,0,MATCH(T$6,Data!$1:$1,0)-1,1000,1)=IF(T$7="","Yes",T$7))/(OFFSET(Data!$A$1,0,MATCH(T$6,Data!$1:$1,0)-1,1000,1)=IF(T$7="","Yes",T$7))*ROW(Data!$C$1:$C$1000),ROW(T76)-ROW(T$7)),1),"")</f>
        <v>MTV</v>
      </c>
      <c r="U76" s="49" t="str">
        <f ca="1">IF(V76="","",IF(INDEX(Data!$BI:$BI,MATCH(V76,Data!$A:$A,0),1)=0,"",INDEX(Data!$BI:$BI,MATCH(V76,Data!$A:$A,0),1)))</f>
        <v/>
      </c>
      <c r="V76" s="49" t="str">
        <f ca="1">IFERROR(INDEX(Data!$A$1:T$1000,_xlfn.AGGREGATE(15,6,(OFFSET(Data!$A$1,0,MATCH(V$6,Data!$1:$1,0)-1,1000,1)=IF(V$7="","Yes",V$7))/(OFFSET(Data!$A$1,0,MATCH(V$6,Data!$1:$1,0)-1,1000,1)=IF(V$7="","Yes",V$7))*ROW(Data!$C$1:$C$1000),ROW(V76)-ROW(V$7)),1),"")</f>
        <v>Syfy</v>
      </c>
      <c r="W76" s="49" t="str">
        <f ca="1">IF(X76="","",IF(INDEX(Data!$BI:$BI,MATCH(X76,Data!$A:$A,0),1)=0,"",INDEX(Data!$BI:$BI,MATCH(X76,Data!$A:$A,0),1)))</f>
        <v/>
      </c>
      <c r="X76" s="49" t="str">
        <f ca="1">IFERROR(INDEX(Data!$A$1:V$1000,_xlfn.AGGREGATE(15,6,(OFFSET(Data!$A$1,0,MATCH(X$6,Data!$1:$1,0)-1,1000,1)=IF(X$7="","Yes",X$7))/(OFFSET(Data!$A$1,0,MATCH(X$6,Data!$1:$1,0)-1,1000,1)=IF(X$7="","Yes",X$7))*ROW(Data!$C$1:$C$1000),ROW(X76)-ROW(X$7)),1),"")</f>
        <v/>
      </c>
      <c r="Y76" s="49" t="str">
        <f ca="1">IF(Z76="","",IF(INDEX(Data!$BI:$BI,MATCH(Z76,Data!$A:$A,0),1)=0,"",INDEX(Data!$BI:$BI,MATCH(Z76,Data!$A:$A,0),1)))</f>
        <v/>
      </c>
      <c r="Z76" s="49" t="str">
        <f ca="1">IFERROR(INDEX(Data!$A$1:X$1000,_xlfn.AGGREGATE(15,6,(OFFSET(Data!$A$1,0,MATCH(Z$6,Data!$1:$1,0)-1,1000,1)=IF(Z$7="","Yes",Z$7))/(OFFSET(Data!$A$1,0,MATCH(Z$6,Data!$1:$1,0)-1,1000,1)=IF(Z$7="","Yes",Z$7))*ROW(Data!$C$1:$C$1000),ROW(Z76)-ROW(Z$7)),1),"")</f>
        <v/>
      </c>
      <c r="AA76" s="49" t="str">
        <f ca="1">IF(AB76="","",IF(INDEX(Data!$BI:$BI,MATCH(AB76,Data!$A:$A,0),1)=0,"",INDEX(Data!$BI:$BI,MATCH(AB76,Data!$A:$A,0),1)))</f>
        <v/>
      </c>
      <c r="AB76" s="49" t="str">
        <f ca="1">IFERROR(INDEX(Data!$A$1:Z$1000,_xlfn.AGGREGATE(15,6,(OFFSET(Data!$A$1,0,MATCH(AB$6,Data!$1:$1,0)-1,1000,1)=IF(AB$7="","Yes",AB$7))/(OFFSET(Data!$A$1,0,MATCH(AB$6,Data!$1:$1,0)-1,1000,1)=IF(AB$7="","Yes",AB$7))*ROW(Data!$C$1:$C$1000),ROW(AB76)-ROW(AB$7)),1),"")</f>
        <v>Olympic Channel</v>
      </c>
      <c r="AC76" s="49" t="str">
        <f ca="1">IF(AD76="","",IF(INDEX(Data!$BI:$BI,MATCH(AD76,Data!$A:$A,0),1)=0,"",INDEX(Data!$BI:$BI,MATCH(AD76,Data!$A:$A,0),1)))</f>
        <v/>
      </c>
      <c r="AD76" s="49" t="str">
        <f ca="1">IFERROR(INDEX(Data!$A$1:AB$1000,_xlfn.AGGREGATE(15,6,(OFFSET(Data!$A$1,0,MATCH(AD$6,Data!$1:$1,0)-1,1000,1)=IF(AD$7="","Yes",AD$7))/(OFFSET(Data!$A$1,0,MATCH(AD$6,Data!$1:$1,0)-1,1000,1)=IF(AD$7="","Yes",AD$7))*ROW(Data!$C$1:$C$1000),ROW(AD76)-ROW(AD$7)),1),"")</f>
        <v/>
      </c>
      <c r="AE76" s="49" t="str">
        <f ca="1">IF(AF76="","",IF(INDEX(Data!$BI:$BI,MATCH(AF76,Data!$A:$A,0),1)=0,"",INDEX(Data!$BI:$BI,MATCH(AF76,Data!$A:$A,0),1)))</f>
        <v/>
      </c>
      <c r="AF76" s="49" t="str">
        <f ca="1">IFERROR(INDEX(Data!$A$1:AJ$1000,_xlfn.AGGREGATE(15,6,(OFFSET(Data!$A$1,0,MATCH(AF$6,Data!$1:$1,0)-1,1000,1)=IF(AF$7="","Yes",AF$7))/(OFFSET(Data!$A$1,0,MATCH(AF$6,Data!$1:$1,0)-1,1000,1)=IF(AF$7="","Yes",AF$7))*ROW(Data!$C$1:$C$1000),ROW(AF76)-ROW(AF$7)),1),"")</f>
        <v/>
      </c>
      <c r="AG76" s="49" t="str">
        <f ca="1">IF(AH76="","",IF(INDEX(Data!$BI:$BI,MATCH(AH76,Data!$A:$A,0),1)=0,"",INDEX(Data!$BI:$BI,MATCH(AH76,Data!$A:$A,0),1)))</f>
        <v/>
      </c>
      <c r="AH76" s="49" t="str">
        <f ca="1">IFERROR(INDEX(Data!$A$1:AL$1000,_xlfn.AGGREGATE(15,6,(OFFSET(Data!$A$1,0,MATCH(AH$6,Data!$1:$1,0)-1,1000,1)=IF(AH$7="","Yes",AH$7))/(OFFSET(Data!$A$1,0,MATCH(AH$6,Data!$1:$1,0)-1,1000,1)=IF(AH$7="","Yes",AH$7))*ROW(Data!$C$1:$C$1000),ROW(AH76)-ROW(AH$7)),1),"")</f>
        <v>Spectrum Bay News 9</v>
      </c>
    </row>
    <row r="77" spans="1:34" x14ac:dyDescent="0.4">
      <c r="A77" s="49" t="str">
        <f ca="1">IF(B77="","",IF(INDEX(Data!$BI:$BI,MATCH(B77,Data!$A:$A,0),1)=0,"",INDEX(Data!$BI:$BI,MATCH(B77,Data!$A:$A,0),1)))</f>
        <v/>
      </c>
      <c r="B77" s="49" t="str">
        <f ca="1">IFERROR(INDEX(Data!A$1:$A$1000,_xlfn.AGGREGATE(15,6,(OFFSET(Data!$A$1,0,MATCH(B$6,Data!$1:$1,0)-1,1000,1)=IF(B$7="","Yes",B$7))/(OFFSET(Data!$A$1,0,MATCH(B$6,Data!$1:$1,0)-1,1000,1)=IF(B$7="","Yes",B$7))*ROW(Data!$C$1:$C$1000),ROW(B77)-ROW(B$7)),1),"")</f>
        <v/>
      </c>
      <c r="C77" s="49" t="str">
        <f ca="1">IF(D77="","",IF(INDEX(Data!$BI:$BI,MATCH(D77,Data!$A:$A,0),1)=0,"",INDEX(Data!$BI:$BI,MATCH(D77,Data!$A:$A,0),1)))</f>
        <v/>
      </c>
      <c r="D77" s="49" t="str">
        <f ca="1">IFERROR(INDEX(Data!$A$1:C$1000,_xlfn.AGGREGATE(15,6,(OFFSET(Data!$A$1,0,MATCH(D$6,Data!$1:$1,0)-1,1000,1)=IF(D$7="","Yes",D$7))/(OFFSET(Data!$A$1,0,MATCH(D$6,Data!$1:$1,0)-1,1000,1)=IF(D$7="","Yes",D$7))*ROW(Data!$C$1:$C$1000),ROW(D77)-ROW(D$7)),1),"")</f>
        <v/>
      </c>
      <c r="E77" s="49" t="str">
        <f ca="1">IF(F77="","",IF(INDEX(Data!$BI:$BI,MATCH(F77,Data!$A:$A,0),1)=0,"",INDEX(Data!$BI:$BI,MATCH(F77,Data!$A:$A,0),1)))</f>
        <v/>
      </c>
      <c r="F77" s="49" t="str">
        <f ca="1">IFERROR(INDEX(Data!$A$1:E$1000,_xlfn.AGGREGATE(15,6,(OFFSET(Data!$A$1,0,MATCH(F$6,Data!$1:$1,0)-1,1000,1)=IF(F$7="","Yes",F$7))/(OFFSET(Data!$A$1,0,MATCH(F$6,Data!$1:$1,0)-1,1000,1)=IF(F$7="","Yes",F$7))*ROW(Data!$C$1:$C$1000),ROW(F77)-ROW(F$7)),1),"")</f>
        <v/>
      </c>
      <c r="G77" s="49" t="str">
        <f ca="1">IF(H77="","",IF(INDEX(Data!$BI:$BI,MATCH(H77,Data!$A:$A,0),1)=0,"",INDEX(Data!$BI:$BI,MATCH(H77,Data!$A:$A,0),1)))</f>
        <v/>
      </c>
      <c r="H77" s="49" t="str">
        <f ca="1">IFERROR(INDEX(Data!$A$1:G$1000,_xlfn.AGGREGATE(15,6,(OFFSET(Data!$A$1,0,MATCH(H$6,Data!$1:$1,0)-1,1000,1)=IF(H$7="","Yes",H$7))/(OFFSET(Data!$A$1,0,MATCH(H$6,Data!$1:$1,0)-1,1000,1)=IF(H$7="","Yes",H$7))*ROW(Data!$C$1:$C$1000),ROW(H77)-ROW(H$7)),1),"")</f>
        <v/>
      </c>
      <c r="I77" s="49" t="str">
        <f ca="1">IF(J77="","",IF(INDEX(Data!$BI:$BI,MATCH(J77,Data!$A:$A,0),1)=0,"",INDEX(Data!$BI:$BI,MATCH(J77,Data!$A:$A,0),1)))</f>
        <v/>
      </c>
      <c r="J77" s="49" t="str">
        <f ca="1">IFERROR(INDEX(Data!$A$1:I$1000,_xlfn.AGGREGATE(15,6,(OFFSET(Data!$A$1,0,MATCH(J$6,Data!$1:$1,0)-1,1000,1)=IF(J$7="","Yes",J$7))/(OFFSET(Data!$A$1,0,MATCH(J$6,Data!$1:$1,0)-1,1000,1)=IF(J$7="","Yes",J$7))*ROW(Data!$C$1:$C$1000),ROW(J77)-ROW(J$7)),1),"")</f>
        <v>VH1</v>
      </c>
      <c r="K77" s="49" t="str">
        <f ca="1">IF(L77="","",IF(INDEX(Data!$BI:$BI,MATCH(L77,Data!$A:$A,0),1)=0,"",INDEX(Data!$BI:$BI,MATCH(L77,Data!$A:$A,0),1)))</f>
        <v/>
      </c>
      <c r="L77" s="49" t="str">
        <f ca="1">IFERROR(INDEX(Data!$A$1:K$1000,_xlfn.AGGREGATE(15,6,(OFFSET(Data!$A$1,0,MATCH(L$6,Data!$1:$1,0)-1,1000,1)=IF(L$7="","Yes",L$7))/(OFFSET(Data!$A$1,0,MATCH(L$6,Data!$1:$1,0)-1,1000,1)=IF(L$7="","Yes",L$7))*ROW(Data!$C$1:$C$1000),ROW(L77)-ROW(L$7)),1),"")</f>
        <v>VH1</v>
      </c>
      <c r="M77" s="49" t="str">
        <f ca="1">IF(N77="","",IF(INDEX(Data!$BI:$BI,MATCH(N77,Data!$A:$A,0),1)=0,"",INDEX(Data!$BI:$BI,MATCH(N77,Data!$A:$A,0),1)))</f>
        <v/>
      </c>
      <c r="N77" s="49" t="str">
        <f ca="1">IFERROR(INDEX(Data!$A$1:M$1000,_xlfn.AGGREGATE(15,6,(OFFSET(Data!$A$1,0,MATCH(N$6,Data!$1:$1,0)-1,1000,1)=IF(N$7="","Yes",N$7))/(OFFSET(Data!$A$1,0,MATCH(N$6,Data!$1:$1,0)-1,1000,1)=IF(N$7="","Yes",N$7))*ROW(Data!$C$1:$C$1000),ROW(N77)-ROW(N$7)),1),"")</f>
        <v>Own</v>
      </c>
      <c r="O77" s="49" t="str">
        <f ca="1">IF(P77="","",IF(INDEX(Data!$BI:$BI,MATCH(P77,Data!$A:$A,0),1)=0,"",INDEX(Data!$BI:$BI,MATCH(P77,Data!$A:$A,0),1)))</f>
        <v/>
      </c>
      <c r="P77" s="49" t="str">
        <f ca="1">IFERROR(INDEX(Data!$A$1:O$1000,_xlfn.AGGREGATE(15,6,(OFFSET(Data!$A$1,0,MATCH(P$6,Data!$1:$1,0)-1,1000,1)=IF(P$7="","Yes",P$7))/(OFFSET(Data!$A$1,0,MATCH(P$6,Data!$1:$1,0)-1,1000,1)=IF(P$7="","Yes",P$7))*ROW(Data!$C$1:$C$1000),ROW(P77)-ROW(P$7)),1),"")</f>
        <v>Justice Central</v>
      </c>
      <c r="Q77" s="49" t="str">
        <f ca="1">IF(R77="","",IF(INDEX(Data!$BI:$BI,MATCH(R77,Data!$A:$A,0),1)=0,"",INDEX(Data!$BI:$BI,MATCH(R77,Data!$A:$A,0),1)))</f>
        <v/>
      </c>
      <c r="R77" s="49" t="str">
        <f ca="1">IFERROR(INDEX(Data!$A$1:Q$1000,_xlfn.AGGREGATE(15,6,(OFFSET(Data!$A$1,0,MATCH(R$6,Data!$1:$1,0)-1,1000,1)=IF(R$7="","Yes",R$7))/(OFFSET(Data!$A$1,0,MATCH(R$6,Data!$1:$1,0)-1,1000,1)=IF(R$7="","Yes",R$7))*ROW(Data!$C$1:$C$1000),ROW(R77)-ROW(R$7)),1),"")</f>
        <v>IFC</v>
      </c>
      <c r="S77" s="49" t="str">
        <f ca="1">IF(T77="","",IF(INDEX(Data!$BI:$BI,MATCH(T77,Data!$A:$A,0),1)=0,"",INDEX(Data!$BI:$BI,MATCH(T77,Data!$A:$A,0),1)))</f>
        <v/>
      </c>
      <c r="T77" s="49" t="str">
        <f ca="1">IFERROR(INDEX(Data!$A$1:R$1000,_xlfn.AGGREGATE(15,6,(OFFSET(Data!$A$1,0,MATCH(T$6,Data!$1:$1,0)-1,1000,1)=IF(T$7="","Yes",T$7))/(OFFSET(Data!$A$1,0,MATCH(T$6,Data!$1:$1,0)-1,1000,1)=IF(T$7="","Yes",T$7))*ROW(Data!$C$1:$C$1000),ROW(T77)-ROW(T$7)),1),"")</f>
        <v>Multimedios</v>
      </c>
      <c r="U77" s="49" t="str">
        <f ca="1">IF(V77="","",IF(INDEX(Data!$BI:$BI,MATCH(V77,Data!$A:$A,0),1)=0,"",INDEX(Data!$BI:$BI,MATCH(V77,Data!$A:$A,0),1)))</f>
        <v/>
      </c>
      <c r="V77" s="49" t="str">
        <f ca="1">IFERROR(INDEX(Data!$A$1:T$1000,_xlfn.AGGREGATE(15,6,(OFFSET(Data!$A$1,0,MATCH(V$6,Data!$1:$1,0)-1,1000,1)=IF(V$7="","Yes",V$7))/(OFFSET(Data!$A$1,0,MATCH(V$6,Data!$1:$1,0)-1,1000,1)=IF(V$7="","Yes",V$7))*ROW(Data!$C$1:$C$1000),ROW(V77)-ROW(V$7)),1),"")</f>
        <v>Tastemade</v>
      </c>
      <c r="W77" s="49" t="str">
        <f ca="1">IF(X77="","",IF(INDEX(Data!$BI:$BI,MATCH(X77,Data!$A:$A,0),1)=0,"",INDEX(Data!$BI:$BI,MATCH(X77,Data!$A:$A,0),1)))</f>
        <v/>
      </c>
      <c r="X77" s="49" t="str">
        <f ca="1">IFERROR(INDEX(Data!$A$1:V$1000,_xlfn.AGGREGATE(15,6,(OFFSET(Data!$A$1,0,MATCH(X$6,Data!$1:$1,0)-1,1000,1)=IF(X$7="","Yes",X$7))/(OFFSET(Data!$A$1,0,MATCH(X$6,Data!$1:$1,0)-1,1000,1)=IF(X$7="","Yes",X$7))*ROW(Data!$C$1:$C$1000),ROW(X77)-ROW(X$7)),1),"")</f>
        <v/>
      </c>
      <c r="Y77" s="49" t="str">
        <f ca="1">IF(Z77="","",IF(INDEX(Data!$BI:$BI,MATCH(Z77,Data!$A:$A,0),1)=0,"",INDEX(Data!$BI:$BI,MATCH(Z77,Data!$A:$A,0),1)))</f>
        <v/>
      </c>
      <c r="Z77" s="49" t="str">
        <f ca="1">IFERROR(INDEX(Data!$A$1:X$1000,_xlfn.AGGREGATE(15,6,(OFFSET(Data!$A$1,0,MATCH(Z$6,Data!$1:$1,0)-1,1000,1)=IF(Z$7="","Yes",Z$7))/(OFFSET(Data!$A$1,0,MATCH(Z$6,Data!$1:$1,0)-1,1000,1)=IF(Z$7="","Yes",Z$7))*ROW(Data!$C$1:$C$1000),ROW(Z77)-ROW(Z$7)),1),"")</f>
        <v/>
      </c>
      <c r="AA77" s="49" t="str">
        <f ca="1">IF(AB77="","",IF(INDEX(Data!$BI:$BI,MATCH(AB77,Data!$A:$A,0),1)=0,"",INDEX(Data!$BI:$BI,MATCH(AB77,Data!$A:$A,0),1)))</f>
        <v/>
      </c>
      <c r="AB77" s="49" t="str">
        <f ca="1">IFERROR(INDEX(Data!$A$1:Z$1000,_xlfn.AGGREGATE(15,6,(OFFSET(Data!$A$1,0,MATCH(AB$6,Data!$1:$1,0)-1,1000,1)=IF(AB$7="","Yes",AB$7))/(OFFSET(Data!$A$1,0,MATCH(AB$6,Data!$1:$1,0)-1,1000,1)=IF(AB$7="","Yes",AB$7))*ROW(Data!$C$1:$C$1000),ROW(AB77)-ROW(AB$7)),1),"")</f>
        <v>Own</v>
      </c>
      <c r="AC77" s="49" t="str">
        <f ca="1">IF(AD77="","",IF(INDEX(Data!$BI:$BI,MATCH(AD77,Data!$A:$A,0),1)=0,"",INDEX(Data!$BI:$BI,MATCH(AD77,Data!$A:$A,0),1)))</f>
        <v/>
      </c>
      <c r="AD77" s="49" t="str">
        <f ca="1">IFERROR(INDEX(Data!$A$1:AB$1000,_xlfn.AGGREGATE(15,6,(OFFSET(Data!$A$1,0,MATCH(AD$6,Data!$1:$1,0)-1,1000,1)=IF(AD$7="","Yes",AD$7))/(OFFSET(Data!$A$1,0,MATCH(AD$6,Data!$1:$1,0)-1,1000,1)=IF(AD$7="","Yes",AD$7))*ROW(Data!$C$1:$C$1000),ROW(AD77)-ROW(AD$7)),1),"")</f>
        <v/>
      </c>
      <c r="AE77" s="49" t="str">
        <f ca="1">IF(AF77="","",IF(INDEX(Data!$BI:$BI,MATCH(AF77,Data!$A:$A,0),1)=0,"",INDEX(Data!$BI:$BI,MATCH(AF77,Data!$A:$A,0),1)))</f>
        <v/>
      </c>
      <c r="AF77" s="49" t="str">
        <f ca="1">IFERROR(INDEX(Data!$A$1:AJ$1000,_xlfn.AGGREGATE(15,6,(OFFSET(Data!$A$1,0,MATCH(AF$6,Data!$1:$1,0)-1,1000,1)=IF(AF$7="","Yes",AF$7))/(OFFSET(Data!$A$1,0,MATCH(AF$6,Data!$1:$1,0)-1,1000,1)=IF(AF$7="","Yes",AF$7))*ROW(Data!$C$1:$C$1000),ROW(AF77)-ROW(AF$7)),1),"")</f>
        <v/>
      </c>
      <c r="AG77" s="49" t="str">
        <f ca="1">IF(AH77="","",IF(INDEX(Data!$BI:$BI,MATCH(AH77,Data!$A:$A,0),1)=0,"",INDEX(Data!$BI:$BI,MATCH(AH77,Data!$A:$A,0),1)))</f>
        <v/>
      </c>
      <c r="AH77" s="49" t="str">
        <f ca="1">IFERROR(INDEX(Data!$A$1:AL$1000,_xlfn.AGGREGATE(15,6,(OFFSET(Data!$A$1,0,MATCH(AH$6,Data!$1:$1,0)-1,1000,1)=IF(AH$7="","Yes",AH$7))/(OFFSET(Data!$A$1,0,MATCH(AH$6,Data!$1:$1,0)-1,1000,1)=IF(AH$7="","Yes",AH$7))*ROW(Data!$C$1:$C$1000),ROW(AH77)-ROW(AH$7)),1),"")</f>
        <v>Spectrum News</v>
      </c>
    </row>
    <row r="78" spans="1:34" ht="24" x14ac:dyDescent="0.4">
      <c r="A78" s="49" t="str">
        <f ca="1">IF(B78="","",IF(INDEX(Data!$BI:$BI,MATCH(B78,Data!$A:$A,0),1)=0,"",INDEX(Data!$BI:$BI,MATCH(B78,Data!$A:$A,0),1)))</f>
        <v/>
      </c>
      <c r="B78" s="49" t="str">
        <f ca="1">IFERROR(INDEX(Data!A$1:$A$1000,_xlfn.AGGREGATE(15,6,(OFFSET(Data!$A$1,0,MATCH(B$6,Data!$1:$1,0)-1,1000,1)=IF(B$7="","Yes",B$7))/(OFFSET(Data!$A$1,0,MATCH(B$6,Data!$1:$1,0)-1,1000,1)=IF(B$7="","Yes",B$7))*ROW(Data!$C$1:$C$1000),ROW(B78)-ROW(B$7)),1),"")</f>
        <v/>
      </c>
      <c r="C78" s="49" t="str">
        <f ca="1">IF(D78="","",IF(INDEX(Data!$BI:$BI,MATCH(D78,Data!$A:$A,0),1)=0,"",INDEX(Data!$BI:$BI,MATCH(D78,Data!$A:$A,0),1)))</f>
        <v/>
      </c>
      <c r="D78" s="49" t="str">
        <f ca="1">IFERROR(INDEX(Data!$A$1:C$1000,_xlfn.AGGREGATE(15,6,(OFFSET(Data!$A$1,0,MATCH(D$6,Data!$1:$1,0)-1,1000,1)=IF(D$7="","Yes",D$7))/(OFFSET(Data!$A$1,0,MATCH(D$6,Data!$1:$1,0)-1,1000,1)=IF(D$7="","Yes",D$7))*ROW(Data!$C$1:$C$1000),ROW(D78)-ROW(D$7)),1),"")</f>
        <v/>
      </c>
      <c r="E78" s="49" t="str">
        <f ca="1">IF(F78="","",IF(INDEX(Data!$BI:$BI,MATCH(F78,Data!$A:$A,0),1)=0,"",INDEX(Data!$BI:$BI,MATCH(F78,Data!$A:$A,0),1)))</f>
        <v/>
      </c>
      <c r="F78" s="49" t="str">
        <f ca="1">IFERROR(INDEX(Data!$A$1:E$1000,_xlfn.AGGREGATE(15,6,(OFFSET(Data!$A$1,0,MATCH(F$6,Data!$1:$1,0)-1,1000,1)=IF(F$7="","Yes",F$7))/(OFFSET(Data!$A$1,0,MATCH(F$6,Data!$1:$1,0)-1,1000,1)=IF(F$7="","Yes",F$7))*ROW(Data!$C$1:$C$1000),ROW(F78)-ROW(F$7)),1),"")</f>
        <v/>
      </c>
      <c r="G78" s="49" t="str">
        <f ca="1">IF(H78="","",IF(INDEX(Data!$BI:$BI,MATCH(H78,Data!$A:$A,0),1)=0,"",INDEX(Data!$BI:$BI,MATCH(H78,Data!$A:$A,0),1)))</f>
        <v/>
      </c>
      <c r="H78" s="49" t="str">
        <f ca="1">IFERROR(INDEX(Data!$A$1:G$1000,_xlfn.AGGREGATE(15,6,(OFFSET(Data!$A$1,0,MATCH(H$6,Data!$1:$1,0)-1,1000,1)=IF(H$7="","Yes",H$7))/(OFFSET(Data!$A$1,0,MATCH(H$6,Data!$1:$1,0)-1,1000,1)=IF(H$7="","Yes",H$7))*ROW(Data!$C$1:$C$1000),ROW(H78)-ROW(H$7)),1),"")</f>
        <v/>
      </c>
      <c r="I78" s="49" t="str">
        <f ca="1">IF(J78="","",IF(INDEX(Data!$BI:$BI,MATCH(J78,Data!$A:$A,0),1)=0,"",INDEX(Data!$BI:$BI,MATCH(J78,Data!$A:$A,0),1)))</f>
        <v/>
      </c>
      <c r="J78" s="49" t="str">
        <f ca="1">IFERROR(INDEX(Data!$A$1:I$1000,_xlfn.AGGREGATE(15,6,(OFFSET(Data!$A$1,0,MATCH(J$6,Data!$1:$1,0)-1,1000,1)=IF(J$7="","Yes",J$7))/(OFFSET(Data!$A$1,0,MATCH(J$6,Data!$1:$1,0)-1,1000,1)=IF(J$7="","Yes",J$7))*ROW(Data!$C$1:$C$1000),ROW(J78)-ROW(J$7)),1),"")</f>
        <v>Yes Network</v>
      </c>
      <c r="K78" s="49" t="str">
        <f ca="1">IF(L78="","",IF(INDEX(Data!$BI:$BI,MATCH(L78,Data!$A:$A,0),1)=0,"",INDEX(Data!$BI:$BI,MATCH(L78,Data!$A:$A,0),1)))</f>
        <v/>
      </c>
      <c r="L78" s="49" t="str">
        <f ca="1">IFERROR(INDEX(Data!$A$1:K$1000,_xlfn.AGGREGATE(15,6,(OFFSET(Data!$A$1,0,MATCH(L$6,Data!$1:$1,0)-1,1000,1)=IF(L$7="","Yes",L$7))/(OFFSET(Data!$A$1,0,MATCH(L$6,Data!$1:$1,0)-1,1000,1)=IF(L$7="","Yes",L$7))*ROW(Data!$C$1:$C$1000),ROW(L78)-ROW(L$7)),1),"")</f>
        <v>Viceland</v>
      </c>
      <c r="M78" s="49" t="str">
        <f ca="1">IF(N78="","",IF(INDEX(Data!$BI:$BI,MATCH(N78,Data!$A:$A,0),1)=0,"",INDEX(Data!$BI:$BI,MATCH(N78,Data!$A:$A,0),1)))</f>
        <v/>
      </c>
      <c r="N78" s="49" t="str">
        <f ca="1">IFERROR(INDEX(Data!$A$1:M$1000,_xlfn.AGGREGATE(15,6,(OFFSET(Data!$A$1,0,MATCH(N$6,Data!$1:$1,0)-1,1000,1)=IF(N$7="","Yes",N$7))/(OFFSET(Data!$A$1,0,MATCH(N$6,Data!$1:$1,0)-1,1000,1)=IF(N$7="","Yes",N$7))*ROW(Data!$C$1:$C$1000),ROW(N78)-ROW(N$7)),1),"")</f>
        <v>Paramount Network</v>
      </c>
      <c r="O78" s="49" t="str">
        <f ca="1">IF(P78="","",IF(INDEX(Data!$BI:$BI,MATCH(P78,Data!$A:$A,0),1)=0,"",INDEX(Data!$BI:$BI,MATCH(P78,Data!$A:$A,0),1)))</f>
        <v/>
      </c>
      <c r="P78" s="49" t="str">
        <f ca="1">IFERROR(INDEX(Data!$A$1:O$1000,_xlfn.AGGREGATE(15,6,(OFFSET(Data!$A$1,0,MATCH(P$6,Data!$1:$1,0)-1,1000,1)=IF(P$7="","Yes",P$7))/(OFFSET(Data!$A$1,0,MATCH(P$6,Data!$1:$1,0)-1,1000,1)=IF(P$7="","Yes",P$7))*ROW(Data!$C$1:$C$1000),ROW(P78)-ROW(P$7)),1),"")</f>
        <v>Lifetime</v>
      </c>
      <c r="Q78" s="49" t="str">
        <f ca="1">IF(R78="","",IF(INDEX(Data!$BI:$BI,MATCH(R78,Data!$A:$A,0),1)=0,"",INDEX(Data!$BI:$BI,MATCH(R78,Data!$A:$A,0),1)))</f>
        <v/>
      </c>
      <c r="R78" s="49" t="str">
        <f ca="1">IFERROR(INDEX(Data!$A$1:Q$1000,_xlfn.AGGREGATE(15,6,(OFFSET(Data!$A$1,0,MATCH(R$6,Data!$1:$1,0)-1,1000,1)=IF(R$7="","Yes",R$7))/(OFFSET(Data!$A$1,0,MATCH(R$6,Data!$1:$1,0)-1,1000,1)=IF(R$7="","Yes",R$7))*ROW(Data!$C$1:$C$1000),ROW(R78)-ROW(R$7)),1),"")</f>
        <v>Investigation Discovery</v>
      </c>
      <c r="S78" s="49" t="str">
        <f ca="1">IF(T78="","",IF(INDEX(Data!$BI:$BI,MATCH(T78,Data!$A:$A,0),1)=0,"",INDEX(Data!$BI:$BI,MATCH(T78,Data!$A:$A,0),1)))</f>
        <v/>
      </c>
      <c r="T78" s="49" t="str">
        <f ca="1">IFERROR(INDEX(Data!$A$1:R$1000,_xlfn.AGGREGATE(15,6,(OFFSET(Data!$A$1,0,MATCH(T$6,Data!$1:$1,0)-1,1000,1)=IF(T$7="","Yes",T$7))/(OFFSET(Data!$A$1,0,MATCH(T$6,Data!$1:$1,0)-1,1000,1)=IF(T$7="","Yes",T$7))*ROW(Data!$C$1:$C$1000),ROW(T78)-ROW(T$7)),1),"")</f>
        <v>Nat Geo Mundo</v>
      </c>
      <c r="U78" s="49" t="str">
        <f ca="1">IF(V78="","",IF(INDEX(Data!$BI:$BI,MATCH(V78,Data!$A:$A,0),1)=0,"",INDEX(Data!$BI:$BI,MATCH(V78,Data!$A:$A,0),1)))</f>
        <v/>
      </c>
      <c r="V78" s="49" t="str">
        <f ca="1">IFERROR(INDEX(Data!$A$1:T$1000,_xlfn.AGGREGATE(15,6,(OFFSET(Data!$A$1,0,MATCH(V$6,Data!$1:$1,0)-1,1000,1)=IF(V$7="","Yes",V$7))/(OFFSET(Data!$A$1,0,MATCH(V$6,Data!$1:$1,0)-1,1000,1)=IF(V$7="","Yes",V$7))*ROW(Data!$C$1:$C$1000),ROW(V78)-ROW(V$7)),1),"")</f>
        <v>TBS</v>
      </c>
      <c r="W78" s="49" t="str">
        <f ca="1">IF(X78="","",IF(INDEX(Data!$BI:$BI,MATCH(X78,Data!$A:$A,0),1)=0,"",INDEX(Data!$BI:$BI,MATCH(X78,Data!$A:$A,0),1)))</f>
        <v/>
      </c>
      <c r="X78" s="49" t="str">
        <f ca="1">IFERROR(INDEX(Data!$A$1:V$1000,_xlfn.AGGREGATE(15,6,(OFFSET(Data!$A$1,0,MATCH(X$6,Data!$1:$1,0)-1,1000,1)=IF(X$7="","Yes",X$7))/(OFFSET(Data!$A$1,0,MATCH(X$6,Data!$1:$1,0)-1,1000,1)=IF(X$7="","Yes",X$7))*ROW(Data!$C$1:$C$1000),ROW(X78)-ROW(X$7)),1),"")</f>
        <v/>
      </c>
      <c r="Y78" s="49" t="str">
        <f ca="1">IF(Z78="","",IF(INDEX(Data!$BI:$BI,MATCH(Z78,Data!$A:$A,0),1)=0,"",INDEX(Data!$BI:$BI,MATCH(Z78,Data!$A:$A,0),1)))</f>
        <v/>
      </c>
      <c r="Z78" s="49" t="str">
        <f ca="1">IFERROR(INDEX(Data!$A$1:X$1000,_xlfn.AGGREGATE(15,6,(OFFSET(Data!$A$1,0,MATCH(Z$6,Data!$1:$1,0)-1,1000,1)=IF(Z$7="","Yes",Z$7))/(OFFSET(Data!$A$1,0,MATCH(Z$6,Data!$1:$1,0)-1,1000,1)=IF(Z$7="","Yes",Z$7))*ROW(Data!$C$1:$C$1000),ROW(Z78)-ROW(Z$7)),1),"")</f>
        <v/>
      </c>
      <c r="AA78" s="49" t="str">
        <f ca="1">IF(AB78="","",IF(INDEX(Data!$BI:$BI,MATCH(AB78,Data!$A:$A,0),1)=0,"",INDEX(Data!$BI:$BI,MATCH(AB78,Data!$A:$A,0),1)))</f>
        <v/>
      </c>
      <c r="AB78" s="49" t="str">
        <f ca="1">IFERROR(INDEX(Data!$A$1:Z$1000,_xlfn.AGGREGATE(15,6,(OFFSET(Data!$A$1,0,MATCH(AB$6,Data!$1:$1,0)-1,1000,1)=IF(AB$7="","Yes",AB$7))/(OFFSET(Data!$A$1,0,MATCH(AB$6,Data!$1:$1,0)-1,1000,1)=IF(AB$7="","Yes",AB$7))*ROW(Data!$C$1:$C$1000),ROW(AB78)-ROW(AB$7)),1),"")</f>
        <v>Oxygen</v>
      </c>
      <c r="AC78" s="49" t="str">
        <f ca="1">IF(AD78="","",IF(INDEX(Data!$BI:$BI,MATCH(AD78,Data!$A:$A,0),1)=0,"",INDEX(Data!$BI:$BI,MATCH(AD78,Data!$A:$A,0),1)))</f>
        <v/>
      </c>
      <c r="AD78" s="49" t="str">
        <f ca="1">IFERROR(INDEX(Data!$A$1:AB$1000,_xlfn.AGGREGATE(15,6,(OFFSET(Data!$A$1,0,MATCH(AD$6,Data!$1:$1,0)-1,1000,1)=IF(AD$7="","Yes",AD$7))/(OFFSET(Data!$A$1,0,MATCH(AD$6,Data!$1:$1,0)-1,1000,1)=IF(AD$7="","Yes",AD$7))*ROW(Data!$C$1:$C$1000),ROW(AD78)-ROW(AD$7)),1),"")</f>
        <v/>
      </c>
      <c r="AE78" s="49" t="str">
        <f ca="1">IF(AF78="","",IF(INDEX(Data!$BI:$BI,MATCH(AF78,Data!$A:$A,0),1)=0,"",INDEX(Data!$BI:$BI,MATCH(AF78,Data!$A:$A,0),1)))</f>
        <v/>
      </c>
      <c r="AF78" s="49" t="str">
        <f ca="1">IFERROR(INDEX(Data!$A$1:AJ$1000,_xlfn.AGGREGATE(15,6,(OFFSET(Data!$A$1,0,MATCH(AF$6,Data!$1:$1,0)-1,1000,1)=IF(AF$7="","Yes",AF$7))/(OFFSET(Data!$A$1,0,MATCH(AF$6,Data!$1:$1,0)-1,1000,1)=IF(AF$7="","Yes",AF$7))*ROW(Data!$C$1:$C$1000),ROW(AF78)-ROW(AF$7)),1),"")</f>
        <v/>
      </c>
      <c r="AG78" s="49" t="str">
        <f ca="1">IF(AH78="","",IF(INDEX(Data!$BI:$BI,MATCH(AH78,Data!$A:$A,0),1)=0,"",INDEX(Data!$BI:$BI,MATCH(AH78,Data!$A:$A,0),1)))</f>
        <v/>
      </c>
      <c r="AH78" s="49" t="str">
        <f ca="1">IFERROR(INDEX(Data!$A$1:AL$1000,_xlfn.AGGREGATE(15,6,(OFFSET(Data!$A$1,0,MATCH(AH$6,Data!$1:$1,0)-1,1000,1)=IF(AH$7="","Yes",AH$7))/(OFFSET(Data!$A$1,0,MATCH(AH$6,Data!$1:$1,0)-1,1000,1)=IF(AH$7="","Yes",AH$7))*ROW(Data!$C$1:$C$1000),ROW(AH78)-ROW(AH$7)),1),"")</f>
        <v>Spectrum News 13</v>
      </c>
    </row>
    <row r="79" spans="1:34" ht="24" x14ac:dyDescent="0.4">
      <c r="A79" s="49" t="str">
        <f ca="1">IF(B79="","",IF(INDEX(Data!$BI:$BI,MATCH(B79,Data!$A:$A,0),1)=0,"",INDEX(Data!$BI:$BI,MATCH(B79,Data!$A:$A,0),1)))</f>
        <v/>
      </c>
      <c r="B79" s="49" t="str">
        <f ca="1">IFERROR(INDEX(Data!A$1:$A$1000,_xlfn.AGGREGATE(15,6,(OFFSET(Data!$A$1,0,MATCH(B$6,Data!$1:$1,0)-1,1000,1)=IF(B$7="","Yes",B$7))/(OFFSET(Data!$A$1,0,MATCH(B$6,Data!$1:$1,0)-1,1000,1)=IF(B$7="","Yes",B$7))*ROW(Data!$C$1:$C$1000),ROW(B79)-ROW(B$7)),1),"")</f>
        <v/>
      </c>
      <c r="C79" s="49" t="str">
        <f ca="1">IF(D79="","",IF(INDEX(Data!$BI:$BI,MATCH(D79,Data!$A:$A,0),1)=0,"",INDEX(Data!$BI:$BI,MATCH(D79,Data!$A:$A,0),1)))</f>
        <v/>
      </c>
      <c r="D79" s="49" t="str">
        <f ca="1">IFERROR(INDEX(Data!$A$1:C$1000,_xlfn.AGGREGATE(15,6,(OFFSET(Data!$A$1,0,MATCH(D$6,Data!$1:$1,0)-1,1000,1)=IF(D$7="","Yes",D$7))/(OFFSET(Data!$A$1,0,MATCH(D$6,Data!$1:$1,0)-1,1000,1)=IF(D$7="","Yes",D$7))*ROW(Data!$C$1:$C$1000),ROW(D79)-ROW(D$7)),1),"")</f>
        <v/>
      </c>
      <c r="E79" s="49" t="str">
        <f ca="1">IF(F79="","",IF(INDEX(Data!$BI:$BI,MATCH(F79,Data!$A:$A,0),1)=0,"",INDEX(Data!$BI:$BI,MATCH(F79,Data!$A:$A,0),1)))</f>
        <v/>
      </c>
      <c r="F79" s="49" t="str">
        <f ca="1">IFERROR(INDEX(Data!$A$1:E$1000,_xlfn.AGGREGATE(15,6,(OFFSET(Data!$A$1,0,MATCH(F$6,Data!$1:$1,0)-1,1000,1)=IF(F$7="","Yes",F$7))/(OFFSET(Data!$A$1,0,MATCH(F$6,Data!$1:$1,0)-1,1000,1)=IF(F$7="","Yes",F$7))*ROW(Data!$C$1:$C$1000),ROW(F79)-ROW(F$7)),1),"")</f>
        <v/>
      </c>
      <c r="G79" s="49" t="str">
        <f ca="1">IF(H79="","",IF(INDEX(Data!$BI:$BI,MATCH(H79,Data!$A:$A,0),1)=0,"",INDEX(Data!$BI:$BI,MATCH(H79,Data!$A:$A,0),1)))</f>
        <v/>
      </c>
      <c r="H79" s="49" t="str">
        <f ca="1">IFERROR(INDEX(Data!$A$1:G$1000,_xlfn.AGGREGATE(15,6,(OFFSET(Data!$A$1,0,MATCH(H$6,Data!$1:$1,0)-1,1000,1)=IF(H$7="","Yes",H$7))/(OFFSET(Data!$A$1,0,MATCH(H$6,Data!$1:$1,0)-1,1000,1)=IF(H$7="","Yes",H$7))*ROW(Data!$C$1:$C$1000),ROW(H79)-ROW(H$7)),1),"")</f>
        <v/>
      </c>
      <c r="I79" s="49" t="str">
        <f ca="1">IF(J79="","",IF(INDEX(Data!$BI:$BI,MATCH(J79,Data!$A:$A,0),1)=0,"",INDEX(Data!$BI:$BI,MATCH(J79,Data!$A:$A,0),1)))</f>
        <v/>
      </c>
      <c r="J79" s="49" t="str">
        <f ca="1">IFERROR(INDEX(Data!$A$1:I$1000,_xlfn.AGGREGATE(15,6,(OFFSET(Data!$A$1,0,MATCH(J$6,Data!$1:$1,0)-1,1000,1)=IF(J$7="","Yes",J$7))/(OFFSET(Data!$A$1,0,MATCH(J$6,Data!$1:$1,0)-1,1000,1)=IF(J$7="","Yes",J$7))*ROW(Data!$C$1:$C$1000),ROW(J79)-ROW(J$7)),1),"")</f>
        <v/>
      </c>
      <c r="K79" s="49" t="str">
        <f ca="1">IF(L79="","",IF(INDEX(Data!$BI:$BI,MATCH(L79,Data!$A:$A,0),1)=0,"",INDEX(Data!$BI:$BI,MATCH(L79,Data!$A:$A,0),1)))</f>
        <v/>
      </c>
      <c r="L79" s="49" t="str">
        <f ca="1">IFERROR(INDEX(Data!$A$1:K$1000,_xlfn.AGGREGATE(15,6,(OFFSET(Data!$A$1,0,MATCH(L$6,Data!$1:$1,0)-1,1000,1)=IF(L$7="","Yes",L$7))/(OFFSET(Data!$A$1,0,MATCH(L$6,Data!$1:$1,0)-1,1000,1)=IF(L$7="","Yes",L$7))*ROW(Data!$C$1:$C$1000),ROW(L79)-ROW(L$7)),1),"")</f>
        <v>We TV</v>
      </c>
      <c r="M79" s="49" t="str">
        <f ca="1">IF(N79="","",IF(INDEX(Data!$BI:$BI,MATCH(N79,Data!$A:$A,0),1)=0,"",INDEX(Data!$BI:$BI,MATCH(N79,Data!$A:$A,0),1)))</f>
        <v/>
      </c>
      <c r="N79" s="49" t="str">
        <f ca="1">IFERROR(INDEX(Data!$A$1:M$1000,_xlfn.AGGREGATE(15,6,(OFFSET(Data!$A$1,0,MATCH(N$6,Data!$1:$1,0)-1,1000,1)=IF(N$7="","Yes",N$7))/(OFFSET(Data!$A$1,0,MATCH(N$6,Data!$1:$1,0)-1,1000,1)=IF(N$7="","Yes",N$7))*ROW(Data!$C$1:$C$1000),ROW(N79)-ROW(N$7)),1),"")</f>
        <v>POP</v>
      </c>
      <c r="O79" s="49" t="str">
        <f ca="1">IF(P79="","",IF(INDEX(Data!$BI:$BI,MATCH(P79,Data!$A:$A,0),1)=0,"",INDEX(Data!$BI:$BI,MATCH(P79,Data!$A:$A,0),1)))</f>
        <v/>
      </c>
      <c r="P79" s="49" t="str">
        <f ca="1">IFERROR(INDEX(Data!$A$1:O$1000,_xlfn.AGGREGATE(15,6,(OFFSET(Data!$A$1,0,MATCH(P$6,Data!$1:$1,0)-1,1000,1)=IF(P$7="","Yes",P$7))/(OFFSET(Data!$A$1,0,MATCH(P$6,Data!$1:$1,0)-1,1000,1)=IF(P$7="","Yes",P$7))*ROW(Data!$C$1:$C$1000),ROW(P79)-ROW(P$7)),1),"")</f>
        <v>Lifetime Movie Network</v>
      </c>
      <c r="Q79" s="49" t="str">
        <f ca="1">IF(R79="","",IF(INDEX(Data!$BI:$BI,MATCH(R79,Data!$A:$A,0),1)=0,"",INDEX(Data!$BI:$BI,MATCH(R79,Data!$A:$A,0),1)))</f>
        <v/>
      </c>
      <c r="R79" s="49" t="str">
        <f ca="1">IFERROR(INDEX(Data!$A$1:Q$1000,_xlfn.AGGREGATE(15,6,(OFFSET(Data!$A$1,0,MATCH(R$6,Data!$1:$1,0)-1,1000,1)=IF(R$7="","Yes",R$7))/(OFFSET(Data!$A$1,0,MATCH(R$6,Data!$1:$1,0)-1,1000,1)=IF(R$7="","Yes",R$7))*ROW(Data!$C$1:$C$1000),ROW(R79)-ROW(R$7)),1),"")</f>
        <v>Justice Central</v>
      </c>
      <c r="S79" s="49" t="str">
        <f ca="1">IF(T79="","",IF(INDEX(Data!$BI:$BI,MATCH(T79,Data!$A:$A,0),1)=0,"",INDEX(Data!$BI:$BI,MATCH(T79,Data!$A:$A,0),1)))</f>
        <v/>
      </c>
      <c r="T79" s="49" t="str">
        <f ca="1">IFERROR(INDEX(Data!$A$1:R$1000,_xlfn.AGGREGATE(15,6,(OFFSET(Data!$A$1,0,MATCH(T$6,Data!$1:$1,0)-1,1000,1)=IF(T$7="","Yes",T$7))/(OFFSET(Data!$A$1,0,MATCH(T$6,Data!$1:$1,0)-1,1000,1)=IF(T$7="","Yes",T$7))*ROW(Data!$C$1:$C$1000),ROW(T79)-ROW(T$7)),1),"")</f>
        <v>National Geographic</v>
      </c>
      <c r="U79" s="49" t="str">
        <f ca="1">IF(V79="","",IF(INDEX(Data!$BI:$BI,MATCH(V79,Data!$A:$A,0),1)=0,"",INDEX(Data!$BI:$BI,MATCH(V79,Data!$A:$A,0),1)))</f>
        <v/>
      </c>
      <c r="V79" s="49" t="str">
        <f ca="1">IFERROR(INDEX(Data!$A$1:T$1000,_xlfn.AGGREGATE(15,6,(OFFSET(Data!$A$1,0,MATCH(V$6,Data!$1:$1,0)-1,1000,1)=IF(V$7="","Yes",V$7))/(OFFSET(Data!$A$1,0,MATCH(V$6,Data!$1:$1,0)-1,1000,1)=IF(V$7="","Yes",V$7))*ROW(Data!$C$1:$C$1000),ROW(V79)-ROW(V$7)),1),"")</f>
        <v>Telemundo</v>
      </c>
      <c r="W79" s="49" t="str">
        <f ca="1">IF(X79="","",IF(INDEX(Data!$BI:$BI,MATCH(X79,Data!$A:$A,0),1)=0,"",INDEX(Data!$BI:$BI,MATCH(X79,Data!$A:$A,0),1)))</f>
        <v/>
      </c>
      <c r="X79" s="49" t="str">
        <f ca="1">IFERROR(INDEX(Data!$A$1:V$1000,_xlfn.AGGREGATE(15,6,(OFFSET(Data!$A$1,0,MATCH(X$6,Data!$1:$1,0)-1,1000,1)=IF(X$7="","Yes",X$7))/(OFFSET(Data!$A$1,0,MATCH(X$6,Data!$1:$1,0)-1,1000,1)=IF(X$7="","Yes",X$7))*ROW(Data!$C$1:$C$1000),ROW(X79)-ROW(X$7)),1),"")</f>
        <v/>
      </c>
      <c r="Y79" s="49" t="str">
        <f ca="1">IF(Z79="","",IF(INDEX(Data!$BI:$BI,MATCH(Z79,Data!$A:$A,0),1)=0,"",INDEX(Data!$BI:$BI,MATCH(Z79,Data!$A:$A,0),1)))</f>
        <v/>
      </c>
      <c r="Z79" s="49" t="str">
        <f ca="1">IFERROR(INDEX(Data!$A$1:X$1000,_xlfn.AGGREGATE(15,6,(OFFSET(Data!$A$1,0,MATCH(Z$6,Data!$1:$1,0)-1,1000,1)=IF(Z$7="","Yes",Z$7))/(OFFSET(Data!$A$1,0,MATCH(Z$6,Data!$1:$1,0)-1,1000,1)=IF(Z$7="","Yes",Z$7))*ROW(Data!$C$1:$C$1000),ROW(Z79)-ROW(Z$7)),1),"")</f>
        <v/>
      </c>
      <c r="AA79" s="49" t="str">
        <f ca="1">IF(AB79="","",IF(INDEX(Data!$BI:$BI,MATCH(AB79,Data!$A:$A,0),1)=0,"",INDEX(Data!$BI:$BI,MATCH(AB79,Data!$A:$A,0),1)))</f>
        <v/>
      </c>
      <c r="AB79" s="49" t="str">
        <f ca="1">IFERROR(INDEX(Data!$A$1:Z$1000,_xlfn.AGGREGATE(15,6,(OFFSET(Data!$A$1,0,MATCH(AB$6,Data!$1:$1,0)-1,1000,1)=IF(AB$7="","Yes",AB$7))/(OFFSET(Data!$A$1,0,MATCH(AB$6,Data!$1:$1,0)-1,1000,1)=IF(AB$7="","Yes",AB$7))*ROW(Data!$C$1:$C$1000),ROW(AB79)-ROW(AB$7)),1),"")</f>
        <v>Pac-12 National Feed</v>
      </c>
      <c r="AC79" s="49" t="str">
        <f ca="1">IF(AD79="","",IF(INDEX(Data!$BI:$BI,MATCH(AD79,Data!$A:$A,0),1)=0,"",INDEX(Data!$BI:$BI,MATCH(AD79,Data!$A:$A,0),1)))</f>
        <v/>
      </c>
      <c r="AD79" s="49" t="str">
        <f ca="1">IFERROR(INDEX(Data!$A$1:AB$1000,_xlfn.AGGREGATE(15,6,(OFFSET(Data!$A$1,0,MATCH(AD$6,Data!$1:$1,0)-1,1000,1)=IF(AD$7="","Yes",AD$7))/(OFFSET(Data!$A$1,0,MATCH(AD$6,Data!$1:$1,0)-1,1000,1)=IF(AD$7="","Yes",AD$7))*ROW(Data!$C$1:$C$1000),ROW(AD79)-ROW(AD$7)),1),"")</f>
        <v/>
      </c>
      <c r="AE79" s="49" t="str">
        <f ca="1">IF(AF79="","",IF(INDEX(Data!$BI:$BI,MATCH(AF79,Data!$A:$A,0),1)=0,"",INDEX(Data!$BI:$BI,MATCH(AF79,Data!$A:$A,0),1)))</f>
        <v/>
      </c>
      <c r="AF79" s="49" t="str">
        <f ca="1">IFERROR(INDEX(Data!$A$1:AJ$1000,_xlfn.AGGREGATE(15,6,(OFFSET(Data!$A$1,0,MATCH(AF$6,Data!$1:$1,0)-1,1000,1)=IF(AF$7="","Yes",AF$7))/(OFFSET(Data!$A$1,0,MATCH(AF$6,Data!$1:$1,0)-1,1000,1)=IF(AF$7="","Yes",AF$7))*ROW(Data!$C$1:$C$1000),ROW(AF79)-ROW(AF$7)),1),"")</f>
        <v/>
      </c>
      <c r="AG79" s="49" t="str">
        <f ca="1">IF(AH79="","",IF(INDEX(Data!$BI:$BI,MATCH(AH79,Data!$A:$A,0),1)=0,"",INDEX(Data!$BI:$BI,MATCH(AH79,Data!$A:$A,0),1)))</f>
        <v/>
      </c>
      <c r="AH79" s="49" t="str">
        <f ca="1">IFERROR(INDEX(Data!$A$1:AL$1000,_xlfn.AGGREGATE(15,6,(OFFSET(Data!$A$1,0,MATCH(AH$6,Data!$1:$1,0)-1,1000,1)=IF(AH$7="","Yes",AH$7))/(OFFSET(Data!$A$1,0,MATCH(AH$6,Data!$1:$1,0)-1,1000,1)=IF(AH$7="","Yes",AH$7))*ROW(Data!$C$1:$C$1000),ROW(AH79)-ROW(AH$7)),1),"")</f>
        <v>Spectrum SportsNet</v>
      </c>
    </row>
    <row r="80" spans="1:34" ht="24" x14ac:dyDescent="0.4">
      <c r="A80" s="49" t="str">
        <f ca="1">IF(B80="","",IF(INDEX(Data!$BI:$BI,MATCH(B80,Data!$A:$A,0),1)=0,"",INDEX(Data!$BI:$BI,MATCH(B80,Data!$A:$A,0),1)))</f>
        <v/>
      </c>
      <c r="B80" s="49" t="str">
        <f ca="1">IFERROR(INDEX(Data!A$1:$A$1000,_xlfn.AGGREGATE(15,6,(OFFSET(Data!$A$1,0,MATCH(B$6,Data!$1:$1,0)-1,1000,1)=IF(B$7="","Yes",B$7))/(OFFSET(Data!$A$1,0,MATCH(B$6,Data!$1:$1,0)-1,1000,1)=IF(B$7="","Yes",B$7))*ROW(Data!$C$1:$C$1000),ROW(B80)-ROW(B$7)),1),"")</f>
        <v/>
      </c>
      <c r="C80" s="49" t="str">
        <f ca="1">IF(D80="","",IF(INDEX(Data!$BI:$BI,MATCH(D80,Data!$A:$A,0),1)=0,"",INDEX(Data!$BI:$BI,MATCH(D80,Data!$A:$A,0),1)))</f>
        <v/>
      </c>
      <c r="D80" s="49" t="str">
        <f ca="1">IFERROR(INDEX(Data!$A$1:C$1000,_xlfn.AGGREGATE(15,6,(OFFSET(Data!$A$1,0,MATCH(D$6,Data!$1:$1,0)-1,1000,1)=IF(D$7="","Yes",D$7))/(OFFSET(Data!$A$1,0,MATCH(D$6,Data!$1:$1,0)-1,1000,1)=IF(D$7="","Yes",D$7))*ROW(Data!$C$1:$C$1000),ROW(D80)-ROW(D$7)),1),"")</f>
        <v/>
      </c>
      <c r="E80" s="49" t="str">
        <f ca="1">IF(F80="","",IF(INDEX(Data!$BI:$BI,MATCH(F80,Data!$A:$A,0),1)=0,"",INDEX(Data!$BI:$BI,MATCH(F80,Data!$A:$A,0),1)))</f>
        <v/>
      </c>
      <c r="F80" s="49" t="str">
        <f ca="1">IFERROR(INDEX(Data!$A$1:E$1000,_xlfn.AGGREGATE(15,6,(OFFSET(Data!$A$1,0,MATCH(F$6,Data!$1:$1,0)-1,1000,1)=IF(F$7="","Yes",F$7))/(OFFSET(Data!$A$1,0,MATCH(F$6,Data!$1:$1,0)-1,1000,1)=IF(F$7="","Yes",F$7))*ROW(Data!$C$1:$C$1000),ROW(F80)-ROW(F$7)),1),"")</f>
        <v/>
      </c>
      <c r="G80" s="49" t="str">
        <f ca="1">IF(H80="","",IF(INDEX(Data!$BI:$BI,MATCH(H80,Data!$A:$A,0),1)=0,"",INDEX(Data!$BI:$BI,MATCH(H80,Data!$A:$A,0),1)))</f>
        <v/>
      </c>
      <c r="H80" s="49" t="str">
        <f ca="1">IFERROR(INDEX(Data!$A$1:G$1000,_xlfn.AGGREGATE(15,6,(OFFSET(Data!$A$1,0,MATCH(H$6,Data!$1:$1,0)-1,1000,1)=IF(H$7="","Yes",H$7))/(OFFSET(Data!$A$1,0,MATCH(H$6,Data!$1:$1,0)-1,1000,1)=IF(H$7="","Yes",H$7))*ROW(Data!$C$1:$C$1000),ROW(H80)-ROW(H$7)),1),"")</f>
        <v/>
      </c>
      <c r="I80" s="49" t="str">
        <f ca="1">IF(J80="","",IF(INDEX(Data!$BI:$BI,MATCH(J80,Data!$A:$A,0),1)=0,"",INDEX(Data!$BI:$BI,MATCH(J80,Data!$A:$A,0),1)))</f>
        <v/>
      </c>
      <c r="J80" s="49" t="str">
        <f ca="1">IFERROR(INDEX(Data!$A$1:I$1000,_xlfn.AGGREGATE(15,6,(OFFSET(Data!$A$1,0,MATCH(J$6,Data!$1:$1,0)-1,1000,1)=IF(J$7="","Yes",J$7))/(OFFSET(Data!$A$1,0,MATCH(J$6,Data!$1:$1,0)-1,1000,1)=IF(J$7="","Yes",J$7))*ROW(Data!$C$1:$C$1000),ROW(J80)-ROW(J$7)),1),"")</f>
        <v/>
      </c>
      <c r="K80" s="49" t="str">
        <f ca="1">IF(L80="","",IF(INDEX(Data!$BI:$BI,MATCH(L80,Data!$A:$A,0),1)=0,"",INDEX(Data!$BI:$BI,MATCH(L80,Data!$A:$A,0),1)))</f>
        <v/>
      </c>
      <c r="L80" s="49" t="str">
        <f ca="1">IFERROR(INDEX(Data!$A$1:K$1000,_xlfn.AGGREGATE(15,6,(OFFSET(Data!$A$1,0,MATCH(L$6,Data!$1:$1,0)-1,1000,1)=IF(L$7="","Yes",L$7))/(OFFSET(Data!$A$1,0,MATCH(L$6,Data!$1:$1,0)-1,1000,1)=IF(L$7="","Yes",L$7))*ROW(Data!$C$1:$C$1000),ROW(L80)-ROW(L$7)),1),"")</f>
        <v/>
      </c>
      <c r="M80" s="49" t="str">
        <f ca="1">IF(N80="","",IF(INDEX(Data!$BI:$BI,MATCH(N80,Data!$A:$A,0),1)=0,"",INDEX(Data!$BI:$BI,MATCH(N80,Data!$A:$A,0),1)))</f>
        <v/>
      </c>
      <c r="N80" s="49" t="str">
        <f ca="1">IFERROR(INDEX(Data!$A$1:M$1000,_xlfn.AGGREGATE(15,6,(OFFSET(Data!$A$1,0,MATCH(N$6,Data!$1:$1,0)-1,1000,1)=IF(N$7="","Yes",N$7))/(OFFSET(Data!$A$1,0,MATCH(N$6,Data!$1:$1,0)-1,1000,1)=IF(N$7="","Yes",N$7))*ROW(Data!$C$1:$C$1000),ROW(N80)-ROW(N$7)),1),"")</f>
        <v>Reelz</v>
      </c>
      <c r="O80" s="49" t="str">
        <f ca="1">IF(P80="","",IF(INDEX(Data!$BI:$BI,MATCH(P80,Data!$A:$A,0),1)=0,"",INDEX(Data!$BI:$BI,MATCH(P80,Data!$A:$A,0),1)))</f>
        <v/>
      </c>
      <c r="P80" s="49" t="str">
        <f ca="1">IFERROR(INDEX(Data!$A$1:O$1000,_xlfn.AGGREGATE(15,6,(OFFSET(Data!$A$1,0,MATCH(P$6,Data!$1:$1,0)-1,1000,1)=IF(P$7="","Yes",P$7))/(OFFSET(Data!$A$1,0,MATCH(P$6,Data!$1:$1,0)-1,1000,1)=IF(P$7="","Yes",P$7))*ROW(Data!$C$1:$C$1000),ROW(P80)-ROW(P$7)),1),"")</f>
        <v>Logo</v>
      </c>
      <c r="Q80" s="49" t="str">
        <f ca="1">IF(R80="","",IF(INDEX(Data!$BI:$BI,MATCH(R80,Data!$A:$A,0),1)=0,"",INDEX(Data!$BI:$BI,MATCH(R80,Data!$A:$A,0),1)))</f>
        <v/>
      </c>
      <c r="R80" s="49" t="str">
        <f ca="1">IFERROR(INDEX(Data!$A$1:Q$1000,_xlfn.AGGREGATE(15,6,(OFFSET(Data!$A$1,0,MATCH(R$6,Data!$1:$1,0)-1,1000,1)=IF(R$7="","Yes",R$7))/(OFFSET(Data!$A$1,0,MATCH(R$6,Data!$1:$1,0)-1,1000,1)=IF(R$7="","Yes",R$7))*ROW(Data!$C$1:$C$1000),ROW(R80)-ROW(R$7)),1),"")</f>
        <v>Lifetime</v>
      </c>
      <c r="S80" s="49">
        <f ca="1">IF(T80="","",IF(INDEX(Data!$BI:$BI,MATCH(T80,Data!$A:$A,0),1)=0,"",INDEX(Data!$BI:$BI,MATCH(T80,Data!$A:$A,0),1)))</f>
        <v>1</v>
      </c>
      <c r="T80" s="49" t="str">
        <f ca="1">IFERROR(INDEX(Data!$A$1:R$1000,_xlfn.AGGREGATE(15,6,(OFFSET(Data!$A$1,0,MATCH(T$6,Data!$1:$1,0)-1,1000,1)=IF(T$7="","Yes",T$7))/(OFFSET(Data!$A$1,0,MATCH(T$6,Data!$1:$1,0)-1,1000,1)=IF(T$7="","Yes",T$7))*ROW(Data!$C$1:$C$1000),ROW(T80)-ROW(T$7)),1),"")</f>
        <v>NBC</v>
      </c>
      <c r="U80" s="49" t="str">
        <f ca="1">IF(V80="","",IF(INDEX(Data!$BI:$BI,MATCH(V80,Data!$A:$A,0),1)=0,"",INDEX(Data!$BI:$BI,MATCH(V80,Data!$A:$A,0),1)))</f>
        <v/>
      </c>
      <c r="V80" s="49" t="str">
        <f ca="1">IFERROR(INDEX(Data!$A$1:T$1000,_xlfn.AGGREGATE(15,6,(OFFSET(Data!$A$1,0,MATCH(V$6,Data!$1:$1,0)-1,1000,1)=IF(V$7="","Yes",V$7))/(OFFSET(Data!$A$1,0,MATCH(V$6,Data!$1:$1,0)-1,1000,1)=IF(V$7="","Yes",V$7))*ROW(Data!$C$1:$C$1000),ROW(V80)-ROW(V$7)),1),"")</f>
        <v>Tennis Channel</v>
      </c>
      <c r="W80" s="49" t="str">
        <f ca="1">IF(X80="","",IF(INDEX(Data!$BI:$BI,MATCH(X80,Data!$A:$A,0),1)=0,"",INDEX(Data!$BI:$BI,MATCH(X80,Data!$A:$A,0),1)))</f>
        <v/>
      </c>
      <c r="X80" s="49" t="str">
        <f ca="1">IFERROR(INDEX(Data!$A$1:V$1000,_xlfn.AGGREGATE(15,6,(OFFSET(Data!$A$1,0,MATCH(X$6,Data!$1:$1,0)-1,1000,1)=IF(X$7="","Yes",X$7))/(OFFSET(Data!$A$1,0,MATCH(X$6,Data!$1:$1,0)-1,1000,1)=IF(X$7="","Yes",X$7))*ROW(Data!$C$1:$C$1000),ROW(X80)-ROW(X$7)),1),"")</f>
        <v/>
      </c>
      <c r="Y80" s="49" t="str">
        <f ca="1">IF(Z80="","",IF(INDEX(Data!$BI:$BI,MATCH(Z80,Data!$A:$A,0),1)=0,"",INDEX(Data!$BI:$BI,MATCH(Z80,Data!$A:$A,0),1)))</f>
        <v/>
      </c>
      <c r="Z80" s="49" t="str">
        <f ca="1">IFERROR(INDEX(Data!$A$1:X$1000,_xlfn.AGGREGATE(15,6,(OFFSET(Data!$A$1,0,MATCH(Z$6,Data!$1:$1,0)-1,1000,1)=IF(Z$7="","Yes",Z$7))/(OFFSET(Data!$A$1,0,MATCH(Z$6,Data!$1:$1,0)-1,1000,1)=IF(Z$7="","Yes",Z$7))*ROW(Data!$C$1:$C$1000),ROW(Z80)-ROW(Z$7)),1),"")</f>
        <v/>
      </c>
      <c r="AA80" s="49" t="str">
        <f ca="1">IF(AB80="","",IF(INDEX(Data!$BI:$BI,MATCH(AB80,Data!$A:$A,0),1)=0,"",INDEX(Data!$BI:$BI,MATCH(AB80,Data!$A:$A,0),1)))</f>
        <v/>
      </c>
      <c r="AB80" s="49" t="str">
        <f ca="1">IFERROR(INDEX(Data!$A$1:Z$1000,_xlfn.AGGREGATE(15,6,(OFFSET(Data!$A$1,0,MATCH(AB$6,Data!$1:$1,0)-1,1000,1)=IF(AB$7="","Yes",AB$7))/(OFFSET(Data!$A$1,0,MATCH(AB$6,Data!$1:$1,0)-1,1000,1)=IF(AB$7="","Yes",AB$7))*ROW(Data!$C$1:$C$1000),ROW(AB80)-ROW(AB$7)),1),"")</f>
        <v>Paramount Network</v>
      </c>
      <c r="AC80" s="49" t="str">
        <f ca="1">IF(AD80="","",IF(INDEX(Data!$BI:$BI,MATCH(AD80,Data!$A:$A,0),1)=0,"",INDEX(Data!$BI:$BI,MATCH(AD80,Data!$A:$A,0),1)))</f>
        <v/>
      </c>
      <c r="AD80" s="49" t="str">
        <f ca="1">IFERROR(INDEX(Data!$A$1:AB$1000,_xlfn.AGGREGATE(15,6,(OFFSET(Data!$A$1,0,MATCH(AD$6,Data!$1:$1,0)-1,1000,1)=IF(AD$7="","Yes",AD$7))/(OFFSET(Data!$A$1,0,MATCH(AD$6,Data!$1:$1,0)-1,1000,1)=IF(AD$7="","Yes",AD$7))*ROW(Data!$C$1:$C$1000),ROW(AD80)-ROW(AD$7)),1),"")</f>
        <v/>
      </c>
      <c r="AE80" s="49" t="str">
        <f ca="1">IF(AF80="","",IF(INDEX(Data!$BI:$BI,MATCH(AF80,Data!$A:$A,0),1)=0,"",INDEX(Data!$BI:$BI,MATCH(AF80,Data!$A:$A,0),1)))</f>
        <v/>
      </c>
      <c r="AF80" s="49" t="str">
        <f ca="1">IFERROR(INDEX(Data!$A$1:AJ$1000,_xlfn.AGGREGATE(15,6,(OFFSET(Data!$A$1,0,MATCH(AF$6,Data!$1:$1,0)-1,1000,1)=IF(AF$7="","Yes",AF$7))/(OFFSET(Data!$A$1,0,MATCH(AF$6,Data!$1:$1,0)-1,1000,1)=IF(AF$7="","Yes",AF$7))*ROW(Data!$C$1:$C$1000),ROW(AF80)-ROW(AF$7)),1),"")</f>
        <v/>
      </c>
      <c r="AG80" s="49" t="str">
        <f ca="1">IF(AH80="","",IF(INDEX(Data!$BI:$BI,MATCH(AH80,Data!$A:$A,0),1)=0,"",INDEX(Data!$BI:$BI,MATCH(AH80,Data!$A:$A,0),1)))</f>
        <v/>
      </c>
      <c r="AH80" s="49" t="str">
        <f ca="1">IFERROR(INDEX(Data!$A$1:AL$1000,_xlfn.AGGREGATE(15,6,(OFFSET(Data!$A$1,0,MATCH(AH$6,Data!$1:$1,0)-1,1000,1)=IF(AH$7="","Yes",AH$7))/(OFFSET(Data!$A$1,0,MATCH(AH$6,Data!$1:$1,0)-1,1000,1)=IF(AH$7="","Yes",AH$7))*ROW(Data!$C$1:$C$1000),ROW(AH80)-ROW(AH$7)),1),"")</f>
        <v>Starz</v>
      </c>
    </row>
    <row r="81" spans="1:34" ht="24" x14ac:dyDescent="0.4">
      <c r="A81" s="49" t="str">
        <f ca="1">IF(B81="","",IF(INDEX(Data!$BI:$BI,MATCH(B81,Data!$A:$A,0),1)=0,"",INDEX(Data!$BI:$BI,MATCH(B81,Data!$A:$A,0),1)))</f>
        <v/>
      </c>
      <c r="B81" s="49" t="str">
        <f ca="1">IFERROR(INDEX(Data!A$1:$A$1000,_xlfn.AGGREGATE(15,6,(OFFSET(Data!$A$1,0,MATCH(B$6,Data!$1:$1,0)-1,1000,1)=IF(B$7="","Yes",B$7))/(OFFSET(Data!$A$1,0,MATCH(B$6,Data!$1:$1,0)-1,1000,1)=IF(B$7="","Yes",B$7))*ROW(Data!$C$1:$C$1000),ROW(B81)-ROW(B$7)),1),"")</f>
        <v/>
      </c>
      <c r="C81" s="49" t="str">
        <f ca="1">IF(D81="","",IF(INDEX(Data!$BI:$BI,MATCH(D81,Data!$A:$A,0),1)=0,"",INDEX(Data!$BI:$BI,MATCH(D81,Data!$A:$A,0),1)))</f>
        <v/>
      </c>
      <c r="D81" s="49" t="str">
        <f ca="1">IFERROR(INDEX(Data!$A$1:C$1000,_xlfn.AGGREGATE(15,6,(OFFSET(Data!$A$1,0,MATCH(D$6,Data!$1:$1,0)-1,1000,1)=IF(D$7="","Yes",D$7))/(OFFSET(Data!$A$1,0,MATCH(D$6,Data!$1:$1,0)-1,1000,1)=IF(D$7="","Yes",D$7))*ROW(Data!$C$1:$C$1000),ROW(D81)-ROW(D$7)),1),"")</f>
        <v/>
      </c>
      <c r="E81" s="49" t="str">
        <f ca="1">IF(F81="","",IF(INDEX(Data!$BI:$BI,MATCH(F81,Data!$A:$A,0),1)=0,"",INDEX(Data!$BI:$BI,MATCH(F81,Data!$A:$A,0),1)))</f>
        <v/>
      </c>
      <c r="F81" s="49" t="str">
        <f ca="1">IFERROR(INDEX(Data!$A$1:E$1000,_xlfn.AGGREGATE(15,6,(OFFSET(Data!$A$1,0,MATCH(F$6,Data!$1:$1,0)-1,1000,1)=IF(F$7="","Yes",F$7))/(OFFSET(Data!$A$1,0,MATCH(F$6,Data!$1:$1,0)-1,1000,1)=IF(F$7="","Yes",F$7))*ROW(Data!$C$1:$C$1000),ROW(F81)-ROW(F$7)),1),"")</f>
        <v/>
      </c>
      <c r="G81" s="49" t="str">
        <f ca="1">IF(H81="","",IF(INDEX(Data!$BI:$BI,MATCH(H81,Data!$A:$A,0),1)=0,"",INDEX(Data!$BI:$BI,MATCH(H81,Data!$A:$A,0),1)))</f>
        <v/>
      </c>
      <c r="H81" s="49" t="str">
        <f ca="1">IFERROR(INDEX(Data!$A$1:G$1000,_xlfn.AGGREGATE(15,6,(OFFSET(Data!$A$1,0,MATCH(H$6,Data!$1:$1,0)-1,1000,1)=IF(H$7="","Yes",H$7))/(OFFSET(Data!$A$1,0,MATCH(H$6,Data!$1:$1,0)-1,1000,1)=IF(H$7="","Yes",H$7))*ROW(Data!$C$1:$C$1000),ROW(H81)-ROW(H$7)),1),"")</f>
        <v/>
      </c>
      <c r="I81" s="49" t="str">
        <f ca="1">IF(J81="","",IF(INDEX(Data!$BI:$BI,MATCH(J81,Data!$A:$A,0),1)=0,"",INDEX(Data!$BI:$BI,MATCH(J81,Data!$A:$A,0),1)))</f>
        <v/>
      </c>
      <c r="J81" s="49" t="str">
        <f ca="1">IFERROR(INDEX(Data!$A$1:I$1000,_xlfn.AGGREGATE(15,6,(OFFSET(Data!$A$1,0,MATCH(J$6,Data!$1:$1,0)-1,1000,1)=IF(J$7="","Yes",J$7))/(OFFSET(Data!$A$1,0,MATCH(J$6,Data!$1:$1,0)-1,1000,1)=IF(J$7="","Yes",J$7))*ROW(Data!$C$1:$C$1000),ROW(J81)-ROW(J$7)),1),"")</f>
        <v/>
      </c>
      <c r="K81" s="49" t="str">
        <f ca="1">IF(L81="","",IF(INDEX(Data!$BI:$BI,MATCH(L81,Data!$A:$A,0),1)=0,"",INDEX(Data!$BI:$BI,MATCH(L81,Data!$A:$A,0),1)))</f>
        <v/>
      </c>
      <c r="L81" s="49" t="str">
        <f ca="1">IFERROR(INDEX(Data!$A$1:K$1000,_xlfn.AGGREGATE(15,6,(OFFSET(Data!$A$1,0,MATCH(L$6,Data!$1:$1,0)-1,1000,1)=IF(L$7="","Yes",L$7))/(OFFSET(Data!$A$1,0,MATCH(L$6,Data!$1:$1,0)-1,1000,1)=IF(L$7="","Yes",L$7))*ROW(Data!$C$1:$C$1000),ROW(L81)-ROW(L$7)),1),"")</f>
        <v/>
      </c>
      <c r="M81" s="49" t="str">
        <f ca="1">IF(N81="","",IF(INDEX(Data!$BI:$BI,MATCH(N81,Data!$A:$A,0),1)=0,"",INDEX(Data!$BI:$BI,MATCH(N81,Data!$A:$A,0),1)))</f>
        <v/>
      </c>
      <c r="N81" s="49" t="str">
        <f ca="1">IFERROR(INDEX(Data!$A$1:M$1000,_xlfn.AGGREGATE(15,6,(OFFSET(Data!$A$1,0,MATCH(N$6,Data!$1:$1,0)-1,1000,1)=IF(N$7="","Yes",N$7))/(OFFSET(Data!$A$1,0,MATCH(N$6,Data!$1:$1,0)-1,1000,1)=IF(N$7="","Yes",N$7))*ROW(Data!$C$1:$C$1000),ROW(N81)-ROW(N$7)),1),"")</f>
        <v>RFD-TV</v>
      </c>
      <c r="O81" s="49" t="str">
        <f ca="1">IF(P81="","",IF(INDEX(Data!$BI:$BI,MATCH(P81,Data!$A:$A,0),1)=0,"",INDEX(Data!$BI:$BI,MATCH(P81,Data!$A:$A,0),1)))</f>
        <v/>
      </c>
      <c r="P81" s="49" t="str">
        <f ca="1">IFERROR(INDEX(Data!$A$1:O$1000,_xlfn.AGGREGATE(15,6,(OFFSET(Data!$A$1,0,MATCH(P$6,Data!$1:$1,0)-1,1000,1)=IF(P$7="","Yes",P$7))/(OFFSET(Data!$A$1,0,MATCH(P$6,Data!$1:$1,0)-1,1000,1)=IF(P$7="","Yes",P$7))*ROW(Data!$C$1:$C$1000),ROW(P81)-ROW(P$7)),1),"")</f>
        <v>MLB Network</v>
      </c>
      <c r="Q81" s="49" t="str">
        <f ca="1">IF(R81="","",IF(INDEX(Data!$BI:$BI,MATCH(R81,Data!$A:$A,0),1)=0,"",INDEX(Data!$BI:$BI,MATCH(R81,Data!$A:$A,0),1)))</f>
        <v/>
      </c>
      <c r="R81" s="49" t="str">
        <f ca="1">IFERROR(INDEX(Data!$A$1:Q$1000,_xlfn.AGGREGATE(15,6,(OFFSET(Data!$A$1,0,MATCH(R$6,Data!$1:$1,0)-1,1000,1)=IF(R$7="","Yes",R$7))/(OFFSET(Data!$A$1,0,MATCH(R$6,Data!$1:$1,0)-1,1000,1)=IF(R$7="","Yes",R$7))*ROW(Data!$C$1:$C$1000),ROW(R81)-ROW(R$7)),1),"")</f>
        <v>Lifetime Movie Network</v>
      </c>
      <c r="S81" s="49" t="str">
        <f ca="1">IF(T81="","",IF(INDEX(Data!$BI:$BI,MATCH(T81,Data!$A:$A,0),1)=0,"",INDEX(Data!$BI:$BI,MATCH(T81,Data!$A:$A,0),1)))</f>
        <v/>
      </c>
      <c r="T81" s="49" t="str">
        <f ca="1">IFERROR(INDEX(Data!$A$1:R$1000,_xlfn.AGGREGATE(15,6,(OFFSET(Data!$A$1,0,MATCH(T$6,Data!$1:$1,0)-1,1000,1)=IF(T$7="","Yes",T$7))/(OFFSET(Data!$A$1,0,MATCH(T$6,Data!$1:$1,0)-1,1000,1)=IF(T$7="","Yes",T$7))*ROW(Data!$C$1:$C$1000),ROW(T81)-ROW(T$7)),1),"")</f>
        <v>NBC Sports Network</v>
      </c>
      <c r="U81" s="49" t="str">
        <f ca="1">IF(V81="","",IF(INDEX(Data!$BI:$BI,MATCH(V81,Data!$A:$A,0),1)=0,"",INDEX(Data!$BI:$BI,MATCH(V81,Data!$A:$A,0),1)))</f>
        <v/>
      </c>
      <c r="V81" s="49" t="str">
        <f ca="1">IFERROR(INDEX(Data!$A$1:T$1000,_xlfn.AGGREGATE(15,6,(OFFSET(Data!$A$1,0,MATCH(V$6,Data!$1:$1,0)-1,1000,1)=IF(V$7="","Yes",V$7))/(OFFSET(Data!$A$1,0,MATCH(V$6,Data!$1:$1,0)-1,1000,1)=IF(V$7="","Yes",V$7))*ROW(Data!$C$1:$C$1000),ROW(V81)-ROW(V$7)),1),"")</f>
        <v>The Young Turks</v>
      </c>
      <c r="W81" s="49" t="str">
        <f ca="1">IF(X81="","",IF(INDEX(Data!$BI:$BI,MATCH(X81,Data!$A:$A,0),1)=0,"",INDEX(Data!$BI:$BI,MATCH(X81,Data!$A:$A,0),1)))</f>
        <v/>
      </c>
      <c r="X81" s="49" t="str">
        <f ca="1">IFERROR(INDEX(Data!$A$1:V$1000,_xlfn.AGGREGATE(15,6,(OFFSET(Data!$A$1,0,MATCH(X$6,Data!$1:$1,0)-1,1000,1)=IF(X$7="","Yes",X$7))/(OFFSET(Data!$A$1,0,MATCH(X$6,Data!$1:$1,0)-1,1000,1)=IF(X$7="","Yes",X$7))*ROW(Data!$C$1:$C$1000),ROW(X81)-ROW(X$7)),1),"")</f>
        <v/>
      </c>
      <c r="Y81" s="49" t="str">
        <f ca="1">IF(Z81="","",IF(INDEX(Data!$BI:$BI,MATCH(Z81,Data!$A:$A,0),1)=0,"",INDEX(Data!$BI:$BI,MATCH(Z81,Data!$A:$A,0),1)))</f>
        <v/>
      </c>
      <c r="Z81" s="49" t="str">
        <f ca="1">IFERROR(INDEX(Data!$A$1:X$1000,_xlfn.AGGREGATE(15,6,(OFFSET(Data!$A$1,0,MATCH(Z$6,Data!$1:$1,0)-1,1000,1)=IF(Z$7="","Yes",Z$7))/(OFFSET(Data!$A$1,0,MATCH(Z$6,Data!$1:$1,0)-1,1000,1)=IF(Z$7="","Yes",Z$7))*ROW(Data!$C$1:$C$1000),ROW(Z81)-ROW(Z$7)),1),"")</f>
        <v/>
      </c>
      <c r="AA81" s="49" t="str">
        <f ca="1">IF(AB81="","",IF(INDEX(Data!$BI:$BI,MATCH(AB81,Data!$A:$A,0),1)=0,"",INDEX(Data!$BI:$BI,MATCH(AB81,Data!$A:$A,0),1)))</f>
        <v/>
      </c>
      <c r="AB81" s="49" t="str">
        <f ca="1">IFERROR(INDEX(Data!$A$1:Z$1000,_xlfn.AGGREGATE(15,6,(OFFSET(Data!$A$1,0,MATCH(AB$6,Data!$1:$1,0)-1,1000,1)=IF(AB$7="","Yes",AB$7))/(OFFSET(Data!$A$1,0,MATCH(AB$6,Data!$1:$1,0)-1,1000,1)=IF(AB$7="","Yes",AB$7))*ROW(Data!$C$1:$C$1000),ROW(AB81)-ROW(AB$7)),1),"")</f>
        <v>POP</v>
      </c>
      <c r="AC81" s="49" t="str">
        <f ca="1">IF(AD81="","",IF(INDEX(Data!$BI:$BI,MATCH(AD81,Data!$A:$A,0),1)=0,"",INDEX(Data!$BI:$BI,MATCH(AD81,Data!$A:$A,0),1)))</f>
        <v/>
      </c>
      <c r="AD81" s="49" t="str">
        <f ca="1">IFERROR(INDEX(Data!$A$1:AB$1000,_xlfn.AGGREGATE(15,6,(OFFSET(Data!$A$1,0,MATCH(AD$6,Data!$1:$1,0)-1,1000,1)=IF(AD$7="","Yes",AD$7))/(OFFSET(Data!$A$1,0,MATCH(AD$6,Data!$1:$1,0)-1,1000,1)=IF(AD$7="","Yes",AD$7))*ROW(Data!$C$1:$C$1000),ROW(AD81)-ROW(AD$7)),1),"")</f>
        <v/>
      </c>
      <c r="AE81" s="49" t="str">
        <f ca="1">IF(AF81="","",IF(INDEX(Data!$BI:$BI,MATCH(AF81,Data!$A:$A,0),1)=0,"",INDEX(Data!$BI:$BI,MATCH(AF81,Data!$A:$A,0),1)))</f>
        <v/>
      </c>
      <c r="AF81" s="49" t="str">
        <f ca="1">IFERROR(INDEX(Data!$A$1:AJ$1000,_xlfn.AGGREGATE(15,6,(OFFSET(Data!$A$1,0,MATCH(AF$6,Data!$1:$1,0)-1,1000,1)=IF(AF$7="","Yes",AF$7))/(OFFSET(Data!$A$1,0,MATCH(AF$6,Data!$1:$1,0)-1,1000,1)=IF(AF$7="","Yes",AF$7))*ROW(Data!$C$1:$C$1000),ROW(AF81)-ROW(AF$7)),1),"")</f>
        <v/>
      </c>
      <c r="AG81" s="49" t="str">
        <f ca="1">IF(AH81="","",IF(INDEX(Data!$BI:$BI,MATCH(AH81,Data!$A:$A,0),1)=0,"",INDEX(Data!$BI:$BI,MATCH(AH81,Data!$A:$A,0),1)))</f>
        <v/>
      </c>
      <c r="AH81" s="49" t="str">
        <f ca="1">IFERROR(INDEX(Data!$A$1:AL$1000,_xlfn.AGGREGATE(15,6,(OFFSET(Data!$A$1,0,MATCH(AH$6,Data!$1:$1,0)-1,1000,1)=IF(AH$7="","Yes",AH$7))/(OFFSET(Data!$A$1,0,MATCH(AH$6,Data!$1:$1,0)-1,1000,1)=IF(AH$7="","Yes",AH$7))*ROW(Data!$C$1:$C$1000),ROW(AH81)-ROW(AH$7)),1),"")</f>
        <v>Sundance TV</v>
      </c>
    </row>
    <row r="82" spans="1:34" x14ac:dyDescent="0.4">
      <c r="A82" s="49" t="str">
        <f ca="1">IF(B82="","",IF(INDEX(Data!$BI:$BI,MATCH(B82,Data!$A:$A,0),1)=0,"",INDEX(Data!$BI:$BI,MATCH(B82,Data!$A:$A,0),1)))</f>
        <v/>
      </c>
      <c r="B82" s="49" t="str">
        <f ca="1">IFERROR(INDEX(Data!A$1:$A$1000,_xlfn.AGGREGATE(15,6,(OFFSET(Data!$A$1,0,MATCH(B$6,Data!$1:$1,0)-1,1000,1)=IF(B$7="","Yes",B$7))/(OFFSET(Data!$A$1,0,MATCH(B$6,Data!$1:$1,0)-1,1000,1)=IF(B$7="","Yes",B$7))*ROW(Data!$C$1:$C$1000),ROW(B82)-ROW(B$7)),1),"")</f>
        <v/>
      </c>
      <c r="C82" s="49" t="str">
        <f ca="1">IF(D82="","",IF(INDEX(Data!$BI:$BI,MATCH(D82,Data!$A:$A,0),1)=0,"",INDEX(Data!$BI:$BI,MATCH(D82,Data!$A:$A,0),1)))</f>
        <v/>
      </c>
      <c r="D82" s="49" t="str">
        <f ca="1">IFERROR(INDEX(Data!$A$1:C$1000,_xlfn.AGGREGATE(15,6,(OFFSET(Data!$A$1,0,MATCH(D$6,Data!$1:$1,0)-1,1000,1)=IF(D$7="","Yes",D$7))/(OFFSET(Data!$A$1,0,MATCH(D$6,Data!$1:$1,0)-1,1000,1)=IF(D$7="","Yes",D$7))*ROW(Data!$C$1:$C$1000),ROW(D82)-ROW(D$7)),1),"")</f>
        <v/>
      </c>
      <c r="E82" s="49" t="str">
        <f ca="1">IF(F82="","",IF(INDEX(Data!$BI:$BI,MATCH(F82,Data!$A:$A,0),1)=0,"",INDEX(Data!$BI:$BI,MATCH(F82,Data!$A:$A,0),1)))</f>
        <v/>
      </c>
      <c r="F82" s="49" t="str">
        <f ca="1">IFERROR(INDEX(Data!$A$1:E$1000,_xlfn.AGGREGATE(15,6,(OFFSET(Data!$A$1,0,MATCH(F$6,Data!$1:$1,0)-1,1000,1)=IF(F$7="","Yes",F$7))/(OFFSET(Data!$A$1,0,MATCH(F$6,Data!$1:$1,0)-1,1000,1)=IF(F$7="","Yes",F$7))*ROW(Data!$C$1:$C$1000),ROW(F82)-ROW(F$7)),1),"")</f>
        <v/>
      </c>
      <c r="G82" s="49" t="str">
        <f ca="1">IF(H82="","",IF(INDEX(Data!$BI:$BI,MATCH(H82,Data!$A:$A,0),1)=0,"",INDEX(Data!$BI:$BI,MATCH(H82,Data!$A:$A,0),1)))</f>
        <v/>
      </c>
      <c r="H82" s="49" t="str">
        <f ca="1">IFERROR(INDEX(Data!$A$1:G$1000,_xlfn.AGGREGATE(15,6,(OFFSET(Data!$A$1,0,MATCH(H$6,Data!$1:$1,0)-1,1000,1)=IF(H$7="","Yes",H$7))/(OFFSET(Data!$A$1,0,MATCH(H$6,Data!$1:$1,0)-1,1000,1)=IF(H$7="","Yes",H$7))*ROW(Data!$C$1:$C$1000),ROW(H82)-ROW(H$7)),1),"")</f>
        <v/>
      </c>
      <c r="I82" s="49" t="str">
        <f ca="1">IF(J82="","",IF(INDEX(Data!$BI:$BI,MATCH(J82,Data!$A:$A,0),1)=0,"",INDEX(Data!$BI:$BI,MATCH(J82,Data!$A:$A,0),1)))</f>
        <v/>
      </c>
      <c r="J82" s="49" t="str">
        <f ca="1">IFERROR(INDEX(Data!$A$1:I$1000,_xlfn.AGGREGATE(15,6,(OFFSET(Data!$A$1,0,MATCH(J$6,Data!$1:$1,0)-1,1000,1)=IF(J$7="","Yes",J$7))/(OFFSET(Data!$A$1,0,MATCH(J$6,Data!$1:$1,0)-1,1000,1)=IF(J$7="","Yes",J$7))*ROW(Data!$C$1:$C$1000),ROW(J82)-ROW(J$7)),1),"")</f>
        <v/>
      </c>
      <c r="K82" s="49" t="str">
        <f ca="1">IF(L82="","",IF(INDEX(Data!$BI:$BI,MATCH(L82,Data!$A:$A,0),1)=0,"",INDEX(Data!$BI:$BI,MATCH(L82,Data!$A:$A,0),1)))</f>
        <v/>
      </c>
      <c r="L82" s="49" t="str">
        <f ca="1">IFERROR(INDEX(Data!$A$1:K$1000,_xlfn.AGGREGATE(15,6,(OFFSET(Data!$A$1,0,MATCH(L$6,Data!$1:$1,0)-1,1000,1)=IF(L$7="","Yes",L$7))/(OFFSET(Data!$A$1,0,MATCH(L$6,Data!$1:$1,0)-1,1000,1)=IF(L$7="","Yes",L$7))*ROW(Data!$C$1:$C$1000),ROW(L82)-ROW(L$7)),1),"")</f>
        <v/>
      </c>
      <c r="M82" s="49" t="str">
        <f ca="1">IF(N82="","",IF(INDEX(Data!$BI:$BI,MATCH(N82,Data!$A:$A,0),1)=0,"",INDEX(Data!$BI:$BI,MATCH(N82,Data!$A:$A,0),1)))</f>
        <v/>
      </c>
      <c r="N82" s="49" t="str">
        <f ca="1">IFERROR(INDEX(Data!$A$1:M$1000,_xlfn.AGGREGATE(15,6,(OFFSET(Data!$A$1,0,MATCH(N$6,Data!$1:$1,0)-1,1000,1)=IF(N$7="","Yes",N$7))/(OFFSET(Data!$A$1,0,MATCH(N$6,Data!$1:$1,0)-1,1000,1)=IF(N$7="","Yes",N$7))*ROW(Data!$C$1:$C$1000),ROW(N82)-ROW(N$7)),1),"")</f>
        <v>Science</v>
      </c>
      <c r="O82" s="49" t="str">
        <f ca="1">IF(P82="","",IF(INDEX(Data!$BI:$BI,MATCH(P82,Data!$A:$A,0),1)=0,"",INDEX(Data!$BI:$BI,MATCH(P82,Data!$A:$A,0),1)))</f>
        <v/>
      </c>
      <c r="P82" s="49" t="str">
        <f ca="1">IFERROR(INDEX(Data!$A$1:O$1000,_xlfn.AGGREGATE(15,6,(OFFSET(Data!$A$1,0,MATCH(P$6,Data!$1:$1,0)-1,1000,1)=IF(P$7="","Yes",P$7))/(OFFSET(Data!$A$1,0,MATCH(P$6,Data!$1:$1,0)-1,1000,1)=IF(P$7="","Yes",P$7))*ROW(Data!$C$1:$C$1000),ROW(P82)-ROW(P$7)),1),"")</f>
        <v>Motor Trend</v>
      </c>
      <c r="Q82" s="49" t="str">
        <f ca="1">IF(R82="","",IF(INDEX(Data!$BI:$BI,MATCH(R82,Data!$A:$A,0),1)=0,"",INDEX(Data!$BI:$BI,MATCH(R82,Data!$A:$A,0),1)))</f>
        <v/>
      </c>
      <c r="R82" s="49" t="str">
        <f ca="1">IFERROR(INDEX(Data!$A$1:Q$1000,_xlfn.AGGREGATE(15,6,(OFFSET(Data!$A$1,0,MATCH(R$6,Data!$1:$1,0)-1,1000,1)=IF(R$7="","Yes",R$7))/(OFFSET(Data!$A$1,0,MATCH(R$6,Data!$1:$1,0)-1,1000,1)=IF(R$7="","Yes",R$7))*ROW(Data!$C$1:$C$1000),ROW(R82)-ROW(R$7)),1),"")</f>
        <v>Logo</v>
      </c>
      <c r="S82" s="49" t="str">
        <f ca="1">IF(T82="","",IF(INDEX(Data!$BI:$BI,MATCH(T82,Data!$A:$A,0),1)=0,"",INDEX(Data!$BI:$BI,MATCH(T82,Data!$A:$A,0),1)))</f>
        <v/>
      </c>
      <c r="T82" s="49" t="str">
        <f ca="1">IFERROR(INDEX(Data!$A$1:R$1000,_xlfn.AGGREGATE(15,6,(OFFSET(Data!$A$1,0,MATCH(T$6,Data!$1:$1,0)-1,1000,1)=IF(T$7="","Yes",T$7))/(OFFSET(Data!$A$1,0,MATCH(T$6,Data!$1:$1,0)-1,1000,1)=IF(T$7="","Yes",T$7))*ROW(Data!$C$1:$C$1000),ROW(T82)-ROW(T$7)),1),"")</f>
        <v>Nick Jr.</v>
      </c>
      <c r="U82" s="49" t="str">
        <f ca="1">IF(V82="","",IF(INDEX(Data!$BI:$BI,MATCH(V82,Data!$A:$A,0),1)=0,"",INDEX(Data!$BI:$BI,MATCH(V82,Data!$A:$A,0),1)))</f>
        <v/>
      </c>
      <c r="V82" s="49" t="str">
        <f ca="1">IFERROR(INDEX(Data!$A$1:T$1000,_xlfn.AGGREGATE(15,6,(OFFSET(Data!$A$1,0,MATCH(V$6,Data!$1:$1,0)-1,1000,1)=IF(V$7="","Yes",V$7))/(OFFSET(Data!$A$1,0,MATCH(V$6,Data!$1:$1,0)-1,1000,1)=IF(V$7="","Yes",V$7))*ROW(Data!$C$1:$C$1000),ROW(V82)-ROW(V$7)),1),"")</f>
        <v>TLC</v>
      </c>
      <c r="W82" s="49" t="str">
        <f ca="1">IF(X82="","",IF(INDEX(Data!$BI:$BI,MATCH(X82,Data!$A:$A,0),1)=0,"",INDEX(Data!$BI:$BI,MATCH(X82,Data!$A:$A,0),1)))</f>
        <v/>
      </c>
      <c r="X82" s="49" t="str">
        <f ca="1">IFERROR(INDEX(Data!$A$1:V$1000,_xlfn.AGGREGATE(15,6,(OFFSET(Data!$A$1,0,MATCH(X$6,Data!$1:$1,0)-1,1000,1)=IF(X$7="","Yes",X$7))/(OFFSET(Data!$A$1,0,MATCH(X$6,Data!$1:$1,0)-1,1000,1)=IF(X$7="","Yes",X$7))*ROW(Data!$C$1:$C$1000),ROW(X82)-ROW(X$7)),1),"")</f>
        <v/>
      </c>
      <c r="Y82" s="49" t="str">
        <f ca="1">IF(Z82="","",IF(INDEX(Data!$BI:$BI,MATCH(Z82,Data!$A:$A,0),1)=0,"",INDEX(Data!$BI:$BI,MATCH(Z82,Data!$A:$A,0),1)))</f>
        <v/>
      </c>
      <c r="Z82" s="49" t="str">
        <f ca="1">IFERROR(INDEX(Data!$A$1:X$1000,_xlfn.AGGREGATE(15,6,(OFFSET(Data!$A$1,0,MATCH(Z$6,Data!$1:$1,0)-1,1000,1)=IF(Z$7="","Yes",Z$7))/(OFFSET(Data!$A$1,0,MATCH(Z$6,Data!$1:$1,0)-1,1000,1)=IF(Z$7="","Yes",Z$7))*ROW(Data!$C$1:$C$1000),ROW(Z82)-ROW(Z$7)),1),"")</f>
        <v/>
      </c>
      <c r="AA82" s="49" t="str">
        <f ca="1">IF(AB82="","",IF(INDEX(Data!$BI:$BI,MATCH(AB82,Data!$A:$A,0),1)=0,"",INDEX(Data!$BI:$BI,MATCH(AB82,Data!$A:$A,0),1)))</f>
        <v/>
      </c>
      <c r="AB82" s="49" t="str">
        <f ca="1">IFERROR(INDEX(Data!$A$1:Z$1000,_xlfn.AGGREGATE(15,6,(OFFSET(Data!$A$1,0,MATCH(AB$6,Data!$1:$1,0)-1,1000,1)=IF(AB$7="","Yes",AB$7))/(OFFSET(Data!$A$1,0,MATCH(AB$6,Data!$1:$1,0)-1,1000,1)=IF(AB$7="","Yes",AB$7))*ROW(Data!$C$1:$C$1000),ROW(AB82)-ROW(AB$7)),1),"")</f>
        <v>Smithsonian</v>
      </c>
      <c r="AC82" s="49" t="str">
        <f ca="1">IF(AD82="","",IF(INDEX(Data!$BI:$BI,MATCH(AD82,Data!$A:$A,0),1)=0,"",INDEX(Data!$BI:$BI,MATCH(AD82,Data!$A:$A,0),1)))</f>
        <v/>
      </c>
      <c r="AD82" s="49" t="str">
        <f ca="1">IFERROR(INDEX(Data!$A$1:AB$1000,_xlfn.AGGREGATE(15,6,(OFFSET(Data!$A$1,0,MATCH(AD$6,Data!$1:$1,0)-1,1000,1)=IF(AD$7="","Yes",AD$7))/(OFFSET(Data!$A$1,0,MATCH(AD$6,Data!$1:$1,0)-1,1000,1)=IF(AD$7="","Yes",AD$7))*ROW(Data!$C$1:$C$1000),ROW(AD82)-ROW(AD$7)),1),"")</f>
        <v/>
      </c>
      <c r="AE82" s="49" t="str">
        <f ca="1">IF(AF82="","",IF(INDEX(Data!$BI:$BI,MATCH(AF82,Data!$A:$A,0),1)=0,"",INDEX(Data!$BI:$BI,MATCH(AF82,Data!$A:$A,0),1)))</f>
        <v/>
      </c>
      <c r="AF82" s="49" t="str">
        <f ca="1">IFERROR(INDEX(Data!$A$1:AJ$1000,_xlfn.AGGREGATE(15,6,(OFFSET(Data!$A$1,0,MATCH(AF$6,Data!$1:$1,0)-1,1000,1)=IF(AF$7="","Yes",AF$7))/(OFFSET(Data!$A$1,0,MATCH(AF$6,Data!$1:$1,0)-1,1000,1)=IF(AF$7="","Yes",AF$7))*ROW(Data!$C$1:$C$1000),ROW(AF82)-ROW(AF$7)),1),"")</f>
        <v/>
      </c>
      <c r="AG82" s="49" t="str">
        <f ca="1">IF(AH82="","",IF(INDEX(Data!$BI:$BI,MATCH(AH82,Data!$A:$A,0),1)=0,"",INDEX(Data!$BI:$BI,MATCH(AH82,Data!$A:$A,0),1)))</f>
        <v/>
      </c>
      <c r="AH82" s="49" t="str">
        <f ca="1">IFERROR(INDEX(Data!$A$1:AL$1000,_xlfn.AGGREGATE(15,6,(OFFSET(Data!$A$1,0,MATCH(AH$6,Data!$1:$1,0)-1,1000,1)=IF(AH$7="","Yes",AH$7))/(OFFSET(Data!$A$1,0,MATCH(AH$6,Data!$1:$1,0)-1,1000,1)=IF(AH$7="","Yes",AH$7))*ROW(Data!$C$1:$C$1000),ROW(AH82)-ROW(AH$7)),1),"")</f>
        <v>Syfy</v>
      </c>
    </row>
    <row r="83" spans="1:34" x14ac:dyDescent="0.4">
      <c r="A83" s="49" t="str">
        <f ca="1">IF(B83="","",IF(INDEX(Data!$BI:$BI,MATCH(B83,Data!$A:$A,0),1)=0,"",INDEX(Data!$BI:$BI,MATCH(B83,Data!$A:$A,0),1)))</f>
        <v/>
      </c>
      <c r="B83" s="49" t="str">
        <f ca="1">IFERROR(INDEX(Data!A$1:$A$1000,_xlfn.AGGREGATE(15,6,(OFFSET(Data!$A$1,0,MATCH(B$6,Data!$1:$1,0)-1,1000,1)=IF(B$7="","Yes",B$7))/(OFFSET(Data!$A$1,0,MATCH(B$6,Data!$1:$1,0)-1,1000,1)=IF(B$7="","Yes",B$7))*ROW(Data!$C$1:$C$1000),ROW(B83)-ROW(B$7)),1),"")</f>
        <v/>
      </c>
      <c r="C83" s="49" t="str">
        <f ca="1">IF(D83="","",IF(INDEX(Data!$BI:$BI,MATCH(D83,Data!$A:$A,0),1)=0,"",INDEX(Data!$BI:$BI,MATCH(D83,Data!$A:$A,0),1)))</f>
        <v/>
      </c>
      <c r="D83" s="49" t="str">
        <f ca="1">IFERROR(INDEX(Data!$A$1:C$1000,_xlfn.AGGREGATE(15,6,(OFFSET(Data!$A$1,0,MATCH(D$6,Data!$1:$1,0)-1,1000,1)=IF(D$7="","Yes",D$7))/(OFFSET(Data!$A$1,0,MATCH(D$6,Data!$1:$1,0)-1,1000,1)=IF(D$7="","Yes",D$7))*ROW(Data!$C$1:$C$1000),ROW(D83)-ROW(D$7)),1),"")</f>
        <v/>
      </c>
      <c r="E83" s="49" t="str">
        <f ca="1">IF(F83="","",IF(INDEX(Data!$BI:$BI,MATCH(F83,Data!$A:$A,0),1)=0,"",INDEX(Data!$BI:$BI,MATCH(F83,Data!$A:$A,0),1)))</f>
        <v/>
      </c>
      <c r="F83" s="49" t="str">
        <f ca="1">IFERROR(INDEX(Data!$A$1:E$1000,_xlfn.AGGREGATE(15,6,(OFFSET(Data!$A$1,0,MATCH(F$6,Data!$1:$1,0)-1,1000,1)=IF(F$7="","Yes",F$7))/(OFFSET(Data!$A$1,0,MATCH(F$6,Data!$1:$1,0)-1,1000,1)=IF(F$7="","Yes",F$7))*ROW(Data!$C$1:$C$1000),ROW(F83)-ROW(F$7)),1),"")</f>
        <v/>
      </c>
      <c r="G83" s="49" t="str">
        <f ca="1">IF(H83="","",IF(INDEX(Data!$BI:$BI,MATCH(H83,Data!$A:$A,0),1)=0,"",INDEX(Data!$BI:$BI,MATCH(H83,Data!$A:$A,0),1)))</f>
        <v/>
      </c>
      <c r="H83" s="49" t="str">
        <f ca="1">IFERROR(INDEX(Data!$A$1:G$1000,_xlfn.AGGREGATE(15,6,(OFFSET(Data!$A$1,0,MATCH(H$6,Data!$1:$1,0)-1,1000,1)=IF(H$7="","Yes",H$7))/(OFFSET(Data!$A$1,0,MATCH(H$6,Data!$1:$1,0)-1,1000,1)=IF(H$7="","Yes",H$7))*ROW(Data!$C$1:$C$1000),ROW(H83)-ROW(H$7)),1),"")</f>
        <v/>
      </c>
      <c r="I83" s="49" t="str">
        <f ca="1">IF(J83="","",IF(INDEX(Data!$BI:$BI,MATCH(J83,Data!$A:$A,0),1)=0,"",INDEX(Data!$BI:$BI,MATCH(J83,Data!$A:$A,0),1)))</f>
        <v/>
      </c>
      <c r="J83" s="49" t="str">
        <f ca="1">IFERROR(INDEX(Data!$A$1:I$1000,_xlfn.AGGREGATE(15,6,(OFFSET(Data!$A$1,0,MATCH(J$6,Data!$1:$1,0)-1,1000,1)=IF(J$7="","Yes",J$7))/(OFFSET(Data!$A$1,0,MATCH(J$6,Data!$1:$1,0)-1,1000,1)=IF(J$7="","Yes",J$7))*ROW(Data!$C$1:$C$1000),ROW(J83)-ROW(J$7)),1),"")</f>
        <v/>
      </c>
      <c r="K83" s="49" t="str">
        <f ca="1">IF(L83="","",IF(INDEX(Data!$BI:$BI,MATCH(L83,Data!$A:$A,0),1)=0,"",INDEX(Data!$BI:$BI,MATCH(L83,Data!$A:$A,0),1)))</f>
        <v/>
      </c>
      <c r="L83" s="49" t="str">
        <f ca="1">IFERROR(INDEX(Data!$A$1:K$1000,_xlfn.AGGREGATE(15,6,(OFFSET(Data!$A$1,0,MATCH(L$6,Data!$1:$1,0)-1,1000,1)=IF(L$7="","Yes",L$7))/(OFFSET(Data!$A$1,0,MATCH(L$6,Data!$1:$1,0)-1,1000,1)=IF(L$7="","Yes",L$7))*ROW(Data!$C$1:$C$1000),ROW(L83)-ROW(L$7)),1),"")</f>
        <v/>
      </c>
      <c r="M83" s="49" t="str">
        <f ca="1">IF(N83="","",IF(INDEX(Data!$BI:$BI,MATCH(N83,Data!$A:$A,0),1)=0,"",INDEX(Data!$BI:$BI,MATCH(N83,Data!$A:$A,0),1)))</f>
        <v/>
      </c>
      <c r="N83" s="49" t="str">
        <f ca="1">IFERROR(INDEX(Data!$A$1:M$1000,_xlfn.AGGREGATE(15,6,(OFFSET(Data!$A$1,0,MATCH(N$6,Data!$1:$1,0)-1,1000,1)=IF(N$7="","Yes",N$7))/(OFFSET(Data!$A$1,0,MATCH(N$6,Data!$1:$1,0)-1,1000,1)=IF(N$7="","Yes",N$7))*ROW(Data!$C$1:$C$1000),ROW(N83)-ROW(N$7)),1),"")</f>
        <v>SEC Network</v>
      </c>
      <c r="O83" s="49" t="str">
        <f ca="1">IF(P83="","",IF(INDEX(Data!$BI:$BI,MATCH(P83,Data!$A:$A,0),1)=0,"",INDEX(Data!$BI:$BI,MATCH(P83,Data!$A:$A,0),1)))</f>
        <v/>
      </c>
      <c r="P83" s="49" t="str">
        <f ca="1">IFERROR(INDEX(Data!$A$1:O$1000,_xlfn.AGGREGATE(15,6,(OFFSET(Data!$A$1,0,MATCH(P$6,Data!$1:$1,0)-1,1000,1)=IF(P$7="","Yes",P$7))/(OFFSET(Data!$A$1,0,MATCH(P$6,Data!$1:$1,0)-1,1000,1)=IF(P$7="","Yes",P$7))*ROW(Data!$C$1:$C$1000),ROW(P83)-ROW(P$7)),1),"")</f>
        <v>MSNBC</v>
      </c>
      <c r="Q83" s="49" t="str">
        <f ca="1">IF(R83="","",IF(INDEX(Data!$BI:$BI,MATCH(R83,Data!$A:$A,0),1)=0,"",INDEX(Data!$BI:$BI,MATCH(R83,Data!$A:$A,0),1)))</f>
        <v/>
      </c>
      <c r="R83" s="49" t="str">
        <f ca="1">IFERROR(INDEX(Data!$A$1:Q$1000,_xlfn.AGGREGATE(15,6,(OFFSET(Data!$A$1,0,MATCH(R$6,Data!$1:$1,0)-1,1000,1)=IF(R$7="","Yes",R$7))/(OFFSET(Data!$A$1,0,MATCH(R$6,Data!$1:$1,0)-1,1000,1)=IF(R$7="","Yes",R$7))*ROW(Data!$C$1:$C$1000),ROW(R83)-ROW(R$7)),1),"")</f>
        <v>MLB Network</v>
      </c>
      <c r="S83" s="49" t="str">
        <f ca="1">IF(T83="","",IF(INDEX(Data!$BI:$BI,MATCH(T83,Data!$A:$A,0),1)=0,"",INDEX(Data!$BI:$BI,MATCH(T83,Data!$A:$A,0),1)))</f>
        <v/>
      </c>
      <c r="T83" s="49" t="str">
        <f ca="1">IFERROR(INDEX(Data!$A$1:R$1000,_xlfn.AGGREGATE(15,6,(OFFSET(Data!$A$1,0,MATCH(T$6,Data!$1:$1,0)-1,1000,1)=IF(T$7="","Yes",T$7))/(OFFSET(Data!$A$1,0,MATCH(T$6,Data!$1:$1,0)-1,1000,1)=IF(T$7="","Yes",T$7))*ROW(Data!$C$1:$C$1000),ROW(T83)-ROW(T$7)),1),"")</f>
        <v>Nickelodeon</v>
      </c>
      <c r="U83" s="49" t="str">
        <f ca="1">IF(V83="","",IF(INDEX(Data!$BI:$BI,MATCH(V83,Data!$A:$A,0),1)=0,"",INDEX(Data!$BI:$BI,MATCH(V83,Data!$A:$A,0),1)))</f>
        <v/>
      </c>
      <c r="V83" s="49" t="str">
        <f ca="1">IFERROR(INDEX(Data!$A$1:T$1000,_xlfn.AGGREGATE(15,6,(OFFSET(Data!$A$1,0,MATCH(V$6,Data!$1:$1,0)-1,1000,1)=IF(V$7="","Yes",V$7))/(OFFSET(Data!$A$1,0,MATCH(V$6,Data!$1:$1,0)-1,1000,1)=IF(V$7="","Yes",V$7))*ROW(Data!$C$1:$C$1000),ROW(V83)-ROW(V$7)),1),"")</f>
        <v>TNT</v>
      </c>
      <c r="W83" s="49" t="str">
        <f ca="1">IF(X83="","",IF(INDEX(Data!$BI:$BI,MATCH(X83,Data!$A:$A,0),1)=0,"",INDEX(Data!$BI:$BI,MATCH(X83,Data!$A:$A,0),1)))</f>
        <v/>
      </c>
      <c r="X83" s="49" t="str">
        <f ca="1">IFERROR(INDEX(Data!$A$1:V$1000,_xlfn.AGGREGATE(15,6,(OFFSET(Data!$A$1,0,MATCH(X$6,Data!$1:$1,0)-1,1000,1)=IF(X$7="","Yes",X$7))/(OFFSET(Data!$A$1,0,MATCH(X$6,Data!$1:$1,0)-1,1000,1)=IF(X$7="","Yes",X$7))*ROW(Data!$C$1:$C$1000),ROW(X83)-ROW(X$7)),1),"")</f>
        <v/>
      </c>
      <c r="Y83" s="49" t="str">
        <f ca="1">IF(Z83="","",IF(INDEX(Data!$BI:$BI,MATCH(Z83,Data!$A:$A,0),1)=0,"",INDEX(Data!$BI:$BI,MATCH(Z83,Data!$A:$A,0),1)))</f>
        <v/>
      </c>
      <c r="Z83" s="49" t="str">
        <f ca="1">IFERROR(INDEX(Data!$A$1:X$1000,_xlfn.AGGREGATE(15,6,(OFFSET(Data!$A$1,0,MATCH(Z$6,Data!$1:$1,0)-1,1000,1)=IF(Z$7="","Yes",Z$7))/(OFFSET(Data!$A$1,0,MATCH(Z$6,Data!$1:$1,0)-1,1000,1)=IF(Z$7="","Yes",Z$7))*ROW(Data!$C$1:$C$1000),ROW(Z83)-ROW(Z$7)),1),"")</f>
        <v/>
      </c>
      <c r="AA83" s="49" t="str">
        <f ca="1">IF(AB83="","",IF(INDEX(Data!$BI:$BI,MATCH(AB83,Data!$A:$A,0),1)=0,"",INDEX(Data!$BI:$BI,MATCH(AB83,Data!$A:$A,0),1)))</f>
        <v/>
      </c>
      <c r="AB83" s="49" t="str">
        <f ca="1">IFERROR(INDEX(Data!$A$1:Z$1000,_xlfn.AGGREGATE(15,6,(OFFSET(Data!$A$1,0,MATCH(AB$6,Data!$1:$1,0)-1,1000,1)=IF(AB$7="","Yes",AB$7))/(OFFSET(Data!$A$1,0,MATCH(AB$6,Data!$1:$1,0)-1,1000,1)=IF(AB$7="","Yes",AB$7))*ROW(Data!$C$1:$C$1000),ROW(AB83)-ROW(AB$7)),1),"")</f>
        <v>Sundance TV</v>
      </c>
      <c r="AC83" s="49" t="str">
        <f ca="1">IF(AD83="","",IF(INDEX(Data!$BI:$BI,MATCH(AD83,Data!$A:$A,0),1)=0,"",INDEX(Data!$BI:$BI,MATCH(AD83,Data!$A:$A,0),1)))</f>
        <v/>
      </c>
      <c r="AD83" s="49" t="str">
        <f ca="1">IFERROR(INDEX(Data!$A$1:AB$1000,_xlfn.AGGREGATE(15,6,(OFFSET(Data!$A$1,0,MATCH(AD$6,Data!$1:$1,0)-1,1000,1)=IF(AD$7="","Yes",AD$7))/(OFFSET(Data!$A$1,0,MATCH(AD$6,Data!$1:$1,0)-1,1000,1)=IF(AD$7="","Yes",AD$7))*ROW(Data!$C$1:$C$1000),ROW(AD83)-ROW(AD$7)),1),"")</f>
        <v/>
      </c>
      <c r="AE83" s="49" t="str">
        <f ca="1">IF(AF83="","",IF(INDEX(Data!$BI:$BI,MATCH(AF83,Data!$A:$A,0),1)=0,"",INDEX(Data!$BI:$BI,MATCH(AF83,Data!$A:$A,0),1)))</f>
        <v/>
      </c>
      <c r="AF83" s="49" t="str">
        <f ca="1">IFERROR(INDEX(Data!$A$1:AJ$1000,_xlfn.AGGREGATE(15,6,(OFFSET(Data!$A$1,0,MATCH(AF$6,Data!$1:$1,0)-1,1000,1)=IF(AF$7="","Yes",AF$7))/(OFFSET(Data!$A$1,0,MATCH(AF$6,Data!$1:$1,0)-1,1000,1)=IF(AF$7="","Yes",AF$7))*ROW(Data!$C$1:$C$1000),ROW(AF83)-ROW(AF$7)),1),"")</f>
        <v/>
      </c>
      <c r="AG83" s="49" t="str">
        <f ca="1">IF(AH83="","",IF(INDEX(Data!$BI:$BI,MATCH(AH83,Data!$A:$A,0),1)=0,"",INDEX(Data!$BI:$BI,MATCH(AH83,Data!$A:$A,0),1)))</f>
        <v/>
      </c>
      <c r="AH83" s="49" t="str">
        <f ca="1">IFERROR(INDEX(Data!$A$1:AL$1000,_xlfn.AGGREGATE(15,6,(OFFSET(Data!$A$1,0,MATCH(AH$6,Data!$1:$1,0)-1,1000,1)=IF(AH$7="","Yes",AH$7))/(OFFSET(Data!$A$1,0,MATCH(AH$6,Data!$1:$1,0)-1,1000,1)=IF(AH$7="","Yes",AH$7))*ROW(Data!$C$1:$C$1000),ROW(AH83)-ROW(AH$7)),1),"")</f>
        <v>TBS</v>
      </c>
    </row>
    <row r="84" spans="1:34" x14ac:dyDescent="0.4">
      <c r="A84" s="49" t="str">
        <f ca="1">IF(B84="","",IF(INDEX(Data!$BI:$BI,MATCH(B84,Data!$A:$A,0),1)=0,"",INDEX(Data!$BI:$BI,MATCH(B84,Data!$A:$A,0),1)))</f>
        <v/>
      </c>
      <c r="B84" s="49" t="str">
        <f ca="1">IFERROR(INDEX(Data!A$1:$A$1000,_xlfn.AGGREGATE(15,6,(OFFSET(Data!$A$1,0,MATCH(B$6,Data!$1:$1,0)-1,1000,1)=IF(B$7="","Yes",B$7))/(OFFSET(Data!$A$1,0,MATCH(B$6,Data!$1:$1,0)-1,1000,1)=IF(B$7="","Yes",B$7))*ROW(Data!$C$1:$C$1000),ROW(B84)-ROW(B$7)),1),"")</f>
        <v/>
      </c>
      <c r="C84" s="49" t="str">
        <f ca="1">IF(D84="","",IF(INDEX(Data!$BI:$BI,MATCH(D84,Data!$A:$A,0),1)=0,"",INDEX(Data!$BI:$BI,MATCH(D84,Data!$A:$A,0),1)))</f>
        <v/>
      </c>
      <c r="D84" s="49" t="str">
        <f ca="1">IFERROR(INDEX(Data!$A$1:C$1000,_xlfn.AGGREGATE(15,6,(OFFSET(Data!$A$1,0,MATCH(D$6,Data!$1:$1,0)-1,1000,1)=IF(D$7="","Yes",D$7))/(OFFSET(Data!$A$1,0,MATCH(D$6,Data!$1:$1,0)-1,1000,1)=IF(D$7="","Yes",D$7))*ROW(Data!$C$1:$C$1000),ROW(D84)-ROW(D$7)),1),"")</f>
        <v/>
      </c>
      <c r="E84" s="49" t="str">
        <f ca="1">IF(F84="","",IF(INDEX(Data!$BI:$BI,MATCH(F84,Data!$A:$A,0),1)=0,"",INDEX(Data!$BI:$BI,MATCH(F84,Data!$A:$A,0),1)))</f>
        <v/>
      </c>
      <c r="F84" s="49" t="str">
        <f ca="1">IFERROR(INDEX(Data!$A$1:E$1000,_xlfn.AGGREGATE(15,6,(OFFSET(Data!$A$1,0,MATCH(F$6,Data!$1:$1,0)-1,1000,1)=IF(F$7="","Yes",F$7))/(OFFSET(Data!$A$1,0,MATCH(F$6,Data!$1:$1,0)-1,1000,1)=IF(F$7="","Yes",F$7))*ROW(Data!$C$1:$C$1000),ROW(F84)-ROW(F$7)),1),"")</f>
        <v/>
      </c>
      <c r="G84" s="49" t="str">
        <f ca="1">IF(H84="","",IF(INDEX(Data!$BI:$BI,MATCH(H84,Data!$A:$A,0),1)=0,"",INDEX(Data!$BI:$BI,MATCH(H84,Data!$A:$A,0),1)))</f>
        <v/>
      </c>
      <c r="H84" s="49" t="str">
        <f ca="1">IFERROR(INDEX(Data!$A$1:G$1000,_xlfn.AGGREGATE(15,6,(OFFSET(Data!$A$1,0,MATCH(H$6,Data!$1:$1,0)-1,1000,1)=IF(H$7="","Yes",H$7))/(OFFSET(Data!$A$1,0,MATCH(H$6,Data!$1:$1,0)-1,1000,1)=IF(H$7="","Yes",H$7))*ROW(Data!$C$1:$C$1000),ROW(H84)-ROW(H$7)),1),"")</f>
        <v/>
      </c>
      <c r="I84" s="49" t="str">
        <f ca="1">IF(J84="","",IF(INDEX(Data!$BI:$BI,MATCH(J84,Data!$A:$A,0),1)=0,"",INDEX(Data!$BI:$BI,MATCH(J84,Data!$A:$A,0),1)))</f>
        <v/>
      </c>
      <c r="J84" s="49" t="str">
        <f ca="1">IFERROR(INDEX(Data!$A$1:I$1000,_xlfn.AGGREGATE(15,6,(OFFSET(Data!$A$1,0,MATCH(J$6,Data!$1:$1,0)-1,1000,1)=IF(J$7="","Yes",J$7))/(OFFSET(Data!$A$1,0,MATCH(J$6,Data!$1:$1,0)-1,1000,1)=IF(J$7="","Yes",J$7))*ROW(Data!$C$1:$C$1000),ROW(J84)-ROW(J$7)),1),"")</f>
        <v/>
      </c>
      <c r="K84" s="49" t="str">
        <f ca="1">IF(L84="","",IF(INDEX(Data!$BI:$BI,MATCH(L84,Data!$A:$A,0),1)=0,"",INDEX(Data!$BI:$BI,MATCH(L84,Data!$A:$A,0),1)))</f>
        <v/>
      </c>
      <c r="L84" s="49" t="str">
        <f ca="1">IFERROR(INDEX(Data!$A$1:K$1000,_xlfn.AGGREGATE(15,6,(OFFSET(Data!$A$1,0,MATCH(L$6,Data!$1:$1,0)-1,1000,1)=IF(L$7="","Yes",L$7))/(OFFSET(Data!$A$1,0,MATCH(L$6,Data!$1:$1,0)-1,1000,1)=IF(L$7="","Yes",L$7))*ROW(Data!$C$1:$C$1000),ROW(L84)-ROW(L$7)),1),"")</f>
        <v/>
      </c>
      <c r="M84" s="49" t="str">
        <f ca="1">IF(N84="","",IF(INDEX(Data!$BI:$BI,MATCH(N84,Data!$A:$A,0),1)=0,"",INDEX(Data!$BI:$BI,MATCH(N84,Data!$A:$A,0),1)))</f>
        <v/>
      </c>
      <c r="N84" s="49" t="str">
        <f ca="1">IFERROR(INDEX(Data!$A$1:M$1000,_xlfn.AGGREGATE(15,6,(OFFSET(Data!$A$1,0,MATCH(N$6,Data!$1:$1,0)-1,1000,1)=IF(N$7="","Yes",N$7))/(OFFSET(Data!$A$1,0,MATCH(N$6,Data!$1:$1,0)-1,1000,1)=IF(N$7="","Yes",N$7))*ROW(Data!$C$1:$C$1000),ROW(N84)-ROW(N$7)),1),"")</f>
        <v>Sundance TV</v>
      </c>
      <c r="O84" s="49" t="str">
        <f ca="1">IF(P84="","",IF(INDEX(Data!$BI:$BI,MATCH(P84,Data!$A:$A,0),1)=0,"",INDEX(Data!$BI:$BI,MATCH(P84,Data!$A:$A,0),1)))</f>
        <v/>
      </c>
      <c r="P84" s="49" t="str">
        <f ca="1">IFERROR(INDEX(Data!$A$1:O$1000,_xlfn.AGGREGATE(15,6,(OFFSET(Data!$A$1,0,MATCH(P$6,Data!$1:$1,0)-1,1000,1)=IF(P$7="","Yes",P$7))/(OFFSET(Data!$A$1,0,MATCH(P$6,Data!$1:$1,0)-1,1000,1)=IF(P$7="","Yes",P$7))*ROW(Data!$C$1:$C$1000),ROW(P84)-ROW(P$7)),1),"")</f>
        <v>MTV</v>
      </c>
      <c r="Q84" s="49" t="str">
        <f ca="1">IF(R84="","",IF(INDEX(Data!$BI:$BI,MATCH(R84,Data!$A:$A,0),1)=0,"",INDEX(Data!$BI:$BI,MATCH(R84,Data!$A:$A,0),1)))</f>
        <v/>
      </c>
      <c r="R84" s="49" t="str">
        <f ca="1">IFERROR(INDEX(Data!$A$1:Q$1000,_xlfn.AGGREGATE(15,6,(OFFSET(Data!$A$1,0,MATCH(R$6,Data!$1:$1,0)-1,1000,1)=IF(R$7="","Yes",R$7))/(OFFSET(Data!$A$1,0,MATCH(R$6,Data!$1:$1,0)-1,1000,1)=IF(R$7="","Yes",R$7))*ROW(Data!$C$1:$C$1000),ROW(R84)-ROW(R$7)),1),"")</f>
        <v>Motor Trend</v>
      </c>
      <c r="S84" s="49" t="str">
        <f ca="1">IF(T84="","",IF(INDEX(Data!$BI:$BI,MATCH(T84,Data!$A:$A,0),1)=0,"",INDEX(Data!$BI:$BI,MATCH(T84,Data!$A:$A,0),1)))</f>
        <v/>
      </c>
      <c r="T84" s="49" t="str">
        <f ca="1">IFERROR(INDEX(Data!$A$1:R$1000,_xlfn.AGGREGATE(15,6,(OFFSET(Data!$A$1,0,MATCH(T$6,Data!$1:$1,0)-1,1000,1)=IF(T$7="","Yes",T$7))/(OFFSET(Data!$A$1,0,MATCH(T$6,Data!$1:$1,0)-1,1000,1)=IF(T$7="","Yes",T$7))*ROW(Data!$C$1:$C$1000),ROW(T84)-ROW(T$7)),1),"")</f>
        <v>NTN24</v>
      </c>
      <c r="U84" s="49" t="str">
        <f ca="1">IF(V84="","",IF(INDEX(Data!$BI:$BI,MATCH(V84,Data!$A:$A,0),1)=0,"",INDEX(Data!$BI:$BI,MATCH(V84,Data!$A:$A,0),1)))</f>
        <v/>
      </c>
      <c r="V84" s="49" t="str">
        <f ca="1">IFERROR(INDEX(Data!$A$1:T$1000,_xlfn.AGGREGATE(15,6,(OFFSET(Data!$A$1,0,MATCH(V$6,Data!$1:$1,0)-1,1000,1)=IF(V$7="","Yes",V$7))/(OFFSET(Data!$A$1,0,MATCH(V$6,Data!$1:$1,0)-1,1000,1)=IF(V$7="","Yes",V$7))*ROW(Data!$C$1:$C$1000),ROW(V84)-ROW(V$7)),1),"")</f>
        <v>Travel Channel</v>
      </c>
      <c r="W84" s="49" t="str">
        <f ca="1">IF(X84="","",IF(INDEX(Data!$BI:$BI,MATCH(X84,Data!$A:$A,0),1)=0,"",INDEX(Data!$BI:$BI,MATCH(X84,Data!$A:$A,0),1)))</f>
        <v/>
      </c>
      <c r="X84" s="49" t="str">
        <f ca="1">IFERROR(INDEX(Data!$A$1:V$1000,_xlfn.AGGREGATE(15,6,(OFFSET(Data!$A$1,0,MATCH(X$6,Data!$1:$1,0)-1,1000,1)=IF(X$7="","Yes",X$7))/(OFFSET(Data!$A$1,0,MATCH(X$6,Data!$1:$1,0)-1,1000,1)=IF(X$7="","Yes",X$7))*ROW(Data!$C$1:$C$1000),ROW(X84)-ROW(X$7)),1),"")</f>
        <v/>
      </c>
      <c r="Y84" s="49" t="str">
        <f ca="1">IF(Z84="","",IF(INDEX(Data!$BI:$BI,MATCH(Z84,Data!$A:$A,0),1)=0,"",INDEX(Data!$BI:$BI,MATCH(Z84,Data!$A:$A,0),1)))</f>
        <v/>
      </c>
      <c r="Z84" s="49" t="str">
        <f ca="1">IFERROR(INDEX(Data!$A$1:X$1000,_xlfn.AGGREGATE(15,6,(OFFSET(Data!$A$1,0,MATCH(Z$6,Data!$1:$1,0)-1,1000,1)=IF(Z$7="","Yes",Z$7))/(OFFSET(Data!$A$1,0,MATCH(Z$6,Data!$1:$1,0)-1,1000,1)=IF(Z$7="","Yes",Z$7))*ROW(Data!$C$1:$C$1000),ROW(Z84)-ROW(Z$7)),1),"")</f>
        <v/>
      </c>
      <c r="AA84" s="49" t="str">
        <f ca="1">IF(AB84="","",IF(INDEX(Data!$BI:$BI,MATCH(AB84,Data!$A:$A,0),1)=0,"",INDEX(Data!$BI:$BI,MATCH(AB84,Data!$A:$A,0),1)))</f>
        <v/>
      </c>
      <c r="AB84" s="49" t="str">
        <f ca="1">IFERROR(INDEX(Data!$A$1:Z$1000,_xlfn.AGGREGATE(15,6,(OFFSET(Data!$A$1,0,MATCH(AB$6,Data!$1:$1,0)-1,1000,1)=IF(AB$7="","Yes",AB$7))/(OFFSET(Data!$A$1,0,MATCH(AB$6,Data!$1:$1,0)-1,1000,1)=IF(AB$7="","Yes",AB$7))*ROW(Data!$C$1:$C$1000),ROW(AB84)-ROW(AB$7)),1),"")</f>
        <v>Syfy</v>
      </c>
      <c r="AC84" s="49" t="str">
        <f ca="1">IF(AD84="","",IF(INDEX(Data!$BI:$BI,MATCH(AD84,Data!$A:$A,0),1)=0,"",INDEX(Data!$BI:$BI,MATCH(AD84,Data!$A:$A,0),1)))</f>
        <v/>
      </c>
      <c r="AD84" s="49" t="str">
        <f ca="1">IFERROR(INDEX(Data!$A$1:AB$1000,_xlfn.AGGREGATE(15,6,(OFFSET(Data!$A$1,0,MATCH(AD$6,Data!$1:$1,0)-1,1000,1)=IF(AD$7="","Yes",AD$7))/(OFFSET(Data!$A$1,0,MATCH(AD$6,Data!$1:$1,0)-1,1000,1)=IF(AD$7="","Yes",AD$7))*ROW(Data!$C$1:$C$1000),ROW(AD84)-ROW(AD$7)),1),"")</f>
        <v/>
      </c>
      <c r="AE84" s="49" t="str">
        <f ca="1">IF(AF84="","",IF(INDEX(Data!$BI:$BI,MATCH(AF84,Data!$A:$A,0),1)=0,"",INDEX(Data!$BI:$BI,MATCH(AF84,Data!$A:$A,0),1)))</f>
        <v/>
      </c>
      <c r="AF84" s="49" t="str">
        <f ca="1">IFERROR(INDEX(Data!$A$1:AJ$1000,_xlfn.AGGREGATE(15,6,(OFFSET(Data!$A$1,0,MATCH(AF$6,Data!$1:$1,0)-1,1000,1)=IF(AF$7="","Yes",AF$7))/(OFFSET(Data!$A$1,0,MATCH(AF$6,Data!$1:$1,0)-1,1000,1)=IF(AF$7="","Yes",AF$7))*ROW(Data!$C$1:$C$1000),ROW(AF84)-ROW(AF$7)),1),"")</f>
        <v/>
      </c>
      <c r="AG84" s="49" t="str">
        <f ca="1">IF(AH84="","",IF(INDEX(Data!$BI:$BI,MATCH(AH84,Data!$A:$A,0),1)=0,"",INDEX(Data!$BI:$BI,MATCH(AH84,Data!$A:$A,0),1)))</f>
        <v/>
      </c>
      <c r="AH84" s="49" t="str">
        <f ca="1">IFERROR(INDEX(Data!$A$1:AL$1000,_xlfn.AGGREGATE(15,6,(OFFSET(Data!$A$1,0,MATCH(AH$6,Data!$1:$1,0)-1,1000,1)=IF(AH$7="","Yes",AH$7))/(OFFSET(Data!$A$1,0,MATCH(AH$6,Data!$1:$1,0)-1,1000,1)=IF(AH$7="","Yes",AH$7))*ROW(Data!$C$1:$C$1000),ROW(AH84)-ROW(AH$7)),1),"")</f>
        <v>Telemundo</v>
      </c>
    </row>
    <row r="85" spans="1:34" x14ac:dyDescent="0.4">
      <c r="A85" s="49" t="str">
        <f ca="1">IF(B85="","",IF(INDEX(Data!$BI:$BI,MATCH(B85,Data!$A:$A,0),1)=0,"",INDEX(Data!$BI:$BI,MATCH(B85,Data!$A:$A,0),1)))</f>
        <v/>
      </c>
      <c r="B85" s="49" t="str">
        <f ca="1">IFERROR(INDEX(Data!A$1:$A$1000,_xlfn.AGGREGATE(15,6,(OFFSET(Data!$A$1,0,MATCH(B$6,Data!$1:$1,0)-1,1000,1)=IF(B$7="","Yes",B$7))/(OFFSET(Data!$A$1,0,MATCH(B$6,Data!$1:$1,0)-1,1000,1)=IF(B$7="","Yes",B$7))*ROW(Data!$C$1:$C$1000),ROW(B85)-ROW(B$7)),1),"")</f>
        <v/>
      </c>
      <c r="C85" s="49" t="str">
        <f ca="1">IF(D85="","",IF(INDEX(Data!$BI:$BI,MATCH(D85,Data!$A:$A,0),1)=0,"",INDEX(Data!$BI:$BI,MATCH(D85,Data!$A:$A,0),1)))</f>
        <v/>
      </c>
      <c r="D85" s="49" t="str">
        <f ca="1">IFERROR(INDEX(Data!$A$1:C$1000,_xlfn.AGGREGATE(15,6,(OFFSET(Data!$A$1,0,MATCH(D$6,Data!$1:$1,0)-1,1000,1)=IF(D$7="","Yes",D$7))/(OFFSET(Data!$A$1,0,MATCH(D$6,Data!$1:$1,0)-1,1000,1)=IF(D$7="","Yes",D$7))*ROW(Data!$C$1:$C$1000),ROW(D85)-ROW(D$7)),1),"")</f>
        <v/>
      </c>
      <c r="E85" s="49" t="str">
        <f ca="1">IF(F85="","",IF(INDEX(Data!$BI:$BI,MATCH(F85,Data!$A:$A,0),1)=0,"",INDEX(Data!$BI:$BI,MATCH(F85,Data!$A:$A,0),1)))</f>
        <v/>
      </c>
      <c r="F85" s="49" t="str">
        <f ca="1">IFERROR(INDEX(Data!$A$1:E$1000,_xlfn.AGGREGATE(15,6,(OFFSET(Data!$A$1,0,MATCH(F$6,Data!$1:$1,0)-1,1000,1)=IF(F$7="","Yes",F$7))/(OFFSET(Data!$A$1,0,MATCH(F$6,Data!$1:$1,0)-1,1000,1)=IF(F$7="","Yes",F$7))*ROW(Data!$C$1:$C$1000),ROW(F85)-ROW(F$7)),1),"")</f>
        <v/>
      </c>
      <c r="G85" s="49" t="str">
        <f ca="1">IF(H85="","",IF(INDEX(Data!$BI:$BI,MATCH(H85,Data!$A:$A,0),1)=0,"",INDEX(Data!$BI:$BI,MATCH(H85,Data!$A:$A,0),1)))</f>
        <v/>
      </c>
      <c r="H85" s="49" t="str">
        <f ca="1">IFERROR(INDEX(Data!$A$1:G$1000,_xlfn.AGGREGATE(15,6,(OFFSET(Data!$A$1,0,MATCH(H$6,Data!$1:$1,0)-1,1000,1)=IF(H$7="","Yes",H$7))/(OFFSET(Data!$A$1,0,MATCH(H$6,Data!$1:$1,0)-1,1000,1)=IF(H$7="","Yes",H$7))*ROW(Data!$C$1:$C$1000),ROW(H85)-ROW(H$7)),1),"")</f>
        <v/>
      </c>
      <c r="I85" s="49" t="str">
        <f ca="1">IF(J85="","",IF(INDEX(Data!$BI:$BI,MATCH(J85,Data!$A:$A,0),1)=0,"",INDEX(Data!$BI:$BI,MATCH(J85,Data!$A:$A,0),1)))</f>
        <v/>
      </c>
      <c r="J85" s="49" t="str">
        <f ca="1">IFERROR(INDEX(Data!$A$1:I$1000,_xlfn.AGGREGATE(15,6,(OFFSET(Data!$A$1,0,MATCH(J$6,Data!$1:$1,0)-1,1000,1)=IF(J$7="","Yes",J$7))/(OFFSET(Data!$A$1,0,MATCH(J$6,Data!$1:$1,0)-1,1000,1)=IF(J$7="","Yes",J$7))*ROW(Data!$C$1:$C$1000),ROW(J85)-ROW(J$7)),1),"")</f>
        <v/>
      </c>
      <c r="K85" s="49" t="str">
        <f ca="1">IF(L85="","",IF(INDEX(Data!$BI:$BI,MATCH(L85,Data!$A:$A,0),1)=0,"",INDEX(Data!$BI:$BI,MATCH(L85,Data!$A:$A,0),1)))</f>
        <v/>
      </c>
      <c r="L85" s="49" t="str">
        <f ca="1">IFERROR(INDEX(Data!$A$1:K$1000,_xlfn.AGGREGATE(15,6,(OFFSET(Data!$A$1,0,MATCH(L$6,Data!$1:$1,0)-1,1000,1)=IF(L$7="","Yes",L$7))/(OFFSET(Data!$A$1,0,MATCH(L$6,Data!$1:$1,0)-1,1000,1)=IF(L$7="","Yes",L$7))*ROW(Data!$C$1:$C$1000),ROW(L85)-ROW(L$7)),1),"")</f>
        <v/>
      </c>
      <c r="M85" s="49" t="str">
        <f ca="1">IF(N85="","",IF(INDEX(Data!$BI:$BI,MATCH(N85,Data!$A:$A,0),1)=0,"",INDEX(Data!$BI:$BI,MATCH(N85,Data!$A:$A,0),1)))</f>
        <v/>
      </c>
      <c r="N85" s="49" t="str">
        <f ca="1">IFERROR(INDEX(Data!$A$1:M$1000,_xlfn.AGGREGATE(15,6,(OFFSET(Data!$A$1,0,MATCH(N$6,Data!$1:$1,0)-1,1000,1)=IF(N$7="","Yes",N$7))/(OFFSET(Data!$A$1,0,MATCH(N$6,Data!$1:$1,0)-1,1000,1)=IF(N$7="","Yes",N$7))*ROW(Data!$C$1:$C$1000),ROW(N85)-ROW(N$7)),1),"")</f>
        <v>Syfy</v>
      </c>
      <c r="O85" s="49" t="str">
        <f ca="1">IF(P85="","",IF(INDEX(Data!$BI:$BI,MATCH(P85,Data!$A:$A,0),1)=0,"",INDEX(Data!$BI:$BI,MATCH(P85,Data!$A:$A,0),1)))</f>
        <v/>
      </c>
      <c r="P85" s="49" t="str">
        <f ca="1">IFERROR(INDEX(Data!$A$1:O$1000,_xlfn.AGGREGATE(15,6,(OFFSET(Data!$A$1,0,MATCH(P$6,Data!$1:$1,0)-1,1000,1)=IF(P$7="","Yes",P$7))/(OFFSET(Data!$A$1,0,MATCH(P$6,Data!$1:$1,0)-1,1000,1)=IF(P$7="","Yes",P$7))*ROW(Data!$C$1:$C$1000),ROW(P85)-ROW(P$7)),1),"")</f>
        <v>MTV Classic</v>
      </c>
      <c r="Q85" s="49" t="str">
        <f ca="1">IF(R85="","",IF(INDEX(Data!$BI:$BI,MATCH(R85,Data!$A:$A,0),1)=0,"",INDEX(Data!$BI:$BI,MATCH(R85,Data!$A:$A,0),1)))</f>
        <v/>
      </c>
      <c r="R85" s="49" t="str">
        <f ca="1">IFERROR(INDEX(Data!$A$1:Q$1000,_xlfn.AGGREGATE(15,6,(OFFSET(Data!$A$1,0,MATCH(R$6,Data!$1:$1,0)-1,1000,1)=IF(R$7="","Yes",R$7))/(OFFSET(Data!$A$1,0,MATCH(R$6,Data!$1:$1,0)-1,1000,1)=IF(R$7="","Yes",R$7))*ROW(Data!$C$1:$C$1000),ROW(R85)-ROW(R$7)),1),"")</f>
        <v>MSNBC</v>
      </c>
      <c r="S85" s="49" t="str">
        <f ca="1">IF(T85="","",IF(INDEX(Data!$BI:$BI,MATCH(T85,Data!$A:$A,0),1)=0,"",INDEX(Data!$BI:$BI,MATCH(T85,Data!$A:$A,0),1)))</f>
        <v/>
      </c>
      <c r="T85" s="49" t="str">
        <f ca="1">IFERROR(INDEX(Data!$A$1:R$1000,_xlfn.AGGREGATE(15,6,(OFFSET(Data!$A$1,0,MATCH(T$6,Data!$1:$1,0)-1,1000,1)=IF(T$7="","Yes",T$7))/(OFFSET(Data!$A$1,0,MATCH(T$6,Data!$1:$1,0)-1,1000,1)=IF(T$7="","Yes",T$7))*ROW(Data!$C$1:$C$1000),ROW(T85)-ROW(T$7)),1),"")</f>
        <v>Nuestra Tele</v>
      </c>
      <c r="U85" s="49" t="str">
        <f ca="1">IF(V85="","",IF(INDEX(Data!$BI:$BI,MATCH(V85,Data!$A:$A,0),1)=0,"",INDEX(Data!$BI:$BI,MATCH(V85,Data!$A:$A,0),1)))</f>
        <v/>
      </c>
      <c r="V85" s="49" t="str">
        <f ca="1">IFERROR(INDEX(Data!$A$1:T$1000,_xlfn.AGGREGATE(15,6,(OFFSET(Data!$A$1,0,MATCH(V$6,Data!$1:$1,0)-1,1000,1)=IF(V$7="","Yes",V$7))/(OFFSET(Data!$A$1,0,MATCH(V$6,Data!$1:$1,0)-1,1000,1)=IF(V$7="","Yes",V$7))*ROW(Data!$C$1:$C$1000),ROW(V85)-ROW(V$7)),1),"")</f>
        <v>TruTV</v>
      </c>
      <c r="W85" s="49" t="str">
        <f ca="1">IF(X85="","",IF(INDEX(Data!$BI:$BI,MATCH(X85,Data!$A:$A,0),1)=0,"",INDEX(Data!$BI:$BI,MATCH(X85,Data!$A:$A,0),1)))</f>
        <v/>
      </c>
      <c r="X85" s="49" t="str">
        <f ca="1">IFERROR(INDEX(Data!$A$1:V$1000,_xlfn.AGGREGATE(15,6,(OFFSET(Data!$A$1,0,MATCH(X$6,Data!$1:$1,0)-1,1000,1)=IF(X$7="","Yes",X$7))/(OFFSET(Data!$A$1,0,MATCH(X$6,Data!$1:$1,0)-1,1000,1)=IF(X$7="","Yes",X$7))*ROW(Data!$C$1:$C$1000),ROW(X85)-ROW(X$7)),1),"")</f>
        <v/>
      </c>
      <c r="Y85" s="49" t="str">
        <f ca="1">IF(Z85="","",IF(INDEX(Data!$BI:$BI,MATCH(Z85,Data!$A:$A,0),1)=0,"",INDEX(Data!$BI:$BI,MATCH(Z85,Data!$A:$A,0),1)))</f>
        <v/>
      </c>
      <c r="Z85" s="49" t="str">
        <f ca="1">IFERROR(INDEX(Data!$A$1:X$1000,_xlfn.AGGREGATE(15,6,(OFFSET(Data!$A$1,0,MATCH(Z$6,Data!$1:$1,0)-1,1000,1)=IF(Z$7="","Yes",Z$7))/(OFFSET(Data!$A$1,0,MATCH(Z$6,Data!$1:$1,0)-1,1000,1)=IF(Z$7="","Yes",Z$7))*ROW(Data!$C$1:$C$1000),ROW(Z85)-ROW(Z$7)),1),"")</f>
        <v/>
      </c>
      <c r="AA85" s="49" t="str">
        <f ca="1">IF(AB85="","",IF(INDEX(Data!$BI:$BI,MATCH(AB85,Data!$A:$A,0),1)=0,"",INDEX(Data!$BI:$BI,MATCH(AB85,Data!$A:$A,0),1)))</f>
        <v/>
      </c>
      <c r="AB85" s="49" t="str">
        <f ca="1">IFERROR(INDEX(Data!$A$1:Z$1000,_xlfn.AGGREGATE(15,6,(OFFSET(Data!$A$1,0,MATCH(AB$6,Data!$1:$1,0)-1,1000,1)=IF(AB$7="","Yes",AB$7))/(OFFSET(Data!$A$1,0,MATCH(AB$6,Data!$1:$1,0)-1,1000,1)=IF(AB$7="","Yes",AB$7))*ROW(Data!$C$1:$C$1000),ROW(AB85)-ROW(AB$7)),1),"")</f>
        <v>TBS</v>
      </c>
      <c r="AC85" s="49" t="str">
        <f ca="1">IF(AD85="","",IF(INDEX(Data!$BI:$BI,MATCH(AD85,Data!$A:$A,0),1)=0,"",INDEX(Data!$BI:$BI,MATCH(AD85,Data!$A:$A,0),1)))</f>
        <v/>
      </c>
      <c r="AD85" s="49" t="str">
        <f ca="1">IFERROR(INDEX(Data!$A$1:AB$1000,_xlfn.AGGREGATE(15,6,(OFFSET(Data!$A$1,0,MATCH(AD$6,Data!$1:$1,0)-1,1000,1)=IF(AD$7="","Yes",AD$7))/(OFFSET(Data!$A$1,0,MATCH(AD$6,Data!$1:$1,0)-1,1000,1)=IF(AD$7="","Yes",AD$7))*ROW(Data!$C$1:$C$1000),ROW(AD85)-ROW(AD$7)),1),"")</f>
        <v/>
      </c>
      <c r="AE85" s="49" t="str">
        <f ca="1">IF(AF85="","",IF(INDEX(Data!$BI:$BI,MATCH(AF85,Data!$A:$A,0),1)=0,"",INDEX(Data!$BI:$BI,MATCH(AF85,Data!$A:$A,0),1)))</f>
        <v/>
      </c>
      <c r="AF85" s="49" t="str">
        <f ca="1">IFERROR(INDEX(Data!$A$1:AJ$1000,_xlfn.AGGREGATE(15,6,(OFFSET(Data!$A$1,0,MATCH(AF$6,Data!$1:$1,0)-1,1000,1)=IF(AF$7="","Yes",AF$7))/(OFFSET(Data!$A$1,0,MATCH(AF$6,Data!$1:$1,0)-1,1000,1)=IF(AF$7="","Yes",AF$7))*ROW(Data!$C$1:$C$1000),ROW(AF85)-ROW(AF$7)),1),"")</f>
        <v/>
      </c>
      <c r="AG85" s="49" t="str">
        <f ca="1">IF(AH85="","",IF(INDEX(Data!$BI:$BI,MATCH(AH85,Data!$A:$A,0),1)=0,"",INDEX(Data!$BI:$BI,MATCH(AH85,Data!$A:$A,0),1)))</f>
        <v/>
      </c>
      <c r="AH85" s="49" t="str">
        <f ca="1">IFERROR(INDEX(Data!$A$1:AL$1000,_xlfn.AGGREGATE(15,6,(OFFSET(Data!$A$1,0,MATCH(AH$6,Data!$1:$1,0)-1,1000,1)=IF(AH$7="","Yes",AH$7))/(OFFSET(Data!$A$1,0,MATCH(AH$6,Data!$1:$1,0)-1,1000,1)=IF(AH$7="","Yes",AH$7))*ROW(Data!$C$1:$C$1000),ROW(AH85)-ROW(AH$7)),1),"")</f>
        <v>TLC</v>
      </c>
    </row>
    <row r="86" spans="1:34" ht="24" x14ac:dyDescent="0.4">
      <c r="A86" s="49" t="str">
        <f ca="1">IF(B86="","",IF(INDEX(Data!$BI:$BI,MATCH(B86,Data!$A:$A,0),1)=0,"",INDEX(Data!$BI:$BI,MATCH(B86,Data!$A:$A,0),1)))</f>
        <v/>
      </c>
      <c r="B86" s="49" t="str">
        <f ca="1">IFERROR(INDEX(Data!A$1:$A$1000,_xlfn.AGGREGATE(15,6,(OFFSET(Data!$A$1,0,MATCH(B$6,Data!$1:$1,0)-1,1000,1)=IF(B$7="","Yes",B$7))/(OFFSET(Data!$A$1,0,MATCH(B$6,Data!$1:$1,0)-1,1000,1)=IF(B$7="","Yes",B$7))*ROW(Data!$C$1:$C$1000),ROW(B86)-ROW(B$7)),1),"")</f>
        <v/>
      </c>
      <c r="C86" s="49" t="str">
        <f ca="1">IF(D86="","",IF(INDEX(Data!$BI:$BI,MATCH(D86,Data!$A:$A,0),1)=0,"",INDEX(Data!$BI:$BI,MATCH(D86,Data!$A:$A,0),1)))</f>
        <v/>
      </c>
      <c r="D86" s="49" t="str">
        <f ca="1">IFERROR(INDEX(Data!$A$1:C$1000,_xlfn.AGGREGATE(15,6,(OFFSET(Data!$A$1,0,MATCH(D$6,Data!$1:$1,0)-1,1000,1)=IF(D$7="","Yes",D$7))/(OFFSET(Data!$A$1,0,MATCH(D$6,Data!$1:$1,0)-1,1000,1)=IF(D$7="","Yes",D$7))*ROW(Data!$C$1:$C$1000),ROW(D86)-ROW(D$7)),1),"")</f>
        <v/>
      </c>
      <c r="E86" s="49" t="str">
        <f ca="1">IF(F86="","",IF(INDEX(Data!$BI:$BI,MATCH(F86,Data!$A:$A,0),1)=0,"",INDEX(Data!$BI:$BI,MATCH(F86,Data!$A:$A,0),1)))</f>
        <v/>
      </c>
      <c r="F86" s="49" t="str">
        <f ca="1">IFERROR(INDEX(Data!$A$1:E$1000,_xlfn.AGGREGATE(15,6,(OFFSET(Data!$A$1,0,MATCH(F$6,Data!$1:$1,0)-1,1000,1)=IF(F$7="","Yes",F$7))/(OFFSET(Data!$A$1,0,MATCH(F$6,Data!$1:$1,0)-1,1000,1)=IF(F$7="","Yes",F$7))*ROW(Data!$C$1:$C$1000),ROW(F86)-ROW(F$7)),1),"")</f>
        <v/>
      </c>
      <c r="G86" s="49" t="str">
        <f ca="1">IF(H86="","",IF(INDEX(Data!$BI:$BI,MATCH(H86,Data!$A:$A,0),1)=0,"",INDEX(Data!$BI:$BI,MATCH(H86,Data!$A:$A,0),1)))</f>
        <v/>
      </c>
      <c r="H86" s="49" t="str">
        <f ca="1">IFERROR(INDEX(Data!$A$1:G$1000,_xlfn.AGGREGATE(15,6,(OFFSET(Data!$A$1,0,MATCH(H$6,Data!$1:$1,0)-1,1000,1)=IF(H$7="","Yes",H$7))/(OFFSET(Data!$A$1,0,MATCH(H$6,Data!$1:$1,0)-1,1000,1)=IF(H$7="","Yes",H$7))*ROW(Data!$C$1:$C$1000),ROW(H86)-ROW(H$7)),1),"")</f>
        <v/>
      </c>
      <c r="I86" s="49" t="str">
        <f ca="1">IF(J86="","",IF(INDEX(Data!$BI:$BI,MATCH(J86,Data!$A:$A,0),1)=0,"",INDEX(Data!$BI:$BI,MATCH(J86,Data!$A:$A,0),1)))</f>
        <v/>
      </c>
      <c r="J86" s="49" t="str">
        <f ca="1">IFERROR(INDEX(Data!$A$1:I$1000,_xlfn.AGGREGATE(15,6,(OFFSET(Data!$A$1,0,MATCH(J$6,Data!$1:$1,0)-1,1000,1)=IF(J$7="","Yes",J$7))/(OFFSET(Data!$A$1,0,MATCH(J$6,Data!$1:$1,0)-1,1000,1)=IF(J$7="","Yes",J$7))*ROW(Data!$C$1:$C$1000),ROW(J86)-ROW(J$7)),1),"")</f>
        <v/>
      </c>
      <c r="K86" s="49" t="str">
        <f ca="1">IF(L86="","",IF(INDEX(Data!$BI:$BI,MATCH(L86,Data!$A:$A,0),1)=0,"",INDEX(Data!$BI:$BI,MATCH(L86,Data!$A:$A,0),1)))</f>
        <v/>
      </c>
      <c r="L86" s="49" t="str">
        <f ca="1">IFERROR(INDEX(Data!$A$1:K$1000,_xlfn.AGGREGATE(15,6,(OFFSET(Data!$A$1,0,MATCH(L$6,Data!$1:$1,0)-1,1000,1)=IF(L$7="","Yes",L$7))/(OFFSET(Data!$A$1,0,MATCH(L$6,Data!$1:$1,0)-1,1000,1)=IF(L$7="","Yes",L$7))*ROW(Data!$C$1:$C$1000),ROW(L86)-ROW(L$7)),1),"")</f>
        <v/>
      </c>
      <c r="M86" s="49" t="str">
        <f ca="1">IF(N86="","",IF(INDEX(Data!$BI:$BI,MATCH(N86,Data!$A:$A,0),1)=0,"",INDEX(Data!$BI:$BI,MATCH(N86,Data!$A:$A,0),1)))</f>
        <v/>
      </c>
      <c r="N86" s="49" t="str">
        <f ca="1">IFERROR(INDEX(Data!$A$1:M$1000,_xlfn.AGGREGATE(15,6,(OFFSET(Data!$A$1,0,MATCH(N$6,Data!$1:$1,0)-1,1000,1)=IF(N$7="","Yes",N$7))/(OFFSET(Data!$A$1,0,MATCH(N$6,Data!$1:$1,0)-1,1000,1)=IF(N$7="","Yes",N$7))*ROW(Data!$C$1:$C$1000),ROW(N86)-ROW(N$7)),1),"")</f>
        <v>TBS</v>
      </c>
      <c r="O86" s="49" t="str">
        <f ca="1">IF(P86="","",IF(INDEX(Data!$BI:$BI,MATCH(P86,Data!$A:$A,0),1)=0,"",INDEX(Data!$BI:$BI,MATCH(P86,Data!$A:$A,0),1)))</f>
        <v/>
      </c>
      <c r="P86" s="49" t="str">
        <f ca="1">IFERROR(INDEX(Data!$A$1:O$1000,_xlfn.AGGREGATE(15,6,(OFFSET(Data!$A$1,0,MATCH(P$6,Data!$1:$1,0)-1,1000,1)=IF(P$7="","Yes",P$7))/(OFFSET(Data!$A$1,0,MATCH(P$6,Data!$1:$1,0)-1,1000,1)=IF(P$7="","Yes",P$7))*ROW(Data!$C$1:$C$1000),ROW(P86)-ROW(P$7)),1),"")</f>
        <v>MTV2</v>
      </c>
      <c r="Q86" s="49" t="str">
        <f ca="1">IF(R86="","",IF(INDEX(Data!$BI:$BI,MATCH(R86,Data!$A:$A,0),1)=0,"",INDEX(Data!$BI:$BI,MATCH(R86,Data!$A:$A,0),1)))</f>
        <v/>
      </c>
      <c r="R86" s="49" t="str">
        <f ca="1">IFERROR(INDEX(Data!$A$1:Q$1000,_xlfn.AGGREGATE(15,6,(OFFSET(Data!$A$1,0,MATCH(R$6,Data!$1:$1,0)-1,1000,1)=IF(R$7="","Yes",R$7))/(OFFSET(Data!$A$1,0,MATCH(R$6,Data!$1:$1,0)-1,1000,1)=IF(R$7="","Yes",R$7))*ROW(Data!$C$1:$C$1000),ROW(R86)-ROW(R$7)),1),"")</f>
        <v>MTV</v>
      </c>
      <c r="S86" s="49" t="str">
        <f ca="1">IF(T86="","",IF(INDEX(Data!$BI:$BI,MATCH(T86,Data!$A:$A,0),1)=0,"",INDEX(Data!$BI:$BI,MATCH(T86,Data!$A:$A,0),1)))</f>
        <v/>
      </c>
      <c r="T86" s="49" t="str">
        <f ca="1">IFERROR(INDEX(Data!$A$1:R$1000,_xlfn.AGGREGATE(15,6,(OFFSET(Data!$A$1,0,MATCH(T$6,Data!$1:$1,0)-1,1000,1)=IF(T$7="","Yes",T$7))/(OFFSET(Data!$A$1,0,MATCH(T$6,Data!$1:$1,0)-1,1000,1)=IF(T$7="","Yes",T$7))*ROW(Data!$C$1:$C$1000),ROW(T86)-ROW(T$7)),1),"")</f>
        <v>Paramount Network</v>
      </c>
      <c r="U86" s="49" t="str">
        <f ca="1">IF(V86="","",IF(INDEX(Data!$BI:$BI,MATCH(V86,Data!$A:$A,0),1)=0,"",INDEX(Data!$BI:$BI,MATCH(V86,Data!$A:$A,0),1)))</f>
        <v/>
      </c>
      <c r="V86" s="49" t="str">
        <f ca="1">IFERROR(INDEX(Data!$A$1:T$1000,_xlfn.AGGREGATE(15,6,(OFFSET(Data!$A$1,0,MATCH(V$6,Data!$1:$1,0)-1,1000,1)=IF(V$7="","Yes",V$7))/(OFFSET(Data!$A$1,0,MATCH(V$6,Data!$1:$1,0)-1,1000,1)=IF(V$7="","Yes",V$7))*ROW(Data!$C$1:$C$1000),ROW(V86)-ROW(V$7)),1),"")</f>
        <v>Turner Classic Movies</v>
      </c>
      <c r="W86" s="49" t="str">
        <f ca="1">IF(X86="","",IF(INDEX(Data!$BI:$BI,MATCH(X86,Data!$A:$A,0),1)=0,"",INDEX(Data!$BI:$BI,MATCH(X86,Data!$A:$A,0),1)))</f>
        <v/>
      </c>
      <c r="X86" s="49" t="str">
        <f ca="1">IFERROR(INDEX(Data!$A$1:V$1000,_xlfn.AGGREGATE(15,6,(OFFSET(Data!$A$1,0,MATCH(X$6,Data!$1:$1,0)-1,1000,1)=IF(X$7="","Yes",X$7))/(OFFSET(Data!$A$1,0,MATCH(X$6,Data!$1:$1,0)-1,1000,1)=IF(X$7="","Yes",X$7))*ROW(Data!$C$1:$C$1000),ROW(X86)-ROW(X$7)),1),"")</f>
        <v/>
      </c>
      <c r="Y86" s="49" t="str">
        <f ca="1">IF(Z86="","",IF(INDEX(Data!$BI:$BI,MATCH(Z86,Data!$A:$A,0),1)=0,"",INDEX(Data!$BI:$BI,MATCH(Z86,Data!$A:$A,0),1)))</f>
        <v/>
      </c>
      <c r="Z86" s="49" t="str">
        <f ca="1">IFERROR(INDEX(Data!$A$1:X$1000,_xlfn.AGGREGATE(15,6,(OFFSET(Data!$A$1,0,MATCH(Z$6,Data!$1:$1,0)-1,1000,1)=IF(Z$7="","Yes",Z$7))/(OFFSET(Data!$A$1,0,MATCH(Z$6,Data!$1:$1,0)-1,1000,1)=IF(Z$7="","Yes",Z$7))*ROW(Data!$C$1:$C$1000),ROW(Z86)-ROW(Z$7)),1),"")</f>
        <v/>
      </c>
      <c r="AA86" s="49" t="str">
        <f ca="1">IF(AB86="","",IF(INDEX(Data!$BI:$BI,MATCH(AB86,Data!$A:$A,0),1)=0,"",INDEX(Data!$BI:$BI,MATCH(AB86,Data!$A:$A,0),1)))</f>
        <v/>
      </c>
      <c r="AB86" s="49" t="str">
        <f ca="1">IFERROR(INDEX(Data!$A$1:Z$1000,_xlfn.AGGREGATE(15,6,(OFFSET(Data!$A$1,0,MATCH(AB$6,Data!$1:$1,0)-1,1000,1)=IF(AB$7="","Yes",AB$7))/(OFFSET(Data!$A$1,0,MATCH(AB$6,Data!$1:$1,0)-1,1000,1)=IF(AB$7="","Yes",AB$7))*ROW(Data!$C$1:$C$1000),ROW(AB86)-ROW(AB$7)),1),"")</f>
        <v>TLC</v>
      </c>
      <c r="AC86" s="49" t="str">
        <f ca="1">IF(AD86="","",IF(INDEX(Data!$BI:$BI,MATCH(AD86,Data!$A:$A,0),1)=0,"",INDEX(Data!$BI:$BI,MATCH(AD86,Data!$A:$A,0),1)))</f>
        <v/>
      </c>
      <c r="AD86" s="49" t="str">
        <f ca="1">IFERROR(INDEX(Data!$A$1:AB$1000,_xlfn.AGGREGATE(15,6,(OFFSET(Data!$A$1,0,MATCH(AD$6,Data!$1:$1,0)-1,1000,1)=IF(AD$7="","Yes",AD$7))/(OFFSET(Data!$A$1,0,MATCH(AD$6,Data!$1:$1,0)-1,1000,1)=IF(AD$7="","Yes",AD$7))*ROW(Data!$C$1:$C$1000),ROW(AD86)-ROW(AD$7)),1),"")</f>
        <v/>
      </c>
      <c r="AE86" s="49" t="str">
        <f ca="1">IF(AF86="","",IF(INDEX(Data!$BI:$BI,MATCH(AF86,Data!$A:$A,0),1)=0,"",INDEX(Data!$BI:$BI,MATCH(AF86,Data!$A:$A,0),1)))</f>
        <v/>
      </c>
      <c r="AF86" s="49" t="str">
        <f ca="1">IFERROR(INDEX(Data!$A$1:AJ$1000,_xlfn.AGGREGATE(15,6,(OFFSET(Data!$A$1,0,MATCH(AF$6,Data!$1:$1,0)-1,1000,1)=IF(AF$7="","Yes",AF$7))/(OFFSET(Data!$A$1,0,MATCH(AF$6,Data!$1:$1,0)-1,1000,1)=IF(AF$7="","Yes",AF$7))*ROW(Data!$C$1:$C$1000),ROW(AF86)-ROW(AF$7)),1),"")</f>
        <v/>
      </c>
      <c r="AG86" s="49" t="str">
        <f ca="1">IF(AH86="","",IF(INDEX(Data!$BI:$BI,MATCH(AH86,Data!$A:$A,0),1)=0,"",INDEX(Data!$BI:$BI,MATCH(AH86,Data!$A:$A,0),1)))</f>
        <v/>
      </c>
      <c r="AH86" s="49" t="str">
        <f ca="1">IFERROR(INDEX(Data!$A$1:AL$1000,_xlfn.AGGREGATE(15,6,(OFFSET(Data!$A$1,0,MATCH(AH$6,Data!$1:$1,0)-1,1000,1)=IF(AH$7="","Yes",AH$7))/(OFFSET(Data!$A$1,0,MATCH(AH$6,Data!$1:$1,0)-1,1000,1)=IF(AH$7="","Yes",AH$7))*ROW(Data!$C$1:$C$1000),ROW(AH86)-ROW(AH$7)),1),"")</f>
        <v>TNT</v>
      </c>
    </row>
    <row r="87" spans="1:34" x14ac:dyDescent="0.4">
      <c r="A87" s="49" t="str">
        <f ca="1">IF(B87="","",IF(INDEX(Data!$BI:$BI,MATCH(B87,Data!$A:$A,0),1)=0,"",INDEX(Data!$BI:$BI,MATCH(B87,Data!$A:$A,0),1)))</f>
        <v/>
      </c>
      <c r="B87" s="49" t="str">
        <f ca="1">IFERROR(INDEX(Data!A$1:$A$1000,_xlfn.AGGREGATE(15,6,(OFFSET(Data!$A$1,0,MATCH(B$6,Data!$1:$1,0)-1,1000,1)=IF(B$7="","Yes",B$7))/(OFFSET(Data!$A$1,0,MATCH(B$6,Data!$1:$1,0)-1,1000,1)=IF(B$7="","Yes",B$7))*ROW(Data!$C$1:$C$1000),ROW(B87)-ROW(B$7)),1),"")</f>
        <v/>
      </c>
      <c r="C87" s="49" t="str">
        <f ca="1">IF(D87="","",IF(INDEX(Data!$BI:$BI,MATCH(D87,Data!$A:$A,0),1)=0,"",INDEX(Data!$BI:$BI,MATCH(D87,Data!$A:$A,0),1)))</f>
        <v/>
      </c>
      <c r="D87" s="49" t="str">
        <f ca="1">IFERROR(INDEX(Data!$A$1:C$1000,_xlfn.AGGREGATE(15,6,(OFFSET(Data!$A$1,0,MATCH(D$6,Data!$1:$1,0)-1,1000,1)=IF(D$7="","Yes",D$7))/(OFFSET(Data!$A$1,0,MATCH(D$6,Data!$1:$1,0)-1,1000,1)=IF(D$7="","Yes",D$7))*ROW(Data!$C$1:$C$1000),ROW(D87)-ROW(D$7)),1),"")</f>
        <v/>
      </c>
      <c r="E87" s="49" t="str">
        <f ca="1">IF(F87="","",IF(INDEX(Data!$BI:$BI,MATCH(F87,Data!$A:$A,0),1)=0,"",INDEX(Data!$BI:$BI,MATCH(F87,Data!$A:$A,0),1)))</f>
        <v/>
      </c>
      <c r="F87" s="49" t="str">
        <f ca="1">IFERROR(INDEX(Data!$A$1:E$1000,_xlfn.AGGREGATE(15,6,(OFFSET(Data!$A$1,0,MATCH(F$6,Data!$1:$1,0)-1,1000,1)=IF(F$7="","Yes",F$7))/(OFFSET(Data!$A$1,0,MATCH(F$6,Data!$1:$1,0)-1,1000,1)=IF(F$7="","Yes",F$7))*ROW(Data!$C$1:$C$1000),ROW(F87)-ROW(F$7)),1),"")</f>
        <v/>
      </c>
      <c r="G87" s="49" t="str">
        <f ca="1">IF(H87="","",IF(INDEX(Data!$BI:$BI,MATCH(H87,Data!$A:$A,0),1)=0,"",INDEX(Data!$BI:$BI,MATCH(H87,Data!$A:$A,0),1)))</f>
        <v/>
      </c>
      <c r="H87" s="49" t="str">
        <f ca="1">IFERROR(INDEX(Data!$A$1:G$1000,_xlfn.AGGREGATE(15,6,(OFFSET(Data!$A$1,0,MATCH(H$6,Data!$1:$1,0)-1,1000,1)=IF(H$7="","Yes",H$7))/(OFFSET(Data!$A$1,0,MATCH(H$6,Data!$1:$1,0)-1,1000,1)=IF(H$7="","Yes",H$7))*ROW(Data!$C$1:$C$1000),ROW(H87)-ROW(H$7)),1),"")</f>
        <v/>
      </c>
      <c r="I87" s="49" t="str">
        <f ca="1">IF(J87="","",IF(INDEX(Data!$BI:$BI,MATCH(J87,Data!$A:$A,0),1)=0,"",INDEX(Data!$BI:$BI,MATCH(J87,Data!$A:$A,0),1)))</f>
        <v/>
      </c>
      <c r="J87" s="49" t="str">
        <f ca="1">IFERROR(INDEX(Data!$A$1:I$1000,_xlfn.AGGREGATE(15,6,(OFFSET(Data!$A$1,0,MATCH(J$6,Data!$1:$1,0)-1,1000,1)=IF(J$7="","Yes",J$7))/(OFFSET(Data!$A$1,0,MATCH(J$6,Data!$1:$1,0)-1,1000,1)=IF(J$7="","Yes",J$7))*ROW(Data!$C$1:$C$1000),ROW(J87)-ROW(J$7)),1),"")</f>
        <v/>
      </c>
      <c r="K87" s="49" t="str">
        <f ca="1">IF(L87="","",IF(INDEX(Data!$BI:$BI,MATCH(L87,Data!$A:$A,0),1)=0,"",INDEX(Data!$BI:$BI,MATCH(L87,Data!$A:$A,0),1)))</f>
        <v/>
      </c>
      <c r="L87" s="49" t="str">
        <f ca="1">IFERROR(INDEX(Data!$A$1:K$1000,_xlfn.AGGREGATE(15,6,(OFFSET(Data!$A$1,0,MATCH(L$6,Data!$1:$1,0)-1,1000,1)=IF(L$7="","Yes",L$7))/(OFFSET(Data!$A$1,0,MATCH(L$6,Data!$1:$1,0)-1,1000,1)=IF(L$7="","Yes",L$7))*ROW(Data!$C$1:$C$1000),ROW(L87)-ROW(L$7)),1),"")</f>
        <v/>
      </c>
      <c r="M87" s="49" t="str">
        <f ca="1">IF(N87="","",IF(INDEX(Data!$BI:$BI,MATCH(N87,Data!$A:$A,0),1)=0,"",INDEX(Data!$BI:$BI,MATCH(N87,Data!$A:$A,0),1)))</f>
        <v/>
      </c>
      <c r="N87" s="49" t="str">
        <f ca="1">IFERROR(INDEX(Data!$A$1:M$1000,_xlfn.AGGREGATE(15,6,(OFFSET(Data!$A$1,0,MATCH(N$6,Data!$1:$1,0)-1,1000,1)=IF(N$7="","Yes",N$7))/(OFFSET(Data!$A$1,0,MATCH(N$6,Data!$1:$1,0)-1,1000,1)=IF(N$7="","Yes",N$7))*ROW(Data!$C$1:$C$1000),ROW(N87)-ROW(N$7)),1),"")</f>
        <v>Teen Nick</v>
      </c>
      <c r="O87" s="49" t="str">
        <f ca="1">IF(P87="","",IF(INDEX(Data!$BI:$BI,MATCH(P87,Data!$A:$A,0),1)=0,"",INDEX(Data!$BI:$BI,MATCH(P87,Data!$A:$A,0),1)))</f>
        <v/>
      </c>
      <c r="P87" s="49" t="str">
        <f ca="1">IFERROR(INDEX(Data!$A$1:O$1000,_xlfn.AGGREGATE(15,6,(OFFSET(Data!$A$1,0,MATCH(P$6,Data!$1:$1,0)-1,1000,1)=IF(P$7="","Yes",P$7))/(OFFSET(Data!$A$1,0,MATCH(P$6,Data!$1:$1,0)-1,1000,1)=IF(P$7="","Yes",P$7))*ROW(Data!$C$1:$C$1000),ROW(P87)-ROW(P$7)),1),"")</f>
        <v>Nat Geo Wild</v>
      </c>
      <c r="Q87" s="49" t="str">
        <f ca="1">IF(R87="","",IF(INDEX(Data!$BI:$BI,MATCH(R87,Data!$A:$A,0),1)=0,"",INDEX(Data!$BI:$BI,MATCH(R87,Data!$A:$A,0),1)))</f>
        <v/>
      </c>
      <c r="R87" s="49" t="str">
        <f ca="1">IFERROR(INDEX(Data!$A$1:Q$1000,_xlfn.AGGREGATE(15,6,(OFFSET(Data!$A$1,0,MATCH(R$6,Data!$1:$1,0)-1,1000,1)=IF(R$7="","Yes",R$7))/(OFFSET(Data!$A$1,0,MATCH(R$6,Data!$1:$1,0)-1,1000,1)=IF(R$7="","Yes",R$7))*ROW(Data!$C$1:$C$1000),ROW(R87)-ROW(R$7)),1),"")</f>
        <v>MTV Classic</v>
      </c>
      <c r="S87" s="49" t="str">
        <f ca="1">IF(T87="","",IF(INDEX(Data!$BI:$BI,MATCH(T87,Data!$A:$A,0),1)=0,"",INDEX(Data!$BI:$BI,MATCH(T87,Data!$A:$A,0),1)))</f>
        <v/>
      </c>
      <c r="T87" s="49" t="str">
        <f ca="1">IFERROR(INDEX(Data!$A$1:R$1000,_xlfn.AGGREGATE(15,6,(OFFSET(Data!$A$1,0,MATCH(T$6,Data!$1:$1,0)-1,1000,1)=IF(T$7="","Yes",T$7))/(OFFSET(Data!$A$1,0,MATCH(T$6,Data!$1:$1,0)-1,1000,1)=IF(T$7="","Yes",T$7))*ROW(Data!$C$1:$C$1000),ROW(T87)-ROW(T$7)),1),"")</f>
        <v>Pasiones</v>
      </c>
      <c r="U87" s="49" t="str">
        <f ca="1">IF(V87="","",IF(INDEX(Data!$BI:$BI,MATCH(V87,Data!$A:$A,0),1)=0,"",INDEX(Data!$BI:$BI,MATCH(V87,Data!$A:$A,0),1)))</f>
        <v/>
      </c>
      <c r="V87" s="49" t="str">
        <f ca="1">IFERROR(INDEX(Data!$A$1:T$1000,_xlfn.AGGREGATE(15,6,(OFFSET(Data!$A$1,0,MATCH(V$6,Data!$1:$1,0)-1,1000,1)=IF(V$7="","Yes",V$7))/(OFFSET(Data!$A$1,0,MATCH(V$6,Data!$1:$1,0)-1,1000,1)=IF(V$7="","Yes",V$7))*ROW(Data!$C$1:$C$1000),ROW(V87)-ROW(V$7)),1),"")</f>
        <v>Universal Kids</v>
      </c>
      <c r="W87" s="49" t="str">
        <f ca="1">IF(X87="","",IF(INDEX(Data!$BI:$BI,MATCH(X87,Data!$A:$A,0),1)=0,"",INDEX(Data!$BI:$BI,MATCH(X87,Data!$A:$A,0),1)))</f>
        <v/>
      </c>
      <c r="X87" s="49" t="str">
        <f ca="1">IFERROR(INDEX(Data!$A$1:V$1000,_xlfn.AGGREGATE(15,6,(OFFSET(Data!$A$1,0,MATCH(X$6,Data!$1:$1,0)-1,1000,1)=IF(X$7="","Yes",X$7))/(OFFSET(Data!$A$1,0,MATCH(X$6,Data!$1:$1,0)-1,1000,1)=IF(X$7="","Yes",X$7))*ROW(Data!$C$1:$C$1000),ROW(X87)-ROW(X$7)),1),"")</f>
        <v/>
      </c>
      <c r="Y87" s="49" t="str">
        <f ca="1">IF(Z87="","",IF(INDEX(Data!$BI:$BI,MATCH(Z87,Data!$A:$A,0),1)=0,"",INDEX(Data!$BI:$BI,MATCH(Z87,Data!$A:$A,0),1)))</f>
        <v/>
      </c>
      <c r="Z87" s="49" t="str">
        <f ca="1">IFERROR(INDEX(Data!$A$1:X$1000,_xlfn.AGGREGATE(15,6,(OFFSET(Data!$A$1,0,MATCH(Z$6,Data!$1:$1,0)-1,1000,1)=IF(Z$7="","Yes",Z$7))/(OFFSET(Data!$A$1,0,MATCH(Z$6,Data!$1:$1,0)-1,1000,1)=IF(Z$7="","Yes",Z$7))*ROW(Data!$C$1:$C$1000),ROW(Z87)-ROW(Z$7)),1),"")</f>
        <v/>
      </c>
      <c r="AA87" s="49" t="str">
        <f ca="1">IF(AB87="","",IF(INDEX(Data!$BI:$BI,MATCH(AB87,Data!$A:$A,0),1)=0,"",INDEX(Data!$BI:$BI,MATCH(AB87,Data!$A:$A,0),1)))</f>
        <v/>
      </c>
      <c r="AB87" s="49" t="str">
        <f ca="1">IFERROR(INDEX(Data!$A$1:Z$1000,_xlfn.AGGREGATE(15,6,(OFFSET(Data!$A$1,0,MATCH(AB$6,Data!$1:$1,0)-1,1000,1)=IF(AB$7="","Yes",AB$7))/(OFFSET(Data!$A$1,0,MATCH(AB$6,Data!$1:$1,0)-1,1000,1)=IF(AB$7="","Yes",AB$7))*ROW(Data!$C$1:$C$1000),ROW(AB87)-ROW(AB$7)),1),"")</f>
        <v>TNT</v>
      </c>
      <c r="AC87" s="49" t="str">
        <f ca="1">IF(AD87="","",IF(INDEX(Data!$BI:$BI,MATCH(AD87,Data!$A:$A,0),1)=0,"",INDEX(Data!$BI:$BI,MATCH(AD87,Data!$A:$A,0),1)))</f>
        <v/>
      </c>
      <c r="AD87" s="49" t="str">
        <f ca="1">IFERROR(INDEX(Data!$A$1:AB$1000,_xlfn.AGGREGATE(15,6,(OFFSET(Data!$A$1,0,MATCH(AD$6,Data!$1:$1,0)-1,1000,1)=IF(AD$7="","Yes",AD$7))/(OFFSET(Data!$A$1,0,MATCH(AD$6,Data!$1:$1,0)-1,1000,1)=IF(AD$7="","Yes",AD$7))*ROW(Data!$C$1:$C$1000),ROW(AD87)-ROW(AD$7)),1),"")</f>
        <v/>
      </c>
      <c r="AE87" s="49" t="str">
        <f ca="1">IF(AF87="","",IF(INDEX(Data!$BI:$BI,MATCH(AF87,Data!$A:$A,0),1)=0,"",INDEX(Data!$BI:$BI,MATCH(AF87,Data!$A:$A,0),1)))</f>
        <v/>
      </c>
      <c r="AF87" s="49" t="str">
        <f ca="1">IFERROR(INDEX(Data!$A$1:AJ$1000,_xlfn.AGGREGATE(15,6,(OFFSET(Data!$A$1,0,MATCH(AF$6,Data!$1:$1,0)-1,1000,1)=IF(AF$7="","Yes",AF$7))/(OFFSET(Data!$A$1,0,MATCH(AF$6,Data!$1:$1,0)-1,1000,1)=IF(AF$7="","Yes",AF$7))*ROW(Data!$C$1:$C$1000),ROW(AF87)-ROW(AF$7)),1),"")</f>
        <v/>
      </c>
      <c r="AG87" s="49" t="str">
        <f ca="1">IF(AH87="","",IF(INDEX(Data!$BI:$BI,MATCH(AH87,Data!$A:$A,0),1)=0,"",INDEX(Data!$BI:$BI,MATCH(AH87,Data!$A:$A,0),1)))</f>
        <v/>
      </c>
      <c r="AH87" s="49" t="str">
        <f ca="1">IFERROR(INDEX(Data!$A$1:AL$1000,_xlfn.AGGREGATE(15,6,(OFFSET(Data!$A$1,0,MATCH(AH$6,Data!$1:$1,0)-1,1000,1)=IF(AH$7="","Yes",AH$7))/(OFFSET(Data!$A$1,0,MATCH(AH$6,Data!$1:$1,0)-1,1000,1)=IF(AH$7="","Yes",AH$7))*ROW(Data!$C$1:$C$1000),ROW(AH87)-ROW(AH$7)),1),"")</f>
        <v>Travel Channel</v>
      </c>
    </row>
    <row r="88" spans="1:34" ht="24" x14ac:dyDescent="0.4">
      <c r="A88" s="49" t="str">
        <f ca="1">IF(B88="","",IF(INDEX(Data!$BI:$BI,MATCH(B88,Data!$A:$A,0),1)=0,"",INDEX(Data!$BI:$BI,MATCH(B88,Data!$A:$A,0),1)))</f>
        <v/>
      </c>
      <c r="B88" s="49" t="str">
        <f ca="1">IFERROR(INDEX(Data!A$1:$A$1000,_xlfn.AGGREGATE(15,6,(OFFSET(Data!$A$1,0,MATCH(B$6,Data!$1:$1,0)-1,1000,1)=IF(B$7="","Yes",B$7))/(OFFSET(Data!$A$1,0,MATCH(B$6,Data!$1:$1,0)-1,1000,1)=IF(B$7="","Yes",B$7))*ROW(Data!$C$1:$C$1000),ROW(B88)-ROW(B$7)),1),"")</f>
        <v/>
      </c>
      <c r="C88" s="49" t="str">
        <f ca="1">IF(D88="","",IF(INDEX(Data!$BI:$BI,MATCH(D88,Data!$A:$A,0),1)=0,"",INDEX(Data!$BI:$BI,MATCH(D88,Data!$A:$A,0),1)))</f>
        <v/>
      </c>
      <c r="D88" s="49" t="str">
        <f ca="1">IFERROR(INDEX(Data!$A$1:C$1000,_xlfn.AGGREGATE(15,6,(OFFSET(Data!$A$1,0,MATCH(D$6,Data!$1:$1,0)-1,1000,1)=IF(D$7="","Yes",D$7))/(OFFSET(Data!$A$1,0,MATCH(D$6,Data!$1:$1,0)-1,1000,1)=IF(D$7="","Yes",D$7))*ROW(Data!$C$1:$C$1000),ROW(D88)-ROW(D$7)),1),"")</f>
        <v/>
      </c>
      <c r="E88" s="49" t="str">
        <f ca="1">IF(F88="","",IF(INDEX(Data!$BI:$BI,MATCH(F88,Data!$A:$A,0),1)=0,"",INDEX(Data!$BI:$BI,MATCH(F88,Data!$A:$A,0),1)))</f>
        <v/>
      </c>
      <c r="F88" s="49" t="str">
        <f ca="1">IFERROR(INDEX(Data!$A$1:E$1000,_xlfn.AGGREGATE(15,6,(OFFSET(Data!$A$1,0,MATCH(F$6,Data!$1:$1,0)-1,1000,1)=IF(F$7="","Yes",F$7))/(OFFSET(Data!$A$1,0,MATCH(F$6,Data!$1:$1,0)-1,1000,1)=IF(F$7="","Yes",F$7))*ROW(Data!$C$1:$C$1000),ROW(F88)-ROW(F$7)),1),"")</f>
        <v/>
      </c>
      <c r="G88" s="49" t="str">
        <f ca="1">IF(H88="","",IF(INDEX(Data!$BI:$BI,MATCH(H88,Data!$A:$A,0),1)=0,"",INDEX(Data!$BI:$BI,MATCH(H88,Data!$A:$A,0),1)))</f>
        <v/>
      </c>
      <c r="H88" s="49" t="str">
        <f ca="1">IFERROR(INDEX(Data!$A$1:G$1000,_xlfn.AGGREGATE(15,6,(OFFSET(Data!$A$1,0,MATCH(H$6,Data!$1:$1,0)-1,1000,1)=IF(H$7="","Yes",H$7))/(OFFSET(Data!$A$1,0,MATCH(H$6,Data!$1:$1,0)-1,1000,1)=IF(H$7="","Yes",H$7))*ROW(Data!$C$1:$C$1000),ROW(H88)-ROW(H$7)),1),"")</f>
        <v/>
      </c>
      <c r="I88" s="49" t="str">
        <f ca="1">IF(J88="","",IF(INDEX(Data!$BI:$BI,MATCH(J88,Data!$A:$A,0),1)=0,"",INDEX(Data!$BI:$BI,MATCH(J88,Data!$A:$A,0),1)))</f>
        <v/>
      </c>
      <c r="J88" s="49" t="str">
        <f ca="1">IFERROR(INDEX(Data!$A$1:I$1000,_xlfn.AGGREGATE(15,6,(OFFSET(Data!$A$1,0,MATCH(J$6,Data!$1:$1,0)-1,1000,1)=IF(J$7="","Yes",J$7))/(OFFSET(Data!$A$1,0,MATCH(J$6,Data!$1:$1,0)-1,1000,1)=IF(J$7="","Yes",J$7))*ROW(Data!$C$1:$C$1000),ROW(J88)-ROW(J$7)),1),"")</f>
        <v/>
      </c>
      <c r="K88" s="49" t="str">
        <f ca="1">IF(L88="","",IF(INDEX(Data!$BI:$BI,MATCH(L88,Data!$A:$A,0),1)=0,"",INDEX(Data!$BI:$BI,MATCH(L88,Data!$A:$A,0),1)))</f>
        <v/>
      </c>
      <c r="L88" s="49" t="str">
        <f ca="1">IFERROR(INDEX(Data!$A$1:K$1000,_xlfn.AGGREGATE(15,6,(OFFSET(Data!$A$1,0,MATCH(L$6,Data!$1:$1,0)-1,1000,1)=IF(L$7="","Yes",L$7))/(OFFSET(Data!$A$1,0,MATCH(L$6,Data!$1:$1,0)-1,1000,1)=IF(L$7="","Yes",L$7))*ROW(Data!$C$1:$C$1000),ROW(L88)-ROW(L$7)),1),"")</f>
        <v/>
      </c>
      <c r="M88" s="49" t="str">
        <f ca="1">IF(N88="","",IF(INDEX(Data!$BI:$BI,MATCH(N88,Data!$A:$A,0),1)=0,"",INDEX(Data!$BI:$BI,MATCH(N88,Data!$A:$A,0),1)))</f>
        <v/>
      </c>
      <c r="N88" s="49" t="str">
        <f ca="1">IFERROR(INDEX(Data!$A$1:M$1000,_xlfn.AGGREGATE(15,6,(OFFSET(Data!$A$1,0,MATCH(N$6,Data!$1:$1,0)-1,1000,1)=IF(N$7="","Yes",N$7))/(OFFSET(Data!$A$1,0,MATCH(N$6,Data!$1:$1,0)-1,1000,1)=IF(N$7="","Yes",N$7))*ROW(Data!$C$1:$C$1000),ROW(N88)-ROW(N$7)),1),"")</f>
        <v>Telemundo</v>
      </c>
      <c r="O88" s="49" t="str">
        <f ca="1">IF(P88="","",IF(INDEX(Data!$BI:$BI,MATCH(P88,Data!$A:$A,0),1)=0,"",INDEX(Data!$BI:$BI,MATCH(P88,Data!$A:$A,0),1)))</f>
        <v/>
      </c>
      <c r="P88" s="49" t="str">
        <f ca="1">IFERROR(INDEX(Data!$A$1:O$1000,_xlfn.AGGREGATE(15,6,(OFFSET(Data!$A$1,0,MATCH(P$6,Data!$1:$1,0)-1,1000,1)=IF(P$7="","Yes",P$7))/(OFFSET(Data!$A$1,0,MATCH(P$6,Data!$1:$1,0)-1,1000,1)=IF(P$7="","Yes",P$7))*ROW(Data!$C$1:$C$1000),ROW(P88)-ROW(P$7)),1),"")</f>
        <v>National Geographic</v>
      </c>
      <c r="Q88" s="49" t="str">
        <f ca="1">IF(R88="","",IF(INDEX(Data!$BI:$BI,MATCH(R88,Data!$A:$A,0),1)=0,"",INDEX(Data!$BI:$BI,MATCH(R88,Data!$A:$A,0),1)))</f>
        <v/>
      </c>
      <c r="R88" s="49" t="str">
        <f ca="1">IFERROR(INDEX(Data!$A$1:Q$1000,_xlfn.AGGREGATE(15,6,(OFFSET(Data!$A$1,0,MATCH(R$6,Data!$1:$1,0)-1,1000,1)=IF(R$7="","Yes",R$7))/(OFFSET(Data!$A$1,0,MATCH(R$6,Data!$1:$1,0)-1,1000,1)=IF(R$7="","Yes",R$7))*ROW(Data!$C$1:$C$1000),ROW(R88)-ROW(R$7)),1),"")</f>
        <v>MTV2</v>
      </c>
      <c r="S88" s="49" t="str">
        <f ca="1">IF(T88="","",IF(INDEX(Data!$BI:$BI,MATCH(T88,Data!$A:$A,0),1)=0,"",INDEX(Data!$BI:$BI,MATCH(T88,Data!$A:$A,0),1)))</f>
        <v/>
      </c>
      <c r="T88" s="49" t="str">
        <f ca="1">IFERROR(INDEX(Data!$A$1:R$1000,_xlfn.AGGREGATE(15,6,(OFFSET(Data!$A$1,0,MATCH(T$6,Data!$1:$1,0)-1,1000,1)=IF(T$7="","Yes",T$7))/(OFFSET(Data!$A$1,0,MATCH(T$6,Data!$1:$1,0)-1,1000,1)=IF(T$7="","Yes",T$7))*ROW(Data!$C$1:$C$1000),ROW(T88)-ROW(T$7)),1),"")</f>
        <v>Perú Mágico</v>
      </c>
      <c r="U88" s="49" t="str">
        <f ca="1">IF(V88="","",IF(INDEX(Data!$BI:$BI,MATCH(V88,Data!$A:$A,0),1)=0,"",INDEX(Data!$BI:$BI,MATCH(V88,Data!$A:$A,0),1)))</f>
        <v/>
      </c>
      <c r="V88" s="49" t="str">
        <f ca="1">IFERROR(INDEX(Data!$A$1:T$1000,_xlfn.AGGREGATE(15,6,(OFFSET(Data!$A$1,0,MATCH(V$6,Data!$1:$1,0)-1,1000,1)=IF(V$7="","Yes",V$7))/(OFFSET(Data!$A$1,0,MATCH(V$6,Data!$1:$1,0)-1,1000,1)=IF(V$7="","Yes",V$7))*ROW(Data!$C$1:$C$1000),ROW(V88)-ROW(V$7)),1),"")</f>
        <v>Universo</v>
      </c>
      <c r="W88" s="49" t="str">
        <f ca="1">IF(X88="","",IF(INDEX(Data!$BI:$BI,MATCH(X88,Data!$A:$A,0),1)=0,"",INDEX(Data!$BI:$BI,MATCH(X88,Data!$A:$A,0),1)))</f>
        <v/>
      </c>
      <c r="X88" s="49" t="str">
        <f ca="1">IFERROR(INDEX(Data!$A$1:V$1000,_xlfn.AGGREGATE(15,6,(OFFSET(Data!$A$1,0,MATCH(X$6,Data!$1:$1,0)-1,1000,1)=IF(X$7="","Yes",X$7))/(OFFSET(Data!$A$1,0,MATCH(X$6,Data!$1:$1,0)-1,1000,1)=IF(X$7="","Yes",X$7))*ROW(Data!$C$1:$C$1000),ROW(X88)-ROW(X$7)),1),"")</f>
        <v/>
      </c>
      <c r="Y88" s="49" t="str">
        <f ca="1">IF(Z88="","",IF(INDEX(Data!$BI:$BI,MATCH(Z88,Data!$A:$A,0),1)=0,"",INDEX(Data!$BI:$BI,MATCH(Z88,Data!$A:$A,0),1)))</f>
        <v/>
      </c>
      <c r="Z88" s="49" t="str">
        <f ca="1">IFERROR(INDEX(Data!$A$1:X$1000,_xlfn.AGGREGATE(15,6,(OFFSET(Data!$A$1,0,MATCH(Z$6,Data!$1:$1,0)-1,1000,1)=IF(Z$7="","Yes",Z$7))/(OFFSET(Data!$A$1,0,MATCH(Z$6,Data!$1:$1,0)-1,1000,1)=IF(Z$7="","Yes",Z$7))*ROW(Data!$C$1:$C$1000),ROW(Z88)-ROW(Z$7)),1),"")</f>
        <v/>
      </c>
      <c r="AA88" s="49" t="str">
        <f ca="1">IF(AB88="","",IF(INDEX(Data!$BI:$BI,MATCH(AB88,Data!$A:$A,0),1)=0,"",INDEX(Data!$BI:$BI,MATCH(AB88,Data!$A:$A,0),1)))</f>
        <v/>
      </c>
      <c r="AB88" s="49" t="str">
        <f ca="1">IFERROR(INDEX(Data!$A$1:Z$1000,_xlfn.AGGREGATE(15,6,(OFFSET(Data!$A$1,0,MATCH(AB$6,Data!$1:$1,0)-1,1000,1)=IF(AB$7="","Yes",AB$7))/(OFFSET(Data!$A$1,0,MATCH(AB$6,Data!$1:$1,0)-1,1000,1)=IF(AB$7="","Yes",AB$7))*ROW(Data!$C$1:$C$1000),ROW(AB88)-ROW(AB$7)),1),"")</f>
        <v>Travel Channel</v>
      </c>
      <c r="AC88" s="49" t="str">
        <f ca="1">IF(AD88="","",IF(INDEX(Data!$BI:$BI,MATCH(AD88,Data!$A:$A,0),1)=0,"",INDEX(Data!$BI:$BI,MATCH(AD88,Data!$A:$A,0),1)))</f>
        <v/>
      </c>
      <c r="AD88" s="49" t="str">
        <f ca="1">IFERROR(INDEX(Data!$A$1:AB$1000,_xlfn.AGGREGATE(15,6,(OFFSET(Data!$A$1,0,MATCH(AD$6,Data!$1:$1,0)-1,1000,1)=IF(AD$7="","Yes",AD$7))/(OFFSET(Data!$A$1,0,MATCH(AD$6,Data!$1:$1,0)-1,1000,1)=IF(AD$7="","Yes",AD$7))*ROW(Data!$C$1:$C$1000),ROW(AD88)-ROW(AD$7)),1),"")</f>
        <v/>
      </c>
      <c r="AE88" s="49" t="str">
        <f ca="1">IF(AF88="","",IF(INDEX(Data!$BI:$BI,MATCH(AF88,Data!$A:$A,0),1)=0,"",INDEX(Data!$BI:$BI,MATCH(AF88,Data!$A:$A,0),1)))</f>
        <v/>
      </c>
      <c r="AF88" s="49" t="str">
        <f ca="1">IFERROR(INDEX(Data!$A$1:AJ$1000,_xlfn.AGGREGATE(15,6,(OFFSET(Data!$A$1,0,MATCH(AF$6,Data!$1:$1,0)-1,1000,1)=IF(AF$7="","Yes",AF$7))/(OFFSET(Data!$A$1,0,MATCH(AF$6,Data!$1:$1,0)-1,1000,1)=IF(AF$7="","Yes",AF$7))*ROW(Data!$C$1:$C$1000),ROW(AF88)-ROW(AF$7)),1),"")</f>
        <v/>
      </c>
      <c r="AG88" s="49" t="str">
        <f ca="1">IF(AH88="","",IF(INDEX(Data!$BI:$BI,MATCH(AH88,Data!$A:$A,0),1)=0,"",INDEX(Data!$BI:$BI,MATCH(AH88,Data!$A:$A,0),1)))</f>
        <v/>
      </c>
      <c r="AH88" s="49" t="str">
        <f ca="1">IFERROR(INDEX(Data!$A$1:AL$1000,_xlfn.AGGREGATE(15,6,(OFFSET(Data!$A$1,0,MATCH(AH$6,Data!$1:$1,0)-1,1000,1)=IF(AH$7="","Yes",AH$7))/(OFFSET(Data!$A$1,0,MATCH(AH$6,Data!$1:$1,0)-1,1000,1)=IF(AH$7="","Yes",AH$7))*ROW(Data!$C$1:$C$1000),ROW(AH88)-ROW(AH$7)),1),"")</f>
        <v>TruTV</v>
      </c>
    </row>
    <row r="89" spans="1:34" ht="24" x14ac:dyDescent="0.4">
      <c r="A89" s="49" t="str">
        <f ca="1">IF(B89="","",IF(INDEX(Data!$BI:$BI,MATCH(B89,Data!$A:$A,0),1)=0,"",INDEX(Data!$BI:$BI,MATCH(B89,Data!$A:$A,0),1)))</f>
        <v/>
      </c>
      <c r="B89" s="49" t="str">
        <f ca="1">IFERROR(INDEX(Data!A$1:$A$1000,_xlfn.AGGREGATE(15,6,(OFFSET(Data!$A$1,0,MATCH(B$6,Data!$1:$1,0)-1,1000,1)=IF(B$7="","Yes",B$7))/(OFFSET(Data!$A$1,0,MATCH(B$6,Data!$1:$1,0)-1,1000,1)=IF(B$7="","Yes",B$7))*ROW(Data!$C$1:$C$1000),ROW(B89)-ROW(B$7)),1),"")</f>
        <v/>
      </c>
      <c r="C89" s="49" t="str">
        <f ca="1">IF(D89="","",IF(INDEX(Data!$BI:$BI,MATCH(D89,Data!$A:$A,0),1)=0,"",INDEX(Data!$BI:$BI,MATCH(D89,Data!$A:$A,0),1)))</f>
        <v/>
      </c>
      <c r="D89" s="49" t="str">
        <f ca="1">IFERROR(INDEX(Data!$A$1:C$1000,_xlfn.AGGREGATE(15,6,(OFFSET(Data!$A$1,0,MATCH(D$6,Data!$1:$1,0)-1,1000,1)=IF(D$7="","Yes",D$7))/(OFFSET(Data!$A$1,0,MATCH(D$6,Data!$1:$1,0)-1,1000,1)=IF(D$7="","Yes",D$7))*ROW(Data!$C$1:$C$1000),ROW(D89)-ROW(D$7)),1),"")</f>
        <v/>
      </c>
      <c r="E89" s="49" t="str">
        <f ca="1">IF(F89="","",IF(INDEX(Data!$BI:$BI,MATCH(F89,Data!$A:$A,0),1)=0,"",INDEX(Data!$BI:$BI,MATCH(F89,Data!$A:$A,0),1)))</f>
        <v/>
      </c>
      <c r="F89" s="49" t="str">
        <f ca="1">IFERROR(INDEX(Data!$A$1:E$1000,_xlfn.AGGREGATE(15,6,(OFFSET(Data!$A$1,0,MATCH(F$6,Data!$1:$1,0)-1,1000,1)=IF(F$7="","Yes",F$7))/(OFFSET(Data!$A$1,0,MATCH(F$6,Data!$1:$1,0)-1,1000,1)=IF(F$7="","Yes",F$7))*ROW(Data!$C$1:$C$1000),ROW(F89)-ROW(F$7)),1),"")</f>
        <v/>
      </c>
      <c r="G89" s="49" t="str">
        <f ca="1">IF(H89="","",IF(INDEX(Data!$BI:$BI,MATCH(H89,Data!$A:$A,0),1)=0,"",INDEX(Data!$BI:$BI,MATCH(H89,Data!$A:$A,0),1)))</f>
        <v/>
      </c>
      <c r="H89" s="49" t="str">
        <f ca="1">IFERROR(INDEX(Data!$A$1:G$1000,_xlfn.AGGREGATE(15,6,(OFFSET(Data!$A$1,0,MATCH(H$6,Data!$1:$1,0)-1,1000,1)=IF(H$7="","Yes",H$7))/(OFFSET(Data!$A$1,0,MATCH(H$6,Data!$1:$1,0)-1,1000,1)=IF(H$7="","Yes",H$7))*ROW(Data!$C$1:$C$1000),ROW(H89)-ROW(H$7)),1),"")</f>
        <v/>
      </c>
      <c r="I89" s="49" t="str">
        <f ca="1">IF(J89="","",IF(INDEX(Data!$BI:$BI,MATCH(J89,Data!$A:$A,0),1)=0,"",INDEX(Data!$BI:$BI,MATCH(J89,Data!$A:$A,0),1)))</f>
        <v/>
      </c>
      <c r="J89" s="49" t="str">
        <f ca="1">IFERROR(INDEX(Data!$A$1:I$1000,_xlfn.AGGREGATE(15,6,(OFFSET(Data!$A$1,0,MATCH(J$6,Data!$1:$1,0)-1,1000,1)=IF(J$7="","Yes",J$7))/(OFFSET(Data!$A$1,0,MATCH(J$6,Data!$1:$1,0)-1,1000,1)=IF(J$7="","Yes",J$7))*ROW(Data!$C$1:$C$1000),ROW(J89)-ROW(J$7)),1),"")</f>
        <v/>
      </c>
      <c r="K89" s="49" t="str">
        <f ca="1">IF(L89="","",IF(INDEX(Data!$BI:$BI,MATCH(L89,Data!$A:$A,0),1)=0,"",INDEX(Data!$BI:$BI,MATCH(L89,Data!$A:$A,0),1)))</f>
        <v/>
      </c>
      <c r="L89" s="49" t="str">
        <f ca="1">IFERROR(INDEX(Data!$A$1:K$1000,_xlfn.AGGREGATE(15,6,(OFFSET(Data!$A$1,0,MATCH(L$6,Data!$1:$1,0)-1,1000,1)=IF(L$7="","Yes",L$7))/(OFFSET(Data!$A$1,0,MATCH(L$6,Data!$1:$1,0)-1,1000,1)=IF(L$7="","Yes",L$7))*ROW(Data!$C$1:$C$1000),ROW(L89)-ROW(L$7)),1),"")</f>
        <v/>
      </c>
      <c r="M89" s="49" t="str">
        <f ca="1">IF(N89="","",IF(INDEX(Data!$BI:$BI,MATCH(N89,Data!$A:$A,0),1)=0,"",INDEX(Data!$BI:$BI,MATCH(N89,Data!$A:$A,0),1)))</f>
        <v/>
      </c>
      <c r="N89" s="49" t="str">
        <f ca="1">IFERROR(INDEX(Data!$A$1:M$1000,_xlfn.AGGREGATE(15,6,(OFFSET(Data!$A$1,0,MATCH(N$6,Data!$1:$1,0)-1,1000,1)=IF(N$7="","Yes",N$7))/(OFFSET(Data!$A$1,0,MATCH(N$6,Data!$1:$1,0)-1,1000,1)=IF(N$7="","Yes",N$7))*ROW(Data!$C$1:$C$1000),ROW(N89)-ROW(N$7)),1),"")</f>
        <v>Tennis Channel</v>
      </c>
      <c r="O89" s="49" t="str">
        <f ca="1">IF(P89="","",IF(INDEX(Data!$BI:$BI,MATCH(P89,Data!$A:$A,0),1)=0,"",INDEX(Data!$BI:$BI,MATCH(P89,Data!$A:$A,0),1)))</f>
        <v/>
      </c>
      <c r="P89" s="49" t="str">
        <f ca="1">IFERROR(INDEX(Data!$A$1:O$1000,_xlfn.AGGREGATE(15,6,(OFFSET(Data!$A$1,0,MATCH(P$6,Data!$1:$1,0)-1,1000,1)=IF(P$7="","Yes",P$7))/(OFFSET(Data!$A$1,0,MATCH(P$6,Data!$1:$1,0)-1,1000,1)=IF(P$7="","Yes",P$7))*ROW(Data!$C$1:$C$1000),ROW(P89)-ROW(P$7)),1),"")</f>
        <v>NBA TV</v>
      </c>
      <c r="Q89" s="49" t="str">
        <f ca="1">IF(R89="","",IF(INDEX(Data!$BI:$BI,MATCH(R89,Data!$A:$A,0),1)=0,"",INDEX(Data!$BI:$BI,MATCH(R89,Data!$A:$A,0),1)))</f>
        <v/>
      </c>
      <c r="R89" s="49" t="str">
        <f ca="1">IFERROR(INDEX(Data!$A$1:Q$1000,_xlfn.AGGREGATE(15,6,(OFFSET(Data!$A$1,0,MATCH(R$6,Data!$1:$1,0)-1,1000,1)=IF(R$7="","Yes",R$7))/(OFFSET(Data!$A$1,0,MATCH(R$6,Data!$1:$1,0)-1,1000,1)=IF(R$7="","Yes",R$7))*ROW(Data!$C$1:$C$1000),ROW(R89)-ROW(R$7)),1),"")</f>
        <v>Nat Geo Wild</v>
      </c>
      <c r="S89" s="49" t="str">
        <f ca="1">IF(T89="","",IF(INDEX(Data!$BI:$BI,MATCH(T89,Data!$A:$A,0),1)=0,"",INDEX(Data!$BI:$BI,MATCH(T89,Data!$A:$A,0),1)))</f>
        <v/>
      </c>
      <c r="T89" s="49" t="str">
        <f ca="1">IFERROR(INDEX(Data!$A$1:R$1000,_xlfn.AGGREGATE(15,6,(OFFSET(Data!$A$1,0,MATCH(T$6,Data!$1:$1,0)-1,1000,1)=IF(T$7="","Yes",T$7))/(OFFSET(Data!$A$1,0,MATCH(T$6,Data!$1:$1,0)-1,1000,1)=IF(T$7="","Yes",T$7))*ROW(Data!$C$1:$C$1000),ROW(T89)-ROW(T$7)),1),"")</f>
        <v>Sur Perú</v>
      </c>
      <c r="U89" s="49" t="str">
        <f ca="1">IF(V89="","",IF(INDEX(Data!$BI:$BI,MATCH(V89,Data!$A:$A,0),1)=0,"",INDEX(Data!$BI:$BI,MATCH(V89,Data!$A:$A,0),1)))</f>
        <v/>
      </c>
      <c r="V89" s="49" t="str">
        <f ca="1">IFERROR(INDEX(Data!$A$1:T$1000,_xlfn.AGGREGATE(15,6,(OFFSET(Data!$A$1,0,MATCH(V$6,Data!$1:$1,0)-1,1000,1)=IF(V$7="","Yes",V$7))/(OFFSET(Data!$A$1,0,MATCH(V$6,Data!$1:$1,0)-1,1000,1)=IF(V$7="","Yes",V$7))*ROW(Data!$C$1:$C$1000),ROW(V89)-ROW(V$7)),1),"")</f>
        <v>USA Network</v>
      </c>
      <c r="W89" s="49" t="str">
        <f ca="1">IF(X89="","",IF(INDEX(Data!$BI:$BI,MATCH(X89,Data!$A:$A,0),1)=0,"",INDEX(Data!$BI:$BI,MATCH(X89,Data!$A:$A,0),1)))</f>
        <v/>
      </c>
      <c r="X89" s="49" t="str">
        <f ca="1">IFERROR(INDEX(Data!$A$1:V$1000,_xlfn.AGGREGATE(15,6,(OFFSET(Data!$A$1,0,MATCH(X$6,Data!$1:$1,0)-1,1000,1)=IF(X$7="","Yes",X$7))/(OFFSET(Data!$A$1,0,MATCH(X$6,Data!$1:$1,0)-1,1000,1)=IF(X$7="","Yes",X$7))*ROW(Data!$C$1:$C$1000),ROW(X89)-ROW(X$7)),1),"")</f>
        <v/>
      </c>
      <c r="Y89" s="49" t="str">
        <f ca="1">IF(Z89="","",IF(INDEX(Data!$BI:$BI,MATCH(Z89,Data!$A:$A,0),1)=0,"",INDEX(Data!$BI:$BI,MATCH(Z89,Data!$A:$A,0),1)))</f>
        <v/>
      </c>
      <c r="Z89" s="49" t="str">
        <f ca="1">IFERROR(INDEX(Data!$A$1:X$1000,_xlfn.AGGREGATE(15,6,(OFFSET(Data!$A$1,0,MATCH(Z$6,Data!$1:$1,0)-1,1000,1)=IF(Z$7="","Yes",Z$7))/(OFFSET(Data!$A$1,0,MATCH(Z$6,Data!$1:$1,0)-1,1000,1)=IF(Z$7="","Yes",Z$7))*ROW(Data!$C$1:$C$1000),ROW(Z89)-ROW(Z$7)),1),"")</f>
        <v/>
      </c>
      <c r="AA89" s="49" t="str">
        <f ca="1">IF(AB89="","",IF(INDEX(Data!$BI:$BI,MATCH(AB89,Data!$A:$A,0),1)=0,"",INDEX(Data!$BI:$BI,MATCH(AB89,Data!$A:$A,0),1)))</f>
        <v/>
      </c>
      <c r="AB89" s="49" t="str">
        <f ca="1">IFERROR(INDEX(Data!$A$1:Z$1000,_xlfn.AGGREGATE(15,6,(OFFSET(Data!$A$1,0,MATCH(AB$6,Data!$1:$1,0)-1,1000,1)=IF(AB$7="","Yes",AB$7))/(OFFSET(Data!$A$1,0,MATCH(AB$6,Data!$1:$1,0)-1,1000,1)=IF(AB$7="","Yes",AB$7))*ROW(Data!$C$1:$C$1000),ROW(AB89)-ROW(AB$7)),1),"")</f>
        <v>TruTV</v>
      </c>
      <c r="AC89" s="49" t="str">
        <f ca="1">IF(AD89="","",IF(INDEX(Data!$BI:$BI,MATCH(AD89,Data!$A:$A,0),1)=0,"",INDEX(Data!$BI:$BI,MATCH(AD89,Data!$A:$A,0),1)))</f>
        <v/>
      </c>
      <c r="AD89" s="49" t="str">
        <f ca="1">IFERROR(INDEX(Data!$A$1:AB$1000,_xlfn.AGGREGATE(15,6,(OFFSET(Data!$A$1,0,MATCH(AD$6,Data!$1:$1,0)-1,1000,1)=IF(AD$7="","Yes",AD$7))/(OFFSET(Data!$A$1,0,MATCH(AD$6,Data!$1:$1,0)-1,1000,1)=IF(AD$7="","Yes",AD$7))*ROW(Data!$C$1:$C$1000),ROW(AD89)-ROW(AD$7)),1),"")</f>
        <v/>
      </c>
      <c r="AE89" s="49" t="str">
        <f ca="1">IF(AF89="","",IF(INDEX(Data!$BI:$BI,MATCH(AF89,Data!$A:$A,0),1)=0,"",INDEX(Data!$BI:$BI,MATCH(AF89,Data!$A:$A,0),1)))</f>
        <v/>
      </c>
      <c r="AF89" s="49" t="str">
        <f ca="1">IFERROR(INDEX(Data!$A$1:AJ$1000,_xlfn.AGGREGATE(15,6,(OFFSET(Data!$A$1,0,MATCH(AF$6,Data!$1:$1,0)-1,1000,1)=IF(AF$7="","Yes",AF$7))/(OFFSET(Data!$A$1,0,MATCH(AF$6,Data!$1:$1,0)-1,1000,1)=IF(AF$7="","Yes",AF$7))*ROW(Data!$C$1:$C$1000),ROW(AF89)-ROW(AF$7)),1),"")</f>
        <v/>
      </c>
      <c r="AG89" s="49" t="str">
        <f ca="1">IF(AH89="","",IF(INDEX(Data!$BI:$BI,MATCH(AH89,Data!$A:$A,0),1)=0,"",INDEX(Data!$BI:$BI,MATCH(AH89,Data!$A:$A,0),1)))</f>
        <v/>
      </c>
      <c r="AH89" s="49" t="str">
        <f ca="1">IFERROR(INDEX(Data!$A$1:AL$1000,_xlfn.AGGREGATE(15,6,(OFFSET(Data!$A$1,0,MATCH(AH$6,Data!$1:$1,0)-1,1000,1)=IF(AH$7="","Yes",AH$7))/(OFFSET(Data!$A$1,0,MATCH(AH$6,Data!$1:$1,0)-1,1000,1)=IF(AH$7="","Yes",AH$7))*ROW(Data!$C$1:$C$1000),ROW(AH89)-ROW(AH$7)),1),"")</f>
        <v>Turner Classic Movies</v>
      </c>
    </row>
    <row r="90" spans="1:34" ht="24" x14ac:dyDescent="0.4">
      <c r="A90" s="49" t="str">
        <f ca="1">IF(B90="","",IF(INDEX(Data!$BI:$BI,MATCH(B90,Data!$A:$A,0),1)=0,"",INDEX(Data!$BI:$BI,MATCH(B90,Data!$A:$A,0),1)))</f>
        <v/>
      </c>
      <c r="B90" s="49" t="str">
        <f ca="1">IFERROR(INDEX(Data!A$1:$A$1000,_xlfn.AGGREGATE(15,6,(OFFSET(Data!$A$1,0,MATCH(B$6,Data!$1:$1,0)-1,1000,1)=IF(B$7="","Yes",B$7))/(OFFSET(Data!$A$1,0,MATCH(B$6,Data!$1:$1,0)-1,1000,1)=IF(B$7="","Yes",B$7))*ROW(Data!$C$1:$C$1000),ROW(B90)-ROW(B$7)),1),"")</f>
        <v/>
      </c>
      <c r="C90" s="49" t="str">
        <f ca="1">IF(D90="","",IF(INDEX(Data!$BI:$BI,MATCH(D90,Data!$A:$A,0),1)=0,"",INDEX(Data!$BI:$BI,MATCH(D90,Data!$A:$A,0),1)))</f>
        <v/>
      </c>
      <c r="D90" s="49" t="str">
        <f ca="1">IFERROR(INDEX(Data!$A$1:C$1000,_xlfn.AGGREGATE(15,6,(OFFSET(Data!$A$1,0,MATCH(D$6,Data!$1:$1,0)-1,1000,1)=IF(D$7="","Yes",D$7))/(OFFSET(Data!$A$1,0,MATCH(D$6,Data!$1:$1,0)-1,1000,1)=IF(D$7="","Yes",D$7))*ROW(Data!$C$1:$C$1000),ROW(D90)-ROW(D$7)),1),"")</f>
        <v/>
      </c>
      <c r="E90" s="49" t="str">
        <f ca="1">IF(F90="","",IF(INDEX(Data!$BI:$BI,MATCH(F90,Data!$A:$A,0),1)=0,"",INDEX(Data!$BI:$BI,MATCH(F90,Data!$A:$A,0),1)))</f>
        <v/>
      </c>
      <c r="F90" s="49" t="str">
        <f ca="1">IFERROR(INDEX(Data!$A$1:E$1000,_xlfn.AGGREGATE(15,6,(OFFSET(Data!$A$1,0,MATCH(F$6,Data!$1:$1,0)-1,1000,1)=IF(F$7="","Yes",F$7))/(OFFSET(Data!$A$1,0,MATCH(F$6,Data!$1:$1,0)-1,1000,1)=IF(F$7="","Yes",F$7))*ROW(Data!$C$1:$C$1000),ROW(F90)-ROW(F$7)),1),"")</f>
        <v/>
      </c>
      <c r="G90" s="49" t="str">
        <f ca="1">IF(H90="","",IF(INDEX(Data!$BI:$BI,MATCH(H90,Data!$A:$A,0),1)=0,"",INDEX(Data!$BI:$BI,MATCH(H90,Data!$A:$A,0),1)))</f>
        <v/>
      </c>
      <c r="H90" s="49" t="str">
        <f ca="1">IFERROR(INDEX(Data!$A$1:G$1000,_xlfn.AGGREGATE(15,6,(OFFSET(Data!$A$1,0,MATCH(H$6,Data!$1:$1,0)-1,1000,1)=IF(H$7="","Yes",H$7))/(OFFSET(Data!$A$1,0,MATCH(H$6,Data!$1:$1,0)-1,1000,1)=IF(H$7="","Yes",H$7))*ROW(Data!$C$1:$C$1000),ROW(H90)-ROW(H$7)),1),"")</f>
        <v/>
      </c>
      <c r="I90" s="49" t="str">
        <f ca="1">IF(J90="","",IF(INDEX(Data!$BI:$BI,MATCH(J90,Data!$A:$A,0),1)=0,"",INDEX(Data!$BI:$BI,MATCH(J90,Data!$A:$A,0),1)))</f>
        <v/>
      </c>
      <c r="J90" s="49" t="str">
        <f ca="1">IFERROR(INDEX(Data!$A$1:I$1000,_xlfn.AGGREGATE(15,6,(OFFSET(Data!$A$1,0,MATCH(J$6,Data!$1:$1,0)-1,1000,1)=IF(J$7="","Yes",J$7))/(OFFSET(Data!$A$1,0,MATCH(J$6,Data!$1:$1,0)-1,1000,1)=IF(J$7="","Yes",J$7))*ROW(Data!$C$1:$C$1000),ROW(J90)-ROW(J$7)),1),"")</f>
        <v/>
      </c>
      <c r="K90" s="49" t="str">
        <f ca="1">IF(L90="","",IF(INDEX(Data!$BI:$BI,MATCH(L90,Data!$A:$A,0),1)=0,"",INDEX(Data!$BI:$BI,MATCH(L90,Data!$A:$A,0),1)))</f>
        <v/>
      </c>
      <c r="L90" s="49" t="str">
        <f ca="1">IFERROR(INDEX(Data!$A$1:K$1000,_xlfn.AGGREGATE(15,6,(OFFSET(Data!$A$1,0,MATCH(L$6,Data!$1:$1,0)-1,1000,1)=IF(L$7="","Yes",L$7))/(OFFSET(Data!$A$1,0,MATCH(L$6,Data!$1:$1,0)-1,1000,1)=IF(L$7="","Yes",L$7))*ROW(Data!$C$1:$C$1000),ROW(L90)-ROW(L$7)),1),"")</f>
        <v/>
      </c>
      <c r="M90" s="49" t="str">
        <f ca="1">IF(N90="","",IF(INDEX(Data!$BI:$BI,MATCH(N90,Data!$A:$A,0),1)=0,"",INDEX(Data!$BI:$BI,MATCH(N90,Data!$A:$A,0),1)))</f>
        <v/>
      </c>
      <c r="N90" s="49" t="str">
        <f ca="1">IFERROR(INDEX(Data!$A$1:M$1000,_xlfn.AGGREGATE(15,6,(OFFSET(Data!$A$1,0,MATCH(N$6,Data!$1:$1,0)-1,1000,1)=IF(N$7="","Yes",N$7))/(OFFSET(Data!$A$1,0,MATCH(N$6,Data!$1:$1,0)-1,1000,1)=IF(N$7="","Yes",N$7))*ROW(Data!$C$1:$C$1000),ROW(N90)-ROW(N$7)),1),"")</f>
        <v>TLC</v>
      </c>
      <c r="O90" s="49">
        <f ca="1">IF(P90="","",IF(INDEX(Data!$BI:$BI,MATCH(P90,Data!$A:$A,0),1)=0,"",INDEX(Data!$BI:$BI,MATCH(P90,Data!$A:$A,0),1)))</f>
        <v>1</v>
      </c>
      <c r="P90" s="49" t="str">
        <f ca="1">IFERROR(INDEX(Data!$A$1:O$1000,_xlfn.AGGREGATE(15,6,(OFFSET(Data!$A$1,0,MATCH(P$6,Data!$1:$1,0)-1,1000,1)=IF(P$7="","Yes",P$7))/(OFFSET(Data!$A$1,0,MATCH(P$6,Data!$1:$1,0)-1,1000,1)=IF(P$7="","Yes",P$7))*ROW(Data!$C$1:$C$1000),ROW(P90)-ROW(P$7)),1),"")</f>
        <v>NBC</v>
      </c>
      <c r="Q90" s="49" t="str">
        <f ca="1">IF(R90="","",IF(INDEX(Data!$BI:$BI,MATCH(R90,Data!$A:$A,0),1)=0,"",INDEX(Data!$BI:$BI,MATCH(R90,Data!$A:$A,0),1)))</f>
        <v/>
      </c>
      <c r="R90" s="49" t="str">
        <f ca="1">IFERROR(INDEX(Data!$A$1:Q$1000,_xlfn.AGGREGATE(15,6,(OFFSET(Data!$A$1,0,MATCH(R$6,Data!$1:$1,0)-1,1000,1)=IF(R$7="","Yes",R$7))/(OFFSET(Data!$A$1,0,MATCH(R$6,Data!$1:$1,0)-1,1000,1)=IF(R$7="","Yes",R$7))*ROW(Data!$C$1:$C$1000),ROW(R90)-ROW(R$7)),1),"")</f>
        <v>National Geographic</v>
      </c>
      <c r="S90" s="49" t="str">
        <f ca="1">IF(T90="","",IF(INDEX(Data!$BI:$BI,MATCH(T90,Data!$A:$A,0),1)=0,"",INDEX(Data!$BI:$BI,MATCH(T90,Data!$A:$A,0),1)))</f>
        <v/>
      </c>
      <c r="T90" s="49" t="str">
        <f ca="1">IFERROR(INDEX(Data!$A$1:R$1000,_xlfn.AGGREGATE(15,6,(OFFSET(Data!$A$1,0,MATCH(T$6,Data!$1:$1,0)-1,1000,1)=IF(T$7="","Yes",T$7))/(OFFSET(Data!$A$1,0,MATCH(T$6,Data!$1:$1,0)-1,1000,1)=IF(T$7="","Yes",T$7))*ROW(Data!$C$1:$C$1000),ROW(T90)-ROW(T$7)),1),"")</f>
        <v>TBS</v>
      </c>
      <c r="U90" s="49" t="str">
        <f ca="1">IF(V90="","",IF(INDEX(Data!$BI:$BI,MATCH(V90,Data!$A:$A,0),1)=0,"",INDEX(Data!$BI:$BI,MATCH(V90,Data!$A:$A,0),1)))</f>
        <v/>
      </c>
      <c r="V90" s="49" t="str">
        <f ca="1">IFERROR(INDEX(Data!$A$1:T$1000,_xlfn.AGGREGATE(15,6,(OFFSET(Data!$A$1,0,MATCH(V$6,Data!$1:$1,0)-1,1000,1)=IF(V$7="","Yes",V$7))/(OFFSET(Data!$A$1,0,MATCH(V$6,Data!$1:$1,0)-1,1000,1)=IF(V$7="","Yes",V$7))*ROW(Data!$C$1:$C$1000),ROW(V90)-ROW(V$7)),1),"")</f>
        <v>We TV</v>
      </c>
      <c r="W90" s="49" t="str">
        <f ca="1">IF(X90="","",IF(INDEX(Data!$BI:$BI,MATCH(X90,Data!$A:$A,0),1)=0,"",INDEX(Data!$BI:$BI,MATCH(X90,Data!$A:$A,0),1)))</f>
        <v/>
      </c>
      <c r="X90" s="49" t="str">
        <f ca="1">IFERROR(INDEX(Data!$A$1:V$1000,_xlfn.AGGREGATE(15,6,(OFFSET(Data!$A$1,0,MATCH(X$6,Data!$1:$1,0)-1,1000,1)=IF(X$7="","Yes",X$7))/(OFFSET(Data!$A$1,0,MATCH(X$6,Data!$1:$1,0)-1,1000,1)=IF(X$7="","Yes",X$7))*ROW(Data!$C$1:$C$1000),ROW(X90)-ROW(X$7)),1),"")</f>
        <v/>
      </c>
      <c r="Y90" s="49" t="str">
        <f ca="1">IF(Z90="","",IF(INDEX(Data!$BI:$BI,MATCH(Z90,Data!$A:$A,0),1)=0,"",INDEX(Data!$BI:$BI,MATCH(Z90,Data!$A:$A,0),1)))</f>
        <v/>
      </c>
      <c r="Z90" s="49" t="str">
        <f ca="1">IFERROR(INDEX(Data!$A$1:X$1000,_xlfn.AGGREGATE(15,6,(OFFSET(Data!$A$1,0,MATCH(Z$6,Data!$1:$1,0)-1,1000,1)=IF(Z$7="","Yes",Z$7))/(OFFSET(Data!$A$1,0,MATCH(Z$6,Data!$1:$1,0)-1,1000,1)=IF(Z$7="","Yes",Z$7))*ROW(Data!$C$1:$C$1000),ROW(Z90)-ROW(Z$7)),1),"")</f>
        <v/>
      </c>
      <c r="AA90" s="49" t="str">
        <f ca="1">IF(AB90="","",IF(INDEX(Data!$BI:$BI,MATCH(AB90,Data!$A:$A,0),1)=0,"",INDEX(Data!$BI:$BI,MATCH(AB90,Data!$A:$A,0),1)))</f>
        <v/>
      </c>
      <c r="AB90" s="49" t="str">
        <f ca="1">IFERROR(INDEX(Data!$A$1:Z$1000,_xlfn.AGGREGATE(15,6,(OFFSET(Data!$A$1,0,MATCH(AB$6,Data!$1:$1,0)-1,1000,1)=IF(AB$7="","Yes",AB$7))/(OFFSET(Data!$A$1,0,MATCH(AB$6,Data!$1:$1,0)-1,1000,1)=IF(AB$7="","Yes",AB$7))*ROW(Data!$C$1:$C$1000),ROW(AB90)-ROW(AB$7)),1),"")</f>
        <v>Turner Classic Movies</v>
      </c>
      <c r="AC90" s="49" t="str">
        <f ca="1">IF(AD90="","",IF(INDEX(Data!$BI:$BI,MATCH(AD90,Data!$A:$A,0),1)=0,"",INDEX(Data!$BI:$BI,MATCH(AD90,Data!$A:$A,0),1)))</f>
        <v/>
      </c>
      <c r="AD90" s="49" t="str">
        <f ca="1">IFERROR(INDEX(Data!$A$1:AB$1000,_xlfn.AGGREGATE(15,6,(OFFSET(Data!$A$1,0,MATCH(AD$6,Data!$1:$1,0)-1,1000,1)=IF(AD$7="","Yes",AD$7))/(OFFSET(Data!$A$1,0,MATCH(AD$6,Data!$1:$1,0)-1,1000,1)=IF(AD$7="","Yes",AD$7))*ROW(Data!$C$1:$C$1000),ROW(AD90)-ROW(AD$7)),1),"")</f>
        <v/>
      </c>
      <c r="AE90" s="49" t="str">
        <f ca="1">IF(AF90="","",IF(INDEX(Data!$BI:$BI,MATCH(AF90,Data!$A:$A,0),1)=0,"",INDEX(Data!$BI:$BI,MATCH(AF90,Data!$A:$A,0),1)))</f>
        <v/>
      </c>
      <c r="AF90" s="49" t="str">
        <f ca="1">IFERROR(INDEX(Data!$A$1:AJ$1000,_xlfn.AGGREGATE(15,6,(OFFSET(Data!$A$1,0,MATCH(AF$6,Data!$1:$1,0)-1,1000,1)=IF(AF$7="","Yes",AF$7))/(OFFSET(Data!$A$1,0,MATCH(AF$6,Data!$1:$1,0)-1,1000,1)=IF(AF$7="","Yes",AF$7))*ROW(Data!$C$1:$C$1000),ROW(AF90)-ROW(AF$7)),1),"")</f>
        <v/>
      </c>
      <c r="AG90" s="49" t="str">
        <f ca="1">IF(AH90="","",IF(INDEX(Data!$BI:$BI,MATCH(AH90,Data!$A:$A,0),1)=0,"",INDEX(Data!$BI:$BI,MATCH(AH90,Data!$A:$A,0),1)))</f>
        <v/>
      </c>
      <c r="AH90" s="49" t="str">
        <f ca="1">IFERROR(INDEX(Data!$A$1:AL$1000,_xlfn.AGGREGATE(15,6,(OFFSET(Data!$A$1,0,MATCH(AH$6,Data!$1:$1,0)-1,1000,1)=IF(AH$7="","Yes",AH$7))/(OFFSET(Data!$A$1,0,MATCH(AH$6,Data!$1:$1,0)-1,1000,1)=IF(AH$7="","Yes",AH$7))*ROW(Data!$C$1:$C$1000),ROW(AH90)-ROW(AH$7)),1),"")</f>
        <v>TV Land</v>
      </c>
    </row>
    <row r="91" spans="1:34" ht="24" x14ac:dyDescent="0.4">
      <c r="A91" s="49" t="str">
        <f ca="1">IF(B91="","",IF(INDEX(Data!$BI:$BI,MATCH(B91,Data!$A:$A,0),1)=0,"",INDEX(Data!$BI:$BI,MATCH(B91,Data!$A:$A,0),1)))</f>
        <v/>
      </c>
      <c r="B91" s="49" t="str">
        <f ca="1">IFERROR(INDEX(Data!A$1:$A$1000,_xlfn.AGGREGATE(15,6,(OFFSET(Data!$A$1,0,MATCH(B$6,Data!$1:$1,0)-1,1000,1)=IF(B$7="","Yes",B$7))/(OFFSET(Data!$A$1,0,MATCH(B$6,Data!$1:$1,0)-1,1000,1)=IF(B$7="","Yes",B$7))*ROW(Data!$C$1:$C$1000),ROW(B91)-ROW(B$7)),1),"")</f>
        <v/>
      </c>
      <c r="C91" s="49" t="str">
        <f ca="1">IF(D91="","",IF(INDEX(Data!$BI:$BI,MATCH(D91,Data!$A:$A,0),1)=0,"",INDEX(Data!$BI:$BI,MATCH(D91,Data!$A:$A,0),1)))</f>
        <v/>
      </c>
      <c r="D91" s="49" t="str">
        <f ca="1">IFERROR(INDEX(Data!$A$1:C$1000,_xlfn.AGGREGATE(15,6,(OFFSET(Data!$A$1,0,MATCH(D$6,Data!$1:$1,0)-1,1000,1)=IF(D$7="","Yes",D$7))/(OFFSET(Data!$A$1,0,MATCH(D$6,Data!$1:$1,0)-1,1000,1)=IF(D$7="","Yes",D$7))*ROW(Data!$C$1:$C$1000),ROW(D91)-ROW(D$7)),1),"")</f>
        <v/>
      </c>
      <c r="E91" s="49" t="str">
        <f ca="1">IF(F91="","",IF(INDEX(Data!$BI:$BI,MATCH(F91,Data!$A:$A,0),1)=0,"",INDEX(Data!$BI:$BI,MATCH(F91,Data!$A:$A,0),1)))</f>
        <v/>
      </c>
      <c r="F91" s="49" t="str">
        <f ca="1">IFERROR(INDEX(Data!$A$1:E$1000,_xlfn.AGGREGATE(15,6,(OFFSET(Data!$A$1,0,MATCH(F$6,Data!$1:$1,0)-1,1000,1)=IF(F$7="","Yes",F$7))/(OFFSET(Data!$A$1,0,MATCH(F$6,Data!$1:$1,0)-1,1000,1)=IF(F$7="","Yes",F$7))*ROW(Data!$C$1:$C$1000),ROW(F91)-ROW(F$7)),1),"")</f>
        <v/>
      </c>
      <c r="G91" s="49" t="str">
        <f ca="1">IF(H91="","",IF(INDEX(Data!$BI:$BI,MATCH(H91,Data!$A:$A,0),1)=0,"",INDEX(Data!$BI:$BI,MATCH(H91,Data!$A:$A,0),1)))</f>
        <v/>
      </c>
      <c r="H91" s="49" t="str">
        <f ca="1">IFERROR(INDEX(Data!$A$1:G$1000,_xlfn.AGGREGATE(15,6,(OFFSET(Data!$A$1,0,MATCH(H$6,Data!$1:$1,0)-1,1000,1)=IF(H$7="","Yes",H$7))/(OFFSET(Data!$A$1,0,MATCH(H$6,Data!$1:$1,0)-1,1000,1)=IF(H$7="","Yes",H$7))*ROW(Data!$C$1:$C$1000),ROW(H91)-ROW(H$7)),1),"")</f>
        <v/>
      </c>
      <c r="I91" s="49" t="str">
        <f ca="1">IF(J91="","",IF(INDEX(Data!$BI:$BI,MATCH(J91,Data!$A:$A,0),1)=0,"",INDEX(Data!$BI:$BI,MATCH(J91,Data!$A:$A,0),1)))</f>
        <v/>
      </c>
      <c r="J91" s="49" t="str">
        <f ca="1">IFERROR(INDEX(Data!$A$1:I$1000,_xlfn.AGGREGATE(15,6,(OFFSET(Data!$A$1,0,MATCH(J$6,Data!$1:$1,0)-1,1000,1)=IF(J$7="","Yes",J$7))/(OFFSET(Data!$A$1,0,MATCH(J$6,Data!$1:$1,0)-1,1000,1)=IF(J$7="","Yes",J$7))*ROW(Data!$C$1:$C$1000),ROW(J91)-ROW(J$7)),1),"")</f>
        <v/>
      </c>
      <c r="K91" s="49" t="str">
        <f ca="1">IF(L91="","",IF(INDEX(Data!$BI:$BI,MATCH(L91,Data!$A:$A,0),1)=0,"",INDEX(Data!$BI:$BI,MATCH(L91,Data!$A:$A,0),1)))</f>
        <v/>
      </c>
      <c r="L91" s="49" t="str">
        <f ca="1">IFERROR(INDEX(Data!$A$1:K$1000,_xlfn.AGGREGATE(15,6,(OFFSET(Data!$A$1,0,MATCH(L$6,Data!$1:$1,0)-1,1000,1)=IF(L$7="","Yes",L$7))/(OFFSET(Data!$A$1,0,MATCH(L$6,Data!$1:$1,0)-1,1000,1)=IF(L$7="","Yes",L$7))*ROW(Data!$C$1:$C$1000),ROW(L91)-ROW(L$7)),1),"")</f>
        <v/>
      </c>
      <c r="M91" s="49" t="str">
        <f ca="1">IF(N91="","",IF(INDEX(Data!$BI:$BI,MATCH(N91,Data!$A:$A,0),1)=0,"",INDEX(Data!$BI:$BI,MATCH(N91,Data!$A:$A,0),1)))</f>
        <v/>
      </c>
      <c r="N91" s="49" t="str">
        <f ca="1">IFERROR(INDEX(Data!$A$1:M$1000,_xlfn.AGGREGATE(15,6,(OFFSET(Data!$A$1,0,MATCH(N$6,Data!$1:$1,0)-1,1000,1)=IF(N$7="","Yes",N$7))/(OFFSET(Data!$A$1,0,MATCH(N$6,Data!$1:$1,0)-1,1000,1)=IF(N$7="","Yes",N$7))*ROW(Data!$C$1:$C$1000),ROW(N91)-ROW(N$7)),1),"")</f>
        <v>TNT</v>
      </c>
      <c r="O91" s="49" t="str">
        <f ca="1">IF(P91="","",IF(INDEX(Data!$BI:$BI,MATCH(P91,Data!$A:$A,0),1)=0,"",INDEX(Data!$BI:$BI,MATCH(P91,Data!$A:$A,0),1)))</f>
        <v/>
      </c>
      <c r="P91" s="49" t="str">
        <f ca="1">IFERROR(INDEX(Data!$A$1:O$1000,_xlfn.AGGREGATE(15,6,(OFFSET(Data!$A$1,0,MATCH(P$6,Data!$1:$1,0)-1,1000,1)=IF(P$7="","Yes",P$7))/(OFFSET(Data!$A$1,0,MATCH(P$6,Data!$1:$1,0)-1,1000,1)=IF(P$7="","Yes",P$7))*ROW(Data!$C$1:$C$1000),ROW(P91)-ROW(P$7)),1),"")</f>
        <v>NBC Sports Network</v>
      </c>
      <c r="Q91" s="49" t="str">
        <f ca="1">IF(R91="","",IF(INDEX(Data!$BI:$BI,MATCH(R91,Data!$A:$A,0),1)=0,"",INDEX(Data!$BI:$BI,MATCH(R91,Data!$A:$A,0),1)))</f>
        <v/>
      </c>
      <c r="R91" s="49" t="str">
        <f ca="1">IFERROR(INDEX(Data!$A$1:Q$1000,_xlfn.AGGREGATE(15,6,(OFFSET(Data!$A$1,0,MATCH(R$6,Data!$1:$1,0)-1,1000,1)=IF(R$7="","Yes",R$7))/(OFFSET(Data!$A$1,0,MATCH(R$6,Data!$1:$1,0)-1,1000,1)=IF(R$7="","Yes",R$7))*ROW(Data!$C$1:$C$1000),ROW(R91)-ROW(R$7)),1),"")</f>
        <v>NBA TV</v>
      </c>
      <c r="S91" s="49" t="str">
        <f ca="1">IF(T91="","",IF(INDEX(Data!$BI:$BI,MATCH(T91,Data!$A:$A,0),1)=0,"",INDEX(Data!$BI:$BI,MATCH(T91,Data!$A:$A,0),1)))</f>
        <v/>
      </c>
      <c r="T91" s="49" t="str">
        <f ca="1">IFERROR(INDEX(Data!$A$1:R$1000,_xlfn.AGGREGATE(15,6,(OFFSET(Data!$A$1,0,MATCH(T$6,Data!$1:$1,0)-1,1000,1)=IF(T$7="","Yes",T$7))/(OFFSET(Data!$A$1,0,MATCH(T$6,Data!$1:$1,0)-1,1000,1)=IF(T$7="","Yes",T$7))*ROW(Data!$C$1:$C$1000),ROW(T91)-ROW(T$7)),1),"")</f>
        <v>Telecentro</v>
      </c>
      <c r="U91" s="49" t="str">
        <f ca="1">IF(V91="","",IF(INDEX(Data!$BI:$BI,MATCH(V91,Data!$A:$A,0),1)=0,"",INDEX(Data!$BI:$BI,MATCH(V91,Data!$A:$A,0),1)))</f>
        <v/>
      </c>
      <c r="V91" s="49" t="str">
        <f ca="1">IFERROR(INDEX(Data!$A$1:T$1000,_xlfn.AGGREGATE(15,6,(OFFSET(Data!$A$1,0,MATCH(V$6,Data!$1:$1,0)-1,1000,1)=IF(V$7="","Yes",V$7))/(OFFSET(Data!$A$1,0,MATCH(V$6,Data!$1:$1,0)-1,1000,1)=IF(V$7="","Yes",V$7))*ROW(Data!$C$1:$C$1000),ROW(V91)-ROW(V$7)),1),"")</f>
        <v>Yes Network</v>
      </c>
      <c r="W91" s="49" t="str">
        <f ca="1">IF(X91="","",IF(INDEX(Data!$BI:$BI,MATCH(X91,Data!$A:$A,0),1)=0,"",INDEX(Data!$BI:$BI,MATCH(X91,Data!$A:$A,0),1)))</f>
        <v/>
      </c>
      <c r="X91" s="49" t="str">
        <f ca="1">IFERROR(INDEX(Data!$A$1:V$1000,_xlfn.AGGREGATE(15,6,(OFFSET(Data!$A$1,0,MATCH(X$6,Data!$1:$1,0)-1,1000,1)=IF(X$7="","Yes",X$7))/(OFFSET(Data!$A$1,0,MATCH(X$6,Data!$1:$1,0)-1,1000,1)=IF(X$7="","Yes",X$7))*ROW(Data!$C$1:$C$1000),ROW(X91)-ROW(X$7)),1),"")</f>
        <v/>
      </c>
      <c r="Y91" s="49" t="str">
        <f ca="1">IF(Z91="","",IF(INDEX(Data!$BI:$BI,MATCH(Z91,Data!$A:$A,0),1)=0,"",INDEX(Data!$BI:$BI,MATCH(Z91,Data!$A:$A,0),1)))</f>
        <v/>
      </c>
      <c r="Z91" s="49" t="str">
        <f ca="1">IFERROR(INDEX(Data!$A$1:X$1000,_xlfn.AGGREGATE(15,6,(OFFSET(Data!$A$1,0,MATCH(Z$6,Data!$1:$1,0)-1,1000,1)=IF(Z$7="","Yes",Z$7))/(OFFSET(Data!$A$1,0,MATCH(Z$6,Data!$1:$1,0)-1,1000,1)=IF(Z$7="","Yes",Z$7))*ROW(Data!$C$1:$C$1000),ROW(Z91)-ROW(Z$7)),1),"")</f>
        <v/>
      </c>
      <c r="AA91" s="49" t="str">
        <f ca="1">IF(AB91="","",IF(INDEX(Data!$BI:$BI,MATCH(AB91,Data!$A:$A,0),1)=0,"",INDEX(Data!$BI:$BI,MATCH(AB91,Data!$A:$A,0),1)))</f>
        <v/>
      </c>
      <c r="AB91" s="49" t="str">
        <f ca="1">IFERROR(INDEX(Data!$A$1:Z$1000,_xlfn.AGGREGATE(15,6,(OFFSET(Data!$A$1,0,MATCH(AB$6,Data!$1:$1,0)-1,1000,1)=IF(AB$7="","Yes",AB$7))/(OFFSET(Data!$A$1,0,MATCH(AB$6,Data!$1:$1,0)-1,1000,1)=IF(AB$7="","Yes",AB$7))*ROW(Data!$C$1:$C$1000),ROW(AB91)-ROW(AB$7)),1),"")</f>
        <v>TV Land</v>
      </c>
      <c r="AC91" s="49" t="str">
        <f ca="1">IF(AD91="","",IF(INDEX(Data!$BI:$BI,MATCH(AD91,Data!$A:$A,0),1)=0,"",INDEX(Data!$BI:$BI,MATCH(AD91,Data!$A:$A,0),1)))</f>
        <v/>
      </c>
      <c r="AD91" s="49" t="str">
        <f ca="1">IFERROR(INDEX(Data!$A$1:AB$1000,_xlfn.AGGREGATE(15,6,(OFFSET(Data!$A$1,0,MATCH(AD$6,Data!$1:$1,0)-1,1000,1)=IF(AD$7="","Yes",AD$7))/(OFFSET(Data!$A$1,0,MATCH(AD$6,Data!$1:$1,0)-1,1000,1)=IF(AD$7="","Yes",AD$7))*ROW(Data!$C$1:$C$1000),ROW(AD91)-ROW(AD$7)),1),"")</f>
        <v/>
      </c>
      <c r="AE91" s="49" t="str">
        <f ca="1">IF(AF91="","",IF(INDEX(Data!$BI:$BI,MATCH(AF91,Data!$A:$A,0),1)=0,"",INDEX(Data!$BI:$BI,MATCH(AF91,Data!$A:$A,0),1)))</f>
        <v/>
      </c>
      <c r="AF91" s="49" t="str">
        <f ca="1">IFERROR(INDEX(Data!$A$1:AJ$1000,_xlfn.AGGREGATE(15,6,(OFFSET(Data!$A$1,0,MATCH(AF$6,Data!$1:$1,0)-1,1000,1)=IF(AF$7="","Yes",AF$7))/(OFFSET(Data!$A$1,0,MATCH(AF$6,Data!$1:$1,0)-1,1000,1)=IF(AF$7="","Yes",AF$7))*ROW(Data!$C$1:$C$1000),ROW(AF91)-ROW(AF$7)),1),"")</f>
        <v/>
      </c>
      <c r="AG91" s="49" t="str">
        <f ca="1">IF(AH91="","",IF(INDEX(Data!$BI:$BI,MATCH(AH91,Data!$A:$A,0),1)=0,"",INDEX(Data!$BI:$BI,MATCH(AH91,Data!$A:$A,0),1)))</f>
        <v/>
      </c>
      <c r="AH91" s="49" t="str">
        <f ca="1">IFERROR(INDEX(Data!$A$1:AL$1000,_xlfn.AGGREGATE(15,6,(OFFSET(Data!$A$1,0,MATCH(AH$6,Data!$1:$1,0)-1,1000,1)=IF(AH$7="","Yes",AH$7))/(OFFSET(Data!$A$1,0,MATCH(AH$6,Data!$1:$1,0)-1,1000,1)=IF(AH$7="","Yes",AH$7))*ROW(Data!$C$1:$C$1000),ROW(AH91)-ROW(AH$7)),1),"")</f>
        <v>Universal Kids</v>
      </c>
    </row>
    <row r="92" spans="1:34" x14ac:dyDescent="0.4">
      <c r="A92" s="49" t="str">
        <f ca="1">IF(B92="","",IF(INDEX(Data!$BI:$BI,MATCH(B92,Data!$A:$A,0),1)=0,"",INDEX(Data!$BI:$BI,MATCH(B92,Data!$A:$A,0),1)))</f>
        <v/>
      </c>
      <c r="B92" s="49" t="str">
        <f ca="1">IFERROR(INDEX(Data!A$1:$A$1000,_xlfn.AGGREGATE(15,6,(OFFSET(Data!$A$1,0,MATCH(B$6,Data!$1:$1,0)-1,1000,1)=IF(B$7="","Yes",B$7))/(OFFSET(Data!$A$1,0,MATCH(B$6,Data!$1:$1,0)-1,1000,1)=IF(B$7="","Yes",B$7))*ROW(Data!$C$1:$C$1000),ROW(B92)-ROW(B$7)),1),"")</f>
        <v/>
      </c>
      <c r="C92" s="49" t="str">
        <f ca="1">IF(D92="","",IF(INDEX(Data!$BI:$BI,MATCH(D92,Data!$A:$A,0),1)=0,"",INDEX(Data!$BI:$BI,MATCH(D92,Data!$A:$A,0),1)))</f>
        <v/>
      </c>
      <c r="D92" s="49" t="str">
        <f ca="1">IFERROR(INDEX(Data!$A$1:C$1000,_xlfn.AGGREGATE(15,6,(OFFSET(Data!$A$1,0,MATCH(D$6,Data!$1:$1,0)-1,1000,1)=IF(D$7="","Yes",D$7))/(OFFSET(Data!$A$1,0,MATCH(D$6,Data!$1:$1,0)-1,1000,1)=IF(D$7="","Yes",D$7))*ROW(Data!$C$1:$C$1000),ROW(D92)-ROW(D$7)),1),"")</f>
        <v/>
      </c>
      <c r="E92" s="49" t="str">
        <f ca="1">IF(F92="","",IF(INDEX(Data!$BI:$BI,MATCH(F92,Data!$A:$A,0),1)=0,"",INDEX(Data!$BI:$BI,MATCH(F92,Data!$A:$A,0),1)))</f>
        <v/>
      </c>
      <c r="F92" s="49" t="str">
        <f ca="1">IFERROR(INDEX(Data!$A$1:E$1000,_xlfn.AGGREGATE(15,6,(OFFSET(Data!$A$1,0,MATCH(F$6,Data!$1:$1,0)-1,1000,1)=IF(F$7="","Yes",F$7))/(OFFSET(Data!$A$1,0,MATCH(F$6,Data!$1:$1,0)-1,1000,1)=IF(F$7="","Yes",F$7))*ROW(Data!$C$1:$C$1000),ROW(F92)-ROW(F$7)),1),"")</f>
        <v/>
      </c>
      <c r="G92" s="49" t="str">
        <f ca="1">IF(H92="","",IF(INDEX(Data!$BI:$BI,MATCH(H92,Data!$A:$A,0),1)=0,"",INDEX(Data!$BI:$BI,MATCH(H92,Data!$A:$A,0),1)))</f>
        <v/>
      </c>
      <c r="H92" s="49" t="str">
        <f ca="1">IFERROR(INDEX(Data!$A$1:G$1000,_xlfn.AGGREGATE(15,6,(OFFSET(Data!$A$1,0,MATCH(H$6,Data!$1:$1,0)-1,1000,1)=IF(H$7="","Yes",H$7))/(OFFSET(Data!$A$1,0,MATCH(H$6,Data!$1:$1,0)-1,1000,1)=IF(H$7="","Yes",H$7))*ROW(Data!$C$1:$C$1000),ROW(H92)-ROW(H$7)),1),"")</f>
        <v/>
      </c>
      <c r="I92" s="49" t="str">
        <f ca="1">IF(J92="","",IF(INDEX(Data!$BI:$BI,MATCH(J92,Data!$A:$A,0),1)=0,"",INDEX(Data!$BI:$BI,MATCH(J92,Data!$A:$A,0),1)))</f>
        <v/>
      </c>
      <c r="J92" s="49" t="str">
        <f ca="1">IFERROR(INDEX(Data!$A$1:I$1000,_xlfn.AGGREGATE(15,6,(OFFSET(Data!$A$1,0,MATCH(J$6,Data!$1:$1,0)-1,1000,1)=IF(J$7="","Yes",J$7))/(OFFSET(Data!$A$1,0,MATCH(J$6,Data!$1:$1,0)-1,1000,1)=IF(J$7="","Yes",J$7))*ROW(Data!$C$1:$C$1000),ROW(J92)-ROW(J$7)),1),"")</f>
        <v/>
      </c>
      <c r="K92" s="49" t="str">
        <f ca="1">IF(L92="","",IF(INDEX(Data!$BI:$BI,MATCH(L92,Data!$A:$A,0),1)=0,"",INDEX(Data!$BI:$BI,MATCH(L92,Data!$A:$A,0),1)))</f>
        <v/>
      </c>
      <c r="L92" s="49" t="str">
        <f ca="1">IFERROR(INDEX(Data!$A$1:K$1000,_xlfn.AGGREGATE(15,6,(OFFSET(Data!$A$1,0,MATCH(L$6,Data!$1:$1,0)-1,1000,1)=IF(L$7="","Yes",L$7))/(OFFSET(Data!$A$1,0,MATCH(L$6,Data!$1:$1,0)-1,1000,1)=IF(L$7="","Yes",L$7))*ROW(Data!$C$1:$C$1000),ROW(L92)-ROW(L$7)),1),"")</f>
        <v/>
      </c>
      <c r="M92" s="49" t="str">
        <f ca="1">IF(N92="","",IF(INDEX(Data!$BI:$BI,MATCH(N92,Data!$A:$A,0),1)=0,"",INDEX(Data!$BI:$BI,MATCH(N92,Data!$A:$A,0),1)))</f>
        <v/>
      </c>
      <c r="N92" s="49" t="str">
        <f ca="1">IFERROR(INDEX(Data!$A$1:M$1000,_xlfn.AGGREGATE(15,6,(OFFSET(Data!$A$1,0,MATCH(N$6,Data!$1:$1,0)-1,1000,1)=IF(N$7="","Yes",N$7))/(OFFSET(Data!$A$1,0,MATCH(N$6,Data!$1:$1,0)-1,1000,1)=IF(N$7="","Yes",N$7))*ROW(Data!$C$1:$C$1000),ROW(N92)-ROW(N$7)),1),"")</f>
        <v>Travel Channel</v>
      </c>
      <c r="O92" s="49" t="str">
        <f ca="1">IF(P92="","",IF(INDEX(Data!$BI:$BI,MATCH(P92,Data!$A:$A,0),1)=0,"",INDEX(Data!$BI:$BI,MATCH(P92,Data!$A:$A,0),1)))</f>
        <v/>
      </c>
      <c r="P92" s="49" t="str">
        <f ca="1">IFERROR(INDEX(Data!$A$1:O$1000,_xlfn.AGGREGATE(15,6,(OFFSET(Data!$A$1,0,MATCH(P$6,Data!$1:$1,0)-1,1000,1)=IF(P$7="","Yes",P$7))/(OFFSET(Data!$A$1,0,MATCH(P$6,Data!$1:$1,0)-1,1000,1)=IF(P$7="","Yes",P$7))*ROW(Data!$C$1:$C$1000),ROW(P92)-ROW(P$7)),1),"")</f>
        <v>NHL Network</v>
      </c>
      <c r="Q92" s="49">
        <f ca="1">IF(R92="","",IF(INDEX(Data!$BI:$BI,MATCH(R92,Data!$A:$A,0),1)=0,"",INDEX(Data!$BI:$BI,MATCH(R92,Data!$A:$A,0),1)))</f>
        <v>1</v>
      </c>
      <c r="R92" s="49" t="str">
        <f ca="1">IFERROR(INDEX(Data!$A$1:Q$1000,_xlfn.AGGREGATE(15,6,(OFFSET(Data!$A$1,0,MATCH(R$6,Data!$1:$1,0)-1,1000,1)=IF(R$7="","Yes",R$7))/(OFFSET(Data!$A$1,0,MATCH(R$6,Data!$1:$1,0)-1,1000,1)=IF(R$7="","Yes",R$7))*ROW(Data!$C$1:$C$1000),ROW(R92)-ROW(R$7)),1),"")</f>
        <v>NBC</v>
      </c>
      <c r="S92" s="49" t="str">
        <f ca="1">IF(T92="","",IF(INDEX(Data!$BI:$BI,MATCH(T92,Data!$A:$A,0),1)=0,"",INDEX(Data!$BI:$BI,MATCH(T92,Data!$A:$A,0),1)))</f>
        <v/>
      </c>
      <c r="T92" s="49" t="str">
        <f ca="1">IFERROR(INDEX(Data!$A$1:R$1000,_xlfn.AGGREGATE(15,6,(OFFSET(Data!$A$1,0,MATCH(T$6,Data!$1:$1,0)-1,1000,1)=IF(T$7="","Yes",T$7))/(OFFSET(Data!$A$1,0,MATCH(T$6,Data!$1:$1,0)-1,1000,1)=IF(T$7="","Yes",T$7))*ROW(Data!$C$1:$C$1000),ROW(T92)-ROW(T$7)),1),"")</f>
        <v>Telefe</v>
      </c>
      <c r="U92" s="49" t="str">
        <f ca="1">IF(V92="","",IF(INDEX(Data!$BI:$BI,MATCH(V92,Data!$A:$A,0),1)=0,"",INDEX(Data!$BI:$BI,MATCH(V92,Data!$A:$A,0),1)))</f>
        <v/>
      </c>
      <c r="V92" s="49" t="str">
        <f ca="1">IFERROR(INDEX(Data!$A$1:T$1000,_xlfn.AGGREGATE(15,6,(OFFSET(Data!$A$1,0,MATCH(V$6,Data!$1:$1,0)-1,1000,1)=IF(V$7="","Yes",V$7))/(OFFSET(Data!$A$1,0,MATCH(V$6,Data!$1:$1,0)-1,1000,1)=IF(V$7="","Yes",V$7))*ROW(Data!$C$1:$C$1000),ROW(V92)-ROW(V$7)),1),"")</f>
        <v>Youtube Originals</v>
      </c>
      <c r="W92" s="49" t="str">
        <f ca="1">IF(X92="","",IF(INDEX(Data!$BI:$BI,MATCH(X92,Data!$A:$A,0),1)=0,"",INDEX(Data!$BI:$BI,MATCH(X92,Data!$A:$A,0),1)))</f>
        <v/>
      </c>
      <c r="X92" s="49" t="str">
        <f ca="1">IFERROR(INDEX(Data!$A$1:V$1000,_xlfn.AGGREGATE(15,6,(OFFSET(Data!$A$1,0,MATCH(X$6,Data!$1:$1,0)-1,1000,1)=IF(X$7="","Yes",X$7))/(OFFSET(Data!$A$1,0,MATCH(X$6,Data!$1:$1,0)-1,1000,1)=IF(X$7="","Yes",X$7))*ROW(Data!$C$1:$C$1000),ROW(X92)-ROW(X$7)),1),"")</f>
        <v/>
      </c>
      <c r="Y92" s="49" t="str">
        <f ca="1">IF(Z92="","",IF(INDEX(Data!$BI:$BI,MATCH(Z92,Data!$A:$A,0),1)=0,"",INDEX(Data!$BI:$BI,MATCH(Z92,Data!$A:$A,0),1)))</f>
        <v/>
      </c>
      <c r="Z92" s="49" t="str">
        <f ca="1">IFERROR(INDEX(Data!$A$1:X$1000,_xlfn.AGGREGATE(15,6,(OFFSET(Data!$A$1,0,MATCH(Z$6,Data!$1:$1,0)-1,1000,1)=IF(Z$7="","Yes",Z$7))/(OFFSET(Data!$A$1,0,MATCH(Z$6,Data!$1:$1,0)-1,1000,1)=IF(Z$7="","Yes",Z$7))*ROW(Data!$C$1:$C$1000),ROW(Z92)-ROW(Z$7)),1),"")</f>
        <v/>
      </c>
      <c r="AA92" s="49" t="str">
        <f ca="1">IF(AB92="","",IF(INDEX(Data!$BI:$BI,MATCH(AB92,Data!$A:$A,0),1)=0,"",INDEX(Data!$BI:$BI,MATCH(AB92,Data!$A:$A,0),1)))</f>
        <v/>
      </c>
      <c r="AB92" s="49" t="str">
        <f ca="1">IFERROR(INDEX(Data!$A$1:Z$1000,_xlfn.AGGREGATE(15,6,(OFFSET(Data!$A$1,0,MATCH(AB$6,Data!$1:$1,0)-1,1000,1)=IF(AB$7="","Yes",AB$7))/(OFFSET(Data!$A$1,0,MATCH(AB$6,Data!$1:$1,0)-1,1000,1)=IF(AB$7="","Yes",AB$7))*ROW(Data!$C$1:$C$1000),ROW(AB92)-ROW(AB$7)),1),"")</f>
        <v>Unimas</v>
      </c>
      <c r="AC92" s="49" t="str">
        <f ca="1">IF(AD92="","",IF(INDEX(Data!$BI:$BI,MATCH(AD92,Data!$A:$A,0),1)=0,"",INDEX(Data!$BI:$BI,MATCH(AD92,Data!$A:$A,0),1)))</f>
        <v/>
      </c>
      <c r="AD92" s="49" t="str">
        <f ca="1">IFERROR(INDEX(Data!$A$1:AB$1000,_xlfn.AGGREGATE(15,6,(OFFSET(Data!$A$1,0,MATCH(AD$6,Data!$1:$1,0)-1,1000,1)=IF(AD$7="","Yes",AD$7))/(OFFSET(Data!$A$1,0,MATCH(AD$6,Data!$1:$1,0)-1,1000,1)=IF(AD$7="","Yes",AD$7))*ROW(Data!$C$1:$C$1000),ROW(AD92)-ROW(AD$7)),1),"")</f>
        <v/>
      </c>
      <c r="AE92" s="49" t="str">
        <f ca="1">IF(AF92="","",IF(INDEX(Data!$BI:$BI,MATCH(AF92,Data!$A:$A,0),1)=0,"",INDEX(Data!$BI:$BI,MATCH(AF92,Data!$A:$A,0),1)))</f>
        <v/>
      </c>
      <c r="AF92" s="49" t="str">
        <f ca="1">IFERROR(INDEX(Data!$A$1:AJ$1000,_xlfn.AGGREGATE(15,6,(OFFSET(Data!$A$1,0,MATCH(AF$6,Data!$1:$1,0)-1,1000,1)=IF(AF$7="","Yes",AF$7))/(OFFSET(Data!$A$1,0,MATCH(AF$6,Data!$1:$1,0)-1,1000,1)=IF(AF$7="","Yes",AF$7))*ROW(Data!$C$1:$C$1000),ROW(AF92)-ROW(AF$7)),1),"")</f>
        <v/>
      </c>
      <c r="AG92" s="49" t="str">
        <f ca="1">IF(AH92="","",IF(INDEX(Data!$BI:$BI,MATCH(AH92,Data!$A:$A,0),1)=0,"",INDEX(Data!$BI:$BI,MATCH(AH92,Data!$A:$A,0),1)))</f>
        <v/>
      </c>
      <c r="AH92" s="49" t="str">
        <f ca="1">IFERROR(INDEX(Data!$A$1:AL$1000,_xlfn.AGGREGATE(15,6,(OFFSET(Data!$A$1,0,MATCH(AH$6,Data!$1:$1,0)-1,1000,1)=IF(AH$7="","Yes",AH$7))/(OFFSET(Data!$A$1,0,MATCH(AH$6,Data!$1:$1,0)-1,1000,1)=IF(AH$7="","Yes",AH$7))*ROW(Data!$C$1:$C$1000),ROW(AH92)-ROW(AH$7)),1),"")</f>
        <v>Universo</v>
      </c>
    </row>
    <row r="93" spans="1:34" ht="24" x14ac:dyDescent="0.4">
      <c r="A93" s="49" t="str">
        <f ca="1">IF(B93="","",IF(INDEX(Data!$BI:$BI,MATCH(B93,Data!$A:$A,0),1)=0,"",INDEX(Data!$BI:$BI,MATCH(B93,Data!$A:$A,0),1)))</f>
        <v/>
      </c>
      <c r="B93" s="49" t="str">
        <f ca="1">IFERROR(INDEX(Data!A$1:$A$1000,_xlfn.AGGREGATE(15,6,(OFFSET(Data!$A$1,0,MATCH(B$6,Data!$1:$1,0)-1,1000,1)=IF(B$7="","Yes",B$7))/(OFFSET(Data!$A$1,0,MATCH(B$6,Data!$1:$1,0)-1,1000,1)=IF(B$7="","Yes",B$7))*ROW(Data!$C$1:$C$1000),ROW(B93)-ROW(B$7)),1),"")</f>
        <v/>
      </c>
      <c r="C93" s="49" t="str">
        <f ca="1">IF(D93="","",IF(INDEX(Data!$BI:$BI,MATCH(D93,Data!$A:$A,0),1)=0,"",INDEX(Data!$BI:$BI,MATCH(D93,Data!$A:$A,0),1)))</f>
        <v/>
      </c>
      <c r="D93" s="49" t="str">
        <f ca="1">IFERROR(INDEX(Data!$A$1:C$1000,_xlfn.AGGREGATE(15,6,(OFFSET(Data!$A$1,0,MATCH(D$6,Data!$1:$1,0)-1,1000,1)=IF(D$7="","Yes",D$7))/(OFFSET(Data!$A$1,0,MATCH(D$6,Data!$1:$1,0)-1,1000,1)=IF(D$7="","Yes",D$7))*ROW(Data!$C$1:$C$1000),ROW(D93)-ROW(D$7)),1),"")</f>
        <v/>
      </c>
      <c r="E93" s="49" t="str">
        <f ca="1">IF(F93="","",IF(INDEX(Data!$BI:$BI,MATCH(F93,Data!$A:$A,0),1)=0,"",INDEX(Data!$BI:$BI,MATCH(F93,Data!$A:$A,0),1)))</f>
        <v/>
      </c>
      <c r="F93" s="49" t="str">
        <f ca="1">IFERROR(INDEX(Data!$A$1:E$1000,_xlfn.AGGREGATE(15,6,(OFFSET(Data!$A$1,0,MATCH(F$6,Data!$1:$1,0)-1,1000,1)=IF(F$7="","Yes",F$7))/(OFFSET(Data!$A$1,0,MATCH(F$6,Data!$1:$1,0)-1,1000,1)=IF(F$7="","Yes",F$7))*ROW(Data!$C$1:$C$1000),ROW(F93)-ROW(F$7)),1),"")</f>
        <v/>
      </c>
      <c r="G93" s="49" t="str">
        <f ca="1">IF(H93="","",IF(INDEX(Data!$BI:$BI,MATCH(H93,Data!$A:$A,0),1)=0,"",INDEX(Data!$BI:$BI,MATCH(H93,Data!$A:$A,0),1)))</f>
        <v/>
      </c>
      <c r="H93" s="49" t="str">
        <f ca="1">IFERROR(INDEX(Data!$A$1:G$1000,_xlfn.AGGREGATE(15,6,(OFFSET(Data!$A$1,0,MATCH(H$6,Data!$1:$1,0)-1,1000,1)=IF(H$7="","Yes",H$7))/(OFFSET(Data!$A$1,0,MATCH(H$6,Data!$1:$1,0)-1,1000,1)=IF(H$7="","Yes",H$7))*ROW(Data!$C$1:$C$1000),ROW(H93)-ROW(H$7)),1),"")</f>
        <v/>
      </c>
      <c r="I93" s="49" t="str">
        <f ca="1">IF(J93="","",IF(INDEX(Data!$BI:$BI,MATCH(J93,Data!$A:$A,0),1)=0,"",INDEX(Data!$BI:$BI,MATCH(J93,Data!$A:$A,0),1)))</f>
        <v/>
      </c>
      <c r="J93" s="49" t="str">
        <f ca="1">IFERROR(INDEX(Data!$A$1:I$1000,_xlfn.AGGREGATE(15,6,(OFFSET(Data!$A$1,0,MATCH(J$6,Data!$1:$1,0)-1,1000,1)=IF(J$7="","Yes",J$7))/(OFFSET(Data!$A$1,0,MATCH(J$6,Data!$1:$1,0)-1,1000,1)=IF(J$7="","Yes",J$7))*ROW(Data!$C$1:$C$1000),ROW(J93)-ROW(J$7)),1),"")</f>
        <v/>
      </c>
      <c r="K93" s="49" t="str">
        <f ca="1">IF(L93="","",IF(INDEX(Data!$BI:$BI,MATCH(L93,Data!$A:$A,0),1)=0,"",INDEX(Data!$BI:$BI,MATCH(L93,Data!$A:$A,0),1)))</f>
        <v/>
      </c>
      <c r="L93" s="49" t="str">
        <f ca="1">IFERROR(INDEX(Data!$A$1:K$1000,_xlfn.AGGREGATE(15,6,(OFFSET(Data!$A$1,0,MATCH(L$6,Data!$1:$1,0)-1,1000,1)=IF(L$7="","Yes",L$7))/(OFFSET(Data!$A$1,0,MATCH(L$6,Data!$1:$1,0)-1,1000,1)=IF(L$7="","Yes",L$7))*ROW(Data!$C$1:$C$1000),ROW(L93)-ROW(L$7)),1),"")</f>
        <v/>
      </c>
      <c r="M93" s="49" t="str">
        <f ca="1">IF(N93="","",IF(INDEX(Data!$BI:$BI,MATCH(N93,Data!$A:$A,0),1)=0,"",INDEX(Data!$BI:$BI,MATCH(N93,Data!$A:$A,0),1)))</f>
        <v/>
      </c>
      <c r="N93" s="49" t="str">
        <f ca="1">IFERROR(INDEX(Data!$A$1:M$1000,_xlfn.AGGREGATE(15,6,(OFFSET(Data!$A$1,0,MATCH(N$6,Data!$1:$1,0)-1,1000,1)=IF(N$7="","Yes",N$7))/(OFFSET(Data!$A$1,0,MATCH(N$6,Data!$1:$1,0)-1,1000,1)=IF(N$7="","Yes",N$7))*ROW(Data!$C$1:$C$1000),ROW(N93)-ROW(N$7)),1),"")</f>
        <v>TruTV</v>
      </c>
      <c r="O93" s="49" t="str">
        <f ca="1">IF(P93="","",IF(INDEX(Data!$BI:$BI,MATCH(P93,Data!$A:$A,0),1)=0,"",INDEX(Data!$BI:$BI,MATCH(P93,Data!$A:$A,0),1)))</f>
        <v/>
      </c>
      <c r="P93" s="49" t="str">
        <f ca="1">IFERROR(INDEX(Data!$A$1:O$1000,_xlfn.AGGREGATE(15,6,(OFFSET(Data!$A$1,0,MATCH(P$6,Data!$1:$1,0)-1,1000,1)=IF(P$7="","Yes",P$7))/(OFFSET(Data!$A$1,0,MATCH(P$6,Data!$1:$1,0)-1,1000,1)=IF(P$7="","Yes",P$7))*ROW(Data!$C$1:$C$1000),ROW(P93)-ROW(P$7)),1),"")</f>
        <v>Nick Jr.</v>
      </c>
      <c r="Q93" s="49" t="str">
        <f ca="1">IF(R93="","",IF(INDEX(Data!$BI:$BI,MATCH(R93,Data!$A:$A,0),1)=0,"",INDEX(Data!$BI:$BI,MATCH(R93,Data!$A:$A,0),1)))</f>
        <v/>
      </c>
      <c r="R93" s="49" t="str">
        <f ca="1">IFERROR(INDEX(Data!$A$1:Q$1000,_xlfn.AGGREGATE(15,6,(OFFSET(Data!$A$1,0,MATCH(R$6,Data!$1:$1,0)-1,1000,1)=IF(R$7="","Yes",R$7))/(OFFSET(Data!$A$1,0,MATCH(R$6,Data!$1:$1,0)-1,1000,1)=IF(R$7="","Yes",R$7))*ROW(Data!$C$1:$C$1000),ROW(R93)-ROW(R$7)),1),"")</f>
        <v>NBC Sports Network</v>
      </c>
      <c r="S93" s="49" t="str">
        <f ca="1">IF(T93="","",IF(INDEX(Data!$BI:$BI,MATCH(T93,Data!$A:$A,0),1)=0,"",INDEX(Data!$BI:$BI,MATCH(T93,Data!$A:$A,0),1)))</f>
        <v/>
      </c>
      <c r="T93" s="49" t="str">
        <f ca="1">IFERROR(INDEX(Data!$A$1:R$1000,_xlfn.AGGREGATE(15,6,(OFFSET(Data!$A$1,0,MATCH(T$6,Data!$1:$1,0)-1,1000,1)=IF(T$7="","Yes",T$7))/(OFFSET(Data!$A$1,0,MATCH(T$6,Data!$1:$1,0)-1,1000,1)=IF(T$7="","Yes",T$7))*ROW(Data!$C$1:$C$1000),ROW(T93)-ROW(T$7)),1),"")</f>
        <v>Telemundo</v>
      </c>
      <c r="U93" s="49" t="str">
        <f ca="1">IF(V93="","",IF(INDEX(Data!$BI:$BI,MATCH(V93,Data!$A:$A,0),1)=0,"",INDEX(Data!$BI:$BI,MATCH(V93,Data!$A:$A,0),1)))</f>
        <v/>
      </c>
      <c r="V93" s="49" t="str">
        <f ca="1">IFERROR(INDEX(Data!$A$1:T$1000,_xlfn.AGGREGATE(15,6,(OFFSET(Data!$A$1,0,MATCH(V$6,Data!$1:$1,0)-1,1000,1)=IF(V$7="","Yes",V$7))/(OFFSET(Data!$A$1,0,MATCH(V$6,Data!$1:$1,0)-1,1000,1)=IF(V$7="","Yes",V$7))*ROW(Data!$C$1:$C$1000),ROW(V93)-ROW(V$7)),1),"")</f>
        <v/>
      </c>
      <c r="W93" s="49" t="str">
        <f ca="1">IF(X93="","",IF(INDEX(Data!$BI:$BI,MATCH(X93,Data!$A:$A,0),1)=0,"",INDEX(Data!$BI:$BI,MATCH(X93,Data!$A:$A,0),1)))</f>
        <v/>
      </c>
      <c r="X93" s="49" t="str">
        <f ca="1">IFERROR(INDEX(Data!$A$1:V$1000,_xlfn.AGGREGATE(15,6,(OFFSET(Data!$A$1,0,MATCH(X$6,Data!$1:$1,0)-1,1000,1)=IF(X$7="","Yes",X$7))/(OFFSET(Data!$A$1,0,MATCH(X$6,Data!$1:$1,0)-1,1000,1)=IF(X$7="","Yes",X$7))*ROW(Data!$C$1:$C$1000),ROW(X93)-ROW(X$7)),1),"")</f>
        <v/>
      </c>
      <c r="Y93" s="49" t="str">
        <f ca="1">IF(Z93="","",IF(INDEX(Data!$BI:$BI,MATCH(Z93,Data!$A:$A,0),1)=0,"",INDEX(Data!$BI:$BI,MATCH(Z93,Data!$A:$A,0),1)))</f>
        <v/>
      </c>
      <c r="Z93" s="49" t="str">
        <f ca="1">IFERROR(INDEX(Data!$A$1:X$1000,_xlfn.AGGREGATE(15,6,(OFFSET(Data!$A$1,0,MATCH(Z$6,Data!$1:$1,0)-1,1000,1)=IF(Z$7="","Yes",Z$7))/(OFFSET(Data!$A$1,0,MATCH(Z$6,Data!$1:$1,0)-1,1000,1)=IF(Z$7="","Yes",Z$7))*ROW(Data!$C$1:$C$1000),ROW(Z93)-ROW(Z$7)),1),"")</f>
        <v/>
      </c>
      <c r="AA93" s="49" t="str">
        <f ca="1">IF(AB93="","",IF(INDEX(Data!$BI:$BI,MATCH(AB93,Data!$A:$A,0),1)=0,"",INDEX(Data!$BI:$BI,MATCH(AB93,Data!$A:$A,0),1)))</f>
        <v/>
      </c>
      <c r="AB93" s="49" t="str">
        <f ca="1">IFERROR(INDEX(Data!$A$1:Z$1000,_xlfn.AGGREGATE(15,6,(OFFSET(Data!$A$1,0,MATCH(AB$6,Data!$1:$1,0)-1,1000,1)=IF(AB$7="","Yes",AB$7))/(OFFSET(Data!$A$1,0,MATCH(AB$6,Data!$1:$1,0)-1,1000,1)=IF(AB$7="","Yes",AB$7))*ROW(Data!$C$1:$C$1000),ROW(AB93)-ROW(AB$7)),1),"")</f>
        <v>Universal Kids</v>
      </c>
      <c r="AC93" s="49" t="str">
        <f ca="1">IF(AD93="","",IF(INDEX(Data!$BI:$BI,MATCH(AD93,Data!$A:$A,0),1)=0,"",INDEX(Data!$BI:$BI,MATCH(AD93,Data!$A:$A,0),1)))</f>
        <v/>
      </c>
      <c r="AD93" s="49" t="str">
        <f ca="1">IFERROR(INDEX(Data!$A$1:AB$1000,_xlfn.AGGREGATE(15,6,(OFFSET(Data!$A$1,0,MATCH(AD$6,Data!$1:$1,0)-1,1000,1)=IF(AD$7="","Yes",AD$7))/(OFFSET(Data!$A$1,0,MATCH(AD$6,Data!$1:$1,0)-1,1000,1)=IF(AD$7="","Yes",AD$7))*ROW(Data!$C$1:$C$1000),ROW(AD93)-ROW(AD$7)),1),"")</f>
        <v/>
      </c>
      <c r="AE93" s="49" t="str">
        <f ca="1">IF(AF93="","",IF(INDEX(Data!$BI:$BI,MATCH(AF93,Data!$A:$A,0),1)=0,"",INDEX(Data!$BI:$BI,MATCH(AF93,Data!$A:$A,0),1)))</f>
        <v/>
      </c>
      <c r="AF93" s="49" t="str">
        <f ca="1">IFERROR(INDEX(Data!$A$1:AJ$1000,_xlfn.AGGREGATE(15,6,(OFFSET(Data!$A$1,0,MATCH(AF$6,Data!$1:$1,0)-1,1000,1)=IF(AF$7="","Yes",AF$7))/(OFFSET(Data!$A$1,0,MATCH(AF$6,Data!$1:$1,0)-1,1000,1)=IF(AF$7="","Yes",AF$7))*ROW(Data!$C$1:$C$1000),ROW(AF93)-ROW(AF$7)),1),"")</f>
        <v/>
      </c>
      <c r="AG93" s="49" t="str">
        <f ca="1">IF(AH93="","",IF(INDEX(Data!$BI:$BI,MATCH(AH93,Data!$A:$A,0),1)=0,"",INDEX(Data!$BI:$BI,MATCH(AH93,Data!$A:$A,0),1)))</f>
        <v/>
      </c>
      <c r="AH93" s="49" t="str">
        <f ca="1">IFERROR(INDEX(Data!$A$1:AL$1000,_xlfn.AGGREGATE(15,6,(OFFSET(Data!$A$1,0,MATCH(AH$6,Data!$1:$1,0)-1,1000,1)=IF(AH$7="","Yes",AH$7))/(OFFSET(Data!$A$1,0,MATCH(AH$6,Data!$1:$1,0)-1,1000,1)=IF(AH$7="","Yes",AH$7))*ROW(Data!$C$1:$C$1000),ROW(AH93)-ROW(AH$7)),1),"")</f>
        <v>Univision</v>
      </c>
    </row>
    <row r="94" spans="1:34" ht="24" x14ac:dyDescent="0.4">
      <c r="A94" s="49" t="str">
        <f ca="1">IF(B94="","",IF(INDEX(Data!$BI:$BI,MATCH(B94,Data!$A:$A,0),1)=0,"",INDEX(Data!$BI:$BI,MATCH(B94,Data!$A:$A,0),1)))</f>
        <v/>
      </c>
      <c r="B94" s="49" t="str">
        <f ca="1">IFERROR(INDEX(Data!A$1:$A$1000,_xlfn.AGGREGATE(15,6,(OFFSET(Data!$A$1,0,MATCH(B$6,Data!$1:$1,0)-1,1000,1)=IF(B$7="","Yes",B$7))/(OFFSET(Data!$A$1,0,MATCH(B$6,Data!$1:$1,0)-1,1000,1)=IF(B$7="","Yes",B$7))*ROW(Data!$C$1:$C$1000),ROW(B94)-ROW(B$7)),1),"")</f>
        <v/>
      </c>
      <c r="C94" s="49" t="str">
        <f ca="1">IF(D94="","",IF(INDEX(Data!$BI:$BI,MATCH(D94,Data!$A:$A,0),1)=0,"",INDEX(Data!$BI:$BI,MATCH(D94,Data!$A:$A,0),1)))</f>
        <v/>
      </c>
      <c r="D94" s="49" t="str">
        <f ca="1">IFERROR(INDEX(Data!$A$1:C$1000,_xlfn.AGGREGATE(15,6,(OFFSET(Data!$A$1,0,MATCH(D$6,Data!$1:$1,0)-1,1000,1)=IF(D$7="","Yes",D$7))/(OFFSET(Data!$A$1,0,MATCH(D$6,Data!$1:$1,0)-1,1000,1)=IF(D$7="","Yes",D$7))*ROW(Data!$C$1:$C$1000),ROW(D94)-ROW(D$7)),1),"")</f>
        <v/>
      </c>
      <c r="E94" s="49" t="str">
        <f ca="1">IF(F94="","",IF(INDEX(Data!$BI:$BI,MATCH(F94,Data!$A:$A,0),1)=0,"",INDEX(Data!$BI:$BI,MATCH(F94,Data!$A:$A,0),1)))</f>
        <v/>
      </c>
      <c r="F94" s="49" t="str">
        <f ca="1">IFERROR(INDEX(Data!$A$1:E$1000,_xlfn.AGGREGATE(15,6,(OFFSET(Data!$A$1,0,MATCH(F$6,Data!$1:$1,0)-1,1000,1)=IF(F$7="","Yes",F$7))/(OFFSET(Data!$A$1,0,MATCH(F$6,Data!$1:$1,0)-1,1000,1)=IF(F$7="","Yes",F$7))*ROW(Data!$C$1:$C$1000),ROW(F94)-ROW(F$7)),1),"")</f>
        <v/>
      </c>
      <c r="G94" s="49" t="str">
        <f ca="1">IF(H94="","",IF(INDEX(Data!$BI:$BI,MATCH(H94,Data!$A:$A,0),1)=0,"",INDEX(Data!$BI:$BI,MATCH(H94,Data!$A:$A,0),1)))</f>
        <v/>
      </c>
      <c r="H94" s="49" t="str">
        <f ca="1">IFERROR(INDEX(Data!$A$1:G$1000,_xlfn.AGGREGATE(15,6,(OFFSET(Data!$A$1,0,MATCH(H$6,Data!$1:$1,0)-1,1000,1)=IF(H$7="","Yes",H$7))/(OFFSET(Data!$A$1,0,MATCH(H$6,Data!$1:$1,0)-1,1000,1)=IF(H$7="","Yes",H$7))*ROW(Data!$C$1:$C$1000),ROW(H94)-ROW(H$7)),1),"")</f>
        <v/>
      </c>
      <c r="I94" s="49" t="str">
        <f ca="1">IF(J94="","",IF(INDEX(Data!$BI:$BI,MATCH(J94,Data!$A:$A,0),1)=0,"",INDEX(Data!$BI:$BI,MATCH(J94,Data!$A:$A,0),1)))</f>
        <v/>
      </c>
      <c r="J94" s="49" t="str">
        <f ca="1">IFERROR(INDEX(Data!$A$1:I$1000,_xlfn.AGGREGATE(15,6,(OFFSET(Data!$A$1,0,MATCH(J$6,Data!$1:$1,0)-1,1000,1)=IF(J$7="","Yes",J$7))/(OFFSET(Data!$A$1,0,MATCH(J$6,Data!$1:$1,0)-1,1000,1)=IF(J$7="","Yes",J$7))*ROW(Data!$C$1:$C$1000),ROW(J94)-ROW(J$7)),1),"")</f>
        <v/>
      </c>
      <c r="K94" s="49" t="str">
        <f ca="1">IF(L94="","",IF(INDEX(Data!$BI:$BI,MATCH(L94,Data!$A:$A,0),1)=0,"",INDEX(Data!$BI:$BI,MATCH(L94,Data!$A:$A,0),1)))</f>
        <v/>
      </c>
      <c r="L94" s="49" t="str">
        <f ca="1">IFERROR(INDEX(Data!$A$1:K$1000,_xlfn.AGGREGATE(15,6,(OFFSET(Data!$A$1,0,MATCH(L$6,Data!$1:$1,0)-1,1000,1)=IF(L$7="","Yes",L$7))/(OFFSET(Data!$A$1,0,MATCH(L$6,Data!$1:$1,0)-1,1000,1)=IF(L$7="","Yes",L$7))*ROW(Data!$C$1:$C$1000),ROW(L94)-ROW(L$7)),1),"")</f>
        <v/>
      </c>
      <c r="M94" s="49" t="str">
        <f ca="1">IF(N94="","",IF(INDEX(Data!$BI:$BI,MATCH(N94,Data!$A:$A,0),1)=0,"",INDEX(Data!$BI:$BI,MATCH(N94,Data!$A:$A,0),1)))</f>
        <v/>
      </c>
      <c r="N94" s="49" t="str">
        <f ca="1">IFERROR(INDEX(Data!$A$1:M$1000,_xlfn.AGGREGATE(15,6,(OFFSET(Data!$A$1,0,MATCH(N$6,Data!$1:$1,0)-1,1000,1)=IF(N$7="","Yes",N$7))/(OFFSET(Data!$A$1,0,MATCH(N$6,Data!$1:$1,0)-1,1000,1)=IF(N$7="","Yes",N$7))*ROW(Data!$C$1:$C$1000),ROW(N94)-ROW(N$7)),1),"")</f>
        <v>Turner Classic Movies</v>
      </c>
      <c r="O94" s="49" t="str">
        <f ca="1">IF(P94="","",IF(INDEX(Data!$BI:$BI,MATCH(P94,Data!$A:$A,0),1)=0,"",INDEX(Data!$BI:$BI,MATCH(P94,Data!$A:$A,0),1)))</f>
        <v/>
      </c>
      <c r="P94" s="49" t="str">
        <f ca="1">IFERROR(INDEX(Data!$A$1:O$1000,_xlfn.AGGREGATE(15,6,(OFFSET(Data!$A$1,0,MATCH(P$6,Data!$1:$1,0)-1,1000,1)=IF(P$7="","Yes",P$7))/(OFFSET(Data!$A$1,0,MATCH(P$6,Data!$1:$1,0)-1,1000,1)=IF(P$7="","Yes",P$7))*ROW(Data!$C$1:$C$1000),ROW(P94)-ROW(P$7)),1),"")</f>
        <v>Nickelodeon</v>
      </c>
      <c r="Q94" s="49" t="str">
        <f ca="1">IF(R94="","",IF(INDEX(Data!$BI:$BI,MATCH(R94,Data!$A:$A,0),1)=0,"",INDEX(Data!$BI:$BI,MATCH(R94,Data!$A:$A,0),1)))</f>
        <v/>
      </c>
      <c r="R94" s="49" t="str">
        <f ca="1">IFERROR(INDEX(Data!$A$1:Q$1000,_xlfn.AGGREGATE(15,6,(OFFSET(Data!$A$1,0,MATCH(R$6,Data!$1:$1,0)-1,1000,1)=IF(R$7="","Yes",R$7))/(OFFSET(Data!$A$1,0,MATCH(R$6,Data!$1:$1,0)-1,1000,1)=IF(R$7="","Yes",R$7))*ROW(Data!$C$1:$C$1000),ROW(R94)-ROW(R$7)),1),"")</f>
        <v>NHL Network</v>
      </c>
      <c r="S94" s="49" t="str">
        <f ca="1">IF(T94="","",IF(INDEX(Data!$BI:$BI,MATCH(T94,Data!$A:$A,0),1)=0,"",INDEX(Data!$BI:$BI,MATCH(T94,Data!$A:$A,0),1)))</f>
        <v/>
      </c>
      <c r="T94" s="49" t="str">
        <f ca="1">IFERROR(INDEX(Data!$A$1:R$1000,_xlfn.AGGREGATE(15,6,(OFFSET(Data!$A$1,0,MATCH(T$6,Data!$1:$1,0)-1,1000,1)=IF(T$7="","Yes",T$7))/(OFFSET(Data!$A$1,0,MATCH(T$6,Data!$1:$1,0)-1,1000,1)=IF(T$7="","Yes",T$7))*ROW(Data!$C$1:$C$1000),ROW(T94)-ROW(T$7)),1),"")</f>
        <v>TNT</v>
      </c>
      <c r="U94" s="49" t="str">
        <f ca="1">IF(V94="","",IF(INDEX(Data!$BI:$BI,MATCH(V94,Data!$A:$A,0),1)=0,"",INDEX(Data!$BI:$BI,MATCH(V94,Data!$A:$A,0),1)))</f>
        <v/>
      </c>
      <c r="V94" s="49" t="str">
        <f ca="1">IFERROR(INDEX(Data!$A$1:T$1000,_xlfn.AGGREGATE(15,6,(OFFSET(Data!$A$1,0,MATCH(V$6,Data!$1:$1,0)-1,1000,1)=IF(V$7="","Yes",V$7))/(OFFSET(Data!$A$1,0,MATCH(V$6,Data!$1:$1,0)-1,1000,1)=IF(V$7="","Yes",V$7))*ROW(Data!$C$1:$C$1000),ROW(V94)-ROW(V$7)),1),"")</f>
        <v/>
      </c>
      <c r="W94" s="49" t="str">
        <f ca="1">IF(X94="","",IF(INDEX(Data!$BI:$BI,MATCH(X94,Data!$A:$A,0),1)=0,"",INDEX(Data!$BI:$BI,MATCH(X94,Data!$A:$A,0),1)))</f>
        <v/>
      </c>
      <c r="X94" s="49" t="str">
        <f ca="1">IFERROR(INDEX(Data!$A$1:V$1000,_xlfn.AGGREGATE(15,6,(OFFSET(Data!$A$1,0,MATCH(X$6,Data!$1:$1,0)-1,1000,1)=IF(X$7="","Yes",X$7))/(OFFSET(Data!$A$1,0,MATCH(X$6,Data!$1:$1,0)-1,1000,1)=IF(X$7="","Yes",X$7))*ROW(Data!$C$1:$C$1000),ROW(X94)-ROW(X$7)),1),"")</f>
        <v/>
      </c>
      <c r="Y94" s="49" t="str">
        <f ca="1">IF(Z94="","",IF(INDEX(Data!$BI:$BI,MATCH(Z94,Data!$A:$A,0),1)=0,"",INDEX(Data!$BI:$BI,MATCH(Z94,Data!$A:$A,0),1)))</f>
        <v/>
      </c>
      <c r="Z94" s="49" t="str">
        <f ca="1">IFERROR(INDEX(Data!$A$1:X$1000,_xlfn.AGGREGATE(15,6,(OFFSET(Data!$A$1,0,MATCH(Z$6,Data!$1:$1,0)-1,1000,1)=IF(Z$7="","Yes",Z$7))/(OFFSET(Data!$A$1,0,MATCH(Z$6,Data!$1:$1,0)-1,1000,1)=IF(Z$7="","Yes",Z$7))*ROW(Data!$C$1:$C$1000),ROW(Z94)-ROW(Z$7)),1),"")</f>
        <v/>
      </c>
      <c r="AA94" s="49" t="str">
        <f ca="1">IF(AB94="","",IF(INDEX(Data!$BI:$BI,MATCH(AB94,Data!$A:$A,0),1)=0,"",INDEX(Data!$BI:$BI,MATCH(AB94,Data!$A:$A,0),1)))</f>
        <v/>
      </c>
      <c r="AB94" s="49" t="str">
        <f ca="1">IFERROR(INDEX(Data!$A$1:Z$1000,_xlfn.AGGREGATE(15,6,(OFFSET(Data!$A$1,0,MATCH(AB$6,Data!$1:$1,0)-1,1000,1)=IF(AB$7="","Yes",AB$7))/(OFFSET(Data!$A$1,0,MATCH(AB$6,Data!$1:$1,0)-1,1000,1)=IF(AB$7="","Yes",AB$7))*ROW(Data!$C$1:$C$1000),ROW(AB94)-ROW(AB$7)),1),"")</f>
        <v>Universo</v>
      </c>
      <c r="AC94" s="49" t="str">
        <f ca="1">IF(AD94="","",IF(INDEX(Data!$BI:$BI,MATCH(AD94,Data!$A:$A,0),1)=0,"",INDEX(Data!$BI:$BI,MATCH(AD94,Data!$A:$A,0),1)))</f>
        <v/>
      </c>
      <c r="AD94" s="49" t="str">
        <f ca="1">IFERROR(INDEX(Data!$A$1:AB$1000,_xlfn.AGGREGATE(15,6,(OFFSET(Data!$A$1,0,MATCH(AD$6,Data!$1:$1,0)-1,1000,1)=IF(AD$7="","Yes",AD$7))/(OFFSET(Data!$A$1,0,MATCH(AD$6,Data!$1:$1,0)-1,1000,1)=IF(AD$7="","Yes",AD$7))*ROW(Data!$C$1:$C$1000),ROW(AD94)-ROW(AD$7)),1),"")</f>
        <v/>
      </c>
      <c r="AE94" s="49" t="str">
        <f ca="1">IF(AF94="","",IF(INDEX(Data!$BI:$BI,MATCH(AF94,Data!$A:$A,0),1)=0,"",INDEX(Data!$BI:$BI,MATCH(AF94,Data!$A:$A,0),1)))</f>
        <v/>
      </c>
      <c r="AF94" s="49" t="str">
        <f ca="1">IFERROR(INDEX(Data!$A$1:AJ$1000,_xlfn.AGGREGATE(15,6,(OFFSET(Data!$A$1,0,MATCH(AF$6,Data!$1:$1,0)-1,1000,1)=IF(AF$7="","Yes",AF$7))/(OFFSET(Data!$A$1,0,MATCH(AF$6,Data!$1:$1,0)-1,1000,1)=IF(AF$7="","Yes",AF$7))*ROW(Data!$C$1:$C$1000),ROW(AF94)-ROW(AF$7)),1),"")</f>
        <v/>
      </c>
      <c r="AG94" s="49" t="str">
        <f ca="1">IF(AH94="","",IF(INDEX(Data!$BI:$BI,MATCH(AH94,Data!$A:$A,0),1)=0,"",INDEX(Data!$BI:$BI,MATCH(AH94,Data!$A:$A,0),1)))</f>
        <v/>
      </c>
      <c r="AH94" s="49" t="str">
        <f ca="1">IFERROR(INDEX(Data!$A$1:AL$1000,_xlfn.AGGREGATE(15,6,(OFFSET(Data!$A$1,0,MATCH(AH$6,Data!$1:$1,0)-1,1000,1)=IF(AH$7="","Yes",AH$7))/(OFFSET(Data!$A$1,0,MATCH(AH$6,Data!$1:$1,0)-1,1000,1)=IF(AH$7="","Yes",AH$7))*ROW(Data!$C$1:$C$1000),ROW(AH94)-ROW(AH$7)),1),"")</f>
        <v>Univision Desportes</v>
      </c>
    </row>
    <row r="95" spans="1:34" x14ac:dyDescent="0.4">
      <c r="A95" s="49" t="str">
        <f ca="1">IF(B95="","",IF(INDEX(Data!$BI:$BI,MATCH(B95,Data!$A:$A,0),1)=0,"",INDEX(Data!$BI:$BI,MATCH(B95,Data!$A:$A,0),1)))</f>
        <v/>
      </c>
      <c r="B95" s="49" t="str">
        <f ca="1">IFERROR(INDEX(Data!A$1:$A$1000,_xlfn.AGGREGATE(15,6,(OFFSET(Data!$A$1,0,MATCH(B$6,Data!$1:$1,0)-1,1000,1)=IF(B$7="","Yes",B$7))/(OFFSET(Data!$A$1,0,MATCH(B$6,Data!$1:$1,0)-1,1000,1)=IF(B$7="","Yes",B$7))*ROW(Data!$C$1:$C$1000),ROW(B95)-ROW(B$7)),1),"")</f>
        <v/>
      </c>
      <c r="C95" s="49" t="str">
        <f ca="1">IF(D95="","",IF(INDEX(Data!$BI:$BI,MATCH(D95,Data!$A:$A,0),1)=0,"",INDEX(Data!$BI:$BI,MATCH(D95,Data!$A:$A,0),1)))</f>
        <v/>
      </c>
      <c r="D95" s="49" t="str">
        <f ca="1">IFERROR(INDEX(Data!$A$1:C$1000,_xlfn.AGGREGATE(15,6,(OFFSET(Data!$A$1,0,MATCH(D$6,Data!$1:$1,0)-1,1000,1)=IF(D$7="","Yes",D$7))/(OFFSET(Data!$A$1,0,MATCH(D$6,Data!$1:$1,0)-1,1000,1)=IF(D$7="","Yes",D$7))*ROW(Data!$C$1:$C$1000),ROW(D95)-ROW(D$7)),1),"")</f>
        <v/>
      </c>
      <c r="E95" s="49" t="str">
        <f ca="1">IF(F95="","",IF(INDEX(Data!$BI:$BI,MATCH(F95,Data!$A:$A,0),1)=0,"",INDEX(Data!$BI:$BI,MATCH(F95,Data!$A:$A,0),1)))</f>
        <v/>
      </c>
      <c r="F95" s="49" t="str">
        <f ca="1">IFERROR(INDEX(Data!$A$1:E$1000,_xlfn.AGGREGATE(15,6,(OFFSET(Data!$A$1,0,MATCH(F$6,Data!$1:$1,0)-1,1000,1)=IF(F$7="","Yes",F$7))/(OFFSET(Data!$A$1,0,MATCH(F$6,Data!$1:$1,0)-1,1000,1)=IF(F$7="","Yes",F$7))*ROW(Data!$C$1:$C$1000),ROW(F95)-ROW(F$7)),1),"")</f>
        <v/>
      </c>
      <c r="G95" s="49" t="str">
        <f ca="1">IF(H95="","",IF(INDEX(Data!$BI:$BI,MATCH(H95,Data!$A:$A,0),1)=0,"",INDEX(Data!$BI:$BI,MATCH(H95,Data!$A:$A,0),1)))</f>
        <v/>
      </c>
      <c r="H95" s="49" t="str">
        <f ca="1">IFERROR(INDEX(Data!$A$1:G$1000,_xlfn.AGGREGATE(15,6,(OFFSET(Data!$A$1,0,MATCH(H$6,Data!$1:$1,0)-1,1000,1)=IF(H$7="","Yes",H$7))/(OFFSET(Data!$A$1,0,MATCH(H$6,Data!$1:$1,0)-1,1000,1)=IF(H$7="","Yes",H$7))*ROW(Data!$C$1:$C$1000),ROW(H95)-ROW(H$7)),1),"")</f>
        <v/>
      </c>
      <c r="I95" s="49" t="str">
        <f ca="1">IF(J95="","",IF(INDEX(Data!$BI:$BI,MATCH(J95,Data!$A:$A,0),1)=0,"",INDEX(Data!$BI:$BI,MATCH(J95,Data!$A:$A,0),1)))</f>
        <v/>
      </c>
      <c r="J95" s="49" t="str">
        <f ca="1">IFERROR(INDEX(Data!$A$1:I$1000,_xlfn.AGGREGATE(15,6,(OFFSET(Data!$A$1,0,MATCH(J$6,Data!$1:$1,0)-1,1000,1)=IF(J$7="","Yes",J$7))/(OFFSET(Data!$A$1,0,MATCH(J$6,Data!$1:$1,0)-1,1000,1)=IF(J$7="","Yes",J$7))*ROW(Data!$C$1:$C$1000),ROW(J95)-ROW(J$7)),1),"")</f>
        <v/>
      </c>
      <c r="K95" s="49" t="str">
        <f ca="1">IF(L95="","",IF(INDEX(Data!$BI:$BI,MATCH(L95,Data!$A:$A,0),1)=0,"",INDEX(Data!$BI:$BI,MATCH(L95,Data!$A:$A,0),1)))</f>
        <v/>
      </c>
      <c r="L95" s="49" t="str">
        <f ca="1">IFERROR(INDEX(Data!$A$1:K$1000,_xlfn.AGGREGATE(15,6,(OFFSET(Data!$A$1,0,MATCH(L$6,Data!$1:$1,0)-1,1000,1)=IF(L$7="","Yes",L$7))/(OFFSET(Data!$A$1,0,MATCH(L$6,Data!$1:$1,0)-1,1000,1)=IF(L$7="","Yes",L$7))*ROW(Data!$C$1:$C$1000),ROW(L95)-ROW(L$7)),1),"")</f>
        <v/>
      </c>
      <c r="M95" s="49" t="str">
        <f ca="1">IF(N95="","",IF(INDEX(Data!$BI:$BI,MATCH(N95,Data!$A:$A,0),1)=0,"",INDEX(Data!$BI:$BI,MATCH(N95,Data!$A:$A,0),1)))</f>
        <v/>
      </c>
      <c r="N95" s="49" t="str">
        <f ca="1">IFERROR(INDEX(Data!$A$1:M$1000,_xlfn.AGGREGATE(15,6,(OFFSET(Data!$A$1,0,MATCH(N$6,Data!$1:$1,0)-1,1000,1)=IF(N$7="","Yes",N$7))/(OFFSET(Data!$A$1,0,MATCH(N$6,Data!$1:$1,0)-1,1000,1)=IF(N$7="","Yes",N$7))*ROW(Data!$C$1:$C$1000),ROW(N95)-ROW(N$7)),1),"")</f>
        <v>TV Land</v>
      </c>
      <c r="O95" s="49" t="str">
        <f ca="1">IF(P95="","",IF(INDEX(Data!$BI:$BI,MATCH(P95,Data!$A:$A,0),1)=0,"",INDEX(Data!$BI:$BI,MATCH(P95,Data!$A:$A,0),1)))</f>
        <v/>
      </c>
      <c r="P95" s="49" t="str">
        <f ca="1">IFERROR(INDEX(Data!$A$1:O$1000,_xlfn.AGGREGATE(15,6,(OFFSET(Data!$A$1,0,MATCH(P$6,Data!$1:$1,0)-1,1000,1)=IF(P$7="","Yes",P$7))/(OFFSET(Data!$A$1,0,MATCH(P$6,Data!$1:$1,0)-1,1000,1)=IF(P$7="","Yes",P$7))*ROW(Data!$C$1:$C$1000),ROW(P95)-ROW(P$7)),1),"")</f>
        <v>Nicktoons</v>
      </c>
      <c r="Q95" s="49" t="str">
        <f ca="1">IF(R95="","",IF(INDEX(Data!$BI:$BI,MATCH(R95,Data!$A:$A,0),1)=0,"",INDEX(Data!$BI:$BI,MATCH(R95,Data!$A:$A,0),1)))</f>
        <v/>
      </c>
      <c r="R95" s="49" t="str">
        <f ca="1">IFERROR(INDEX(Data!$A$1:Q$1000,_xlfn.AGGREGATE(15,6,(OFFSET(Data!$A$1,0,MATCH(R$6,Data!$1:$1,0)-1,1000,1)=IF(R$7="","Yes",R$7))/(OFFSET(Data!$A$1,0,MATCH(R$6,Data!$1:$1,0)-1,1000,1)=IF(R$7="","Yes",R$7))*ROW(Data!$C$1:$C$1000),ROW(R95)-ROW(R$7)),1),"")</f>
        <v>Nick Jr.</v>
      </c>
      <c r="S95" s="49" t="str">
        <f ca="1">IF(T95="","",IF(INDEX(Data!$BI:$BI,MATCH(T95,Data!$A:$A,0),1)=0,"",INDEX(Data!$BI:$BI,MATCH(T95,Data!$A:$A,0),1)))</f>
        <v/>
      </c>
      <c r="T95" s="49" t="str">
        <f ca="1">IFERROR(INDEX(Data!$A$1:R$1000,_xlfn.AGGREGATE(15,6,(OFFSET(Data!$A$1,0,MATCH(T$6,Data!$1:$1,0)-1,1000,1)=IF(T$7="","Yes",T$7))/(OFFSET(Data!$A$1,0,MATCH(T$6,Data!$1:$1,0)-1,1000,1)=IF(T$7="","Yes",T$7))*ROW(Data!$C$1:$C$1000),ROW(T95)-ROW(T$7)),1),"")</f>
        <v>Tr3S</v>
      </c>
      <c r="U95" s="49" t="str">
        <f ca="1">IF(V95="","",IF(INDEX(Data!$BI:$BI,MATCH(V95,Data!$A:$A,0),1)=0,"",INDEX(Data!$BI:$BI,MATCH(V95,Data!$A:$A,0),1)))</f>
        <v/>
      </c>
      <c r="V95" s="49" t="str">
        <f ca="1">IFERROR(INDEX(Data!$A$1:T$1000,_xlfn.AGGREGATE(15,6,(OFFSET(Data!$A$1,0,MATCH(V$6,Data!$1:$1,0)-1,1000,1)=IF(V$7="","Yes",V$7))/(OFFSET(Data!$A$1,0,MATCH(V$6,Data!$1:$1,0)-1,1000,1)=IF(V$7="","Yes",V$7))*ROW(Data!$C$1:$C$1000),ROW(V95)-ROW(V$7)),1),"")</f>
        <v/>
      </c>
      <c r="W95" s="49" t="str">
        <f ca="1">IF(X95="","",IF(INDEX(Data!$BI:$BI,MATCH(X95,Data!$A:$A,0),1)=0,"",INDEX(Data!$BI:$BI,MATCH(X95,Data!$A:$A,0),1)))</f>
        <v/>
      </c>
      <c r="X95" s="49" t="str">
        <f ca="1">IFERROR(INDEX(Data!$A$1:V$1000,_xlfn.AGGREGATE(15,6,(OFFSET(Data!$A$1,0,MATCH(X$6,Data!$1:$1,0)-1,1000,1)=IF(X$7="","Yes",X$7))/(OFFSET(Data!$A$1,0,MATCH(X$6,Data!$1:$1,0)-1,1000,1)=IF(X$7="","Yes",X$7))*ROW(Data!$C$1:$C$1000),ROW(X95)-ROW(X$7)),1),"")</f>
        <v/>
      </c>
      <c r="Y95" s="49" t="str">
        <f ca="1">IF(Z95="","",IF(INDEX(Data!$BI:$BI,MATCH(Z95,Data!$A:$A,0),1)=0,"",INDEX(Data!$BI:$BI,MATCH(Z95,Data!$A:$A,0),1)))</f>
        <v/>
      </c>
      <c r="Z95" s="49" t="str">
        <f ca="1">IFERROR(INDEX(Data!$A$1:X$1000,_xlfn.AGGREGATE(15,6,(OFFSET(Data!$A$1,0,MATCH(Z$6,Data!$1:$1,0)-1,1000,1)=IF(Z$7="","Yes",Z$7))/(OFFSET(Data!$A$1,0,MATCH(Z$6,Data!$1:$1,0)-1,1000,1)=IF(Z$7="","Yes",Z$7))*ROW(Data!$C$1:$C$1000),ROW(Z95)-ROW(Z$7)),1),"")</f>
        <v/>
      </c>
      <c r="AA95" s="49" t="str">
        <f ca="1">IF(AB95="","",IF(INDEX(Data!$BI:$BI,MATCH(AB95,Data!$A:$A,0),1)=0,"",INDEX(Data!$BI:$BI,MATCH(AB95,Data!$A:$A,0),1)))</f>
        <v/>
      </c>
      <c r="AB95" s="49" t="str">
        <f ca="1">IFERROR(INDEX(Data!$A$1:Z$1000,_xlfn.AGGREGATE(15,6,(OFFSET(Data!$A$1,0,MATCH(AB$6,Data!$1:$1,0)-1,1000,1)=IF(AB$7="","Yes",AB$7))/(OFFSET(Data!$A$1,0,MATCH(AB$6,Data!$1:$1,0)-1,1000,1)=IF(AB$7="","Yes",AB$7))*ROW(Data!$C$1:$C$1000),ROW(AB95)-ROW(AB$7)),1),"")</f>
        <v>Univision</v>
      </c>
      <c r="AC95" s="49" t="str">
        <f ca="1">IF(AD95="","",IF(INDEX(Data!$BI:$BI,MATCH(AD95,Data!$A:$A,0),1)=0,"",INDEX(Data!$BI:$BI,MATCH(AD95,Data!$A:$A,0),1)))</f>
        <v/>
      </c>
      <c r="AD95" s="49" t="str">
        <f ca="1">IFERROR(INDEX(Data!$A$1:AB$1000,_xlfn.AGGREGATE(15,6,(OFFSET(Data!$A$1,0,MATCH(AD$6,Data!$1:$1,0)-1,1000,1)=IF(AD$7="","Yes",AD$7))/(OFFSET(Data!$A$1,0,MATCH(AD$6,Data!$1:$1,0)-1,1000,1)=IF(AD$7="","Yes",AD$7))*ROW(Data!$C$1:$C$1000),ROW(AD95)-ROW(AD$7)),1),"")</f>
        <v/>
      </c>
      <c r="AE95" s="49" t="str">
        <f ca="1">IF(AF95="","",IF(INDEX(Data!$BI:$BI,MATCH(AF95,Data!$A:$A,0),1)=0,"",INDEX(Data!$BI:$BI,MATCH(AF95,Data!$A:$A,0),1)))</f>
        <v/>
      </c>
      <c r="AF95" s="49" t="str">
        <f ca="1">IFERROR(INDEX(Data!$A$1:AJ$1000,_xlfn.AGGREGATE(15,6,(OFFSET(Data!$A$1,0,MATCH(AF$6,Data!$1:$1,0)-1,1000,1)=IF(AF$7="","Yes",AF$7))/(OFFSET(Data!$A$1,0,MATCH(AF$6,Data!$1:$1,0)-1,1000,1)=IF(AF$7="","Yes",AF$7))*ROW(Data!$C$1:$C$1000),ROW(AF95)-ROW(AF$7)),1),"")</f>
        <v/>
      </c>
      <c r="AG95" s="49" t="str">
        <f ca="1">IF(AH95="","",IF(INDEX(Data!$BI:$BI,MATCH(AH95,Data!$A:$A,0),1)=0,"",INDEX(Data!$BI:$BI,MATCH(AH95,Data!$A:$A,0),1)))</f>
        <v/>
      </c>
      <c r="AH95" s="49" t="str">
        <f ca="1">IFERROR(INDEX(Data!$A$1:AL$1000,_xlfn.AGGREGATE(15,6,(OFFSET(Data!$A$1,0,MATCH(AH$6,Data!$1:$1,0)-1,1000,1)=IF(AH$7="","Yes",AH$7))/(OFFSET(Data!$A$1,0,MATCH(AH$6,Data!$1:$1,0)-1,1000,1)=IF(AH$7="","Yes",AH$7))*ROW(Data!$C$1:$C$1000),ROW(AH95)-ROW(AH$7)),1),"")</f>
        <v>USA Network</v>
      </c>
    </row>
    <row r="96" spans="1:34" ht="24" x14ac:dyDescent="0.4">
      <c r="A96" s="49" t="str">
        <f ca="1">IF(B96="","",IF(INDEX(Data!$BI:$BI,MATCH(B96,Data!$A:$A,0),1)=0,"",INDEX(Data!$BI:$BI,MATCH(B96,Data!$A:$A,0),1)))</f>
        <v/>
      </c>
      <c r="B96" s="49" t="str">
        <f ca="1">IFERROR(INDEX(Data!A$1:$A$1000,_xlfn.AGGREGATE(15,6,(OFFSET(Data!$A$1,0,MATCH(B$6,Data!$1:$1,0)-1,1000,1)=IF(B$7="","Yes",B$7))/(OFFSET(Data!$A$1,0,MATCH(B$6,Data!$1:$1,0)-1,1000,1)=IF(B$7="","Yes",B$7))*ROW(Data!$C$1:$C$1000),ROW(B96)-ROW(B$7)),1),"")</f>
        <v/>
      </c>
      <c r="C96" s="49" t="str">
        <f ca="1">IF(D96="","",IF(INDEX(Data!$BI:$BI,MATCH(D96,Data!$A:$A,0),1)=0,"",INDEX(Data!$BI:$BI,MATCH(D96,Data!$A:$A,0),1)))</f>
        <v/>
      </c>
      <c r="D96" s="49" t="str">
        <f ca="1">IFERROR(INDEX(Data!$A$1:C$1000,_xlfn.AGGREGATE(15,6,(OFFSET(Data!$A$1,0,MATCH(D$6,Data!$1:$1,0)-1,1000,1)=IF(D$7="","Yes",D$7))/(OFFSET(Data!$A$1,0,MATCH(D$6,Data!$1:$1,0)-1,1000,1)=IF(D$7="","Yes",D$7))*ROW(Data!$C$1:$C$1000),ROW(D96)-ROW(D$7)),1),"")</f>
        <v/>
      </c>
      <c r="E96" s="49" t="str">
        <f ca="1">IF(F96="","",IF(INDEX(Data!$BI:$BI,MATCH(F96,Data!$A:$A,0),1)=0,"",INDEX(Data!$BI:$BI,MATCH(F96,Data!$A:$A,0),1)))</f>
        <v/>
      </c>
      <c r="F96" s="49" t="str">
        <f ca="1">IFERROR(INDEX(Data!$A$1:E$1000,_xlfn.AGGREGATE(15,6,(OFFSET(Data!$A$1,0,MATCH(F$6,Data!$1:$1,0)-1,1000,1)=IF(F$7="","Yes",F$7))/(OFFSET(Data!$A$1,0,MATCH(F$6,Data!$1:$1,0)-1,1000,1)=IF(F$7="","Yes",F$7))*ROW(Data!$C$1:$C$1000),ROW(F96)-ROW(F$7)),1),"")</f>
        <v/>
      </c>
      <c r="G96" s="49" t="str">
        <f ca="1">IF(H96="","",IF(INDEX(Data!$BI:$BI,MATCH(H96,Data!$A:$A,0),1)=0,"",INDEX(Data!$BI:$BI,MATCH(H96,Data!$A:$A,0),1)))</f>
        <v/>
      </c>
      <c r="H96" s="49" t="str">
        <f ca="1">IFERROR(INDEX(Data!$A$1:G$1000,_xlfn.AGGREGATE(15,6,(OFFSET(Data!$A$1,0,MATCH(H$6,Data!$1:$1,0)-1,1000,1)=IF(H$7="","Yes",H$7))/(OFFSET(Data!$A$1,0,MATCH(H$6,Data!$1:$1,0)-1,1000,1)=IF(H$7="","Yes",H$7))*ROW(Data!$C$1:$C$1000),ROW(H96)-ROW(H$7)),1),"")</f>
        <v/>
      </c>
      <c r="I96" s="49" t="str">
        <f ca="1">IF(J96="","",IF(INDEX(Data!$BI:$BI,MATCH(J96,Data!$A:$A,0),1)=0,"",INDEX(Data!$BI:$BI,MATCH(J96,Data!$A:$A,0),1)))</f>
        <v/>
      </c>
      <c r="J96" s="49" t="str">
        <f ca="1">IFERROR(INDEX(Data!$A$1:I$1000,_xlfn.AGGREGATE(15,6,(OFFSET(Data!$A$1,0,MATCH(J$6,Data!$1:$1,0)-1,1000,1)=IF(J$7="","Yes",J$7))/(OFFSET(Data!$A$1,0,MATCH(J$6,Data!$1:$1,0)-1,1000,1)=IF(J$7="","Yes",J$7))*ROW(Data!$C$1:$C$1000),ROW(J96)-ROW(J$7)),1),"")</f>
        <v/>
      </c>
      <c r="K96" s="49" t="str">
        <f ca="1">IF(L96="","",IF(INDEX(Data!$BI:$BI,MATCH(L96,Data!$A:$A,0),1)=0,"",INDEX(Data!$BI:$BI,MATCH(L96,Data!$A:$A,0),1)))</f>
        <v/>
      </c>
      <c r="L96" s="49" t="str">
        <f ca="1">IFERROR(INDEX(Data!$A$1:K$1000,_xlfn.AGGREGATE(15,6,(OFFSET(Data!$A$1,0,MATCH(L$6,Data!$1:$1,0)-1,1000,1)=IF(L$7="","Yes",L$7))/(OFFSET(Data!$A$1,0,MATCH(L$6,Data!$1:$1,0)-1,1000,1)=IF(L$7="","Yes",L$7))*ROW(Data!$C$1:$C$1000),ROW(L96)-ROW(L$7)),1),"")</f>
        <v/>
      </c>
      <c r="M96" s="49" t="str">
        <f ca="1">IF(N96="","",IF(INDEX(Data!$BI:$BI,MATCH(N96,Data!$A:$A,0),1)=0,"",INDEX(Data!$BI:$BI,MATCH(N96,Data!$A:$A,0),1)))</f>
        <v/>
      </c>
      <c r="N96" s="49" t="str">
        <f ca="1">IFERROR(INDEX(Data!$A$1:M$1000,_xlfn.AGGREGATE(15,6,(OFFSET(Data!$A$1,0,MATCH(N$6,Data!$1:$1,0)-1,1000,1)=IF(N$7="","Yes",N$7))/(OFFSET(Data!$A$1,0,MATCH(N$6,Data!$1:$1,0)-1,1000,1)=IF(N$7="","Yes",N$7))*ROW(Data!$C$1:$C$1000),ROW(N96)-ROW(N$7)),1),"")</f>
        <v>TV One</v>
      </c>
      <c r="O96" s="49" t="str">
        <f ca="1">IF(P96="","",IF(INDEX(Data!$BI:$BI,MATCH(P96,Data!$A:$A,0),1)=0,"",INDEX(Data!$BI:$BI,MATCH(P96,Data!$A:$A,0),1)))</f>
        <v/>
      </c>
      <c r="P96" s="49" t="str">
        <f ca="1">IFERROR(INDEX(Data!$A$1:O$1000,_xlfn.AGGREGATE(15,6,(OFFSET(Data!$A$1,0,MATCH(P$6,Data!$1:$1,0)-1,1000,1)=IF(P$7="","Yes",P$7))/(OFFSET(Data!$A$1,0,MATCH(P$6,Data!$1:$1,0)-1,1000,1)=IF(P$7="","Yes",P$7))*ROW(Data!$C$1:$C$1000),ROW(P96)-ROW(P$7)),1),"")</f>
        <v>Olympic Channel</v>
      </c>
      <c r="Q96" s="49" t="str">
        <f ca="1">IF(R96="","",IF(INDEX(Data!$BI:$BI,MATCH(R96,Data!$A:$A,0),1)=0,"",INDEX(Data!$BI:$BI,MATCH(R96,Data!$A:$A,0),1)))</f>
        <v/>
      </c>
      <c r="R96" s="49" t="str">
        <f ca="1">IFERROR(INDEX(Data!$A$1:Q$1000,_xlfn.AGGREGATE(15,6,(OFFSET(Data!$A$1,0,MATCH(R$6,Data!$1:$1,0)-1,1000,1)=IF(R$7="","Yes",R$7))/(OFFSET(Data!$A$1,0,MATCH(R$6,Data!$1:$1,0)-1,1000,1)=IF(R$7="","Yes",R$7))*ROW(Data!$C$1:$C$1000),ROW(R96)-ROW(R$7)),1),"")</f>
        <v>Nickelodeon</v>
      </c>
      <c r="S96" s="49" t="str">
        <f ca="1">IF(T96="","",IF(INDEX(Data!$BI:$BI,MATCH(T96,Data!$A:$A,0),1)=0,"",INDEX(Data!$BI:$BI,MATCH(T96,Data!$A:$A,0),1)))</f>
        <v/>
      </c>
      <c r="T96" s="49" t="str">
        <f ca="1">IFERROR(INDEX(Data!$A$1:R$1000,_xlfn.AGGREGATE(15,6,(OFFSET(Data!$A$1,0,MATCH(T$6,Data!$1:$1,0)-1,1000,1)=IF(T$7="","Yes",T$7))/(OFFSET(Data!$A$1,0,MATCH(T$6,Data!$1:$1,0)-1,1000,1)=IF(T$7="","Yes",T$7))*ROW(Data!$C$1:$C$1000),ROW(T96)-ROW(T$7)),1),"")</f>
        <v>TV Chile</v>
      </c>
      <c r="U96" s="49" t="str">
        <f ca="1">IF(V96="","",IF(INDEX(Data!$BI:$BI,MATCH(V96,Data!$A:$A,0),1)=0,"",INDEX(Data!$BI:$BI,MATCH(V96,Data!$A:$A,0),1)))</f>
        <v/>
      </c>
      <c r="V96" s="49" t="str">
        <f ca="1">IFERROR(INDEX(Data!$A$1:T$1000,_xlfn.AGGREGATE(15,6,(OFFSET(Data!$A$1,0,MATCH(V$6,Data!$1:$1,0)-1,1000,1)=IF(V$7="","Yes",V$7))/(OFFSET(Data!$A$1,0,MATCH(V$6,Data!$1:$1,0)-1,1000,1)=IF(V$7="","Yes",V$7))*ROW(Data!$C$1:$C$1000),ROW(V96)-ROW(V$7)),1),"")</f>
        <v/>
      </c>
      <c r="W96" s="49" t="str">
        <f ca="1">IF(X96="","",IF(INDEX(Data!$BI:$BI,MATCH(X96,Data!$A:$A,0),1)=0,"",INDEX(Data!$BI:$BI,MATCH(X96,Data!$A:$A,0),1)))</f>
        <v/>
      </c>
      <c r="X96" s="49" t="str">
        <f ca="1">IFERROR(INDEX(Data!$A$1:V$1000,_xlfn.AGGREGATE(15,6,(OFFSET(Data!$A$1,0,MATCH(X$6,Data!$1:$1,0)-1,1000,1)=IF(X$7="","Yes",X$7))/(OFFSET(Data!$A$1,0,MATCH(X$6,Data!$1:$1,0)-1,1000,1)=IF(X$7="","Yes",X$7))*ROW(Data!$C$1:$C$1000),ROW(X96)-ROW(X$7)),1),"")</f>
        <v/>
      </c>
      <c r="Y96" s="49" t="str">
        <f ca="1">IF(Z96="","",IF(INDEX(Data!$BI:$BI,MATCH(Z96,Data!$A:$A,0),1)=0,"",INDEX(Data!$BI:$BI,MATCH(Z96,Data!$A:$A,0),1)))</f>
        <v/>
      </c>
      <c r="Z96" s="49" t="str">
        <f ca="1">IFERROR(INDEX(Data!$A$1:X$1000,_xlfn.AGGREGATE(15,6,(OFFSET(Data!$A$1,0,MATCH(Z$6,Data!$1:$1,0)-1,1000,1)=IF(Z$7="","Yes",Z$7))/(OFFSET(Data!$A$1,0,MATCH(Z$6,Data!$1:$1,0)-1,1000,1)=IF(Z$7="","Yes",Z$7))*ROW(Data!$C$1:$C$1000),ROW(Z96)-ROW(Z$7)),1),"")</f>
        <v/>
      </c>
      <c r="AA96" s="49" t="str">
        <f ca="1">IF(AB96="","",IF(INDEX(Data!$BI:$BI,MATCH(AB96,Data!$A:$A,0),1)=0,"",INDEX(Data!$BI:$BI,MATCH(AB96,Data!$A:$A,0),1)))</f>
        <v/>
      </c>
      <c r="AB96" s="49" t="str">
        <f ca="1">IFERROR(INDEX(Data!$A$1:Z$1000,_xlfn.AGGREGATE(15,6,(OFFSET(Data!$A$1,0,MATCH(AB$6,Data!$1:$1,0)-1,1000,1)=IF(AB$7="","Yes",AB$7))/(OFFSET(Data!$A$1,0,MATCH(AB$6,Data!$1:$1,0)-1,1000,1)=IF(AB$7="","Yes",AB$7))*ROW(Data!$C$1:$C$1000),ROW(AB96)-ROW(AB$7)),1),"")</f>
        <v>Univision Desportes</v>
      </c>
      <c r="AC96" s="49" t="str">
        <f ca="1">IF(AD96="","",IF(INDEX(Data!$BI:$BI,MATCH(AD96,Data!$A:$A,0),1)=0,"",INDEX(Data!$BI:$BI,MATCH(AD96,Data!$A:$A,0),1)))</f>
        <v/>
      </c>
      <c r="AD96" s="49" t="str">
        <f ca="1">IFERROR(INDEX(Data!$A$1:AB$1000,_xlfn.AGGREGATE(15,6,(OFFSET(Data!$A$1,0,MATCH(AD$6,Data!$1:$1,0)-1,1000,1)=IF(AD$7="","Yes",AD$7))/(OFFSET(Data!$A$1,0,MATCH(AD$6,Data!$1:$1,0)-1,1000,1)=IF(AD$7="","Yes",AD$7))*ROW(Data!$C$1:$C$1000),ROW(AD96)-ROW(AD$7)),1),"")</f>
        <v/>
      </c>
      <c r="AE96" s="49" t="str">
        <f ca="1">IF(AF96="","",IF(INDEX(Data!$BI:$BI,MATCH(AF96,Data!$A:$A,0),1)=0,"",INDEX(Data!$BI:$BI,MATCH(AF96,Data!$A:$A,0),1)))</f>
        <v/>
      </c>
      <c r="AF96" s="49" t="str">
        <f ca="1">IFERROR(INDEX(Data!$A$1:AJ$1000,_xlfn.AGGREGATE(15,6,(OFFSET(Data!$A$1,0,MATCH(AF$6,Data!$1:$1,0)-1,1000,1)=IF(AF$7="","Yes",AF$7))/(OFFSET(Data!$A$1,0,MATCH(AF$6,Data!$1:$1,0)-1,1000,1)=IF(AF$7="","Yes",AF$7))*ROW(Data!$C$1:$C$1000),ROW(AF96)-ROW(AF$7)),1),"")</f>
        <v/>
      </c>
      <c r="AG96" s="49" t="str">
        <f ca="1">IF(AH96="","",IF(INDEX(Data!$BI:$BI,MATCH(AH96,Data!$A:$A,0),1)=0,"",INDEX(Data!$BI:$BI,MATCH(AH96,Data!$A:$A,0),1)))</f>
        <v/>
      </c>
      <c r="AH96" s="49" t="str">
        <f ca="1">IFERROR(INDEX(Data!$A$1:AL$1000,_xlfn.AGGREGATE(15,6,(OFFSET(Data!$A$1,0,MATCH(AH$6,Data!$1:$1,0)-1,1000,1)=IF(AH$7="","Yes",AH$7))/(OFFSET(Data!$A$1,0,MATCH(AH$6,Data!$1:$1,0)-1,1000,1)=IF(AH$7="","Yes",AH$7))*ROW(Data!$C$1:$C$1000),ROW(AH96)-ROW(AH$7)),1),"")</f>
        <v>VH1</v>
      </c>
    </row>
    <row r="97" spans="1:34" ht="24" x14ac:dyDescent="0.4">
      <c r="A97" s="49" t="str">
        <f ca="1">IF(B97="","",IF(INDEX(Data!$BI:$BI,MATCH(B97,Data!$A:$A,0),1)=0,"",INDEX(Data!$BI:$BI,MATCH(B97,Data!$A:$A,0),1)))</f>
        <v/>
      </c>
      <c r="B97" s="49" t="str">
        <f ca="1">IFERROR(INDEX(Data!A$1:$A$1000,_xlfn.AGGREGATE(15,6,(OFFSET(Data!$A$1,0,MATCH(B$6,Data!$1:$1,0)-1,1000,1)=IF(B$7="","Yes",B$7))/(OFFSET(Data!$A$1,0,MATCH(B$6,Data!$1:$1,0)-1,1000,1)=IF(B$7="","Yes",B$7))*ROW(Data!$C$1:$C$1000),ROW(B97)-ROW(B$7)),1),"")</f>
        <v/>
      </c>
      <c r="C97" s="49" t="str">
        <f ca="1">IF(D97="","",IF(INDEX(Data!$BI:$BI,MATCH(D97,Data!$A:$A,0),1)=0,"",INDEX(Data!$BI:$BI,MATCH(D97,Data!$A:$A,0),1)))</f>
        <v/>
      </c>
      <c r="D97" s="49" t="str">
        <f ca="1">IFERROR(INDEX(Data!$A$1:C$1000,_xlfn.AGGREGATE(15,6,(OFFSET(Data!$A$1,0,MATCH(D$6,Data!$1:$1,0)-1,1000,1)=IF(D$7="","Yes",D$7))/(OFFSET(Data!$A$1,0,MATCH(D$6,Data!$1:$1,0)-1,1000,1)=IF(D$7="","Yes",D$7))*ROW(Data!$C$1:$C$1000),ROW(D97)-ROW(D$7)),1),"")</f>
        <v/>
      </c>
      <c r="E97" s="49" t="str">
        <f ca="1">IF(F97="","",IF(INDEX(Data!$BI:$BI,MATCH(F97,Data!$A:$A,0),1)=0,"",INDEX(Data!$BI:$BI,MATCH(F97,Data!$A:$A,0),1)))</f>
        <v/>
      </c>
      <c r="F97" s="49" t="str">
        <f ca="1">IFERROR(INDEX(Data!$A$1:E$1000,_xlfn.AGGREGATE(15,6,(OFFSET(Data!$A$1,0,MATCH(F$6,Data!$1:$1,0)-1,1000,1)=IF(F$7="","Yes",F$7))/(OFFSET(Data!$A$1,0,MATCH(F$6,Data!$1:$1,0)-1,1000,1)=IF(F$7="","Yes",F$7))*ROW(Data!$C$1:$C$1000),ROW(F97)-ROW(F$7)),1),"")</f>
        <v/>
      </c>
      <c r="G97" s="49" t="str">
        <f ca="1">IF(H97="","",IF(INDEX(Data!$BI:$BI,MATCH(H97,Data!$A:$A,0),1)=0,"",INDEX(Data!$BI:$BI,MATCH(H97,Data!$A:$A,0),1)))</f>
        <v/>
      </c>
      <c r="H97" s="49" t="str">
        <f ca="1">IFERROR(INDEX(Data!$A$1:G$1000,_xlfn.AGGREGATE(15,6,(OFFSET(Data!$A$1,0,MATCH(H$6,Data!$1:$1,0)-1,1000,1)=IF(H$7="","Yes",H$7))/(OFFSET(Data!$A$1,0,MATCH(H$6,Data!$1:$1,0)-1,1000,1)=IF(H$7="","Yes",H$7))*ROW(Data!$C$1:$C$1000),ROW(H97)-ROW(H$7)),1),"")</f>
        <v/>
      </c>
      <c r="I97" s="49" t="str">
        <f ca="1">IF(J97="","",IF(INDEX(Data!$BI:$BI,MATCH(J97,Data!$A:$A,0),1)=0,"",INDEX(Data!$BI:$BI,MATCH(J97,Data!$A:$A,0),1)))</f>
        <v/>
      </c>
      <c r="J97" s="49" t="str">
        <f ca="1">IFERROR(INDEX(Data!$A$1:I$1000,_xlfn.AGGREGATE(15,6,(OFFSET(Data!$A$1,0,MATCH(J$6,Data!$1:$1,0)-1,1000,1)=IF(J$7="","Yes",J$7))/(OFFSET(Data!$A$1,0,MATCH(J$6,Data!$1:$1,0)-1,1000,1)=IF(J$7="","Yes",J$7))*ROW(Data!$C$1:$C$1000),ROW(J97)-ROW(J$7)),1),"")</f>
        <v/>
      </c>
      <c r="K97" s="49" t="str">
        <f ca="1">IF(L97="","",IF(INDEX(Data!$BI:$BI,MATCH(L97,Data!$A:$A,0),1)=0,"",INDEX(Data!$BI:$BI,MATCH(L97,Data!$A:$A,0),1)))</f>
        <v/>
      </c>
      <c r="L97" s="49" t="str">
        <f ca="1">IFERROR(INDEX(Data!$A$1:K$1000,_xlfn.AGGREGATE(15,6,(OFFSET(Data!$A$1,0,MATCH(L$6,Data!$1:$1,0)-1,1000,1)=IF(L$7="","Yes",L$7))/(OFFSET(Data!$A$1,0,MATCH(L$6,Data!$1:$1,0)-1,1000,1)=IF(L$7="","Yes",L$7))*ROW(Data!$C$1:$C$1000),ROW(L97)-ROW(L$7)),1),"")</f>
        <v/>
      </c>
      <c r="M97" s="49" t="str">
        <f ca="1">IF(N97="","",IF(INDEX(Data!$BI:$BI,MATCH(N97,Data!$A:$A,0),1)=0,"",INDEX(Data!$BI:$BI,MATCH(N97,Data!$A:$A,0),1)))</f>
        <v/>
      </c>
      <c r="N97" s="49" t="str">
        <f ca="1">IFERROR(INDEX(Data!$A$1:M$1000,_xlfn.AGGREGATE(15,6,(OFFSET(Data!$A$1,0,MATCH(N$6,Data!$1:$1,0)-1,1000,1)=IF(N$7="","Yes",N$7))/(OFFSET(Data!$A$1,0,MATCH(N$6,Data!$1:$1,0)-1,1000,1)=IF(N$7="","Yes",N$7))*ROW(Data!$C$1:$C$1000),ROW(N97)-ROW(N$7)),1),"")</f>
        <v>Unimas</v>
      </c>
      <c r="O97" s="49" t="str">
        <f ca="1">IF(P97="","",IF(INDEX(Data!$BI:$BI,MATCH(P97,Data!$A:$A,0),1)=0,"",INDEX(Data!$BI:$BI,MATCH(P97,Data!$A:$A,0),1)))</f>
        <v/>
      </c>
      <c r="P97" s="49" t="str">
        <f ca="1">IFERROR(INDEX(Data!$A$1:O$1000,_xlfn.AGGREGATE(15,6,(OFFSET(Data!$A$1,0,MATCH(P$6,Data!$1:$1,0)-1,1000,1)=IF(P$7="","Yes",P$7))/(OFFSET(Data!$A$1,0,MATCH(P$6,Data!$1:$1,0)-1,1000,1)=IF(P$7="","Yes",P$7))*ROW(Data!$C$1:$C$1000),ROW(P97)-ROW(P$7)),1),"")</f>
        <v>One American News</v>
      </c>
      <c r="Q97" s="49" t="str">
        <f ca="1">IF(R97="","",IF(INDEX(Data!$BI:$BI,MATCH(R97,Data!$A:$A,0),1)=0,"",INDEX(Data!$BI:$BI,MATCH(R97,Data!$A:$A,0),1)))</f>
        <v/>
      </c>
      <c r="R97" s="49" t="str">
        <f ca="1">IFERROR(INDEX(Data!$A$1:Q$1000,_xlfn.AGGREGATE(15,6,(OFFSET(Data!$A$1,0,MATCH(R$6,Data!$1:$1,0)-1,1000,1)=IF(R$7="","Yes",R$7))/(OFFSET(Data!$A$1,0,MATCH(R$6,Data!$1:$1,0)-1,1000,1)=IF(R$7="","Yes",R$7))*ROW(Data!$C$1:$C$1000),ROW(R97)-ROW(R$7)),1),"")</f>
        <v>Nicktoons</v>
      </c>
      <c r="S97" s="49" t="str">
        <f ca="1">IF(T97="","",IF(INDEX(Data!$BI:$BI,MATCH(T97,Data!$A:$A,0),1)=0,"",INDEX(Data!$BI:$BI,MATCH(T97,Data!$A:$A,0),1)))</f>
        <v/>
      </c>
      <c r="T97" s="49" t="str">
        <f ca="1">IFERROR(INDEX(Data!$A$1:R$1000,_xlfn.AGGREGATE(15,6,(OFFSET(Data!$A$1,0,MATCH(T$6,Data!$1:$1,0)-1,1000,1)=IF(T$7="","Yes",T$7))/(OFFSET(Data!$A$1,0,MATCH(T$6,Data!$1:$1,0)-1,1000,1)=IF(T$7="","Yes",T$7))*ROW(Data!$C$1:$C$1000),ROW(T97)-ROW(T$7)),1),"")</f>
        <v>TVe</v>
      </c>
      <c r="U97" s="49" t="str">
        <f ca="1">IF(V97="","",IF(INDEX(Data!$BI:$BI,MATCH(V97,Data!$A:$A,0),1)=0,"",INDEX(Data!$BI:$BI,MATCH(V97,Data!$A:$A,0),1)))</f>
        <v/>
      </c>
      <c r="V97" s="49" t="str">
        <f ca="1">IFERROR(INDEX(Data!$A$1:T$1000,_xlfn.AGGREGATE(15,6,(OFFSET(Data!$A$1,0,MATCH(V$6,Data!$1:$1,0)-1,1000,1)=IF(V$7="","Yes",V$7))/(OFFSET(Data!$A$1,0,MATCH(V$6,Data!$1:$1,0)-1,1000,1)=IF(V$7="","Yes",V$7))*ROW(Data!$C$1:$C$1000),ROW(V97)-ROW(V$7)),1),"")</f>
        <v/>
      </c>
      <c r="W97" s="49" t="str">
        <f ca="1">IF(X97="","",IF(INDEX(Data!$BI:$BI,MATCH(X97,Data!$A:$A,0),1)=0,"",INDEX(Data!$BI:$BI,MATCH(X97,Data!$A:$A,0),1)))</f>
        <v/>
      </c>
      <c r="X97" s="49" t="str">
        <f ca="1">IFERROR(INDEX(Data!$A$1:V$1000,_xlfn.AGGREGATE(15,6,(OFFSET(Data!$A$1,0,MATCH(X$6,Data!$1:$1,0)-1,1000,1)=IF(X$7="","Yes",X$7))/(OFFSET(Data!$A$1,0,MATCH(X$6,Data!$1:$1,0)-1,1000,1)=IF(X$7="","Yes",X$7))*ROW(Data!$C$1:$C$1000),ROW(X97)-ROW(X$7)),1),"")</f>
        <v/>
      </c>
      <c r="Y97" s="49" t="str">
        <f ca="1">IF(Z97="","",IF(INDEX(Data!$BI:$BI,MATCH(Z97,Data!$A:$A,0),1)=0,"",INDEX(Data!$BI:$BI,MATCH(Z97,Data!$A:$A,0),1)))</f>
        <v/>
      </c>
      <c r="Z97" s="49" t="str">
        <f ca="1">IFERROR(INDEX(Data!$A$1:X$1000,_xlfn.AGGREGATE(15,6,(OFFSET(Data!$A$1,0,MATCH(Z$6,Data!$1:$1,0)-1,1000,1)=IF(Z$7="","Yes",Z$7))/(OFFSET(Data!$A$1,0,MATCH(Z$6,Data!$1:$1,0)-1,1000,1)=IF(Z$7="","Yes",Z$7))*ROW(Data!$C$1:$C$1000),ROW(Z97)-ROW(Z$7)),1),"")</f>
        <v/>
      </c>
      <c r="AA97" s="49" t="str">
        <f ca="1">IF(AB97="","",IF(INDEX(Data!$BI:$BI,MATCH(AB97,Data!$A:$A,0),1)=0,"",INDEX(Data!$BI:$BI,MATCH(AB97,Data!$A:$A,0),1)))</f>
        <v/>
      </c>
      <c r="AB97" s="49" t="str">
        <f ca="1">IFERROR(INDEX(Data!$A$1:Z$1000,_xlfn.AGGREGATE(15,6,(OFFSET(Data!$A$1,0,MATCH(AB$6,Data!$1:$1,0)-1,1000,1)=IF(AB$7="","Yes",AB$7))/(OFFSET(Data!$A$1,0,MATCH(AB$6,Data!$1:$1,0)-1,1000,1)=IF(AB$7="","Yes",AB$7))*ROW(Data!$C$1:$C$1000),ROW(AB97)-ROW(AB$7)),1),"")</f>
        <v>USA Network</v>
      </c>
      <c r="AC97" s="49" t="str">
        <f ca="1">IF(AD97="","",IF(INDEX(Data!$BI:$BI,MATCH(AD97,Data!$A:$A,0),1)=0,"",INDEX(Data!$BI:$BI,MATCH(AD97,Data!$A:$A,0),1)))</f>
        <v/>
      </c>
      <c r="AD97" s="49" t="str">
        <f ca="1">IFERROR(INDEX(Data!$A$1:AB$1000,_xlfn.AGGREGATE(15,6,(OFFSET(Data!$A$1,0,MATCH(AD$6,Data!$1:$1,0)-1,1000,1)=IF(AD$7="","Yes",AD$7))/(OFFSET(Data!$A$1,0,MATCH(AD$6,Data!$1:$1,0)-1,1000,1)=IF(AD$7="","Yes",AD$7))*ROW(Data!$C$1:$C$1000),ROW(AD97)-ROW(AD$7)),1),"")</f>
        <v/>
      </c>
      <c r="AE97" s="49" t="str">
        <f ca="1">IF(AF97="","",IF(INDEX(Data!$BI:$BI,MATCH(AF97,Data!$A:$A,0),1)=0,"",INDEX(Data!$BI:$BI,MATCH(AF97,Data!$A:$A,0),1)))</f>
        <v/>
      </c>
      <c r="AF97" s="49" t="str">
        <f ca="1">IFERROR(INDEX(Data!$A$1:AJ$1000,_xlfn.AGGREGATE(15,6,(OFFSET(Data!$A$1,0,MATCH(AF$6,Data!$1:$1,0)-1,1000,1)=IF(AF$7="","Yes",AF$7))/(OFFSET(Data!$A$1,0,MATCH(AF$6,Data!$1:$1,0)-1,1000,1)=IF(AF$7="","Yes",AF$7))*ROW(Data!$C$1:$C$1000),ROW(AF97)-ROW(AF$7)),1),"")</f>
        <v/>
      </c>
      <c r="AG97" s="49" t="str">
        <f ca="1">IF(AH97="","",IF(INDEX(Data!$BI:$BI,MATCH(AH97,Data!$A:$A,0),1)=0,"",INDEX(Data!$BI:$BI,MATCH(AH97,Data!$A:$A,0),1)))</f>
        <v/>
      </c>
      <c r="AH97" s="49" t="str">
        <f ca="1">IFERROR(INDEX(Data!$A$1:AL$1000,_xlfn.AGGREGATE(15,6,(OFFSET(Data!$A$1,0,MATCH(AH$6,Data!$1:$1,0)-1,1000,1)=IF(AH$7="","Yes",AH$7))/(OFFSET(Data!$A$1,0,MATCH(AH$6,Data!$1:$1,0)-1,1000,1)=IF(AH$7="","Yes",AH$7))*ROW(Data!$C$1:$C$1000),ROW(AH97)-ROW(AH$7)),1),"")</f>
        <v>Viceland</v>
      </c>
    </row>
    <row r="98" spans="1:34" x14ac:dyDescent="0.4">
      <c r="A98" s="49" t="str">
        <f ca="1">IF(B98="","",IF(INDEX(Data!$BI:$BI,MATCH(B98,Data!$A:$A,0),1)=0,"",INDEX(Data!$BI:$BI,MATCH(B98,Data!$A:$A,0),1)))</f>
        <v/>
      </c>
      <c r="B98" s="49" t="str">
        <f ca="1">IFERROR(INDEX(Data!A$1:$A$1000,_xlfn.AGGREGATE(15,6,(OFFSET(Data!$A$1,0,MATCH(B$6,Data!$1:$1,0)-1,1000,1)=IF(B$7="","Yes",B$7))/(OFFSET(Data!$A$1,0,MATCH(B$6,Data!$1:$1,0)-1,1000,1)=IF(B$7="","Yes",B$7))*ROW(Data!$C$1:$C$1000),ROW(B98)-ROW(B$7)),1),"")</f>
        <v/>
      </c>
      <c r="C98" s="49" t="str">
        <f ca="1">IF(D98="","",IF(INDEX(Data!$BI:$BI,MATCH(D98,Data!$A:$A,0),1)=0,"",INDEX(Data!$BI:$BI,MATCH(D98,Data!$A:$A,0),1)))</f>
        <v/>
      </c>
      <c r="D98" s="49" t="str">
        <f ca="1">IFERROR(INDEX(Data!$A$1:C$1000,_xlfn.AGGREGATE(15,6,(OFFSET(Data!$A$1,0,MATCH(D$6,Data!$1:$1,0)-1,1000,1)=IF(D$7="","Yes",D$7))/(OFFSET(Data!$A$1,0,MATCH(D$6,Data!$1:$1,0)-1,1000,1)=IF(D$7="","Yes",D$7))*ROW(Data!$C$1:$C$1000),ROW(D98)-ROW(D$7)),1),"")</f>
        <v/>
      </c>
      <c r="E98" s="49" t="str">
        <f ca="1">IF(F98="","",IF(INDEX(Data!$BI:$BI,MATCH(F98,Data!$A:$A,0),1)=0,"",INDEX(Data!$BI:$BI,MATCH(F98,Data!$A:$A,0),1)))</f>
        <v/>
      </c>
      <c r="F98" s="49" t="str">
        <f ca="1">IFERROR(INDEX(Data!$A$1:E$1000,_xlfn.AGGREGATE(15,6,(OFFSET(Data!$A$1,0,MATCH(F$6,Data!$1:$1,0)-1,1000,1)=IF(F$7="","Yes",F$7))/(OFFSET(Data!$A$1,0,MATCH(F$6,Data!$1:$1,0)-1,1000,1)=IF(F$7="","Yes",F$7))*ROW(Data!$C$1:$C$1000),ROW(F98)-ROW(F$7)),1),"")</f>
        <v/>
      </c>
      <c r="G98" s="49" t="str">
        <f ca="1">IF(H98="","",IF(INDEX(Data!$BI:$BI,MATCH(H98,Data!$A:$A,0),1)=0,"",INDEX(Data!$BI:$BI,MATCH(H98,Data!$A:$A,0),1)))</f>
        <v/>
      </c>
      <c r="H98" s="49" t="str">
        <f ca="1">IFERROR(INDEX(Data!$A$1:G$1000,_xlfn.AGGREGATE(15,6,(OFFSET(Data!$A$1,0,MATCH(H$6,Data!$1:$1,0)-1,1000,1)=IF(H$7="","Yes",H$7))/(OFFSET(Data!$A$1,0,MATCH(H$6,Data!$1:$1,0)-1,1000,1)=IF(H$7="","Yes",H$7))*ROW(Data!$C$1:$C$1000),ROW(H98)-ROW(H$7)),1),"")</f>
        <v/>
      </c>
      <c r="I98" s="49" t="str">
        <f ca="1">IF(J98="","",IF(INDEX(Data!$BI:$BI,MATCH(J98,Data!$A:$A,0),1)=0,"",INDEX(Data!$BI:$BI,MATCH(J98,Data!$A:$A,0),1)))</f>
        <v/>
      </c>
      <c r="J98" s="49" t="str">
        <f ca="1">IFERROR(INDEX(Data!$A$1:I$1000,_xlfn.AGGREGATE(15,6,(OFFSET(Data!$A$1,0,MATCH(J$6,Data!$1:$1,0)-1,1000,1)=IF(J$7="","Yes",J$7))/(OFFSET(Data!$A$1,0,MATCH(J$6,Data!$1:$1,0)-1,1000,1)=IF(J$7="","Yes",J$7))*ROW(Data!$C$1:$C$1000),ROW(J98)-ROW(J$7)),1),"")</f>
        <v/>
      </c>
      <c r="K98" s="49" t="str">
        <f ca="1">IF(L98="","",IF(INDEX(Data!$BI:$BI,MATCH(L98,Data!$A:$A,0),1)=0,"",INDEX(Data!$BI:$BI,MATCH(L98,Data!$A:$A,0),1)))</f>
        <v/>
      </c>
      <c r="L98" s="49" t="str">
        <f ca="1">IFERROR(INDEX(Data!$A$1:K$1000,_xlfn.AGGREGATE(15,6,(OFFSET(Data!$A$1,0,MATCH(L$6,Data!$1:$1,0)-1,1000,1)=IF(L$7="","Yes",L$7))/(OFFSET(Data!$A$1,0,MATCH(L$6,Data!$1:$1,0)-1,1000,1)=IF(L$7="","Yes",L$7))*ROW(Data!$C$1:$C$1000),ROW(L98)-ROW(L$7)),1),"")</f>
        <v/>
      </c>
      <c r="M98" s="49" t="str">
        <f ca="1">IF(N98="","",IF(INDEX(Data!$BI:$BI,MATCH(N98,Data!$A:$A,0),1)=0,"",INDEX(Data!$BI:$BI,MATCH(N98,Data!$A:$A,0),1)))</f>
        <v/>
      </c>
      <c r="N98" s="49" t="str">
        <f ca="1">IFERROR(INDEX(Data!$A$1:M$1000,_xlfn.AGGREGATE(15,6,(OFFSET(Data!$A$1,0,MATCH(N$6,Data!$1:$1,0)-1,1000,1)=IF(N$7="","Yes",N$7))/(OFFSET(Data!$A$1,0,MATCH(N$6,Data!$1:$1,0)-1,1000,1)=IF(N$7="","Yes",N$7))*ROW(Data!$C$1:$C$1000),ROW(N98)-ROW(N$7)),1),"")</f>
        <v>Univision</v>
      </c>
      <c r="O98" s="49" t="str">
        <f ca="1">IF(P98="","",IF(INDEX(Data!$BI:$BI,MATCH(P98,Data!$A:$A,0),1)=0,"",INDEX(Data!$BI:$BI,MATCH(P98,Data!$A:$A,0),1)))</f>
        <v/>
      </c>
      <c r="P98" s="49" t="str">
        <f ca="1">IFERROR(INDEX(Data!$A$1:O$1000,_xlfn.AGGREGATE(15,6,(OFFSET(Data!$A$1,0,MATCH(P$6,Data!$1:$1,0)-1,1000,1)=IF(P$7="","Yes",P$7))/(OFFSET(Data!$A$1,0,MATCH(P$6,Data!$1:$1,0)-1,1000,1)=IF(P$7="","Yes",P$7))*ROW(Data!$C$1:$C$1000),ROW(P98)-ROW(P$7)),1),"")</f>
        <v>Ovation</v>
      </c>
      <c r="Q98" s="49" t="str">
        <f ca="1">IF(R98="","",IF(INDEX(Data!$BI:$BI,MATCH(R98,Data!$A:$A,0),1)=0,"",INDEX(Data!$BI:$BI,MATCH(R98,Data!$A:$A,0),1)))</f>
        <v/>
      </c>
      <c r="R98" s="49" t="str">
        <f ca="1">IFERROR(INDEX(Data!$A$1:Q$1000,_xlfn.AGGREGATE(15,6,(OFFSET(Data!$A$1,0,MATCH(R$6,Data!$1:$1,0)-1,1000,1)=IF(R$7="","Yes",R$7))/(OFFSET(Data!$A$1,0,MATCH(R$6,Data!$1:$1,0)-1,1000,1)=IF(R$7="","Yes",R$7))*ROW(Data!$C$1:$C$1000),ROW(R98)-ROW(R$7)),1),"")</f>
        <v>Olympic Channel</v>
      </c>
      <c r="S98" s="49" t="str">
        <f ca="1">IF(T98="","",IF(INDEX(Data!$BI:$BI,MATCH(T98,Data!$A:$A,0),1)=0,"",INDEX(Data!$BI:$BI,MATCH(T98,Data!$A:$A,0),1)))</f>
        <v/>
      </c>
      <c r="T98" s="49" t="str">
        <f ca="1">IFERROR(INDEX(Data!$A$1:R$1000,_xlfn.AGGREGATE(15,6,(OFFSET(Data!$A$1,0,MATCH(T$6,Data!$1:$1,0)-1,1000,1)=IF(T$7="","Yes",T$7))/(OFFSET(Data!$A$1,0,MATCH(T$6,Data!$1:$1,0)-1,1000,1)=IF(T$7="","Yes",T$7))*ROW(Data!$C$1:$C$1000),ROW(T98)-ROW(T$7)),1),"")</f>
        <v>Ty C TV</v>
      </c>
      <c r="U98" s="49" t="str">
        <f ca="1">IF(V98="","",IF(INDEX(Data!$BI:$BI,MATCH(V98,Data!$A:$A,0),1)=0,"",INDEX(Data!$BI:$BI,MATCH(V98,Data!$A:$A,0),1)))</f>
        <v/>
      </c>
      <c r="V98" s="49" t="str">
        <f ca="1">IFERROR(INDEX(Data!$A$1:T$1000,_xlfn.AGGREGATE(15,6,(OFFSET(Data!$A$1,0,MATCH(V$6,Data!$1:$1,0)-1,1000,1)=IF(V$7="","Yes",V$7))/(OFFSET(Data!$A$1,0,MATCH(V$6,Data!$1:$1,0)-1,1000,1)=IF(V$7="","Yes",V$7))*ROW(Data!$C$1:$C$1000),ROW(V98)-ROW(V$7)),1),"")</f>
        <v/>
      </c>
      <c r="W98" s="49" t="str">
        <f ca="1">IF(X98="","",IF(INDEX(Data!$BI:$BI,MATCH(X98,Data!$A:$A,0),1)=0,"",INDEX(Data!$BI:$BI,MATCH(X98,Data!$A:$A,0),1)))</f>
        <v/>
      </c>
      <c r="X98" s="49" t="str">
        <f ca="1">IFERROR(INDEX(Data!$A$1:V$1000,_xlfn.AGGREGATE(15,6,(OFFSET(Data!$A$1,0,MATCH(X$6,Data!$1:$1,0)-1,1000,1)=IF(X$7="","Yes",X$7))/(OFFSET(Data!$A$1,0,MATCH(X$6,Data!$1:$1,0)-1,1000,1)=IF(X$7="","Yes",X$7))*ROW(Data!$C$1:$C$1000),ROW(X98)-ROW(X$7)),1),"")</f>
        <v/>
      </c>
      <c r="Y98" s="49" t="str">
        <f ca="1">IF(Z98="","",IF(INDEX(Data!$BI:$BI,MATCH(Z98,Data!$A:$A,0),1)=0,"",INDEX(Data!$BI:$BI,MATCH(Z98,Data!$A:$A,0),1)))</f>
        <v/>
      </c>
      <c r="Z98" s="49" t="str">
        <f ca="1">IFERROR(INDEX(Data!$A$1:X$1000,_xlfn.AGGREGATE(15,6,(OFFSET(Data!$A$1,0,MATCH(Z$6,Data!$1:$1,0)-1,1000,1)=IF(Z$7="","Yes",Z$7))/(OFFSET(Data!$A$1,0,MATCH(Z$6,Data!$1:$1,0)-1,1000,1)=IF(Z$7="","Yes",Z$7))*ROW(Data!$C$1:$C$1000),ROW(Z98)-ROW(Z$7)),1),"")</f>
        <v/>
      </c>
      <c r="AA98" s="49" t="str">
        <f ca="1">IF(AB98="","",IF(INDEX(Data!$BI:$BI,MATCH(AB98,Data!$A:$A,0),1)=0,"",INDEX(Data!$BI:$BI,MATCH(AB98,Data!$A:$A,0),1)))</f>
        <v/>
      </c>
      <c r="AB98" s="49" t="str">
        <f ca="1">IFERROR(INDEX(Data!$A$1:Z$1000,_xlfn.AGGREGATE(15,6,(OFFSET(Data!$A$1,0,MATCH(AB$6,Data!$1:$1,0)-1,1000,1)=IF(AB$7="","Yes",AB$7))/(OFFSET(Data!$A$1,0,MATCH(AB$6,Data!$1:$1,0)-1,1000,1)=IF(AB$7="","Yes",AB$7))*ROW(Data!$C$1:$C$1000),ROW(AB98)-ROW(AB$7)),1),"")</f>
        <v>VH1</v>
      </c>
      <c r="AC98" s="49" t="str">
        <f ca="1">IF(AD98="","",IF(INDEX(Data!$BI:$BI,MATCH(AD98,Data!$A:$A,0),1)=0,"",INDEX(Data!$BI:$BI,MATCH(AD98,Data!$A:$A,0),1)))</f>
        <v/>
      </c>
      <c r="AD98" s="49" t="str">
        <f ca="1">IFERROR(INDEX(Data!$A$1:AB$1000,_xlfn.AGGREGATE(15,6,(OFFSET(Data!$A$1,0,MATCH(AD$6,Data!$1:$1,0)-1,1000,1)=IF(AD$7="","Yes",AD$7))/(OFFSET(Data!$A$1,0,MATCH(AD$6,Data!$1:$1,0)-1,1000,1)=IF(AD$7="","Yes",AD$7))*ROW(Data!$C$1:$C$1000),ROW(AD98)-ROW(AD$7)),1),"")</f>
        <v/>
      </c>
      <c r="AE98" s="49" t="str">
        <f ca="1">IF(AF98="","",IF(INDEX(Data!$BI:$BI,MATCH(AF98,Data!$A:$A,0),1)=0,"",INDEX(Data!$BI:$BI,MATCH(AF98,Data!$A:$A,0),1)))</f>
        <v/>
      </c>
      <c r="AF98" s="49" t="str">
        <f ca="1">IFERROR(INDEX(Data!$A$1:AJ$1000,_xlfn.AGGREGATE(15,6,(OFFSET(Data!$A$1,0,MATCH(AF$6,Data!$1:$1,0)-1,1000,1)=IF(AF$7="","Yes",AF$7))/(OFFSET(Data!$A$1,0,MATCH(AF$6,Data!$1:$1,0)-1,1000,1)=IF(AF$7="","Yes",AF$7))*ROW(Data!$C$1:$C$1000),ROW(AF98)-ROW(AF$7)),1),"")</f>
        <v/>
      </c>
      <c r="AG98" s="49" t="str">
        <f ca="1">IF(AH98="","",IF(INDEX(Data!$BI:$BI,MATCH(AH98,Data!$A:$A,0),1)=0,"",INDEX(Data!$BI:$BI,MATCH(AH98,Data!$A:$A,0),1)))</f>
        <v/>
      </c>
      <c r="AH98" s="49" t="str">
        <f ca="1">IFERROR(INDEX(Data!$A$1:AL$1000,_xlfn.AGGREGATE(15,6,(OFFSET(Data!$A$1,0,MATCH(AH$6,Data!$1:$1,0)-1,1000,1)=IF(AH$7="","Yes",AH$7))/(OFFSET(Data!$A$1,0,MATCH(AH$6,Data!$1:$1,0)-1,1000,1)=IF(AH$7="","Yes",AH$7))*ROW(Data!$C$1:$C$1000),ROW(AH98)-ROW(AH$7)),1),"")</f>
        <v>Watch NFL</v>
      </c>
    </row>
    <row r="99" spans="1:34" ht="24" x14ac:dyDescent="0.4">
      <c r="A99" s="49" t="str">
        <f ca="1">IF(B99="","",IF(INDEX(Data!$BI:$BI,MATCH(B99,Data!$A:$A,0),1)=0,"",INDEX(Data!$BI:$BI,MATCH(B99,Data!$A:$A,0),1)))</f>
        <v/>
      </c>
      <c r="B99" s="49" t="str">
        <f ca="1">IFERROR(INDEX(Data!A$1:$A$1000,_xlfn.AGGREGATE(15,6,(OFFSET(Data!$A$1,0,MATCH(B$6,Data!$1:$1,0)-1,1000,1)=IF(B$7="","Yes",B$7))/(OFFSET(Data!$A$1,0,MATCH(B$6,Data!$1:$1,0)-1,1000,1)=IF(B$7="","Yes",B$7))*ROW(Data!$C$1:$C$1000),ROW(B99)-ROW(B$7)),1),"")</f>
        <v/>
      </c>
      <c r="C99" s="49" t="str">
        <f ca="1">IF(D99="","",IF(INDEX(Data!$BI:$BI,MATCH(D99,Data!$A:$A,0),1)=0,"",INDEX(Data!$BI:$BI,MATCH(D99,Data!$A:$A,0),1)))</f>
        <v/>
      </c>
      <c r="D99" s="49" t="str">
        <f ca="1">IFERROR(INDEX(Data!$A$1:C$1000,_xlfn.AGGREGATE(15,6,(OFFSET(Data!$A$1,0,MATCH(D$6,Data!$1:$1,0)-1,1000,1)=IF(D$7="","Yes",D$7))/(OFFSET(Data!$A$1,0,MATCH(D$6,Data!$1:$1,0)-1,1000,1)=IF(D$7="","Yes",D$7))*ROW(Data!$C$1:$C$1000),ROW(D99)-ROW(D$7)),1),"")</f>
        <v/>
      </c>
      <c r="E99" s="49" t="str">
        <f ca="1">IF(F99="","",IF(INDEX(Data!$BI:$BI,MATCH(F99,Data!$A:$A,0),1)=0,"",INDEX(Data!$BI:$BI,MATCH(F99,Data!$A:$A,0),1)))</f>
        <v/>
      </c>
      <c r="F99" s="49" t="str">
        <f ca="1">IFERROR(INDEX(Data!$A$1:E$1000,_xlfn.AGGREGATE(15,6,(OFFSET(Data!$A$1,0,MATCH(F$6,Data!$1:$1,0)-1,1000,1)=IF(F$7="","Yes",F$7))/(OFFSET(Data!$A$1,0,MATCH(F$6,Data!$1:$1,0)-1,1000,1)=IF(F$7="","Yes",F$7))*ROW(Data!$C$1:$C$1000),ROW(F99)-ROW(F$7)),1),"")</f>
        <v/>
      </c>
      <c r="G99" s="49" t="str">
        <f ca="1">IF(H99="","",IF(INDEX(Data!$BI:$BI,MATCH(H99,Data!$A:$A,0),1)=0,"",INDEX(Data!$BI:$BI,MATCH(H99,Data!$A:$A,0),1)))</f>
        <v/>
      </c>
      <c r="H99" s="49" t="str">
        <f ca="1">IFERROR(INDEX(Data!$A$1:G$1000,_xlfn.AGGREGATE(15,6,(OFFSET(Data!$A$1,0,MATCH(H$6,Data!$1:$1,0)-1,1000,1)=IF(H$7="","Yes",H$7))/(OFFSET(Data!$A$1,0,MATCH(H$6,Data!$1:$1,0)-1,1000,1)=IF(H$7="","Yes",H$7))*ROW(Data!$C$1:$C$1000),ROW(H99)-ROW(H$7)),1),"")</f>
        <v/>
      </c>
      <c r="I99" s="49" t="str">
        <f ca="1">IF(J99="","",IF(INDEX(Data!$BI:$BI,MATCH(J99,Data!$A:$A,0),1)=0,"",INDEX(Data!$BI:$BI,MATCH(J99,Data!$A:$A,0),1)))</f>
        <v/>
      </c>
      <c r="J99" s="49" t="str">
        <f ca="1">IFERROR(INDEX(Data!$A$1:I$1000,_xlfn.AGGREGATE(15,6,(OFFSET(Data!$A$1,0,MATCH(J$6,Data!$1:$1,0)-1,1000,1)=IF(J$7="","Yes",J$7))/(OFFSET(Data!$A$1,0,MATCH(J$6,Data!$1:$1,0)-1,1000,1)=IF(J$7="","Yes",J$7))*ROW(Data!$C$1:$C$1000),ROW(J99)-ROW(J$7)),1),"")</f>
        <v/>
      </c>
      <c r="K99" s="49" t="str">
        <f ca="1">IF(L99="","",IF(INDEX(Data!$BI:$BI,MATCH(L99,Data!$A:$A,0),1)=0,"",INDEX(Data!$BI:$BI,MATCH(L99,Data!$A:$A,0),1)))</f>
        <v/>
      </c>
      <c r="L99" s="49" t="str">
        <f ca="1">IFERROR(INDEX(Data!$A$1:K$1000,_xlfn.AGGREGATE(15,6,(OFFSET(Data!$A$1,0,MATCH(L$6,Data!$1:$1,0)-1,1000,1)=IF(L$7="","Yes",L$7))/(OFFSET(Data!$A$1,0,MATCH(L$6,Data!$1:$1,0)-1,1000,1)=IF(L$7="","Yes",L$7))*ROW(Data!$C$1:$C$1000),ROW(L99)-ROW(L$7)),1),"")</f>
        <v/>
      </c>
      <c r="M99" s="49" t="str">
        <f ca="1">IF(N99="","",IF(INDEX(Data!$BI:$BI,MATCH(N99,Data!$A:$A,0),1)=0,"",INDEX(Data!$BI:$BI,MATCH(N99,Data!$A:$A,0),1)))</f>
        <v/>
      </c>
      <c r="N99" s="49" t="str">
        <f ca="1">IFERROR(INDEX(Data!$A$1:M$1000,_xlfn.AGGREGATE(15,6,(OFFSET(Data!$A$1,0,MATCH(N$6,Data!$1:$1,0)-1,1000,1)=IF(N$7="","Yes",N$7))/(OFFSET(Data!$A$1,0,MATCH(N$6,Data!$1:$1,0)-1,1000,1)=IF(N$7="","Yes",N$7))*ROW(Data!$C$1:$C$1000),ROW(N99)-ROW(N$7)),1),"")</f>
        <v>Up</v>
      </c>
      <c r="O99" s="49" t="str">
        <f ca="1">IF(P99="","",IF(INDEX(Data!$BI:$BI,MATCH(P99,Data!$A:$A,0),1)=0,"",INDEX(Data!$BI:$BI,MATCH(P99,Data!$A:$A,0),1)))</f>
        <v/>
      </c>
      <c r="P99" s="49" t="str">
        <f ca="1">IFERROR(INDEX(Data!$A$1:O$1000,_xlfn.AGGREGATE(15,6,(OFFSET(Data!$A$1,0,MATCH(P$6,Data!$1:$1,0)-1,1000,1)=IF(P$7="","Yes",P$7))/(OFFSET(Data!$A$1,0,MATCH(P$6,Data!$1:$1,0)-1,1000,1)=IF(P$7="","Yes",P$7))*ROW(Data!$C$1:$C$1000),ROW(P99)-ROW(P$7)),1),"")</f>
        <v>Own</v>
      </c>
      <c r="Q99" s="49" t="str">
        <f ca="1">IF(R99="","",IF(INDEX(Data!$BI:$BI,MATCH(R99,Data!$A:$A,0),1)=0,"",INDEX(Data!$BI:$BI,MATCH(R99,Data!$A:$A,0),1)))</f>
        <v/>
      </c>
      <c r="R99" s="49" t="str">
        <f ca="1">IFERROR(INDEX(Data!$A$1:Q$1000,_xlfn.AGGREGATE(15,6,(OFFSET(Data!$A$1,0,MATCH(R$6,Data!$1:$1,0)-1,1000,1)=IF(R$7="","Yes",R$7))/(OFFSET(Data!$A$1,0,MATCH(R$6,Data!$1:$1,0)-1,1000,1)=IF(R$7="","Yes",R$7))*ROW(Data!$C$1:$C$1000),ROW(R99)-ROW(R$7)),1),"")</f>
        <v>One American News</v>
      </c>
      <c r="S99" s="49" t="str">
        <f ca="1">IF(T99="","",IF(INDEX(Data!$BI:$BI,MATCH(T99,Data!$A:$A,0),1)=0,"",INDEX(Data!$BI:$BI,MATCH(T99,Data!$A:$A,0),1)))</f>
        <v/>
      </c>
      <c r="T99" s="49" t="str">
        <f ca="1">IFERROR(INDEX(Data!$A$1:R$1000,_xlfn.AGGREGATE(15,6,(OFFSET(Data!$A$1,0,MATCH(T$6,Data!$1:$1,0)-1,1000,1)=IF(T$7="","Yes",T$7))/(OFFSET(Data!$A$1,0,MATCH(T$6,Data!$1:$1,0)-1,1000,1)=IF(T$7="","Yes",T$7))*ROW(Data!$C$1:$C$1000),ROW(T99)-ROW(T$7)),1),"")</f>
        <v>Unimas</v>
      </c>
      <c r="U99" s="49" t="str">
        <f ca="1">IF(V99="","",IF(INDEX(Data!$BI:$BI,MATCH(V99,Data!$A:$A,0),1)=0,"",INDEX(Data!$BI:$BI,MATCH(V99,Data!$A:$A,0),1)))</f>
        <v/>
      </c>
      <c r="V99" s="49" t="str">
        <f ca="1">IFERROR(INDEX(Data!$A$1:T$1000,_xlfn.AGGREGATE(15,6,(OFFSET(Data!$A$1,0,MATCH(V$6,Data!$1:$1,0)-1,1000,1)=IF(V$7="","Yes",V$7))/(OFFSET(Data!$A$1,0,MATCH(V$6,Data!$1:$1,0)-1,1000,1)=IF(V$7="","Yes",V$7))*ROW(Data!$C$1:$C$1000),ROW(V99)-ROW(V$7)),1),"")</f>
        <v/>
      </c>
      <c r="W99" s="49" t="str">
        <f ca="1">IF(X99="","",IF(INDEX(Data!$BI:$BI,MATCH(X99,Data!$A:$A,0),1)=0,"",INDEX(Data!$BI:$BI,MATCH(X99,Data!$A:$A,0),1)))</f>
        <v/>
      </c>
      <c r="X99" s="49" t="str">
        <f ca="1">IFERROR(INDEX(Data!$A$1:V$1000,_xlfn.AGGREGATE(15,6,(OFFSET(Data!$A$1,0,MATCH(X$6,Data!$1:$1,0)-1,1000,1)=IF(X$7="","Yes",X$7))/(OFFSET(Data!$A$1,0,MATCH(X$6,Data!$1:$1,0)-1,1000,1)=IF(X$7="","Yes",X$7))*ROW(Data!$C$1:$C$1000),ROW(X99)-ROW(X$7)),1),"")</f>
        <v/>
      </c>
      <c r="Y99" s="49" t="str">
        <f ca="1">IF(Z99="","",IF(INDEX(Data!$BI:$BI,MATCH(Z99,Data!$A:$A,0),1)=0,"",INDEX(Data!$BI:$BI,MATCH(Z99,Data!$A:$A,0),1)))</f>
        <v/>
      </c>
      <c r="Z99" s="49" t="str">
        <f ca="1">IFERROR(INDEX(Data!$A$1:X$1000,_xlfn.AGGREGATE(15,6,(OFFSET(Data!$A$1,0,MATCH(Z$6,Data!$1:$1,0)-1,1000,1)=IF(Z$7="","Yes",Z$7))/(OFFSET(Data!$A$1,0,MATCH(Z$6,Data!$1:$1,0)-1,1000,1)=IF(Z$7="","Yes",Z$7))*ROW(Data!$C$1:$C$1000),ROW(Z99)-ROW(Z$7)),1),"")</f>
        <v/>
      </c>
      <c r="AA99" s="49" t="str">
        <f ca="1">IF(AB99="","",IF(INDEX(Data!$BI:$BI,MATCH(AB99,Data!$A:$A,0),1)=0,"",INDEX(Data!$BI:$BI,MATCH(AB99,Data!$A:$A,0),1)))</f>
        <v/>
      </c>
      <c r="AB99" s="49" t="str">
        <f ca="1">IFERROR(INDEX(Data!$A$1:Z$1000,_xlfn.AGGREGATE(15,6,(OFFSET(Data!$A$1,0,MATCH(AB$6,Data!$1:$1,0)-1,1000,1)=IF(AB$7="","Yes",AB$7))/(OFFSET(Data!$A$1,0,MATCH(AB$6,Data!$1:$1,0)-1,1000,1)=IF(AB$7="","Yes",AB$7))*ROW(Data!$C$1:$C$1000),ROW(AB99)-ROW(AB$7)),1),"")</f>
        <v>Viceland</v>
      </c>
      <c r="AC99" s="49" t="str">
        <f ca="1">IF(AD99="","",IF(INDEX(Data!$BI:$BI,MATCH(AD99,Data!$A:$A,0),1)=0,"",INDEX(Data!$BI:$BI,MATCH(AD99,Data!$A:$A,0),1)))</f>
        <v/>
      </c>
      <c r="AD99" s="49" t="str">
        <f ca="1">IFERROR(INDEX(Data!$A$1:AB$1000,_xlfn.AGGREGATE(15,6,(OFFSET(Data!$A$1,0,MATCH(AD$6,Data!$1:$1,0)-1,1000,1)=IF(AD$7="","Yes",AD$7))/(OFFSET(Data!$A$1,0,MATCH(AD$6,Data!$1:$1,0)-1,1000,1)=IF(AD$7="","Yes",AD$7))*ROW(Data!$C$1:$C$1000),ROW(AD99)-ROW(AD$7)),1),"")</f>
        <v/>
      </c>
      <c r="AE99" s="49" t="str">
        <f ca="1">IF(AF99="","",IF(INDEX(Data!$BI:$BI,MATCH(AF99,Data!$A:$A,0),1)=0,"",INDEX(Data!$BI:$BI,MATCH(AF99,Data!$A:$A,0),1)))</f>
        <v/>
      </c>
      <c r="AF99" s="49" t="str">
        <f ca="1">IFERROR(INDEX(Data!$A$1:AJ$1000,_xlfn.AGGREGATE(15,6,(OFFSET(Data!$A$1,0,MATCH(AF$6,Data!$1:$1,0)-1,1000,1)=IF(AF$7="","Yes",AF$7))/(OFFSET(Data!$A$1,0,MATCH(AF$6,Data!$1:$1,0)-1,1000,1)=IF(AF$7="","Yes",AF$7))*ROW(Data!$C$1:$C$1000),ROW(AF99)-ROW(AF$7)),1),"")</f>
        <v/>
      </c>
      <c r="AG99" s="49" t="str">
        <f ca="1">IF(AH99="","",IF(INDEX(Data!$BI:$BI,MATCH(AH99,Data!$A:$A,0),1)=0,"",INDEX(Data!$BI:$BI,MATCH(AH99,Data!$A:$A,0),1)))</f>
        <v/>
      </c>
      <c r="AH99" s="49" t="str">
        <f ca="1">IFERROR(INDEX(Data!$A$1:AL$1000,_xlfn.AGGREGATE(15,6,(OFFSET(Data!$A$1,0,MATCH(AH$6,Data!$1:$1,0)-1,1000,1)=IF(AH$7="","Yes",AH$7))/(OFFSET(Data!$A$1,0,MATCH(AH$6,Data!$1:$1,0)-1,1000,1)=IF(AH$7="","Yes",AH$7))*ROW(Data!$C$1:$C$1000),ROW(AH99)-ROW(AH$7)),1),"")</f>
        <v>We TV</v>
      </c>
    </row>
    <row r="100" spans="1:34" x14ac:dyDescent="0.4">
      <c r="A100" s="49" t="str">
        <f ca="1">IF(B100="","",IF(INDEX(Data!$BI:$BI,MATCH(B100,Data!$A:$A,0),1)=0,"",INDEX(Data!$BI:$BI,MATCH(B100,Data!$A:$A,0),1)))</f>
        <v/>
      </c>
      <c r="B100" s="49" t="str">
        <f ca="1">IFERROR(INDEX(Data!A$1:$A$1000,_xlfn.AGGREGATE(15,6,(OFFSET(Data!$A$1,0,MATCH(B$6,Data!$1:$1,0)-1,1000,1)=IF(B$7="","Yes",B$7))/(OFFSET(Data!$A$1,0,MATCH(B$6,Data!$1:$1,0)-1,1000,1)=IF(B$7="","Yes",B$7))*ROW(Data!$C$1:$C$1000),ROW(B100)-ROW(B$7)),1),"")</f>
        <v/>
      </c>
      <c r="C100" s="49" t="str">
        <f ca="1">IF(D100="","",IF(INDEX(Data!$BI:$BI,MATCH(D100,Data!$A:$A,0),1)=0,"",INDEX(Data!$BI:$BI,MATCH(D100,Data!$A:$A,0),1)))</f>
        <v/>
      </c>
      <c r="D100" s="49" t="str">
        <f ca="1">IFERROR(INDEX(Data!$A$1:C$1000,_xlfn.AGGREGATE(15,6,(OFFSET(Data!$A$1,0,MATCH(D$6,Data!$1:$1,0)-1,1000,1)=IF(D$7="","Yes",D$7))/(OFFSET(Data!$A$1,0,MATCH(D$6,Data!$1:$1,0)-1,1000,1)=IF(D$7="","Yes",D$7))*ROW(Data!$C$1:$C$1000),ROW(D100)-ROW(D$7)),1),"")</f>
        <v/>
      </c>
      <c r="E100" s="49" t="str">
        <f ca="1">IF(F100="","",IF(INDEX(Data!$BI:$BI,MATCH(F100,Data!$A:$A,0),1)=0,"",INDEX(Data!$BI:$BI,MATCH(F100,Data!$A:$A,0),1)))</f>
        <v/>
      </c>
      <c r="F100" s="49" t="str">
        <f ca="1">IFERROR(INDEX(Data!$A$1:E$1000,_xlfn.AGGREGATE(15,6,(OFFSET(Data!$A$1,0,MATCH(F$6,Data!$1:$1,0)-1,1000,1)=IF(F$7="","Yes",F$7))/(OFFSET(Data!$A$1,0,MATCH(F$6,Data!$1:$1,0)-1,1000,1)=IF(F$7="","Yes",F$7))*ROW(Data!$C$1:$C$1000),ROW(F100)-ROW(F$7)),1),"")</f>
        <v/>
      </c>
      <c r="G100" s="49" t="str">
        <f ca="1">IF(H100="","",IF(INDEX(Data!$BI:$BI,MATCH(H100,Data!$A:$A,0),1)=0,"",INDEX(Data!$BI:$BI,MATCH(H100,Data!$A:$A,0),1)))</f>
        <v/>
      </c>
      <c r="H100" s="49" t="str">
        <f ca="1">IFERROR(INDEX(Data!$A$1:G$1000,_xlfn.AGGREGATE(15,6,(OFFSET(Data!$A$1,0,MATCH(H$6,Data!$1:$1,0)-1,1000,1)=IF(H$7="","Yes",H$7))/(OFFSET(Data!$A$1,0,MATCH(H$6,Data!$1:$1,0)-1,1000,1)=IF(H$7="","Yes",H$7))*ROW(Data!$C$1:$C$1000),ROW(H100)-ROW(H$7)),1),"")</f>
        <v/>
      </c>
      <c r="I100" s="49" t="str">
        <f ca="1">IF(J100="","",IF(INDEX(Data!$BI:$BI,MATCH(J100,Data!$A:$A,0),1)=0,"",INDEX(Data!$BI:$BI,MATCH(J100,Data!$A:$A,0),1)))</f>
        <v/>
      </c>
      <c r="J100" s="49" t="str">
        <f ca="1">IFERROR(INDEX(Data!$A$1:I$1000,_xlfn.AGGREGATE(15,6,(OFFSET(Data!$A$1,0,MATCH(J$6,Data!$1:$1,0)-1,1000,1)=IF(J$7="","Yes",J$7))/(OFFSET(Data!$A$1,0,MATCH(J$6,Data!$1:$1,0)-1,1000,1)=IF(J$7="","Yes",J$7))*ROW(Data!$C$1:$C$1000),ROW(J100)-ROW(J$7)),1),"")</f>
        <v/>
      </c>
      <c r="K100" s="49" t="str">
        <f ca="1">IF(L100="","",IF(INDEX(Data!$BI:$BI,MATCH(L100,Data!$A:$A,0),1)=0,"",INDEX(Data!$BI:$BI,MATCH(L100,Data!$A:$A,0),1)))</f>
        <v/>
      </c>
      <c r="L100" s="49" t="str">
        <f ca="1">IFERROR(INDEX(Data!$A$1:K$1000,_xlfn.AGGREGATE(15,6,(OFFSET(Data!$A$1,0,MATCH(L$6,Data!$1:$1,0)-1,1000,1)=IF(L$7="","Yes",L$7))/(OFFSET(Data!$A$1,0,MATCH(L$6,Data!$1:$1,0)-1,1000,1)=IF(L$7="","Yes",L$7))*ROW(Data!$C$1:$C$1000),ROW(L100)-ROW(L$7)),1),"")</f>
        <v/>
      </c>
      <c r="M100" s="49" t="str">
        <f ca="1">IF(N100="","",IF(INDEX(Data!$BI:$BI,MATCH(N100,Data!$A:$A,0),1)=0,"",INDEX(Data!$BI:$BI,MATCH(N100,Data!$A:$A,0),1)))</f>
        <v/>
      </c>
      <c r="N100" s="49" t="str">
        <f ca="1">IFERROR(INDEX(Data!$A$1:M$1000,_xlfn.AGGREGATE(15,6,(OFFSET(Data!$A$1,0,MATCH(N$6,Data!$1:$1,0)-1,1000,1)=IF(N$7="","Yes",N$7))/(OFFSET(Data!$A$1,0,MATCH(N$6,Data!$1:$1,0)-1,1000,1)=IF(N$7="","Yes",N$7))*ROW(Data!$C$1:$C$1000),ROW(N100)-ROW(N$7)),1),"")</f>
        <v>USA Network</v>
      </c>
      <c r="O100" s="49" t="str">
        <f ca="1">IF(P100="","",IF(INDEX(Data!$BI:$BI,MATCH(P100,Data!$A:$A,0),1)=0,"",INDEX(Data!$BI:$BI,MATCH(P100,Data!$A:$A,0),1)))</f>
        <v/>
      </c>
      <c r="P100" s="49" t="str">
        <f ca="1">IFERROR(INDEX(Data!$A$1:O$1000,_xlfn.AGGREGATE(15,6,(OFFSET(Data!$A$1,0,MATCH(P$6,Data!$1:$1,0)-1,1000,1)=IF(P$7="","Yes",P$7))/(OFFSET(Data!$A$1,0,MATCH(P$6,Data!$1:$1,0)-1,1000,1)=IF(P$7="","Yes",P$7))*ROW(Data!$C$1:$C$1000),ROW(P100)-ROW(P$7)),1),"")</f>
        <v>Oxygen</v>
      </c>
      <c r="Q100" s="49" t="str">
        <f ca="1">IF(R100="","",IF(INDEX(Data!$BI:$BI,MATCH(R100,Data!$A:$A,0),1)=0,"",INDEX(Data!$BI:$BI,MATCH(R100,Data!$A:$A,0),1)))</f>
        <v/>
      </c>
      <c r="R100" s="49" t="str">
        <f ca="1">IFERROR(INDEX(Data!$A$1:Q$1000,_xlfn.AGGREGATE(15,6,(OFFSET(Data!$A$1,0,MATCH(R$6,Data!$1:$1,0)-1,1000,1)=IF(R$7="","Yes",R$7))/(OFFSET(Data!$A$1,0,MATCH(R$6,Data!$1:$1,0)-1,1000,1)=IF(R$7="","Yes",R$7))*ROW(Data!$C$1:$C$1000),ROW(R100)-ROW(R$7)),1),"")</f>
        <v>Ovation</v>
      </c>
      <c r="S100" s="49" t="str">
        <f ca="1">IF(T100="","",IF(INDEX(Data!$BI:$BI,MATCH(T100,Data!$A:$A,0),1)=0,"",INDEX(Data!$BI:$BI,MATCH(T100,Data!$A:$A,0),1)))</f>
        <v/>
      </c>
      <c r="T100" s="49" t="str">
        <f ca="1">IFERROR(INDEX(Data!$A$1:R$1000,_xlfn.AGGREGATE(15,6,(OFFSET(Data!$A$1,0,MATCH(T$6,Data!$1:$1,0)-1,1000,1)=IF(T$7="","Yes",T$7))/(OFFSET(Data!$A$1,0,MATCH(T$6,Data!$1:$1,0)-1,1000,1)=IF(T$7="","Yes",T$7))*ROW(Data!$C$1:$C$1000),ROW(T100)-ROW(T$7)),1),"")</f>
        <v>Universo</v>
      </c>
      <c r="U100" s="49" t="str">
        <f ca="1">IF(V100="","",IF(INDEX(Data!$BI:$BI,MATCH(V100,Data!$A:$A,0),1)=0,"",INDEX(Data!$BI:$BI,MATCH(V100,Data!$A:$A,0),1)))</f>
        <v/>
      </c>
      <c r="V100" s="49" t="str">
        <f ca="1">IFERROR(INDEX(Data!$A$1:T$1000,_xlfn.AGGREGATE(15,6,(OFFSET(Data!$A$1,0,MATCH(V$6,Data!$1:$1,0)-1,1000,1)=IF(V$7="","Yes",V$7))/(OFFSET(Data!$A$1,0,MATCH(V$6,Data!$1:$1,0)-1,1000,1)=IF(V$7="","Yes",V$7))*ROW(Data!$C$1:$C$1000),ROW(V100)-ROW(V$7)),1),"")</f>
        <v/>
      </c>
      <c r="W100" s="49" t="str">
        <f ca="1">IF(X100="","",IF(INDEX(Data!$BI:$BI,MATCH(X100,Data!$A:$A,0),1)=0,"",INDEX(Data!$BI:$BI,MATCH(X100,Data!$A:$A,0),1)))</f>
        <v/>
      </c>
      <c r="X100" s="49" t="str">
        <f ca="1">IFERROR(INDEX(Data!$A$1:V$1000,_xlfn.AGGREGATE(15,6,(OFFSET(Data!$A$1,0,MATCH(X$6,Data!$1:$1,0)-1,1000,1)=IF(X$7="","Yes",X$7))/(OFFSET(Data!$A$1,0,MATCH(X$6,Data!$1:$1,0)-1,1000,1)=IF(X$7="","Yes",X$7))*ROW(Data!$C$1:$C$1000),ROW(X100)-ROW(X$7)),1),"")</f>
        <v/>
      </c>
      <c r="Y100" s="49" t="str">
        <f ca="1">IF(Z100="","",IF(INDEX(Data!$BI:$BI,MATCH(Z100,Data!$A:$A,0),1)=0,"",INDEX(Data!$BI:$BI,MATCH(Z100,Data!$A:$A,0),1)))</f>
        <v/>
      </c>
      <c r="Z100" s="49" t="str">
        <f ca="1">IFERROR(INDEX(Data!$A$1:X$1000,_xlfn.AGGREGATE(15,6,(OFFSET(Data!$A$1,0,MATCH(Z$6,Data!$1:$1,0)-1,1000,1)=IF(Z$7="","Yes",Z$7))/(OFFSET(Data!$A$1,0,MATCH(Z$6,Data!$1:$1,0)-1,1000,1)=IF(Z$7="","Yes",Z$7))*ROW(Data!$C$1:$C$1000),ROW(Z100)-ROW(Z$7)),1),"")</f>
        <v/>
      </c>
      <c r="AA100" s="49" t="str">
        <f ca="1">IF(AB100="","",IF(INDEX(Data!$BI:$BI,MATCH(AB100,Data!$A:$A,0),1)=0,"",INDEX(Data!$BI:$BI,MATCH(AB100,Data!$A:$A,0),1)))</f>
        <v/>
      </c>
      <c r="AB100" s="49" t="str">
        <f ca="1">IFERROR(INDEX(Data!$A$1:Z$1000,_xlfn.AGGREGATE(15,6,(OFFSET(Data!$A$1,0,MATCH(AB$6,Data!$1:$1,0)-1,1000,1)=IF(AB$7="","Yes",AB$7))/(OFFSET(Data!$A$1,0,MATCH(AB$6,Data!$1:$1,0)-1,1000,1)=IF(AB$7="","Yes",AB$7))*ROW(Data!$C$1:$C$1000),ROW(AB100)-ROW(AB$7)),1),"")</f>
        <v>We TV</v>
      </c>
      <c r="AC100" s="49" t="str">
        <f ca="1">IF(AD100="","",IF(INDEX(Data!$BI:$BI,MATCH(AD100,Data!$A:$A,0),1)=0,"",INDEX(Data!$BI:$BI,MATCH(AD100,Data!$A:$A,0),1)))</f>
        <v/>
      </c>
      <c r="AD100" s="49" t="str">
        <f ca="1">IFERROR(INDEX(Data!$A$1:AB$1000,_xlfn.AGGREGATE(15,6,(OFFSET(Data!$A$1,0,MATCH(AD$6,Data!$1:$1,0)-1,1000,1)=IF(AD$7="","Yes",AD$7))/(OFFSET(Data!$A$1,0,MATCH(AD$6,Data!$1:$1,0)-1,1000,1)=IF(AD$7="","Yes",AD$7))*ROW(Data!$C$1:$C$1000),ROW(AD100)-ROW(AD$7)),1),"")</f>
        <v/>
      </c>
      <c r="AE100" s="49" t="str">
        <f ca="1">IF(AF100="","",IF(INDEX(Data!$BI:$BI,MATCH(AF100,Data!$A:$A,0),1)=0,"",INDEX(Data!$BI:$BI,MATCH(AF100,Data!$A:$A,0),1)))</f>
        <v/>
      </c>
      <c r="AF100" s="49" t="str">
        <f ca="1">IFERROR(INDEX(Data!$A$1:AJ$1000,_xlfn.AGGREGATE(15,6,(OFFSET(Data!$A$1,0,MATCH(AF$6,Data!$1:$1,0)-1,1000,1)=IF(AF$7="","Yes",AF$7))/(OFFSET(Data!$A$1,0,MATCH(AF$6,Data!$1:$1,0)-1,1000,1)=IF(AF$7="","Yes",AF$7))*ROW(Data!$C$1:$C$1000),ROW(AF100)-ROW(AF$7)),1),"")</f>
        <v/>
      </c>
      <c r="AG100" s="49" t="str">
        <f ca="1">IF(AH100="","",IF(INDEX(Data!$BI:$BI,MATCH(AH100,Data!$A:$A,0),1)=0,"",INDEX(Data!$BI:$BI,MATCH(AH100,Data!$A:$A,0),1)))</f>
        <v/>
      </c>
      <c r="AH100" s="49" t="str">
        <f ca="1">IFERROR(INDEX(Data!$A$1:AL$1000,_xlfn.AGGREGATE(15,6,(OFFSET(Data!$A$1,0,MATCH(AH$6,Data!$1:$1,0)-1,1000,1)=IF(AH$7="","Yes",AH$7))/(OFFSET(Data!$A$1,0,MATCH(AH$6,Data!$1:$1,0)-1,1000,1)=IF(AH$7="","Yes",AH$7))*ROW(Data!$C$1:$C$1000),ROW(AH100)-ROW(AH$7)),1),"")</f>
        <v>Weather Channel</v>
      </c>
    </row>
    <row r="101" spans="1:34" ht="24" x14ac:dyDescent="0.4">
      <c r="A101" s="49" t="str">
        <f ca="1">IF(B101="","",IF(INDEX(Data!$BI:$BI,MATCH(B101,Data!$A:$A,0),1)=0,"",INDEX(Data!$BI:$BI,MATCH(B101,Data!$A:$A,0),1)))</f>
        <v/>
      </c>
      <c r="B101" s="49" t="str">
        <f ca="1">IFERROR(INDEX(Data!A$1:$A$1000,_xlfn.AGGREGATE(15,6,(OFFSET(Data!$A$1,0,MATCH(B$6,Data!$1:$1,0)-1,1000,1)=IF(B$7="","Yes",B$7))/(OFFSET(Data!$A$1,0,MATCH(B$6,Data!$1:$1,0)-1,1000,1)=IF(B$7="","Yes",B$7))*ROW(Data!$C$1:$C$1000),ROW(B101)-ROW(B$7)),1),"")</f>
        <v/>
      </c>
      <c r="C101" s="49" t="str">
        <f ca="1">IF(D101="","",IF(INDEX(Data!$BI:$BI,MATCH(D101,Data!$A:$A,0),1)=0,"",INDEX(Data!$BI:$BI,MATCH(D101,Data!$A:$A,0),1)))</f>
        <v/>
      </c>
      <c r="D101" s="49" t="str">
        <f ca="1">IFERROR(INDEX(Data!$A$1:C$1000,_xlfn.AGGREGATE(15,6,(OFFSET(Data!$A$1,0,MATCH(D$6,Data!$1:$1,0)-1,1000,1)=IF(D$7="","Yes",D$7))/(OFFSET(Data!$A$1,0,MATCH(D$6,Data!$1:$1,0)-1,1000,1)=IF(D$7="","Yes",D$7))*ROW(Data!$C$1:$C$1000),ROW(D101)-ROW(D$7)),1),"")</f>
        <v/>
      </c>
      <c r="E101" s="49" t="str">
        <f ca="1">IF(F101="","",IF(INDEX(Data!$BI:$BI,MATCH(F101,Data!$A:$A,0),1)=0,"",INDEX(Data!$BI:$BI,MATCH(F101,Data!$A:$A,0),1)))</f>
        <v/>
      </c>
      <c r="F101" s="49" t="str">
        <f ca="1">IFERROR(INDEX(Data!$A$1:E$1000,_xlfn.AGGREGATE(15,6,(OFFSET(Data!$A$1,0,MATCH(F$6,Data!$1:$1,0)-1,1000,1)=IF(F$7="","Yes",F$7))/(OFFSET(Data!$A$1,0,MATCH(F$6,Data!$1:$1,0)-1,1000,1)=IF(F$7="","Yes",F$7))*ROW(Data!$C$1:$C$1000),ROW(F101)-ROW(F$7)),1),"")</f>
        <v/>
      </c>
      <c r="G101" s="49" t="str">
        <f ca="1">IF(H101="","",IF(INDEX(Data!$BI:$BI,MATCH(H101,Data!$A:$A,0),1)=0,"",INDEX(Data!$BI:$BI,MATCH(H101,Data!$A:$A,0),1)))</f>
        <v/>
      </c>
      <c r="H101" s="49" t="str">
        <f ca="1">IFERROR(INDEX(Data!$A$1:G$1000,_xlfn.AGGREGATE(15,6,(OFFSET(Data!$A$1,0,MATCH(H$6,Data!$1:$1,0)-1,1000,1)=IF(H$7="","Yes",H$7))/(OFFSET(Data!$A$1,0,MATCH(H$6,Data!$1:$1,0)-1,1000,1)=IF(H$7="","Yes",H$7))*ROW(Data!$C$1:$C$1000),ROW(H101)-ROW(H$7)),1),"")</f>
        <v/>
      </c>
      <c r="I101" s="49" t="str">
        <f ca="1">IF(J101="","",IF(INDEX(Data!$BI:$BI,MATCH(J101,Data!$A:$A,0),1)=0,"",INDEX(Data!$BI:$BI,MATCH(J101,Data!$A:$A,0),1)))</f>
        <v/>
      </c>
      <c r="J101" s="49" t="str">
        <f ca="1">IFERROR(INDEX(Data!$A$1:I$1000,_xlfn.AGGREGATE(15,6,(OFFSET(Data!$A$1,0,MATCH(J$6,Data!$1:$1,0)-1,1000,1)=IF(J$7="","Yes",J$7))/(OFFSET(Data!$A$1,0,MATCH(J$6,Data!$1:$1,0)-1,1000,1)=IF(J$7="","Yes",J$7))*ROW(Data!$C$1:$C$1000),ROW(J101)-ROW(J$7)),1),"")</f>
        <v/>
      </c>
      <c r="K101" s="49" t="str">
        <f ca="1">IF(L101="","",IF(INDEX(Data!$BI:$BI,MATCH(L101,Data!$A:$A,0),1)=0,"",INDEX(Data!$BI:$BI,MATCH(L101,Data!$A:$A,0),1)))</f>
        <v/>
      </c>
      <c r="L101" s="49" t="str">
        <f ca="1">IFERROR(INDEX(Data!$A$1:K$1000,_xlfn.AGGREGATE(15,6,(OFFSET(Data!$A$1,0,MATCH(L$6,Data!$1:$1,0)-1,1000,1)=IF(L$7="","Yes",L$7))/(OFFSET(Data!$A$1,0,MATCH(L$6,Data!$1:$1,0)-1,1000,1)=IF(L$7="","Yes",L$7))*ROW(Data!$C$1:$C$1000),ROW(L101)-ROW(L$7)),1),"")</f>
        <v/>
      </c>
      <c r="M101" s="49" t="str">
        <f ca="1">IF(N101="","",IF(INDEX(Data!$BI:$BI,MATCH(N101,Data!$A:$A,0),1)=0,"",INDEX(Data!$BI:$BI,MATCH(N101,Data!$A:$A,0),1)))</f>
        <v/>
      </c>
      <c r="N101" s="49" t="str">
        <f ca="1">IFERROR(INDEX(Data!$A$1:M$1000,_xlfn.AGGREGATE(15,6,(OFFSET(Data!$A$1,0,MATCH(N$6,Data!$1:$1,0)-1,1000,1)=IF(N$7="","Yes",N$7))/(OFFSET(Data!$A$1,0,MATCH(N$6,Data!$1:$1,0)-1,1000,1)=IF(N$7="","Yes",N$7))*ROW(Data!$C$1:$C$1000),ROW(N101)-ROW(N$7)),1),"")</f>
        <v>VH1</v>
      </c>
      <c r="O101" s="49" t="str">
        <f ca="1">IF(P101="","",IF(INDEX(Data!$BI:$BI,MATCH(P101,Data!$A:$A,0),1)=0,"",INDEX(Data!$BI:$BI,MATCH(P101,Data!$A:$A,0),1)))</f>
        <v/>
      </c>
      <c r="P101" s="49" t="str">
        <f ca="1">IFERROR(INDEX(Data!$A$1:O$1000,_xlfn.AGGREGATE(15,6,(OFFSET(Data!$A$1,0,MATCH(P$6,Data!$1:$1,0)-1,1000,1)=IF(P$7="","Yes",P$7))/(OFFSET(Data!$A$1,0,MATCH(P$6,Data!$1:$1,0)-1,1000,1)=IF(P$7="","Yes",P$7))*ROW(Data!$C$1:$C$1000),ROW(P101)-ROW(P$7)),1),"")</f>
        <v>Paramount Network</v>
      </c>
      <c r="Q101" s="49" t="str">
        <f ca="1">IF(R101="","",IF(INDEX(Data!$BI:$BI,MATCH(R101,Data!$A:$A,0),1)=0,"",INDEX(Data!$BI:$BI,MATCH(R101,Data!$A:$A,0),1)))</f>
        <v/>
      </c>
      <c r="R101" s="49" t="str">
        <f ca="1">IFERROR(INDEX(Data!$A$1:Q$1000,_xlfn.AGGREGATE(15,6,(OFFSET(Data!$A$1,0,MATCH(R$6,Data!$1:$1,0)-1,1000,1)=IF(R$7="","Yes",R$7))/(OFFSET(Data!$A$1,0,MATCH(R$6,Data!$1:$1,0)-1,1000,1)=IF(R$7="","Yes",R$7))*ROW(Data!$C$1:$C$1000),ROW(R101)-ROW(R$7)),1),"")</f>
        <v>Own</v>
      </c>
      <c r="S101" s="49" t="str">
        <f ca="1">IF(T101="","",IF(INDEX(Data!$BI:$BI,MATCH(T101,Data!$A:$A,0),1)=0,"",INDEX(Data!$BI:$BI,MATCH(T101,Data!$A:$A,0),1)))</f>
        <v/>
      </c>
      <c r="T101" s="49" t="str">
        <f ca="1">IFERROR(INDEX(Data!$A$1:R$1000,_xlfn.AGGREGATE(15,6,(OFFSET(Data!$A$1,0,MATCH(T$6,Data!$1:$1,0)-1,1000,1)=IF(T$7="","Yes",T$7))/(OFFSET(Data!$A$1,0,MATCH(T$6,Data!$1:$1,0)-1,1000,1)=IF(T$7="","Yes",T$7))*ROW(Data!$C$1:$C$1000),ROW(T101)-ROW(T$7)),1),"")</f>
        <v>Univision</v>
      </c>
      <c r="U101" s="49" t="str">
        <f ca="1">IF(V101="","",IF(INDEX(Data!$BI:$BI,MATCH(V101,Data!$A:$A,0),1)=0,"",INDEX(Data!$BI:$BI,MATCH(V101,Data!$A:$A,0),1)))</f>
        <v/>
      </c>
      <c r="V101" s="49" t="str">
        <f ca="1">IFERROR(INDEX(Data!$A$1:T$1000,_xlfn.AGGREGATE(15,6,(OFFSET(Data!$A$1,0,MATCH(V$6,Data!$1:$1,0)-1,1000,1)=IF(V$7="","Yes",V$7))/(OFFSET(Data!$A$1,0,MATCH(V$6,Data!$1:$1,0)-1,1000,1)=IF(V$7="","Yes",V$7))*ROW(Data!$C$1:$C$1000),ROW(V101)-ROW(V$7)),1),"")</f>
        <v/>
      </c>
      <c r="W101" s="49" t="str">
        <f ca="1">IF(X101="","",IF(INDEX(Data!$BI:$BI,MATCH(X101,Data!$A:$A,0),1)=0,"",INDEX(Data!$BI:$BI,MATCH(X101,Data!$A:$A,0),1)))</f>
        <v/>
      </c>
      <c r="X101" s="49" t="str">
        <f ca="1">IFERROR(INDEX(Data!$A$1:V$1000,_xlfn.AGGREGATE(15,6,(OFFSET(Data!$A$1,0,MATCH(X$6,Data!$1:$1,0)-1,1000,1)=IF(X$7="","Yes",X$7))/(OFFSET(Data!$A$1,0,MATCH(X$6,Data!$1:$1,0)-1,1000,1)=IF(X$7="","Yes",X$7))*ROW(Data!$C$1:$C$1000),ROW(X101)-ROW(X$7)),1),"")</f>
        <v/>
      </c>
      <c r="Y101" s="49" t="str">
        <f ca="1">IF(Z101="","",IF(INDEX(Data!$BI:$BI,MATCH(Z101,Data!$A:$A,0),1)=0,"",INDEX(Data!$BI:$BI,MATCH(Z101,Data!$A:$A,0),1)))</f>
        <v/>
      </c>
      <c r="Z101" s="49" t="str">
        <f ca="1">IFERROR(INDEX(Data!$A$1:X$1000,_xlfn.AGGREGATE(15,6,(OFFSET(Data!$A$1,0,MATCH(Z$6,Data!$1:$1,0)-1,1000,1)=IF(Z$7="","Yes",Z$7))/(OFFSET(Data!$A$1,0,MATCH(Z$6,Data!$1:$1,0)-1,1000,1)=IF(Z$7="","Yes",Z$7))*ROW(Data!$C$1:$C$1000),ROW(Z101)-ROW(Z$7)),1),"")</f>
        <v/>
      </c>
      <c r="AA101" s="49" t="str">
        <f ca="1">IF(AB101="","",IF(INDEX(Data!$BI:$BI,MATCH(AB101,Data!$A:$A,0),1)=0,"",INDEX(Data!$BI:$BI,MATCH(AB101,Data!$A:$A,0),1)))</f>
        <v/>
      </c>
      <c r="AB101" s="49" t="str">
        <f ca="1">IFERROR(INDEX(Data!$A$1:Z$1000,_xlfn.AGGREGATE(15,6,(OFFSET(Data!$A$1,0,MATCH(AB$6,Data!$1:$1,0)-1,1000,1)=IF(AB$7="","Yes",AB$7))/(OFFSET(Data!$A$1,0,MATCH(AB$6,Data!$1:$1,0)-1,1000,1)=IF(AB$7="","Yes",AB$7))*ROW(Data!$C$1:$C$1000),ROW(AB101)-ROW(AB$7)),1),"")</f>
        <v>Weather Channel</v>
      </c>
      <c r="AC101" s="49" t="str">
        <f ca="1">IF(AD101="","",IF(INDEX(Data!$BI:$BI,MATCH(AD101,Data!$A:$A,0),1)=0,"",INDEX(Data!$BI:$BI,MATCH(AD101,Data!$A:$A,0),1)))</f>
        <v/>
      </c>
      <c r="AD101" s="49" t="str">
        <f ca="1">IFERROR(INDEX(Data!$A$1:AB$1000,_xlfn.AGGREGATE(15,6,(OFFSET(Data!$A$1,0,MATCH(AD$6,Data!$1:$1,0)-1,1000,1)=IF(AD$7="","Yes",AD$7))/(OFFSET(Data!$A$1,0,MATCH(AD$6,Data!$1:$1,0)-1,1000,1)=IF(AD$7="","Yes",AD$7))*ROW(Data!$C$1:$C$1000),ROW(AD101)-ROW(AD$7)),1),"")</f>
        <v/>
      </c>
      <c r="AE101" s="49" t="str">
        <f ca="1">IF(AF101="","",IF(INDEX(Data!$BI:$BI,MATCH(AF101,Data!$A:$A,0),1)=0,"",INDEX(Data!$BI:$BI,MATCH(AF101,Data!$A:$A,0),1)))</f>
        <v/>
      </c>
      <c r="AF101" s="49" t="str">
        <f ca="1">IFERROR(INDEX(Data!$A$1:AJ$1000,_xlfn.AGGREGATE(15,6,(OFFSET(Data!$A$1,0,MATCH(AF$6,Data!$1:$1,0)-1,1000,1)=IF(AF$7="","Yes",AF$7))/(OFFSET(Data!$A$1,0,MATCH(AF$6,Data!$1:$1,0)-1,1000,1)=IF(AF$7="","Yes",AF$7))*ROW(Data!$C$1:$C$1000),ROW(AF101)-ROW(AF$7)),1),"")</f>
        <v/>
      </c>
      <c r="AG101" s="49" t="str">
        <f ca="1">IF(AH101="","",IF(INDEX(Data!$BI:$BI,MATCH(AH101,Data!$A:$A,0),1)=0,"",INDEX(Data!$BI:$BI,MATCH(AH101,Data!$A:$A,0),1)))</f>
        <v/>
      </c>
      <c r="AH101" s="49" t="str">
        <f ca="1">IFERROR(INDEX(Data!$A$1:AL$1000,_xlfn.AGGREGATE(15,6,(OFFSET(Data!$A$1,0,MATCH(AH$6,Data!$1:$1,0)-1,1000,1)=IF(AH$7="","Yes",AH$7))/(OFFSET(Data!$A$1,0,MATCH(AH$6,Data!$1:$1,0)-1,1000,1)=IF(AH$7="","Yes",AH$7))*ROW(Data!$C$1:$C$1000),ROW(AH101)-ROW(AH$7)),1),"")</f>
        <v>Willow</v>
      </c>
    </row>
    <row r="102" spans="1:34" ht="24" x14ac:dyDescent="0.4">
      <c r="A102" s="49" t="str">
        <f ca="1">IF(B102="","",IF(INDEX(Data!$BI:$BI,MATCH(B102,Data!$A:$A,0),1)=0,"",INDEX(Data!$BI:$BI,MATCH(B102,Data!$A:$A,0),1)))</f>
        <v/>
      </c>
      <c r="B102" s="49" t="str">
        <f ca="1">IFERROR(INDEX(Data!A$1:$A$1000,_xlfn.AGGREGATE(15,6,(OFFSET(Data!$A$1,0,MATCH(B$6,Data!$1:$1,0)-1,1000,1)=IF(B$7="","Yes",B$7))/(OFFSET(Data!$A$1,0,MATCH(B$6,Data!$1:$1,0)-1,1000,1)=IF(B$7="","Yes",B$7))*ROW(Data!$C$1:$C$1000),ROW(B102)-ROW(B$7)),1),"")</f>
        <v/>
      </c>
      <c r="C102" s="49" t="str">
        <f ca="1">IF(D102="","",IF(INDEX(Data!$BI:$BI,MATCH(D102,Data!$A:$A,0),1)=0,"",INDEX(Data!$BI:$BI,MATCH(D102,Data!$A:$A,0),1)))</f>
        <v/>
      </c>
      <c r="D102" s="49" t="str">
        <f ca="1">IFERROR(INDEX(Data!$A$1:C$1000,_xlfn.AGGREGATE(15,6,(OFFSET(Data!$A$1,0,MATCH(D$6,Data!$1:$1,0)-1,1000,1)=IF(D$7="","Yes",D$7))/(OFFSET(Data!$A$1,0,MATCH(D$6,Data!$1:$1,0)-1,1000,1)=IF(D$7="","Yes",D$7))*ROW(Data!$C$1:$C$1000),ROW(D102)-ROW(D$7)),1),"")</f>
        <v/>
      </c>
      <c r="E102" s="49" t="str">
        <f ca="1">IF(F102="","",IF(INDEX(Data!$BI:$BI,MATCH(F102,Data!$A:$A,0),1)=0,"",INDEX(Data!$BI:$BI,MATCH(F102,Data!$A:$A,0),1)))</f>
        <v/>
      </c>
      <c r="F102" s="49" t="str">
        <f ca="1">IFERROR(INDEX(Data!$A$1:E$1000,_xlfn.AGGREGATE(15,6,(OFFSET(Data!$A$1,0,MATCH(F$6,Data!$1:$1,0)-1,1000,1)=IF(F$7="","Yes",F$7))/(OFFSET(Data!$A$1,0,MATCH(F$6,Data!$1:$1,0)-1,1000,1)=IF(F$7="","Yes",F$7))*ROW(Data!$C$1:$C$1000),ROW(F102)-ROW(F$7)),1),"")</f>
        <v/>
      </c>
      <c r="G102" s="49" t="str">
        <f ca="1">IF(H102="","",IF(INDEX(Data!$BI:$BI,MATCH(H102,Data!$A:$A,0),1)=0,"",INDEX(Data!$BI:$BI,MATCH(H102,Data!$A:$A,0),1)))</f>
        <v/>
      </c>
      <c r="H102" s="49" t="str">
        <f ca="1">IFERROR(INDEX(Data!$A$1:G$1000,_xlfn.AGGREGATE(15,6,(OFFSET(Data!$A$1,0,MATCH(H$6,Data!$1:$1,0)-1,1000,1)=IF(H$7="","Yes",H$7))/(OFFSET(Data!$A$1,0,MATCH(H$6,Data!$1:$1,0)-1,1000,1)=IF(H$7="","Yes",H$7))*ROW(Data!$C$1:$C$1000),ROW(H102)-ROW(H$7)),1),"")</f>
        <v/>
      </c>
      <c r="I102" s="49" t="str">
        <f ca="1">IF(J102="","",IF(INDEX(Data!$BI:$BI,MATCH(J102,Data!$A:$A,0),1)=0,"",INDEX(Data!$BI:$BI,MATCH(J102,Data!$A:$A,0),1)))</f>
        <v/>
      </c>
      <c r="J102" s="49" t="str">
        <f ca="1">IFERROR(INDEX(Data!$A$1:I$1000,_xlfn.AGGREGATE(15,6,(OFFSET(Data!$A$1,0,MATCH(J$6,Data!$1:$1,0)-1,1000,1)=IF(J$7="","Yes",J$7))/(OFFSET(Data!$A$1,0,MATCH(J$6,Data!$1:$1,0)-1,1000,1)=IF(J$7="","Yes",J$7))*ROW(Data!$C$1:$C$1000),ROW(J102)-ROW(J$7)),1),"")</f>
        <v/>
      </c>
      <c r="K102" s="49" t="str">
        <f ca="1">IF(L102="","",IF(INDEX(Data!$BI:$BI,MATCH(L102,Data!$A:$A,0),1)=0,"",INDEX(Data!$BI:$BI,MATCH(L102,Data!$A:$A,0),1)))</f>
        <v/>
      </c>
      <c r="L102" s="49" t="str">
        <f ca="1">IFERROR(INDEX(Data!$A$1:K$1000,_xlfn.AGGREGATE(15,6,(OFFSET(Data!$A$1,0,MATCH(L$6,Data!$1:$1,0)-1,1000,1)=IF(L$7="","Yes",L$7))/(OFFSET(Data!$A$1,0,MATCH(L$6,Data!$1:$1,0)-1,1000,1)=IF(L$7="","Yes",L$7))*ROW(Data!$C$1:$C$1000),ROW(L102)-ROW(L$7)),1),"")</f>
        <v/>
      </c>
      <c r="M102" s="49" t="str">
        <f ca="1">IF(N102="","",IF(INDEX(Data!$BI:$BI,MATCH(N102,Data!$A:$A,0),1)=0,"",INDEX(Data!$BI:$BI,MATCH(N102,Data!$A:$A,0),1)))</f>
        <v/>
      </c>
      <c r="N102" s="49" t="str">
        <f ca="1">IFERROR(INDEX(Data!$A$1:M$1000,_xlfn.AGGREGATE(15,6,(OFFSET(Data!$A$1,0,MATCH(N$6,Data!$1:$1,0)-1,1000,1)=IF(N$7="","Yes",N$7))/(OFFSET(Data!$A$1,0,MATCH(N$6,Data!$1:$1,0)-1,1000,1)=IF(N$7="","Yes",N$7))*ROW(Data!$C$1:$C$1000),ROW(N102)-ROW(N$7)),1),"")</f>
        <v>Viceland</v>
      </c>
      <c r="O102" s="49" t="str">
        <f ca="1">IF(P102="","",IF(INDEX(Data!$BI:$BI,MATCH(P102,Data!$A:$A,0),1)=0,"",INDEX(Data!$BI:$BI,MATCH(P102,Data!$A:$A,0),1)))</f>
        <v/>
      </c>
      <c r="P102" s="49" t="str">
        <f ca="1">IFERROR(INDEX(Data!$A$1:O$1000,_xlfn.AGGREGATE(15,6,(OFFSET(Data!$A$1,0,MATCH(P$6,Data!$1:$1,0)-1,1000,1)=IF(P$7="","Yes",P$7))/(OFFSET(Data!$A$1,0,MATCH(P$6,Data!$1:$1,0)-1,1000,1)=IF(P$7="","Yes",P$7))*ROW(Data!$C$1:$C$1000),ROW(P102)-ROW(P$7)),1),"")</f>
        <v>POP</v>
      </c>
      <c r="Q102" s="49" t="str">
        <f ca="1">IF(R102="","",IF(INDEX(Data!$BI:$BI,MATCH(R102,Data!$A:$A,0),1)=0,"",INDEX(Data!$BI:$BI,MATCH(R102,Data!$A:$A,0),1)))</f>
        <v/>
      </c>
      <c r="R102" s="49" t="str">
        <f ca="1">IFERROR(INDEX(Data!$A$1:Q$1000,_xlfn.AGGREGATE(15,6,(OFFSET(Data!$A$1,0,MATCH(R$6,Data!$1:$1,0)-1,1000,1)=IF(R$7="","Yes",R$7))/(OFFSET(Data!$A$1,0,MATCH(R$6,Data!$1:$1,0)-1,1000,1)=IF(R$7="","Yes",R$7))*ROW(Data!$C$1:$C$1000),ROW(R102)-ROW(R$7)),1),"")</f>
        <v>Oxygen</v>
      </c>
      <c r="S102" s="49" t="str">
        <f ca="1">IF(T102="","",IF(INDEX(Data!$BI:$BI,MATCH(T102,Data!$A:$A,0),1)=0,"",INDEX(Data!$BI:$BI,MATCH(T102,Data!$A:$A,0),1)))</f>
        <v/>
      </c>
      <c r="T102" s="49" t="str">
        <f ca="1">IFERROR(INDEX(Data!$A$1:R$1000,_xlfn.AGGREGATE(15,6,(OFFSET(Data!$A$1,0,MATCH(T$6,Data!$1:$1,0)-1,1000,1)=IF(T$7="","Yes",T$7))/(OFFSET(Data!$A$1,0,MATCH(T$6,Data!$1:$1,0)-1,1000,1)=IF(T$7="","Yes",T$7))*ROW(Data!$C$1:$C$1000),ROW(T102)-ROW(T$7)),1),"")</f>
        <v>Univision Desportes</v>
      </c>
      <c r="U102" s="49" t="str">
        <f ca="1">IF(V102="","",IF(INDEX(Data!$BI:$BI,MATCH(V102,Data!$A:$A,0),1)=0,"",INDEX(Data!$BI:$BI,MATCH(V102,Data!$A:$A,0),1)))</f>
        <v/>
      </c>
      <c r="V102" s="49" t="str">
        <f ca="1">IFERROR(INDEX(Data!$A$1:T$1000,_xlfn.AGGREGATE(15,6,(OFFSET(Data!$A$1,0,MATCH(V$6,Data!$1:$1,0)-1,1000,1)=IF(V$7="","Yes",V$7))/(OFFSET(Data!$A$1,0,MATCH(V$6,Data!$1:$1,0)-1,1000,1)=IF(V$7="","Yes",V$7))*ROW(Data!$C$1:$C$1000),ROW(V102)-ROW(V$7)),1),"")</f>
        <v/>
      </c>
      <c r="W102" s="49" t="str">
        <f ca="1">IF(X102="","",IF(INDEX(Data!$BI:$BI,MATCH(X102,Data!$A:$A,0),1)=0,"",INDEX(Data!$BI:$BI,MATCH(X102,Data!$A:$A,0),1)))</f>
        <v/>
      </c>
      <c r="X102" s="49" t="str">
        <f ca="1">IFERROR(INDEX(Data!$A$1:V$1000,_xlfn.AGGREGATE(15,6,(OFFSET(Data!$A$1,0,MATCH(X$6,Data!$1:$1,0)-1,1000,1)=IF(X$7="","Yes",X$7))/(OFFSET(Data!$A$1,0,MATCH(X$6,Data!$1:$1,0)-1,1000,1)=IF(X$7="","Yes",X$7))*ROW(Data!$C$1:$C$1000),ROW(X102)-ROW(X$7)),1),"")</f>
        <v/>
      </c>
      <c r="Y102" s="49" t="str">
        <f ca="1">IF(Z102="","",IF(INDEX(Data!$BI:$BI,MATCH(Z102,Data!$A:$A,0),1)=0,"",INDEX(Data!$BI:$BI,MATCH(Z102,Data!$A:$A,0),1)))</f>
        <v/>
      </c>
      <c r="Z102" s="49" t="str">
        <f ca="1">IFERROR(INDEX(Data!$A$1:X$1000,_xlfn.AGGREGATE(15,6,(OFFSET(Data!$A$1,0,MATCH(Z$6,Data!$1:$1,0)-1,1000,1)=IF(Z$7="","Yes",Z$7))/(OFFSET(Data!$A$1,0,MATCH(Z$6,Data!$1:$1,0)-1,1000,1)=IF(Z$7="","Yes",Z$7))*ROW(Data!$C$1:$C$1000),ROW(Z102)-ROW(Z$7)),1),"")</f>
        <v/>
      </c>
      <c r="AA102" s="49" t="str">
        <f ca="1">IF(AB102="","",IF(INDEX(Data!$BI:$BI,MATCH(AB102,Data!$A:$A,0),1)=0,"",INDEX(Data!$BI:$BI,MATCH(AB102,Data!$A:$A,0),1)))</f>
        <v/>
      </c>
      <c r="AB102" s="49" t="str">
        <f ca="1">IFERROR(INDEX(Data!$A$1:Z$1000,_xlfn.AGGREGATE(15,6,(OFFSET(Data!$A$1,0,MATCH(AB$6,Data!$1:$1,0)-1,1000,1)=IF(AB$7="","Yes",AB$7))/(OFFSET(Data!$A$1,0,MATCH(AB$6,Data!$1:$1,0)-1,1000,1)=IF(AB$7="","Yes",AB$7))*ROW(Data!$C$1:$C$1000),ROW(AB102)-ROW(AB$7)),1),"")</f>
        <v/>
      </c>
      <c r="AC102" s="49" t="str">
        <f ca="1">IF(AD102="","",IF(INDEX(Data!$BI:$BI,MATCH(AD102,Data!$A:$A,0),1)=0,"",INDEX(Data!$BI:$BI,MATCH(AD102,Data!$A:$A,0),1)))</f>
        <v/>
      </c>
      <c r="AD102" s="49" t="str">
        <f ca="1">IFERROR(INDEX(Data!$A$1:AB$1000,_xlfn.AGGREGATE(15,6,(OFFSET(Data!$A$1,0,MATCH(AD$6,Data!$1:$1,0)-1,1000,1)=IF(AD$7="","Yes",AD$7))/(OFFSET(Data!$A$1,0,MATCH(AD$6,Data!$1:$1,0)-1,1000,1)=IF(AD$7="","Yes",AD$7))*ROW(Data!$C$1:$C$1000),ROW(AD102)-ROW(AD$7)),1),"")</f>
        <v/>
      </c>
      <c r="AE102" s="49" t="str">
        <f ca="1">IF(AF102="","",IF(INDEX(Data!$BI:$BI,MATCH(AF102,Data!$A:$A,0),1)=0,"",INDEX(Data!$BI:$BI,MATCH(AF102,Data!$A:$A,0),1)))</f>
        <v/>
      </c>
      <c r="AF102" s="49" t="str">
        <f ca="1">IFERROR(INDEX(Data!$A$1:AJ$1000,_xlfn.AGGREGATE(15,6,(OFFSET(Data!$A$1,0,MATCH(AF$6,Data!$1:$1,0)-1,1000,1)=IF(AF$7="","Yes",AF$7))/(OFFSET(Data!$A$1,0,MATCH(AF$6,Data!$1:$1,0)-1,1000,1)=IF(AF$7="","Yes",AF$7))*ROW(Data!$C$1:$C$1000),ROW(AF102)-ROW(AF$7)),1),"")</f>
        <v/>
      </c>
      <c r="AG102" s="49" t="str">
        <f ca="1">IF(AH102="","",IF(INDEX(Data!$BI:$BI,MATCH(AH102,Data!$A:$A,0),1)=0,"",INDEX(Data!$BI:$BI,MATCH(AH102,Data!$A:$A,0),1)))</f>
        <v/>
      </c>
      <c r="AH102" s="49" t="str">
        <f ca="1">IFERROR(INDEX(Data!$A$1:AL$1000,_xlfn.AGGREGATE(15,6,(OFFSET(Data!$A$1,0,MATCH(AH$6,Data!$1:$1,0)-1,1000,1)=IF(AH$7="","Yes",AH$7))/(OFFSET(Data!$A$1,0,MATCH(AH$6,Data!$1:$1,0)-1,1000,1)=IF(AH$7="","Yes",AH$7))*ROW(Data!$C$1:$C$1000),ROW(AH102)-ROW(AH$7)),1),"")</f>
        <v/>
      </c>
    </row>
    <row r="103" spans="1:34" ht="24" x14ac:dyDescent="0.4">
      <c r="A103" s="49" t="str">
        <f ca="1">IF(B103="","",IF(INDEX(Data!$BI:$BI,MATCH(B103,Data!$A:$A,0),1)=0,"",INDEX(Data!$BI:$BI,MATCH(B103,Data!$A:$A,0),1)))</f>
        <v/>
      </c>
      <c r="B103" s="49" t="str">
        <f ca="1">IFERROR(INDEX(Data!A$1:$A$1000,_xlfn.AGGREGATE(15,6,(OFFSET(Data!$A$1,0,MATCH(B$6,Data!$1:$1,0)-1,1000,1)=IF(B$7="","Yes",B$7))/(OFFSET(Data!$A$1,0,MATCH(B$6,Data!$1:$1,0)-1,1000,1)=IF(B$7="","Yes",B$7))*ROW(Data!$C$1:$C$1000),ROW(B103)-ROW(B$7)),1),"")</f>
        <v/>
      </c>
      <c r="C103" s="49" t="str">
        <f ca="1">IF(D103="","",IF(INDEX(Data!$BI:$BI,MATCH(D103,Data!$A:$A,0),1)=0,"",INDEX(Data!$BI:$BI,MATCH(D103,Data!$A:$A,0),1)))</f>
        <v/>
      </c>
      <c r="D103" s="49" t="str">
        <f ca="1">IFERROR(INDEX(Data!$A$1:C$1000,_xlfn.AGGREGATE(15,6,(OFFSET(Data!$A$1,0,MATCH(D$6,Data!$1:$1,0)-1,1000,1)=IF(D$7="","Yes",D$7))/(OFFSET(Data!$A$1,0,MATCH(D$6,Data!$1:$1,0)-1,1000,1)=IF(D$7="","Yes",D$7))*ROW(Data!$C$1:$C$1000),ROW(D103)-ROW(D$7)),1),"")</f>
        <v/>
      </c>
      <c r="E103" s="49" t="str">
        <f ca="1">IF(F103="","",IF(INDEX(Data!$BI:$BI,MATCH(F103,Data!$A:$A,0),1)=0,"",INDEX(Data!$BI:$BI,MATCH(F103,Data!$A:$A,0),1)))</f>
        <v/>
      </c>
      <c r="F103" s="49" t="str">
        <f ca="1">IFERROR(INDEX(Data!$A$1:E$1000,_xlfn.AGGREGATE(15,6,(OFFSET(Data!$A$1,0,MATCH(F$6,Data!$1:$1,0)-1,1000,1)=IF(F$7="","Yes",F$7))/(OFFSET(Data!$A$1,0,MATCH(F$6,Data!$1:$1,0)-1,1000,1)=IF(F$7="","Yes",F$7))*ROW(Data!$C$1:$C$1000),ROW(F103)-ROW(F$7)),1),"")</f>
        <v/>
      </c>
      <c r="G103" s="49" t="str">
        <f ca="1">IF(H103="","",IF(INDEX(Data!$BI:$BI,MATCH(H103,Data!$A:$A,0),1)=0,"",INDEX(Data!$BI:$BI,MATCH(H103,Data!$A:$A,0),1)))</f>
        <v/>
      </c>
      <c r="H103" s="49" t="str">
        <f ca="1">IFERROR(INDEX(Data!$A$1:G$1000,_xlfn.AGGREGATE(15,6,(OFFSET(Data!$A$1,0,MATCH(H$6,Data!$1:$1,0)-1,1000,1)=IF(H$7="","Yes",H$7))/(OFFSET(Data!$A$1,0,MATCH(H$6,Data!$1:$1,0)-1,1000,1)=IF(H$7="","Yes",H$7))*ROW(Data!$C$1:$C$1000),ROW(H103)-ROW(H$7)),1),"")</f>
        <v/>
      </c>
      <c r="I103" s="49" t="str">
        <f ca="1">IF(J103="","",IF(INDEX(Data!$BI:$BI,MATCH(J103,Data!$A:$A,0),1)=0,"",INDEX(Data!$BI:$BI,MATCH(J103,Data!$A:$A,0),1)))</f>
        <v/>
      </c>
      <c r="J103" s="49" t="str">
        <f ca="1">IFERROR(INDEX(Data!$A$1:I$1000,_xlfn.AGGREGATE(15,6,(OFFSET(Data!$A$1,0,MATCH(J$6,Data!$1:$1,0)-1,1000,1)=IF(J$7="","Yes",J$7))/(OFFSET(Data!$A$1,0,MATCH(J$6,Data!$1:$1,0)-1,1000,1)=IF(J$7="","Yes",J$7))*ROW(Data!$C$1:$C$1000),ROW(J103)-ROW(J$7)),1),"")</f>
        <v/>
      </c>
      <c r="K103" s="49" t="str">
        <f ca="1">IF(L103="","",IF(INDEX(Data!$BI:$BI,MATCH(L103,Data!$A:$A,0),1)=0,"",INDEX(Data!$BI:$BI,MATCH(L103,Data!$A:$A,0),1)))</f>
        <v/>
      </c>
      <c r="L103" s="49" t="str">
        <f ca="1">IFERROR(INDEX(Data!$A$1:K$1000,_xlfn.AGGREGATE(15,6,(OFFSET(Data!$A$1,0,MATCH(L$6,Data!$1:$1,0)-1,1000,1)=IF(L$7="","Yes",L$7))/(OFFSET(Data!$A$1,0,MATCH(L$6,Data!$1:$1,0)-1,1000,1)=IF(L$7="","Yes",L$7))*ROW(Data!$C$1:$C$1000),ROW(L103)-ROW(L$7)),1),"")</f>
        <v/>
      </c>
      <c r="M103" s="49" t="str">
        <f ca="1">IF(N103="","",IF(INDEX(Data!$BI:$BI,MATCH(N103,Data!$A:$A,0),1)=0,"",INDEX(Data!$BI:$BI,MATCH(N103,Data!$A:$A,0),1)))</f>
        <v/>
      </c>
      <c r="N103" s="49" t="str">
        <f ca="1">IFERROR(INDEX(Data!$A$1:M$1000,_xlfn.AGGREGATE(15,6,(OFFSET(Data!$A$1,0,MATCH(N$6,Data!$1:$1,0)-1,1000,1)=IF(N$7="","Yes",N$7))/(OFFSET(Data!$A$1,0,MATCH(N$6,Data!$1:$1,0)-1,1000,1)=IF(N$7="","Yes",N$7))*ROW(Data!$C$1:$C$1000),ROW(N103)-ROW(N$7)),1),"")</f>
        <v>We TV</v>
      </c>
      <c r="O103" s="49" t="str">
        <f ca="1">IF(P103="","",IF(INDEX(Data!$BI:$BI,MATCH(P103,Data!$A:$A,0),1)=0,"",INDEX(Data!$BI:$BI,MATCH(P103,Data!$A:$A,0),1)))</f>
        <v/>
      </c>
      <c r="P103" s="49" t="str">
        <f ca="1">IFERROR(INDEX(Data!$A$1:O$1000,_xlfn.AGGREGATE(15,6,(OFFSET(Data!$A$1,0,MATCH(P$6,Data!$1:$1,0)-1,1000,1)=IF(P$7="","Yes",P$7))/(OFFSET(Data!$A$1,0,MATCH(P$6,Data!$1:$1,0)-1,1000,1)=IF(P$7="","Yes",P$7))*ROW(Data!$C$1:$C$1000),ROW(P103)-ROW(P$7)),1),"")</f>
        <v>Reelz</v>
      </c>
      <c r="Q103" s="49" t="str">
        <f ca="1">IF(R103="","",IF(INDEX(Data!$BI:$BI,MATCH(R103,Data!$A:$A,0),1)=0,"",INDEX(Data!$BI:$BI,MATCH(R103,Data!$A:$A,0),1)))</f>
        <v/>
      </c>
      <c r="R103" s="49" t="str">
        <f ca="1">IFERROR(INDEX(Data!$A$1:Q$1000,_xlfn.AGGREGATE(15,6,(OFFSET(Data!$A$1,0,MATCH(R$6,Data!$1:$1,0)-1,1000,1)=IF(R$7="","Yes",R$7))/(OFFSET(Data!$A$1,0,MATCH(R$6,Data!$1:$1,0)-1,1000,1)=IF(R$7="","Yes",R$7))*ROW(Data!$C$1:$C$1000),ROW(R103)-ROW(R$7)),1),"")</f>
        <v>Paramount Network</v>
      </c>
      <c r="S103" s="49" t="str">
        <f ca="1">IF(T103="","",IF(INDEX(Data!$BI:$BI,MATCH(T103,Data!$A:$A,0),1)=0,"",INDEX(Data!$BI:$BI,MATCH(T103,Data!$A:$A,0),1)))</f>
        <v/>
      </c>
      <c r="T103" s="49" t="str">
        <f ca="1">IFERROR(INDEX(Data!$A$1:R$1000,_xlfn.AGGREGATE(15,6,(OFFSET(Data!$A$1,0,MATCH(T$6,Data!$1:$1,0)-1,1000,1)=IF(T$7="","Yes",T$7))/(OFFSET(Data!$A$1,0,MATCH(T$6,Data!$1:$1,0)-1,1000,1)=IF(T$7="","Yes",T$7))*ROW(Data!$C$1:$C$1000),ROW(T103)-ROW(T$7)),1),"")</f>
        <v>Univision Tlnovelas</v>
      </c>
      <c r="U103" s="49" t="str">
        <f ca="1">IF(V103="","",IF(INDEX(Data!$BI:$BI,MATCH(V103,Data!$A:$A,0),1)=0,"",INDEX(Data!$BI:$BI,MATCH(V103,Data!$A:$A,0),1)))</f>
        <v/>
      </c>
      <c r="V103" s="49" t="str">
        <f ca="1">IFERROR(INDEX(Data!$A$1:T$1000,_xlfn.AGGREGATE(15,6,(OFFSET(Data!$A$1,0,MATCH(V$6,Data!$1:$1,0)-1,1000,1)=IF(V$7="","Yes",V$7))/(OFFSET(Data!$A$1,0,MATCH(V$6,Data!$1:$1,0)-1,1000,1)=IF(V$7="","Yes",V$7))*ROW(Data!$C$1:$C$1000),ROW(V103)-ROW(V$7)),1),"")</f>
        <v/>
      </c>
      <c r="W103" s="49" t="str">
        <f ca="1">IF(X103="","",IF(INDEX(Data!$BI:$BI,MATCH(X103,Data!$A:$A,0),1)=0,"",INDEX(Data!$BI:$BI,MATCH(X103,Data!$A:$A,0),1)))</f>
        <v/>
      </c>
      <c r="X103" s="49" t="str">
        <f ca="1">IFERROR(INDEX(Data!$A$1:V$1000,_xlfn.AGGREGATE(15,6,(OFFSET(Data!$A$1,0,MATCH(X$6,Data!$1:$1,0)-1,1000,1)=IF(X$7="","Yes",X$7))/(OFFSET(Data!$A$1,0,MATCH(X$6,Data!$1:$1,0)-1,1000,1)=IF(X$7="","Yes",X$7))*ROW(Data!$C$1:$C$1000),ROW(X103)-ROW(X$7)),1),"")</f>
        <v/>
      </c>
      <c r="Y103" s="49" t="str">
        <f ca="1">IF(Z103="","",IF(INDEX(Data!$BI:$BI,MATCH(Z103,Data!$A:$A,0),1)=0,"",INDEX(Data!$BI:$BI,MATCH(Z103,Data!$A:$A,0),1)))</f>
        <v/>
      </c>
      <c r="Z103" s="49" t="str">
        <f ca="1">IFERROR(INDEX(Data!$A$1:X$1000,_xlfn.AGGREGATE(15,6,(OFFSET(Data!$A$1,0,MATCH(Z$6,Data!$1:$1,0)-1,1000,1)=IF(Z$7="","Yes",Z$7))/(OFFSET(Data!$A$1,0,MATCH(Z$6,Data!$1:$1,0)-1,1000,1)=IF(Z$7="","Yes",Z$7))*ROW(Data!$C$1:$C$1000),ROW(Z103)-ROW(Z$7)),1),"")</f>
        <v/>
      </c>
      <c r="AA103" s="49" t="str">
        <f ca="1">IF(AB103="","",IF(INDEX(Data!$BI:$BI,MATCH(AB103,Data!$A:$A,0),1)=0,"",INDEX(Data!$BI:$BI,MATCH(AB103,Data!$A:$A,0),1)))</f>
        <v/>
      </c>
      <c r="AB103" s="49" t="str">
        <f ca="1">IFERROR(INDEX(Data!$A$1:Z$1000,_xlfn.AGGREGATE(15,6,(OFFSET(Data!$A$1,0,MATCH(AB$6,Data!$1:$1,0)-1,1000,1)=IF(AB$7="","Yes",AB$7))/(OFFSET(Data!$A$1,0,MATCH(AB$6,Data!$1:$1,0)-1,1000,1)=IF(AB$7="","Yes",AB$7))*ROW(Data!$C$1:$C$1000),ROW(AB103)-ROW(AB$7)),1),"")</f>
        <v/>
      </c>
      <c r="AC103" s="49" t="str">
        <f ca="1">IF(AD103="","",IF(INDEX(Data!$BI:$BI,MATCH(AD103,Data!$A:$A,0),1)=0,"",INDEX(Data!$BI:$BI,MATCH(AD103,Data!$A:$A,0),1)))</f>
        <v/>
      </c>
      <c r="AD103" s="49" t="str">
        <f ca="1">IFERROR(INDEX(Data!$A$1:AB$1000,_xlfn.AGGREGATE(15,6,(OFFSET(Data!$A$1,0,MATCH(AD$6,Data!$1:$1,0)-1,1000,1)=IF(AD$7="","Yes",AD$7))/(OFFSET(Data!$A$1,0,MATCH(AD$6,Data!$1:$1,0)-1,1000,1)=IF(AD$7="","Yes",AD$7))*ROW(Data!$C$1:$C$1000),ROW(AD103)-ROW(AD$7)),1),"")</f>
        <v/>
      </c>
      <c r="AE103" s="49" t="str">
        <f ca="1">IF(AF103="","",IF(INDEX(Data!$BI:$BI,MATCH(AF103,Data!$A:$A,0),1)=0,"",INDEX(Data!$BI:$BI,MATCH(AF103,Data!$A:$A,0),1)))</f>
        <v/>
      </c>
      <c r="AF103" s="49" t="str">
        <f ca="1">IFERROR(INDEX(Data!$A$1:AJ$1000,_xlfn.AGGREGATE(15,6,(OFFSET(Data!$A$1,0,MATCH(AF$6,Data!$1:$1,0)-1,1000,1)=IF(AF$7="","Yes",AF$7))/(OFFSET(Data!$A$1,0,MATCH(AF$6,Data!$1:$1,0)-1,1000,1)=IF(AF$7="","Yes",AF$7))*ROW(Data!$C$1:$C$1000),ROW(AF103)-ROW(AF$7)),1),"")</f>
        <v/>
      </c>
      <c r="AG103" s="49" t="str">
        <f ca="1">IF(AH103="","",IF(INDEX(Data!$BI:$BI,MATCH(AH103,Data!$A:$A,0),1)=0,"",INDEX(Data!$BI:$BI,MATCH(AH103,Data!$A:$A,0),1)))</f>
        <v/>
      </c>
      <c r="AH103" s="49" t="str">
        <f ca="1">IFERROR(INDEX(Data!$A$1:AL$1000,_xlfn.AGGREGATE(15,6,(OFFSET(Data!$A$1,0,MATCH(AH$6,Data!$1:$1,0)-1,1000,1)=IF(AH$7="","Yes",AH$7))/(OFFSET(Data!$A$1,0,MATCH(AH$6,Data!$1:$1,0)-1,1000,1)=IF(AH$7="","Yes",AH$7))*ROW(Data!$C$1:$C$1000),ROW(AH103)-ROW(AH$7)),1),"")</f>
        <v/>
      </c>
    </row>
    <row r="104" spans="1:34" x14ac:dyDescent="0.4">
      <c r="A104" s="49" t="str">
        <f ca="1">IF(B104="","",IF(INDEX(Data!$BI:$BI,MATCH(B104,Data!$A:$A,0),1)=0,"",INDEX(Data!$BI:$BI,MATCH(B104,Data!$A:$A,0),1)))</f>
        <v/>
      </c>
      <c r="B104" s="49" t="str">
        <f ca="1">IFERROR(INDEX(Data!A$1:$A$1000,_xlfn.AGGREGATE(15,6,(OFFSET(Data!$A$1,0,MATCH(B$6,Data!$1:$1,0)-1,1000,1)=IF(B$7="","Yes",B$7))/(OFFSET(Data!$A$1,0,MATCH(B$6,Data!$1:$1,0)-1,1000,1)=IF(B$7="","Yes",B$7))*ROW(Data!$C$1:$C$1000),ROW(B104)-ROW(B$7)),1),"")</f>
        <v/>
      </c>
      <c r="C104" s="49" t="str">
        <f ca="1">IF(D104="","",IF(INDEX(Data!$BI:$BI,MATCH(D104,Data!$A:$A,0),1)=0,"",INDEX(Data!$BI:$BI,MATCH(D104,Data!$A:$A,0),1)))</f>
        <v/>
      </c>
      <c r="D104" s="49" t="str">
        <f ca="1">IFERROR(INDEX(Data!$A$1:C$1000,_xlfn.AGGREGATE(15,6,(OFFSET(Data!$A$1,0,MATCH(D$6,Data!$1:$1,0)-1,1000,1)=IF(D$7="","Yes",D$7))/(OFFSET(Data!$A$1,0,MATCH(D$6,Data!$1:$1,0)-1,1000,1)=IF(D$7="","Yes",D$7))*ROW(Data!$C$1:$C$1000),ROW(D104)-ROW(D$7)),1),"")</f>
        <v/>
      </c>
      <c r="E104" s="49" t="str">
        <f ca="1">IF(F104="","",IF(INDEX(Data!$BI:$BI,MATCH(F104,Data!$A:$A,0),1)=0,"",INDEX(Data!$BI:$BI,MATCH(F104,Data!$A:$A,0),1)))</f>
        <v/>
      </c>
      <c r="F104" s="49" t="str">
        <f ca="1">IFERROR(INDEX(Data!$A$1:E$1000,_xlfn.AGGREGATE(15,6,(OFFSET(Data!$A$1,0,MATCH(F$6,Data!$1:$1,0)-1,1000,1)=IF(F$7="","Yes",F$7))/(OFFSET(Data!$A$1,0,MATCH(F$6,Data!$1:$1,0)-1,1000,1)=IF(F$7="","Yes",F$7))*ROW(Data!$C$1:$C$1000),ROW(F104)-ROW(F$7)),1),"")</f>
        <v/>
      </c>
      <c r="G104" s="49" t="str">
        <f ca="1">IF(H104="","",IF(INDEX(Data!$BI:$BI,MATCH(H104,Data!$A:$A,0),1)=0,"",INDEX(Data!$BI:$BI,MATCH(H104,Data!$A:$A,0),1)))</f>
        <v/>
      </c>
      <c r="H104" s="49" t="str">
        <f ca="1">IFERROR(INDEX(Data!$A$1:G$1000,_xlfn.AGGREGATE(15,6,(OFFSET(Data!$A$1,0,MATCH(H$6,Data!$1:$1,0)-1,1000,1)=IF(H$7="","Yes",H$7))/(OFFSET(Data!$A$1,0,MATCH(H$6,Data!$1:$1,0)-1,1000,1)=IF(H$7="","Yes",H$7))*ROW(Data!$C$1:$C$1000),ROW(H104)-ROW(H$7)),1),"")</f>
        <v/>
      </c>
      <c r="I104" s="49" t="str">
        <f ca="1">IF(J104="","",IF(INDEX(Data!$BI:$BI,MATCH(J104,Data!$A:$A,0),1)=0,"",INDEX(Data!$BI:$BI,MATCH(J104,Data!$A:$A,0),1)))</f>
        <v/>
      </c>
      <c r="J104" s="49" t="str">
        <f ca="1">IFERROR(INDEX(Data!$A$1:I$1000,_xlfn.AGGREGATE(15,6,(OFFSET(Data!$A$1,0,MATCH(J$6,Data!$1:$1,0)-1,1000,1)=IF(J$7="","Yes",J$7))/(OFFSET(Data!$A$1,0,MATCH(J$6,Data!$1:$1,0)-1,1000,1)=IF(J$7="","Yes",J$7))*ROW(Data!$C$1:$C$1000),ROW(J104)-ROW(J$7)),1),"")</f>
        <v/>
      </c>
      <c r="K104" s="49" t="str">
        <f ca="1">IF(L104="","",IF(INDEX(Data!$BI:$BI,MATCH(L104,Data!$A:$A,0),1)=0,"",INDEX(Data!$BI:$BI,MATCH(L104,Data!$A:$A,0),1)))</f>
        <v/>
      </c>
      <c r="L104" s="49" t="str">
        <f ca="1">IFERROR(INDEX(Data!$A$1:K$1000,_xlfn.AGGREGATE(15,6,(OFFSET(Data!$A$1,0,MATCH(L$6,Data!$1:$1,0)-1,1000,1)=IF(L$7="","Yes",L$7))/(OFFSET(Data!$A$1,0,MATCH(L$6,Data!$1:$1,0)-1,1000,1)=IF(L$7="","Yes",L$7))*ROW(Data!$C$1:$C$1000),ROW(L104)-ROW(L$7)),1),"")</f>
        <v/>
      </c>
      <c r="M104" s="49" t="str">
        <f ca="1">IF(N104="","",IF(INDEX(Data!$BI:$BI,MATCH(N104,Data!$A:$A,0),1)=0,"",INDEX(Data!$BI:$BI,MATCH(N104,Data!$A:$A,0),1)))</f>
        <v/>
      </c>
      <c r="N104" s="49" t="str">
        <f ca="1">IFERROR(INDEX(Data!$A$1:M$1000,_xlfn.AGGREGATE(15,6,(OFFSET(Data!$A$1,0,MATCH(N$6,Data!$1:$1,0)-1,1000,1)=IF(N$7="","Yes",N$7))/(OFFSET(Data!$A$1,0,MATCH(N$6,Data!$1:$1,0)-1,1000,1)=IF(N$7="","Yes",N$7))*ROW(Data!$C$1:$C$1000),ROW(N104)-ROW(N$7)),1),"")</f>
        <v>Weather Channel</v>
      </c>
      <c r="O104" s="49" t="str">
        <f ca="1">IF(P104="","",IF(INDEX(Data!$BI:$BI,MATCH(P104,Data!$A:$A,0),1)=0,"",INDEX(Data!$BI:$BI,MATCH(P104,Data!$A:$A,0),1)))</f>
        <v/>
      </c>
      <c r="P104" s="49" t="str">
        <f ca="1">IFERROR(INDEX(Data!$A$1:O$1000,_xlfn.AGGREGATE(15,6,(OFFSET(Data!$A$1,0,MATCH(P$6,Data!$1:$1,0)-1,1000,1)=IF(P$7="","Yes",P$7))/(OFFSET(Data!$A$1,0,MATCH(P$6,Data!$1:$1,0)-1,1000,1)=IF(P$7="","Yes",P$7))*ROW(Data!$C$1:$C$1000),ROW(P104)-ROW(P$7)),1),"")</f>
        <v>Revolt</v>
      </c>
      <c r="Q104" s="49" t="str">
        <f ca="1">IF(R104="","",IF(INDEX(Data!$BI:$BI,MATCH(R104,Data!$A:$A,0),1)=0,"",INDEX(Data!$BI:$BI,MATCH(R104,Data!$A:$A,0),1)))</f>
        <v/>
      </c>
      <c r="R104" s="49" t="str">
        <f ca="1">IFERROR(INDEX(Data!$A$1:Q$1000,_xlfn.AGGREGATE(15,6,(OFFSET(Data!$A$1,0,MATCH(R$6,Data!$1:$1,0)-1,1000,1)=IF(R$7="","Yes",R$7))/(OFFSET(Data!$A$1,0,MATCH(R$6,Data!$1:$1,0)-1,1000,1)=IF(R$7="","Yes",R$7))*ROW(Data!$C$1:$C$1000),ROW(R104)-ROW(R$7)),1),"")</f>
        <v>POP</v>
      </c>
      <c r="S104" s="49" t="str">
        <f ca="1">IF(T104="","",IF(INDEX(Data!$BI:$BI,MATCH(T104,Data!$A:$A,0),1)=0,"",INDEX(Data!$BI:$BI,MATCH(T104,Data!$A:$A,0),1)))</f>
        <v/>
      </c>
      <c r="T104" s="49" t="str">
        <f ca="1">IFERROR(INDEX(Data!$A$1:R$1000,_xlfn.AGGREGATE(15,6,(OFFSET(Data!$A$1,0,MATCH(T$6,Data!$1:$1,0)-1,1000,1)=IF(T$7="","Yes",T$7))/(OFFSET(Data!$A$1,0,MATCH(T$6,Data!$1:$1,0)-1,1000,1)=IF(T$7="","Yes",T$7))*ROW(Data!$C$1:$C$1000),ROW(T104)-ROW(T$7)),1),"")</f>
        <v>Up</v>
      </c>
      <c r="U104" s="49" t="str">
        <f ca="1">IF(V104="","",IF(INDEX(Data!$BI:$BI,MATCH(V104,Data!$A:$A,0),1)=0,"",INDEX(Data!$BI:$BI,MATCH(V104,Data!$A:$A,0),1)))</f>
        <v/>
      </c>
      <c r="V104" s="49" t="str">
        <f ca="1">IFERROR(INDEX(Data!$A$1:T$1000,_xlfn.AGGREGATE(15,6,(OFFSET(Data!$A$1,0,MATCH(V$6,Data!$1:$1,0)-1,1000,1)=IF(V$7="","Yes",V$7))/(OFFSET(Data!$A$1,0,MATCH(V$6,Data!$1:$1,0)-1,1000,1)=IF(V$7="","Yes",V$7))*ROW(Data!$C$1:$C$1000),ROW(V104)-ROW(V$7)),1),"")</f>
        <v/>
      </c>
      <c r="W104" s="49" t="str">
        <f ca="1">IF(X104="","",IF(INDEX(Data!$BI:$BI,MATCH(X104,Data!$A:$A,0),1)=0,"",INDEX(Data!$BI:$BI,MATCH(X104,Data!$A:$A,0),1)))</f>
        <v/>
      </c>
      <c r="X104" s="49" t="str">
        <f ca="1">IFERROR(INDEX(Data!$A$1:V$1000,_xlfn.AGGREGATE(15,6,(OFFSET(Data!$A$1,0,MATCH(X$6,Data!$1:$1,0)-1,1000,1)=IF(X$7="","Yes",X$7))/(OFFSET(Data!$A$1,0,MATCH(X$6,Data!$1:$1,0)-1,1000,1)=IF(X$7="","Yes",X$7))*ROW(Data!$C$1:$C$1000),ROW(X104)-ROW(X$7)),1),"")</f>
        <v/>
      </c>
      <c r="Y104" s="49" t="str">
        <f ca="1">IF(Z104="","",IF(INDEX(Data!$BI:$BI,MATCH(Z104,Data!$A:$A,0),1)=0,"",INDEX(Data!$BI:$BI,MATCH(Z104,Data!$A:$A,0),1)))</f>
        <v/>
      </c>
      <c r="Z104" s="49" t="str">
        <f ca="1">IFERROR(INDEX(Data!$A$1:X$1000,_xlfn.AGGREGATE(15,6,(OFFSET(Data!$A$1,0,MATCH(Z$6,Data!$1:$1,0)-1,1000,1)=IF(Z$7="","Yes",Z$7))/(OFFSET(Data!$A$1,0,MATCH(Z$6,Data!$1:$1,0)-1,1000,1)=IF(Z$7="","Yes",Z$7))*ROW(Data!$C$1:$C$1000),ROW(Z104)-ROW(Z$7)),1),"")</f>
        <v/>
      </c>
      <c r="AA104" s="49" t="str">
        <f ca="1">IF(AB104="","",IF(INDEX(Data!$BI:$BI,MATCH(AB104,Data!$A:$A,0),1)=0,"",INDEX(Data!$BI:$BI,MATCH(AB104,Data!$A:$A,0),1)))</f>
        <v/>
      </c>
      <c r="AB104" s="49" t="str">
        <f ca="1">IFERROR(INDEX(Data!$A$1:Z$1000,_xlfn.AGGREGATE(15,6,(OFFSET(Data!$A$1,0,MATCH(AB$6,Data!$1:$1,0)-1,1000,1)=IF(AB$7="","Yes",AB$7))/(OFFSET(Data!$A$1,0,MATCH(AB$6,Data!$1:$1,0)-1,1000,1)=IF(AB$7="","Yes",AB$7))*ROW(Data!$C$1:$C$1000),ROW(AB104)-ROW(AB$7)),1),"")</f>
        <v/>
      </c>
      <c r="AC104" s="49" t="str">
        <f ca="1">IF(AD104="","",IF(INDEX(Data!$BI:$BI,MATCH(AD104,Data!$A:$A,0),1)=0,"",INDEX(Data!$BI:$BI,MATCH(AD104,Data!$A:$A,0),1)))</f>
        <v/>
      </c>
      <c r="AD104" s="49" t="str">
        <f ca="1">IFERROR(INDEX(Data!$A$1:AB$1000,_xlfn.AGGREGATE(15,6,(OFFSET(Data!$A$1,0,MATCH(AD$6,Data!$1:$1,0)-1,1000,1)=IF(AD$7="","Yes",AD$7))/(OFFSET(Data!$A$1,0,MATCH(AD$6,Data!$1:$1,0)-1,1000,1)=IF(AD$7="","Yes",AD$7))*ROW(Data!$C$1:$C$1000),ROW(AD104)-ROW(AD$7)),1),"")</f>
        <v/>
      </c>
      <c r="AE104" s="49" t="str">
        <f ca="1">IF(AF104="","",IF(INDEX(Data!$BI:$BI,MATCH(AF104,Data!$A:$A,0),1)=0,"",INDEX(Data!$BI:$BI,MATCH(AF104,Data!$A:$A,0),1)))</f>
        <v/>
      </c>
      <c r="AF104" s="49" t="str">
        <f ca="1">IFERROR(INDEX(Data!$A$1:AJ$1000,_xlfn.AGGREGATE(15,6,(OFFSET(Data!$A$1,0,MATCH(AF$6,Data!$1:$1,0)-1,1000,1)=IF(AF$7="","Yes",AF$7))/(OFFSET(Data!$A$1,0,MATCH(AF$6,Data!$1:$1,0)-1,1000,1)=IF(AF$7="","Yes",AF$7))*ROW(Data!$C$1:$C$1000),ROW(AF104)-ROW(AF$7)),1),"")</f>
        <v/>
      </c>
      <c r="AG104" s="49" t="str">
        <f ca="1">IF(AH104="","",IF(INDEX(Data!$BI:$BI,MATCH(AH104,Data!$A:$A,0),1)=0,"",INDEX(Data!$BI:$BI,MATCH(AH104,Data!$A:$A,0),1)))</f>
        <v/>
      </c>
      <c r="AH104" s="49" t="str">
        <f ca="1">IFERROR(INDEX(Data!$A$1:AL$1000,_xlfn.AGGREGATE(15,6,(OFFSET(Data!$A$1,0,MATCH(AH$6,Data!$1:$1,0)-1,1000,1)=IF(AH$7="","Yes",AH$7))/(OFFSET(Data!$A$1,0,MATCH(AH$6,Data!$1:$1,0)-1,1000,1)=IF(AH$7="","Yes",AH$7))*ROW(Data!$C$1:$C$1000),ROW(AH104)-ROW(AH$7)),1),"")</f>
        <v/>
      </c>
    </row>
    <row r="105" spans="1:34" x14ac:dyDescent="0.4">
      <c r="A105" s="49" t="str">
        <f ca="1">IF(B105="","",IF(INDEX(Data!$BI:$BI,MATCH(B105,Data!$A:$A,0),1)=0,"",INDEX(Data!$BI:$BI,MATCH(B105,Data!$A:$A,0),1)))</f>
        <v/>
      </c>
      <c r="B105" s="49" t="str">
        <f ca="1">IFERROR(INDEX(Data!A$1:$A$1000,_xlfn.AGGREGATE(15,6,(OFFSET(Data!$A$1,0,MATCH(B$6,Data!$1:$1,0)-1,1000,1)=IF(B$7="","Yes",B$7))/(OFFSET(Data!$A$1,0,MATCH(B$6,Data!$1:$1,0)-1,1000,1)=IF(B$7="","Yes",B$7))*ROW(Data!$C$1:$C$1000),ROW(B105)-ROW(B$7)),1),"")</f>
        <v/>
      </c>
      <c r="C105" s="49" t="str">
        <f ca="1">IF(D105="","",IF(INDEX(Data!$BI:$BI,MATCH(D105,Data!$A:$A,0),1)=0,"",INDEX(Data!$BI:$BI,MATCH(D105,Data!$A:$A,0),1)))</f>
        <v/>
      </c>
      <c r="D105" s="49" t="str">
        <f ca="1">IFERROR(INDEX(Data!$A$1:C$1000,_xlfn.AGGREGATE(15,6,(OFFSET(Data!$A$1,0,MATCH(D$6,Data!$1:$1,0)-1,1000,1)=IF(D$7="","Yes",D$7))/(OFFSET(Data!$A$1,0,MATCH(D$6,Data!$1:$1,0)-1,1000,1)=IF(D$7="","Yes",D$7))*ROW(Data!$C$1:$C$1000),ROW(D105)-ROW(D$7)),1),"")</f>
        <v/>
      </c>
      <c r="E105" s="49" t="str">
        <f ca="1">IF(F105="","",IF(INDEX(Data!$BI:$BI,MATCH(F105,Data!$A:$A,0),1)=0,"",INDEX(Data!$BI:$BI,MATCH(F105,Data!$A:$A,0),1)))</f>
        <v/>
      </c>
      <c r="F105" s="49" t="str">
        <f ca="1">IFERROR(INDEX(Data!$A$1:E$1000,_xlfn.AGGREGATE(15,6,(OFFSET(Data!$A$1,0,MATCH(F$6,Data!$1:$1,0)-1,1000,1)=IF(F$7="","Yes",F$7))/(OFFSET(Data!$A$1,0,MATCH(F$6,Data!$1:$1,0)-1,1000,1)=IF(F$7="","Yes",F$7))*ROW(Data!$C$1:$C$1000),ROW(F105)-ROW(F$7)),1),"")</f>
        <v/>
      </c>
      <c r="G105" s="49" t="str">
        <f ca="1">IF(H105="","",IF(INDEX(Data!$BI:$BI,MATCH(H105,Data!$A:$A,0),1)=0,"",INDEX(Data!$BI:$BI,MATCH(H105,Data!$A:$A,0),1)))</f>
        <v/>
      </c>
      <c r="H105" s="49" t="str">
        <f ca="1">IFERROR(INDEX(Data!$A$1:G$1000,_xlfn.AGGREGATE(15,6,(OFFSET(Data!$A$1,0,MATCH(H$6,Data!$1:$1,0)-1,1000,1)=IF(H$7="","Yes",H$7))/(OFFSET(Data!$A$1,0,MATCH(H$6,Data!$1:$1,0)-1,1000,1)=IF(H$7="","Yes",H$7))*ROW(Data!$C$1:$C$1000),ROW(H105)-ROW(H$7)),1),"")</f>
        <v/>
      </c>
      <c r="I105" s="49" t="str">
        <f ca="1">IF(J105="","",IF(INDEX(Data!$BI:$BI,MATCH(J105,Data!$A:$A,0),1)=0,"",INDEX(Data!$BI:$BI,MATCH(J105,Data!$A:$A,0),1)))</f>
        <v/>
      </c>
      <c r="J105" s="49" t="str">
        <f ca="1">IFERROR(INDEX(Data!$A$1:I$1000,_xlfn.AGGREGATE(15,6,(OFFSET(Data!$A$1,0,MATCH(J$6,Data!$1:$1,0)-1,1000,1)=IF(J$7="","Yes",J$7))/(OFFSET(Data!$A$1,0,MATCH(J$6,Data!$1:$1,0)-1,1000,1)=IF(J$7="","Yes",J$7))*ROW(Data!$C$1:$C$1000),ROW(J105)-ROW(J$7)),1),"")</f>
        <v/>
      </c>
      <c r="K105" s="49" t="str">
        <f ca="1">IF(L105="","",IF(INDEX(Data!$BI:$BI,MATCH(L105,Data!$A:$A,0),1)=0,"",INDEX(Data!$BI:$BI,MATCH(L105,Data!$A:$A,0),1)))</f>
        <v/>
      </c>
      <c r="L105" s="49" t="str">
        <f ca="1">IFERROR(INDEX(Data!$A$1:K$1000,_xlfn.AGGREGATE(15,6,(OFFSET(Data!$A$1,0,MATCH(L$6,Data!$1:$1,0)-1,1000,1)=IF(L$7="","Yes",L$7))/(OFFSET(Data!$A$1,0,MATCH(L$6,Data!$1:$1,0)-1,1000,1)=IF(L$7="","Yes",L$7))*ROW(Data!$C$1:$C$1000),ROW(L105)-ROW(L$7)),1),"")</f>
        <v/>
      </c>
      <c r="M105" s="49" t="str">
        <f ca="1">IF(N105="","",IF(INDEX(Data!$BI:$BI,MATCH(N105,Data!$A:$A,0),1)=0,"",INDEX(Data!$BI:$BI,MATCH(N105,Data!$A:$A,0),1)))</f>
        <v/>
      </c>
      <c r="N105" s="49" t="str">
        <f ca="1">IFERROR(INDEX(Data!$A$1:M$1000,_xlfn.AGGREGATE(15,6,(OFFSET(Data!$A$1,0,MATCH(N$6,Data!$1:$1,0)-1,1000,1)=IF(N$7="","Yes",N$7))/(OFFSET(Data!$A$1,0,MATCH(N$6,Data!$1:$1,0)-1,1000,1)=IF(N$7="","Yes",N$7))*ROW(Data!$C$1:$C$1000),ROW(N105)-ROW(N$7)),1),"")</f>
        <v/>
      </c>
      <c r="O105" s="49" t="str">
        <f ca="1">IF(P105="","",IF(INDEX(Data!$BI:$BI,MATCH(P105,Data!$A:$A,0),1)=0,"",INDEX(Data!$BI:$BI,MATCH(P105,Data!$A:$A,0),1)))</f>
        <v/>
      </c>
      <c r="P105" s="49" t="str">
        <f ca="1">IFERROR(INDEX(Data!$A$1:O$1000,_xlfn.AGGREGATE(15,6,(OFFSET(Data!$A$1,0,MATCH(P$6,Data!$1:$1,0)-1,1000,1)=IF(P$7="","Yes",P$7))/(OFFSET(Data!$A$1,0,MATCH(P$6,Data!$1:$1,0)-1,1000,1)=IF(P$7="","Yes",P$7))*ROW(Data!$C$1:$C$1000),ROW(P105)-ROW(P$7)),1),"")</f>
        <v>RFD-TV</v>
      </c>
      <c r="Q105" s="49" t="str">
        <f ca="1">IF(R105="","",IF(INDEX(Data!$BI:$BI,MATCH(R105,Data!$A:$A,0),1)=0,"",INDEX(Data!$BI:$BI,MATCH(R105,Data!$A:$A,0),1)))</f>
        <v/>
      </c>
      <c r="R105" s="49" t="str">
        <f ca="1">IFERROR(INDEX(Data!$A$1:Q$1000,_xlfn.AGGREGATE(15,6,(OFFSET(Data!$A$1,0,MATCH(R$6,Data!$1:$1,0)-1,1000,1)=IF(R$7="","Yes",R$7))/(OFFSET(Data!$A$1,0,MATCH(R$6,Data!$1:$1,0)-1,1000,1)=IF(R$7="","Yes",R$7))*ROW(Data!$C$1:$C$1000),ROW(R105)-ROW(R$7)),1),"")</f>
        <v>Reelz</v>
      </c>
      <c r="S105" s="49" t="str">
        <f ca="1">IF(T105="","",IF(INDEX(Data!$BI:$BI,MATCH(T105,Data!$A:$A,0),1)=0,"",INDEX(Data!$BI:$BI,MATCH(T105,Data!$A:$A,0),1)))</f>
        <v/>
      </c>
      <c r="T105" s="49" t="str">
        <f ca="1">IFERROR(INDEX(Data!$A$1:R$1000,_xlfn.AGGREGATE(15,6,(OFFSET(Data!$A$1,0,MATCH(T$6,Data!$1:$1,0)-1,1000,1)=IF(T$7="","Yes",T$7))/(OFFSET(Data!$A$1,0,MATCH(T$6,Data!$1:$1,0)-1,1000,1)=IF(T$7="","Yes",T$7))*ROW(Data!$C$1:$C$1000),ROW(T105)-ROW(T$7)),1),"")</f>
        <v>USA Network</v>
      </c>
      <c r="U105" s="49" t="str">
        <f ca="1">IF(V105="","",IF(INDEX(Data!$BI:$BI,MATCH(V105,Data!$A:$A,0),1)=0,"",INDEX(Data!$BI:$BI,MATCH(V105,Data!$A:$A,0),1)))</f>
        <v/>
      </c>
      <c r="V105" s="49" t="str">
        <f ca="1">IFERROR(INDEX(Data!$A$1:T$1000,_xlfn.AGGREGATE(15,6,(OFFSET(Data!$A$1,0,MATCH(V$6,Data!$1:$1,0)-1,1000,1)=IF(V$7="","Yes",V$7))/(OFFSET(Data!$A$1,0,MATCH(V$6,Data!$1:$1,0)-1,1000,1)=IF(V$7="","Yes",V$7))*ROW(Data!$C$1:$C$1000),ROW(V105)-ROW(V$7)),1),"")</f>
        <v/>
      </c>
      <c r="W105" s="49" t="str">
        <f ca="1">IF(X105="","",IF(INDEX(Data!$BI:$BI,MATCH(X105,Data!$A:$A,0),1)=0,"",INDEX(Data!$BI:$BI,MATCH(X105,Data!$A:$A,0),1)))</f>
        <v/>
      </c>
      <c r="X105" s="49" t="str">
        <f ca="1">IFERROR(INDEX(Data!$A$1:V$1000,_xlfn.AGGREGATE(15,6,(OFFSET(Data!$A$1,0,MATCH(X$6,Data!$1:$1,0)-1,1000,1)=IF(X$7="","Yes",X$7))/(OFFSET(Data!$A$1,0,MATCH(X$6,Data!$1:$1,0)-1,1000,1)=IF(X$7="","Yes",X$7))*ROW(Data!$C$1:$C$1000),ROW(X105)-ROW(X$7)),1),"")</f>
        <v/>
      </c>
      <c r="Y105" s="49" t="str">
        <f ca="1">IF(Z105="","",IF(INDEX(Data!$BI:$BI,MATCH(Z105,Data!$A:$A,0),1)=0,"",INDEX(Data!$BI:$BI,MATCH(Z105,Data!$A:$A,0),1)))</f>
        <v/>
      </c>
      <c r="Z105" s="49" t="str">
        <f ca="1">IFERROR(INDEX(Data!$A$1:X$1000,_xlfn.AGGREGATE(15,6,(OFFSET(Data!$A$1,0,MATCH(Z$6,Data!$1:$1,0)-1,1000,1)=IF(Z$7="","Yes",Z$7))/(OFFSET(Data!$A$1,0,MATCH(Z$6,Data!$1:$1,0)-1,1000,1)=IF(Z$7="","Yes",Z$7))*ROW(Data!$C$1:$C$1000),ROW(Z105)-ROW(Z$7)),1),"")</f>
        <v/>
      </c>
      <c r="AA105" s="49" t="str">
        <f ca="1">IF(AB105="","",IF(INDEX(Data!$BI:$BI,MATCH(AB105,Data!$A:$A,0),1)=0,"",INDEX(Data!$BI:$BI,MATCH(AB105,Data!$A:$A,0),1)))</f>
        <v/>
      </c>
      <c r="AB105" s="49" t="str">
        <f ca="1">IFERROR(INDEX(Data!$A$1:Z$1000,_xlfn.AGGREGATE(15,6,(OFFSET(Data!$A$1,0,MATCH(AB$6,Data!$1:$1,0)-1,1000,1)=IF(AB$7="","Yes",AB$7))/(OFFSET(Data!$A$1,0,MATCH(AB$6,Data!$1:$1,0)-1,1000,1)=IF(AB$7="","Yes",AB$7))*ROW(Data!$C$1:$C$1000),ROW(AB105)-ROW(AB$7)),1),"")</f>
        <v/>
      </c>
      <c r="AC105" s="49" t="str">
        <f ca="1">IF(AD105="","",IF(INDEX(Data!$BI:$BI,MATCH(AD105,Data!$A:$A,0),1)=0,"",INDEX(Data!$BI:$BI,MATCH(AD105,Data!$A:$A,0),1)))</f>
        <v/>
      </c>
      <c r="AD105" s="49" t="str">
        <f ca="1">IFERROR(INDEX(Data!$A$1:AB$1000,_xlfn.AGGREGATE(15,6,(OFFSET(Data!$A$1,0,MATCH(AD$6,Data!$1:$1,0)-1,1000,1)=IF(AD$7="","Yes",AD$7))/(OFFSET(Data!$A$1,0,MATCH(AD$6,Data!$1:$1,0)-1,1000,1)=IF(AD$7="","Yes",AD$7))*ROW(Data!$C$1:$C$1000),ROW(AD105)-ROW(AD$7)),1),"")</f>
        <v/>
      </c>
      <c r="AE105" s="49" t="str">
        <f ca="1">IF(AF105="","",IF(INDEX(Data!$BI:$BI,MATCH(AF105,Data!$A:$A,0),1)=0,"",INDEX(Data!$BI:$BI,MATCH(AF105,Data!$A:$A,0),1)))</f>
        <v/>
      </c>
      <c r="AF105" s="49" t="str">
        <f ca="1">IFERROR(INDEX(Data!$A$1:AJ$1000,_xlfn.AGGREGATE(15,6,(OFFSET(Data!$A$1,0,MATCH(AF$6,Data!$1:$1,0)-1,1000,1)=IF(AF$7="","Yes",AF$7))/(OFFSET(Data!$A$1,0,MATCH(AF$6,Data!$1:$1,0)-1,1000,1)=IF(AF$7="","Yes",AF$7))*ROW(Data!$C$1:$C$1000),ROW(AF105)-ROW(AF$7)),1),"")</f>
        <v/>
      </c>
      <c r="AG105" s="49" t="str">
        <f ca="1">IF(AH105="","",IF(INDEX(Data!$BI:$BI,MATCH(AH105,Data!$A:$A,0),1)=0,"",INDEX(Data!$BI:$BI,MATCH(AH105,Data!$A:$A,0),1)))</f>
        <v/>
      </c>
      <c r="AH105" s="49" t="str">
        <f ca="1">IFERROR(INDEX(Data!$A$1:AL$1000,_xlfn.AGGREGATE(15,6,(OFFSET(Data!$A$1,0,MATCH(AH$6,Data!$1:$1,0)-1,1000,1)=IF(AH$7="","Yes",AH$7))/(OFFSET(Data!$A$1,0,MATCH(AH$6,Data!$1:$1,0)-1,1000,1)=IF(AH$7="","Yes",AH$7))*ROW(Data!$C$1:$C$1000),ROW(AH105)-ROW(AH$7)),1),"")</f>
        <v/>
      </c>
    </row>
    <row r="106" spans="1:34" x14ac:dyDescent="0.4">
      <c r="A106" s="49" t="str">
        <f ca="1">IF(B106="","",IF(INDEX(Data!$BI:$BI,MATCH(B106,Data!$A:$A,0),1)=0,"",INDEX(Data!$BI:$BI,MATCH(B106,Data!$A:$A,0),1)))</f>
        <v/>
      </c>
      <c r="B106" s="49" t="str">
        <f ca="1">IFERROR(INDEX(Data!A$1:$A$1000,_xlfn.AGGREGATE(15,6,(OFFSET(Data!$A$1,0,MATCH(B$6,Data!$1:$1,0)-1,1000,1)=IF(B$7="","Yes",B$7))/(OFFSET(Data!$A$1,0,MATCH(B$6,Data!$1:$1,0)-1,1000,1)=IF(B$7="","Yes",B$7))*ROW(Data!$C$1:$C$1000),ROW(B106)-ROW(B$7)),1),"")</f>
        <v/>
      </c>
      <c r="C106" s="49" t="str">
        <f ca="1">IF(D106="","",IF(INDEX(Data!$BI:$BI,MATCH(D106,Data!$A:$A,0),1)=0,"",INDEX(Data!$BI:$BI,MATCH(D106,Data!$A:$A,0),1)))</f>
        <v/>
      </c>
      <c r="D106" s="49" t="str">
        <f ca="1">IFERROR(INDEX(Data!$A$1:C$1000,_xlfn.AGGREGATE(15,6,(OFFSET(Data!$A$1,0,MATCH(D$6,Data!$1:$1,0)-1,1000,1)=IF(D$7="","Yes",D$7))/(OFFSET(Data!$A$1,0,MATCH(D$6,Data!$1:$1,0)-1,1000,1)=IF(D$7="","Yes",D$7))*ROW(Data!$C$1:$C$1000),ROW(D106)-ROW(D$7)),1),"")</f>
        <v/>
      </c>
      <c r="E106" s="49" t="str">
        <f ca="1">IF(F106="","",IF(INDEX(Data!$BI:$BI,MATCH(F106,Data!$A:$A,0),1)=0,"",INDEX(Data!$BI:$BI,MATCH(F106,Data!$A:$A,0),1)))</f>
        <v/>
      </c>
      <c r="F106" s="49" t="str">
        <f ca="1">IFERROR(INDEX(Data!$A$1:E$1000,_xlfn.AGGREGATE(15,6,(OFFSET(Data!$A$1,0,MATCH(F$6,Data!$1:$1,0)-1,1000,1)=IF(F$7="","Yes",F$7))/(OFFSET(Data!$A$1,0,MATCH(F$6,Data!$1:$1,0)-1,1000,1)=IF(F$7="","Yes",F$7))*ROW(Data!$C$1:$C$1000),ROW(F106)-ROW(F$7)),1),"")</f>
        <v/>
      </c>
      <c r="G106" s="49" t="str">
        <f ca="1">IF(H106="","",IF(INDEX(Data!$BI:$BI,MATCH(H106,Data!$A:$A,0),1)=0,"",INDEX(Data!$BI:$BI,MATCH(H106,Data!$A:$A,0),1)))</f>
        <v/>
      </c>
      <c r="H106" s="49" t="str">
        <f ca="1">IFERROR(INDEX(Data!$A$1:G$1000,_xlfn.AGGREGATE(15,6,(OFFSET(Data!$A$1,0,MATCH(H$6,Data!$1:$1,0)-1,1000,1)=IF(H$7="","Yes",H$7))/(OFFSET(Data!$A$1,0,MATCH(H$6,Data!$1:$1,0)-1,1000,1)=IF(H$7="","Yes",H$7))*ROW(Data!$C$1:$C$1000),ROW(H106)-ROW(H$7)),1),"")</f>
        <v/>
      </c>
      <c r="I106" s="49" t="str">
        <f ca="1">IF(J106="","",IF(INDEX(Data!$BI:$BI,MATCH(J106,Data!$A:$A,0),1)=0,"",INDEX(Data!$BI:$BI,MATCH(J106,Data!$A:$A,0),1)))</f>
        <v/>
      </c>
      <c r="J106" s="49" t="str">
        <f ca="1">IFERROR(INDEX(Data!$A$1:I$1000,_xlfn.AGGREGATE(15,6,(OFFSET(Data!$A$1,0,MATCH(J$6,Data!$1:$1,0)-1,1000,1)=IF(J$7="","Yes",J$7))/(OFFSET(Data!$A$1,0,MATCH(J$6,Data!$1:$1,0)-1,1000,1)=IF(J$7="","Yes",J$7))*ROW(Data!$C$1:$C$1000),ROW(J106)-ROW(J$7)),1),"")</f>
        <v/>
      </c>
      <c r="K106" s="49" t="str">
        <f ca="1">IF(L106="","",IF(INDEX(Data!$BI:$BI,MATCH(L106,Data!$A:$A,0),1)=0,"",INDEX(Data!$BI:$BI,MATCH(L106,Data!$A:$A,0),1)))</f>
        <v/>
      </c>
      <c r="L106" s="49" t="str">
        <f ca="1">IFERROR(INDEX(Data!$A$1:K$1000,_xlfn.AGGREGATE(15,6,(OFFSET(Data!$A$1,0,MATCH(L$6,Data!$1:$1,0)-1,1000,1)=IF(L$7="","Yes",L$7))/(OFFSET(Data!$A$1,0,MATCH(L$6,Data!$1:$1,0)-1,1000,1)=IF(L$7="","Yes",L$7))*ROW(Data!$C$1:$C$1000),ROW(L106)-ROW(L$7)),1),"")</f>
        <v/>
      </c>
      <c r="M106" s="49" t="str">
        <f ca="1">IF(N106="","",IF(INDEX(Data!$BI:$BI,MATCH(N106,Data!$A:$A,0),1)=0,"",INDEX(Data!$BI:$BI,MATCH(N106,Data!$A:$A,0),1)))</f>
        <v/>
      </c>
      <c r="N106" s="49" t="str">
        <f ca="1">IFERROR(INDEX(Data!$A$1:M$1000,_xlfn.AGGREGATE(15,6,(OFFSET(Data!$A$1,0,MATCH(N$6,Data!$1:$1,0)-1,1000,1)=IF(N$7="","Yes",N$7))/(OFFSET(Data!$A$1,0,MATCH(N$6,Data!$1:$1,0)-1,1000,1)=IF(N$7="","Yes",N$7))*ROW(Data!$C$1:$C$1000),ROW(N106)-ROW(N$7)),1),"")</f>
        <v/>
      </c>
      <c r="O106" s="49" t="str">
        <f ca="1">IF(P106="","",IF(INDEX(Data!$BI:$BI,MATCH(P106,Data!$A:$A,0),1)=0,"",INDEX(Data!$BI:$BI,MATCH(P106,Data!$A:$A,0),1)))</f>
        <v/>
      </c>
      <c r="P106" s="49" t="str">
        <f ca="1">IFERROR(INDEX(Data!$A$1:O$1000,_xlfn.AGGREGATE(15,6,(OFFSET(Data!$A$1,0,MATCH(P$6,Data!$1:$1,0)-1,1000,1)=IF(P$7="","Yes",P$7))/(OFFSET(Data!$A$1,0,MATCH(P$6,Data!$1:$1,0)-1,1000,1)=IF(P$7="","Yes",P$7))*ROW(Data!$C$1:$C$1000),ROW(P106)-ROW(P$7)),1),"")</f>
        <v>Science</v>
      </c>
      <c r="Q106" s="49" t="str">
        <f ca="1">IF(R106="","",IF(INDEX(Data!$BI:$BI,MATCH(R106,Data!$A:$A,0),1)=0,"",INDEX(Data!$BI:$BI,MATCH(R106,Data!$A:$A,0),1)))</f>
        <v/>
      </c>
      <c r="R106" s="49" t="str">
        <f ca="1">IFERROR(INDEX(Data!$A$1:Q$1000,_xlfn.AGGREGATE(15,6,(OFFSET(Data!$A$1,0,MATCH(R$6,Data!$1:$1,0)-1,1000,1)=IF(R$7="","Yes",R$7))/(OFFSET(Data!$A$1,0,MATCH(R$6,Data!$1:$1,0)-1,1000,1)=IF(R$7="","Yes",R$7))*ROW(Data!$C$1:$C$1000),ROW(R106)-ROW(R$7)),1),"")</f>
        <v>Revolt</v>
      </c>
      <c r="S106" s="49" t="str">
        <f ca="1">IF(T106="","",IF(INDEX(Data!$BI:$BI,MATCH(T106,Data!$A:$A,0),1)=0,"",INDEX(Data!$BI:$BI,MATCH(T106,Data!$A:$A,0),1)))</f>
        <v/>
      </c>
      <c r="T106" s="49" t="str">
        <f ca="1">IFERROR(INDEX(Data!$A$1:R$1000,_xlfn.AGGREGATE(15,6,(OFFSET(Data!$A$1,0,MATCH(T$6,Data!$1:$1,0)-1,1000,1)=IF(T$7="","Yes",T$7))/(OFFSET(Data!$A$1,0,MATCH(T$6,Data!$1:$1,0)-1,1000,1)=IF(T$7="","Yes",T$7))*ROW(Data!$C$1:$C$1000),ROW(T106)-ROW(T$7)),1),"")</f>
        <v>Ve Plus TV</v>
      </c>
      <c r="U106" s="49" t="str">
        <f ca="1">IF(V106="","",IF(INDEX(Data!$BI:$BI,MATCH(V106,Data!$A:$A,0),1)=0,"",INDEX(Data!$BI:$BI,MATCH(V106,Data!$A:$A,0),1)))</f>
        <v/>
      </c>
      <c r="V106" s="49" t="str">
        <f ca="1">IFERROR(INDEX(Data!$A$1:T$1000,_xlfn.AGGREGATE(15,6,(OFFSET(Data!$A$1,0,MATCH(V$6,Data!$1:$1,0)-1,1000,1)=IF(V$7="","Yes",V$7))/(OFFSET(Data!$A$1,0,MATCH(V$6,Data!$1:$1,0)-1,1000,1)=IF(V$7="","Yes",V$7))*ROW(Data!$C$1:$C$1000),ROW(V106)-ROW(V$7)),1),"")</f>
        <v/>
      </c>
      <c r="W106" s="49" t="str">
        <f ca="1">IF(X106="","",IF(INDEX(Data!$BI:$BI,MATCH(X106,Data!$A:$A,0),1)=0,"",INDEX(Data!$BI:$BI,MATCH(X106,Data!$A:$A,0),1)))</f>
        <v/>
      </c>
      <c r="X106" s="49" t="str">
        <f ca="1">IFERROR(INDEX(Data!$A$1:V$1000,_xlfn.AGGREGATE(15,6,(OFFSET(Data!$A$1,0,MATCH(X$6,Data!$1:$1,0)-1,1000,1)=IF(X$7="","Yes",X$7))/(OFFSET(Data!$A$1,0,MATCH(X$6,Data!$1:$1,0)-1,1000,1)=IF(X$7="","Yes",X$7))*ROW(Data!$C$1:$C$1000),ROW(X106)-ROW(X$7)),1),"")</f>
        <v/>
      </c>
      <c r="Y106" s="49" t="str">
        <f ca="1">IF(Z106="","",IF(INDEX(Data!$BI:$BI,MATCH(Z106,Data!$A:$A,0),1)=0,"",INDEX(Data!$BI:$BI,MATCH(Z106,Data!$A:$A,0),1)))</f>
        <v/>
      </c>
      <c r="Z106" s="49" t="str">
        <f ca="1">IFERROR(INDEX(Data!$A$1:X$1000,_xlfn.AGGREGATE(15,6,(OFFSET(Data!$A$1,0,MATCH(Z$6,Data!$1:$1,0)-1,1000,1)=IF(Z$7="","Yes",Z$7))/(OFFSET(Data!$A$1,0,MATCH(Z$6,Data!$1:$1,0)-1,1000,1)=IF(Z$7="","Yes",Z$7))*ROW(Data!$C$1:$C$1000),ROW(Z106)-ROW(Z$7)),1),"")</f>
        <v/>
      </c>
      <c r="AA106" s="49" t="str">
        <f ca="1">IF(AB106="","",IF(INDEX(Data!$BI:$BI,MATCH(AB106,Data!$A:$A,0),1)=0,"",INDEX(Data!$BI:$BI,MATCH(AB106,Data!$A:$A,0),1)))</f>
        <v/>
      </c>
      <c r="AB106" s="49" t="str">
        <f ca="1">IFERROR(INDEX(Data!$A$1:Z$1000,_xlfn.AGGREGATE(15,6,(OFFSET(Data!$A$1,0,MATCH(AB$6,Data!$1:$1,0)-1,1000,1)=IF(AB$7="","Yes",AB$7))/(OFFSET(Data!$A$1,0,MATCH(AB$6,Data!$1:$1,0)-1,1000,1)=IF(AB$7="","Yes",AB$7))*ROW(Data!$C$1:$C$1000),ROW(AB106)-ROW(AB$7)),1),"")</f>
        <v/>
      </c>
      <c r="AC106" s="49" t="str">
        <f ca="1">IF(AD106="","",IF(INDEX(Data!$BI:$BI,MATCH(AD106,Data!$A:$A,0),1)=0,"",INDEX(Data!$BI:$BI,MATCH(AD106,Data!$A:$A,0),1)))</f>
        <v/>
      </c>
      <c r="AD106" s="49" t="str">
        <f ca="1">IFERROR(INDEX(Data!$A$1:AB$1000,_xlfn.AGGREGATE(15,6,(OFFSET(Data!$A$1,0,MATCH(AD$6,Data!$1:$1,0)-1,1000,1)=IF(AD$7="","Yes",AD$7))/(OFFSET(Data!$A$1,0,MATCH(AD$6,Data!$1:$1,0)-1,1000,1)=IF(AD$7="","Yes",AD$7))*ROW(Data!$C$1:$C$1000),ROW(AD106)-ROW(AD$7)),1),"")</f>
        <v/>
      </c>
      <c r="AE106" s="49" t="str">
        <f ca="1">IF(AF106="","",IF(INDEX(Data!$BI:$BI,MATCH(AF106,Data!$A:$A,0),1)=0,"",INDEX(Data!$BI:$BI,MATCH(AF106,Data!$A:$A,0),1)))</f>
        <v/>
      </c>
      <c r="AF106" s="49" t="str">
        <f ca="1">IFERROR(INDEX(Data!$A$1:AJ$1000,_xlfn.AGGREGATE(15,6,(OFFSET(Data!$A$1,0,MATCH(AF$6,Data!$1:$1,0)-1,1000,1)=IF(AF$7="","Yes",AF$7))/(OFFSET(Data!$A$1,0,MATCH(AF$6,Data!$1:$1,0)-1,1000,1)=IF(AF$7="","Yes",AF$7))*ROW(Data!$C$1:$C$1000),ROW(AF106)-ROW(AF$7)),1),"")</f>
        <v/>
      </c>
      <c r="AG106" s="49" t="str">
        <f ca="1">IF(AH106="","",IF(INDEX(Data!$BI:$BI,MATCH(AH106,Data!$A:$A,0),1)=0,"",INDEX(Data!$BI:$BI,MATCH(AH106,Data!$A:$A,0),1)))</f>
        <v/>
      </c>
      <c r="AH106" s="49" t="str">
        <f ca="1">IFERROR(INDEX(Data!$A$1:AL$1000,_xlfn.AGGREGATE(15,6,(OFFSET(Data!$A$1,0,MATCH(AH$6,Data!$1:$1,0)-1,1000,1)=IF(AH$7="","Yes",AH$7))/(OFFSET(Data!$A$1,0,MATCH(AH$6,Data!$1:$1,0)-1,1000,1)=IF(AH$7="","Yes",AH$7))*ROW(Data!$C$1:$C$1000),ROW(AH106)-ROW(AH$7)),1),"")</f>
        <v/>
      </c>
    </row>
    <row r="107" spans="1:34" x14ac:dyDescent="0.4">
      <c r="A107" s="49" t="str">
        <f ca="1">IF(B107="","",IF(INDEX(Data!$BI:$BI,MATCH(B107,Data!$A:$A,0),1)=0,"",INDEX(Data!$BI:$BI,MATCH(B107,Data!$A:$A,0),1)))</f>
        <v/>
      </c>
      <c r="B107" s="49" t="str">
        <f ca="1">IFERROR(INDEX(Data!A$1:$A$1000,_xlfn.AGGREGATE(15,6,(OFFSET(Data!$A$1,0,MATCH(B$6,Data!$1:$1,0)-1,1000,1)=IF(B$7="","Yes",B$7))/(OFFSET(Data!$A$1,0,MATCH(B$6,Data!$1:$1,0)-1,1000,1)=IF(B$7="","Yes",B$7))*ROW(Data!$C$1:$C$1000),ROW(B107)-ROW(B$7)),1),"")</f>
        <v/>
      </c>
      <c r="C107" s="49" t="str">
        <f ca="1">IF(D107="","",IF(INDEX(Data!$BI:$BI,MATCH(D107,Data!$A:$A,0),1)=0,"",INDEX(Data!$BI:$BI,MATCH(D107,Data!$A:$A,0),1)))</f>
        <v/>
      </c>
      <c r="D107" s="49" t="str">
        <f ca="1">IFERROR(INDEX(Data!$A$1:C$1000,_xlfn.AGGREGATE(15,6,(OFFSET(Data!$A$1,0,MATCH(D$6,Data!$1:$1,0)-1,1000,1)=IF(D$7="","Yes",D$7))/(OFFSET(Data!$A$1,0,MATCH(D$6,Data!$1:$1,0)-1,1000,1)=IF(D$7="","Yes",D$7))*ROW(Data!$C$1:$C$1000),ROW(D107)-ROW(D$7)),1),"")</f>
        <v/>
      </c>
      <c r="E107" s="49" t="str">
        <f ca="1">IF(F107="","",IF(INDEX(Data!$BI:$BI,MATCH(F107,Data!$A:$A,0),1)=0,"",INDEX(Data!$BI:$BI,MATCH(F107,Data!$A:$A,0),1)))</f>
        <v/>
      </c>
      <c r="F107" s="49" t="str">
        <f ca="1">IFERROR(INDEX(Data!$A$1:E$1000,_xlfn.AGGREGATE(15,6,(OFFSET(Data!$A$1,0,MATCH(F$6,Data!$1:$1,0)-1,1000,1)=IF(F$7="","Yes",F$7))/(OFFSET(Data!$A$1,0,MATCH(F$6,Data!$1:$1,0)-1,1000,1)=IF(F$7="","Yes",F$7))*ROW(Data!$C$1:$C$1000),ROW(F107)-ROW(F$7)),1),"")</f>
        <v/>
      </c>
      <c r="G107" s="49" t="str">
        <f ca="1">IF(H107="","",IF(INDEX(Data!$BI:$BI,MATCH(H107,Data!$A:$A,0),1)=0,"",INDEX(Data!$BI:$BI,MATCH(H107,Data!$A:$A,0),1)))</f>
        <v/>
      </c>
      <c r="H107" s="49" t="str">
        <f ca="1">IFERROR(INDEX(Data!$A$1:G$1000,_xlfn.AGGREGATE(15,6,(OFFSET(Data!$A$1,0,MATCH(H$6,Data!$1:$1,0)-1,1000,1)=IF(H$7="","Yes",H$7))/(OFFSET(Data!$A$1,0,MATCH(H$6,Data!$1:$1,0)-1,1000,1)=IF(H$7="","Yes",H$7))*ROW(Data!$C$1:$C$1000),ROW(H107)-ROW(H$7)),1),"")</f>
        <v/>
      </c>
      <c r="I107" s="49" t="str">
        <f ca="1">IF(J107="","",IF(INDEX(Data!$BI:$BI,MATCH(J107,Data!$A:$A,0),1)=0,"",INDEX(Data!$BI:$BI,MATCH(J107,Data!$A:$A,0),1)))</f>
        <v/>
      </c>
      <c r="J107" s="49" t="str">
        <f ca="1">IFERROR(INDEX(Data!$A$1:I$1000,_xlfn.AGGREGATE(15,6,(OFFSET(Data!$A$1,0,MATCH(J$6,Data!$1:$1,0)-1,1000,1)=IF(J$7="","Yes",J$7))/(OFFSET(Data!$A$1,0,MATCH(J$6,Data!$1:$1,0)-1,1000,1)=IF(J$7="","Yes",J$7))*ROW(Data!$C$1:$C$1000),ROW(J107)-ROW(J$7)),1),"")</f>
        <v/>
      </c>
      <c r="K107" s="49" t="str">
        <f ca="1">IF(L107="","",IF(INDEX(Data!$BI:$BI,MATCH(L107,Data!$A:$A,0),1)=0,"",INDEX(Data!$BI:$BI,MATCH(L107,Data!$A:$A,0),1)))</f>
        <v/>
      </c>
      <c r="L107" s="49" t="str">
        <f ca="1">IFERROR(INDEX(Data!$A$1:K$1000,_xlfn.AGGREGATE(15,6,(OFFSET(Data!$A$1,0,MATCH(L$6,Data!$1:$1,0)-1,1000,1)=IF(L$7="","Yes",L$7))/(OFFSET(Data!$A$1,0,MATCH(L$6,Data!$1:$1,0)-1,1000,1)=IF(L$7="","Yes",L$7))*ROW(Data!$C$1:$C$1000),ROW(L107)-ROW(L$7)),1),"")</f>
        <v/>
      </c>
      <c r="M107" s="49" t="str">
        <f ca="1">IF(N107="","",IF(INDEX(Data!$BI:$BI,MATCH(N107,Data!$A:$A,0),1)=0,"",INDEX(Data!$BI:$BI,MATCH(N107,Data!$A:$A,0),1)))</f>
        <v/>
      </c>
      <c r="N107" s="49" t="str">
        <f ca="1">IFERROR(INDEX(Data!$A$1:M$1000,_xlfn.AGGREGATE(15,6,(OFFSET(Data!$A$1,0,MATCH(N$6,Data!$1:$1,0)-1,1000,1)=IF(N$7="","Yes",N$7))/(OFFSET(Data!$A$1,0,MATCH(N$6,Data!$1:$1,0)-1,1000,1)=IF(N$7="","Yes",N$7))*ROW(Data!$C$1:$C$1000),ROW(N107)-ROW(N$7)),1),"")</f>
        <v/>
      </c>
      <c r="O107" s="49" t="str">
        <f ca="1">IF(P107="","",IF(INDEX(Data!$BI:$BI,MATCH(P107,Data!$A:$A,0),1)=0,"",INDEX(Data!$BI:$BI,MATCH(P107,Data!$A:$A,0),1)))</f>
        <v/>
      </c>
      <c r="P107" s="49" t="str">
        <f ca="1">IFERROR(INDEX(Data!$A$1:O$1000,_xlfn.AGGREGATE(15,6,(OFFSET(Data!$A$1,0,MATCH(P$6,Data!$1:$1,0)-1,1000,1)=IF(P$7="","Yes",P$7))/(OFFSET(Data!$A$1,0,MATCH(P$6,Data!$1:$1,0)-1,1000,1)=IF(P$7="","Yes",P$7))*ROW(Data!$C$1:$C$1000),ROW(P107)-ROW(P$7)),1),"")</f>
        <v>SEC Network</v>
      </c>
      <c r="Q107" s="49" t="str">
        <f ca="1">IF(R107="","",IF(INDEX(Data!$BI:$BI,MATCH(R107,Data!$A:$A,0),1)=0,"",INDEX(Data!$BI:$BI,MATCH(R107,Data!$A:$A,0),1)))</f>
        <v/>
      </c>
      <c r="R107" s="49" t="str">
        <f ca="1">IFERROR(INDEX(Data!$A$1:Q$1000,_xlfn.AGGREGATE(15,6,(OFFSET(Data!$A$1,0,MATCH(R$6,Data!$1:$1,0)-1,1000,1)=IF(R$7="","Yes",R$7))/(OFFSET(Data!$A$1,0,MATCH(R$6,Data!$1:$1,0)-1,1000,1)=IF(R$7="","Yes",R$7))*ROW(Data!$C$1:$C$1000),ROW(R107)-ROW(R$7)),1),"")</f>
        <v>RFD-TV</v>
      </c>
      <c r="S107" s="49" t="str">
        <f ca="1">IF(T107="","",IF(INDEX(Data!$BI:$BI,MATCH(T107,Data!$A:$A,0),1)=0,"",INDEX(Data!$BI:$BI,MATCH(T107,Data!$A:$A,0),1)))</f>
        <v/>
      </c>
      <c r="T107" s="49" t="str">
        <f ca="1">IFERROR(INDEX(Data!$A$1:R$1000,_xlfn.AGGREGATE(15,6,(OFFSET(Data!$A$1,0,MATCH(T$6,Data!$1:$1,0)-1,1000,1)=IF(T$7="","Yes",T$7))/(OFFSET(Data!$A$1,0,MATCH(T$6,Data!$1:$1,0)-1,1000,1)=IF(T$7="","Yes",T$7))*ROW(Data!$C$1:$C$1000),ROW(T107)-ROW(T$7)),1),"")</f>
        <v>VH1</v>
      </c>
      <c r="U107" s="49" t="str">
        <f ca="1">IF(V107="","",IF(INDEX(Data!$BI:$BI,MATCH(V107,Data!$A:$A,0),1)=0,"",INDEX(Data!$BI:$BI,MATCH(V107,Data!$A:$A,0),1)))</f>
        <v/>
      </c>
      <c r="V107" s="49" t="str">
        <f ca="1">IFERROR(INDEX(Data!$A$1:T$1000,_xlfn.AGGREGATE(15,6,(OFFSET(Data!$A$1,0,MATCH(V$6,Data!$1:$1,0)-1,1000,1)=IF(V$7="","Yes",V$7))/(OFFSET(Data!$A$1,0,MATCH(V$6,Data!$1:$1,0)-1,1000,1)=IF(V$7="","Yes",V$7))*ROW(Data!$C$1:$C$1000),ROW(V107)-ROW(V$7)),1),"")</f>
        <v/>
      </c>
      <c r="W107" s="49" t="str">
        <f ca="1">IF(X107="","",IF(INDEX(Data!$BI:$BI,MATCH(X107,Data!$A:$A,0),1)=0,"",INDEX(Data!$BI:$BI,MATCH(X107,Data!$A:$A,0),1)))</f>
        <v/>
      </c>
      <c r="X107" s="49" t="str">
        <f ca="1">IFERROR(INDEX(Data!$A$1:V$1000,_xlfn.AGGREGATE(15,6,(OFFSET(Data!$A$1,0,MATCH(X$6,Data!$1:$1,0)-1,1000,1)=IF(X$7="","Yes",X$7))/(OFFSET(Data!$A$1,0,MATCH(X$6,Data!$1:$1,0)-1,1000,1)=IF(X$7="","Yes",X$7))*ROW(Data!$C$1:$C$1000),ROW(X107)-ROW(X$7)),1),"")</f>
        <v/>
      </c>
      <c r="Y107" s="49" t="str">
        <f ca="1">IF(Z107="","",IF(INDEX(Data!$BI:$BI,MATCH(Z107,Data!$A:$A,0),1)=0,"",INDEX(Data!$BI:$BI,MATCH(Z107,Data!$A:$A,0),1)))</f>
        <v/>
      </c>
      <c r="Z107" s="49" t="str">
        <f ca="1">IFERROR(INDEX(Data!$A$1:X$1000,_xlfn.AGGREGATE(15,6,(OFFSET(Data!$A$1,0,MATCH(Z$6,Data!$1:$1,0)-1,1000,1)=IF(Z$7="","Yes",Z$7))/(OFFSET(Data!$A$1,0,MATCH(Z$6,Data!$1:$1,0)-1,1000,1)=IF(Z$7="","Yes",Z$7))*ROW(Data!$C$1:$C$1000),ROW(Z107)-ROW(Z$7)),1),"")</f>
        <v/>
      </c>
      <c r="AA107" s="49" t="str">
        <f ca="1">IF(AB107="","",IF(INDEX(Data!$BI:$BI,MATCH(AB107,Data!$A:$A,0),1)=0,"",INDEX(Data!$BI:$BI,MATCH(AB107,Data!$A:$A,0),1)))</f>
        <v/>
      </c>
      <c r="AB107" s="49" t="str">
        <f ca="1">IFERROR(INDEX(Data!$A$1:Z$1000,_xlfn.AGGREGATE(15,6,(OFFSET(Data!$A$1,0,MATCH(AB$6,Data!$1:$1,0)-1,1000,1)=IF(AB$7="","Yes",AB$7))/(OFFSET(Data!$A$1,0,MATCH(AB$6,Data!$1:$1,0)-1,1000,1)=IF(AB$7="","Yes",AB$7))*ROW(Data!$C$1:$C$1000),ROW(AB107)-ROW(AB$7)),1),"")</f>
        <v/>
      </c>
      <c r="AC107" s="49" t="str">
        <f ca="1">IF(AD107="","",IF(INDEX(Data!$BI:$BI,MATCH(AD107,Data!$A:$A,0),1)=0,"",INDEX(Data!$BI:$BI,MATCH(AD107,Data!$A:$A,0),1)))</f>
        <v/>
      </c>
      <c r="AD107" s="49" t="str">
        <f ca="1">IFERROR(INDEX(Data!$A$1:AB$1000,_xlfn.AGGREGATE(15,6,(OFFSET(Data!$A$1,0,MATCH(AD$6,Data!$1:$1,0)-1,1000,1)=IF(AD$7="","Yes",AD$7))/(OFFSET(Data!$A$1,0,MATCH(AD$6,Data!$1:$1,0)-1,1000,1)=IF(AD$7="","Yes",AD$7))*ROW(Data!$C$1:$C$1000),ROW(AD107)-ROW(AD$7)),1),"")</f>
        <v/>
      </c>
      <c r="AE107" s="49" t="str">
        <f ca="1">IF(AF107="","",IF(INDEX(Data!$BI:$BI,MATCH(AF107,Data!$A:$A,0),1)=0,"",INDEX(Data!$BI:$BI,MATCH(AF107,Data!$A:$A,0),1)))</f>
        <v/>
      </c>
      <c r="AF107" s="49" t="str">
        <f ca="1">IFERROR(INDEX(Data!$A$1:AJ$1000,_xlfn.AGGREGATE(15,6,(OFFSET(Data!$A$1,0,MATCH(AF$6,Data!$1:$1,0)-1,1000,1)=IF(AF$7="","Yes",AF$7))/(OFFSET(Data!$A$1,0,MATCH(AF$6,Data!$1:$1,0)-1,1000,1)=IF(AF$7="","Yes",AF$7))*ROW(Data!$C$1:$C$1000),ROW(AF107)-ROW(AF$7)),1),"")</f>
        <v/>
      </c>
      <c r="AG107" s="49" t="str">
        <f ca="1">IF(AH107="","",IF(INDEX(Data!$BI:$BI,MATCH(AH107,Data!$A:$A,0),1)=0,"",INDEX(Data!$BI:$BI,MATCH(AH107,Data!$A:$A,0),1)))</f>
        <v/>
      </c>
      <c r="AH107" s="49" t="str">
        <f ca="1">IFERROR(INDEX(Data!$A$1:AL$1000,_xlfn.AGGREGATE(15,6,(OFFSET(Data!$A$1,0,MATCH(AH$6,Data!$1:$1,0)-1,1000,1)=IF(AH$7="","Yes",AH$7))/(OFFSET(Data!$A$1,0,MATCH(AH$6,Data!$1:$1,0)-1,1000,1)=IF(AH$7="","Yes",AH$7))*ROW(Data!$C$1:$C$1000),ROW(AH107)-ROW(AH$7)),1),"")</f>
        <v/>
      </c>
    </row>
    <row r="108" spans="1:34" x14ac:dyDescent="0.4">
      <c r="A108" s="49" t="str">
        <f ca="1">IF(B108="","",IF(INDEX(Data!$BI:$BI,MATCH(B108,Data!$A:$A,0),1)=0,"",INDEX(Data!$BI:$BI,MATCH(B108,Data!$A:$A,0),1)))</f>
        <v/>
      </c>
      <c r="B108" s="49" t="str">
        <f ca="1">IFERROR(INDEX(Data!A$1:$A$1000,_xlfn.AGGREGATE(15,6,(OFFSET(Data!$A$1,0,MATCH(B$6,Data!$1:$1,0)-1,1000,1)=IF(B$7="","Yes",B$7))/(OFFSET(Data!$A$1,0,MATCH(B$6,Data!$1:$1,0)-1,1000,1)=IF(B$7="","Yes",B$7))*ROW(Data!$C$1:$C$1000),ROW(B108)-ROW(B$7)),1),"")</f>
        <v/>
      </c>
      <c r="C108" s="49" t="str">
        <f ca="1">IF(D108="","",IF(INDEX(Data!$BI:$BI,MATCH(D108,Data!$A:$A,0),1)=0,"",INDEX(Data!$BI:$BI,MATCH(D108,Data!$A:$A,0),1)))</f>
        <v/>
      </c>
      <c r="D108" s="49" t="str">
        <f ca="1">IFERROR(INDEX(Data!$A$1:C$1000,_xlfn.AGGREGATE(15,6,(OFFSET(Data!$A$1,0,MATCH(D$6,Data!$1:$1,0)-1,1000,1)=IF(D$7="","Yes",D$7))/(OFFSET(Data!$A$1,0,MATCH(D$6,Data!$1:$1,0)-1,1000,1)=IF(D$7="","Yes",D$7))*ROW(Data!$C$1:$C$1000),ROW(D108)-ROW(D$7)),1),"")</f>
        <v/>
      </c>
      <c r="E108" s="49" t="str">
        <f ca="1">IF(F108="","",IF(INDEX(Data!$BI:$BI,MATCH(F108,Data!$A:$A,0),1)=0,"",INDEX(Data!$BI:$BI,MATCH(F108,Data!$A:$A,0),1)))</f>
        <v/>
      </c>
      <c r="F108" s="49" t="str">
        <f ca="1">IFERROR(INDEX(Data!$A$1:E$1000,_xlfn.AGGREGATE(15,6,(OFFSET(Data!$A$1,0,MATCH(F$6,Data!$1:$1,0)-1,1000,1)=IF(F$7="","Yes",F$7))/(OFFSET(Data!$A$1,0,MATCH(F$6,Data!$1:$1,0)-1,1000,1)=IF(F$7="","Yes",F$7))*ROW(Data!$C$1:$C$1000),ROW(F108)-ROW(F$7)),1),"")</f>
        <v/>
      </c>
      <c r="G108" s="49" t="str">
        <f ca="1">IF(H108="","",IF(INDEX(Data!$BI:$BI,MATCH(H108,Data!$A:$A,0),1)=0,"",INDEX(Data!$BI:$BI,MATCH(H108,Data!$A:$A,0),1)))</f>
        <v/>
      </c>
      <c r="H108" s="49" t="str">
        <f ca="1">IFERROR(INDEX(Data!$A$1:G$1000,_xlfn.AGGREGATE(15,6,(OFFSET(Data!$A$1,0,MATCH(H$6,Data!$1:$1,0)-1,1000,1)=IF(H$7="","Yes",H$7))/(OFFSET(Data!$A$1,0,MATCH(H$6,Data!$1:$1,0)-1,1000,1)=IF(H$7="","Yes",H$7))*ROW(Data!$C$1:$C$1000),ROW(H108)-ROW(H$7)),1),"")</f>
        <v/>
      </c>
      <c r="I108" s="49" t="str">
        <f ca="1">IF(J108="","",IF(INDEX(Data!$BI:$BI,MATCH(J108,Data!$A:$A,0),1)=0,"",INDEX(Data!$BI:$BI,MATCH(J108,Data!$A:$A,0),1)))</f>
        <v/>
      </c>
      <c r="J108" s="49" t="str">
        <f ca="1">IFERROR(INDEX(Data!$A$1:I$1000,_xlfn.AGGREGATE(15,6,(OFFSET(Data!$A$1,0,MATCH(J$6,Data!$1:$1,0)-1,1000,1)=IF(J$7="","Yes",J$7))/(OFFSET(Data!$A$1,0,MATCH(J$6,Data!$1:$1,0)-1,1000,1)=IF(J$7="","Yes",J$7))*ROW(Data!$C$1:$C$1000),ROW(J108)-ROW(J$7)),1),"")</f>
        <v/>
      </c>
      <c r="K108" s="49" t="str">
        <f ca="1">IF(L108="","",IF(INDEX(Data!$BI:$BI,MATCH(L108,Data!$A:$A,0),1)=0,"",INDEX(Data!$BI:$BI,MATCH(L108,Data!$A:$A,0),1)))</f>
        <v/>
      </c>
      <c r="L108" s="49" t="str">
        <f ca="1">IFERROR(INDEX(Data!$A$1:K$1000,_xlfn.AGGREGATE(15,6,(OFFSET(Data!$A$1,0,MATCH(L$6,Data!$1:$1,0)-1,1000,1)=IF(L$7="","Yes",L$7))/(OFFSET(Data!$A$1,0,MATCH(L$6,Data!$1:$1,0)-1,1000,1)=IF(L$7="","Yes",L$7))*ROW(Data!$C$1:$C$1000),ROW(L108)-ROW(L$7)),1),"")</f>
        <v/>
      </c>
      <c r="M108" s="49" t="str">
        <f ca="1">IF(N108="","",IF(INDEX(Data!$BI:$BI,MATCH(N108,Data!$A:$A,0),1)=0,"",INDEX(Data!$BI:$BI,MATCH(N108,Data!$A:$A,0),1)))</f>
        <v/>
      </c>
      <c r="N108" s="49" t="str">
        <f ca="1">IFERROR(INDEX(Data!$A$1:M$1000,_xlfn.AGGREGATE(15,6,(OFFSET(Data!$A$1,0,MATCH(N$6,Data!$1:$1,0)-1,1000,1)=IF(N$7="","Yes",N$7))/(OFFSET(Data!$A$1,0,MATCH(N$6,Data!$1:$1,0)-1,1000,1)=IF(N$7="","Yes",N$7))*ROW(Data!$C$1:$C$1000),ROW(N108)-ROW(N$7)),1),"")</f>
        <v/>
      </c>
      <c r="O108" s="49" t="str">
        <f ca="1">IF(P108="","",IF(INDEX(Data!$BI:$BI,MATCH(P108,Data!$A:$A,0),1)=0,"",INDEX(Data!$BI:$BI,MATCH(P108,Data!$A:$A,0),1)))</f>
        <v/>
      </c>
      <c r="P108" s="49" t="str">
        <f ca="1">IFERROR(INDEX(Data!$A$1:O$1000,_xlfn.AGGREGATE(15,6,(OFFSET(Data!$A$1,0,MATCH(P$6,Data!$1:$1,0)-1,1000,1)=IF(P$7="","Yes",P$7))/(OFFSET(Data!$A$1,0,MATCH(P$6,Data!$1:$1,0)-1,1000,1)=IF(P$7="","Yes",P$7))*ROW(Data!$C$1:$C$1000),ROW(P108)-ROW(P$7)),1),"")</f>
        <v>Sportsman Channel</v>
      </c>
      <c r="Q108" s="49" t="str">
        <f ca="1">IF(R108="","",IF(INDEX(Data!$BI:$BI,MATCH(R108,Data!$A:$A,0),1)=0,"",INDEX(Data!$BI:$BI,MATCH(R108,Data!$A:$A,0),1)))</f>
        <v/>
      </c>
      <c r="R108" s="49" t="str">
        <f ca="1">IFERROR(INDEX(Data!$A$1:Q$1000,_xlfn.AGGREGATE(15,6,(OFFSET(Data!$A$1,0,MATCH(R$6,Data!$1:$1,0)-1,1000,1)=IF(R$7="","Yes",R$7))/(OFFSET(Data!$A$1,0,MATCH(R$6,Data!$1:$1,0)-1,1000,1)=IF(R$7="","Yes",R$7))*ROW(Data!$C$1:$C$1000),ROW(R108)-ROW(R$7)),1),"")</f>
        <v>Science</v>
      </c>
      <c r="S108" s="49" t="str">
        <f ca="1">IF(T108="","",IF(INDEX(Data!$BI:$BI,MATCH(T108,Data!$A:$A,0),1)=0,"",INDEX(Data!$BI:$BI,MATCH(T108,Data!$A:$A,0),1)))</f>
        <v/>
      </c>
      <c r="T108" s="49" t="str">
        <f ca="1">IFERROR(INDEX(Data!$A$1:R$1000,_xlfn.AGGREGATE(15,6,(OFFSET(Data!$A$1,0,MATCH(T$6,Data!$1:$1,0)-1,1000,1)=IF(T$7="","Yes",T$7))/(OFFSET(Data!$A$1,0,MATCH(T$6,Data!$1:$1,0)-1,1000,1)=IF(T$7="","Yes",T$7))*ROW(Data!$C$1:$C$1000),ROW(T108)-ROW(T$7)),1),"")</f>
        <v>Viceland</v>
      </c>
      <c r="U108" s="49" t="str">
        <f ca="1">IF(V108="","",IF(INDEX(Data!$BI:$BI,MATCH(V108,Data!$A:$A,0),1)=0,"",INDEX(Data!$BI:$BI,MATCH(V108,Data!$A:$A,0),1)))</f>
        <v/>
      </c>
      <c r="V108" s="49" t="str">
        <f ca="1">IFERROR(INDEX(Data!$A$1:T$1000,_xlfn.AGGREGATE(15,6,(OFFSET(Data!$A$1,0,MATCH(V$6,Data!$1:$1,0)-1,1000,1)=IF(V$7="","Yes",V$7))/(OFFSET(Data!$A$1,0,MATCH(V$6,Data!$1:$1,0)-1,1000,1)=IF(V$7="","Yes",V$7))*ROW(Data!$C$1:$C$1000),ROW(V108)-ROW(V$7)),1),"")</f>
        <v/>
      </c>
      <c r="W108" s="49" t="str">
        <f ca="1">IF(X108="","",IF(INDEX(Data!$BI:$BI,MATCH(X108,Data!$A:$A,0),1)=0,"",INDEX(Data!$BI:$BI,MATCH(X108,Data!$A:$A,0),1)))</f>
        <v/>
      </c>
      <c r="X108" s="49" t="str">
        <f ca="1">IFERROR(INDEX(Data!$A$1:V$1000,_xlfn.AGGREGATE(15,6,(OFFSET(Data!$A$1,0,MATCH(X$6,Data!$1:$1,0)-1,1000,1)=IF(X$7="","Yes",X$7))/(OFFSET(Data!$A$1,0,MATCH(X$6,Data!$1:$1,0)-1,1000,1)=IF(X$7="","Yes",X$7))*ROW(Data!$C$1:$C$1000),ROW(X108)-ROW(X$7)),1),"")</f>
        <v/>
      </c>
      <c r="Y108" s="49" t="str">
        <f ca="1">IF(Z108="","",IF(INDEX(Data!$BI:$BI,MATCH(Z108,Data!$A:$A,0),1)=0,"",INDEX(Data!$BI:$BI,MATCH(Z108,Data!$A:$A,0),1)))</f>
        <v/>
      </c>
      <c r="Z108" s="49" t="str">
        <f ca="1">IFERROR(INDEX(Data!$A$1:X$1000,_xlfn.AGGREGATE(15,6,(OFFSET(Data!$A$1,0,MATCH(Z$6,Data!$1:$1,0)-1,1000,1)=IF(Z$7="","Yes",Z$7))/(OFFSET(Data!$A$1,0,MATCH(Z$6,Data!$1:$1,0)-1,1000,1)=IF(Z$7="","Yes",Z$7))*ROW(Data!$C$1:$C$1000),ROW(Z108)-ROW(Z$7)),1),"")</f>
        <v/>
      </c>
      <c r="AA108" s="49" t="str">
        <f ca="1">IF(AB108="","",IF(INDEX(Data!$BI:$BI,MATCH(AB108,Data!$A:$A,0),1)=0,"",INDEX(Data!$BI:$BI,MATCH(AB108,Data!$A:$A,0),1)))</f>
        <v/>
      </c>
      <c r="AB108" s="49" t="str">
        <f ca="1">IFERROR(INDEX(Data!$A$1:Z$1000,_xlfn.AGGREGATE(15,6,(OFFSET(Data!$A$1,0,MATCH(AB$6,Data!$1:$1,0)-1,1000,1)=IF(AB$7="","Yes",AB$7))/(OFFSET(Data!$A$1,0,MATCH(AB$6,Data!$1:$1,0)-1,1000,1)=IF(AB$7="","Yes",AB$7))*ROW(Data!$C$1:$C$1000),ROW(AB108)-ROW(AB$7)),1),"")</f>
        <v/>
      </c>
      <c r="AC108" s="49" t="str">
        <f ca="1">IF(AD108="","",IF(INDEX(Data!$BI:$BI,MATCH(AD108,Data!$A:$A,0),1)=0,"",INDEX(Data!$BI:$BI,MATCH(AD108,Data!$A:$A,0),1)))</f>
        <v/>
      </c>
      <c r="AD108" s="49" t="str">
        <f ca="1">IFERROR(INDEX(Data!$A$1:AB$1000,_xlfn.AGGREGATE(15,6,(OFFSET(Data!$A$1,0,MATCH(AD$6,Data!$1:$1,0)-1,1000,1)=IF(AD$7="","Yes",AD$7))/(OFFSET(Data!$A$1,0,MATCH(AD$6,Data!$1:$1,0)-1,1000,1)=IF(AD$7="","Yes",AD$7))*ROW(Data!$C$1:$C$1000),ROW(AD108)-ROW(AD$7)),1),"")</f>
        <v/>
      </c>
      <c r="AE108" s="49" t="str">
        <f ca="1">IF(AF108="","",IF(INDEX(Data!$BI:$BI,MATCH(AF108,Data!$A:$A,0),1)=0,"",INDEX(Data!$BI:$BI,MATCH(AF108,Data!$A:$A,0),1)))</f>
        <v/>
      </c>
      <c r="AF108" s="49" t="str">
        <f ca="1">IFERROR(INDEX(Data!$A$1:AJ$1000,_xlfn.AGGREGATE(15,6,(OFFSET(Data!$A$1,0,MATCH(AF$6,Data!$1:$1,0)-1,1000,1)=IF(AF$7="","Yes",AF$7))/(OFFSET(Data!$A$1,0,MATCH(AF$6,Data!$1:$1,0)-1,1000,1)=IF(AF$7="","Yes",AF$7))*ROW(Data!$C$1:$C$1000),ROW(AF108)-ROW(AF$7)),1),"")</f>
        <v/>
      </c>
      <c r="AG108" s="49" t="str">
        <f ca="1">IF(AH108="","",IF(INDEX(Data!$BI:$BI,MATCH(AH108,Data!$A:$A,0),1)=0,"",INDEX(Data!$BI:$BI,MATCH(AH108,Data!$A:$A,0),1)))</f>
        <v/>
      </c>
      <c r="AH108" s="49" t="str">
        <f ca="1">IFERROR(INDEX(Data!$A$1:AL$1000,_xlfn.AGGREGATE(15,6,(OFFSET(Data!$A$1,0,MATCH(AH$6,Data!$1:$1,0)-1,1000,1)=IF(AH$7="","Yes",AH$7))/(OFFSET(Data!$A$1,0,MATCH(AH$6,Data!$1:$1,0)-1,1000,1)=IF(AH$7="","Yes",AH$7))*ROW(Data!$C$1:$C$1000),ROW(AH108)-ROW(AH$7)),1),"")</f>
        <v/>
      </c>
    </row>
    <row r="109" spans="1:34" x14ac:dyDescent="0.4">
      <c r="A109" s="49" t="str">
        <f ca="1">IF(B109="","",IF(INDEX(Data!$BI:$BI,MATCH(B109,Data!$A:$A,0),1)=0,"",INDEX(Data!$BI:$BI,MATCH(B109,Data!$A:$A,0),1)))</f>
        <v/>
      </c>
      <c r="B109" s="49" t="str">
        <f ca="1">IFERROR(INDEX(Data!A$1:$A$1000,_xlfn.AGGREGATE(15,6,(OFFSET(Data!$A$1,0,MATCH(B$6,Data!$1:$1,0)-1,1000,1)=IF(B$7="","Yes",B$7))/(OFFSET(Data!$A$1,0,MATCH(B$6,Data!$1:$1,0)-1,1000,1)=IF(B$7="","Yes",B$7))*ROW(Data!$C$1:$C$1000),ROW(B109)-ROW(B$7)),1),"")</f>
        <v/>
      </c>
      <c r="C109" s="49" t="str">
        <f ca="1">IF(D109="","",IF(INDEX(Data!$BI:$BI,MATCH(D109,Data!$A:$A,0),1)=0,"",INDEX(Data!$BI:$BI,MATCH(D109,Data!$A:$A,0),1)))</f>
        <v/>
      </c>
      <c r="D109" s="49" t="str">
        <f ca="1">IFERROR(INDEX(Data!$A$1:C$1000,_xlfn.AGGREGATE(15,6,(OFFSET(Data!$A$1,0,MATCH(D$6,Data!$1:$1,0)-1,1000,1)=IF(D$7="","Yes",D$7))/(OFFSET(Data!$A$1,0,MATCH(D$6,Data!$1:$1,0)-1,1000,1)=IF(D$7="","Yes",D$7))*ROW(Data!$C$1:$C$1000),ROW(D109)-ROW(D$7)),1),"")</f>
        <v/>
      </c>
      <c r="E109" s="49" t="str">
        <f ca="1">IF(F109="","",IF(INDEX(Data!$BI:$BI,MATCH(F109,Data!$A:$A,0),1)=0,"",INDEX(Data!$BI:$BI,MATCH(F109,Data!$A:$A,0),1)))</f>
        <v/>
      </c>
      <c r="F109" s="49" t="str">
        <f ca="1">IFERROR(INDEX(Data!$A$1:E$1000,_xlfn.AGGREGATE(15,6,(OFFSET(Data!$A$1,0,MATCH(F$6,Data!$1:$1,0)-1,1000,1)=IF(F$7="","Yes",F$7))/(OFFSET(Data!$A$1,0,MATCH(F$6,Data!$1:$1,0)-1,1000,1)=IF(F$7="","Yes",F$7))*ROW(Data!$C$1:$C$1000),ROW(F109)-ROW(F$7)),1),"")</f>
        <v/>
      </c>
      <c r="G109" s="49" t="str">
        <f ca="1">IF(H109="","",IF(INDEX(Data!$BI:$BI,MATCH(H109,Data!$A:$A,0),1)=0,"",INDEX(Data!$BI:$BI,MATCH(H109,Data!$A:$A,0),1)))</f>
        <v/>
      </c>
      <c r="H109" s="49" t="str">
        <f ca="1">IFERROR(INDEX(Data!$A$1:G$1000,_xlfn.AGGREGATE(15,6,(OFFSET(Data!$A$1,0,MATCH(H$6,Data!$1:$1,0)-1,1000,1)=IF(H$7="","Yes",H$7))/(OFFSET(Data!$A$1,0,MATCH(H$6,Data!$1:$1,0)-1,1000,1)=IF(H$7="","Yes",H$7))*ROW(Data!$C$1:$C$1000),ROW(H109)-ROW(H$7)),1),"")</f>
        <v/>
      </c>
      <c r="I109" s="49" t="str">
        <f ca="1">IF(J109="","",IF(INDEX(Data!$BI:$BI,MATCH(J109,Data!$A:$A,0),1)=0,"",INDEX(Data!$BI:$BI,MATCH(J109,Data!$A:$A,0),1)))</f>
        <v/>
      </c>
      <c r="J109" s="49" t="str">
        <f ca="1">IFERROR(INDEX(Data!$A$1:I$1000,_xlfn.AGGREGATE(15,6,(OFFSET(Data!$A$1,0,MATCH(J$6,Data!$1:$1,0)-1,1000,1)=IF(J$7="","Yes",J$7))/(OFFSET(Data!$A$1,0,MATCH(J$6,Data!$1:$1,0)-1,1000,1)=IF(J$7="","Yes",J$7))*ROW(Data!$C$1:$C$1000),ROW(J109)-ROW(J$7)),1),"")</f>
        <v/>
      </c>
      <c r="K109" s="49" t="str">
        <f ca="1">IF(L109="","",IF(INDEX(Data!$BI:$BI,MATCH(L109,Data!$A:$A,0),1)=0,"",INDEX(Data!$BI:$BI,MATCH(L109,Data!$A:$A,0),1)))</f>
        <v/>
      </c>
      <c r="L109" s="49" t="str">
        <f ca="1">IFERROR(INDEX(Data!$A$1:K$1000,_xlfn.AGGREGATE(15,6,(OFFSET(Data!$A$1,0,MATCH(L$6,Data!$1:$1,0)-1,1000,1)=IF(L$7="","Yes",L$7))/(OFFSET(Data!$A$1,0,MATCH(L$6,Data!$1:$1,0)-1,1000,1)=IF(L$7="","Yes",L$7))*ROW(Data!$C$1:$C$1000),ROW(L109)-ROW(L$7)),1),"")</f>
        <v/>
      </c>
      <c r="M109" s="49" t="str">
        <f ca="1">IF(N109="","",IF(INDEX(Data!$BI:$BI,MATCH(N109,Data!$A:$A,0),1)=0,"",INDEX(Data!$BI:$BI,MATCH(N109,Data!$A:$A,0),1)))</f>
        <v/>
      </c>
      <c r="N109" s="49" t="str">
        <f ca="1">IFERROR(INDEX(Data!$A$1:M$1000,_xlfn.AGGREGATE(15,6,(OFFSET(Data!$A$1,0,MATCH(N$6,Data!$1:$1,0)-1,1000,1)=IF(N$7="","Yes",N$7))/(OFFSET(Data!$A$1,0,MATCH(N$6,Data!$1:$1,0)-1,1000,1)=IF(N$7="","Yes",N$7))*ROW(Data!$C$1:$C$1000),ROW(N109)-ROW(N$7)),1),"")</f>
        <v/>
      </c>
      <c r="O109" s="49" t="str">
        <f ca="1">IF(P109="","",IF(INDEX(Data!$BI:$BI,MATCH(P109,Data!$A:$A,0),1)=0,"",INDEX(Data!$BI:$BI,MATCH(P109,Data!$A:$A,0),1)))</f>
        <v/>
      </c>
      <c r="P109" s="49" t="str">
        <f ca="1">IFERROR(INDEX(Data!$A$1:O$1000,_xlfn.AGGREGATE(15,6,(OFFSET(Data!$A$1,0,MATCH(P$6,Data!$1:$1,0)-1,1000,1)=IF(P$7="","Yes",P$7))/(OFFSET(Data!$A$1,0,MATCH(P$6,Data!$1:$1,0)-1,1000,1)=IF(P$7="","Yes",P$7))*ROW(Data!$C$1:$C$1000),ROW(P109)-ROW(P$7)),1),"")</f>
        <v>Sundance TV</v>
      </c>
      <c r="Q109" s="49" t="str">
        <f ca="1">IF(R109="","",IF(INDEX(Data!$BI:$BI,MATCH(R109,Data!$A:$A,0),1)=0,"",INDEX(Data!$BI:$BI,MATCH(R109,Data!$A:$A,0),1)))</f>
        <v/>
      </c>
      <c r="R109" s="49" t="str">
        <f ca="1">IFERROR(INDEX(Data!$A$1:Q$1000,_xlfn.AGGREGATE(15,6,(OFFSET(Data!$A$1,0,MATCH(R$6,Data!$1:$1,0)-1,1000,1)=IF(R$7="","Yes",R$7))/(OFFSET(Data!$A$1,0,MATCH(R$6,Data!$1:$1,0)-1,1000,1)=IF(R$7="","Yes",R$7))*ROW(Data!$C$1:$C$1000),ROW(R109)-ROW(R$7)),1),"")</f>
        <v>SEC Network</v>
      </c>
      <c r="S109" s="49" t="str">
        <f ca="1">IF(T109="","",IF(INDEX(Data!$BI:$BI,MATCH(T109,Data!$A:$A,0),1)=0,"",INDEX(Data!$BI:$BI,MATCH(T109,Data!$A:$A,0),1)))</f>
        <v/>
      </c>
      <c r="T109" s="49" t="str">
        <f ca="1">IFERROR(INDEX(Data!$A$1:R$1000,_xlfn.AGGREGATE(15,6,(OFFSET(Data!$A$1,0,MATCH(T$6,Data!$1:$1,0)-1,1000,1)=IF(T$7="","Yes",T$7))/(OFFSET(Data!$A$1,0,MATCH(T$6,Data!$1:$1,0)-1,1000,1)=IF(T$7="","Yes",T$7))*ROW(Data!$C$1:$C$1000),ROW(T109)-ROW(T$7)),1),"")</f>
        <v>Videorola</v>
      </c>
      <c r="U109" s="49" t="str">
        <f ca="1">IF(V109="","",IF(INDEX(Data!$BI:$BI,MATCH(V109,Data!$A:$A,0),1)=0,"",INDEX(Data!$BI:$BI,MATCH(V109,Data!$A:$A,0),1)))</f>
        <v/>
      </c>
      <c r="V109" s="49" t="str">
        <f ca="1">IFERROR(INDEX(Data!$A$1:T$1000,_xlfn.AGGREGATE(15,6,(OFFSET(Data!$A$1,0,MATCH(V$6,Data!$1:$1,0)-1,1000,1)=IF(V$7="","Yes",V$7))/(OFFSET(Data!$A$1,0,MATCH(V$6,Data!$1:$1,0)-1,1000,1)=IF(V$7="","Yes",V$7))*ROW(Data!$C$1:$C$1000),ROW(V109)-ROW(V$7)),1),"")</f>
        <v/>
      </c>
      <c r="W109" s="49" t="str">
        <f ca="1">IF(X109="","",IF(INDEX(Data!$BI:$BI,MATCH(X109,Data!$A:$A,0),1)=0,"",INDEX(Data!$BI:$BI,MATCH(X109,Data!$A:$A,0),1)))</f>
        <v/>
      </c>
      <c r="X109" s="49" t="str">
        <f ca="1">IFERROR(INDEX(Data!$A$1:V$1000,_xlfn.AGGREGATE(15,6,(OFFSET(Data!$A$1,0,MATCH(X$6,Data!$1:$1,0)-1,1000,1)=IF(X$7="","Yes",X$7))/(OFFSET(Data!$A$1,0,MATCH(X$6,Data!$1:$1,0)-1,1000,1)=IF(X$7="","Yes",X$7))*ROW(Data!$C$1:$C$1000),ROW(X109)-ROW(X$7)),1),"")</f>
        <v/>
      </c>
      <c r="Y109" s="49" t="str">
        <f ca="1">IF(Z109="","",IF(INDEX(Data!$BI:$BI,MATCH(Z109,Data!$A:$A,0),1)=0,"",INDEX(Data!$BI:$BI,MATCH(Z109,Data!$A:$A,0),1)))</f>
        <v/>
      </c>
      <c r="Z109" s="49" t="str">
        <f ca="1">IFERROR(INDEX(Data!$A$1:X$1000,_xlfn.AGGREGATE(15,6,(OFFSET(Data!$A$1,0,MATCH(Z$6,Data!$1:$1,0)-1,1000,1)=IF(Z$7="","Yes",Z$7))/(OFFSET(Data!$A$1,0,MATCH(Z$6,Data!$1:$1,0)-1,1000,1)=IF(Z$7="","Yes",Z$7))*ROW(Data!$C$1:$C$1000),ROW(Z109)-ROW(Z$7)),1),"")</f>
        <v/>
      </c>
      <c r="AA109" s="49" t="str">
        <f ca="1">IF(AB109="","",IF(INDEX(Data!$BI:$BI,MATCH(AB109,Data!$A:$A,0),1)=0,"",INDEX(Data!$BI:$BI,MATCH(AB109,Data!$A:$A,0),1)))</f>
        <v/>
      </c>
      <c r="AB109" s="49" t="str">
        <f ca="1">IFERROR(INDEX(Data!$A$1:Z$1000,_xlfn.AGGREGATE(15,6,(OFFSET(Data!$A$1,0,MATCH(AB$6,Data!$1:$1,0)-1,1000,1)=IF(AB$7="","Yes",AB$7))/(OFFSET(Data!$A$1,0,MATCH(AB$6,Data!$1:$1,0)-1,1000,1)=IF(AB$7="","Yes",AB$7))*ROW(Data!$C$1:$C$1000),ROW(AB109)-ROW(AB$7)),1),"")</f>
        <v/>
      </c>
      <c r="AC109" s="49" t="str">
        <f ca="1">IF(AD109="","",IF(INDEX(Data!$BI:$BI,MATCH(AD109,Data!$A:$A,0),1)=0,"",INDEX(Data!$BI:$BI,MATCH(AD109,Data!$A:$A,0),1)))</f>
        <v/>
      </c>
      <c r="AD109" s="49" t="str">
        <f ca="1">IFERROR(INDEX(Data!$A$1:AB$1000,_xlfn.AGGREGATE(15,6,(OFFSET(Data!$A$1,0,MATCH(AD$6,Data!$1:$1,0)-1,1000,1)=IF(AD$7="","Yes",AD$7))/(OFFSET(Data!$A$1,0,MATCH(AD$6,Data!$1:$1,0)-1,1000,1)=IF(AD$7="","Yes",AD$7))*ROW(Data!$C$1:$C$1000),ROW(AD109)-ROW(AD$7)),1),"")</f>
        <v/>
      </c>
      <c r="AE109" s="49" t="str">
        <f ca="1">IF(AF109="","",IF(INDEX(Data!$BI:$BI,MATCH(AF109,Data!$A:$A,0),1)=0,"",INDEX(Data!$BI:$BI,MATCH(AF109,Data!$A:$A,0),1)))</f>
        <v/>
      </c>
      <c r="AF109" s="49" t="str">
        <f ca="1">IFERROR(INDEX(Data!$A$1:AJ$1000,_xlfn.AGGREGATE(15,6,(OFFSET(Data!$A$1,0,MATCH(AF$6,Data!$1:$1,0)-1,1000,1)=IF(AF$7="","Yes",AF$7))/(OFFSET(Data!$A$1,0,MATCH(AF$6,Data!$1:$1,0)-1,1000,1)=IF(AF$7="","Yes",AF$7))*ROW(Data!$C$1:$C$1000),ROW(AF109)-ROW(AF$7)),1),"")</f>
        <v/>
      </c>
      <c r="AG109" s="49" t="str">
        <f ca="1">IF(AH109="","",IF(INDEX(Data!$BI:$BI,MATCH(AH109,Data!$A:$A,0),1)=0,"",INDEX(Data!$BI:$BI,MATCH(AH109,Data!$A:$A,0),1)))</f>
        <v/>
      </c>
      <c r="AH109" s="49" t="str">
        <f ca="1">IFERROR(INDEX(Data!$A$1:AL$1000,_xlfn.AGGREGATE(15,6,(OFFSET(Data!$A$1,0,MATCH(AH$6,Data!$1:$1,0)-1,1000,1)=IF(AH$7="","Yes",AH$7))/(OFFSET(Data!$A$1,0,MATCH(AH$6,Data!$1:$1,0)-1,1000,1)=IF(AH$7="","Yes",AH$7))*ROW(Data!$C$1:$C$1000),ROW(AH109)-ROW(AH$7)),1),"")</f>
        <v/>
      </c>
    </row>
    <row r="110" spans="1:34" x14ac:dyDescent="0.4">
      <c r="A110" s="49" t="str">
        <f ca="1">IF(B110="","",IF(INDEX(Data!$BI:$BI,MATCH(B110,Data!$A:$A,0),1)=0,"",INDEX(Data!$BI:$BI,MATCH(B110,Data!$A:$A,0),1)))</f>
        <v/>
      </c>
      <c r="B110" s="49" t="str">
        <f ca="1">IFERROR(INDEX(Data!A$1:$A$1000,_xlfn.AGGREGATE(15,6,(OFFSET(Data!$A$1,0,MATCH(B$6,Data!$1:$1,0)-1,1000,1)=IF(B$7="","Yes",B$7))/(OFFSET(Data!$A$1,0,MATCH(B$6,Data!$1:$1,0)-1,1000,1)=IF(B$7="","Yes",B$7))*ROW(Data!$C$1:$C$1000),ROW(B110)-ROW(B$7)),1),"")</f>
        <v/>
      </c>
      <c r="C110" s="49" t="str">
        <f ca="1">IF(D110="","",IF(INDEX(Data!$BI:$BI,MATCH(D110,Data!$A:$A,0),1)=0,"",INDEX(Data!$BI:$BI,MATCH(D110,Data!$A:$A,0),1)))</f>
        <v/>
      </c>
      <c r="D110" s="49" t="str">
        <f ca="1">IFERROR(INDEX(Data!$A$1:C$1000,_xlfn.AGGREGATE(15,6,(OFFSET(Data!$A$1,0,MATCH(D$6,Data!$1:$1,0)-1,1000,1)=IF(D$7="","Yes",D$7))/(OFFSET(Data!$A$1,0,MATCH(D$6,Data!$1:$1,0)-1,1000,1)=IF(D$7="","Yes",D$7))*ROW(Data!$C$1:$C$1000),ROW(D110)-ROW(D$7)),1),"")</f>
        <v/>
      </c>
      <c r="E110" s="49" t="str">
        <f ca="1">IF(F110="","",IF(INDEX(Data!$BI:$BI,MATCH(F110,Data!$A:$A,0),1)=0,"",INDEX(Data!$BI:$BI,MATCH(F110,Data!$A:$A,0),1)))</f>
        <v/>
      </c>
      <c r="F110" s="49" t="str">
        <f ca="1">IFERROR(INDEX(Data!$A$1:E$1000,_xlfn.AGGREGATE(15,6,(OFFSET(Data!$A$1,0,MATCH(F$6,Data!$1:$1,0)-1,1000,1)=IF(F$7="","Yes",F$7))/(OFFSET(Data!$A$1,0,MATCH(F$6,Data!$1:$1,0)-1,1000,1)=IF(F$7="","Yes",F$7))*ROW(Data!$C$1:$C$1000),ROW(F110)-ROW(F$7)),1),"")</f>
        <v/>
      </c>
      <c r="G110" s="49" t="str">
        <f ca="1">IF(H110="","",IF(INDEX(Data!$BI:$BI,MATCH(H110,Data!$A:$A,0),1)=0,"",INDEX(Data!$BI:$BI,MATCH(H110,Data!$A:$A,0),1)))</f>
        <v/>
      </c>
      <c r="H110" s="49" t="str">
        <f ca="1">IFERROR(INDEX(Data!$A$1:G$1000,_xlfn.AGGREGATE(15,6,(OFFSET(Data!$A$1,0,MATCH(H$6,Data!$1:$1,0)-1,1000,1)=IF(H$7="","Yes",H$7))/(OFFSET(Data!$A$1,0,MATCH(H$6,Data!$1:$1,0)-1,1000,1)=IF(H$7="","Yes",H$7))*ROW(Data!$C$1:$C$1000),ROW(H110)-ROW(H$7)),1),"")</f>
        <v/>
      </c>
      <c r="I110" s="49" t="str">
        <f ca="1">IF(J110="","",IF(INDEX(Data!$BI:$BI,MATCH(J110,Data!$A:$A,0),1)=0,"",INDEX(Data!$BI:$BI,MATCH(J110,Data!$A:$A,0),1)))</f>
        <v/>
      </c>
      <c r="J110" s="49" t="str">
        <f ca="1">IFERROR(INDEX(Data!$A$1:I$1000,_xlfn.AGGREGATE(15,6,(OFFSET(Data!$A$1,0,MATCH(J$6,Data!$1:$1,0)-1,1000,1)=IF(J$7="","Yes",J$7))/(OFFSET(Data!$A$1,0,MATCH(J$6,Data!$1:$1,0)-1,1000,1)=IF(J$7="","Yes",J$7))*ROW(Data!$C$1:$C$1000),ROW(J110)-ROW(J$7)),1),"")</f>
        <v/>
      </c>
      <c r="K110" s="49" t="str">
        <f ca="1">IF(L110="","",IF(INDEX(Data!$BI:$BI,MATCH(L110,Data!$A:$A,0),1)=0,"",INDEX(Data!$BI:$BI,MATCH(L110,Data!$A:$A,0),1)))</f>
        <v/>
      </c>
      <c r="L110" s="49" t="str">
        <f ca="1">IFERROR(INDEX(Data!$A$1:K$1000,_xlfn.AGGREGATE(15,6,(OFFSET(Data!$A$1,0,MATCH(L$6,Data!$1:$1,0)-1,1000,1)=IF(L$7="","Yes",L$7))/(OFFSET(Data!$A$1,0,MATCH(L$6,Data!$1:$1,0)-1,1000,1)=IF(L$7="","Yes",L$7))*ROW(Data!$C$1:$C$1000),ROW(L110)-ROW(L$7)),1),"")</f>
        <v/>
      </c>
      <c r="M110" s="49" t="str">
        <f ca="1">IF(N110="","",IF(INDEX(Data!$BI:$BI,MATCH(N110,Data!$A:$A,0),1)=0,"",INDEX(Data!$BI:$BI,MATCH(N110,Data!$A:$A,0),1)))</f>
        <v/>
      </c>
      <c r="N110" s="49" t="str">
        <f ca="1">IFERROR(INDEX(Data!$A$1:M$1000,_xlfn.AGGREGATE(15,6,(OFFSET(Data!$A$1,0,MATCH(N$6,Data!$1:$1,0)-1,1000,1)=IF(N$7="","Yes",N$7))/(OFFSET(Data!$A$1,0,MATCH(N$6,Data!$1:$1,0)-1,1000,1)=IF(N$7="","Yes",N$7))*ROW(Data!$C$1:$C$1000),ROW(N110)-ROW(N$7)),1),"")</f>
        <v/>
      </c>
      <c r="O110" s="49" t="str">
        <f ca="1">IF(P110="","",IF(INDEX(Data!$BI:$BI,MATCH(P110,Data!$A:$A,0),1)=0,"",INDEX(Data!$BI:$BI,MATCH(P110,Data!$A:$A,0),1)))</f>
        <v/>
      </c>
      <c r="P110" s="49" t="str">
        <f ca="1">IFERROR(INDEX(Data!$A$1:O$1000,_xlfn.AGGREGATE(15,6,(OFFSET(Data!$A$1,0,MATCH(P$6,Data!$1:$1,0)-1,1000,1)=IF(P$7="","Yes",P$7))/(OFFSET(Data!$A$1,0,MATCH(P$6,Data!$1:$1,0)-1,1000,1)=IF(P$7="","Yes",P$7))*ROW(Data!$C$1:$C$1000),ROW(P110)-ROW(P$7)),1),"")</f>
        <v>Syfy</v>
      </c>
      <c r="Q110" s="49" t="str">
        <f ca="1">IF(R110="","",IF(INDEX(Data!$BI:$BI,MATCH(R110,Data!$A:$A,0),1)=0,"",INDEX(Data!$BI:$BI,MATCH(R110,Data!$A:$A,0),1)))</f>
        <v/>
      </c>
      <c r="R110" s="49" t="str">
        <f ca="1">IFERROR(INDEX(Data!$A$1:Q$1000,_xlfn.AGGREGATE(15,6,(OFFSET(Data!$A$1,0,MATCH(R$6,Data!$1:$1,0)-1,1000,1)=IF(R$7="","Yes",R$7))/(OFFSET(Data!$A$1,0,MATCH(R$6,Data!$1:$1,0)-1,1000,1)=IF(R$7="","Yes",R$7))*ROW(Data!$C$1:$C$1000),ROW(R110)-ROW(R$7)),1),"")</f>
        <v>Sportsman Channel</v>
      </c>
      <c r="S110" s="49" t="str">
        <f ca="1">IF(T110="","",IF(INDEX(Data!$BI:$BI,MATCH(T110,Data!$A:$A,0),1)=0,"",INDEX(Data!$BI:$BI,MATCH(T110,Data!$A:$A,0),1)))</f>
        <v/>
      </c>
      <c r="T110" s="49" t="str">
        <f ca="1">IFERROR(INDEX(Data!$A$1:R$1000,_xlfn.AGGREGATE(15,6,(OFFSET(Data!$A$1,0,MATCH(T$6,Data!$1:$1,0)-1,1000,1)=IF(T$7="","Yes",T$7))/(OFFSET(Data!$A$1,0,MATCH(T$6,Data!$1:$1,0)-1,1000,1)=IF(T$7="","Yes",T$7))*ROW(Data!$C$1:$C$1000),ROW(T110)-ROW(T$7)),1),"")</f>
        <v>Viendomovies</v>
      </c>
      <c r="U110" s="49" t="str">
        <f ca="1">IF(V110="","",IF(INDEX(Data!$BI:$BI,MATCH(V110,Data!$A:$A,0),1)=0,"",INDEX(Data!$BI:$BI,MATCH(V110,Data!$A:$A,0),1)))</f>
        <v/>
      </c>
      <c r="V110" s="49" t="str">
        <f ca="1">IFERROR(INDEX(Data!$A$1:T$1000,_xlfn.AGGREGATE(15,6,(OFFSET(Data!$A$1,0,MATCH(V$6,Data!$1:$1,0)-1,1000,1)=IF(V$7="","Yes",V$7))/(OFFSET(Data!$A$1,0,MATCH(V$6,Data!$1:$1,0)-1,1000,1)=IF(V$7="","Yes",V$7))*ROW(Data!$C$1:$C$1000),ROW(V110)-ROW(V$7)),1),"")</f>
        <v/>
      </c>
      <c r="W110" s="49" t="str">
        <f ca="1">IF(X110="","",IF(INDEX(Data!$BI:$BI,MATCH(X110,Data!$A:$A,0),1)=0,"",INDEX(Data!$BI:$BI,MATCH(X110,Data!$A:$A,0),1)))</f>
        <v/>
      </c>
      <c r="X110" s="49" t="str">
        <f ca="1">IFERROR(INDEX(Data!$A$1:V$1000,_xlfn.AGGREGATE(15,6,(OFFSET(Data!$A$1,0,MATCH(X$6,Data!$1:$1,0)-1,1000,1)=IF(X$7="","Yes",X$7))/(OFFSET(Data!$A$1,0,MATCH(X$6,Data!$1:$1,0)-1,1000,1)=IF(X$7="","Yes",X$7))*ROW(Data!$C$1:$C$1000),ROW(X110)-ROW(X$7)),1),"")</f>
        <v/>
      </c>
      <c r="Y110" s="49" t="str">
        <f ca="1">IF(Z110="","",IF(INDEX(Data!$BI:$BI,MATCH(Z110,Data!$A:$A,0),1)=0,"",INDEX(Data!$BI:$BI,MATCH(Z110,Data!$A:$A,0),1)))</f>
        <v/>
      </c>
      <c r="Z110" s="49" t="str">
        <f ca="1">IFERROR(INDEX(Data!$A$1:X$1000,_xlfn.AGGREGATE(15,6,(OFFSET(Data!$A$1,0,MATCH(Z$6,Data!$1:$1,0)-1,1000,1)=IF(Z$7="","Yes",Z$7))/(OFFSET(Data!$A$1,0,MATCH(Z$6,Data!$1:$1,0)-1,1000,1)=IF(Z$7="","Yes",Z$7))*ROW(Data!$C$1:$C$1000),ROW(Z110)-ROW(Z$7)),1),"")</f>
        <v/>
      </c>
      <c r="AA110" s="49" t="str">
        <f ca="1">IF(AB110="","",IF(INDEX(Data!$BI:$BI,MATCH(AB110,Data!$A:$A,0),1)=0,"",INDEX(Data!$BI:$BI,MATCH(AB110,Data!$A:$A,0),1)))</f>
        <v/>
      </c>
      <c r="AB110" s="49" t="str">
        <f ca="1">IFERROR(INDEX(Data!$A$1:Z$1000,_xlfn.AGGREGATE(15,6,(OFFSET(Data!$A$1,0,MATCH(AB$6,Data!$1:$1,0)-1,1000,1)=IF(AB$7="","Yes",AB$7))/(OFFSET(Data!$A$1,0,MATCH(AB$6,Data!$1:$1,0)-1,1000,1)=IF(AB$7="","Yes",AB$7))*ROW(Data!$C$1:$C$1000),ROW(AB110)-ROW(AB$7)),1),"")</f>
        <v/>
      </c>
      <c r="AC110" s="49" t="str">
        <f ca="1">IF(AD110="","",IF(INDEX(Data!$BI:$BI,MATCH(AD110,Data!$A:$A,0),1)=0,"",INDEX(Data!$BI:$BI,MATCH(AD110,Data!$A:$A,0),1)))</f>
        <v/>
      </c>
      <c r="AD110" s="49" t="str">
        <f ca="1">IFERROR(INDEX(Data!$A$1:AB$1000,_xlfn.AGGREGATE(15,6,(OFFSET(Data!$A$1,0,MATCH(AD$6,Data!$1:$1,0)-1,1000,1)=IF(AD$7="","Yes",AD$7))/(OFFSET(Data!$A$1,0,MATCH(AD$6,Data!$1:$1,0)-1,1000,1)=IF(AD$7="","Yes",AD$7))*ROW(Data!$C$1:$C$1000),ROW(AD110)-ROW(AD$7)),1),"")</f>
        <v/>
      </c>
      <c r="AE110" s="49" t="str">
        <f ca="1">IF(AF110="","",IF(INDEX(Data!$BI:$BI,MATCH(AF110,Data!$A:$A,0),1)=0,"",INDEX(Data!$BI:$BI,MATCH(AF110,Data!$A:$A,0),1)))</f>
        <v/>
      </c>
      <c r="AF110" s="49" t="str">
        <f ca="1">IFERROR(INDEX(Data!$A$1:AJ$1000,_xlfn.AGGREGATE(15,6,(OFFSET(Data!$A$1,0,MATCH(AF$6,Data!$1:$1,0)-1,1000,1)=IF(AF$7="","Yes",AF$7))/(OFFSET(Data!$A$1,0,MATCH(AF$6,Data!$1:$1,0)-1,1000,1)=IF(AF$7="","Yes",AF$7))*ROW(Data!$C$1:$C$1000),ROW(AF110)-ROW(AF$7)),1),"")</f>
        <v/>
      </c>
      <c r="AG110" s="49" t="str">
        <f ca="1">IF(AH110="","",IF(INDEX(Data!$BI:$BI,MATCH(AH110,Data!$A:$A,0),1)=0,"",INDEX(Data!$BI:$BI,MATCH(AH110,Data!$A:$A,0),1)))</f>
        <v/>
      </c>
      <c r="AH110" s="49" t="str">
        <f ca="1">IFERROR(INDEX(Data!$A$1:AL$1000,_xlfn.AGGREGATE(15,6,(OFFSET(Data!$A$1,0,MATCH(AH$6,Data!$1:$1,0)-1,1000,1)=IF(AH$7="","Yes",AH$7))/(OFFSET(Data!$A$1,0,MATCH(AH$6,Data!$1:$1,0)-1,1000,1)=IF(AH$7="","Yes",AH$7))*ROW(Data!$C$1:$C$1000),ROW(AH110)-ROW(AH$7)),1),"")</f>
        <v/>
      </c>
    </row>
    <row r="111" spans="1:34" ht="24" x14ac:dyDescent="0.4">
      <c r="A111" s="49" t="str">
        <f ca="1">IF(B111="","",IF(INDEX(Data!$BI:$BI,MATCH(B111,Data!$A:$A,0),1)=0,"",INDEX(Data!$BI:$BI,MATCH(B111,Data!$A:$A,0),1)))</f>
        <v/>
      </c>
      <c r="B111" s="49" t="str">
        <f ca="1">IFERROR(INDEX(Data!A$1:$A$1000,_xlfn.AGGREGATE(15,6,(OFFSET(Data!$A$1,0,MATCH(B$6,Data!$1:$1,0)-1,1000,1)=IF(B$7="","Yes",B$7))/(OFFSET(Data!$A$1,0,MATCH(B$6,Data!$1:$1,0)-1,1000,1)=IF(B$7="","Yes",B$7))*ROW(Data!$C$1:$C$1000),ROW(B111)-ROW(B$7)),1),"")</f>
        <v/>
      </c>
      <c r="C111" s="49" t="str">
        <f ca="1">IF(D111="","",IF(INDEX(Data!$BI:$BI,MATCH(D111,Data!$A:$A,0),1)=0,"",INDEX(Data!$BI:$BI,MATCH(D111,Data!$A:$A,0),1)))</f>
        <v/>
      </c>
      <c r="D111" s="49" t="str">
        <f ca="1">IFERROR(INDEX(Data!$A$1:C$1000,_xlfn.AGGREGATE(15,6,(OFFSET(Data!$A$1,0,MATCH(D$6,Data!$1:$1,0)-1,1000,1)=IF(D$7="","Yes",D$7))/(OFFSET(Data!$A$1,0,MATCH(D$6,Data!$1:$1,0)-1,1000,1)=IF(D$7="","Yes",D$7))*ROW(Data!$C$1:$C$1000),ROW(D111)-ROW(D$7)),1),"")</f>
        <v/>
      </c>
      <c r="E111" s="49" t="str">
        <f ca="1">IF(F111="","",IF(INDEX(Data!$BI:$BI,MATCH(F111,Data!$A:$A,0),1)=0,"",INDEX(Data!$BI:$BI,MATCH(F111,Data!$A:$A,0),1)))</f>
        <v/>
      </c>
      <c r="F111" s="49" t="str">
        <f ca="1">IFERROR(INDEX(Data!$A$1:E$1000,_xlfn.AGGREGATE(15,6,(OFFSET(Data!$A$1,0,MATCH(F$6,Data!$1:$1,0)-1,1000,1)=IF(F$7="","Yes",F$7))/(OFFSET(Data!$A$1,0,MATCH(F$6,Data!$1:$1,0)-1,1000,1)=IF(F$7="","Yes",F$7))*ROW(Data!$C$1:$C$1000),ROW(F111)-ROW(F$7)),1),"")</f>
        <v/>
      </c>
      <c r="G111" s="49" t="str">
        <f ca="1">IF(H111="","",IF(INDEX(Data!$BI:$BI,MATCH(H111,Data!$A:$A,0),1)=0,"",INDEX(Data!$BI:$BI,MATCH(H111,Data!$A:$A,0),1)))</f>
        <v/>
      </c>
      <c r="H111" s="49" t="str">
        <f ca="1">IFERROR(INDEX(Data!$A$1:G$1000,_xlfn.AGGREGATE(15,6,(OFFSET(Data!$A$1,0,MATCH(H$6,Data!$1:$1,0)-1,1000,1)=IF(H$7="","Yes",H$7))/(OFFSET(Data!$A$1,0,MATCH(H$6,Data!$1:$1,0)-1,1000,1)=IF(H$7="","Yes",H$7))*ROW(Data!$C$1:$C$1000),ROW(H111)-ROW(H$7)),1),"")</f>
        <v/>
      </c>
      <c r="I111" s="49" t="str">
        <f ca="1">IF(J111="","",IF(INDEX(Data!$BI:$BI,MATCH(J111,Data!$A:$A,0),1)=0,"",INDEX(Data!$BI:$BI,MATCH(J111,Data!$A:$A,0),1)))</f>
        <v/>
      </c>
      <c r="J111" s="49" t="str">
        <f ca="1">IFERROR(INDEX(Data!$A$1:I$1000,_xlfn.AGGREGATE(15,6,(OFFSET(Data!$A$1,0,MATCH(J$6,Data!$1:$1,0)-1,1000,1)=IF(J$7="","Yes",J$7))/(OFFSET(Data!$A$1,0,MATCH(J$6,Data!$1:$1,0)-1,1000,1)=IF(J$7="","Yes",J$7))*ROW(Data!$C$1:$C$1000),ROW(J111)-ROW(J$7)),1),"")</f>
        <v/>
      </c>
      <c r="K111" s="49" t="str">
        <f ca="1">IF(L111="","",IF(INDEX(Data!$BI:$BI,MATCH(L111,Data!$A:$A,0),1)=0,"",INDEX(Data!$BI:$BI,MATCH(L111,Data!$A:$A,0),1)))</f>
        <v/>
      </c>
      <c r="L111" s="49" t="str">
        <f ca="1">IFERROR(INDEX(Data!$A$1:K$1000,_xlfn.AGGREGATE(15,6,(OFFSET(Data!$A$1,0,MATCH(L$6,Data!$1:$1,0)-1,1000,1)=IF(L$7="","Yes",L$7))/(OFFSET(Data!$A$1,0,MATCH(L$6,Data!$1:$1,0)-1,1000,1)=IF(L$7="","Yes",L$7))*ROW(Data!$C$1:$C$1000),ROW(L111)-ROW(L$7)),1),"")</f>
        <v/>
      </c>
      <c r="M111" s="49" t="str">
        <f ca="1">IF(N111="","",IF(INDEX(Data!$BI:$BI,MATCH(N111,Data!$A:$A,0),1)=0,"",INDEX(Data!$BI:$BI,MATCH(N111,Data!$A:$A,0),1)))</f>
        <v/>
      </c>
      <c r="N111" s="49" t="str">
        <f ca="1">IFERROR(INDEX(Data!$A$1:M$1000,_xlfn.AGGREGATE(15,6,(OFFSET(Data!$A$1,0,MATCH(N$6,Data!$1:$1,0)-1,1000,1)=IF(N$7="","Yes",N$7))/(OFFSET(Data!$A$1,0,MATCH(N$6,Data!$1:$1,0)-1,1000,1)=IF(N$7="","Yes",N$7))*ROW(Data!$C$1:$C$1000),ROW(N111)-ROW(N$7)),1),"")</f>
        <v/>
      </c>
      <c r="O111" s="49" t="str">
        <f ca="1">IF(P111="","",IF(INDEX(Data!$BI:$BI,MATCH(P111,Data!$A:$A,0),1)=0,"",INDEX(Data!$BI:$BI,MATCH(P111,Data!$A:$A,0),1)))</f>
        <v/>
      </c>
      <c r="P111" s="49" t="str">
        <f ca="1">IFERROR(INDEX(Data!$A$1:O$1000,_xlfn.AGGREGATE(15,6,(OFFSET(Data!$A$1,0,MATCH(P$6,Data!$1:$1,0)-1,1000,1)=IF(P$7="","Yes",P$7))/(OFFSET(Data!$A$1,0,MATCH(P$6,Data!$1:$1,0)-1,1000,1)=IF(P$7="","Yes",P$7))*ROW(Data!$C$1:$C$1000),ROW(P111)-ROW(P$7)),1),"")</f>
        <v>TBS</v>
      </c>
      <c r="Q111" s="49" t="str">
        <f ca="1">IF(R111="","",IF(INDEX(Data!$BI:$BI,MATCH(R111,Data!$A:$A,0),1)=0,"",INDEX(Data!$BI:$BI,MATCH(R111,Data!$A:$A,0),1)))</f>
        <v/>
      </c>
      <c r="R111" s="49" t="str">
        <f ca="1">IFERROR(INDEX(Data!$A$1:Q$1000,_xlfn.AGGREGATE(15,6,(OFFSET(Data!$A$1,0,MATCH(R$6,Data!$1:$1,0)-1,1000,1)=IF(R$7="","Yes",R$7))/(OFFSET(Data!$A$1,0,MATCH(R$6,Data!$1:$1,0)-1,1000,1)=IF(R$7="","Yes",R$7))*ROW(Data!$C$1:$C$1000),ROW(R111)-ROW(R$7)),1),"")</f>
        <v>STARZ ENCORE Action</v>
      </c>
      <c r="S111" s="49" t="str">
        <f ca="1">IF(T111="","",IF(INDEX(Data!$BI:$BI,MATCH(T111,Data!$A:$A,0),1)=0,"",INDEX(Data!$BI:$BI,MATCH(T111,Data!$A:$A,0),1)))</f>
        <v/>
      </c>
      <c r="T111" s="49" t="str">
        <f ca="1">IFERROR(INDEX(Data!$A$1:R$1000,_xlfn.AGGREGATE(15,6,(OFFSET(Data!$A$1,0,MATCH(T$6,Data!$1:$1,0)-1,1000,1)=IF(T$7="","Yes",T$7))/(OFFSET(Data!$A$1,0,MATCH(T$6,Data!$1:$1,0)-1,1000,1)=IF(T$7="","Yes",T$7))*ROW(Data!$C$1:$C$1000),ROW(T111)-ROW(T$7)),1),"")</f>
        <v>VME</v>
      </c>
      <c r="U111" s="49" t="str">
        <f ca="1">IF(V111="","",IF(INDEX(Data!$BI:$BI,MATCH(V111,Data!$A:$A,0),1)=0,"",INDEX(Data!$BI:$BI,MATCH(V111,Data!$A:$A,0),1)))</f>
        <v/>
      </c>
      <c r="V111" s="49" t="str">
        <f ca="1">IFERROR(INDEX(Data!$A$1:T$1000,_xlfn.AGGREGATE(15,6,(OFFSET(Data!$A$1,0,MATCH(V$6,Data!$1:$1,0)-1,1000,1)=IF(V$7="","Yes",V$7))/(OFFSET(Data!$A$1,0,MATCH(V$6,Data!$1:$1,0)-1,1000,1)=IF(V$7="","Yes",V$7))*ROW(Data!$C$1:$C$1000),ROW(V111)-ROW(V$7)),1),"")</f>
        <v/>
      </c>
      <c r="W111" s="49" t="str">
        <f ca="1">IF(X111="","",IF(INDEX(Data!$BI:$BI,MATCH(X111,Data!$A:$A,0),1)=0,"",INDEX(Data!$BI:$BI,MATCH(X111,Data!$A:$A,0),1)))</f>
        <v/>
      </c>
      <c r="X111" s="49" t="str">
        <f ca="1">IFERROR(INDEX(Data!$A$1:V$1000,_xlfn.AGGREGATE(15,6,(OFFSET(Data!$A$1,0,MATCH(X$6,Data!$1:$1,0)-1,1000,1)=IF(X$7="","Yes",X$7))/(OFFSET(Data!$A$1,0,MATCH(X$6,Data!$1:$1,0)-1,1000,1)=IF(X$7="","Yes",X$7))*ROW(Data!$C$1:$C$1000),ROW(X111)-ROW(X$7)),1),"")</f>
        <v/>
      </c>
      <c r="Y111" s="49" t="str">
        <f ca="1">IF(Z111="","",IF(INDEX(Data!$BI:$BI,MATCH(Z111,Data!$A:$A,0),1)=0,"",INDEX(Data!$BI:$BI,MATCH(Z111,Data!$A:$A,0),1)))</f>
        <v/>
      </c>
      <c r="Z111" s="49" t="str">
        <f ca="1">IFERROR(INDEX(Data!$A$1:X$1000,_xlfn.AGGREGATE(15,6,(OFFSET(Data!$A$1,0,MATCH(Z$6,Data!$1:$1,0)-1,1000,1)=IF(Z$7="","Yes",Z$7))/(OFFSET(Data!$A$1,0,MATCH(Z$6,Data!$1:$1,0)-1,1000,1)=IF(Z$7="","Yes",Z$7))*ROW(Data!$C$1:$C$1000),ROW(Z111)-ROW(Z$7)),1),"")</f>
        <v/>
      </c>
      <c r="AA111" s="49" t="str">
        <f ca="1">IF(AB111="","",IF(INDEX(Data!$BI:$BI,MATCH(AB111,Data!$A:$A,0),1)=0,"",INDEX(Data!$BI:$BI,MATCH(AB111,Data!$A:$A,0),1)))</f>
        <v/>
      </c>
      <c r="AB111" s="49" t="str">
        <f ca="1">IFERROR(INDEX(Data!$A$1:Z$1000,_xlfn.AGGREGATE(15,6,(OFFSET(Data!$A$1,0,MATCH(AB$6,Data!$1:$1,0)-1,1000,1)=IF(AB$7="","Yes",AB$7))/(OFFSET(Data!$A$1,0,MATCH(AB$6,Data!$1:$1,0)-1,1000,1)=IF(AB$7="","Yes",AB$7))*ROW(Data!$C$1:$C$1000),ROW(AB111)-ROW(AB$7)),1),"")</f>
        <v/>
      </c>
      <c r="AC111" s="49" t="str">
        <f ca="1">IF(AD111="","",IF(INDEX(Data!$BI:$BI,MATCH(AD111,Data!$A:$A,0),1)=0,"",INDEX(Data!$BI:$BI,MATCH(AD111,Data!$A:$A,0),1)))</f>
        <v/>
      </c>
      <c r="AD111" s="49" t="str">
        <f ca="1">IFERROR(INDEX(Data!$A$1:AB$1000,_xlfn.AGGREGATE(15,6,(OFFSET(Data!$A$1,0,MATCH(AD$6,Data!$1:$1,0)-1,1000,1)=IF(AD$7="","Yes",AD$7))/(OFFSET(Data!$A$1,0,MATCH(AD$6,Data!$1:$1,0)-1,1000,1)=IF(AD$7="","Yes",AD$7))*ROW(Data!$C$1:$C$1000),ROW(AD111)-ROW(AD$7)),1),"")</f>
        <v/>
      </c>
      <c r="AE111" s="49" t="str">
        <f ca="1">IF(AF111="","",IF(INDEX(Data!$BI:$BI,MATCH(AF111,Data!$A:$A,0),1)=0,"",INDEX(Data!$BI:$BI,MATCH(AF111,Data!$A:$A,0),1)))</f>
        <v/>
      </c>
      <c r="AF111" s="49" t="str">
        <f ca="1">IFERROR(INDEX(Data!$A$1:AJ$1000,_xlfn.AGGREGATE(15,6,(OFFSET(Data!$A$1,0,MATCH(AF$6,Data!$1:$1,0)-1,1000,1)=IF(AF$7="","Yes",AF$7))/(OFFSET(Data!$A$1,0,MATCH(AF$6,Data!$1:$1,0)-1,1000,1)=IF(AF$7="","Yes",AF$7))*ROW(Data!$C$1:$C$1000),ROW(AF111)-ROW(AF$7)),1),"")</f>
        <v/>
      </c>
      <c r="AG111" s="49" t="str">
        <f ca="1">IF(AH111="","",IF(INDEX(Data!$BI:$BI,MATCH(AH111,Data!$A:$A,0),1)=0,"",INDEX(Data!$BI:$BI,MATCH(AH111,Data!$A:$A,0),1)))</f>
        <v/>
      </c>
      <c r="AH111" s="49" t="str">
        <f ca="1">IFERROR(INDEX(Data!$A$1:AL$1000,_xlfn.AGGREGATE(15,6,(OFFSET(Data!$A$1,0,MATCH(AH$6,Data!$1:$1,0)-1,1000,1)=IF(AH$7="","Yes",AH$7))/(OFFSET(Data!$A$1,0,MATCH(AH$6,Data!$1:$1,0)-1,1000,1)=IF(AH$7="","Yes",AH$7))*ROW(Data!$C$1:$C$1000),ROW(AH111)-ROW(AH$7)),1),"")</f>
        <v/>
      </c>
    </row>
    <row r="112" spans="1:34" ht="24" x14ac:dyDescent="0.4">
      <c r="A112" s="49" t="str">
        <f ca="1">IF(B112="","",IF(INDEX(Data!$BI:$BI,MATCH(B112,Data!$A:$A,0),1)=0,"",INDEX(Data!$BI:$BI,MATCH(B112,Data!$A:$A,0),1)))</f>
        <v/>
      </c>
      <c r="B112" s="49" t="str">
        <f ca="1">IFERROR(INDEX(Data!A$1:$A$1000,_xlfn.AGGREGATE(15,6,(OFFSET(Data!$A$1,0,MATCH(B$6,Data!$1:$1,0)-1,1000,1)=IF(B$7="","Yes",B$7))/(OFFSET(Data!$A$1,0,MATCH(B$6,Data!$1:$1,0)-1,1000,1)=IF(B$7="","Yes",B$7))*ROW(Data!$C$1:$C$1000),ROW(B112)-ROW(B$7)),1),"")</f>
        <v/>
      </c>
      <c r="C112" s="49" t="str">
        <f ca="1">IF(D112="","",IF(INDEX(Data!$BI:$BI,MATCH(D112,Data!$A:$A,0),1)=0,"",INDEX(Data!$BI:$BI,MATCH(D112,Data!$A:$A,0),1)))</f>
        <v/>
      </c>
      <c r="D112" s="49" t="str">
        <f ca="1">IFERROR(INDEX(Data!$A$1:C$1000,_xlfn.AGGREGATE(15,6,(OFFSET(Data!$A$1,0,MATCH(D$6,Data!$1:$1,0)-1,1000,1)=IF(D$7="","Yes",D$7))/(OFFSET(Data!$A$1,0,MATCH(D$6,Data!$1:$1,0)-1,1000,1)=IF(D$7="","Yes",D$7))*ROW(Data!$C$1:$C$1000),ROW(D112)-ROW(D$7)),1),"")</f>
        <v/>
      </c>
      <c r="E112" s="49" t="str">
        <f ca="1">IF(F112="","",IF(INDEX(Data!$BI:$BI,MATCH(F112,Data!$A:$A,0),1)=0,"",INDEX(Data!$BI:$BI,MATCH(F112,Data!$A:$A,0),1)))</f>
        <v/>
      </c>
      <c r="F112" s="49" t="str">
        <f ca="1">IFERROR(INDEX(Data!$A$1:E$1000,_xlfn.AGGREGATE(15,6,(OFFSET(Data!$A$1,0,MATCH(F$6,Data!$1:$1,0)-1,1000,1)=IF(F$7="","Yes",F$7))/(OFFSET(Data!$A$1,0,MATCH(F$6,Data!$1:$1,0)-1,1000,1)=IF(F$7="","Yes",F$7))*ROW(Data!$C$1:$C$1000),ROW(F112)-ROW(F$7)),1),"")</f>
        <v/>
      </c>
      <c r="G112" s="49" t="str">
        <f ca="1">IF(H112="","",IF(INDEX(Data!$BI:$BI,MATCH(H112,Data!$A:$A,0),1)=0,"",INDEX(Data!$BI:$BI,MATCH(H112,Data!$A:$A,0),1)))</f>
        <v/>
      </c>
      <c r="H112" s="49" t="str">
        <f ca="1">IFERROR(INDEX(Data!$A$1:G$1000,_xlfn.AGGREGATE(15,6,(OFFSET(Data!$A$1,0,MATCH(H$6,Data!$1:$1,0)-1,1000,1)=IF(H$7="","Yes",H$7))/(OFFSET(Data!$A$1,0,MATCH(H$6,Data!$1:$1,0)-1,1000,1)=IF(H$7="","Yes",H$7))*ROW(Data!$C$1:$C$1000),ROW(H112)-ROW(H$7)),1),"")</f>
        <v/>
      </c>
      <c r="I112" s="49" t="str">
        <f ca="1">IF(J112="","",IF(INDEX(Data!$BI:$BI,MATCH(J112,Data!$A:$A,0),1)=0,"",INDEX(Data!$BI:$BI,MATCH(J112,Data!$A:$A,0),1)))</f>
        <v/>
      </c>
      <c r="J112" s="49" t="str">
        <f ca="1">IFERROR(INDEX(Data!$A$1:I$1000,_xlfn.AGGREGATE(15,6,(OFFSET(Data!$A$1,0,MATCH(J$6,Data!$1:$1,0)-1,1000,1)=IF(J$7="","Yes",J$7))/(OFFSET(Data!$A$1,0,MATCH(J$6,Data!$1:$1,0)-1,1000,1)=IF(J$7="","Yes",J$7))*ROW(Data!$C$1:$C$1000),ROW(J112)-ROW(J$7)),1),"")</f>
        <v/>
      </c>
      <c r="K112" s="49" t="str">
        <f ca="1">IF(L112="","",IF(INDEX(Data!$BI:$BI,MATCH(L112,Data!$A:$A,0),1)=0,"",INDEX(Data!$BI:$BI,MATCH(L112,Data!$A:$A,0),1)))</f>
        <v/>
      </c>
      <c r="L112" s="49" t="str">
        <f ca="1">IFERROR(INDEX(Data!$A$1:K$1000,_xlfn.AGGREGATE(15,6,(OFFSET(Data!$A$1,0,MATCH(L$6,Data!$1:$1,0)-1,1000,1)=IF(L$7="","Yes",L$7))/(OFFSET(Data!$A$1,0,MATCH(L$6,Data!$1:$1,0)-1,1000,1)=IF(L$7="","Yes",L$7))*ROW(Data!$C$1:$C$1000),ROW(L112)-ROW(L$7)),1),"")</f>
        <v/>
      </c>
      <c r="M112" s="49" t="str">
        <f ca="1">IF(N112="","",IF(INDEX(Data!$BI:$BI,MATCH(N112,Data!$A:$A,0),1)=0,"",INDEX(Data!$BI:$BI,MATCH(N112,Data!$A:$A,0),1)))</f>
        <v/>
      </c>
      <c r="N112" s="49" t="str">
        <f ca="1">IFERROR(INDEX(Data!$A$1:M$1000,_xlfn.AGGREGATE(15,6,(OFFSET(Data!$A$1,0,MATCH(N$6,Data!$1:$1,0)-1,1000,1)=IF(N$7="","Yes",N$7))/(OFFSET(Data!$A$1,0,MATCH(N$6,Data!$1:$1,0)-1,1000,1)=IF(N$7="","Yes",N$7))*ROW(Data!$C$1:$C$1000),ROW(N112)-ROW(N$7)),1),"")</f>
        <v/>
      </c>
      <c r="O112" s="49" t="str">
        <f ca="1">IF(P112="","",IF(INDEX(Data!$BI:$BI,MATCH(P112,Data!$A:$A,0),1)=0,"",INDEX(Data!$BI:$BI,MATCH(P112,Data!$A:$A,0),1)))</f>
        <v/>
      </c>
      <c r="P112" s="49" t="str">
        <f ca="1">IFERROR(INDEX(Data!$A$1:O$1000,_xlfn.AGGREGATE(15,6,(OFFSET(Data!$A$1,0,MATCH(P$6,Data!$1:$1,0)-1,1000,1)=IF(P$7="","Yes",P$7))/(OFFSET(Data!$A$1,0,MATCH(P$6,Data!$1:$1,0)-1,1000,1)=IF(P$7="","Yes",P$7))*ROW(Data!$C$1:$C$1000),ROW(P112)-ROW(P$7)),1),"")</f>
        <v>Teen Nick</v>
      </c>
      <c r="Q112" s="49" t="str">
        <f ca="1">IF(R112="","",IF(INDEX(Data!$BI:$BI,MATCH(R112,Data!$A:$A,0),1)=0,"",INDEX(Data!$BI:$BI,MATCH(R112,Data!$A:$A,0),1)))</f>
        <v/>
      </c>
      <c r="R112" s="49" t="str">
        <f ca="1">IFERROR(INDEX(Data!$A$1:Q$1000,_xlfn.AGGREGATE(15,6,(OFFSET(Data!$A$1,0,MATCH(R$6,Data!$1:$1,0)-1,1000,1)=IF(R$7="","Yes",R$7))/(OFFSET(Data!$A$1,0,MATCH(R$6,Data!$1:$1,0)-1,1000,1)=IF(R$7="","Yes",R$7))*ROW(Data!$C$1:$C$1000),ROW(R112)-ROW(R$7)),1),"")</f>
        <v>STARZ ENCORE Black</v>
      </c>
      <c r="S112" s="49" t="str">
        <f ca="1">IF(T112="","",IF(INDEX(Data!$BI:$BI,MATCH(T112,Data!$A:$A,0),1)=0,"",INDEX(Data!$BI:$BI,MATCH(T112,Data!$A:$A,0),1)))</f>
        <v/>
      </c>
      <c r="T112" s="49" t="str">
        <f ca="1">IFERROR(INDEX(Data!$A$1:R$1000,_xlfn.AGGREGATE(15,6,(OFFSET(Data!$A$1,0,MATCH(T$6,Data!$1:$1,0)-1,1000,1)=IF(T$7="","Yes",T$7))/(OFFSET(Data!$A$1,0,MATCH(T$6,Data!$1:$1,0)-1,1000,1)=IF(T$7="","Yes",T$7))*ROW(Data!$C$1:$C$1000),ROW(T112)-ROW(T$7)),1),"")</f>
        <v>WAPA America</v>
      </c>
      <c r="U112" s="49" t="str">
        <f ca="1">IF(V112="","",IF(INDEX(Data!$BI:$BI,MATCH(V112,Data!$A:$A,0),1)=0,"",INDEX(Data!$BI:$BI,MATCH(V112,Data!$A:$A,0),1)))</f>
        <v/>
      </c>
      <c r="V112" s="49" t="str">
        <f ca="1">IFERROR(INDEX(Data!$A$1:T$1000,_xlfn.AGGREGATE(15,6,(OFFSET(Data!$A$1,0,MATCH(V$6,Data!$1:$1,0)-1,1000,1)=IF(V$7="","Yes",V$7))/(OFFSET(Data!$A$1,0,MATCH(V$6,Data!$1:$1,0)-1,1000,1)=IF(V$7="","Yes",V$7))*ROW(Data!$C$1:$C$1000),ROW(V112)-ROW(V$7)),1),"")</f>
        <v/>
      </c>
      <c r="W112" s="49" t="str">
        <f ca="1">IF(X112="","",IF(INDEX(Data!$BI:$BI,MATCH(X112,Data!$A:$A,0),1)=0,"",INDEX(Data!$BI:$BI,MATCH(X112,Data!$A:$A,0),1)))</f>
        <v/>
      </c>
      <c r="X112" s="49" t="str">
        <f ca="1">IFERROR(INDEX(Data!$A$1:V$1000,_xlfn.AGGREGATE(15,6,(OFFSET(Data!$A$1,0,MATCH(X$6,Data!$1:$1,0)-1,1000,1)=IF(X$7="","Yes",X$7))/(OFFSET(Data!$A$1,0,MATCH(X$6,Data!$1:$1,0)-1,1000,1)=IF(X$7="","Yes",X$7))*ROW(Data!$C$1:$C$1000),ROW(X112)-ROW(X$7)),1),"")</f>
        <v/>
      </c>
      <c r="Y112" s="49" t="str">
        <f ca="1">IF(Z112="","",IF(INDEX(Data!$BI:$BI,MATCH(Z112,Data!$A:$A,0),1)=0,"",INDEX(Data!$BI:$BI,MATCH(Z112,Data!$A:$A,0),1)))</f>
        <v/>
      </c>
      <c r="Z112" s="49" t="str">
        <f ca="1">IFERROR(INDEX(Data!$A$1:X$1000,_xlfn.AGGREGATE(15,6,(OFFSET(Data!$A$1,0,MATCH(Z$6,Data!$1:$1,0)-1,1000,1)=IF(Z$7="","Yes",Z$7))/(OFFSET(Data!$A$1,0,MATCH(Z$6,Data!$1:$1,0)-1,1000,1)=IF(Z$7="","Yes",Z$7))*ROW(Data!$C$1:$C$1000),ROW(Z112)-ROW(Z$7)),1),"")</f>
        <v/>
      </c>
      <c r="AA112" s="49" t="str">
        <f ca="1">IF(AB112="","",IF(INDEX(Data!$BI:$BI,MATCH(AB112,Data!$A:$A,0),1)=0,"",INDEX(Data!$BI:$BI,MATCH(AB112,Data!$A:$A,0),1)))</f>
        <v/>
      </c>
      <c r="AB112" s="49" t="str">
        <f ca="1">IFERROR(INDEX(Data!$A$1:Z$1000,_xlfn.AGGREGATE(15,6,(OFFSET(Data!$A$1,0,MATCH(AB$6,Data!$1:$1,0)-1,1000,1)=IF(AB$7="","Yes",AB$7))/(OFFSET(Data!$A$1,0,MATCH(AB$6,Data!$1:$1,0)-1,1000,1)=IF(AB$7="","Yes",AB$7))*ROW(Data!$C$1:$C$1000),ROW(AB112)-ROW(AB$7)),1),"")</f>
        <v/>
      </c>
      <c r="AC112" s="49" t="str">
        <f ca="1">IF(AD112="","",IF(INDEX(Data!$BI:$BI,MATCH(AD112,Data!$A:$A,0),1)=0,"",INDEX(Data!$BI:$BI,MATCH(AD112,Data!$A:$A,0),1)))</f>
        <v/>
      </c>
      <c r="AD112" s="49" t="str">
        <f ca="1">IFERROR(INDEX(Data!$A$1:AB$1000,_xlfn.AGGREGATE(15,6,(OFFSET(Data!$A$1,0,MATCH(AD$6,Data!$1:$1,0)-1,1000,1)=IF(AD$7="","Yes",AD$7))/(OFFSET(Data!$A$1,0,MATCH(AD$6,Data!$1:$1,0)-1,1000,1)=IF(AD$7="","Yes",AD$7))*ROW(Data!$C$1:$C$1000),ROW(AD112)-ROW(AD$7)),1),"")</f>
        <v/>
      </c>
      <c r="AE112" s="49" t="str">
        <f ca="1">IF(AF112="","",IF(INDEX(Data!$BI:$BI,MATCH(AF112,Data!$A:$A,0),1)=0,"",INDEX(Data!$BI:$BI,MATCH(AF112,Data!$A:$A,0),1)))</f>
        <v/>
      </c>
      <c r="AF112" s="49" t="str">
        <f ca="1">IFERROR(INDEX(Data!$A$1:AJ$1000,_xlfn.AGGREGATE(15,6,(OFFSET(Data!$A$1,0,MATCH(AF$6,Data!$1:$1,0)-1,1000,1)=IF(AF$7="","Yes",AF$7))/(OFFSET(Data!$A$1,0,MATCH(AF$6,Data!$1:$1,0)-1,1000,1)=IF(AF$7="","Yes",AF$7))*ROW(Data!$C$1:$C$1000),ROW(AF112)-ROW(AF$7)),1),"")</f>
        <v/>
      </c>
      <c r="AG112" s="49" t="str">
        <f ca="1">IF(AH112="","",IF(INDEX(Data!$BI:$BI,MATCH(AH112,Data!$A:$A,0),1)=0,"",INDEX(Data!$BI:$BI,MATCH(AH112,Data!$A:$A,0),1)))</f>
        <v/>
      </c>
      <c r="AH112" s="49" t="str">
        <f ca="1">IFERROR(INDEX(Data!$A$1:AL$1000,_xlfn.AGGREGATE(15,6,(OFFSET(Data!$A$1,0,MATCH(AH$6,Data!$1:$1,0)-1,1000,1)=IF(AH$7="","Yes",AH$7))/(OFFSET(Data!$A$1,0,MATCH(AH$6,Data!$1:$1,0)-1,1000,1)=IF(AH$7="","Yes",AH$7))*ROW(Data!$C$1:$C$1000),ROW(AH112)-ROW(AH$7)),1),"")</f>
        <v/>
      </c>
    </row>
    <row r="113" spans="1:34" ht="24" x14ac:dyDescent="0.4">
      <c r="A113" s="49" t="str">
        <f ca="1">IF(B113="","",IF(INDEX(Data!$BI:$BI,MATCH(B113,Data!$A:$A,0),1)=0,"",INDEX(Data!$BI:$BI,MATCH(B113,Data!$A:$A,0),1)))</f>
        <v/>
      </c>
      <c r="B113" s="49" t="str">
        <f ca="1">IFERROR(INDEX(Data!A$1:$A$1000,_xlfn.AGGREGATE(15,6,(OFFSET(Data!$A$1,0,MATCH(B$6,Data!$1:$1,0)-1,1000,1)=IF(B$7="","Yes",B$7))/(OFFSET(Data!$A$1,0,MATCH(B$6,Data!$1:$1,0)-1,1000,1)=IF(B$7="","Yes",B$7))*ROW(Data!$C$1:$C$1000),ROW(B113)-ROW(B$7)),1),"")</f>
        <v/>
      </c>
      <c r="C113" s="49" t="str">
        <f ca="1">IF(D113="","",IF(INDEX(Data!$BI:$BI,MATCH(D113,Data!$A:$A,0),1)=0,"",INDEX(Data!$BI:$BI,MATCH(D113,Data!$A:$A,0),1)))</f>
        <v/>
      </c>
      <c r="D113" s="49" t="str">
        <f ca="1">IFERROR(INDEX(Data!$A$1:C$1000,_xlfn.AGGREGATE(15,6,(OFFSET(Data!$A$1,0,MATCH(D$6,Data!$1:$1,0)-1,1000,1)=IF(D$7="","Yes",D$7))/(OFFSET(Data!$A$1,0,MATCH(D$6,Data!$1:$1,0)-1,1000,1)=IF(D$7="","Yes",D$7))*ROW(Data!$C$1:$C$1000),ROW(D113)-ROW(D$7)),1),"")</f>
        <v/>
      </c>
      <c r="E113" s="49" t="str">
        <f ca="1">IF(F113="","",IF(INDEX(Data!$BI:$BI,MATCH(F113,Data!$A:$A,0),1)=0,"",INDEX(Data!$BI:$BI,MATCH(F113,Data!$A:$A,0),1)))</f>
        <v/>
      </c>
      <c r="F113" s="49" t="str">
        <f ca="1">IFERROR(INDEX(Data!$A$1:E$1000,_xlfn.AGGREGATE(15,6,(OFFSET(Data!$A$1,0,MATCH(F$6,Data!$1:$1,0)-1,1000,1)=IF(F$7="","Yes",F$7))/(OFFSET(Data!$A$1,0,MATCH(F$6,Data!$1:$1,0)-1,1000,1)=IF(F$7="","Yes",F$7))*ROW(Data!$C$1:$C$1000),ROW(F113)-ROW(F$7)),1),"")</f>
        <v/>
      </c>
      <c r="G113" s="49" t="str">
        <f ca="1">IF(H113="","",IF(INDEX(Data!$BI:$BI,MATCH(H113,Data!$A:$A,0),1)=0,"",INDEX(Data!$BI:$BI,MATCH(H113,Data!$A:$A,0),1)))</f>
        <v/>
      </c>
      <c r="H113" s="49" t="str">
        <f ca="1">IFERROR(INDEX(Data!$A$1:G$1000,_xlfn.AGGREGATE(15,6,(OFFSET(Data!$A$1,0,MATCH(H$6,Data!$1:$1,0)-1,1000,1)=IF(H$7="","Yes",H$7))/(OFFSET(Data!$A$1,0,MATCH(H$6,Data!$1:$1,0)-1,1000,1)=IF(H$7="","Yes",H$7))*ROW(Data!$C$1:$C$1000),ROW(H113)-ROW(H$7)),1),"")</f>
        <v/>
      </c>
      <c r="I113" s="49" t="str">
        <f ca="1">IF(J113="","",IF(INDEX(Data!$BI:$BI,MATCH(J113,Data!$A:$A,0),1)=0,"",INDEX(Data!$BI:$BI,MATCH(J113,Data!$A:$A,0),1)))</f>
        <v/>
      </c>
      <c r="J113" s="49" t="str">
        <f ca="1">IFERROR(INDEX(Data!$A$1:I$1000,_xlfn.AGGREGATE(15,6,(OFFSET(Data!$A$1,0,MATCH(J$6,Data!$1:$1,0)-1,1000,1)=IF(J$7="","Yes",J$7))/(OFFSET(Data!$A$1,0,MATCH(J$6,Data!$1:$1,0)-1,1000,1)=IF(J$7="","Yes",J$7))*ROW(Data!$C$1:$C$1000),ROW(J113)-ROW(J$7)),1),"")</f>
        <v/>
      </c>
      <c r="K113" s="49" t="str">
        <f ca="1">IF(L113="","",IF(INDEX(Data!$BI:$BI,MATCH(L113,Data!$A:$A,0),1)=0,"",INDEX(Data!$BI:$BI,MATCH(L113,Data!$A:$A,0),1)))</f>
        <v/>
      </c>
      <c r="L113" s="49" t="str">
        <f ca="1">IFERROR(INDEX(Data!$A$1:K$1000,_xlfn.AGGREGATE(15,6,(OFFSET(Data!$A$1,0,MATCH(L$6,Data!$1:$1,0)-1,1000,1)=IF(L$7="","Yes",L$7))/(OFFSET(Data!$A$1,0,MATCH(L$6,Data!$1:$1,0)-1,1000,1)=IF(L$7="","Yes",L$7))*ROW(Data!$C$1:$C$1000),ROW(L113)-ROW(L$7)),1),"")</f>
        <v/>
      </c>
      <c r="M113" s="49" t="str">
        <f ca="1">IF(N113="","",IF(INDEX(Data!$BI:$BI,MATCH(N113,Data!$A:$A,0),1)=0,"",INDEX(Data!$BI:$BI,MATCH(N113,Data!$A:$A,0),1)))</f>
        <v/>
      </c>
      <c r="N113" s="49" t="str">
        <f ca="1">IFERROR(INDEX(Data!$A$1:M$1000,_xlfn.AGGREGATE(15,6,(OFFSET(Data!$A$1,0,MATCH(N$6,Data!$1:$1,0)-1,1000,1)=IF(N$7="","Yes",N$7))/(OFFSET(Data!$A$1,0,MATCH(N$6,Data!$1:$1,0)-1,1000,1)=IF(N$7="","Yes",N$7))*ROW(Data!$C$1:$C$1000),ROW(N113)-ROW(N$7)),1),"")</f>
        <v/>
      </c>
      <c r="O113" s="49" t="str">
        <f ca="1">IF(P113="","",IF(INDEX(Data!$BI:$BI,MATCH(P113,Data!$A:$A,0),1)=0,"",INDEX(Data!$BI:$BI,MATCH(P113,Data!$A:$A,0),1)))</f>
        <v/>
      </c>
      <c r="P113" s="49" t="str">
        <f ca="1">IFERROR(INDEX(Data!$A$1:O$1000,_xlfn.AGGREGATE(15,6,(OFFSET(Data!$A$1,0,MATCH(P$6,Data!$1:$1,0)-1,1000,1)=IF(P$7="","Yes",P$7))/(OFFSET(Data!$A$1,0,MATCH(P$6,Data!$1:$1,0)-1,1000,1)=IF(P$7="","Yes",P$7))*ROW(Data!$C$1:$C$1000),ROW(P113)-ROW(P$7)),1),"")</f>
        <v>Telemundo</v>
      </c>
      <c r="Q113" s="49" t="str">
        <f ca="1">IF(R113="","",IF(INDEX(Data!$BI:$BI,MATCH(R113,Data!$A:$A,0),1)=0,"",INDEX(Data!$BI:$BI,MATCH(R113,Data!$A:$A,0),1)))</f>
        <v/>
      </c>
      <c r="R113" s="49" t="str">
        <f ca="1">IFERROR(INDEX(Data!$A$1:Q$1000,_xlfn.AGGREGATE(15,6,(OFFSET(Data!$A$1,0,MATCH(R$6,Data!$1:$1,0)-1,1000,1)=IF(R$7="","Yes",R$7))/(OFFSET(Data!$A$1,0,MATCH(R$6,Data!$1:$1,0)-1,1000,1)=IF(R$7="","Yes",R$7))*ROW(Data!$C$1:$C$1000),ROW(R113)-ROW(R$7)),1),"")</f>
        <v>STARZ ENCORE Classic</v>
      </c>
      <c r="S113" s="49" t="str">
        <f ca="1">IF(T113="","",IF(INDEX(Data!$BI:$BI,MATCH(T113,Data!$A:$A,0),1)=0,"",INDEX(Data!$BI:$BI,MATCH(T113,Data!$A:$A,0),1)))</f>
        <v/>
      </c>
      <c r="T113" s="49" t="str">
        <f ca="1">IFERROR(INDEX(Data!$A$1:R$1000,_xlfn.AGGREGATE(15,6,(OFFSET(Data!$A$1,0,MATCH(T$6,Data!$1:$1,0)-1,1000,1)=IF(T$7="","Yes",T$7))/(OFFSET(Data!$A$1,0,MATCH(T$6,Data!$1:$1,0)-1,1000,1)=IF(T$7="","Yes",T$7))*ROW(Data!$C$1:$C$1000),ROW(T113)-ROW(T$7)),1),"")</f>
        <v>Weather Channel</v>
      </c>
      <c r="U113" s="49" t="str">
        <f ca="1">IF(V113="","",IF(INDEX(Data!$BI:$BI,MATCH(V113,Data!$A:$A,0),1)=0,"",INDEX(Data!$BI:$BI,MATCH(V113,Data!$A:$A,0),1)))</f>
        <v/>
      </c>
      <c r="V113" s="49" t="str">
        <f ca="1">IFERROR(INDEX(Data!$A$1:T$1000,_xlfn.AGGREGATE(15,6,(OFFSET(Data!$A$1,0,MATCH(V$6,Data!$1:$1,0)-1,1000,1)=IF(V$7="","Yes",V$7))/(OFFSET(Data!$A$1,0,MATCH(V$6,Data!$1:$1,0)-1,1000,1)=IF(V$7="","Yes",V$7))*ROW(Data!$C$1:$C$1000),ROW(V113)-ROW(V$7)),1),"")</f>
        <v/>
      </c>
      <c r="W113" s="49" t="str">
        <f ca="1">IF(X113="","",IF(INDEX(Data!$BI:$BI,MATCH(X113,Data!$A:$A,0),1)=0,"",INDEX(Data!$BI:$BI,MATCH(X113,Data!$A:$A,0),1)))</f>
        <v/>
      </c>
      <c r="X113" s="49" t="str">
        <f ca="1">IFERROR(INDEX(Data!$A$1:V$1000,_xlfn.AGGREGATE(15,6,(OFFSET(Data!$A$1,0,MATCH(X$6,Data!$1:$1,0)-1,1000,1)=IF(X$7="","Yes",X$7))/(OFFSET(Data!$A$1,0,MATCH(X$6,Data!$1:$1,0)-1,1000,1)=IF(X$7="","Yes",X$7))*ROW(Data!$C$1:$C$1000),ROW(X113)-ROW(X$7)),1),"")</f>
        <v/>
      </c>
      <c r="Y113" s="49" t="str">
        <f ca="1">IF(Z113="","",IF(INDEX(Data!$BI:$BI,MATCH(Z113,Data!$A:$A,0),1)=0,"",INDEX(Data!$BI:$BI,MATCH(Z113,Data!$A:$A,0),1)))</f>
        <v/>
      </c>
      <c r="Z113" s="49" t="str">
        <f ca="1">IFERROR(INDEX(Data!$A$1:X$1000,_xlfn.AGGREGATE(15,6,(OFFSET(Data!$A$1,0,MATCH(Z$6,Data!$1:$1,0)-1,1000,1)=IF(Z$7="","Yes",Z$7))/(OFFSET(Data!$A$1,0,MATCH(Z$6,Data!$1:$1,0)-1,1000,1)=IF(Z$7="","Yes",Z$7))*ROW(Data!$C$1:$C$1000),ROW(Z113)-ROW(Z$7)),1),"")</f>
        <v/>
      </c>
      <c r="AA113" s="49" t="str">
        <f ca="1">IF(AB113="","",IF(INDEX(Data!$BI:$BI,MATCH(AB113,Data!$A:$A,0),1)=0,"",INDEX(Data!$BI:$BI,MATCH(AB113,Data!$A:$A,0),1)))</f>
        <v/>
      </c>
      <c r="AB113" s="49" t="str">
        <f ca="1">IFERROR(INDEX(Data!$A$1:Z$1000,_xlfn.AGGREGATE(15,6,(OFFSET(Data!$A$1,0,MATCH(AB$6,Data!$1:$1,0)-1,1000,1)=IF(AB$7="","Yes",AB$7))/(OFFSET(Data!$A$1,0,MATCH(AB$6,Data!$1:$1,0)-1,1000,1)=IF(AB$7="","Yes",AB$7))*ROW(Data!$C$1:$C$1000),ROW(AB113)-ROW(AB$7)),1),"")</f>
        <v/>
      </c>
      <c r="AC113" s="49" t="str">
        <f ca="1">IF(AD113="","",IF(INDEX(Data!$BI:$BI,MATCH(AD113,Data!$A:$A,0),1)=0,"",INDEX(Data!$BI:$BI,MATCH(AD113,Data!$A:$A,0),1)))</f>
        <v/>
      </c>
      <c r="AD113" s="49" t="str">
        <f ca="1">IFERROR(INDEX(Data!$A$1:AB$1000,_xlfn.AGGREGATE(15,6,(OFFSET(Data!$A$1,0,MATCH(AD$6,Data!$1:$1,0)-1,1000,1)=IF(AD$7="","Yes",AD$7))/(OFFSET(Data!$A$1,0,MATCH(AD$6,Data!$1:$1,0)-1,1000,1)=IF(AD$7="","Yes",AD$7))*ROW(Data!$C$1:$C$1000),ROW(AD113)-ROW(AD$7)),1),"")</f>
        <v/>
      </c>
      <c r="AE113" s="49" t="str">
        <f ca="1">IF(AF113="","",IF(INDEX(Data!$BI:$BI,MATCH(AF113,Data!$A:$A,0),1)=0,"",INDEX(Data!$BI:$BI,MATCH(AF113,Data!$A:$A,0),1)))</f>
        <v/>
      </c>
      <c r="AF113" s="49" t="str">
        <f ca="1">IFERROR(INDEX(Data!$A$1:AJ$1000,_xlfn.AGGREGATE(15,6,(OFFSET(Data!$A$1,0,MATCH(AF$6,Data!$1:$1,0)-1,1000,1)=IF(AF$7="","Yes",AF$7))/(OFFSET(Data!$A$1,0,MATCH(AF$6,Data!$1:$1,0)-1,1000,1)=IF(AF$7="","Yes",AF$7))*ROW(Data!$C$1:$C$1000),ROW(AF113)-ROW(AF$7)),1),"")</f>
        <v/>
      </c>
      <c r="AG113" s="49" t="str">
        <f ca="1">IF(AH113="","",IF(INDEX(Data!$BI:$BI,MATCH(AH113,Data!$A:$A,0),1)=0,"",INDEX(Data!$BI:$BI,MATCH(AH113,Data!$A:$A,0),1)))</f>
        <v/>
      </c>
      <c r="AH113" s="49" t="str">
        <f ca="1">IFERROR(INDEX(Data!$A$1:AL$1000,_xlfn.AGGREGATE(15,6,(OFFSET(Data!$A$1,0,MATCH(AH$6,Data!$1:$1,0)-1,1000,1)=IF(AH$7="","Yes",AH$7))/(OFFSET(Data!$A$1,0,MATCH(AH$6,Data!$1:$1,0)-1,1000,1)=IF(AH$7="","Yes",AH$7))*ROW(Data!$C$1:$C$1000),ROW(AH113)-ROW(AH$7)),1),"")</f>
        <v/>
      </c>
    </row>
    <row r="114" spans="1:34" ht="24" x14ac:dyDescent="0.4">
      <c r="A114" s="49" t="str">
        <f ca="1">IF(B114="","",IF(INDEX(Data!$BI:$BI,MATCH(B114,Data!$A:$A,0),1)=0,"",INDEX(Data!$BI:$BI,MATCH(B114,Data!$A:$A,0),1)))</f>
        <v/>
      </c>
      <c r="B114" s="49" t="str">
        <f ca="1">IFERROR(INDEX(Data!A$1:$A$1000,_xlfn.AGGREGATE(15,6,(OFFSET(Data!$A$1,0,MATCH(B$6,Data!$1:$1,0)-1,1000,1)=IF(B$7="","Yes",B$7))/(OFFSET(Data!$A$1,0,MATCH(B$6,Data!$1:$1,0)-1,1000,1)=IF(B$7="","Yes",B$7))*ROW(Data!$C$1:$C$1000),ROW(B114)-ROW(B$7)),1),"")</f>
        <v/>
      </c>
      <c r="C114" s="49" t="str">
        <f ca="1">IF(D114="","",IF(INDEX(Data!$BI:$BI,MATCH(D114,Data!$A:$A,0),1)=0,"",INDEX(Data!$BI:$BI,MATCH(D114,Data!$A:$A,0),1)))</f>
        <v/>
      </c>
      <c r="D114" s="49" t="str">
        <f ca="1">IFERROR(INDEX(Data!$A$1:C$1000,_xlfn.AGGREGATE(15,6,(OFFSET(Data!$A$1,0,MATCH(D$6,Data!$1:$1,0)-1,1000,1)=IF(D$7="","Yes",D$7))/(OFFSET(Data!$A$1,0,MATCH(D$6,Data!$1:$1,0)-1,1000,1)=IF(D$7="","Yes",D$7))*ROW(Data!$C$1:$C$1000),ROW(D114)-ROW(D$7)),1),"")</f>
        <v/>
      </c>
      <c r="E114" s="49" t="str">
        <f ca="1">IF(F114="","",IF(INDEX(Data!$BI:$BI,MATCH(F114,Data!$A:$A,0),1)=0,"",INDEX(Data!$BI:$BI,MATCH(F114,Data!$A:$A,0),1)))</f>
        <v/>
      </c>
      <c r="F114" s="49" t="str">
        <f ca="1">IFERROR(INDEX(Data!$A$1:E$1000,_xlfn.AGGREGATE(15,6,(OFFSET(Data!$A$1,0,MATCH(F$6,Data!$1:$1,0)-1,1000,1)=IF(F$7="","Yes",F$7))/(OFFSET(Data!$A$1,0,MATCH(F$6,Data!$1:$1,0)-1,1000,1)=IF(F$7="","Yes",F$7))*ROW(Data!$C$1:$C$1000),ROW(F114)-ROW(F$7)),1),"")</f>
        <v/>
      </c>
      <c r="G114" s="49" t="str">
        <f ca="1">IF(H114="","",IF(INDEX(Data!$BI:$BI,MATCH(H114,Data!$A:$A,0),1)=0,"",INDEX(Data!$BI:$BI,MATCH(H114,Data!$A:$A,0),1)))</f>
        <v/>
      </c>
      <c r="H114" s="49" t="str">
        <f ca="1">IFERROR(INDEX(Data!$A$1:G$1000,_xlfn.AGGREGATE(15,6,(OFFSET(Data!$A$1,0,MATCH(H$6,Data!$1:$1,0)-1,1000,1)=IF(H$7="","Yes",H$7))/(OFFSET(Data!$A$1,0,MATCH(H$6,Data!$1:$1,0)-1,1000,1)=IF(H$7="","Yes",H$7))*ROW(Data!$C$1:$C$1000),ROW(H114)-ROW(H$7)),1),"")</f>
        <v/>
      </c>
      <c r="I114" s="49" t="str">
        <f ca="1">IF(J114="","",IF(INDEX(Data!$BI:$BI,MATCH(J114,Data!$A:$A,0),1)=0,"",INDEX(Data!$BI:$BI,MATCH(J114,Data!$A:$A,0),1)))</f>
        <v/>
      </c>
      <c r="J114" s="49" t="str">
        <f ca="1">IFERROR(INDEX(Data!$A$1:I$1000,_xlfn.AGGREGATE(15,6,(OFFSET(Data!$A$1,0,MATCH(J$6,Data!$1:$1,0)-1,1000,1)=IF(J$7="","Yes",J$7))/(OFFSET(Data!$A$1,0,MATCH(J$6,Data!$1:$1,0)-1,1000,1)=IF(J$7="","Yes",J$7))*ROW(Data!$C$1:$C$1000),ROW(J114)-ROW(J$7)),1),"")</f>
        <v/>
      </c>
      <c r="K114" s="49" t="str">
        <f ca="1">IF(L114="","",IF(INDEX(Data!$BI:$BI,MATCH(L114,Data!$A:$A,0),1)=0,"",INDEX(Data!$BI:$BI,MATCH(L114,Data!$A:$A,0),1)))</f>
        <v/>
      </c>
      <c r="L114" s="49" t="str">
        <f ca="1">IFERROR(INDEX(Data!$A$1:K$1000,_xlfn.AGGREGATE(15,6,(OFFSET(Data!$A$1,0,MATCH(L$6,Data!$1:$1,0)-1,1000,1)=IF(L$7="","Yes",L$7))/(OFFSET(Data!$A$1,0,MATCH(L$6,Data!$1:$1,0)-1,1000,1)=IF(L$7="","Yes",L$7))*ROW(Data!$C$1:$C$1000),ROW(L114)-ROW(L$7)),1),"")</f>
        <v/>
      </c>
      <c r="M114" s="49" t="str">
        <f ca="1">IF(N114="","",IF(INDEX(Data!$BI:$BI,MATCH(N114,Data!$A:$A,0),1)=0,"",INDEX(Data!$BI:$BI,MATCH(N114,Data!$A:$A,0),1)))</f>
        <v/>
      </c>
      <c r="N114" s="49" t="str">
        <f ca="1">IFERROR(INDEX(Data!$A$1:M$1000,_xlfn.AGGREGATE(15,6,(OFFSET(Data!$A$1,0,MATCH(N$6,Data!$1:$1,0)-1,1000,1)=IF(N$7="","Yes",N$7))/(OFFSET(Data!$A$1,0,MATCH(N$6,Data!$1:$1,0)-1,1000,1)=IF(N$7="","Yes",N$7))*ROW(Data!$C$1:$C$1000),ROW(N114)-ROW(N$7)),1),"")</f>
        <v/>
      </c>
      <c r="O114" s="49" t="str">
        <f ca="1">IF(P114="","",IF(INDEX(Data!$BI:$BI,MATCH(P114,Data!$A:$A,0),1)=0,"",INDEX(Data!$BI:$BI,MATCH(P114,Data!$A:$A,0),1)))</f>
        <v/>
      </c>
      <c r="P114" s="49" t="str">
        <f ca="1">IFERROR(INDEX(Data!$A$1:O$1000,_xlfn.AGGREGATE(15,6,(OFFSET(Data!$A$1,0,MATCH(P$6,Data!$1:$1,0)-1,1000,1)=IF(P$7="","Yes",P$7))/(OFFSET(Data!$A$1,0,MATCH(P$6,Data!$1:$1,0)-1,1000,1)=IF(P$7="","Yes",P$7))*ROW(Data!$C$1:$C$1000),ROW(P114)-ROW(P$7)),1),"")</f>
        <v>Tennis Channel</v>
      </c>
      <c r="Q114" s="49" t="str">
        <f ca="1">IF(R114="","",IF(INDEX(Data!$BI:$BI,MATCH(R114,Data!$A:$A,0),1)=0,"",INDEX(Data!$BI:$BI,MATCH(R114,Data!$A:$A,0),1)))</f>
        <v/>
      </c>
      <c r="R114" s="49" t="str">
        <f ca="1">IFERROR(INDEX(Data!$A$1:Q$1000,_xlfn.AGGREGATE(15,6,(OFFSET(Data!$A$1,0,MATCH(R$6,Data!$1:$1,0)-1,1000,1)=IF(R$7="","Yes",R$7))/(OFFSET(Data!$A$1,0,MATCH(R$6,Data!$1:$1,0)-1,1000,1)=IF(R$7="","Yes",R$7))*ROW(Data!$C$1:$C$1000),ROW(R114)-ROW(R$7)),1),"")</f>
        <v>STARZ ENCORE East</v>
      </c>
      <c r="S114" s="49" t="str">
        <f ca="1">IF(T114="","",IF(INDEX(Data!$BI:$BI,MATCH(T114,Data!$A:$A,0),1)=0,"",INDEX(Data!$BI:$BI,MATCH(T114,Data!$A:$A,0),1)))</f>
        <v/>
      </c>
      <c r="T114" s="49" t="str">
        <f ca="1">IFERROR(INDEX(Data!$A$1:R$1000,_xlfn.AGGREGATE(15,6,(OFFSET(Data!$A$1,0,MATCH(T$6,Data!$1:$1,0)-1,1000,1)=IF(T$7="","Yes",T$7))/(OFFSET(Data!$A$1,0,MATCH(T$6,Data!$1:$1,0)-1,1000,1)=IF(T$7="","Yes",T$7))*ROW(Data!$C$1:$C$1000),ROW(T114)-ROW(T$7)),1),"")</f>
        <v>Zoomoo</v>
      </c>
      <c r="U114" s="49" t="str">
        <f ca="1">IF(V114="","",IF(INDEX(Data!$BI:$BI,MATCH(V114,Data!$A:$A,0),1)=0,"",INDEX(Data!$BI:$BI,MATCH(V114,Data!$A:$A,0),1)))</f>
        <v/>
      </c>
      <c r="V114" s="49" t="str">
        <f ca="1">IFERROR(INDEX(Data!$A$1:T$1000,_xlfn.AGGREGATE(15,6,(OFFSET(Data!$A$1,0,MATCH(V$6,Data!$1:$1,0)-1,1000,1)=IF(V$7="","Yes",V$7))/(OFFSET(Data!$A$1,0,MATCH(V$6,Data!$1:$1,0)-1,1000,1)=IF(V$7="","Yes",V$7))*ROW(Data!$C$1:$C$1000),ROW(V114)-ROW(V$7)),1),"")</f>
        <v/>
      </c>
      <c r="W114" s="49" t="str">
        <f ca="1">IF(X114="","",IF(INDEX(Data!$BI:$BI,MATCH(X114,Data!$A:$A,0),1)=0,"",INDEX(Data!$BI:$BI,MATCH(X114,Data!$A:$A,0),1)))</f>
        <v/>
      </c>
      <c r="X114" s="49" t="str">
        <f ca="1">IFERROR(INDEX(Data!$A$1:V$1000,_xlfn.AGGREGATE(15,6,(OFFSET(Data!$A$1,0,MATCH(X$6,Data!$1:$1,0)-1,1000,1)=IF(X$7="","Yes",X$7))/(OFFSET(Data!$A$1,0,MATCH(X$6,Data!$1:$1,0)-1,1000,1)=IF(X$7="","Yes",X$7))*ROW(Data!$C$1:$C$1000),ROW(X114)-ROW(X$7)),1),"")</f>
        <v/>
      </c>
      <c r="Y114" s="49" t="str">
        <f ca="1">IF(Z114="","",IF(INDEX(Data!$BI:$BI,MATCH(Z114,Data!$A:$A,0),1)=0,"",INDEX(Data!$BI:$BI,MATCH(Z114,Data!$A:$A,0),1)))</f>
        <v/>
      </c>
      <c r="Z114" s="49" t="str">
        <f ca="1">IFERROR(INDEX(Data!$A$1:X$1000,_xlfn.AGGREGATE(15,6,(OFFSET(Data!$A$1,0,MATCH(Z$6,Data!$1:$1,0)-1,1000,1)=IF(Z$7="","Yes",Z$7))/(OFFSET(Data!$A$1,0,MATCH(Z$6,Data!$1:$1,0)-1,1000,1)=IF(Z$7="","Yes",Z$7))*ROW(Data!$C$1:$C$1000),ROW(Z114)-ROW(Z$7)),1),"")</f>
        <v/>
      </c>
      <c r="AA114" s="49" t="str">
        <f ca="1">IF(AB114="","",IF(INDEX(Data!$BI:$BI,MATCH(AB114,Data!$A:$A,0),1)=0,"",INDEX(Data!$BI:$BI,MATCH(AB114,Data!$A:$A,0),1)))</f>
        <v/>
      </c>
      <c r="AB114" s="49" t="str">
        <f ca="1">IFERROR(INDEX(Data!$A$1:Z$1000,_xlfn.AGGREGATE(15,6,(OFFSET(Data!$A$1,0,MATCH(AB$6,Data!$1:$1,0)-1,1000,1)=IF(AB$7="","Yes",AB$7))/(OFFSET(Data!$A$1,0,MATCH(AB$6,Data!$1:$1,0)-1,1000,1)=IF(AB$7="","Yes",AB$7))*ROW(Data!$C$1:$C$1000),ROW(AB114)-ROW(AB$7)),1),"")</f>
        <v/>
      </c>
      <c r="AC114" s="49" t="str">
        <f ca="1">IF(AD114="","",IF(INDEX(Data!$BI:$BI,MATCH(AD114,Data!$A:$A,0),1)=0,"",INDEX(Data!$BI:$BI,MATCH(AD114,Data!$A:$A,0),1)))</f>
        <v/>
      </c>
      <c r="AD114" s="49" t="str">
        <f ca="1">IFERROR(INDEX(Data!$A$1:AB$1000,_xlfn.AGGREGATE(15,6,(OFFSET(Data!$A$1,0,MATCH(AD$6,Data!$1:$1,0)-1,1000,1)=IF(AD$7="","Yes",AD$7))/(OFFSET(Data!$A$1,0,MATCH(AD$6,Data!$1:$1,0)-1,1000,1)=IF(AD$7="","Yes",AD$7))*ROW(Data!$C$1:$C$1000),ROW(AD114)-ROW(AD$7)),1),"")</f>
        <v/>
      </c>
      <c r="AE114" s="49" t="str">
        <f ca="1">IF(AF114="","",IF(INDEX(Data!$BI:$BI,MATCH(AF114,Data!$A:$A,0),1)=0,"",INDEX(Data!$BI:$BI,MATCH(AF114,Data!$A:$A,0),1)))</f>
        <v/>
      </c>
      <c r="AF114" s="49" t="str">
        <f ca="1">IFERROR(INDEX(Data!$A$1:AJ$1000,_xlfn.AGGREGATE(15,6,(OFFSET(Data!$A$1,0,MATCH(AF$6,Data!$1:$1,0)-1,1000,1)=IF(AF$7="","Yes",AF$7))/(OFFSET(Data!$A$1,0,MATCH(AF$6,Data!$1:$1,0)-1,1000,1)=IF(AF$7="","Yes",AF$7))*ROW(Data!$C$1:$C$1000),ROW(AF114)-ROW(AF$7)),1),"")</f>
        <v/>
      </c>
      <c r="AG114" s="49" t="str">
        <f ca="1">IF(AH114="","",IF(INDEX(Data!$BI:$BI,MATCH(AH114,Data!$A:$A,0),1)=0,"",INDEX(Data!$BI:$BI,MATCH(AH114,Data!$A:$A,0),1)))</f>
        <v/>
      </c>
      <c r="AH114" s="49" t="str">
        <f ca="1">IFERROR(INDEX(Data!$A$1:AL$1000,_xlfn.AGGREGATE(15,6,(OFFSET(Data!$A$1,0,MATCH(AH$6,Data!$1:$1,0)-1,1000,1)=IF(AH$7="","Yes",AH$7))/(OFFSET(Data!$A$1,0,MATCH(AH$6,Data!$1:$1,0)-1,1000,1)=IF(AH$7="","Yes",AH$7))*ROW(Data!$C$1:$C$1000),ROW(AH114)-ROW(AH$7)),1),"")</f>
        <v/>
      </c>
    </row>
    <row r="115" spans="1:34" ht="24" x14ac:dyDescent="0.4">
      <c r="A115" s="49" t="str">
        <f ca="1">IF(B115="","",IF(INDEX(Data!$BI:$BI,MATCH(B115,Data!$A:$A,0),1)=0,"",INDEX(Data!$BI:$BI,MATCH(B115,Data!$A:$A,0),1)))</f>
        <v/>
      </c>
      <c r="B115" s="49" t="str">
        <f ca="1">IFERROR(INDEX(Data!A$1:$A$1000,_xlfn.AGGREGATE(15,6,(OFFSET(Data!$A$1,0,MATCH(B$6,Data!$1:$1,0)-1,1000,1)=IF(B$7="","Yes",B$7))/(OFFSET(Data!$A$1,0,MATCH(B$6,Data!$1:$1,0)-1,1000,1)=IF(B$7="","Yes",B$7))*ROW(Data!$C$1:$C$1000),ROW(B115)-ROW(B$7)),1),"")</f>
        <v/>
      </c>
      <c r="C115" s="49" t="str">
        <f ca="1">IF(D115="","",IF(INDEX(Data!$BI:$BI,MATCH(D115,Data!$A:$A,0),1)=0,"",INDEX(Data!$BI:$BI,MATCH(D115,Data!$A:$A,0),1)))</f>
        <v/>
      </c>
      <c r="D115" s="49" t="str">
        <f ca="1">IFERROR(INDEX(Data!$A$1:C$1000,_xlfn.AGGREGATE(15,6,(OFFSET(Data!$A$1,0,MATCH(D$6,Data!$1:$1,0)-1,1000,1)=IF(D$7="","Yes",D$7))/(OFFSET(Data!$A$1,0,MATCH(D$6,Data!$1:$1,0)-1,1000,1)=IF(D$7="","Yes",D$7))*ROW(Data!$C$1:$C$1000),ROW(D115)-ROW(D$7)),1),"")</f>
        <v/>
      </c>
      <c r="E115" s="49" t="str">
        <f ca="1">IF(F115="","",IF(INDEX(Data!$BI:$BI,MATCH(F115,Data!$A:$A,0),1)=0,"",INDEX(Data!$BI:$BI,MATCH(F115,Data!$A:$A,0),1)))</f>
        <v/>
      </c>
      <c r="F115" s="49" t="str">
        <f ca="1">IFERROR(INDEX(Data!$A$1:E$1000,_xlfn.AGGREGATE(15,6,(OFFSET(Data!$A$1,0,MATCH(F$6,Data!$1:$1,0)-1,1000,1)=IF(F$7="","Yes",F$7))/(OFFSET(Data!$A$1,0,MATCH(F$6,Data!$1:$1,0)-1,1000,1)=IF(F$7="","Yes",F$7))*ROW(Data!$C$1:$C$1000),ROW(F115)-ROW(F$7)),1),"")</f>
        <v/>
      </c>
      <c r="G115" s="49" t="str">
        <f ca="1">IF(H115="","",IF(INDEX(Data!$BI:$BI,MATCH(H115,Data!$A:$A,0),1)=0,"",INDEX(Data!$BI:$BI,MATCH(H115,Data!$A:$A,0),1)))</f>
        <v/>
      </c>
      <c r="H115" s="49" t="str">
        <f ca="1">IFERROR(INDEX(Data!$A$1:G$1000,_xlfn.AGGREGATE(15,6,(OFFSET(Data!$A$1,0,MATCH(H$6,Data!$1:$1,0)-1,1000,1)=IF(H$7="","Yes",H$7))/(OFFSET(Data!$A$1,0,MATCH(H$6,Data!$1:$1,0)-1,1000,1)=IF(H$7="","Yes",H$7))*ROW(Data!$C$1:$C$1000),ROW(H115)-ROW(H$7)),1),"")</f>
        <v/>
      </c>
      <c r="I115" s="49" t="str">
        <f ca="1">IF(J115="","",IF(INDEX(Data!$BI:$BI,MATCH(J115,Data!$A:$A,0),1)=0,"",INDEX(Data!$BI:$BI,MATCH(J115,Data!$A:$A,0),1)))</f>
        <v/>
      </c>
      <c r="J115" s="49" t="str">
        <f ca="1">IFERROR(INDEX(Data!$A$1:I$1000,_xlfn.AGGREGATE(15,6,(OFFSET(Data!$A$1,0,MATCH(J$6,Data!$1:$1,0)-1,1000,1)=IF(J$7="","Yes",J$7))/(OFFSET(Data!$A$1,0,MATCH(J$6,Data!$1:$1,0)-1,1000,1)=IF(J$7="","Yes",J$7))*ROW(Data!$C$1:$C$1000),ROW(J115)-ROW(J$7)),1),"")</f>
        <v/>
      </c>
      <c r="K115" s="49" t="str">
        <f ca="1">IF(L115="","",IF(INDEX(Data!$BI:$BI,MATCH(L115,Data!$A:$A,0),1)=0,"",INDEX(Data!$BI:$BI,MATCH(L115,Data!$A:$A,0),1)))</f>
        <v/>
      </c>
      <c r="L115" s="49" t="str">
        <f ca="1">IFERROR(INDEX(Data!$A$1:K$1000,_xlfn.AGGREGATE(15,6,(OFFSET(Data!$A$1,0,MATCH(L$6,Data!$1:$1,0)-1,1000,1)=IF(L$7="","Yes",L$7))/(OFFSET(Data!$A$1,0,MATCH(L$6,Data!$1:$1,0)-1,1000,1)=IF(L$7="","Yes",L$7))*ROW(Data!$C$1:$C$1000),ROW(L115)-ROW(L$7)),1),"")</f>
        <v/>
      </c>
      <c r="M115" s="49" t="str">
        <f ca="1">IF(N115="","",IF(INDEX(Data!$BI:$BI,MATCH(N115,Data!$A:$A,0),1)=0,"",INDEX(Data!$BI:$BI,MATCH(N115,Data!$A:$A,0),1)))</f>
        <v/>
      </c>
      <c r="N115" s="49" t="str">
        <f ca="1">IFERROR(INDEX(Data!$A$1:M$1000,_xlfn.AGGREGATE(15,6,(OFFSET(Data!$A$1,0,MATCH(N$6,Data!$1:$1,0)-1,1000,1)=IF(N$7="","Yes",N$7))/(OFFSET(Data!$A$1,0,MATCH(N$6,Data!$1:$1,0)-1,1000,1)=IF(N$7="","Yes",N$7))*ROW(Data!$C$1:$C$1000),ROW(N115)-ROW(N$7)),1),"")</f>
        <v/>
      </c>
      <c r="O115" s="49" t="str">
        <f ca="1">IF(P115="","",IF(INDEX(Data!$BI:$BI,MATCH(P115,Data!$A:$A,0),1)=0,"",INDEX(Data!$BI:$BI,MATCH(P115,Data!$A:$A,0),1)))</f>
        <v/>
      </c>
      <c r="P115" s="49" t="str">
        <f ca="1">IFERROR(INDEX(Data!$A$1:O$1000,_xlfn.AGGREGATE(15,6,(OFFSET(Data!$A$1,0,MATCH(P$6,Data!$1:$1,0)-1,1000,1)=IF(P$7="","Yes",P$7))/(OFFSET(Data!$A$1,0,MATCH(P$6,Data!$1:$1,0)-1,1000,1)=IF(P$7="","Yes",P$7))*ROW(Data!$C$1:$C$1000),ROW(P115)-ROW(P$7)),1),"")</f>
        <v>TLC</v>
      </c>
      <c r="Q115" s="49" t="str">
        <f ca="1">IF(R115="","",IF(INDEX(Data!$BI:$BI,MATCH(R115,Data!$A:$A,0),1)=0,"",INDEX(Data!$BI:$BI,MATCH(R115,Data!$A:$A,0),1)))</f>
        <v/>
      </c>
      <c r="R115" s="49" t="str">
        <f ca="1">IFERROR(INDEX(Data!$A$1:Q$1000,_xlfn.AGGREGATE(15,6,(OFFSET(Data!$A$1,0,MATCH(R$6,Data!$1:$1,0)-1,1000,1)=IF(R$7="","Yes",R$7))/(OFFSET(Data!$A$1,0,MATCH(R$6,Data!$1:$1,0)-1,1000,1)=IF(R$7="","Yes",R$7))*ROW(Data!$C$1:$C$1000),ROW(R115)-ROW(R$7)),1),"")</f>
        <v>STARZ ENCORE Family</v>
      </c>
      <c r="S115" s="49" t="str">
        <f ca="1">IF(T115="","",IF(INDEX(Data!$BI:$BI,MATCH(T115,Data!$A:$A,0),1)=0,"",INDEX(Data!$BI:$BI,MATCH(T115,Data!$A:$A,0),1)))</f>
        <v/>
      </c>
      <c r="T115" s="49" t="str">
        <f ca="1">IFERROR(INDEX(Data!$A$1:R$1000,_xlfn.AGGREGATE(15,6,(OFFSET(Data!$A$1,0,MATCH(T$6,Data!$1:$1,0)-1,1000,1)=IF(T$7="","Yes",T$7))/(OFFSET(Data!$A$1,0,MATCH(T$6,Data!$1:$1,0)-1,1000,1)=IF(T$7="","Yes",T$7))*ROW(Data!$C$1:$C$1000),ROW(T115)-ROW(T$7)),1),"")</f>
        <v/>
      </c>
      <c r="U115" s="49" t="str">
        <f ca="1">IF(V115="","",IF(INDEX(Data!$BI:$BI,MATCH(V115,Data!$A:$A,0),1)=0,"",INDEX(Data!$BI:$BI,MATCH(V115,Data!$A:$A,0),1)))</f>
        <v/>
      </c>
      <c r="V115" s="49" t="str">
        <f ca="1">IFERROR(INDEX(Data!$A$1:T$1000,_xlfn.AGGREGATE(15,6,(OFFSET(Data!$A$1,0,MATCH(V$6,Data!$1:$1,0)-1,1000,1)=IF(V$7="","Yes",V$7))/(OFFSET(Data!$A$1,0,MATCH(V$6,Data!$1:$1,0)-1,1000,1)=IF(V$7="","Yes",V$7))*ROW(Data!$C$1:$C$1000),ROW(V115)-ROW(V$7)),1),"")</f>
        <v/>
      </c>
      <c r="W115" s="49" t="str">
        <f ca="1">IF(X115="","",IF(INDEX(Data!$BI:$BI,MATCH(X115,Data!$A:$A,0),1)=0,"",INDEX(Data!$BI:$BI,MATCH(X115,Data!$A:$A,0),1)))</f>
        <v/>
      </c>
      <c r="X115" s="49" t="str">
        <f ca="1">IFERROR(INDEX(Data!$A$1:V$1000,_xlfn.AGGREGATE(15,6,(OFFSET(Data!$A$1,0,MATCH(X$6,Data!$1:$1,0)-1,1000,1)=IF(X$7="","Yes",X$7))/(OFFSET(Data!$A$1,0,MATCH(X$6,Data!$1:$1,0)-1,1000,1)=IF(X$7="","Yes",X$7))*ROW(Data!$C$1:$C$1000),ROW(X115)-ROW(X$7)),1),"")</f>
        <v/>
      </c>
      <c r="Y115" s="49" t="str">
        <f ca="1">IF(Z115="","",IF(INDEX(Data!$BI:$BI,MATCH(Z115,Data!$A:$A,0),1)=0,"",INDEX(Data!$BI:$BI,MATCH(Z115,Data!$A:$A,0),1)))</f>
        <v/>
      </c>
      <c r="Z115" s="49" t="str">
        <f ca="1">IFERROR(INDEX(Data!$A$1:X$1000,_xlfn.AGGREGATE(15,6,(OFFSET(Data!$A$1,0,MATCH(Z$6,Data!$1:$1,0)-1,1000,1)=IF(Z$7="","Yes",Z$7))/(OFFSET(Data!$A$1,0,MATCH(Z$6,Data!$1:$1,0)-1,1000,1)=IF(Z$7="","Yes",Z$7))*ROW(Data!$C$1:$C$1000),ROW(Z115)-ROW(Z$7)),1),"")</f>
        <v/>
      </c>
      <c r="AA115" s="49" t="str">
        <f ca="1">IF(AB115="","",IF(INDEX(Data!$BI:$BI,MATCH(AB115,Data!$A:$A,0),1)=0,"",INDEX(Data!$BI:$BI,MATCH(AB115,Data!$A:$A,0),1)))</f>
        <v/>
      </c>
      <c r="AB115" s="49" t="str">
        <f ca="1">IFERROR(INDEX(Data!$A$1:Z$1000,_xlfn.AGGREGATE(15,6,(OFFSET(Data!$A$1,0,MATCH(AB$6,Data!$1:$1,0)-1,1000,1)=IF(AB$7="","Yes",AB$7))/(OFFSET(Data!$A$1,0,MATCH(AB$6,Data!$1:$1,0)-1,1000,1)=IF(AB$7="","Yes",AB$7))*ROW(Data!$C$1:$C$1000),ROW(AB115)-ROW(AB$7)),1),"")</f>
        <v/>
      </c>
      <c r="AC115" s="49" t="str">
        <f ca="1">IF(AD115="","",IF(INDEX(Data!$BI:$BI,MATCH(AD115,Data!$A:$A,0),1)=0,"",INDEX(Data!$BI:$BI,MATCH(AD115,Data!$A:$A,0),1)))</f>
        <v/>
      </c>
      <c r="AD115" s="49" t="str">
        <f ca="1">IFERROR(INDEX(Data!$A$1:AB$1000,_xlfn.AGGREGATE(15,6,(OFFSET(Data!$A$1,0,MATCH(AD$6,Data!$1:$1,0)-1,1000,1)=IF(AD$7="","Yes",AD$7))/(OFFSET(Data!$A$1,0,MATCH(AD$6,Data!$1:$1,0)-1,1000,1)=IF(AD$7="","Yes",AD$7))*ROW(Data!$C$1:$C$1000),ROW(AD115)-ROW(AD$7)),1),"")</f>
        <v/>
      </c>
      <c r="AE115" s="49" t="str">
        <f ca="1">IF(AF115="","",IF(INDEX(Data!$BI:$BI,MATCH(AF115,Data!$A:$A,0),1)=0,"",INDEX(Data!$BI:$BI,MATCH(AF115,Data!$A:$A,0),1)))</f>
        <v/>
      </c>
      <c r="AF115" s="49" t="str">
        <f ca="1">IFERROR(INDEX(Data!$A$1:AJ$1000,_xlfn.AGGREGATE(15,6,(OFFSET(Data!$A$1,0,MATCH(AF$6,Data!$1:$1,0)-1,1000,1)=IF(AF$7="","Yes",AF$7))/(OFFSET(Data!$A$1,0,MATCH(AF$6,Data!$1:$1,0)-1,1000,1)=IF(AF$7="","Yes",AF$7))*ROW(Data!$C$1:$C$1000),ROW(AF115)-ROW(AF$7)),1),"")</f>
        <v/>
      </c>
      <c r="AG115" s="49" t="str">
        <f ca="1">IF(AH115="","",IF(INDEX(Data!$BI:$BI,MATCH(AH115,Data!$A:$A,0),1)=0,"",INDEX(Data!$BI:$BI,MATCH(AH115,Data!$A:$A,0),1)))</f>
        <v/>
      </c>
      <c r="AH115" s="49" t="str">
        <f ca="1">IFERROR(INDEX(Data!$A$1:AL$1000,_xlfn.AGGREGATE(15,6,(OFFSET(Data!$A$1,0,MATCH(AH$6,Data!$1:$1,0)-1,1000,1)=IF(AH$7="","Yes",AH$7))/(OFFSET(Data!$A$1,0,MATCH(AH$6,Data!$1:$1,0)-1,1000,1)=IF(AH$7="","Yes",AH$7))*ROW(Data!$C$1:$C$1000),ROW(AH115)-ROW(AH$7)),1),"")</f>
        <v/>
      </c>
    </row>
    <row r="116" spans="1:34" ht="24" x14ac:dyDescent="0.4">
      <c r="A116" s="49" t="str">
        <f ca="1">IF(B116="","",IF(INDEX(Data!$BI:$BI,MATCH(B116,Data!$A:$A,0),1)=0,"",INDEX(Data!$BI:$BI,MATCH(B116,Data!$A:$A,0),1)))</f>
        <v/>
      </c>
      <c r="B116" s="49" t="str">
        <f ca="1">IFERROR(INDEX(Data!A$1:$A$1000,_xlfn.AGGREGATE(15,6,(OFFSET(Data!$A$1,0,MATCH(B$6,Data!$1:$1,0)-1,1000,1)=IF(B$7="","Yes",B$7))/(OFFSET(Data!$A$1,0,MATCH(B$6,Data!$1:$1,0)-1,1000,1)=IF(B$7="","Yes",B$7))*ROW(Data!$C$1:$C$1000),ROW(B116)-ROW(B$7)),1),"")</f>
        <v/>
      </c>
      <c r="C116" s="49" t="str">
        <f ca="1">IF(D116="","",IF(INDEX(Data!$BI:$BI,MATCH(D116,Data!$A:$A,0),1)=0,"",INDEX(Data!$BI:$BI,MATCH(D116,Data!$A:$A,0),1)))</f>
        <v/>
      </c>
      <c r="D116" s="49" t="str">
        <f ca="1">IFERROR(INDEX(Data!$A$1:C$1000,_xlfn.AGGREGATE(15,6,(OFFSET(Data!$A$1,0,MATCH(D$6,Data!$1:$1,0)-1,1000,1)=IF(D$7="","Yes",D$7))/(OFFSET(Data!$A$1,0,MATCH(D$6,Data!$1:$1,0)-1,1000,1)=IF(D$7="","Yes",D$7))*ROW(Data!$C$1:$C$1000),ROW(D116)-ROW(D$7)),1),"")</f>
        <v/>
      </c>
      <c r="E116" s="49" t="str">
        <f ca="1">IF(F116="","",IF(INDEX(Data!$BI:$BI,MATCH(F116,Data!$A:$A,0),1)=0,"",INDEX(Data!$BI:$BI,MATCH(F116,Data!$A:$A,0),1)))</f>
        <v/>
      </c>
      <c r="F116" s="49" t="str">
        <f ca="1">IFERROR(INDEX(Data!$A$1:E$1000,_xlfn.AGGREGATE(15,6,(OFFSET(Data!$A$1,0,MATCH(F$6,Data!$1:$1,0)-1,1000,1)=IF(F$7="","Yes",F$7))/(OFFSET(Data!$A$1,0,MATCH(F$6,Data!$1:$1,0)-1,1000,1)=IF(F$7="","Yes",F$7))*ROW(Data!$C$1:$C$1000),ROW(F116)-ROW(F$7)),1),"")</f>
        <v/>
      </c>
      <c r="G116" s="49" t="str">
        <f ca="1">IF(H116="","",IF(INDEX(Data!$BI:$BI,MATCH(H116,Data!$A:$A,0),1)=0,"",INDEX(Data!$BI:$BI,MATCH(H116,Data!$A:$A,0),1)))</f>
        <v/>
      </c>
      <c r="H116" s="49" t="str">
        <f ca="1">IFERROR(INDEX(Data!$A$1:G$1000,_xlfn.AGGREGATE(15,6,(OFFSET(Data!$A$1,0,MATCH(H$6,Data!$1:$1,0)-1,1000,1)=IF(H$7="","Yes",H$7))/(OFFSET(Data!$A$1,0,MATCH(H$6,Data!$1:$1,0)-1,1000,1)=IF(H$7="","Yes",H$7))*ROW(Data!$C$1:$C$1000),ROW(H116)-ROW(H$7)),1),"")</f>
        <v/>
      </c>
      <c r="I116" s="49" t="str">
        <f ca="1">IF(J116="","",IF(INDEX(Data!$BI:$BI,MATCH(J116,Data!$A:$A,0),1)=0,"",INDEX(Data!$BI:$BI,MATCH(J116,Data!$A:$A,0),1)))</f>
        <v/>
      </c>
      <c r="J116" s="49" t="str">
        <f ca="1">IFERROR(INDEX(Data!$A$1:I$1000,_xlfn.AGGREGATE(15,6,(OFFSET(Data!$A$1,0,MATCH(J$6,Data!$1:$1,0)-1,1000,1)=IF(J$7="","Yes",J$7))/(OFFSET(Data!$A$1,0,MATCH(J$6,Data!$1:$1,0)-1,1000,1)=IF(J$7="","Yes",J$7))*ROW(Data!$C$1:$C$1000),ROW(J116)-ROW(J$7)),1),"")</f>
        <v/>
      </c>
      <c r="K116" s="49" t="str">
        <f ca="1">IF(L116="","",IF(INDEX(Data!$BI:$BI,MATCH(L116,Data!$A:$A,0),1)=0,"",INDEX(Data!$BI:$BI,MATCH(L116,Data!$A:$A,0),1)))</f>
        <v/>
      </c>
      <c r="L116" s="49" t="str">
        <f ca="1">IFERROR(INDEX(Data!$A$1:K$1000,_xlfn.AGGREGATE(15,6,(OFFSET(Data!$A$1,0,MATCH(L$6,Data!$1:$1,0)-1,1000,1)=IF(L$7="","Yes",L$7))/(OFFSET(Data!$A$1,0,MATCH(L$6,Data!$1:$1,0)-1,1000,1)=IF(L$7="","Yes",L$7))*ROW(Data!$C$1:$C$1000),ROW(L116)-ROW(L$7)),1),"")</f>
        <v/>
      </c>
      <c r="M116" s="49" t="str">
        <f ca="1">IF(N116="","",IF(INDEX(Data!$BI:$BI,MATCH(N116,Data!$A:$A,0),1)=0,"",INDEX(Data!$BI:$BI,MATCH(N116,Data!$A:$A,0),1)))</f>
        <v/>
      </c>
      <c r="N116" s="49" t="str">
        <f ca="1">IFERROR(INDEX(Data!$A$1:M$1000,_xlfn.AGGREGATE(15,6,(OFFSET(Data!$A$1,0,MATCH(N$6,Data!$1:$1,0)-1,1000,1)=IF(N$7="","Yes",N$7))/(OFFSET(Data!$A$1,0,MATCH(N$6,Data!$1:$1,0)-1,1000,1)=IF(N$7="","Yes",N$7))*ROW(Data!$C$1:$C$1000),ROW(N116)-ROW(N$7)),1),"")</f>
        <v/>
      </c>
      <c r="O116" s="49" t="str">
        <f ca="1">IF(P116="","",IF(INDEX(Data!$BI:$BI,MATCH(P116,Data!$A:$A,0),1)=0,"",INDEX(Data!$BI:$BI,MATCH(P116,Data!$A:$A,0),1)))</f>
        <v/>
      </c>
      <c r="P116" s="49" t="str">
        <f ca="1">IFERROR(INDEX(Data!$A$1:O$1000,_xlfn.AGGREGATE(15,6,(OFFSET(Data!$A$1,0,MATCH(P$6,Data!$1:$1,0)-1,1000,1)=IF(P$7="","Yes",P$7))/(OFFSET(Data!$A$1,0,MATCH(P$6,Data!$1:$1,0)-1,1000,1)=IF(P$7="","Yes",P$7))*ROW(Data!$C$1:$C$1000),ROW(P116)-ROW(P$7)),1),"")</f>
        <v>TNT</v>
      </c>
      <c r="Q116" s="49" t="str">
        <f ca="1">IF(R116="","",IF(INDEX(Data!$BI:$BI,MATCH(R116,Data!$A:$A,0),1)=0,"",INDEX(Data!$BI:$BI,MATCH(R116,Data!$A:$A,0),1)))</f>
        <v/>
      </c>
      <c r="R116" s="49" t="str">
        <f ca="1">IFERROR(INDEX(Data!$A$1:Q$1000,_xlfn.AGGREGATE(15,6,(OFFSET(Data!$A$1,0,MATCH(R$6,Data!$1:$1,0)-1,1000,1)=IF(R$7="","Yes",R$7))/(OFFSET(Data!$A$1,0,MATCH(R$6,Data!$1:$1,0)-1,1000,1)=IF(R$7="","Yes",R$7))*ROW(Data!$C$1:$C$1000),ROW(R116)-ROW(R$7)),1),"")</f>
        <v>STARZ ENCORE Suspense</v>
      </c>
      <c r="S116" s="49" t="str">
        <f ca="1">IF(T116="","",IF(INDEX(Data!$BI:$BI,MATCH(T116,Data!$A:$A,0),1)=0,"",INDEX(Data!$BI:$BI,MATCH(T116,Data!$A:$A,0),1)))</f>
        <v/>
      </c>
      <c r="T116" s="49" t="str">
        <f ca="1">IFERROR(INDEX(Data!$A$1:R$1000,_xlfn.AGGREGATE(15,6,(OFFSET(Data!$A$1,0,MATCH(T$6,Data!$1:$1,0)-1,1000,1)=IF(T$7="","Yes",T$7))/(OFFSET(Data!$A$1,0,MATCH(T$6,Data!$1:$1,0)-1,1000,1)=IF(T$7="","Yes",T$7))*ROW(Data!$C$1:$C$1000),ROW(T116)-ROW(T$7)),1),"")</f>
        <v/>
      </c>
      <c r="U116" s="49" t="str">
        <f ca="1">IF(V116="","",IF(INDEX(Data!$BI:$BI,MATCH(V116,Data!$A:$A,0),1)=0,"",INDEX(Data!$BI:$BI,MATCH(V116,Data!$A:$A,0),1)))</f>
        <v/>
      </c>
      <c r="V116" s="49" t="str">
        <f ca="1">IFERROR(INDEX(Data!$A$1:T$1000,_xlfn.AGGREGATE(15,6,(OFFSET(Data!$A$1,0,MATCH(V$6,Data!$1:$1,0)-1,1000,1)=IF(V$7="","Yes",V$7))/(OFFSET(Data!$A$1,0,MATCH(V$6,Data!$1:$1,0)-1,1000,1)=IF(V$7="","Yes",V$7))*ROW(Data!$C$1:$C$1000),ROW(V116)-ROW(V$7)),1),"")</f>
        <v/>
      </c>
      <c r="W116" s="49" t="str">
        <f ca="1">IF(X116="","",IF(INDEX(Data!$BI:$BI,MATCH(X116,Data!$A:$A,0),1)=0,"",INDEX(Data!$BI:$BI,MATCH(X116,Data!$A:$A,0),1)))</f>
        <v/>
      </c>
      <c r="X116" s="49" t="str">
        <f ca="1">IFERROR(INDEX(Data!$A$1:V$1000,_xlfn.AGGREGATE(15,6,(OFFSET(Data!$A$1,0,MATCH(X$6,Data!$1:$1,0)-1,1000,1)=IF(X$7="","Yes",X$7))/(OFFSET(Data!$A$1,0,MATCH(X$6,Data!$1:$1,0)-1,1000,1)=IF(X$7="","Yes",X$7))*ROW(Data!$C$1:$C$1000),ROW(X116)-ROW(X$7)),1),"")</f>
        <v/>
      </c>
      <c r="Y116" s="49" t="str">
        <f ca="1">IF(Z116="","",IF(INDEX(Data!$BI:$BI,MATCH(Z116,Data!$A:$A,0),1)=0,"",INDEX(Data!$BI:$BI,MATCH(Z116,Data!$A:$A,0),1)))</f>
        <v/>
      </c>
      <c r="Z116" s="49" t="str">
        <f ca="1">IFERROR(INDEX(Data!$A$1:X$1000,_xlfn.AGGREGATE(15,6,(OFFSET(Data!$A$1,0,MATCH(Z$6,Data!$1:$1,0)-1,1000,1)=IF(Z$7="","Yes",Z$7))/(OFFSET(Data!$A$1,0,MATCH(Z$6,Data!$1:$1,0)-1,1000,1)=IF(Z$7="","Yes",Z$7))*ROW(Data!$C$1:$C$1000),ROW(Z116)-ROW(Z$7)),1),"")</f>
        <v/>
      </c>
      <c r="AA116" s="49" t="str">
        <f ca="1">IF(AB116="","",IF(INDEX(Data!$BI:$BI,MATCH(AB116,Data!$A:$A,0),1)=0,"",INDEX(Data!$BI:$BI,MATCH(AB116,Data!$A:$A,0),1)))</f>
        <v/>
      </c>
      <c r="AB116" s="49" t="str">
        <f ca="1">IFERROR(INDEX(Data!$A$1:Z$1000,_xlfn.AGGREGATE(15,6,(OFFSET(Data!$A$1,0,MATCH(AB$6,Data!$1:$1,0)-1,1000,1)=IF(AB$7="","Yes",AB$7))/(OFFSET(Data!$A$1,0,MATCH(AB$6,Data!$1:$1,0)-1,1000,1)=IF(AB$7="","Yes",AB$7))*ROW(Data!$C$1:$C$1000),ROW(AB116)-ROW(AB$7)),1),"")</f>
        <v/>
      </c>
      <c r="AC116" s="49" t="str">
        <f ca="1">IF(AD116="","",IF(INDEX(Data!$BI:$BI,MATCH(AD116,Data!$A:$A,0),1)=0,"",INDEX(Data!$BI:$BI,MATCH(AD116,Data!$A:$A,0),1)))</f>
        <v/>
      </c>
      <c r="AD116" s="49" t="str">
        <f ca="1">IFERROR(INDEX(Data!$A$1:AB$1000,_xlfn.AGGREGATE(15,6,(OFFSET(Data!$A$1,0,MATCH(AD$6,Data!$1:$1,0)-1,1000,1)=IF(AD$7="","Yes",AD$7))/(OFFSET(Data!$A$1,0,MATCH(AD$6,Data!$1:$1,0)-1,1000,1)=IF(AD$7="","Yes",AD$7))*ROW(Data!$C$1:$C$1000),ROW(AD116)-ROW(AD$7)),1),"")</f>
        <v/>
      </c>
      <c r="AE116" s="49" t="str">
        <f ca="1">IF(AF116="","",IF(INDEX(Data!$BI:$BI,MATCH(AF116,Data!$A:$A,0),1)=0,"",INDEX(Data!$BI:$BI,MATCH(AF116,Data!$A:$A,0),1)))</f>
        <v/>
      </c>
      <c r="AF116" s="49" t="str">
        <f ca="1">IFERROR(INDEX(Data!$A$1:AJ$1000,_xlfn.AGGREGATE(15,6,(OFFSET(Data!$A$1,0,MATCH(AF$6,Data!$1:$1,0)-1,1000,1)=IF(AF$7="","Yes",AF$7))/(OFFSET(Data!$A$1,0,MATCH(AF$6,Data!$1:$1,0)-1,1000,1)=IF(AF$7="","Yes",AF$7))*ROW(Data!$C$1:$C$1000),ROW(AF116)-ROW(AF$7)),1),"")</f>
        <v/>
      </c>
      <c r="AG116" s="49" t="str">
        <f ca="1">IF(AH116="","",IF(INDEX(Data!$BI:$BI,MATCH(AH116,Data!$A:$A,0),1)=0,"",INDEX(Data!$BI:$BI,MATCH(AH116,Data!$A:$A,0),1)))</f>
        <v/>
      </c>
      <c r="AH116" s="49" t="str">
        <f ca="1">IFERROR(INDEX(Data!$A$1:AL$1000,_xlfn.AGGREGATE(15,6,(OFFSET(Data!$A$1,0,MATCH(AH$6,Data!$1:$1,0)-1,1000,1)=IF(AH$7="","Yes",AH$7))/(OFFSET(Data!$A$1,0,MATCH(AH$6,Data!$1:$1,0)-1,1000,1)=IF(AH$7="","Yes",AH$7))*ROW(Data!$C$1:$C$1000),ROW(AH116)-ROW(AH$7)),1),"")</f>
        <v/>
      </c>
    </row>
    <row r="117" spans="1:34" ht="24" x14ac:dyDescent="0.4">
      <c r="A117" s="49" t="str">
        <f ca="1">IF(B117="","",IF(INDEX(Data!$BI:$BI,MATCH(B117,Data!$A:$A,0),1)=0,"",INDEX(Data!$BI:$BI,MATCH(B117,Data!$A:$A,0),1)))</f>
        <v/>
      </c>
      <c r="B117" s="49" t="str">
        <f ca="1">IFERROR(INDEX(Data!A$1:$A$1000,_xlfn.AGGREGATE(15,6,(OFFSET(Data!$A$1,0,MATCH(B$6,Data!$1:$1,0)-1,1000,1)=IF(B$7="","Yes",B$7))/(OFFSET(Data!$A$1,0,MATCH(B$6,Data!$1:$1,0)-1,1000,1)=IF(B$7="","Yes",B$7))*ROW(Data!$C$1:$C$1000),ROW(B117)-ROW(B$7)),1),"")</f>
        <v/>
      </c>
      <c r="C117" s="49" t="str">
        <f ca="1">IF(D117="","",IF(INDEX(Data!$BI:$BI,MATCH(D117,Data!$A:$A,0),1)=0,"",INDEX(Data!$BI:$BI,MATCH(D117,Data!$A:$A,0),1)))</f>
        <v/>
      </c>
      <c r="D117" s="49" t="str">
        <f ca="1">IFERROR(INDEX(Data!$A$1:C$1000,_xlfn.AGGREGATE(15,6,(OFFSET(Data!$A$1,0,MATCH(D$6,Data!$1:$1,0)-1,1000,1)=IF(D$7="","Yes",D$7))/(OFFSET(Data!$A$1,0,MATCH(D$6,Data!$1:$1,0)-1,1000,1)=IF(D$7="","Yes",D$7))*ROW(Data!$C$1:$C$1000),ROW(D117)-ROW(D$7)),1),"")</f>
        <v/>
      </c>
      <c r="E117" s="49" t="str">
        <f ca="1">IF(F117="","",IF(INDEX(Data!$BI:$BI,MATCH(F117,Data!$A:$A,0),1)=0,"",INDEX(Data!$BI:$BI,MATCH(F117,Data!$A:$A,0),1)))</f>
        <v/>
      </c>
      <c r="F117" s="49" t="str">
        <f ca="1">IFERROR(INDEX(Data!$A$1:E$1000,_xlfn.AGGREGATE(15,6,(OFFSET(Data!$A$1,0,MATCH(F$6,Data!$1:$1,0)-1,1000,1)=IF(F$7="","Yes",F$7))/(OFFSET(Data!$A$1,0,MATCH(F$6,Data!$1:$1,0)-1,1000,1)=IF(F$7="","Yes",F$7))*ROW(Data!$C$1:$C$1000),ROW(F117)-ROW(F$7)),1),"")</f>
        <v/>
      </c>
      <c r="G117" s="49" t="str">
        <f ca="1">IF(H117="","",IF(INDEX(Data!$BI:$BI,MATCH(H117,Data!$A:$A,0),1)=0,"",INDEX(Data!$BI:$BI,MATCH(H117,Data!$A:$A,0),1)))</f>
        <v/>
      </c>
      <c r="H117" s="49" t="str">
        <f ca="1">IFERROR(INDEX(Data!$A$1:G$1000,_xlfn.AGGREGATE(15,6,(OFFSET(Data!$A$1,0,MATCH(H$6,Data!$1:$1,0)-1,1000,1)=IF(H$7="","Yes",H$7))/(OFFSET(Data!$A$1,0,MATCH(H$6,Data!$1:$1,0)-1,1000,1)=IF(H$7="","Yes",H$7))*ROW(Data!$C$1:$C$1000),ROW(H117)-ROW(H$7)),1),"")</f>
        <v/>
      </c>
      <c r="I117" s="49" t="str">
        <f ca="1">IF(J117="","",IF(INDEX(Data!$BI:$BI,MATCH(J117,Data!$A:$A,0),1)=0,"",INDEX(Data!$BI:$BI,MATCH(J117,Data!$A:$A,0),1)))</f>
        <v/>
      </c>
      <c r="J117" s="49" t="str">
        <f ca="1">IFERROR(INDEX(Data!$A$1:I$1000,_xlfn.AGGREGATE(15,6,(OFFSET(Data!$A$1,0,MATCH(J$6,Data!$1:$1,0)-1,1000,1)=IF(J$7="","Yes",J$7))/(OFFSET(Data!$A$1,0,MATCH(J$6,Data!$1:$1,0)-1,1000,1)=IF(J$7="","Yes",J$7))*ROW(Data!$C$1:$C$1000),ROW(J117)-ROW(J$7)),1),"")</f>
        <v/>
      </c>
      <c r="K117" s="49" t="str">
        <f ca="1">IF(L117="","",IF(INDEX(Data!$BI:$BI,MATCH(L117,Data!$A:$A,0),1)=0,"",INDEX(Data!$BI:$BI,MATCH(L117,Data!$A:$A,0),1)))</f>
        <v/>
      </c>
      <c r="L117" s="49" t="str">
        <f ca="1">IFERROR(INDEX(Data!$A$1:K$1000,_xlfn.AGGREGATE(15,6,(OFFSET(Data!$A$1,0,MATCH(L$6,Data!$1:$1,0)-1,1000,1)=IF(L$7="","Yes",L$7))/(OFFSET(Data!$A$1,0,MATCH(L$6,Data!$1:$1,0)-1,1000,1)=IF(L$7="","Yes",L$7))*ROW(Data!$C$1:$C$1000),ROW(L117)-ROW(L$7)),1),"")</f>
        <v/>
      </c>
      <c r="M117" s="49" t="str">
        <f ca="1">IF(N117="","",IF(INDEX(Data!$BI:$BI,MATCH(N117,Data!$A:$A,0),1)=0,"",INDEX(Data!$BI:$BI,MATCH(N117,Data!$A:$A,0),1)))</f>
        <v/>
      </c>
      <c r="N117" s="49" t="str">
        <f ca="1">IFERROR(INDEX(Data!$A$1:M$1000,_xlfn.AGGREGATE(15,6,(OFFSET(Data!$A$1,0,MATCH(N$6,Data!$1:$1,0)-1,1000,1)=IF(N$7="","Yes",N$7))/(OFFSET(Data!$A$1,0,MATCH(N$6,Data!$1:$1,0)-1,1000,1)=IF(N$7="","Yes",N$7))*ROW(Data!$C$1:$C$1000),ROW(N117)-ROW(N$7)),1),"")</f>
        <v/>
      </c>
      <c r="O117" s="49" t="str">
        <f ca="1">IF(P117="","",IF(INDEX(Data!$BI:$BI,MATCH(P117,Data!$A:$A,0),1)=0,"",INDEX(Data!$BI:$BI,MATCH(P117,Data!$A:$A,0),1)))</f>
        <v/>
      </c>
      <c r="P117" s="49" t="str">
        <f ca="1">IFERROR(INDEX(Data!$A$1:O$1000,_xlfn.AGGREGATE(15,6,(OFFSET(Data!$A$1,0,MATCH(P$6,Data!$1:$1,0)-1,1000,1)=IF(P$7="","Yes",P$7))/(OFFSET(Data!$A$1,0,MATCH(P$6,Data!$1:$1,0)-1,1000,1)=IF(P$7="","Yes",P$7))*ROW(Data!$C$1:$C$1000),ROW(P117)-ROW(P$7)),1),"")</f>
        <v>Travel Channel</v>
      </c>
      <c r="Q117" s="49" t="str">
        <f ca="1">IF(R117="","",IF(INDEX(Data!$BI:$BI,MATCH(R117,Data!$A:$A,0),1)=0,"",INDEX(Data!$BI:$BI,MATCH(R117,Data!$A:$A,0),1)))</f>
        <v/>
      </c>
      <c r="R117" s="49" t="str">
        <f ca="1">IFERROR(INDEX(Data!$A$1:Q$1000,_xlfn.AGGREGATE(15,6,(OFFSET(Data!$A$1,0,MATCH(R$6,Data!$1:$1,0)-1,1000,1)=IF(R$7="","Yes",R$7))/(OFFSET(Data!$A$1,0,MATCH(R$6,Data!$1:$1,0)-1,1000,1)=IF(R$7="","Yes",R$7))*ROW(Data!$C$1:$C$1000),ROW(R117)-ROW(R$7)),1),"")</f>
        <v>STARZ ENCORE West</v>
      </c>
      <c r="S117" s="49" t="str">
        <f ca="1">IF(T117="","",IF(INDEX(Data!$BI:$BI,MATCH(T117,Data!$A:$A,0),1)=0,"",INDEX(Data!$BI:$BI,MATCH(T117,Data!$A:$A,0),1)))</f>
        <v/>
      </c>
      <c r="T117" s="49" t="str">
        <f ca="1">IFERROR(INDEX(Data!$A$1:R$1000,_xlfn.AGGREGATE(15,6,(OFFSET(Data!$A$1,0,MATCH(T$6,Data!$1:$1,0)-1,1000,1)=IF(T$7="","Yes",T$7))/(OFFSET(Data!$A$1,0,MATCH(T$6,Data!$1:$1,0)-1,1000,1)=IF(T$7="","Yes",T$7))*ROW(Data!$C$1:$C$1000),ROW(T117)-ROW(T$7)),1),"")</f>
        <v/>
      </c>
      <c r="U117" s="49" t="str">
        <f ca="1">IF(V117="","",IF(INDEX(Data!$BI:$BI,MATCH(V117,Data!$A:$A,0),1)=0,"",INDEX(Data!$BI:$BI,MATCH(V117,Data!$A:$A,0),1)))</f>
        <v/>
      </c>
      <c r="V117" s="49" t="str">
        <f ca="1">IFERROR(INDEX(Data!$A$1:T$1000,_xlfn.AGGREGATE(15,6,(OFFSET(Data!$A$1,0,MATCH(V$6,Data!$1:$1,0)-1,1000,1)=IF(V$7="","Yes",V$7))/(OFFSET(Data!$A$1,0,MATCH(V$6,Data!$1:$1,0)-1,1000,1)=IF(V$7="","Yes",V$7))*ROW(Data!$C$1:$C$1000),ROW(V117)-ROW(V$7)),1),"")</f>
        <v/>
      </c>
      <c r="W117" s="49" t="str">
        <f ca="1">IF(X117="","",IF(INDEX(Data!$BI:$BI,MATCH(X117,Data!$A:$A,0),1)=0,"",INDEX(Data!$BI:$BI,MATCH(X117,Data!$A:$A,0),1)))</f>
        <v/>
      </c>
      <c r="X117" s="49" t="str">
        <f ca="1">IFERROR(INDEX(Data!$A$1:V$1000,_xlfn.AGGREGATE(15,6,(OFFSET(Data!$A$1,0,MATCH(X$6,Data!$1:$1,0)-1,1000,1)=IF(X$7="","Yes",X$7))/(OFFSET(Data!$A$1,0,MATCH(X$6,Data!$1:$1,0)-1,1000,1)=IF(X$7="","Yes",X$7))*ROW(Data!$C$1:$C$1000),ROW(X117)-ROW(X$7)),1),"")</f>
        <v/>
      </c>
      <c r="Y117" s="49" t="str">
        <f ca="1">IF(Z117="","",IF(INDEX(Data!$BI:$BI,MATCH(Z117,Data!$A:$A,0),1)=0,"",INDEX(Data!$BI:$BI,MATCH(Z117,Data!$A:$A,0),1)))</f>
        <v/>
      </c>
      <c r="Z117" s="49" t="str">
        <f ca="1">IFERROR(INDEX(Data!$A$1:X$1000,_xlfn.AGGREGATE(15,6,(OFFSET(Data!$A$1,0,MATCH(Z$6,Data!$1:$1,0)-1,1000,1)=IF(Z$7="","Yes",Z$7))/(OFFSET(Data!$A$1,0,MATCH(Z$6,Data!$1:$1,0)-1,1000,1)=IF(Z$7="","Yes",Z$7))*ROW(Data!$C$1:$C$1000),ROW(Z117)-ROW(Z$7)),1),"")</f>
        <v/>
      </c>
      <c r="AA117" s="49" t="str">
        <f ca="1">IF(AB117="","",IF(INDEX(Data!$BI:$BI,MATCH(AB117,Data!$A:$A,0),1)=0,"",INDEX(Data!$BI:$BI,MATCH(AB117,Data!$A:$A,0),1)))</f>
        <v/>
      </c>
      <c r="AB117" s="49" t="str">
        <f ca="1">IFERROR(INDEX(Data!$A$1:Z$1000,_xlfn.AGGREGATE(15,6,(OFFSET(Data!$A$1,0,MATCH(AB$6,Data!$1:$1,0)-1,1000,1)=IF(AB$7="","Yes",AB$7))/(OFFSET(Data!$A$1,0,MATCH(AB$6,Data!$1:$1,0)-1,1000,1)=IF(AB$7="","Yes",AB$7))*ROW(Data!$C$1:$C$1000),ROW(AB117)-ROW(AB$7)),1),"")</f>
        <v/>
      </c>
      <c r="AC117" s="49" t="str">
        <f ca="1">IF(AD117="","",IF(INDEX(Data!$BI:$BI,MATCH(AD117,Data!$A:$A,0),1)=0,"",INDEX(Data!$BI:$BI,MATCH(AD117,Data!$A:$A,0),1)))</f>
        <v/>
      </c>
      <c r="AD117" s="49" t="str">
        <f ca="1">IFERROR(INDEX(Data!$A$1:AB$1000,_xlfn.AGGREGATE(15,6,(OFFSET(Data!$A$1,0,MATCH(AD$6,Data!$1:$1,0)-1,1000,1)=IF(AD$7="","Yes",AD$7))/(OFFSET(Data!$A$1,0,MATCH(AD$6,Data!$1:$1,0)-1,1000,1)=IF(AD$7="","Yes",AD$7))*ROW(Data!$C$1:$C$1000),ROW(AD117)-ROW(AD$7)),1),"")</f>
        <v/>
      </c>
      <c r="AE117" s="49" t="str">
        <f ca="1">IF(AF117="","",IF(INDEX(Data!$BI:$BI,MATCH(AF117,Data!$A:$A,0),1)=0,"",INDEX(Data!$BI:$BI,MATCH(AF117,Data!$A:$A,0),1)))</f>
        <v/>
      </c>
      <c r="AF117" s="49" t="str">
        <f ca="1">IFERROR(INDEX(Data!$A$1:AJ$1000,_xlfn.AGGREGATE(15,6,(OFFSET(Data!$A$1,0,MATCH(AF$6,Data!$1:$1,0)-1,1000,1)=IF(AF$7="","Yes",AF$7))/(OFFSET(Data!$A$1,0,MATCH(AF$6,Data!$1:$1,0)-1,1000,1)=IF(AF$7="","Yes",AF$7))*ROW(Data!$C$1:$C$1000),ROW(AF117)-ROW(AF$7)),1),"")</f>
        <v/>
      </c>
      <c r="AG117" s="49" t="str">
        <f ca="1">IF(AH117="","",IF(INDEX(Data!$BI:$BI,MATCH(AH117,Data!$A:$A,0),1)=0,"",INDEX(Data!$BI:$BI,MATCH(AH117,Data!$A:$A,0),1)))</f>
        <v/>
      </c>
      <c r="AH117" s="49" t="str">
        <f ca="1">IFERROR(INDEX(Data!$A$1:AL$1000,_xlfn.AGGREGATE(15,6,(OFFSET(Data!$A$1,0,MATCH(AH$6,Data!$1:$1,0)-1,1000,1)=IF(AH$7="","Yes",AH$7))/(OFFSET(Data!$A$1,0,MATCH(AH$6,Data!$1:$1,0)-1,1000,1)=IF(AH$7="","Yes",AH$7))*ROW(Data!$C$1:$C$1000),ROW(AH117)-ROW(AH$7)),1),"")</f>
        <v/>
      </c>
    </row>
    <row r="118" spans="1:34" ht="24" x14ac:dyDescent="0.4">
      <c r="A118" s="49" t="str">
        <f ca="1">IF(B118="","",IF(INDEX(Data!$BI:$BI,MATCH(B118,Data!$A:$A,0),1)=0,"",INDEX(Data!$BI:$BI,MATCH(B118,Data!$A:$A,0),1)))</f>
        <v/>
      </c>
      <c r="B118" s="49" t="str">
        <f ca="1">IFERROR(INDEX(Data!A$1:$A$1000,_xlfn.AGGREGATE(15,6,(OFFSET(Data!$A$1,0,MATCH(B$6,Data!$1:$1,0)-1,1000,1)=IF(B$7="","Yes",B$7))/(OFFSET(Data!$A$1,0,MATCH(B$6,Data!$1:$1,0)-1,1000,1)=IF(B$7="","Yes",B$7))*ROW(Data!$C$1:$C$1000),ROW(B118)-ROW(B$7)),1),"")</f>
        <v/>
      </c>
      <c r="C118" s="49" t="str">
        <f ca="1">IF(D118="","",IF(INDEX(Data!$BI:$BI,MATCH(D118,Data!$A:$A,0),1)=0,"",INDEX(Data!$BI:$BI,MATCH(D118,Data!$A:$A,0),1)))</f>
        <v/>
      </c>
      <c r="D118" s="49" t="str">
        <f ca="1">IFERROR(INDEX(Data!$A$1:C$1000,_xlfn.AGGREGATE(15,6,(OFFSET(Data!$A$1,0,MATCH(D$6,Data!$1:$1,0)-1,1000,1)=IF(D$7="","Yes",D$7))/(OFFSET(Data!$A$1,0,MATCH(D$6,Data!$1:$1,0)-1,1000,1)=IF(D$7="","Yes",D$7))*ROW(Data!$C$1:$C$1000),ROW(D118)-ROW(D$7)),1),"")</f>
        <v/>
      </c>
      <c r="E118" s="49" t="str">
        <f ca="1">IF(F118="","",IF(INDEX(Data!$BI:$BI,MATCH(F118,Data!$A:$A,0),1)=0,"",INDEX(Data!$BI:$BI,MATCH(F118,Data!$A:$A,0),1)))</f>
        <v/>
      </c>
      <c r="F118" s="49" t="str">
        <f ca="1">IFERROR(INDEX(Data!$A$1:E$1000,_xlfn.AGGREGATE(15,6,(OFFSET(Data!$A$1,0,MATCH(F$6,Data!$1:$1,0)-1,1000,1)=IF(F$7="","Yes",F$7))/(OFFSET(Data!$A$1,0,MATCH(F$6,Data!$1:$1,0)-1,1000,1)=IF(F$7="","Yes",F$7))*ROW(Data!$C$1:$C$1000),ROW(F118)-ROW(F$7)),1),"")</f>
        <v/>
      </c>
      <c r="G118" s="49" t="str">
        <f ca="1">IF(H118="","",IF(INDEX(Data!$BI:$BI,MATCH(H118,Data!$A:$A,0),1)=0,"",INDEX(Data!$BI:$BI,MATCH(H118,Data!$A:$A,0),1)))</f>
        <v/>
      </c>
      <c r="H118" s="49" t="str">
        <f ca="1">IFERROR(INDEX(Data!$A$1:G$1000,_xlfn.AGGREGATE(15,6,(OFFSET(Data!$A$1,0,MATCH(H$6,Data!$1:$1,0)-1,1000,1)=IF(H$7="","Yes",H$7))/(OFFSET(Data!$A$1,0,MATCH(H$6,Data!$1:$1,0)-1,1000,1)=IF(H$7="","Yes",H$7))*ROW(Data!$C$1:$C$1000),ROW(H118)-ROW(H$7)),1),"")</f>
        <v/>
      </c>
      <c r="I118" s="49" t="str">
        <f ca="1">IF(J118="","",IF(INDEX(Data!$BI:$BI,MATCH(J118,Data!$A:$A,0),1)=0,"",INDEX(Data!$BI:$BI,MATCH(J118,Data!$A:$A,0),1)))</f>
        <v/>
      </c>
      <c r="J118" s="49" t="str">
        <f ca="1">IFERROR(INDEX(Data!$A$1:I$1000,_xlfn.AGGREGATE(15,6,(OFFSET(Data!$A$1,0,MATCH(J$6,Data!$1:$1,0)-1,1000,1)=IF(J$7="","Yes",J$7))/(OFFSET(Data!$A$1,0,MATCH(J$6,Data!$1:$1,0)-1,1000,1)=IF(J$7="","Yes",J$7))*ROW(Data!$C$1:$C$1000),ROW(J118)-ROW(J$7)),1),"")</f>
        <v/>
      </c>
      <c r="K118" s="49" t="str">
        <f ca="1">IF(L118="","",IF(INDEX(Data!$BI:$BI,MATCH(L118,Data!$A:$A,0),1)=0,"",INDEX(Data!$BI:$BI,MATCH(L118,Data!$A:$A,0),1)))</f>
        <v/>
      </c>
      <c r="L118" s="49" t="str">
        <f ca="1">IFERROR(INDEX(Data!$A$1:K$1000,_xlfn.AGGREGATE(15,6,(OFFSET(Data!$A$1,0,MATCH(L$6,Data!$1:$1,0)-1,1000,1)=IF(L$7="","Yes",L$7))/(OFFSET(Data!$A$1,0,MATCH(L$6,Data!$1:$1,0)-1,1000,1)=IF(L$7="","Yes",L$7))*ROW(Data!$C$1:$C$1000),ROW(L118)-ROW(L$7)),1),"")</f>
        <v/>
      </c>
      <c r="M118" s="49" t="str">
        <f ca="1">IF(N118="","",IF(INDEX(Data!$BI:$BI,MATCH(N118,Data!$A:$A,0),1)=0,"",INDEX(Data!$BI:$BI,MATCH(N118,Data!$A:$A,0),1)))</f>
        <v/>
      </c>
      <c r="N118" s="49" t="str">
        <f ca="1">IFERROR(INDEX(Data!$A$1:M$1000,_xlfn.AGGREGATE(15,6,(OFFSET(Data!$A$1,0,MATCH(N$6,Data!$1:$1,0)-1,1000,1)=IF(N$7="","Yes",N$7))/(OFFSET(Data!$A$1,0,MATCH(N$6,Data!$1:$1,0)-1,1000,1)=IF(N$7="","Yes",N$7))*ROW(Data!$C$1:$C$1000),ROW(N118)-ROW(N$7)),1),"")</f>
        <v/>
      </c>
      <c r="O118" s="49" t="str">
        <f ca="1">IF(P118="","",IF(INDEX(Data!$BI:$BI,MATCH(P118,Data!$A:$A,0),1)=0,"",INDEX(Data!$BI:$BI,MATCH(P118,Data!$A:$A,0),1)))</f>
        <v/>
      </c>
      <c r="P118" s="49" t="str">
        <f ca="1">IFERROR(INDEX(Data!$A$1:O$1000,_xlfn.AGGREGATE(15,6,(OFFSET(Data!$A$1,0,MATCH(P$6,Data!$1:$1,0)-1,1000,1)=IF(P$7="","Yes",P$7))/(OFFSET(Data!$A$1,0,MATCH(P$6,Data!$1:$1,0)-1,1000,1)=IF(P$7="","Yes",P$7))*ROW(Data!$C$1:$C$1000),ROW(P118)-ROW(P$7)),1),"")</f>
        <v>TruTV</v>
      </c>
      <c r="Q118" s="49" t="str">
        <f ca="1">IF(R118="","",IF(INDEX(Data!$BI:$BI,MATCH(R118,Data!$A:$A,0),1)=0,"",INDEX(Data!$BI:$BI,MATCH(R118,Data!$A:$A,0),1)))</f>
        <v/>
      </c>
      <c r="R118" s="49" t="str">
        <f ca="1">IFERROR(INDEX(Data!$A$1:Q$1000,_xlfn.AGGREGATE(15,6,(OFFSET(Data!$A$1,0,MATCH(R$6,Data!$1:$1,0)-1,1000,1)=IF(R$7="","Yes",R$7))/(OFFSET(Data!$A$1,0,MATCH(R$6,Data!$1:$1,0)-1,1000,1)=IF(R$7="","Yes",R$7))*ROW(Data!$C$1:$C$1000),ROW(R118)-ROW(R$7)),1),"")</f>
        <v>STARZ ENCORE Westerns</v>
      </c>
      <c r="S118" s="49" t="str">
        <f ca="1">IF(T118="","",IF(INDEX(Data!$BI:$BI,MATCH(T118,Data!$A:$A,0),1)=0,"",INDEX(Data!$BI:$BI,MATCH(T118,Data!$A:$A,0),1)))</f>
        <v/>
      </c>
      <c r="T118" s="49" t="str">
        <f ca="1">IFERROR(INDEX(Data!$A$1:R$1000,_xlfn.AGGREGATE(15,6,(OFFSET(Data!$A$1,0,MATCH(T$6,Data!$1:$1,0)-1,1000,1)=IF(T$7="","Yes",T$7))/(OFFSET(Data!$A$1,0,MATCH(T$6,Data!$1:$1,0)-1,1000,1)=IF(T$7="","Yes",T$7))*ROW(Data!$C$1:$C$1000),ROW(T118)-ROW(T$7)),1),"")</f>
        <v/>
      </c>
      <c r="U118" s="49" t="str">
        <f ca="1">IF(V118="","",IF(INDEX(Data!$BI:$BI,MATCH(V118,Data!$A:$A,0),1)=0,"",INDEX(Data!$BI:$BI,MATCH(V118,Data!$A:$A,0),1)))</f>
        <v/>
      </c>
      <c r="V118" s="49" t="str">
        <f ca="1">IFERROR(INDEX(Data!$A$1:T$1000,_xlfn.AGGREGATE(15,6,(OFFSET(Data!$A$1,0,MATCH(V$6,Data!$1:$1,0)-1,1000,1)=IF(V$7="","Yes",V$7))/(OFFSET(Data!$A$1,0,MATCH(V$6,Data!$1:$1,0)-1,1000,1)=IF(V$7="","Yes",V$7))*ROW(Data!$C$1:$C$1000),ROW(V118)-ROW(V$7)),1),"")</f>
        <v/>
      </c>
      <c r="W118" s="49" t="str">
        <f ca="1">IF(X118="","",IF(INDEX(Data!$BI:$BI,MATCH(X118,Data!$A:$A,0),1)=0,"",INDEX(Data!$BI:$BI,MATCH(X118,Data!$A:$A,0),1)))</f>
        <v/>
      </c>
      <c r="X118" s="49" t="str">
        <f ca="1">IFERROR(INDEX(Data!$A$1:V$1000,_xlfn.AGGREGATE(15,6,(OFFSET(Data!$A$1,0,MATCH(X$6,Data!$1:$1,0)-1,1000,1)=IF(X$7="","Yes",X$7))/(OFFSET(Data!$A$1,0,MATCH(X$6,Data!$1:$1,0)-1,1000,1)=IF(X$7="","Yes",X$7))*ROW(Data!$C$1:$C$1000),ROW(X118)-ROW(X$7)),1),"")</f>
        <v/>
      </c>
      <c r="Y118" s="49" t="str">
        <f ca="1">IF(Z118="","",IF(INDEX(Data!$BI:$BI,MATCH(Z118,Data!$A:$A,0),1)=0,"",INDEX(Data!$BI:$BI,MATCH(Z118,Data!$A:$A,0),1)))</f>
        <v/>
      </c>
      <c r="Z118" s="49" t="str">
        <f ca="1">IFERROR(INDEX(Data!$A$1:X$1000,_xlfn.AGGREGATE(15,6,(OFFSET(Data!$A$1,0,MATCH(Z$6,Data!$1:$1,0)-1,1000,1)=IF(Z$7="","Yes",Z$7))/(OFFSET(Data!$A$1,0,MATCH(Z$6,Data!$1:$1,0)-1,1000,1)=IF(Z$7="","Yes",Z$7))*ROW(Data!$C$1:$C$1000),ROW(Z118)-ROW(Z$7)),1),"")</f>
        <v/>
      </c>
      <c r="AA118" s="49" t="str">
        <f ca="1">IF(AB118="","",IF(INDEX(Data!$BI:$BI,MATCH(AB118,Data!$A:$A,0),1)=0,"",INDEX(Data!$BI:$BI,MATCH(AB118,Data!$A:$A,0),1)))</f>
        <v/>
      </c>
      <c r="AB118" s="49" t="str">
        <f ca="1">IFERROR(INDEX(Data!$A$1:Z$1000,_xlfn.AGGREGATE(15,6,(OFFSET(Data!$A$1,0,MATCH(AB$6,Data!$1:$1,0)-1,1000,1)=IF(AB$7="","Yes",AB$7))/(OFFSET(Data!$A$1,0,MATCH(AB$6,Data!$1:$1,0)-1,1000,1)=IF(AB$7="","Yes",AB$7))*ROW(Data!$C$1:$C$1000),ROW(AB118)-ROW(AB$7)),1),"")</f>
        <v/>
      </c>
      <c r="AC118" s="49" t="str">
        <f ca="1">IF(AD118="","",IF(INDEX(Data!$BI:$BI,MATCH(AD118,Data!$A:$A,0),1)=0,"",INDEX(Data!$BI:$BI,MATCH(AD118,Data!$A:$A,0),1)))</f>
        <v/>
      </c>
      <c r="AD118" s="49" t="str">
        <f ca="1">IFERROR(INDEX(Data!$A$1:AB$1000,_xlfn.AGGREGATE(15,6,(OFFSET(Data!$A$1,0,MATCH(AD$6,Data!$1:$1,0)-1,1000,1)=IF(AD$7="","Yes",AD$7))/(OFFSET(Data!$A$1,0,MATCH(AD$6,Data!$1:$1,0)-1,1000,1)=IF(AD$7="","Yes",AD$7))*ROW(Data!$C$1:$C$1000),ROW(AD118)-ROW(AD$7)),1),"")</f>
        <v/>
      </c>
      <c r="AE118" s="49" t="str">
        <f ca="1">IF(AF118="","",IF(INDEX(Data!$BI:$BI,MATCH(AF118,Data!$A:$A,0),1)=0,"",INDEX(Data!$BI:$BI,MATCH(AF118,Data!$A:$A,0),1)))</f>
        <v/>
      </c>
      <c r="AF118" s="49" t="str">
        <f ca="1">IFERROR(INDEX(Data!$A$1:AJ$1000,_xlfn.AGGREGATE(15,6,(OFFSET(Data!$A$1,0,MATCH(AF$6,Data!$1:$1,0)-1,1000,1)=IF(AF$7="","Yes",AF$7))/(OFFSET(Data!$A$1,0,MATCH(AF$6,Data!$1:$1,0)-1,1000,1)=IF(AF$7="","Yes",AF$7))*ROW(Data!$C$1:$C$1000),ROW(AF118)-ROW(AF$7)),1),"")</f>
        <v/>
      </c>
      <c r="AG118" s="49" t="str">
        <f ca="1">IF(AH118="","",IF(INDEX(Data!$BI:$BI,MATCH(AH118,Data!$A:$A,0),1)=0,"",INDEX(Data!$BI:$BI,MATCH(AH118,Data!$A:$A,0),1)))</f>
        <v/>
      </c>
      <c r="AH118" s="49" t="str">
        <f ca="1">IFERROR(INDEX(Data!$A$1:AL$1000,_xlfn.AGGREGATE(15,6,(OFFSET(Data!$A$1,0,MATCH(AH$6,Data!$1:$1,0)-1,1000,1)=IF(AH$7="","Yes",AH$7))/(OFFSET(Data!$A$1,0,MATCH(AH$6,Data!$1:$1,0)-1,1000,1)=IF(AH$7="","Yes",AH$7))*ROW(Data!$C$1:$C$1000),ROW(AH118)-ROW(AH$7)),1),"")</f>
        <v/>
      </c>
    </row>
    <row r="119" spans="1:34" ht="24" x14ac:dyDescent="0.4">
      <c r="A119" s="49" t="str">
        <f ca="1">IF(B119="","",IF(INDEX(Data!$BI:$BI,MATCH(B119,Data!$A:$A,0),1)=0,"",INDEX(Data!$BI:$BI,MATCH(B119,Data!$A:$A,0),1)))</f>
        <v/>
      </c>
      <c r="B119" s="49" t="str">
        <f ca="1">IFERROR(INDEX(Data!A$1:$A$1000,_xlfn.AGGREGATE(15,6,(OFFSET(Data!$A$1,0,MATCH(B$6,Data!$1:$1,0)-1,1000,1)=IF(B$7="","Yes",B$7))/(OFFSET(Data!$A$1,0,MATCH(B$6,Data!$1:$1,0)-1,1000,1)=IF(B$7="","Yes",B$7))*ROW(Data!$C$1:$C$1000),ROW(B119)-ROW(B$7)),1),"")</f>
        <v/>
      </c>
      <c r="C119" s="49" t="str">
        <f ca="1">IF(D119="","",IF(INDEX(Data!$BI:$BI,MATCH(D119,Data!$A:$A,0),1)=0,"",INDEX(Data!$BI:$BI,MATCH(D119,Data!$A:$A,0),1)))</f>
        <v/>
      </c>
      <c r="D119" s="49" t="str">
        <f ca="1">IFERROR(INDEX(Data!$A$1:C$1000,_xlfn.AGGREGATE(15,6,(OFFSET(Data!$A$1,0,MATCH(D$6,Data!$1:$1,0)-1,1000,1)=IF(D$7="","Yes",D$7))/(OFFSET(Data!$A$1,0,MATCH(D$6,Data!$1:$1,0)-1,1000,1)=IF(D$7="","Yes",D$7))*ROW(Data!$C$1:$C$1000),ROW(D119)-ROW(D$7)),1),"")</f>
        <v/>
      </c>
      <c r="E119" s="49" t="str">
        <f ca="1">IF(F119="","",IF(INDEX(Data!$BI:$BI,MATCH(F119,Data!$A:$A,0),1)=0,"",INDEX(Data!$BI:$BI,MATCH(F119,Data!$A:$A,0),1)))</f>
        <v/>
      </c>
      <c r="F119" s="49" t="str">
        <f ca="1">IFERROR(INDEX(Data!$A$1:E$1000,_xlfn.AGGREGATE(15,6,(OFFSET(Data!$A$1,0,MATCH(F$6,Data!$1:$1,0)-1,1000,1)=IF(F$7="","Yes",F$7))/(OFFSET(Data!$A$1,0,MATCH(F$6,Data!$1:$1,0)-1,1000,1)=IF(F$7="","Yes",F$7))*ROW(Data!$C$1:$C$1000),ROW(F119)-ROW(F$7)),1),"")</f>
        <v/>
      </c>
      <c r="G119" s="49" t="str">
        <f ca="1">IF(H119="","",IF(INDEX(Data!$BI:$BI,MATCH(H119,Data!$A:$A,0),1)=0,"",INDEX(Data!$BI:$BI,MATCH(H119,Data!$A:$A,0),1)))</f>
        <v/>
      </c>
      <c r="H119" s="49" t="str">
        <f ca="1">IFERROR(INDEX(Data!$A$1:G$1000,_xlfn.AGGREGATE(15,6,(OFFSET(Data!$A$1,0,MATCH(H$6,Data!$1:$1,0)-1,1000,1)=IF(H$7="","Yes",H$7))/(OFFSET(Data!$A$1,0,MATCH(H$6,Data!$1:$1,0)-1,1000,1)=IF(H$7="","Yes",H$7))*ROW(Data!$C$1:$C$1000),ROW(H119)-ROW(H$7)),1),"")</f>
        <v/>
      </c>
      <c r="I119" s="49" t="str">
        <f ca="1">IF(J119="","",IF(INDEX(Data!$BI:$BI,MATCH(J119,Data!$A:$A,0),1)=0,"",INDEX(Data!$BI:$BI,MATCH(J119,Data!$A:$A,0),1)))</f>
        <v/>
      </c>
      <c r="J119" s="49" t="str">
        <f ca="1">IFERROR(INDEX(Data!$A$1:I$1000,_xlfn.AGGREGATE(15,6,(OFFSET(Data!$A$1,0,MATCH(J$6,Data!$1:$1,0)-1,1000,1)=IF(J$7="","Yes",J$7))/(OFFSET(Data!$A$1,0,MATCH(J$6,Data!$1:$1,0)-1,1000,1)=IF(J$7="","Yes",J$7))*ROW(Data!$C$1:$C$1000),ROW(J119)-ROW(J$7)),1),"")</f>
        <v/>
      </c>
      <c r="K119" s="49" t="str">
        <f ca="1">IF(L119="","",IF(INDEX(Data!$BI:$BI,MATCH(L119,Data!$A:$A,0),1)=0,"",INDEX(Data!$BI:$BI,MATCH(L119,Data!$A:$A,0),1)))</f>
        <v/>
      </c>
      <c r="L119" s="49" t="str">
        <f ca="1">IFERROR(INDEX(Data!$A$1:K$1000,_xlfn.AGGREGATE(15,6,(OFFSET(Data!$A$1,0,MATCH(L$6,Data!$1:$1,0)-1,1000,1)=IF(L$7="","Yes",L$7))/(OFFSET(Data!$A$1,0,MATCH(L$6,Data!$1:$1,0)-1,1000,1)=IF(L$7="","Yes",L$7))*ROW(Data!$C$1:$C$1000),ROW(L119)-ROW(L$7)),1),"")</f>
        <v/>
      </c>
      <c r="M119" s="49" t="str">
        <f ca="1">IF(N119="","",IF(INDEX(Data!$BI:$BI,MATCH(N119,Data!$A:$A,0),1)=0,"",INDEX(Data!$BI:$BI,MATCH(N119,Data!$A:$A,0),1)))</f>
        <v/>
      </c>
      <c r="N119" s="49" t="str">
        <f ca="1">IFERROR(INDEX(Data!$A$1:M$1000,_xlfn.AGGREGATE(15,6,(OFFSET(Data!$A$1,0,MATCH(N$6,Data!$1:$1,0)-1,1000,1)=IF(N$7="","Yes",N$7))/(OFFSET(Data!$A$1,0,MATCH(N$6,Data!$1:$1,0)-1,1000,1)=IF(N$7="","Yes",N$7))*ROW(Data!$C$1:$C$1000),ROW(N119)-ROW(N$7)),1),"")</f>
        <v/>
      </c>
      <c r="O119" s="49" t="str">
        <f ca="1">IF(P119="","",IF(INDEX(Data!$BI:$BI,MATCH(P119,Data!$A:$A,0),1)=0,"",INDEX(Data!$BI:$BI,MATCH(P119,Data!$A:$A,0),1)))</f>
        <v/>
      </c>
      <c r="P119" s="49" t="str">
        <f ca="1">IFERROR(INDEX(Data!$A$1:O$1000,_xlfn.AGGREGATE(15,6,(OFFSET(Data!$A$1,0,MATCH(P$6,Data!$1:$1,0)-1,1000,1)=IF(P$7="","Yes",P$7))/(OFFSET(Data!$A$1,0,MATCH(P$6,Data!$1:$1,0)-1,1000,1)=IF(P$7="","Yes",P$7))*ROW(Data!$C$1:$C$1000),ROW(P119)-ROW(P$7)),1),"")</f>
        <v>Turner Classic Movies</v>
      </c>
      <c r="Q119" s="49" t="str">
        <f ca="1">IF(R119="","",IF(INDEX(Data!$BI:$BI,MATCH(R119,Data!$A:$A,0),1)=0,"",INDEX(Data!$BI:$BI,MATCH(R119,Data!$A:$A,0),1)))</f>
        <v/>
      </c>
      <c r="R119" s="49" t="str">
        <f ca="1">IFERROR(INDEX(Data!$A$1:Q$1000,_xlfn.AGGREGATE(15,6,(OFFSET(Data!$A$1,0,MATCH(R$6,Data!$1:$1,0)-1,1000,1)=IF(R$7="","Yes",R$7))/(OFFSET(Data!$A$1,0,MATCH(R$6,Data!$1:$1,0)-1,1000,1)=IF(R$7="","Yes",R$7))*ROW(Data!$C$1:$C$1000),ROW(R119)-ROW(R$7)),1),"")</f>
        <v>Sundance TV</v>
      </c>
      <c r="S119" s="49" t="str">
        <f ca="1">IF(T119="","",IF(INDEX(Data!$BI:$BI,MATCH(T119,Data!$A:$A,0),1)=0,"",INDEX(Data!$BI:$BI,MATCH(T119,Data!$A:$A,0),1)))</f>
        <v/>
      </c>
      <c r="T119" s="49" t="str">
        <f ca="1">IFERROR(INDEX(Data!$A$1:R$1000,_xlfn.AGGREGATE(15,6,(OFFSET(Data!$A$1,0,MATCH(T$6,Data!$1:$1,0)-1,1000,1)=IF(T$7="","Yes",T$7))/(OFFSET(Data!$A$1,0,MATCH(T$6,Data!$1:$1,0)-1,1000,1)=IF(T$7="","Yes",T$7))*ROW(Data!$C$1:$C$1000),ROW(T119)-ROW(T$7)),1),"")</f>
        <v/>
      </c>
      <c r="U119" s="49" t="str">
        <f ca="1">IF(V119="","",IF(INDEX(Data!$BI:$BI,MATCH(V119,Data!$A:$A,0),1)=0,"",INDEX(Data!$BI:$BI,MATCH(V119,Data!$A:$A,0),1)))</f>
        <v/>
      </c>
      <c r="V119" s="49" t="str">
        <f ca="1">IFERROR(INDEX(Data!$A$1:T$1000,_xlfn.AGGREGATE(15,6,(OFFSET(Data!$A$1,0,MATCH(V$6,Data!$1:$1,0)-1,1000,1)=IF(V$7="","Yes",V$7))/(OFFSET(Data!$A$1,0,MATCH(V$6,Data!$1:$1,0)-1,1000,1)=IF(V$7="","Yes",V$7))*ROW(Data!$C$1:$C$1000),ROW(V119)-ROW(V$7)),1),"")</f>
        <v/>
      </c>
      <c r="W119" s="49" t="str">
        <f ca="1">IF(X119="","",IF(INDEX(Data!$BI:$BI,MATCH(X119,Data!$A:$A,0),1)=0,"",INDEX(Data!$BI:$BI,MATCH(X119,Data!$A:$A,0),1)))</f>
        <v/>
      </c>
      <c r="X119" s="49" t="str">
        <f ca="1">IFERROR(INDEX(Data!$A$1:V$1000,_xlfn.AGGREGATE(15,6,(OFFSET(Data!$A$1,0,MATCH(X$6,Data!$1:$1,0)-1,1000,1)=IF(X$7="","Yes",X$7))/(OFFSET(Data!$A$1,0,MATCH(X$6,Data!$1:$1,0)-1,1000,1)=IF(X$7="","Yes",X$7))*ROW(Data!$C$1:$C$1000),ROW(X119)-ROW(X$7)),1),"")</f>
        <v/>
      </c>
      <c r="Y119" s="49" t="str">
        <f ca="1">IF(Z119="","",IF(INDEX(Data!$BI:$BI,MATCH(Z119,Data!$A:$A,0),1)=0,"",INDEX(Data!$BI:$BI,MATCH(Z119,Data!$A:$A,0),1)))</f>
        <v/>
      </c>
      <c r="Z119" s="49" t="str">
        <f ca="1">IFERROR(INDEX(Data!$A$1:X$1000,_xlfn.AGGREGATE(15,6,(OFFSET(Data!$A$1,0,MATCH(Z$6,Data!$1:$1,0)-1,1000,1)=IF(Z$7="","Yes",Z$7))/(OFFSET(Data!$A$1,0,MATCH(Z$6,Data!$1:$1,0)-1,1000,1)=IF(Z$7="","Yes",Z$7))*ROW(Data!$C$1:$C$1000),ROW(Z119)-ROW(Z$7)),1),"")</f>
        <v/>
      </c>
      <c r="AA119" s="49" t="str">
        <f ca="1">IF(AB119="","",IF(INDEX(Data!$BI:$BI,MATCH(AB119,Data!$A:$A,0),1)=0,"",INDEX(Data!$BI:$BI,MATCH(AB119,Data!$A:$A,0),1)))</f>
        <v/>
      </c>
      <c r="AB119" s="49" t="str">
        <f ca="1">IFERROR(INDEX(Data!$A$1:Z$1000,_xlfn.AGGREGATE(15,6,(OFFSET(Data!$A$1,0,MATCH(AB$6,Data!$1:$1,0)-1,1000,1)=IF(AB$7="","Yes",AB$7))/(OFFSET(Data!$A$1,0,MATCH(AB$6,Data!$1:$1,0)-1,1000,1)=IF(AB$7="","Yes",AB$7))*ROW(Data!$C$1:$C$1000),ROW(AB119)-ROW(AB$7)),1),"")</f>
        <v/>
      </c>
      <c r="AC119" s="49" t="str">
        <f ca="1">IF(AD119="","",IF(INDEX(Data!$BI:$BI,MATCH(AD119,Data!$A:$A,0),1)=0,"",INDEX(Data!$BI:$BI,MATCH(AD119,Data!$A:$A,0),1)))</f>
        <v/>
      </c>
      <c r="AD119" s="49" t="str">
        <f ca="1">IFERROR(INDEX(Data!$A$1:AB$1000,_xlfn.AGGREGATE(15,6,(OFFSET(Data!$A$1,0,MATCH(AD$6,Data!$1:$1,0)-1,1000,1)=IF(AD$7="","Yes",AD$7))/(OFFSET(Data!$A$1,0,MATCH(AD$6,Data!$1:$1,0)-1,1000,1)=IF(AD$7="","Yes",AD$7))*ROW(Data!$C$1:$C$1000),ROW(AD119)-ROW(AD$7)),1),"")</f>
        <v/>
      </c>
      <c r="AE119" s="49" t="str">
        <f ca="1">IF(AF119="","",IF(INDEX(Data!$BI:$BI,MATCH(AF119,Data!$A:$A,0),1)=0,"",INDEX(Data!$BI:$BI,MATCH(AF119,Data!$A:$A,0),1)))</f>
        <v/>
      </c>
      <c r="AF119" s="49" t="str">
        <f ca="1">IFERROR(INDEX(Data!$A$1:AJ$1000,_xlfn.AGGREGATE(15,6,(OFFSET(Data!$A$1,0,MATCH(AF$6,Data!$1:$1,0)-1,1000,1)=IF(AF$7="","Yes",AF$7))/(OFFSET(Data!$A$1,0,MATCH(AF$6,Data!$1:$1,0)-1,1000,1)=IF(AF$7="","Yes",AF$7))*ROW(Data!$C$1:$C$1000),ROW(AF119)-ROW(AF$7)),1),"")</f>
        <v/>
      </c>
      <c r="AG119" s="49" t="str">
        <f ca="1">IF(AH119="","",IF(INDEX(Data!$BI:$BI,MATCH(AH119,Data!$A:$A,0),1)=0,"",INDEX(Data!$BI:$BI,MATCH(AH119,Data!$A:$A,0),1)))</f>
        <v/>
      </c>
      <c r="AH119" s="49" t="str">
        <f ca="1">IFERROR(INDEX(Data!$A$1:AL$1000,_xlfn.AGGREGATE(15,6,(OFFSET(Data!$A$1,0,MATCH(AH$6,Data!$1:$1,0)-1,1000,1)=IF(AH$7="","Yes",AH$7))/(OFFSET(Data!$A$1,0,MATCH(AH$6,Data!$1:$1,0)-1,1000,1)=IF(AH$7="","Yes",AH$7))*ROW(Data!$C$1:$C$1000),ROW(AH119)-ROW(AH$7)),1),"")</f>
        <v/>
      </c>
    </row>
    <row r="120" spans="1:34" x14ac:dyDescent="0.4">
      <c r="A120" s="49" t="str">
        <f ca="1">IF(B120="","",IF(INDEX(Data!$BI:$BI,MATCH(B120,Data!$A:$A,0),1)=0,"",INDEX(Data!$BI:$BI,MATCH(B120,Data!$A:$A,0),1)))</f>
        <v/>
      </c>
      <c r="B120" s="49" t="str">
        <f ca="1">IFERROR(INDEX(Data!A$1:$A$1000,_xlfn.AGGREGATE(15,6,(OFFSET(Data!$A$1,0,MATCH(B$6,Data!$1:$1,0)-1,1000,1)=IF(B$7="","Yes",B$7))/(OFFSET(Data!$A$1,0,MATCH(B$6,Data!$1:$1,0)-1,1000,1)=IF(B$7="","Yes",B$7))*ROW(Data!$C$1:$C$1000),ROW(B120)-ROW(B$7)),1),"")</f>
        <v/>
      </c>
      <c r="C120" s="49" t="str">
        <f ca="1">IF(D120="","",IF(INDEX(Data!$BI:$BI,MATCH(D120,Data!$A:$A,0),1)=0,"",INDEX(Data!$BI:$BI,MATCH(D120,Data!$A:$A,0),1)))</f>
        <v/>
      </c>
      <c r="D120" s="49" t="str">
        <f ca="1">IFERROR(INDEX(Data!$A$1:C$1000,_xlfn.AGGREGATE(15,6,(OFFSET(Data!$A$1,0,MATCH(D$6,Data!$1:$1,0)-1,1000,1)=IF(D$7="","Yes",D$7))/(OFFSET(Data!$A$1,0,MATCH(D$6,Data!$1:$1,0)-1,1000,1)=IF(D$7="","Yes",D$7))*ROW(Data!$C$1:$C$1000),ROW(D120)-ROW(D$7)),1),"")</f>
        <v/>
      </c>
      <c r="E120" s="49" t="str">
        <f ca="1">IF(F120="","",IF(INDEX(Data!$BI:$BI,MATCH(F120,Data!$A:$A,0),1)=0,"",INDEX(Data!$BI:$BI,MATCH(F120,Data!$A:$A,0),1)))</f>
        <v/>
      </c>
      <c r="F120" s="49" t="str">
        <f ca="1">IFERROR(INDEX(Data!$A$1:E$1000,_xlfn.AGGREGATE(15,6,(OFFSET(Data!$A$1,0,MATCH(F$6,Data!$1:$1,0)-1,1000,1)=IF(F$7="","Yes",F$7))/(OFFSET(Data!$A$1,0,MATCH(F$6,Data!$1:$1,0)-1,1000,1)=IF(F$7="","Yes",F$7))*ROW(Data!$C$1:$C$1000),ROW(F120)-ROW(F$7)),1),"")</f>
        <v/>
      </c>
      <c r="G120" s="49" t="str">
        <f ca="1">IF(H120="","",IF(INDEX(Data!$BI:$BI,MATCH(H120,Data!$A:$A,0),1)=0,"",INDEX(Data!$BI:$BI,MATCH(H120,Data!$A:$A,0),1)))</f>
        <v/>
      </c>
      <c r="H120" s="49" t="str">
        <f ca="1">IFERROR(INDEX(Data!$A$1:G$1000,_xlfn.AGGREGATE(15,6,(OFFSET(Data!$A$1,0,MATCH(H$6,Data!$1:$1,0)-1,1000,1)=IF(H$7="","Yes",H$7))/(OFFSET(Data!$A$1,0,MATCH(H$6,Data!$1:$1,0)-1,1000,1)=IF(H$7="","Yes",H$7))*ROW(Data!$C$1:$C$1000),ROW(H120)-ROW(H$7)),1),"")</f>
        <v/>
      </c>
      <c r="I120" s="49" t="str">
        <f ca="1">IF(J120="","",IF(INDEX(Data!$BI:$BI,MATCH(J120,Data!$A:$A,0),1)=0,"",INDEX(Data!$BI:$BI,MATCH(J120,Data!$A:$A,0),1)))</f>
        <v/>
      </c>
      <c r="J120" s="49" t="str">
        <f ca="1">IFERROR(INDEX(Data!$A$1:I$1000,_xlfn.AGGREGATE(15,6,(OFFSET(Data!$A$1,0,MATCH(J$6,Data!$1:$1,0)-1,1000,1)=IF(J$7="","Yes",J$7))/(OFFSET(Data!$A$1,0,MATCH(J$6,Data!$1:$1,0)-1,1000,1)=IF(J$7="","Yes",J$7))*ROW(Data!$C$1:$C$1000),ROW(J120)-ROW(J$7)),1),"")</f>
        <v/>
      </c>
      <c r="K120" s="49" t="str">
        <f ca="1">IF(L120="","",IF(INDEX(Data!$BI:$BI,MATCH(L120,Data!$A:$A,0),1)=0,"",INDEX(Data!$BI:$BI,MATCH(L120,Data!$A:$A,0),1)))</f>
        <v/>
      </c>
      <c r="L120" s="49" t="str">
        <f ca="1">IFERROR(INDEX(Data!$A$1:K$1000,_xlfn.AGGREGATE(15,6,(OFFSET(Data!$A$1,0,MATCH(L$6,Data!$1:$1,0)-1,1000,1)=IF(L$7="","Yes",L$7))/(OFFSET(Data!$A$1,0,MATCH(L$6,Data!$1:$1,0)-1,1000,1)=IF(L$7="","Yes",L$7))*ROW(Data!$C$1:$C$1000),ROW(L120)-ROW(L$7)),1),"")</f>
        <v/>
      </c>
      <c r="M120" s="49" t="str">
        <f ca="1">IF(N120="","",IF(INDEX(Data!$BI:$BI,MATCH(N120,Data!$A:$A,0),1)=0,"",INDEX(Data!$BI:$BI,MATCH(N120,Data!$A:$A,0),1)))</f>
        <v/>
      </c>
      <c r="N120" s="49" t="str">
        <f ca="1">IFERROR(INDEX(Data!$A$1:M$1000,_xlfn.AGGREGATE(15,6,(OFFSET(Data!$A$1,0,MATCH(N$6,Data!$1:$1,0)-1,1000,1)=IF(N$7="","Yes",N$7))/(OFFSET(Data!$A$1,0,MATCH(N$6,Data!$1:$1,0)-1,1000,1)=IF(N$7="","Yes",N$7))*ROW(Data!$C$1:$C$1000),ROW(N120)-ROW(N$7)),1),"")</f>
        <v/>
      </c>
      <c r="O120" s="49" t="str">
        <f ca="1">IF(P120="","",IF(INDEX(Data!$BI:$BI,MATCH(P120,Data!$A:$A,0),1)=0,"",INDEX(Data!$BI:$BI,MATCH(P120,Data!$A:$A,0),1)))</f>
        <v/>
      </c>
      <c r="P120" s="49" t="str">
        <f ca="1">IFERROR(INDEX(Data!$A$1:O$1000,_xlfn.AGGREGATE(15,6,(OFFSET(Data!$A$1,0,MATCH(P$6,Data!$1:$1,0)-1,1000,1)=IF(P$7="","Yes",P$7))/(OFFSET(Data!$A$1,0,MATCH(P$6,Data!$1:$1,0)-1,1000,1)=IF(P$7="","Yes",P$7))*ROW(Data!$C$1:$C$1000),ROW(P120)-ROW(P$7)),1),"")</f>
        <v>TV Land</v>
      </c>
      <c r="Q120" s="49" t="str">
        <f ca="1">IF(R120="","",IF(INDEX(Data!$BI:$BI,MATCH(R120,Data!$A:$A,0),1)=0,"",INDEX(Data!$BI:$BI,MATCH(R120,Data!$A:$A,0),1)))</f>
        <v/>
      </c>
      <c r="R120" s="49" t="str">
        <f ca="1">IFERROR(INDEX(Data!$A$1:Q$1000,_xlfn.AGGREGATE(15,6,(OFFSET(Data!$A$1,0,MATCH(R$6,Data!$1:$1,0)-1,1000,1)=IF(R$7="","Yes",R$7))/(OFFSET(Data!$A$1,0,MATCH(R$6,Data!$1:$1,0)-1,1000,1)=IF(R$7="","Yes",R$7))*ROW(Data!$C$1:$C$1000),ROW(R120)-ROW(R$7)),1),"")</f>
        <v>Syfy</v>
      </c>
      <c r="S120" s="49" t="str">
        <f ca="1">IF(T120="","",IF(INDEX(Data!$BI:$BI,MATCH(T120,Data!$A:$A,0),1)=0,"",INDEX(Data!$BI:$BI,MATCH(T120,Data!$A:$A,0),1)))</f>
        <v/>
      </c>
      <c r="T120" s="49" t="str">
        <f ca="1">IFERROR(INDEX(Data!$A$1:R$1000,_xlfn.AGGREGATE(15,6,(OFFSET(Data!$A$1,0,MATCH(T$6,Data!$1:$1,0)-1,1000,1)=IF(T$7="","Yes",T$7))/(OFFSET(Data!$A$1,0,MATCH(T$6,Data!$1:$1,0)-1,1000,1)=IF(T$7="","Yes",T$7))*ROW(Data!$C$1:$C$1000),ROW(T120)-ROW(T$7)),1),"")</f>
        <v/>
      </c>
      <c r="U120" s="49" t="str">
        <f ca="1">IF(V120="","",IF(INDEX(Data!$BI:$BI,MATCH(V120,Data!$A:$A,0),1)=0,"",INDEX(Data!$BI:$BI,MATCH(V120,Data!$A:$A,0),1)))</f>
        <v/>
      </c>
      <c r="V120" s="49" t="str">
        <f ca="1">IFERROR(INDEX(Data!$A$1:T$1000,_xlfn.AGGREGATE(15,6,(OFFSET(Data!$A$1,0,MATCH(V$6,Data!$1:$1,0)-1,1000,1)=IF(V$7="","Yes",V$7))/(OFFSET(Data!$A$1,0,MATCH(V$6,Data!$1:$1,0)-1,1000,1)=IF(V$7="","Yes",V$7))*ROW(Data!$C$1:$C$1000),ROW(V120)-ROW(V$7)),1),"")</f>
        <v/>
      </c>
      <c r="W120" s="49" t="str">
        <f ca="1">IF(X120="","",IF(INDEX(Data!$BI:$BI,MATCH(X120,Data!$A:$A,0),1)=0,"",INDEX(Data!$BI:$BI,MATCH(X120,Data!$A:$A,0),1)))</f>
        <v/>
      </c>
      <c r="X120" s="49" t="str">
        <f ca="1">IFERROR(INDEX(Data!$A$1:V$1000,_xlfn.AGGREGATE(15,6,(OFFSET(Data!$A$1,0,MATCH(X$6,Data!$1:$1,0)-1,1000,1)=IF(X$7="","Yes",X$7))/(OFFSET(Data!$A$1,0,MATCH(X$6,Data!$1:$1,0)-1,1000,1)=IF(X$7="","Yes",X$7))*ROW(Data!$C$1:$C$1000),ROW(X120)-ROW(X$7)),1),"")</f>
        <v/>
      </c>
      <c r="Y120" s="49" t="str">
        <f ca="1">IF(Z120="","",IF(INDEX(Data!$BI:$BI,MATCH(Z120,Data!$A:$A,0),1)=0,"",INDEX(Data!$BI:$BI,MATCH(Z120,Data!$A:$A,0),1)))</f>
        <v/>
      </c>
      <c r="Z120" s="49" t="str">
        <f ca="1">IFERROR(INDEX(Data!$A$1:X$1000,_xlfn.AGGREGATE(15,6,(OFFSET(Data!$A$1,0,MATCH(Z$6,Data!$1:$1,0)-1,1000,1)=IF(Z$7="","Yes",Z$7))/(OFFSET(Data!$A$1,0,MATCH(Z$6,Data!$1:$1,0)-1,1000,1)=IF(Z$7="","Yes",Z$7))*ROW(Data!$C$1:$C$1000),ROW(Z120)-ROW(Z$7)),1),"")</f>
        <v/>
      </c>
      <c r="AA120" s="49" t="str">
        <f ca="1">IF(AB120="","",IF(INDEX(Data!$BI:$BI,MATCH(AB120,Data!$A:$A,0),1)=0,"",INDEX(Data!$BI:$BI,MATCH(AB120,Data!$A:$A,0),1)))</f>
        <v/>
      </c>
      <c r="AB120" s="49" t="str">
        <f ca="1">IFERROR(INDEX(Data!$A$1:Z$1000,_xlfn.AGGREGATE(15,6,(OFFSET(Data!$A$1,0,MATCH(AB$6,Data!$1:$1,0)-1,1000,1)=IF(AB$7="","Yes",AB$7))/(OFFSET(Data!$A$1,0,MATCH(AB$6,Data!$1:$1,0)-1,1000,1)=IF(AB$7="","Yes",AB$7))*ROW(Data!$C$1:$C$1000),ROW(AB120)-ROW(AB$7)),1),"")</f>
        <v/>
      </c>
      <c r="AC120" s="49" t="str">
        <f ca="1">IF(AD120="","",IF(INDEX(Data!$BI:$BI,MATCH(AD120,Data!$A:$A,0),1)=0,"",INDEX(Data!$BI:$BI,MATCH(AD120,Data!$A:$A,0),1)))</f>
        <v/>
      </c>
      <c r="AD120" s="49" t="str">
        <f ca="1">IFERROR(INDEX(Data!$A$1:AB$1000,_xlfn.AGGREGATE(15,6,(OFFSET(Data!$A$1,0,MATCH(AD$6,Data!$1:$1,0)-1,1000,1)=IF(AD$7="","Yes",AD$7))/(OFFSET(Data!$A$1,0,MATCH(AD$6,Data!$1:$1,0)-1,1000,1)=IF(AD$7="","Yes",AD$7))*ROW(Data!$C$1:$C$1000),ROW(AD120)-ROW(AD$7)),1),"")</f>
        <v/>
      </c>
      <c r="AE120" s="49" t="str">
        <f ca="1">IF(AF120="","",IF(INDEX(Data!$BI:$BI,MATCH(AF120,Data!$A:$A,0),1)=0,"",INDEX(Data!$BI:$BI,MATCH(AF120,Data!$A:$A,0),1)))</f>
        <v/>
      </c>
      <c r="AF120" s="49" t="str">
        <f ca="1">IFERROR(INDEX(Data!$A$1:AJ$1000,_xlfn.AGGREGATE(15,6,(OFFSET(Data!$A$1,0,MATCH(AF$6,Data!$1:$1,0)-1,1000,1)=IF(AF$7="","Yes",AF$7))/(OFFSET(Data!$A$1,0,MATCH(AF$6,Data!$1:$1,0)-1,1000,1)=IF(AF$7="","Yes",AF$7))*ROW(Data!$C$1:$C$1000),ROW(AF120)-ROW(AF$7)),1),"")</f>
        <v/>
      </c>
      <c r="AG120" s="49" t="str">
        <f ca="1">IF(AH120="","",IF(INDEX(Data!$BI:$BI,MATCH(AH120,Data!$A:$A,0),1)=0,"",INDEX(Data!$BI:$BI,MATCH(AH120,Data!$A:$A,0),1)))</f>
        <v/>
      </c>
      <c r="AH120" s="49" t="str">
        <f ca="1">IFERROR(INDEX(Data!$A$1:AL$1000,_xlfn.AGGREGATE(15,6,(OFFSET(Data!$A$1,0,MATCH(AH$6,Data!$1:$1,0)-1,1000,1)=IF(AH$7="","Yes",AH$7))/(OFFSET(Data!$A$1,0,MATCH(AH$6,Data!$1:$1,0)-1,1000,1)=IF(AH$7="","Yes",AH$7))*ROW(Data!$C$1:$C$1000),ROW(AH120)-ROW(AH$7)),1),"")</f>
        <v/>
      </c>
    </row>
    <row r="121" spans="1:34" x14ac:dyDescent="0.4">
      <c r="A121" s="49" t="str">
        <f ca="1">IF(B121="","",IF(INDEX(Data!$BI:$BI,MATCH(B121,Data!$A:$A,0),1)=0,"",INDEX(Data!$BI:$BI,MATCH(B121,Data!$A:$A,0),1)))</f>
        <v/>
      </c>
      <c r="B121" s="49" t="str">
        <f ca="1">IFERROR(INDEX(Data!A$1:$A$1000,_xlfn.AGGREGATE(15,6,(OFFSET(Data!$A$1,0,MATCH(B$6,Data!$1:$1,0)-1,1000,1)=IF(B$7="","Yes",B$7))/(OFFSET(Data!$A$1,0,MATCH(B$6,Data!$1:$1,0)-1,1000,1)=IF(B$7="","Yes",B$7))*ROW(Data!$C$1:$C$1000),ROW(B121)-ROW(B$7)),1),"")</f>
        <v/>
      </c>
      <c r="C121" s="49" t="str">
        <f ca="1">IF(D121="","",IF(INDEX(Data!$BI:$BI,MATCH(D121,Data!$A:$A,0),1)=0,"",INDEX(Data!$BI:$BI,MATCH(D121,Data!$A:$A,0),1)))</f>
        <v/>
      </c>
      <c r="D121" s="49" t="str">
        <f ca="1">IFERROR(INDEX(Data!$A$1:C$1000,_xlfn.AGGREGATE(15,6,(OFFSET(Data!$A$1,0,MATCH(D$6,Data!$1:$1,0)-1,1000,1)=IF(D$7="","Yes",D$7))/(OFFSET(Data!$A$1,0,MATCH(D$6,Data!$1:$1,0)-1,1000,1)=IF(D$7="","Yes",D$7))*ROW(Data!$C$1:$C$1000),ROW(D121)-ROW(D$7)),1),"")</f>
        <v/>
      </c>
      <c r="E121" s="49" t="str">
        <f ca="1">IF(F121="","",IF(INDEX(Data!$BI:$BI,MATCH(F121,Data!$A:$A,0),1)=0,"",INDEX(Data!$BI:$BI,MATCH(F121,Data!$A:$A,0),1)))</f>
        <v/>
      </c>
      <c r="F121" s="49" t="str">
        <f ca="1">IFERROR(INDEX(Data!$A$1:E$1000,_xlfn.AGGREGATE(15,6,(OFFSET(Data!$A$1,0,MATCH(F$6,Data!$1:$1,0)-1,1000,1)=IF(F$7="","Yes",F$7))/(OFFSET(Data!$A$1,0,MATCH(F$6,Data!$1:$1,0)-1,1000,1)=IF(F$7="","Yes",F$7))*ROW(Data!$C$1:$C$1000),ROW(F121)-ROW(F$7)),1),"")</f>
        <v/>
      </c>
      <c r="G121" s="49" t="str">
        <f ca="1">IF(H121="","",IF(INDEX(Data!$BI:$BI,MATCH(H121,Data!$A:$A,0),1)=0,"",INDEX(Data!$BI:$BI,MATCH(H121,Data!$A:$A,0),1)))</f>
        <v/>
      </c>
      <c r="H121" s="49" t="str">
        <f ca="1">IFERROR(INDEX(Data!$A$1:G$1000,_xlfn.AGGREGATE(15,6,(OFFSET(Data!$A$1,0,MATCH(H$6,Data!$1:$1,0)-1,1000,1)=IF(H$7="","Yes",H$7))/(OFFSET(Data!$A$1,0,MATCH(H$6,Data!$1:$1,0)-1,1000,1)=IF(H$7="","Yes",H$7))*ROW(Data!$C$1:$C$1000),ROW(H121)-ROW(H$7)),1),"")</f>
        <v/>
      </c>
      <c r="I121" s="49" t="str">
        <f ca="1">IF(J121="","",IF(INDEX(Data!$BI:$BI,MATCH(J121,Data!$A:$A,0),1)=0,"",INDEX(Data!$BI:$BI,MATCH(J121,Data!$A:$A,0),1)))</f>
        <v/>
      </c>
      <c r="J121" s="49" t="str">
        <f ca="1">IFERROR(INDEX(Data!$A$1:I$1000,_xlfn.AGGREGATE(15,6,(OFFSET(Data!$A$1,0,MATCH(J$6,Data!$1:$1,0)-1,1000,1)=IF(J$7="","Yes",J$7))/(OFFSET(Data!$A$1,0,MATCH(J$6,Data!$1:$1,0)-1,1000,1)=IF(J$7="","Yes",J$7))*ROW(Data!$C$1:$C$1000),ROW(J121)-ROW(J$7)),1),"")</f>
        <v/>
      </c>
      <c r="K121" s="49" t="str">
        <f ca="1">IF(L121="","",IF(INDEX(Data!$BI:$BI,MATCH(L121,Data!$A:$A,0),1)=0,"",INDEX(Data!$BI:$BI,MATCH(L121,Data!$A:$A,0),1)))</f>
        <v/>
      </c>
      <c r="L121" s="49" t="str">
        <f ca="1">IFERROR(INDEX(Data!$A$1:K$1000,_xlfn.AGGREGATE(15,6,(OFFSET(Data!$A$1,0,MATCH(L$6,Data!$1:$1,0)-1,1000,1)=IF(L$7="","Yes",L$7))/(OFFSET(Data!$A$1,0,MATCH(L$6,Data!$1:$1,0)-1,1000,1)=IF(L$7="","Yes",L$7))*ROW(Data!$C$1:$C$1000),ROW(L121)-ROW(L$7)),1),"")</f>
        <v/>
      </c>
      <c r="M121" s="49" t="str">
        <f ca="1">IF(N121="","",IF(INDEX(Data!$BI:$BI,MATCH(N121,Data!$A:$A,0),1)=0,"",INDEX(Data!$BI:$BI,MATCH(N121,Data!$A:$A,0),1)))</f>
        <v/>
      </c>
      <c r="N121" s="49" t="str">
        <f ca="1">IFERROR(INDEX(Data!$A$1:M$1000,_xlfn.AGGREGATE(15,6,(OFFSET(Data!$A$1,0,MATCH(N$6,Data!$1:$1,0)-1,1000,1)=IF(N$7="","Yes",N$7))/(OFFSET(Data!$A$1,0,MATCH(N$6,Data!$1:$1,0)-1,1000,1)=IF(N$7="","Yes",N$7))*ROW(Data!$C$1:$C$1000),ROW(N121)-ROW(N$7)),1),"")</f>
        <v/>
      </c>
      <c r="O121" s="49" t="str">
        <f ca="1">IF(P121="","",IF(INDEX(Data!$BI:$BI,MATCH(P121,Data!$A:$A,0),1)=0,"",INDEX(Data!$BI:$BI,MATCH(P121,Data!$A:$A,0),1)))</f>
        <v/>
      </c>
      <c r="P121" s="49" t="str">
        <f ca="1">IFERROR(INDEX(Data!$A$1:O$1000,_xlfn.AGGREGATE(15,6,(OFFSET(Data!$A$1,0,MATCH(P$6,Data!$1:$1,0)-1,1000,1)=IF(P$7="","Yes",P$7))/(OFFSET(Data!$A$1,0,MATCH(P$6,Data!$1:$1,0)-1,1000,1)=IF(P$7="","Yes",P$7))*ROW(Data!$C$1:$C$1000),ROW(P121)-ROW(P$7)),1),"")</f>
        <v>TV One</v>
      </c>
      <c r="Q121" s="49" t="str">
        <f ca="1">IF(R121="","",IF(INDEX(Data!$BI:$BI,MATCH(R121,Data!$A:$A,0),1)=0,"",INDEX(Data!$BI:$BI,MATCH(R121,Data!$A:$A,0),1)))</f>
        <v/>
      </c>
      <c r="R121" s="49" t="str">
        <f ca="1">IFERROR(INDEX(Data!$A$1:Q$1000,_xlfn.AGGREGATE(15,6,(OFFSET(Data!$A$1,0,MATCH(R$6,Data!$1:$1,0)-1,1000,1)=IF(R$7="","Yes",R$7))/(OFFSET(Data!$A$1,0,MATCH(R$6,Data!$1:$1,0)-1,1000,1)=IF(R$7="","Yes",R$7))*ROW(Data!$C$1:$C$1000),ROW(R121)-ROW(R$7)),1),"")</f>
        <v>TBS</v>
      </c>
      <c r="S121" s="49" t="str">
        <f ca="1">IF(T121="","",IF(INDEX(Data!$BI:$BI,MATCH(T121,Data!$A:$A,0),1)=0,"",INDEX(Data!$BI:$BI,MATCH(T121,Data!$A:$A,0),1)))</f>
        <v/>
      </c>
      <c r="T121" s="49" t="str">
        <f ca="1">IFERROR(INDEX(Data!$A$1:R$1000,_xlfn.AGGREGATE(15,6,(OFFSET(Data!$A$1,0,MATCH(T$6,Data!$1:$1,0)-1,1000,1)=IF(T$7="","Yes",T$7))/(OFFSET(Data!$A$1,0,MATCH(T$6,Data!$1:$1,0)-1,1000,1)=IF(T$7="","Yes",T$7))*ROW(Data!$C$1:$C$1000),ROW(T121)-ROW(T$7)),1),"")</f>
        <v/>
      </c>
      <c r="U121" s="49" t="str">
        <f ca="1">IF(V121="","",IF(INDEX(Data!$BI:$BI,MATCH(V121,Data!$A:$A,0),1)=0,"",INDEX(Data!$BI:$BI,MATCH(V121,Data!$A:$A,0),1)))</f>
        <v/>
      </c>
      <c r="V121" s="49" t="str">
        <f ca="1">IFERROR(INDEX(Data!$A$1:T$1000,_xlfn.AGGREGATE(15,6,(OFFSET(Data!$A$1,0,MATCH(V$6,Data!$1:$1,0)-1,1000,1)=IF(V$7="","Yes",V$7))/(OFFSET(Data!$A$1,0,MATCH(V$6,Data!$1:$1,0)-1,1000,1)=IF(V$7="","Yes",V$7))*ROW(Data!$C$1:$C$1000),ROW(V121)-ROW(V$7)),1),"")</f>
        <v/>
      </c>
      <c r="W121" s="49" t="str">
        <f ca="1">IF(X121="","",IF(INDEX(Data!$BI:$BI,MATCH(X121,Data!$A:$A,0),1)=0,"",INDEX(Data!$BI:$BI,MATCH(X121,Data!$A:$A,0),1)))</f>
        <v/>
      </c>
      <c r="X121" s="49" t="str">
        <f ca="1">IFERROR(INDEX(Data!$A$1:V$1000,_xlfn.AGGREGATE(15,6,(OFFSET(Data!$A$1,0,MATCH(X$6,Data!$1:$1,0)-1,1000,1)=IF(X$7="","Yes",X$7))/(OFFSET(Data!$A$1,0,MATCH(X$6,Data!$1:$1,0)-1,1000,1)=IF(X$7="","Yes",X$7))*ROW(Data!$C$1:$C$1000),ROW(X121)-ROW(X$7)),1),"")</f>
        <v/>
      </c>
      <c r="Y121" s="49" t="str">
        <f ca="1">IF(Z121="","",IF(INDEX(Data!$BI:$BI,MATCH(Z121,Data!$A:$A,0),1)=0,"",INDEX(Data!$BI:$BI,MATCH(Z121,Data!$A:$A,0),1)))</f>
        <v/>
      </c>
      <c r="Z121" s="49" t="str">
        <f ca="1">IFERROR(INDEX(Data!$A$1:X$1000,_xlfn.AGGREGATE(15,6,(OFFSET(Data!$A$1,0,MATCH(Z$6,Data!$1:$1,0)-1,1000,1)=IF(Z$7="","Yes",Z$7))/(OFFSET(Data!$A$1,0,MATCH(Z$6,Data!$1:$1,0)-1,1000,1)=IF(Z$7="","Yes",Z$7))*ROW(Data!$C$1:$C$1000),ROW(Z121)-ROW(Z$7)),1),"")</f>
        <v/>
      </c>
      <c r="AA121" s="49" t="str">
        <f ca="1">IF(AB121="","",IF(INDEX(Data!$BI:$BI,MATCH(AB121,Data!$A:$A,0),1)=0,"",INDEX(Data!$BI:$BI,MATCH(AB121,Data!$A:$A,0),1)))</f>
        <v/>
      </c>
      <c r="AB121" s="49" t="str">
        <f ca="1">IFERROR(INDEX(Data!$A$1:Z$1000,_xlfn.AGGREGATE(15,6,(OFFSET(Data!$A$1,0,MATCH(AB$6,Data!$1:$1,0)-1,1000,1)=IF(AB$7="","Yes",AB$7))/(OFFSET(Data!$A$1,0,MATCH(AB$6,Data!$1:$1,0)-1,1000,1)=IF(AB$7="","Yes",AB$7))*ROW(Data!$C$1:$C$1000),ROW(AB121)-ROW(AB$7)),1),"")</f>
        <v/>
      </c>
      <c r="AC121" s="49" t="str">
        <f ca="1">IF(AD121="","",IF(INDEX(Data!$BI:$BI,MATCH(AD121,Data!$A:$A,0),1)=0,"",INDEX(Data!$BI:$BI,MATCH(AD121,Data!$A:$A,0),1)))</f>
        <v/>
      </c>
      <c r="AD121" s="49" t="str">
        <f ca="1">IFERROR(INDEX(Data!$A$1:AB$1000,_xlfn.AGGREGATE(15,6,(OFFSET(Data!$A$1,0,MATCH(AD$6,Data!$1:$1,0)-1,1000,1)=IF(AD$7="","Yes",AD$7))/(OFFSET(Data!$A$1,0,MATCH(AD$6,Data!$1:$1,0)-1,1000,1)=IF(AD$7="","Yes",AD$7))*ROW(Data!$C$1:$C$1000),ROW(AD121)-ROW(AD$7)),1),"")</f>
        <v/>
      </c>
      <c r="AE121" s="49" t="str">
        <f ca="1">IF(AF121="","",IF(INDEX(Data!$BI:$BI,MATCH(AF121,Data!$A:$A,0),1)=0,"",INDEX(Data!$BI:$BI,MATCH(AF121,Data!$A:$A,0),1)))</f>
        <v/>
      </c>
      <c r="AF121" s="49" t="str">
        <f ca="1">IFERROR(INDEX(Data!$A$1:AJ$1000,_xlfn.AGGREGATE(15,6,(OFFSET(Data!$A$1,0,MATCH(AF$6,Data!$1:$1,0)-1,1000,1)=IF(AF$7="","Yes",AF$7))/(OFFSET(Data!$A$1,0,MATCH(AF$6,Data!$1:$1,0)-1,1000,1)=IF(AF$7="","Yes",AF$7))*ROW(Data!$C$1:$C$1000),ROW(AF121)-ROW(AF$7)),1),"")</f>
        <v/>
      </c>
      <c r="AG121" s="49" t="str">
        <f ca="1">IF(AH121="","",IF(INDEX(Data!$BI:$BI,MATCH(AH121,Data!$A:$A,0),1)=0,"",INDEX(Data!$BI:$BI,MATCH(AH121,Data!$A:$A,0),1)))</f>
        <v/>
      </c>
      <c r="AH121" s="49" t="str">
        <f ca="1">IFERROR(INDEX(Data!$A$1:AL$1000,_xlfn.AGGREGATE(15,6,(OFFSET(Data!$A$1,0,MATCH(AH$6,Data!$1:$1,0)-1,1000,1)=IF(AH$7="","Yes",AH$7))/(OFFSET(Data!$A$1,0,MATCH(AH$6,Data!$1:$1,0)-1,1000,1)=IF(AH$7="","Yes",AH$7))*ROW(Data!$C$1:$C$1000),ROW(AH121)-ROW(AH$7)),1),"")</f>
        <v/>
      </c>
    </row>
    <row r="122" spans="1:34" x14ac:dyDescent="0.4">
      <c r="A122" s="49" t="str">
        <f ca="1">IF(B122="","",IF(INDEX(Data!$BI:$BI,MATCH(B122,Data!$A:$A,0),1)=0,"",INDEX(Data!$BI:$BI,MATCH(B122,Data!$A:$A,0),1)))</f>
        <v/>
      </c>
      <c r="B122" s="49" t="str">
        <f ca="1">IFERROR(INDEX(Data!A$1:$A$1000,_xlfn.AGGREGATE(15,6,(OFFSET(Data!$A$1,0,MATCH(B$6,Data!$1:$1,0)-1,1000,1)=IF(B$7="","Yes",B$7))/(OFFSET(Data!$A$1,0,MATCH(B$6,Data!$1:$1,0)-1,1000,1)=IF(B$7="","Yes",B$7))*ROW(Data!$C$1:$C$1000),ROW(B122)-ROW(B$7)),1),"")</f>
        <v/>
      </c>
      <c r="C122" s="49" t="str">
        <f ca="1">IF(D122="","",IF(INDEX(Data!$BI:$BI,MATCH(D122,Data!$A:$A,0),1)=0,"",INDEX(Data!$BI:$BI,MATCH(D122,Data!$A:$A,0),1)))</f>
        <v/>
      </c>
      <c r="D122" s="49" t="str">
        <f ca="1">IFERROR(INDEX(Data!$A$1:C$1000,_xlfn.AGGREGATE(15,6,(OFFSET(Data!$A$1,0,MATCH(D$6,Data!$1:$1,0)-1,1000,1)=IF(D$7="","Yes",D$7))/(OFFSET(Data!$A$1,0,MATCH(D$6,Data!$1:$1,0)-1,1000,1)=IF(D$7="","Yes",D$7))*ROW(Data!$C$1:$C$1000),ROW(D122)-ROW(D$7)),1),"")</f>
        <v/>
      </c>
      <c r="E122" s="49" t="str">
        <f ca="1">IF(F122="","",IF(INDEX(Data!$BI:$BI,MATCH(F122,Data!$A:$A,0),1)=0,"",INDEX(Data!$BI:$BI,MATCH(F122,Data!$A:$A,0),1)))</f>
        <v/>
      </c>
      <c r="F122" s="49" t="str">
        <f ca="1">IFERROR(INDEX(Data!$A$1:E$1000,_xlfn.AGGREGATE(15,6,(OFFSET(Data!$A$1,0,MATCH(F$6,Data!$1:$1,0)-1,1000,1)=IF(F$7="","Yes",F$7))/(OFFSET(Data!$A$1,0,MATCH(F$6,Data!$1:$1,0)-1,1000,1)=IF(F$7="","Yes",F$7))*ROW(Data!$C$1:$C$1000),ROW(F122)-ROW(F$7)),1),"")</f>
        <v/>
      </c>
      <c r="G122" s="49" t="str">
        <f ca="1">IF(H122="","",IF(INDEX(Data!$BI:$BI,MATCH(H122,Data!$A:$A,0),1)=0,"",INDEX(Data!$BI:$BI,MATCH(H122,Data!$A:$A,0),1)))</f>
        <v/>
      </c>
      <c r="H122" s="49" t="str">
        <f ca="1">IFERROR(INDEX(Data!$A$1:G$1000,_xlfn.AGGREGATE(15,6,(OFFSET(Data!$A$1,0,MATCH(H$6,Data!$1:$1,0)-1,1000,1)=IF(H$7="","Yes",H$7))/(OFFSET(Data!$A$1,0,MATCH(H$6,Data!$1:$1,0)-1,1000,1)=IF(H$7="","Yes",H$7))*ROW(Data!$C$1:$C$1000),ROW(H122)-ROW(H$7)),1),"")</f>
        <v/>
      </c>
      <c r="I122" s="49" t="str">
        <f ca="1">IF(J122="","",IF(INDEX(Data!$BI:$BI,MATCH(J122,Data!$A:$A,0),1)=0,"",INDEX(Data!$BI:$BI,MATCH(J122,Data!$A:$A,0),1)))</f>
        <v/>
      </c>
      <c r="J122" s="49" t="str">
        <f ca="1">IFERROR(INDEX(Data!$A$1:I$1000,_xlfn.AGGREGATE(15,6,(OFFSET(Data!$A$1,0,MATCH(J$6,Data!$1:$1,0)-1,1000,1)=IF(J$7="","Yes",J$7))/(OFFSET(Data!$A$1,0,MATCH(J$6,Data!$1:$1,0)-1,1000,1)=IF(J$7="","Yes",J$7))*ROW(Data!$C$1:$C$1000),ROW(J122)-ROW(J$7)),1),"")</f>
        <v/>
      </c>
      <c r="K122" s="49" t="str">
        <f ca="1">IF(L122="","",IF(INDEX(Data!$BI:$BI,MATCH(L122,Data!$A:$A,0),1)=0,"",INDEX(Data!$BI:$BI,MATCH(L122,Data!$A:$A,0),1)))</f>
        <v/>
      </c>
      <c r="L122" s="49" t="str">
        <f ca="1">IFERROR(INDEX(Data!$A$1:K$1000,_xlfn.AGGREGATE(15,6,(OFFSET(Data!$A$1,0,MATCH(L$6,Data!$1:$1,0)-1,1000,1)=IF(L$7="","Yes",L$7))/(OFFSET(Data!$A$1,0,MATCH(L$6,Data!$1:$1,0)-1,1000,1)=IF(L$7="","Yes",L$7))*ROW(Data!$C$1:$C$1000),ROW(L122)-ROW(L$7)),1),"")</f>
        <v/>
      </c>
      <c r="M122" s="49" t="str">
        <f ca="1">IF(N122="","",IF(INDEX(Data!$BI:$BI,MATCH(N122,Data!$A:$A,0),1)=0,"",INDEX(Data!$BI:$BI,MATCH(N122,Data!$A:$A,0),1)))</f>
        <v/>
      </c>
      <c r="N122" s="49" t="str">
        <f ca="1">IFERROR(INDEX(Data!$A$1:M$1000,_xlfn.AGGREGATE(15,6,(OFFSET(Data!$A$1,0,MATCH(N$6,Data!$1:$1,0)-1,1000,1)=IF(N$7="","Yes",N$7))/(OFFSET(Data!$A$1,0,MATCH(N$6,Data!$1:$1,0)-1,1000,1)=IF(N$7="","Yes",N$7))*ROW(Data!$C$1:$C$1000),ROW(N122)-ROW(N$7)),1),"")</f>
        <v/>
      </c>
      <c r="O122" s="49" t="str">
        <f ca="1">IF(P122="","",IF(INDEX(Data!$BI:$BI,MATCH(P122,Data!$A:$A,0),1)=0,"",INDEX(Data!$BI:$BI,MATCH(P122,Data!$A:$A,0),1)))</f>
        <v/>
      </c>
      <c r="P122" s="49" t="str">
        <f ca="1">IFERROR(INDEX(Data!$A$1:O$1000,_xlfn.AGGREGATE(15,6,(OFFSET(Data!$A$1,0,MATCH(P$6,Data!$1:$1,0)-1,1000,1)=IF(P$7="","Yes",P$7))/(OFFSET(Data!$A$1,0,MATCH(P$6,Data!$1:$1,0)-1,1000,1)=IF(P$7="","Yes",P$7))*ROW(Data!$C$1:$C$1000),ROW(P122)-ROW(P$7)),1),"")</f>
        <v>TVG</v>
      </c>
      <c r="Q122" s="49" t="str">
        <f ca="1">IF(R122="","",IF(INDEX(Data!$BI:$BI,MATCH(R122,Data!$A:$A,0),1)=0,"",INDEX(Data!$BI:$BI,MATCH(R122,Data!$A:$A,0),1)))</f>
        <v/>
      </c>
      <c r="R122" s="49" t="str">
        <f ca="1">IFERROR(INDEX(Data!$A$1:Q$1000,_xlfn.AGGREGATE(15,6,(OFFSET(Data!$A$1,0,MATCH(R$6,Data!$1:$1,0)-1,1000,1)=IF(R$7="","Yes",R$7))/(OFFSET(Data!$A$1,0,MATCH(R$6,Data!$1:$1,0)-1,1000,1)=IF(R$7="","Yes",R$7))*ROW(Data!$C$1:$C$1000),ROW(R122)-ROW(R$7)),1),"")</f>
        <v>Teen Nick</v>
      </c>
      <c r="S122" s="49" t="str">
        <f ca="1">IF(T122="","",IF(INDEX(Data!$BI:$BI,MATCH(T122,Data!$A:$A,0),1)=0,"",INDEX(Data!$BI:$BI,MATCH(T122,Data!$A:$A,0),1)))</f>
        <v/>
      </c>
      <c r="T122" s="49" t="str">
        <f ca="1">IFERROR(INDEX(Data!$A$1:R$1000,_xlfn.AGGREGATE(15,6,(OFFSET(Data!$A$1,0,MATCH(T$6,Data!$1:$1,0)-1,1000,1)=IF(T$7="","Yes",T$7))/(OFFSET(Data!$A$1,0,MATCH(T$6,Data!$1:$1,0)-1,1000,1)=IF(T$7="","Yes",T$7))*ROW(Data!$C$1:$C$1000),ROW(T122)-ROW(T$7)),1),"")</f>
        <v/>
      </c>
      <c r="U122" s="49" t="str">
        <f ca="1">IF(V122="","",IF(INDEX(Data!$BI:$BI,MATCH(V122,Data!$A:$A,0),1)=0,"",INDEX(Data!$BI:$BI,MATCH(V122,Data!$A:$A,0),1)))</f>
        <v/>
      </c>
      <c r="V122" s="49" t="str">
        <f ca="1">IFERROR(INDEX(Data!$A$1:T$1000,_xlfn.AGGREGATE(15,6,(OFFSET(Data!$A$1,0,MATCH(V$6,Data!$1:$1,0)-1,1000,1)=IF(V$7="","Yes",V$7))/(OFFSET(Data!$A$1,0,MATCH(V$6,Data!$1:$1,0)-1,1000,1)=IF(V$7="","Yes",V$7))*ROW(Data!$C$1:$C$1000),ROW(V122)-ROW(V$7)),1),"")</f>
        <v/>
      </c>
      <c r="W122" s="49" t="str">
        <f ca="1">IF(X122="","",IF(INDEX(Data!$BI:$BI,MATCH(X122,Data!$A:$A,0),1)=0,"",INDEX(Data!$BI:$BI,MATCH(X122,Data!$A:$A,0),1)))</f>
        <v/>
      </c>
      <c r="X122" s="49" t="str">
        <f ca="1">IFERROR(INDEX(Data!$A$1:V$1000,_xlfn.AGGREGATE(15,6,(OFFSET(Data!$A$1,0,MATCH(X$6,Data!$1:$1,0)-1,1000,1)=IF(X$7="","Yes",X$7))/(OFFSET(Data!$A$1,0,MATCH(X$6,Data!$1:$1,0)-1,1000,1)=IF(X$7="","Yes",X$7))*ROW(Data!$C$1:$C$1000),ROW(X122)-ROW(X$7)),1),"")</f>
        <v/>
      </c>
      <c r="Y122" s="49" t="str">
        <f ca="1">IF(Z122="","",IF(INDEX(Data!$BI:$BI,MATCH(Z122,Data!$A:$A,0),1)=0,"",INDEX(Data!$BI:$BI,MATCH(Z122,Data!$A:$A,0),1)))</f>
        <v/>
      </c>
      <c r="Z122" s="49" t="str">
        <f ca="1">IFERROR(INDEX(Data!$A$1:X$1000,_xlfn.AGGREGATE(15,6,(OFFSET(Data!$A$1,0,MATCH(Z$6,Data!$1:$1,0)-1,1000,1)=IF(Z$7="","Yes",Z$7))/(OFFSET(Data!$A$1,0,MATCH(Z$6,Data!$1:$1,0)-1,1000,1)=IF(Z$7="","Yes",Z$7))*ROW(Data!$C$1:$C$1000),ROW(Z122)-ROW(Z$7)),1),"")</f>
        <v/>
      </c>
      <c r="AA122" s="49" t="str">
        <f ca="1">IF(AB122="","",IF(INDEX(Data!$BI:$BI,MATCH(AB122,Data!$A:$A,0),1)=0,"",INDEX(Data!$BI:$BI,MATCH(AB122,Data!$A:$A,0),1)))</f>
        <v/>
      </c>
      <c r="AB122" s="49" t="str">
        <f ca="1">IFERROR(INDEX(Data!$A$1:Z$1000,_xlfn.AGGREGATE(15,6,(OFFSET(Data!$A$1,0,MATCH(AB$6,Data!$1:$1,0)-1,1000,1)=IF(AB$7="","Yes",AB$7))/(OFFSET(Data!$A$1,0,MATCH(AB$6,Data!$1:$1,0)-1,1000,1)=IF(AB$7="","Yes",AB$7))*ROW(Data!$C$1:$C$1000),ROW(AB122)-ROW(AB$7)),1),"")</f>
        <v/>
      </c>
      <c r="AC122" s="49" t="str">
        <f ca="1">IF(AD122="","",IF(INDEX(Data!$BI:$BI,MATCH(AD122,Data!$A:$A,0),1)=0,"",INDEX(Data!$BI:$BI,MATCH(AD122,Data!$A:$A,0),1)))</f>
        <v/>
      </c>
      <c r="AD122" s="49" t="str">
        <f ca="1">IFERROR(INDEX(Data!$A$1:AB$1000,_xlfn.AGGREGATE(15,6,(OFFSET(Data!$A$1,0,MATCH(AD$6,Data!$1:$1,0)-1,1000,1)=IF(AD$7="","Yes",AD$7))/(OFFSET(Data!$A$1,0,MATCH(AD$6,Data!$1:$1,0)-1,1000,1)=IF(AD$7="","Yes",AD$7))*ROW(Data!$C$1:$C$1000),ROW(AD122)-ROW(AD$7)),1),"")</f>
        <v/>
      </c>
      <c r="AE122" s="49" t="str">
        <f ca="1">IF(AF122="","",IF(INDEX(Data!$BI:$BI,MATCH(AF122,Data!$A:$A,0),1)=0,"",INDEX(Data!$BI:$BI,MATCH(AF122,Data!$A:$A,0),1)))</f>
        <v/>
      </c>
      <c r="AF122" s="49" t="str">
        <f ca="1">IFERROR(INDEX(Data!$A$1:AJ$1000,_xlfn.AGGREGATE(15,6,(OFFSET(Data!$A$1,0,MATCH(AF$6,Data!$1:$1,0)-1,1000,1)=IF(AF$7="","Yes",AF$7))/(OFFSET(Data!$A$1,0,MATCH(AF$6,Data!$1:$1,0)-1,1000,1)=IF(AF$7="","Yes",AF$7))*ROW(Data!$C$1:$C$1000),ROW(AF122)-ROW(AF$7)),1),"")</f>
        <v/>
      </c>
      <c r="AG122" s="49" t="str">
        <f ca="1">IF(AH122="","",IF(INDEX(Data!$BI:$BI,MATCH(AH122,Data!$A:$A,0),1)=0,"",INDEX(Data!$BI:$BI,MATCH(AH122,Data!$A:$A,0),1)))</f>
        <v/>
      </c>
      <c r="AH122" s="49" t="str">
        <f ca="1">IFERROR(INDEX(Data!$A$1:AL$1000,_xlfn.AGGREGATE(15,6,(OFFSET(Data!$A$1,0,MATCH(AH$6,Data!$1:$1,0)-1,1000,1)=IF(AH$7="","Yes",AH$7))/(OFFSET(Data!$A$1,0,MATCH(AH$6,Data!$1:$1,0)-1,1000,1)=IF(AH$7="","Yes",AH$7))*ROW(Data!$C$1:$C$1000),ROW(AH122)-ROW(AH$7)),1),"")</f>
        <v/>
      </c>
    </row>
    <row r="123" spans="1:34" x14ac:dyDescent="0.4">
      <c r="A123" s="49" t="str">
        <f ca="1">IF(B123="","",IF(INDEX(Data!$BI:$BI,MATCH(B123,Data!$A:$A,0),1)=0,"",INDEX(Data!$BI:$BI,MATCH(B123,Data!$A:$A,0),1)))</f>
        <v/>
      </c>
      <c r="B123" s="49" t="str">
        <f ca="1">IFERROR(INDEX(Data!A$1:$A$1000,_xlfn.AGGREGATE(15,6,(OFFSET(Data!$A$1,0,MATCH(B$6,Data!$1:$1,0)-1,1000,1)=IF(B$7="","Yes",B$7))/(OFFSET(Data!$A$1,0,MATCH(B$6,Data!$1:$1,0)-1,1000,1)=IF(B$7="","Yes",B$7))*ROW(Data!$C$1:$C$1000),ROW(B123)-ROW(B$7)),1),"")</f>
        <v/>
      </c>
      <c r="C123" s="49" t="str">
        <f ca="1">IF(D123="","",IF(INDEX(Data!$BI:$BI,MATCH(D123,Data!$A:$A,0),1)=0,"",INDEX(Data!$BI:$BI,MATCH(D123,Data!$A:$A,0),1)))</f>
        <v/>
      </c>
      <c r="D123" s="49" t="str">
        <f ca="1">IFERROR(INDEX(Data!$A$1:C$1000,_xlfn.AGGREGATE(15,6,(OFFSET(Data!$A$1,0,MATCH(D$6,Data!$1:$1,0)-1,1000,1)=IF(D$7="","Yes",D$7))/(OFFSET(Data!$A$1,0,MATCH(D$6,Data!$1:$1,0)-1,1000,1)=IF(D$7="","Yes",D$7))*ROW(Data!$C$1:$C$1000),ROW(D123)-ROW(D$7)),1),"")</f>
        <v/>
      </c>
      <c r="E123" s="49" t="str">
        <f ca="1">IF(F123="","",IF(INDEX(Data!$BI:$BI,MATCH(F123,Data!$A:$A,0),1)=0,"",INDEX(Data!$BI:$BI,MATCH(F123,Data!$A:$A,0),1)))</f>
        <v/>
      </c>
      <c r="F123" s="49" t="str">
        <f ca="1">IFERROR(INDEX(Data!$A$1:E$1000,_xlfn.AGGREGATE(15,6,(OFFSET(Data!$A$1,0,MATCH(F$6,Data!$1:$1,0)-1,1000,1)=IF(F$7="","Yes",F$7))/(OFFSET(Data!$A$1,0,MATCH(F$6,Data!$1:$1,0)-1,1000,1)=IF(F$7="","Yes",F$7))*ROW(Data!$C$1:$C$1000),ROW(F123)-ROW(F$7)),1),"")</f>
        <v/>
      </c>
      <c r="G123" s="49" t="str">
        <f ca="1">IF(H123="","",IF(INDEX(Data!$BI:$BI,MATCH(H123,Data!$A:$A,0),1)=0,"",INDEX(Data!$BI:$BI,MATCH(H123,Data!$A:$A,0),1)))</f>
        <v/>
      </c>
      <c r="H123" s="49" t="str">
        <f ca="1">IFERROR(INDEX(Data!$A$1:G$1000,_xlfn.AGGREGATE(15,6,(OFFSET(Data!$A$1,0,MATCH(H$6,Data!$1:$1,0)-1,1000,1)=IF(H$7="","Yes",H$7))/(OFFSET(Data!$A$1,0,MATCH(H$6,Data!$1:$1,0)-1,1000,1)=IF(H$7="","Yes",H$7))*ROW(Data!$C$1:$C$1000),ROW(H123)-ROW(H$7)),1),"")</f>
        <v/>
      </c>
      <c r="I123" s="49" t="str">
        <f ca="1">IF(J123="","",IF(INDEX(Data!$BI:$BI,MATCH(J123,Data!$A:$A,0),1)=0,"",INDEX(Data!$BI:$BI,MATCH(J123,Data!$A:$A,0),1)))</f>
        <v/>
      </c>
      <c r="J123" s="49" t="str">
        <f ca="1">IFERROR(INDEX(Data!$A$1:I$1000,_xlfn.AGGREGATE(15,6,(OFFSET(Data!$A$1,0,MATCH(J$6,Data!$1:$1,0)-1,1000,1)=IF(J$7="","Yes",J$7))/(OFFSET(Data!$A$1,0,MATCH(J$6,Data!$1:$1,0)-1,1000,1)=IF(J$7="","Yes",J$7))*ROW(Data!$C$1:$C$1000),ROW(J123)-ROW(J$7)),1),"")</f>
        <v/>
      </c>
      <c r="K123" s="49" t="str">
        <f ca="1">IF(L123="","",IF(INDEX(Data!$BI:$BI,MATCH(L123,Data!$A:$A,0),1)=0,"",INDEX(Data!$BI:$BI,MATCH(L123,Data!$A:$A,0),1)))</f>
        <v/>
      </c>
      <c r="L123" s="49" t="str">
        <f ca="1">IFERROR(INDEX(Data!$A$1:K$1000,_xlfn.AGGREGATE(15,6,(OFFSET(Data!$A$1,0,MATCH(L$6,Data!$1:$1,0)-1,1000,1)=IF(L$7="","Yes",L$7))/(OFFSET(Data!$A$1,0,MATCH(L$6,Data!$1:$1,0)-1,1000,1)=IF(L$7="","Yes",L$7))*ROW(Data!$C$1:$C$1000),ROW(L123)-ROW(L$7)),1),"")</f>
        <v/>
      </c>
      <c r="M123" s="49" t="str">
        <f ca="1">IF(N123="","",IF(INDEX(Data!$BI:$BI,MATCH(N123,Data!$A:$A,0),1)=0,"",INDEX(Data!$BI:$BI,MATCH(N123,Data!$A:$A,0),1)))</f>
        <v/>
      </c>
      <c r="N123" s="49" t="str">
        <f ca="1">IFERROR(INDEX(Data!$A$1:M$1000,_xlfn.AGGREGATE(15,6,(OFFSET(Data!$A$1,0,MATCH(N$6,Data!$1:$1,0)-1,1000,1)=IF(N$7="","Yes",N$7))/(OFFSET(Data!$A$1,0,MATCH(N$6,Data!$1:$1,0)-1,1000,1)=IF(N$7="","Yes",N$7))*ROW(Data!$C$1:$C$1000),ROW(N123)-ROW(N$7)),1),"")</f>
        <v/>
      </c>
      <c r="O123" s="49" t="str">
        <f ca="1">IF(P123="","",IF(INDEX(Data!$BI:$BI,MATCH(P123,Data!$A:$A,0),1)=0,"",INDEX(Data!$BI:$BI,MATCH(P123,Data!$A:$A,0),1)))</f>
        <v/>
      </c>
      <c r="P123" s="49" t="str">
        <f ca="1">IFERROR(INDEX(Data!$A$1:O$1000,_xlfn.AGGREGATE(15,6,(OFFSET(Data!$A$1,0,MATCH(P$6,Data!$1:$1,0)-1,1000,1)=IF(P$7="","Yes",P$7))/(OFFSET(Data!$A$1,0,MATCH(P$6,Data!$1:$1,0)-1,1000,1)=IF(P$7="","Yes",P$7))*ROW(Data!$C$1:$C$1000),ROW(P123)-ROW(P$7)),1),"")</f>
        <v>Unimas</v>
      </c>
      <c r="Q123" s="49" t="str">
        <f ca="1">IF(R123="","",IF(INDEX(Data!$BI:$BI,MATCH(R123,Data!$A:$A,0),1)=0,"",INDEX(Data!$BI:$BI,MATCH(R123,Data!$A:$A,0),1)))</f>
        <v/>
      </c>
      <c r="R123" s="49" t="str">
        <f ca="1">IFERROR(INDEX(Data!$A$1:Q$1000,_xlfn.AGGREGATE(15,6,(OFFSET(Data!$A$1,0,MATCH(R$6,Data!$1:$1,0)-1,1000,1)=IF(R$7="","Yes",R$7))/(OFFSET(Data!$A$1,0,MATCH(R$6,Data!$1:$1,0)-1,1000,1)=IF(R$7="","Yes",R$7))*ROW(Data!$C$1:$C$1000),ROW(R123)-ROW(R$7)),1),"")</f>
        <v>Telemundo</v>
      </c>
      <c r="S123" s="49" t="str">
        <f ca="1">IF(T123="","",IF(INDEX(Data!$BI:$BI,MATCH(T123,Data!$A:$A,0),1)=0,"",INDEX(Data!$BI:$BI,MATCH(T123,Data!$A:$A,0),1)))</f>
        <v/>
      </c>
      <c r="T123" s="49" t="str">
        <f ca="1">IFERROR(INDEX(Data!$A$1:R$1000,_xlfn.AGGREGATE(15,6,(OFFSET(Data!$A$1,0,MATCH(T$6,Data!$1:$1,0)-1,1000,1)=IF(T$7="","Yes",T$7))/(OFFSET(Data!$A$1,0,MATCH(T$6,Data!$1:$1,0)-1,1000,1)=IF(T$7="","Yes",T$7))*ROW(Data!$C$1:$C$1000),ROW(T123)-ROW(T$7)),1),"")</f>
        <v/>
      </c>
      <c r="U123" s="49" t="str">
        <f ca="1">IF(V123="","",IF(INDEX(Data!$BI:$BI,MATCH(V123,Data!$A:$A,0),1)=0,"",INDEX(Data!$BI:$BI,MATCH(V123,Data!$A:$A,0),1)))</f>
        <v/>
      </c>
      <c r="V123" s="49" t="str">
        <f ca="1">IFERROR(INDEX(Data!$A$1:T$1000,_xlfn.AGGREGATE(15,6,(OFFSET(Data!$A$1,0,MATCH(V$6,Data!$1:$1,0)-1,1000,1)=IF(V$7="","Yes",V$7))/(OFFSET(Data!$A$1,0,MATCH(V$6,Data!$1:$1,0)-1,1000,1)=IF(V$7="","Yes",V$7))*ROW(Data!$C$1:$C$1000),ROW(V123)-ROW(V$7)),1),"")</f>
        <v/>
      </c>
      <c r="W123" s="49" t="str">
        <f ca="1">IF(X123="","",IF(INDEX(Data!$BI:$BI,MATCH(X123,Data!$A:$A,0),1)=0,"",INDEX(Data!$BI:$BI,MATCH(X123,Data!$A:$A,0),1)))</f>
        <v/>
      </c>
      <c r="X123" s="49" t="str">
        <f ca="1">IFERROR(INDEX(Data!$A$1:V$1000,_xlfn.AGGREGATE(15,6,(OFFSET(Data!$A$1,0,MATCH(X$6,Data!$1:$1,0)-1,1000,1)=IF(X$7="","Yes",X$7))/(OFFSET(Data!$A$1,0,MATCH(X$6,Data!$1:$1,0)-1,1000,1)=IF(X$7="","Yes",X$7))*ROW(Data!$C$1:$C$1000),ROW(X123)-ROW(X$7)),1),"")</f>
        <v/>
      </c>
      <c r="Y123" s="49" t="str">
        <f ca="1">IF(Z123="","",IF(INDEX(Data!$BI:$BI,MATCH(Z123,Data!$A:$A,0),1)=0,"",INDEX(Data!$BI:$BI,MATCH(Z123,Data!$A:$A,0),1)))</f>
        <v/>
      </c>
      <c r="Z123" s="49" t="str">
        <f ca="1">IFERROR(INDEX(Data!$A$1:X$1000,_xlfn.AGGREGATE(15,6,(OFFSET(Data!$A$1,0,MATCH(Z$6,Data!$1:$1,0)-1,1000,1)=IF(Z$7="","Yes",Z$7))/(OFFSET(Data!$A$1,0,MATCH(Z$6,Data!$1:$1,0)-1,1000,1)=IF(Z$7="","Yes",Z$7))*ROW(Data!$C$1:$C$1000),ROW(Z123)-ROW(Z$7)),1),"")</f>
        <v/>
      </c>
      <c r="AA123" s="49" t="str">
        <f ca="1">IF(AB123="","",IF(INDEX(Data!$BI:$BI,MATCH(AB123,Data!$A:$A,0),1)=0,"",INDEX(Data!$BI:$BI,MATCH(AB123,Data!$A:$A,0),1)))</f>
        <v/>
      </c>
      <c r="AB123" s="49" t="str">
        <f ca="1">IFERROR(INDEX(Data!$A$1:Z$1000,_xlfn.AGGREGATE(15,6,(OFFSET(Data!$A$1,0,MATCH(AB$6,Data!$1:$1,0)-1,1000,1)=IF(AB$7="","Yes",AB$7))/(OFFSET(Data!$A$1,0,MATCH(AB$6,Data!$1:$1,0)-1,1000,1)=IF(AB$7="","Yes",AB$7))*ROW(Data!$C$1:$C$1000),ROW(AB123)-ROW(AB$7)),1),"")</f>
        <v/>
      </c>
      <c r="AC123" s="49" t="str">
        <f ca="1">IF(AD123="","",IF(INDEX(Data!$BI:$BI,MATCH(AD123,Data!$A:$A,0),1)=0,"",INDEX(Data!$BI:$BI,MATCH(AD123,Data!$A:$A,0),1)))</f>
        <v/>
      </c>
      <c r="AD123" s="49" t="str">
        <f ca="1">IFERROR(INDEX(Data!$A$1:AB$1000,_xlfn.AGGREGATE(15,6,(OFFSET(Data!$A$1,0,MATCH(AD$6,Data!$1:$1,0)-1,1000,1)=IF(AD$7="","Yes",AD$7))/(OFFSET(Data!$A$1,0,MATCH(AD$6,Data!$1:$1,0)-1,1000,1)=IF(AD$7="","Yes",AD$7))*ROW(Data!$C$1:$C$1000),ROW(AD123)-ROW(AD$7)),1),"")</f>
        <v/>
      </c>
      <c r="AE123" s="49" t="str">
        <f ca="1">IF(AF123="","",IF(INDEX(Data!$BI:$BI,MATCH(AF123,Data!$A:$A,0),1)=0,"",INDEX(Data!$BI:$BI,MATCH(AF123,Data!$A:$A,0),1)))</f>
        <v/>
      </c>
      <c r="AF123" s="49" t="str">
        <f ca="1">IFERROR(INDEX(Data!$A$1:AJ$1000,_xlfn.AGGREGATE(15,6,(OFFSET(Data!$A$1,0,MATCH(AF$6,Data!$1:$1,0)-1,1000,1)=IF(AF$7="","Yes",AF$7))/(OFFSET(Data!$A$1,0,MATCH(AF$6,Data!$1:$1,0)-1,1000,1)=IF(AF$7="","Yes",AF$7))*ROW(Data!$C$1:$C$1000),ROW(AF123)-ROW(AF$7)),1),"")</f>
        <v/>
      </c>
      <c r="AG123" s="49" t="str">
        <f ca="1">IF(AH123="","",IF(INDEX(Data!$BI:$BI,MATCH(AH123,Data!$A:$A,0),1)=0,"",INDEX(Data!$BI:$BI,MATCH(AH123,Data!$A:$A,0),1)))</f>
        <v/>
      </c>
      <c r="AH123" s="49" t="str">
        <f ca="1">IFERROR(INDEX(Data!$A$1:AL$1000,_xlfn.AGGREGATE(15,6,(OFFSET(Data!$A$1,0,MATCH(AH$6,Data!$1:$1,0)-1,1000,1)=IF(AH$7="","Yes",AH$7))/(OFFSET(Data!$A$1,0,MATCH(AH$6,Data!$1:$1,0)-1,1000,1)=IF(AH$7="","Yes",AH$7))*ROW(Data!$C$1:$C$1000),ROW(AH123)-ROW(AH$7)),1),"")</f>
        <v/>
      </c>
    </row>
    <row r="124" spans="1:34" x14ac:dyDescent="0.4">
      <c r="A124" s="49" t="str">
        <f ca="1">IF(B124="","",IF(INDEX(Data!$BI:$BI,MATCH(B124,Data!$A:$A,0),1)=0,"",INDEX(Data!$BI:$BI,MATCH(B124,Data!$A:$A,0),1)))</f>
        <v/>
      </c>
      <c r="B124" s="49" t="str">
        <f ca="1">IFERROR(INDEX(Data!A$1:$A$1000,_xlfn.AGGREGATE(15,6,(OFFSET(Data!$A$1,0,MATCH(B$6,Data!$1:$1,0)-1,1000,1)=IF(B$7="","Yes",B$7))/(OFFSET(Data!$A$1,0,MATCH(B$6,Data!$1:$1,0)-1,1000,1)=IF(B$7="","Yes",B$7))*ROW(Data!$C$1:$C$1000),ROW(B124)-ROW(B$7)),1),"")</f>
        <v/>
      </c>
      <c r="C124" s="49" t="str">
        <f ca="1">IF(D124="","",IF(INDEX(Data!$BI:$BI,MATCH(D124,Data!$A:$A,0),1)=0,"",INDEX(Data!$BI:$BI,MATCH(D124,Data!$A:$A,0),1)))</f>
        <v/>
      </c>
      <c r="D124" s="49" t="str">
        <f ca="1">IFERROR(INDEX(Data!$A$1:C$1000,_xlfn.AGGREGATE(15,6,(OFFSET(Data!$A$1,0,MATCH(D$6,Data!$1:$1,0)-1,1000,1)=IF(D$7="","Yes",D$7))/(OFFSET(Data!$A$1,0,MATCH(D$6,Data!$1:$1,0)-1,1000,1)=IF(D$7="","Yes",D$7))*ROW(Data!$C$1:$C$1000),ROW(D124)-ROW(D$7)),1),"")</f>
        <v/>
      </c>
      <c r="E124" s="49" t="str">
        <f ca="1">IF(F124="","",IF(INDEX(Data!$BI:$BI,MATCH(F124,Data!$A:$A,0),1)=0,"",INDEX(Data!$BI:$BI,MATCH(F124,Data!$A:$A,0),1)))</f>
        <v/>
      </c>
      <c r="F124" s="49" t="str">
        <f ca="1">IFERROR(INDEX(Data!$A$1:E$1000,_xlfn.AGGREGATE(15,6,(OFFSET(Data!$A$1,0,MATCH(F$6,Data!$1:$1,0)-1,1000,1)=IF(F$7="","Yes",F$7))/(OFFSET(Data!$A$1,0,MATCH(F$6,Data!$1:$1,0)-1,1000,1)=IF(F$7="","Yes",F$7))*ROW(Data!$C$1:$C$1000),ROW(F124)-ROW(F$7)),1),"")</f>
        <v/>
      </c>
      <c r="G124" s="49" t="str">
        <f ca="1">IF(H124="","",IF(INDEX(Data!$BI:$BI,MATCH(H124,Data!$A:$A,0),1)=0,"",INDEX(Data!$BI:$BI,MATCH(H124,Data!$A:$A,0),1)))</f>
        <v/>
      </c>
      <c r="H124" s="49" t="str">
        <f ca="1">IFERROR(INDEX(Data!$A$1:G$1000,_xlfn.AGGREGATE(15,6,(OFFSET(Data!$A$1,0,MATCH(H$6,Data!$1:$1,0)-1,1000,1)=IF(H$7="","Yes",H$7))/(OFFSET(Data!$A$1,0,MATCH(H$6,Data!$1:$1,0)-1,1000,1)=IF(H$7="","Yes",H$7))*ROW(Data!$C$1:$C$1000),ROW(H124)-ROW(H$7)),1),"")</f>
        <v/>
      </c>
      <c r="I124" s="49" t="str">
        <f ca="1">IF(J124="","",IF(INDEX(Data!$BI:$BI,MATCH(J124,Data!$A:$A,0),1)=0,"",INDEX(Data!$BI:$BI,MATCH(J124,Data!$A:$A,0),1)))</f>
        <v/>
      </c>
      <c r="J124" s="49" t="str">
        <f ca="1">IFERROR(INDEX(Data!$A$1:I$1000,_xlfn.AGGREGATE(15,6,(OFFSET(Data!$A$1,0,MATCH(J$6,Data!$1:$1,0)-1,1000,1)=IF(J$7="","Yes",J$7))/(OFFSET(Data!$A$1,0,MATCH(J$6,Data!$1:$1,0)-1,1000,1)=IF(J$7="","Yes",J$7))*ROW(Data!$C$1:$C$1000),ROW(J124)-ROW(J$7)),1),"")</f>
        <v/>
      </c>
      <c r="K124" s="49" t="str">
        <f ca="1">IF(L124="","",IF(INDEX(Data!$BI:$BI,MATCH(L124,Data!$A:$A,0),1)=0,"",INDEX(Data!$BI:$BI,MATCH(L124,Data!$A:$A,0),1)))</f>
        <v/>
      </c>
      <c r="L124" s="49" t="str">
        <f ca="1">IFERROR(INDEX(Data!$A$1:K$1000,_xlfn.AGGREGATE(15,6,(OFFSET(Data!$A$1,0,MATCH(L$6,Data!$1:$1,0)-1,1000,1)=IF(L$7="","Yes",L$7))/(OFFSET(Data!$A$1,0,MATCH(L$6,Data!$1:$1,0)-1,1000,1)=IF(L$7="","Yes",L$7))*ROW(Data!$C$1:$C$1000),ROW(L124)-ROW(L$7)),1),"")</f>
        <v/>
      </c>
      <c r="M124" s="49" t="str">
        <f ca="1">IF(N124="","",IF(INDEX(Data!$BI:$BI,MATCH(N124,Data!$A:$A,0),1)=0,"",INDEX(Data!$BI:$BI,MATCH(N124,Data!$A:$A,0),1)))</f>
        <v/>
      </c>
      <c r="N124" s="49" t="str">
        <f ca="1">IFERROR(INDEX(Data!$A$1:M$1000,_xlfn.AGGREGATE(15,6,(OFFSET(Data!$A$1,0,MATCH(N$6,Data!$1:$1,0)-1,1000,1)=IF(N$7="","Yes",N$7))/(OFFSET(Data!$A$1,0,MATCH(N$6,Data!$1:$1,0)-1,1000,1)=IF(N$7="","Yes",N$7))*ROW(Data!$C$1:$C$1000),ROW(N124)-ROW(N$7)),1),"")</f>
        <v/>
      </c>
      <c r="O124" s="49" t="str">
        <f ca="1">IF(P124="","",IF(INDEX(Data!$BI:$BI,MATCH(P124,Data!$A:$A,0),1)=0,"",INDEX(Data!$BI:$BI,MATCH(P124,Data!$A:$A,0),1)))</f>
        <v/>
      </c>
      <c r="P124" s="49" t="str">
        <f ca="1">IFERROR(INDEX(Data!$A$1:O$1000,_xlfn.AGGREGATE(15,6,(OFFSET(Data!$A$1,0,MATCH(P$6,Data!$1:$1,0)-1,1000,1)=IF(P$7="","Yes",P$7))/(OFFSET(Data!$A$1,0,MATCH(P$6,Data!$1:$1,0)-1,1000,1)=IF(P$7="","Yes",P$7))*ROW(Data!$C$1:$C$1000),ROW(P124)-ROW(P$7)),1),"")</f>
        <v>Universal Kids</v>
      </c>
      <c r="Q124" s="49" t="str">
        <f ca="1">IF(R124="","",IF(INDEX(Data!$BI:$BI,MATCH(R124,Data!$A:$A,0),1)=0,"",INDEX(Data!$BI:$BI,MATCH(R124,Data!$A:$A,0),1)))</f>
        <v/>
      </c>
      <c r="R124" s="49" t="str">
        <f ca="1">IFERROR(INDEX(Data!$A$1:Q$1000,_xlfn.AGGREGATE(15,6,(OFFSET(Data!$A$1,0,MATCH(R$6,Data!$1:$1,0)-1,1000,1)=IF(R$7="","Yes",R$7))/(OFFSET(Data!$A$1,0,MATCH(R$6,Data!$1:$1,0)-1,1000,1)=IF(R$7="","Yes",R$7))*ROW(Data!$C$1:$C$1000),ROW(R124)-ROW(R$7)),1),"")</f>
        <v>Tennis Channel</v>
      </c>
      <c r="S124" s="49" t="str">
        <f ca="1">IF(T124="","",IF(INDEX(Data!$BI:$BI,MATCH(T124,Data!$A:$A,0),1)=0,"",INDEX(Data!$BI:$BI,MATCH(T124,Data!$A:$A,0),1)))</f>
        <v/>
      </c>
      <c r="T124" s="49" t="str">
        <f ca="1">IFERROR(INDEX(Data!$A$1:R$1000,_xlfn.AGGREGATE(15,6,(OFFSET(Data!$A$1,0,MATCH(T$6,Data!$1:$1,0)-1,1000,1)=IF(T$7="","Yes",T$7))/(OFFSET(Data!$A$1,0,MATCH(T$6,Data!$1:$1,0)-1,1000,1)=IF(T$7="","Yes",T$7))*ROW(Data!$C$1:$C$1000),ROW(T124)-ROW(T$7)),1),"")</f>
        <v/>
      </c>
      <c r="U124" s="49" t="str">
        <f ca="1">IF(V124="","",IF(INDEX(Data!$BI:$BI,MATCH(V124,Data!$A:$A,0),1)=0,"",INDEX(Data!$BI:$BI,MATCH(V124,Data!$A:$A,0),1)))</f>
        <v/>
      </c>
      <c r="V124" s="49" t="str">
        <f ca="1">IFERROR(INDEX(Data!$A$1:T$1000,_xlfn.AGGREGATE(15,6,(OFFSET(Data!$A$1,0,MATCH(V$6,Data!$1:$1,0)-1,1000,1)=IF(V$7="","Yes",V$7))/(OFFSET(Data!$A$1,0,MATCH(V$6,Data!$1:$1,0)-1,1000,1)=IF(V$7="","Yes",V$7))*ROW(Data!$C$1:$C$1000),ROW(V124)-ROW(V$7)),1),"")</f>
        <v/>
      </c>
      <c r="W124" s="49" t="str">
        <f ca="1">IF(X124="","",IF(INDEX(Data!$BI:$BI,MATCH(X124,Data!$A:$A,0),1)=0,"",INDEX(Data!$BI:$BI,MATCH(X124,Data!$A:$A,0),1)))</f>
        <v/>
      </c>
      <c r="X124" s="49" t="str">
        <f ca="1">IFERROR(INDEX(Data!$A$1:V$1000,_xlfn.AGGREGATE(15,6,(OFFSET(Data!$A$1,0,MATCH(X$6,Data!$1:$1,0)-1,1000,1)=IF(X$7="","Yes",X$7))/(OFFSET(Data!$A$1,0,MATCH(X$6,Data!$1:$1,0)-1,1000,1)=IF(X$7="","Yes",X$7))*ROW(Data!$C$1:$C$1000),ROW(X124)-ROW(X$7)),1),"")</f>
        <v/>
      </c>
      <c r="Y124" s="49" t="str">
        <f ca="1">IF(Z124="","",IF(INDEX(Data!$BI:$BI,MATCH(Z124,Data!$A:$A,0),1)=0,"",INDEX(Data!$BI:$BI,MATCH(Z124,Data!$A:$A,0),1)))</f>
        <v/>
      </c>
      <c r="Z124" s="49" t="str">
        <f ca="1">IFERROR(INDEX(Data!$A$1:X$1000,_xlfn.AGGREGATE(15,6,(OFFSET(Data!$A$1,0,MATCH(Z$6,Data!$1:$1,0)-1,1000,1)=IF(Z$7="","Yes",Z$7))/(OFFSET(Data!$A$1,0,MATCH(Z$6,Data!$1:$1,0)-1,1000,1)=IF(Z$7="","Yes",Z$7))*ROW(Data!$C$1:$C$1000),ROW(Z124)-ROW(Z$7)),1),"")</f>
        <v/>
      </c>
      <c r="AA124" s="49" t="str">
        <f ca="1">IF(AB124="","",IF(INDEX(Data!$BI:$BI,MATCH(AB124,Data!$A:$A,0),1)=0,"",INDEX(Data!$BI:$BI,MATCH(AB124,Data!$A:$A,0),1)))</f>
        <v/>
      </c>
      <c r="AB124" s="49" t="str">
        <f ca="1">IFERROR(INDEX(Data!$A$1:Z$1000,_xlfn.AGGREGATE(15,6,(OFFSET(Data!$A$1,0,MATCH(AB$6,Data!$1:$1,0)-1,1000,1)=IF(AB$7="","Yes",AB$7))/(OFFSET(Data!$A$1,0,MATCH(AB$6,Data!$1:$1,0)-1,1000,1)=IF(AB$7="","Yes",AB$7))*ROW(Data!$C$1:$C$1000),ROW(AB124)-ROW(AB$7)),1),"")</f>
        <v/>
      </c>
      <c r="AC124" s="49" t="str">
        <f ca="1">IF(AD124="","",IF(INDEX(Data!$BI:$BI,MATCH(AD124,Data!$A:$A,0),1)=0,"",INDEX(Data!$BI:$BI,MATCH(AD124,Data!$A:$A,0),1)))</f>
        <v/>
      </c>
      <c r="AD124" s="49" t="str">
        <f ca="1">IFERROR(INDEX(Data!$A$1:AB$1000,_xlfn.AGGREGATE(15,6,(OFFSET(Data!$A$1,0,MATCH(AD$6,Data!$1:$1,0)-1,1000,1)=IF(AD$7="","Yes",AD$7))/(OFFSET(Data!$A$1,0,MATCH(AD$6,Data!$1:$1,0)-1,1000,1)=IF(AD$7="","Yes",AD$7))*ROW(Data!$C$1:$C$1000),ROW(AD124)-ROW(AD$7)),1),"")</f>
        <v/>
      </c>
      <c r="AE124" s="49" t="str">
        <f ca="1">IF(AF124="","",IF(INDEX(Data!$BI:$BI,MATCH(AF124,Data!$A:$A,0),1)=0,"",INDEX(Data!$BI:$BI,MATCH(AF124,Data!$A:$A,0),1)))</f>
        <v/>
      </c>
      <c r="AF124" s="49" t="str">
        <f ca="1">IFERROR(INDEX(Data!$A$1:AJ$1000,_xlfn.AGGREGATE(15,6,(OFFSET(Data!$A$1,0,MATCH(AF$6,Data!$1:$1,0)-1,1000,1)=IF(AF$7="","Yes",AF$7))/(OFFSET(Data!$A$1,0,MATCH(AF$6,Data!$1:$1,0)-1,1000,1)=IF(AF$7="","Yes",AF$7))*ROW(Data!$C$1:$C$1000),ROW(AF124)-ROW(AF$7)),1),"")</f>
        <v/>
      </c>
      <c r="AG124" s="49" t="str">
        <f ca="1">IF(AH124="","",IF(INDEX(Data!$BI:$BI,MATCH(AH124,Data!$A:$A,0),1)=0,"",INDEX(Data!$BI:$BI,MATCH(AH124,Data!$A:$A,0),1)))</f>
        <v/>
      </c>
      <c r="AH124" s="49" t="str">
        <f ca="1">IFERROR(INDEX(Data!$A$1:AL$1000,_xlfn.AGGREGATE(15,6,(OFFSET(Data!$A$1,0,MATCH(AH$6,Data!$1:$1,0)-1,1000,1)=IF(AH$7="","Yes",AH$7))/(OFFSET(Data!$A$1,0,MATCH(AH$6,Data!$1:$1,0)-1,1000,1)=IF(AH$7="","Yes",AH$7))*ROW(Data!$C$1:$C$1000),ROW(AH124)-ROW(AH$7)),1),"")</f>
        <v/>
      </c>
    </row>
    <row r="125" spans="1:34" x14ac:dyDescent="0.4">
      <c r="A125" s="49" t="str">
        <f ca="1">IF(B125="","",IF(INDEX(Data!$BI:$BI,MATCH(B125,Data!$A:$A,0),1)=0,"",INDEX(Data!$BI:$BI,MATCH(B125,Data!$A:$A,0),1)))</f>
        <v/>
      </c>
      <c r="B125" s="49" t="str">
        <f ca="1">IFERROR(INDEX(Data!A$1:$A$1000,_xlfn.AGGREGATE(15,6,(OFFSET(Data!$A$1,0,MATCH(B$6,Data!$1:$1,0)-1,1000,1)=IF(B$7="","Yes",B$7))/(OFFSET(Data!$A$1,0,MATCH(B$6,Data!$1:$1,0)-1,1000,1)=IF(B$7="","Yes",B$7))*ROW(Data!$C$1:$C$1000),ROW(B125)-ROW(B$7)),1),"")</f>
        <v/>
      </c>
      <c r="C125" s="49" t="str">
        <f ca="1">IF(D125="","",IF(INDEX(Data!$BI:$BI,MATCH(D125,Data!$A:$A,0),1)=0,"",INDEX(Data!$BI:$BI,MATCH(D125,Data!$A:$A,0),1)))</f>
        <v/>
      </c>
      <c r="D125" s="49" t="str">
        <f ca="1">IFERROR(INDEX(Data!$A$1:C$1000,_xlfn.AGGREGATE(15,6,(OFFSET(Data!$A$1,0,MATCH(D$6,Data!$1:$1,0)-1,1000,1)=IF(D$7="","Yes",D$7))/(OFFSET(Data!$A$1,0,MATCH(D$6,Data!$1:$1,0)-1,1000,1)=IF(D$7="","Yes",D$7))*ROW(Data!$C$1:$C$1000),ROW(D125)-ROW(D$7)),1),"")</f>
        <v/>
      </c>
      <c r="E125" s="49" t="str">
        <f ca="1">IF(F125="","",IF(INDEX(Data!$BI:$BI,MATCH(F125,Data!$A:$A,0),1)=0,"",INDEX(Data!$BI:$BI,MATCH(F125,Data!$A:$A,0),1)))</f>
        <v/>
      </c>
      <c r="F125" s="49" t="str">
        <f ca="1">IFERROR(INDEX(Data!$A$1:E$1000,_xlfn.AGGREGATE(15,6,(OFFSET(Data!$A$1,0,MATCH(F$6,Data!$1:$1,0)-1,1000,1)=IF(F$7="","Yes",F$7))/(OFFSET(Data!$A$1,0,MATCH(F$6,Data!$1:$1,0)-1,1000,1)=IF(F$7="","Yes",F$7))*ROW(Data!$C$1:$C$1000),ROW(F125)-ROW(F$7)),1),"")</f>
        <v/>
      </c>
      <c r="G125" s="49" t="str">
        <f ca="1">IF(H125="","",IF(INDEX(Data!$BI:$BI,MATCH(H125,Data!$A:$A,0),1)=0,"",INDEX(Data!$BI:$BI,MATCH(H125,Data!$A:$A,0),1)))</f>
        <v/>
      </c>
      <c r="H125" s="49" t="str">
        <f ca="1">IFERROR(INDEX(Data!$A$1:G$1000,_xlfn.AGGREGATE(15,6,(OFFSET(Data!$A$1,0,MATCH(H$6,Data!$1:$1,0)-1,1000,1)=IF(H$7="","Yes",H$7))/(OFFSET(Data!$A$1,0,MATCH(H$6,Data!$1:$1,0)-1,1000,1)=IF(H$7="","Yes",H$7))*ROW(Data!$C$1:$C$1000),ROW(H125)-ROW(H$7)),1),"")</f>
        <v/>
      </c>
      <c r="I125" s="49" t="str">
        <f ca="1">IF(J125="","",IF(INDEX(Data!$BI:$BI,MATCH(J125,Data!$A:$A,0),1)=0,"",INDEX(Data!$BI:$BI,MATCH(J125,Data!$A:$A,0),1)))</f>
        <v/>
      </c>
      <c r="J125" s="49" t="str">
        <f ca="1">IFERROR(INDEX(Data!$A$1:I$1000,_xlfn.AGGREGATE(15,6,(OFFSET(Data!$A$1,0,MATCH(J$6,Data!$1:$1,0)-1,1000,1)=IF(J$7="","Yes",J$7))/(OFFSET(Data!$A$1,0,MATCH(J$6,Data!$1:$1,0)-1,1000,1)=IF(J$7="","Yes",J$7))*ROW(Data!$C$1:$C$1000),ROW(J125)-ROW(J$7)),1),"")</f>
        <v/>
      </c>
      <c r="K125" s="49" t="str">
        <f ca="1">IF(L125="","",IF(INDEX(Data!$BI:$BI,MATCH(L125,Data!$A:$A,0),1)=0,"",INDEX(Data!$BI:$BI,MATCH(L125,Data!$A:$A,0),1)))</f>
        <v/>
      </c>
      <c r="L125" s="49" t="str">
        <f ca="1">IFERROR(INDEX(Data!$A$1:K$1000,_xlfn.AGGREGATE(15,6,(OFFSET(Data!$A$1,0,MATCH(L$6,Data!$1:$1,0)-1,1000,1)=IF(L$7="","Yes",L$7))/(OFFSET(Data!$A$1,0,MATCH(L$6,Data!$1:$1,0)-1,1000,1)=IF(L$7="","Yes",L$7))*ROW(Data!$C$1:$C$1000),ROW(L125)-ROW(L$7)),1),"")</f>
        <v/>
      </c>
      <c r="M125" s="49" t="str">
        <f ca="1">IF(N125="","",IF(INDEX(Data!$BI:$BI,MATCH(N125,Data!$A:$A,0),1)=0,"",INDEX(Data!$BI:$BI,MATCH(N125,Data!$A:$A,0),1)))</f>
        <v/>
      </c>
      <c r="N125" s="49" t="str">
        <f ca="1">IFERROR(INDEX(Data!$A$1:M$1000,_xlfn.AGGREGATE(15,6,(OFFSET(Data!$A$1,0,MATCH(N$6,Data!$1:$1,0)-1,1000,1)=IF(N$7="","Yes",N$7))/(OFFSET(Data!$A$1,0,MATCH(N$6,Data!$1:$1,0)-1,1000,1)=IF(N$7="","Yes",N$7))*ROW(Data!$C$1:$C$1000),ROW(N125)-ROW(N$7)),1),"")</f>
        <v/>
      </c>
      <c r="O125" s="49" t="str">
        <f ca="1">IF(P125="","",IF(INDEX(Data!$BI:$BI,MATCH(P125,Data!$A:$A,0),1)=0,"",INDEX(Data!$BI:$BI,MATCH(P125,Data!$A:$A,0),1)))</f>
        <v/>
      </c>
      <c r="P125" s="49" t="str">
        <f ca="1">IFERROR(INDEX(Data!$A$1:O$1000,_xlfn.AGGREGATE(15,6,(OFFSET(Data!$A$1,0,MATCH(P$6,Data!$1:$1,0)-1,1000,1)=IF(P$7="","Yes",P$7))/(OFFSET(Data!$A$1,0,MATCH(P$6,Data!$1:$1,0)-1,1000,1)=IF(P$7="","Yes",P$7))*ROW(Data!$C$1:$C$1000),ROW(P125)-ROW(P$7)),1),"")</f>
        <v>Universo</v>
      </c>
      <c r="Q125" s="49" t="str">
        <f ca="1">IF(R125="","",IF(INDEX(Data!$BI:$BI,MATCH(R125,Data!$A:$A,0),1)=0,"",INDEX(Data!$BI:$BI,MATCH(R125,Data!$A:$A,0),1)))</f>
        <v/>
      </c>
      <c r="R125" s="49" t="str">
        <f ca="1">IFERROR(INDEX(Data!$A$1:Q$1000,_xlfn.AGGREGATE(15,6,(OFFSET(Data!$A$1,0,MATCH(R$6,Data!$1:$1,0)-1,1000,1)=IF(R$7="","Yes",R$7))/(OFFSET(Data!$A$1,0,MATCH(R$6,Data!$1:$1,0)-1,1000,1)=IF(R$7="","Yes",R$7))*ROW(Data!$C$1:$C$1000),ROW(R125)-ROW(R$7)),1),"")</f>
        <v>TLC</v>
      </c>
      <c r="S125" s="49" t="str">
        <f ca="1">IF(T125="","",IF(INDEX(Data!$BI:$BI,MATCH(T125,Data!$A:$A,0),1)=0,"",INDEX(Data!$BI:$BI,MATCH(T125,Data!$A:$A,0),1)))</f>
        <v/>
      </c>
      <c r="T125" s="49" t="str">
        <f ca="1">IFERROR(INDEX(Data!$A$1:R$1000,_xlfn.AGGREGATE(15,6,(OFFSET(Data!$A$1,0,MATCH(T$6,Data!$1:$1,0)-1,1000,1)=IF(T$7="","Yes",T$7))/(OFFSET(Data!$A$1,0,MATCH(T$6,Data!$1:$1,0)-1,1000,1)=IF(T$7="","Yes",T$7))*ROW(Data!$C$1:$C$1000),ROW(T125)-ROW(T$7)),1),"")</f>
        <v/>
      </c>
      <c r="U125" s="49" t="str">
        <f ca="1">IF(V125="","",IF(INDEX(Data!$BI:$BI,MATCH(V125,Data!$A:$A,0),1)=0,"",INDEX(Data!$BI:$BI,MATCH(V125,Data!$A:$A,0),1)))</f>
        <v/>
      </c>
      <c r="V125" s="49" t="str">
        <f ca="1">IFERROR(INDEX(Data!$A$1:T$1000,_xlfn.AGGREGATE(15,6,(OFFSET(Data!$A$1,0,MATCH(V$6,Data!$1:$1,0)-1,1000,1)=IF(V$7="","Yes",V$7))/(OFFSET(Data!$A$1,0,MATCH(V$6,Data!$1:$1,0)-1,1000,1)=IF(V$7="","Yes",V$7))*ROW(Data!$C$1:$C$1000),ROW(V125)-ROW(V$7)),1),"")</f>
        <v/>
      </c>
      <c r="W125" s="49" t="str">
        <f ca="1">IF(X125="","",IF(INDEX(Data!$BI:$BI,MATCH(X125,Data!$A:$A,0),1)=0,"",INDEX(Data!$BI:$BI,MATCH(X125,Data!$A:$A,0),1)))</f>
        <v/>
      </c>
      <c r="X125" s="49" t="str">
        <f ca="1">IFERROR(INDEX(Data!$A$1:V$1000,_xlfn.AGGREGATE(15,6,(OFFSET(Data!$A$1,0,MATCH(X$6,Data!$1:$1,0)-1,1000,1)=IF(X$7="","Yes",X$7))/(OFFSET(Data!$A$1,0,MATCH(X$6,Data!$1:$1,0)-1,1000,1)=IF(X$7="","Yes",X$7))*ROW(Data!$C$1:$C$1000),ROW(X125)-ROW(X$7)),1),"")</f>
        <v/>
      </c>
      <c r="Y125" s="49" t="str">
        <f ca="1">IF(Z125="","",IF(INDEX(Data!$BI:$BI,MATCH(Z125,Data!$A:$A,0),1)=0,"",INDEX(Data!$BI:$BI,MATCH(Z125,Data!$A:$A,0),1)))</f>
        <v/>
      </c>
      <c r="Z125" s="49" t="str">
        <f ca="1">IFERROR(INDEX(Data!$A$1:X$1000,_xlfn.AGGREGATE(15,6,(OFFSET(Data!$A$1,0,MATCH(Z$6,Data!$1:$1,0)-1,1000,1)=IF(Z$7="","Yes",Z$7))/(OFFSET(Data!$A$1,0,MATCH(Z$6,Data!$1:$1,0)-1,1000,1)=IF(Z$7="","Yes",Z$7))*ROW(Data!$C$1:$C$1000),ROW(Z125)-ROW(Z$7)),1),"")</f>
        <v/>
      </c>
      <c r="AA125" s="49" t="str">
        <f ca="1">IF(AB125="","",IF(INDEX(Data!$BI:$BI,MATCH(AB125,Data!$A:$A,0),1)=0,"",INDEX(Data!$BI:$BI,MATCH(AB125,Data!$A:$A,0),1)))</f>
        <v/>
      </c>
      <c r="AB125" s="49" t="str">
        <f ca="1">IFERROR(INDEX(Data!$A$1:Z$1000,_xlfn.AGGREGATE(15,6,(OFFSET(Data!$A$1,0,MATCH(AB$6,Data!$1:$1,0)-1,1000,1)=IF(AB$7="","Yes",AB$7))/(OFFSET(Data!$A$1,0,MATCH(AB$6,Data!$1:$1,0)-1,1000,1)=IF(AB$7="","Yes",AB$7))*ROW(Data!$C$1:$C$1000),ROW(AB125)-ROW(AB$7)),1),"")</f>
        <v/>
      </c>
      <c r="AC125" s="49" t="str">
        <f ca="1">IF(AD125="","",IF(INDEX(Data!$BI:$BI,MATCH(AD125,Data!$A:$A,0),1)=0,"",INDEX(Data!$BI:$BI,MATCH(AD125,Data!$A:$A,0),1)))</f>
        <v/>
      </c>
      <c r="AD125" s="49" t="str">
        <f ca="1">IFERROR(INDEX(Data!$A$1:AB$1000,_xlfn.AGGREGATE(15,6,(OFFSET(Data!$A$1,0,MATCH(AD$6,Data!$1:$1,0)-1,1000,1)=IF(AD$7="","Yes",AD$7))/(OFFSET(Data!$A$1,0,MATCH(AD$6,Data!$1:$1,0)-1,1000,1)=IF(AD$7="","Yes",AD$7))*ROW(Data!$C$1:$C$1000),ROW(AD125)-ROW(AD$7)),1),"")</f>
        <v/>
      </c>
      <c r="AE125" s="49" t="str">
        <f ca="1">IF(AF125="","",IF(INDEX(Data!$BI:$BI,MATCH(AF125,Data!$A:$A,0),1)=0,"",INDEX(Data!$BI:$BI,MATCH(AF125,Data!$A:$A,0),1)))</f>
        <v/>
      </c>
      <c r="AF125" s="49" t="str">
        <f ca="1">IFERROR(INDEX(Data!$A$1:AJ$1000,_xlfn.AGGREGATE(15,6,(OFFSET(Data!$A$1,0,MATCH(AF$6,Data!$1:$1,0)-1,1000,1)=IF(AF$7="","Yes",AF$7))/(OFFSET(Data!$A$1,0,MATCH(AF$6,Data!$1:$1,0)-1,1000,1)=IF(AF$7="","Yes",AF$7))*ROW(Data!$C$1:$C$1000),ROW(AF125)-ROW(AF$7)),1),"")</f>
        <v/>
      </c>
      <c r="AG125" s="49" t="str">
        <f ca="1">IF(AH125="","",IF(INDEX(Data!$BI:$BI,MATCH(AH125,Data!$A:$A,0),1)=0,"",INDEX(Data!$BI:$BI,MATCH(AH125,Data!$A:$A,0),1)))</f>
        <v/>
      </c>
      <c r="AH125" s="49" t="str">
        <f ca="1">IFERROR(INDEX(Data!$A$1:AL$1000,_xlfn.AGGREGATE(15,6,(OFFSET(Data!$A$1,0,MATCH(AH$6,Data!$1:$1,0)-1,1000,1)=IF(AH$7="","Yes",AH$7))/(OFFSET(Data!$A$1,0,MATCH(AH$6,Data!$1:$1,0)-1,1000,1)=IF(AH$7="","Yes",AH$7))*ROW(Data!$C$1:$C$1000),ROW(AH125)-ROW(AH$7)),1),"")</f>
        <v/>
      </c>
    </row>
    <row r="126" spans="1:34" x14ac:dyDescent="0.4">
      <c r="A126" s="49" t="str">
        <f ca="1">IF(B126="","",IF(INDEX(Data!$BI:$BI,MATCH(B126,Data!$A:$A,0),1)=0,"",INDEX(Data!$BI:$BI,MATCH(B126,Data!$A:$A,0),1)))</f>
        <v/>
      </c>
      <c r="B126" s="49" t="str">
        <f ca="1">IFERROR(INDEX(Data!A$1:$A$1000,_xlfn.AGGREGATE(15,6,(OFFSET(Data!$A$1,0,MATCH(B$6,Data!$1:$1,0)-1,1000,1)=IF(B$7="","Yes",B$7))/(OFFSET(Data!$A$1,0,MATCH(B$6,Data!$1:$1,0)-1,1000,1)=IF(B$7="","Yes",B$7))*ROW(Data!$C$1:$C$1000),ROW(B126)-ROW(B$7)),1),"")</f>
        <v/>
      </c>
      <c r="C126" s="49" t="str">
        <f ca="1">IF(D126="","",IF(INDEX(Data!$BI:$BI,MATCH(D126,Data!$A:$A,0),1)=0,"",INDEX(Data!$BI:$BI,MATCH(D126,Data!$A:$A,0),1)))</f>
        <v/>
      </c>
      <c r="D126" s="49" t="str">
        <f ca="1">IFERROR(INDEX(Data!$A$1:C$1000,_xlfn.AGGREGATE(15,6,(OFFSET(Data!$A$1,0,MATCH(D$6,Data!$1:$1,0)-1,1000,1)=IF(D$7="","Yes",D$7))/(OFFSET(Data!$A$1,0,MATCH(D$6,Data!$1:$1,0)-1,1000,1)=IF(D$7="","Yes",D$7))*ROW(Data!$C$1:$C$1000),ROW(D126)-ROW(D$7)),1),"")</f>
        <v/>
      </c>
      <c r="E126" s="49" t="str">
        <f ca="1">IF(F126="","",IF(INDEX(Data!$BI:$BI,MATCH(F126,Data!$A:$A,0),1)=0,"",INDEX(Data!$BI:$BI,MATCH(F126,Data!$A:$A,0),1)))</f>
        <v/>
      </c>
      <c r="F126" s="49" t="str">
        <f ca="1">IFERROR(INDEX(Data!$A$1:E$1000,_xlfn.AGGREGATE(15,6,(OFFSET(Data!$A$1,0,MATCH(F$6,Data!$1:$1,0)-1,1000,1)=IF(F$7="","Yes",F$7))/(OFFSET(Data!$A$1,0,MATCH(F$6,Data!$1:$1,0)-1,1000,1)=IF(F$7="","Yes",F$7))*ROW(Data!$C$1:$C$1000),ROW(F126)-ROW(F$7)),1),"")</f>
        <v/>
      </c>
      <c r="G126" s="49" t="str">
        <f ca="1">IF(H126="","",IF(INDEX(Data!$BI:$BI,MATCH(H126,Data!$A:$A,0),1)=0,"",INDEX(Data!$BI:$BI,MATCH(H126,Data!$A:$A,0),1)))</f>
        <v/>
      </c>
      <c r="H126" s="49" t="str">
        <f ca="1">IFERROR(INDEX(Data!$A$1:G$1000,_xlfn.AGGREGATE(15,6,(OFFSET(Data!$A$1,0,MATCH(H$6,Data!$1:$1,0)-1,1000,1)=IF(H$7="","Yes",H$7))/(OFFSET(Data!$A$1,0,MATCH(H$6,Data!$1:$1,0)-1,1000,1)=IF(H$7="","Yes",H$7))*ROW(Data!$C$1:$C$1000),ROW(H126)-ROW(H$7)),1),"")</f>
        <v/>
      </c>
      <c r="I126" s="49" t="str">
        <f ca="1">IF(J126="","",IF(INDEX(Data!$BI:$BI,MATCH(J126,Data!$A:$A,0),1)=0,"",INDEX(Data!$BI:$BI,MATCH(J126,Data!$A:$A,0),1)))</f>
        <v/>
      </c>
      <c r="J126" s="49" t="str">
        <f ca="1">IFERROR(INDEX(Data!$A$1:I$1000,_xlfn.AGGREGATE(15,6,(OFFSET(Data!$A$1,0,MATCH(J$6,Data!$1:$1,0)-1,1000,1)=IF(J$7="","Yes",J$7))/(OFFSET(Data!$A$1,0,MATCH(J$6,Data!$1:$1,0)-1,1000,1)=IF(J$7="","Yes",J$7))*ROW(Data!$C$1:$C$1000),ROW(J126)-ROW(J$7)),1),"")</f>
        <v/>
      </c>
      <c r="K126" s="49" t="str">
        <f ca="1">IF(L126="","",IF(INDEX(Data!$BI:$BI,MATCH(L126,Data!$A:$A,0),1)=0,"",INDEX(Data!$BI:$BI,MATCH(L126,Data!$A:$A,0),1)))</f>
        <v/>
      </c>
      <c r="L126" s="49" t="str">
        <f ca="1">IFERROR(INDEX(Data!$A$1:K$1000,_xlfn.AGGREGATE(15,6,(OFFSET(Data!$A$1,0,MATCH(L$6,Data!$1:$1,0)-1,1000,1)=IF(L$7="","Yes",L$7))/(OFFSET(Data!$A$1,0,MATCH(L$6,Data!$1:$1,0)-1,1000,1)=IF(L$7="","Yes",L$7))*ROW(Data!$C$1:$C$1000),ROW(L126)-ROW(L$7)),1),"")</f>
        <v/>
      </c>
      <c r="M126" s="49" t="str">
        <f ca="1">IF(N126="","",IF(INDEX(Data!$BI:$BI,MATCH(N126,Data!$A:$A,0),1)=0,"",INDEX(Data!$BI:$BI,MATCH(N126,Data!$A:$A,0),1)))</f>
        <v/>
      </c>
      <c r="N126" s="49" t="str">
        <f ca="1">IFERROR(INDEX(Data!$A$1:M$1000,_xlfn.AGGREGATE(15,6,(OFFSET(Data!$A$1,0,MATCH(N$6,Data!$1:$1,0)-1,1000,1)=IF(N$7="","Yes",N$7))/(OFFSET(Data!$A$1,0,MATCH(N$6,Data!$1:$1,0)-1,1000,1)=IF(N$7="","Yes",N$7))*ROW(Data!$C$1:$C$1000),ROW(N126)-ROW(N$7)),1),"")</f>
        <v/>
      </c>
      <c r="O126" s="49" t="str">
        <f ca="1">IF(P126="","",IF(INDEX(Data!$BI:$BI,MATCH(P126,Data!$A:$A,0),1)=0,"",INDEX(Data!$BI:$BI,MATCH(P126,Data!$A:$A,0),1)))</f>
        <v/>
      </c>
      <c r="P126" s="49" t="str">
        <f ca="1">IFERROR(INDEX(Data!$A$1:O$1000,_xlfn.AGGREGATE(15,6,(OFFSET(Data!$A$1,0,MATCH(P$6,Data!$1:$1,0)-1,1000,1)=IF(P$7="","Yes",P$7))/(OFFSET(Data!$A$1,0,MATCH(P$6,Data!$1:$1,0)-1,1000,1)=IF(P$7="","Yes",P$7))*ROW(Data!$C$1:$C$1000),ROW(P126)-ROW(P$7)),1),"")</f>
        <v>Univision</v>
      </c>
      <c r="Q126" s="49" t="str">
        <f ca="1">IF(R126="","",IF(INDEX(Data!$BI:$BI,MATCH(R126,Data!$A:$A,0),1)=0,"",INDEX(Data!$BI:$BI,MATCH(R126,Data!$A:$A,0),1)))</f>
        <v/>
      </c>
      <c r="R126" s="49" t="str">
        <f ca="1">IFERROR(INDEX(Data!$A$1:Q$1000,_xlfn.AGGREGATE(15,6,(OFFSET(Data!$A$1,0,MATCH(R$6,Data!$1:$1,0)-1,1000,1)=IF(R$7="","Yes",R$7))/(OFFSET(Data!$A$1,0,MATCH(R$6,Data!$1:$1,0)-1,1000,1)=IF(R$7="","Yes",R$7))*ROW(Data!$C$1:$C$1000),ROW(R126)-ROW(R$7)),1),"")</f>
        <v>TNT</v>
      </c>
      <c r="S126" s="49" t="str">
        <f ca="1">IF(T126="","",IF(INDEX(Data!$BI:$BI,MATCH(T126,Data!$A:$A,0),1)=0,"",INDEX(Data!$BI:$BI,MATCH(T126,Data!$A:$A,0),1)))</f>
        <v/>
      </c>
      <c r="T126" s="49" t="str">
        <f ca="1">IFERROR(INDEX(Data!$A$1:R$1000,_xlfn.AGGREGATE(15,6,(OFFSET(Data!$A$1,0,MATCH(T$6,Data!$1:$1,0)-1,1000,1)=IF(T$7="","Yes",T$7))/(OFFSET(Data!$A$1,0,MATCH(T$6,Data!$1:$1,0)-1,1000,1)=IF(T$7="","Yes",T$7))*ROW(Data!$C$1:$C$1000),ROW(T126)-ROW(T$7)),1),"")</f>
        <v/>
      </c>
      <c r="U126" s="49" t="str">
        <f ca="1">IF(V126="","",IF(INDEX(Data!$BI:$BI,MATCH(V126,Data!$A:$A,0),1)=0,"",INDEX(Data!$BI:$BI,MATCH(V126,Data!$A:$A,0),1)))</f>
        <v/>
      </c>
      <c r="V126" s="49" t="str">
        <f ca="1">IFERROR(INDEX(Data!$A$1:T$1000,_xlfn.AGGREGATE(15,6,(OFFSET(Data!$A$1,0,MATCH(V$6,Data!$1:$1,0)-1,1000,1)=IF(V$7="","Yes",V$7))/(OFFSET(Data!$A$1,0,MATCH(V$6,Data!$1:$1,0)-1,1000,1)=IF(V$7="","Yes",V$7))*ROW(Data!$C$1:$C$1000),ROW(V126)-ROW(V$7)),1),"")</f>
        <v/>
      </c>
      <c r="W126" s="49" t="str">
        <f ca="1">IF(X126="","",IF(INDEX(Data!$BI:$BI,MATCH(X126,Data!$A:$A,0),1)=0,"",INDEX(Data!$BI:$BI,MATCH(X126,Data!$A:$A,0),1)))</f>
        <v/>
      </c>
      <c r="X126" s="49" t="str">
        <f ca="1">IFERROR(INDEX(Data!$A$1:V$1000,_xlfn.AGGREGATE(15,6,(OFFSET(Data!$A$1,0,MATCH(X$6,Data!$1:$1,0)-1,1000,1)=IF(X$7="","Yes",X$7))/(OFFSET(Data!$A$1,0,MATCH(X$6,Data!$1:$1,0)-1,1000,1)=IF(X$7="","Yes",X$7))*ROW(Data!$C$1:$C$1000),ROW(X126)-ROW(X$7)),1),"")</f>
        <v/>
      </c>
      <c r="Y126" s="49" t="str">
        <f ca="1">IF(Z126="","",IF(INDEX(Data!$BI:$BI,MATCH(Z126,Data!$A:$A,0),1)=0,"",INDEX(Data!$BI:$BI,MATCH(Z126,Data!$A:$A,0),1)))</f>
        <v/>
      </c>
      <c r="Z126" s="49" t="str">
        <f ca="1">IFERROR(INDEX(Data!$A$1:X$1000,_xlfn.AGGREGATE(15,6,(OFFSET(Data!$A$1,0,MATCH(Z$6,Data!$1:$1,0)-1,1000,1)=IF(Z$7="","Yes",Z$7))/(OFFSET(Data!$A$1,0,MATCH(Z$6,Data!$1:$1,0)-1,1000,1)=IF(Z$7="","Yes",Z$7))*ROW(Data!$C$1:$C$1000),ROW(Z126)-ROW(Z$7)),1),"")</f>
        <v/>
      </c>
      <c r="AA126" s="49" t="str">
        <f ca="1">IF(AB126="","",IF(INDEX(Data!$BI:$BI,MATCH(AB126,Data!$A:$A,0),1)=0,"",INDEX(Data!$BI:$BI,MATCH(AB126,Data!$A:$A,0),1)))</f>
        <v/>
      </c>
      <c r="AB126" s="49" t="str">
        <f ca="1">IFERROR(INDEX(Data!$A$1:Z$1000,_xlfn.AGGREGATE(15,6,(OFFSET(Data!$A$1,0,MATCH(AB$6,Data!$1:$1,0)-1,1000,1)=IF(AB$7="","Yes",AB$7))/(OFFSET(Data!$A$1,0,MATCH(AB$6,Data!$1:$1,0)-1,1000,1)=IF(AB$7="","Yes",AB$7))*ROW(Data!$C$1:$C$1000),ROW(AB126)-ROW(AB$7)),1),"")</f>
        <v/>
      </c>
      <c r="AC126" s="49" t="str">
        <f ca="1">IF(AD126="","",IF(INDEX(Data!$BI:$BI,MATCH(AD126,Data!$A:$A,0),1)=0,"",INDEX(Data!$BI:$BI,MATCH(AD126,Data!$A:$A,0),1)))</f>
        <v/>
      </c>
      <c r="AD126" s="49" t="str">
        <f ca="1">IFERROR(INDEX(Data!$A$1:AB$1000,_xlfn.AGGREGATE(15,6,(OFFSET(Data!$A$1,0,MATCH(AD$6,Data!$1:$1,0)-1,1000,1)=IF(AD$7="","Yes",AD$7))/(OFFSET(Data!$A$1,0,MATCH(AD$6,Data!$1:$1,0)-1,1000,1)=IF(AD$7="","Yes",AD$7))*ROW(Data!$C$1:$C$1000),ROW(AD126)-ROW(AD$7)),1),"")</f>
        <v/>
      </c>
      <c r="AE126" s="49" t="str">
        <f ca="1">IF(AF126="","",IF(INDEX(Data!$BI:$BI,MATCH(AF126,Data!$A:$A,0),1)=0,"",INDEX(Data!$BI:$BI,MATCH(AF126,Data!$A:$A,0),1)))</f>
        <v/>
      </c>
      <c r="AF126" s="49" t="str">
        <f ca="1">IFERROR(INDEX(Data!$A$1:AJ$1000,_xlfn.AGGREGATE(15,6,(OFFSET(Data!$A$1,0,MATCH(AF$6,Data!$1:$1,0)-1,1000,1)=IF(AF$7="","Yes",AF$7))/(OFFSET(Data!$A$1,0,MATCH(AF$6,Data!$1:$1,0)-1,1000,1)=IF(AF$7="","Yes",AF$7))*ROW(Data!$C$1:$C$1000),ROW(AF126)-ROW(AF$7)),1),"")</f>
        <v/>
      </c>
      <c r="AG126" s="49" t="str">
        <f ca="1">IF(AH126="","",IF(INDEX(Data!$BI:$BI,MATCH(AH126,Data!$A:$A,0),1)=0,"",INDEX(Data!$BI:$BI,MATCH(AH126,Data!$A:$A,0),1)))</f>
        <v/>
      </c>
      <c r="AH126" s="49" t="str">
        <f ca="1">IFERROR(INDEX(Data!$A$1:AL$1000,_xlfn.AGGREGATE(15,6,(OFFSET(Data!$A$1,0,MATCH(AH$6,Data!$1:$1,0)-1,1000,1)=IF(AH$7="","Yes",AH$7))/(OFFSET(Data!$A$1,0,MATCH(AH$6,Data!$1:$1,0)-1,1000,1)=IF(AH$7="","Yes",AH$7))*ROW(Data!$C$1:$C$1000),ROW(AH126)-ROW(AH$7)),1),"")</f>
        <v/>
      </c>
    </row>
    <row r="127" spans="1:34" x14ac:dyDescent="0.4">
      <c r="A127" s="49" t="str">
        <f ca="1">IF(B127="","",IF(INDEX(Data!$BI:$BI,MATCH(B127,Data!$A:$A,0),1)=0,"",INDEX(Data!$BI:$BI,MATCH(B127,Data!$A:$A,0),1)))</f>
        <v/>
      </c>
      <c r="B127" s="49" t="str">
        <f ca="1">IFERROR(INDEX(Data!A$1:$A$1000,_xlfn.AGGREGATE(15,6,(OFFSET(Data!$A$1,0,MATCH(B$6,Data!$1:$1,0)-1,1000,1)=IF(B$7="","Yes",B$7))/(OFFSET(Data!$A$1,0,MATCH(B$6,Data!$1:$1,0)-1,1000,1)=IF(B$7="","Yes",B$7))*ROW(Data!$C$1:$C$1000),ROW(B127)-ROW(B$7)),1),"")</f>
        <v/>
      </c>
      <c r="C127" s="49" t="str">
        <f ca="1">IF(D127="","",IF(INDEX(Data!$BI:$BI,MATCH(D127,Data!$A:$A,0),1)=0,"",INDEX(Data!$BI:$BI,MATCH(D127,Data!$A:$A,0),1)))</f>
        <v/>
      </c>
      <c r="D127" s="49" t="str">
        <f ca="1">IFERROR(INDEX(Data!$A$1:C$1000,_xlfn.AGGREGATE(15,6,(OFFSET(Data!$A$1,0,MATCH(D$6,Data!$1:$1,0)-1,1000,1)=IF(D$7="","Yes",D$7))/(OFFSET(Data!$A$1,0,MATCH(D$6,Data!$1:$1,0)-1,1000,1)=IF(D$7="","Yes",D$7))*ROW(Data!$C$1:$C$1000),ROW(D127)-ROW(D$7)),1),"")</f>
        <v/>
      </c>
      <c r="E127" s="49" t="str">
        <f ca="1">IF(F127="","",IF(INDEX(Data!$BI:$BI,MATCH(F127,Data!$A:$A,0),1)=0,"",INDEX(Data!$BI:$BI,MATCH(F127,Data!$A:$A,0),1)))</f>
        <v/>
      </c>
      <c r="F127" s="49" t="str">
        <f ca="1">IFERROR(INDEX(Data!$A$1:E$1000,_xlfn.AGGREGATE(15,6,(OFFSET(Data!$A$1,0,MATCH(F$6,Data!$1:$1,0)-1,1000,1)=IF(F$7="","Yes",F$7))/(OFFSET(Data!$A$1,0,MATCH(F$6,Data!$1:$1,0)-1,1000,1)=IF(F$7="","Yes",F$7))*ROW(Data!$C$1:$C$1000),ROW(F127)-ROW(F$7)),1),"")</f>
        <v/>
      </c>
      <c r="G127" s="49" t="str">
        <f ca="1">IF(H127="","",IF(INDEX(Data!$BI:$BI,MATCH(H127,Data!$A:$A,0),1)=0,"",INDEX(Data!$BI:$BI,MATCH(H127,Data!$A:$A,0),1)))</f>
        <v/>
      </c>
      <c r="H127" s="49" t="str">
        <f ca="1">IFERROR(INDEX(Data!$A$1:G$1000,_xlfn.AGGREGATE(15,6,(OFFSET(Data!$A$1,0,MATCH(H$6,Data!$1:$1,0)-1,1000,1)=IF(H$7="","Yes",H$7))/(OFFSET(Data!$A$1,0,MATCH(H$6,Data!$1:$1,0)-1,1000,1)=IF(H$7="","Yes",H$7))*ROW(Data!$C$1:$C$1000),ROW(H127)-ROW(H$7)),1),"")</f>
        <v/>
      </c>
      <c r="I127" s="49" t="str">
        <f ca="1">IF(J127="","",IF(INDEX(Data!$BI:$BI,MATCH(J127,Data!$A:$A,0),1)=0,"",INDEX(Data!$BI:$BI,MATCH(J127,Data!$A:$A,0),1)))</f>
        <v/>
      </c>
      <c r="J127" s="49" t="str">
        <f ca="1">IFERROR(INDEX(Data!$A$1:I$1000,_xlfn.AGGREGATE(15,6,(OFFSET(Data!$A$1,0,MATCH(J$6,Data!$1:$1,0)-1,1000,1)=IF(J$7="","Yes",J$7))/(OFFSET(Data!$A$1,0,MATCH(J$6,Data!$1:$1,0)-1,1000,1)=IF(J$7="","Yes",J$7))*ROW(Data!$C$1:$C$1000),ROW(J127)-ROW(J$7)),1),"")</f>
        <v/>
      </c>
      <c r="K127" s="49" t="str">
        <f ca="1">IF(L127="","",IF(INDEX(Data!$BI:$BI,MATCH(L127,Data!$A:$A,0),1)=0,"",INDEX(Data!$BI:$BI,MATCH(L127,Data!$A:$A,0),1)))</f>
        <v/>
      </c>
      <c r="L127" s="49" t="str">
        <f ca="1">IFERROR(INDEX(Data!$A$1:K$1000,_xlfn.AGGREGATE(15,6,(OFFSET(Data!$A$1,0,MATCH(L$6,Data!$1:$1,0)-1,1000,1)=IF(L$7="","Yes",L$7))/(OFFSET(Data!$A$1,0,MATCH(L$6,Data!$1:$1,0)-1,1000,1)=IF(L$7="","Yes",L$7))*ROW(Data!$C$1:$C$1000),ROW(L127)-ROW(L$7)),1),"")</f>
        <v/>
      </c>
      <c r="M127" s="49" t="str">
        <f ca="1">IF(N127="","",IF(INDEX(Data!$BI:$BI,MATCH(N127,Data!$A:$A,0),1)=0,"",INDEX(Data!$BI:$BI,MATCH(N127,Data!$A:$A,0),1)))</f>
        <v/>
      </c>
      <c r="N127" s="49" t="str">
        <f ca="1">IFERROR(INDEX(Data!$A$1:M$1000,_xlfn.AGGREGATE(15,6,(OFFSET(Data!$A$1,0,MATCH(N$6,Data!$1:$1,0)-1,1000,1)=IF(N$7="","Yes",N$7))/(OFFSET(Data!$A$1,0,MATCH(N$6,Data!$1:$1,0)-1,1000,1)=IF(N$7="","Yes",N$7))*ROW(Data!$C$1:$C$1000),ROW(N127)-ROW(N$7)),1),"")</f>
        <v/>
      </c>
      <c r="O127" s="49" t="str">
        <f ca="1">IF(P127="","",IF(INDEX(Data!$BI:$BI,MATCH(P127,Data!$A:$A,0),1)=0,"",INDEX(Data!$BI:$BI,MATCH(P127,Data!$A:$A,0),1)))</f>
        <v/>
      </c>
      <c r="P127" s="49" t="str">
        <f ca="1">IFERROR(INDEX(Data!$A$1:O$1000,_xlfn.AGGREGATE(15,6,(OFFSET(Data!$A$1,0,MATCH(P$6,Data!$1:$1,0)-1,1000,1)=IF(P$7="","Yes",P$7))/(OFFSET(Data!$A$1,0,MATCH(P$6,Data!$1:$1,0)-1,1000,1)=IF(P$7="","Yes",P$7))*ROW(Data!$C$1:$C$1000),ROW(P127)-ROW(P$7)),1),"")</f>
        <v>Up</v>
      </c>
      <c r="Q127" s="49" t="str">
        <f ca="1">IF(R127="","",IF(INDEX(Data!$BI:$BI,MATCH(R127,Data!$A:$A,0),1)=0,"",INDEX(Data!$BI:$BI,MATCH(R127,Data!$A:$A,0),1)))</f>
        <v/>
      </c>
      <c r="R127" s="49" t="str">
        <f ca="1">IFERROR(INDEX(Data!$A$1:Q$1000,_xlfn.AGGREGATE(15,6,(OFFSET(Data!$A$1,0,MATCH(R$6,Data!$1:$1,0)-1,1000,1)=IF(R$7="","Yes",R$7))/(OFFSET(Data!$A$1,0,MATCH(R$6,Data!$1:$1,0)-1,1000,1)=IF(R$7="","Yes",R$7))*ROW(Data!$C$1:$C$1000),ROW(R127)-ROW(R$7)),1),"")</f>
        <v>Travel Channel</v>
      </c>
      <c r="S127" s="49" t="str">
        <f ca="1">IF(T127="","",IF(INDEX(Data!$BI:$BI,MATCH(T127,Data!$A:$A,0),1)=0,"",INDEX(Data!$BI:$BI,MATCH(T127,Data!$A:$A,0),1)))</f>
        <v/>
      </c>
      <c r="T127" s="49" t="str">
        <f ca="1">IFERROR(INDEX(Data!$A$1:R$1000,_xlfn.AGGREGATE(15,6,(OFFSET(Data!$A$1,0,MATCH(T$6,Data!$1:$1,0)-1,1000,1)=IF(T$7="","Yes",T$7))/(OFFSET(Data!$A$1,0,MATCH(T$6,Data!$1:$1,0)-1,1000,1)=IF(T$7="","Yes",T$7))*ROW(Data!$C$1:$C$1000),ROW(T127)-ROW(T$7)),1),"")</f>
        <v/>
      </c>
      <c r="U127" s="49" t="str">
        <f ca="1">IF(V127="","",IF(INDEX(Data!$BI:$BI,MATCH(V127,Data!$A:$A,0),1)=0,"",INDEX(Data!$BI:$BI,MATCH(V127,Data!$A:$A,0),1)))</f>
        <v/>
      </c>
      <c r="V127" s="49" t="str">
        <f ca="1">IFERROR(INDEX(Data!$A$1:T$1000,_xlfn.AGGREGATE(15,6,(OFFSET(Data!$A$1,0,MATCH(V$6,Data!$1:$1,0)-1,1000,1)=IF(V$7="","Yes",V$7))/(OFFSET(Data!$A$1,0,MATCH(V$6,Data!$1:$1,0)-1,1000,1)=IF(V$7="","Yes",V$7))*ROW(Data!$C$1:$C$1000),ROW(V127)-ROW(V$7)),1),"")</f>
        <v/>
      </c>
      <c r="W127" s="49" t="str">
        <f ca="1">IF(X127="","",IF(INDEX(Data!$BI:$BI,MATCH(X127,Data!$A:$A,0),1)=0,"",INDEX(Data!$BI:$BI,MATCH(X127,Data!$A:$A,0),1)))</f>
        <v/>
      </c>
      <c r="X127" s="49" t="str">
        <f ca="1">IFERROR(INDEX(Data!$A$1:V$1000,_xlfn.AGGREGATE(15,6,(OFFSET(Data!$A$1,0,MATCH(X$6,Data!$1:$1,0)-1,1000,1)=IF(X$7="","Yes",X$7))/(OFFSET(Data!$A$1,0,MATCH(X$6,Data!$1:$1,0)-1,1000,1)=IF(X$7="","Yes",X$7))*ROW(Data!$C$1:$C$1000),ROW(X127)-ROW(X$7)),1),"")</f>
        <v/>
      </c>
      <c r="Y127" s="49" t="str">
        <f ca="1">IF(Z127="","",IF(INDEX(Data!$BI:$BI,MATCH(Z127,Data!$A:$A,0),1)=0,"",INDEX(Data!$BI:$BI,MATCH(Z127,Data!$A:$A,0),1)))</f>
        <v/>
      </c>
      <c r="Z127" s="49" t="str">
        <f ca="1">IFERROR(INDEX(Data!$A$1:X$1000,_xlfn.AGGREGATE(15,6,(OFFSET(Data!$A$1,0,MATCH(Z$6,Data!$1:$1,0)-1,1000,1)=IF(Z$7="","Yes",Z$7))/(OFFSET(Data!$A$1,0,MATCH(Z$6,Data!$1:$1,0)-1,1000,1)=IF(Z$7="","Yes",Z$7))*ROW(Data!$C$1:$C$1000),ROW(Z127)-ROW(Z$7)),1),"")</f>
        <v/>
      </c>
      <c r="AA127" s="49" t="str">
        <f ca="1">IF(AB127="","",IF(INDEX(Data!$BI:$BI,MATCH(AB127,Data!$A:$A,0),1)=0,"",INDEX(Data!$BI:$BI,MATCH(AB127,Data!$A:$A,0),1)))</f>
        <v/>
      </c>
      <c r="AB127" s="49" t="str">
        <f ca="1">IFERROR(INDEX(Data!$A$1:Z$1000,_xlfn.AGGREGATE(15,6,(OFFSET(Data!$A$1,0,MATCH(AB$6,Data!$1:$1,0)-1,1000,1)=IF(AB$7="","Yes",AB$7))/(OFFSET(Data!$A$1,0,MATCH(AB$6,Data!$1:$1,0)-1,1000,1)=IF(AB$7="","Yes",AB$7))*ROW(Data!$C$1:$C$1000),ROW(AB127)-ROW(AB$7)),1),"")</f>
        <v/>
      </c>
      <c r="AC127" s="49" t="str">
        <f ca="1">IF(AD127="","",IF(INDEX(Data!$BI:$BI,MATCH(AD127,Data!$A:$A,0),1)=0,"",INDEX(Data!$BI:$BI,MATCH(AD127,Data!$A:$A,0),1)))</f>
        <v/>
      </c>
      <c r="AD127" s="49" t="str">
        <f ca="1">IFERROR(INDEX(Data!$A$1:AB$1000,_xlfn.AGGREGATE(15,6,(OFFSET(Data!$A$1,0,MATCH(AD$6,Data!$1:$1,0)-1,1000,1)=IF(AD$7="","Yes",AD$7))/(OFFSET(Data!$A$1,0,MATCH(AD$6,Data!$1:$1,0)-1,1000,1)=IF(AD$7="","Yes",AD$7))*ROW(Data!$C$1:$C$1000),ROW(AD127)-ROW(AD$7)),1),"")</f>
        <v/>
      </c>
      <c r="AE127" s="49" t="str">
        <f ca="1">IF(AF127="","",IF(INDEX(Data!$BI:$BI,MATCH(AF127,Data!$A:$A,0),1)=0,"",INDEX(Data!$BI:$BI,MATCH(AF127,Data!$A:$A,0),1)))</f>
        <v/>
      </c>
      <c r="AF127" s="49" t="str">
        <f ca="1">IFERROR(INDEX(Data!$A$1:AJ$1000,_xlfn.AGGREGATE(15,6,(OFFSET(Data!$A$1,0,MATCH(AF$6,Data!$1:$1,0)-1,1000,1)=IF(AF$7="","Yes",AF$7))/(OFFSET(Data!$A$1,0,MATCH(AF$6,Data!$1:$1,0)-1,1000,1)=IF(AF$7="","Yes",AF$7))*ROW(Data!$C$1:$C$1000),ROW(AF127)-ROW(AF$7)),1),"")</f>
        <v/>
      </c>
      <c r="AG127" s="49" t="str">
        <f ca="1">IF(AH127="","",IF(INDEX(Data!$BI:$BI,MATCH(AH127,Data!$A:$A,0),1)=0,"",INDEX(Data!$BI:$BI,MATCH(AH127,Data!$A:$A,0),1)))</f>
        <v/>
      </c>
      <c r="AH127" s="49" t="str">
        <f ca="1">IFERROR(INDEX(Data!$A$1:AL$1000,_xlfn.AGGREGATE(15,6,(OFFSET(Data!$A$1,0,MATCH(AH$6,Data!$1:$1,0)-1,1000,1)=IF(AH$7="","Yes",AH$7))/(OFFSET(Data!$A$1,0,MATCH(AH$6,Data!$1:$1,0)-1,1000,1)=IF(AH$7="","Yes",AH$7))*ROW(Data!$C$1:$C$1000),ROW(AH127)-ROW(AH$7)),1),"")</f>
        <v/>
      </c>
    </row>
    <row r="128" spans="1:34" x14ac:dyDescent="0.4">
      <c r="A128" s="49" t="str">
        <f ca="1">IF(B128="","",IF(INDEX(Data!$BI:$BI,MATCH(B128,Data!$A:$A,0),1)=0,"",INDEX(Data!$BI:$BI,MATCH(B128,Data!$A:$A,0),1)))</f>
        <v/>
      </c>
      <c r="B128" s="49" t="str">
        <f ca="1">IFERROR(INDEX(Data!A$1:$A$1000,_xlfn.AGGREGATE(15,6,(OFFSET(Data!$A$1,0,MATCH(B$6,Data!$1:$1,0)-1,1000,1)=IF(B$7="","Yes",B$7))/(OFFSET(Data!$A$1,0,MATCH(B$6,Data!$1:$1,0)-1,1000,1)=IF(B$7="","Yes",B$7))*ROW(Data!$C$1:$C$1000),ROW(B128)-ROW(B$7)),1),"")</f>
        <v/>
      </c>
      <c r="C128" s="49" t="str">
        <f ca="1">IF(D128="","",IF(INDEX(Data!$BI:$BI,MATCH(D128,Data!$A:$A,0),1)=0,"",INDEX(Data!$BI:$BI,MATCH(D128,Data!$A:$A,0),1)))</f>
        <v/>
      </c>
      <c r="D128" s="49" t="str">
        <f ca="1">IFERROR(INDEX(Data!$A$1:C$1000,_xlfn.AGGREGATE(15,6,(OFFSET(Data!$A$1,0,MATCH(D$6,Data!$1:$1,0)-1,1000,1)=IF(D$7="","Yes",D$7))/(OFFSET(Data!$A$1,0,MATCH(D$6,Data!$1:$1,0)-1,1000,1)=IF(D$7="","Yes",D$7))*ROW(Data!$C$1:$C$1000),ROW(D128)-ROW(D$7)),1),"")</f>
        <v/>
      </c>
      <c r="E128" s="49" t="str">
        <f ca="1">IF(F128="","",IF(INDEX(Data!$BI:$BI,MATCH(F128,Data!$A:$A,0),1)=0,"",INDEX(Data!$BI:$BI,MATCH(F128,Data!$A:$A,0),1)))</f>
        <v/>
      </c>
      <c r="F128" s="49" t="str">
        <f ca="1">IFERROR(INDEX(Data!$A$1:E$1000,_xlfn.AGGREGATE(15,6,(OFFSET(Data!$A$1,0,MATCH(F$6,Data!$1:$1,0)-1,1000,1)=IF(F$7="","Yes",F$7))/(OFFSET(Data!$A$1,0,MATCH(F$6,Data!$1:$1,0)-1,1000,1)=IF(F$7="","Yes",F$7))*ROW(Data!$C$1:$C$1000),ROW(F128)-ROW(F$7)),1),"")</f>
        <v/>
      </c>
      <c r="G128" s="49" t="str">
        <f ca="1">IF(H128="","",IF(INDEX(Data!$BI:$BI,MATCH(H128,Data!$A:$A,0),1)=0,"",INDEX(Data!$BI:$BI,MATCH(H128,Data!$A:$A,0),1)))</f>
        <v/>
      </c>
      <c r="H128" s="49" t="str">
        <f ca="1">IFERROR(INDEX(Data!$A$1:G$1000,_xlfn.AGGREGATE(15,6,(OFFSET(Data!$A$1,0,MATCH(H$6,Data!$1:$1,0)-1,1000,1)=IF(H$7="","Yes",H$7))/(OFFSET(Data!$A$1,0,MATCH(H$6,Data!$1:$1,0)-1,1000,1)=IF(H$7="","Yes",H$7))*ROW(Data!$C$1:$C$1000),ROW(H128)-ROW(H$7)),1),"")</f>
        <v/>
      </c>
      <c r="I128" s="49" t="str">
        <f ca="1">IF(J128="","",IF(INDEX(Data!$BI:$BI,MATCH(J128,Data!$A:$A,0),1)=0,"",INDEX(Data!$BI:$BI,MATCH(J128,Data!$A:$A,0),1)))</f>
        <v/>
      </c>
      <c r="J128" s="49" t="str">
        <f ca="1">IFERROR(INDEX(Data!$A$1:I$1000,_xlfn.AGGREGATE(15,6,(OFFSET(Data!$A$1,0,MATCH(J$6,Data!$1:$1,0)-1,1000,1)=IF(J$7="","Yes",J$7))/(OFFSET(Data!$A$1,0,MATCH(J$6,Data!$1:$1,0)-1,1000,1)=IF(J$7="","Yes",J$7))*ROW(Data!$C$1:$C$1000),ROW(J128)-ROW(J$7)),1),"")</f>
        <v/>
      </c>
      <c r="K128" s="49" t="str">
        <f ca="1">IF(L128="","",IF(INDEX(Data!$BI:$BI,MATCH(L128,Data!$A:$A,0),1)=0,"",INDEX(Data!$BI:$BI,MATCH(L128,Data!$A:$A,0),1)))</f>
        <v/>
      </c>
      <c r="L128" s="49" t="str">
        <f ca="1">IFERROR(INDEX(Data!$A$1:K$1000,_xlfn.AGGREGATE(15,6,(OFFSET(Data!$A$1,0,MATCH(L$6,Data!$1:$1,0)-1,1000,1)=IF(L$7="","Yes",L$7))/(OFFSET(Data!$A$1,0,MATCH(L$6,Data!$1:$1,0)-1,1000,1)=IF(L$7="","Yes",L$7))*ROW(Data!$C$1:$C$1000),ROW(L128)-ROW(L$7)),1),"")</f>
        <v/>
      </c>
      <c r="M128" s="49" t="str">
        <f ca="1">IF(N128="","",IF(INDEX(Data!$BI:$BI,MATCH(N128,Data!$A:$A,0),1)=0,"",INDEX(Data!$BI:$BI,MATCH(N128,Data!$A:$A,0),1)))</f>
        <v/>
      </c>
      <c r="N128" s="49" t="str">
        <f ca="1">IFERROR(INDEX(Data!$A$1:M$1000,_xlfn.AGGREGATE(15,6,(OFFSET(Data!$A$1,0,MATCH(N$6,Data!$1:$1,0)-1,1000,1)=IF(N$7="","Yes",N$7))/(OFFSET(Data!$A$1,0,MATCH(N$6,Data!$1:$1,0)-1,1000,1)=IF(N$7="","Yes",N$7))*ROW(Data!$C$1:$C$1000),ROW(N128)-ROW(N$7)),1),"")</f>
        <v/>
      </c>
      <c r="O128" s="49" t="str">
        <f ca="1">IF(P128="","",IF(INDEX(Data!$BI:$BI,MATCH(P128,Data!$A:$A,0),1)=0,"",INDEX(Data!$BI:$BI,MATCH(P128,Data!$A:$A,0),1)))</f>
        <v/>
      </c>
      <c r="P128" s="49" t="str">
        <f ca="1">IFERROR(INDEX(Data!$A$1:O$1000,_xlfn.AGGREGATE(15,6,(OFFSET(Data!$A$1,0,MATCH(P$6,Data!$1:$1,0)-1,1000,1)=IF(P$7="","Yes",P$7))/(OFFSET(Data!$A$1,0,MATCH(P$6,Data!$1:$1,0)-1,1000,1)=IF(P$7="","Yes",P$7))*ROW(Data!$C$1:$C$1000),ROW(P128)-ROW(P$7)),1),"")</f>
        <v>USA Network</v>
      </c>
      <c r="Q128" s="49" t="str">
        <f ca="1">IF(R128="","",IF(INDEX(Data!$BI:$BI,MATCH(R128,Data!$A:$A,0),1)=0,"",INDEX(Data!$BI:$BI,MATCH(R128,Data!$A:$A,0),1)))</f>
        <v/>
      </c>
      <c r="R128" s="49" t="str">
        <f ca="1">IFERROR(INDEX(Data!$A$1:Q$1000,_xlfn.AGGREGATE(15,6,(OFFSET(Data!$A$1,0,MATCH(R$6,Data!$1:$1,0)-1,1000,1)=IF(R$7="","Yes",R$7))/(OFFSET(Data!$A$1,0,MATCH(R$6,Data!$1:$1,0)-1,1000,1)=IF(R$7="","Yes",R$7))*ROW(Data!$C$1:$C$1000),ROW(R128)-ROW(R$7)),1),"")</f>
        <v>TruTV</v>
      </c>
      <c r="S128" s="49" t="str">
        <f ca="1">IF(T128="","",IF(INDEX(Data!$BI:$BI,MATCH(T128,Data!$A:$A,0),1)=0,"",INDEX(Data!$BI:$BI,MATCH(T128,Data!$A:$A,0),1)))</f>
        <v/>
      </c>
      <c r="T128" s="49" t="str">
        <f ca="1">IFERROR(INDEX(Data!$A$1:R$1000,_xlfn.AGGREGATE(15,6,(OFFSET(Data!$A$1,0,MATCH(T$6,Data!$1:$1,0)-1,1000,1)=IF(T$7="","Yes",T$7))/(OFFSET(Data!$A$1,0,MATCH(T$6,Data!$1:$1,0)-1,1000,1)=IF(T$7="","Yes",T$7))*ROW(Data!$C$1:$C$1000),ROW(T128)-ROW(T$7)),1),"")</f>
        <v/>
      </c>
      <c r="U128" s="49" t="str">
        <f ca="1">IF(V128="","",IF(INDEX(Data!$BI:$BI,MATCH(V128,Data!$A:$A,0),1)=0,"",INDEX(Data!$BI:$BI,MATCH(V128,Data!$A:$A,0),1)))</f>
        <v/>
      </c>
      <c r="V128" s="49" t="str">
        <f ca="1">IFERROR(INDEX(Data!$A$1:T$1000,_xlfn.AGGREGATE(15,6,(OFFSET(Data!$A$1,0,MATCH(V$6,Data!$1:$1,0)-1,1000,1)=IF(V$7="","Yes",V$7))/(OFFSET(Data!$A$1,0,MATCH(V$6,Data!$1:$1,0)-1,1000,1)=IF(V$7="","Yes",V$7))*ROW(Data!$C$1:$C$1000),ROW(V128)-ROW(V$7)),1),"")</f>
        <v/>
      </c>
      <c r="W128" s="49" t="str">
        <f ca="1">IF(X128="","",IF(INDEX(Data!$BI:$BI,MATCH(X128,Data!$A:$A,0),1)=0,"",INDEX(Data!$BI:$BI,MATCH(X128,Data!$A:$A,0),1)))</f>
        <v/>
      </c>
      <c r="X128" s="49" t="str">
        <f ca="1">IFERROR(INDEX(Data!$A$1:V$1000,_xlfn.AGGREGATE(15,6,(OFFSET(Data!$A$1,0,MATCH(X$6,Data!$1:$1,0)-1,1000,1)=IF(X$7="","Yes",X$7))/(OFFSET(Data!$A$1,0,MATCH(X$6,Data!$1:$1,0)-1,1000,1)=IF(X$7="","Yes",X$7))*ROW(Data!$C$1:$C$1000),ROW(X128)-ROW(X$7)),1),"")</f>
        <v/>
      </c>
      <c r="Y128" s="49" t="str">
        <f ca="1">IF(Z128="","",IF(INDEX(Data!$BI:$BI,MATCH(Z128,Data!$A:$A,0),1)=0,"",INDEX(Data!$BI:$BI,MATCH(Z128,Data!$A:$A,0),1)))</f>
        <v/>
      </c>
      <c r="Z128" s="49" t="str">
        <f ca="1">IFERROR(INDEX(Data!$A$1:X$1000,_xlfn.AGGREGATE(15,6,(OFFSET(Data!$A$1,0,MATCH(Z$6,Data!$1:$1,0)-1,1000,1)=IF(Z$7="","Yes",Z$7))/(OFFSET(Data!$A$1,0,MATCH(Z$6,Data!$1:$1,0)-1,1000,1)=IF(Z$7="","Yes",Z$7))*ROW(Data!$C$1:$C$1000),ROW(Z128)-ROW(Z$7)),1),"")</f>
        <v/>
      </c>
      <c r="AA128" s="49" t="str">
        <f ca="1">IF(AB128="","",IF(INDEX(Data!$BI:$BI,MATCH(AB128,Data!$A:$A,0),1)=0,"",INDEX(Data!$BI:$BI,MATCH(AB128,Data!$A:$A,0),1)))</f>
        <v/>
      </c>
      <c r="AB128" s="49" t="str">
        <f ca="1">IFERROR(INDEX(Data!$A$1:Z$1000,_xlfn.AGGREGATE(15,6,(OFFSET(Data!$A$1,0,MATCH(AB$6,Data!$1:$1,0)-1,1000,1)=IF(AB$7="","Yes",AB$7))/(OFFSET(Data!$A$1,0,MATCH(AB$6,Data!$1:$1,0)-1,1000,1)=IF(AB$7="","Yes",AB$7))*ROW(Data!$C$1:$C$1000),ROW(AB128)-ROW(AB$7)),1),"")</f>
        <v/>
      </c>
      <c r="AC128" s="49" t="str">
        <f ca="1">IF(AD128="","",IF(INDEX(Data!$BI:$BI,MATCH(AD128,Data!$A:$A,0),1)=0,"",INDEX(Data!$BI:$BI,MATCH(AD128,Data!$A:$A,0),1)))</f>
        <v/>
      </c>
      <c r="AD128" s="49" t="str">
        <f ca="1">IFERROR(INDEX(Data!$A$1:AB$1000,_xlfn.AGGREGATE(15,6,(OFFSET(Data!$A$1,0,MATCH(AD$6,Data!$1:$1,0)-1,1000,1)=IF(AD$7="","Yes",AD$7))/(OFFSET(Data!$A$1,0,MATCH(AD$6,Data!$1:$1,0)-1,1000,1)=IF(AD$7="","Yes",AD$7))*ROW(Data!$C$1:$C$1000),ROW(AD128)-ROW(AD$7)),1),"")</f>
        <v/>
      </c>
      <c r="AE128" s="49" t="str">
        <f ca="1">IF(AF128="","",IF(INDEX(Data!$BI:$BI,MATCH(AF128,Data!$A:$A,0),1)=0,"",INDEX(Data!$BI:$BI,MATCH(AF128,Data!$A:$A,0),1)))</f>
        <v/>
      </c>
      <c r="AF128" s="49" t="str">
        <f ca="1">IFERROR(INDEX(Data!$A$1:AJ$1000,_xlfn.AGGREGATE(15,6,(OFFSET(Data!$A$1,0,MATCH(AF$6,Data!$1:$1,0)-1,1000,1)=IF(AF$7="","Yes",AF$7))/(OFFSET(Data!$A$1,0,MATCH(AF$6,Data!$1:$1,0)-1,1000,1)=IF(AF$7="","Yes",AF$7))*ROW(Data!$C$1:$C$1000),ROW(AF128)-ROW(AF$7)),1),"")</f>
        <v/>
      </c>
      <c r="AG128" s="49" t="str">
        <f ca="1">IF(AH128="","",IF(INDEX(Data!$BI:$BI,MATCH(AH128,Data!$A:$A,0),1)=0,"",INDEX(Data!$BI:$BI,MATCH(AH128,Data!$A:$A,0),1)))</f>
        <v/>
      </c>
      <c r="AH128" s="49" t="str">
        <f ca="1">IFERROR(INDEX(Data!$A$1:AL$1000,_xlfn.AGGREGATE(15,6,(OFFSET(Data!$A$1,0,MATCH(AH$6,Data!$1:$1,0)-1,1000,1)=IF(AH$7="","Yes",AH$7))/(OFFSET(Data!$A$1,0,MATCH(AH$6,Data!$1:$1,0)-1,1000,1)=IF(AH$7="","Yes",AH$7))*ROW(Data!$C$1:$C$1000),ROW(AH128)-ROW(AH$7)),1),"")</f>
        <v/>
      </c>
    </row>
    <row r="129" spans="1:34" ht="24" x14ac:dyDescent="0.4">
      <c r="A129" s="49" t="str">
        <f ca="1">IF(B129="","",IF(INDEX(Data!$BI:$BI,MATCH(B129,Data!$A:$A,0),1)=0,"",INDEX(Data!$BI:$BI,MATCH(B129,Data!$A:$A,0),1)))</f>
        <v/>
      </c>
      <c r="B129" s="49" t="str">
        <f ca="1">IFERROR(INDEX(Data!A$1:$A$1000,_xlfn.AGGREGATE(15,6,(OFFSET(Data!$A$1,0,MATCH(B$6,Data!$1:$1,0)-1,1000,1)=IF(B$7="","Yes",B$7))/(OFFSET(Data!$A$1,0,MATCH(B$6,Data!$1:$1,0)-1,1000,1)=IF(B$7="","Yes",B$7))*ROW(Data!$C$1:$C$1000),ROW(B129)-ROW(B$7)),1),"")</f>
        <v/>
      </c>
      <c r="C129" s="49" t="str">
        <f ca="1">IF(D129="","",IF(INDEX(Data!$BI:$BI,MATCH(D129,Data!$A:$A,0),1)=0,"",INDEX(Data!$BI:$BI,MATCH(D129,Data!$A:$A,0),1)))</f>
        <v/>
      </c>
      <c r="D129" s="49" t="str">
        <f ca="1">IFERROR(INDEX(Data!$A$1:C$1000,_xlfn.AGGREGATE(15,6,(OFFSET(Data!$A$1,0,MATCH(D$6,Data!$1:$1,0)-1,1000,1)=IF(D$7="","Yes",D$7))/(OFFSET(Data!$A$1,0,MATCH(D$6,Data!$1:$1,0)-1,1000,1)=IF(D$7="","Yes",D$7))*ROW(Data!$C$1:$C$1000),ROW(D129)-ROW(D$7)),1),"")</f>
        <v/>
      </c>
      <c r="E129" s="49" t="str">
        <f ca="1">IF(F129="","",IF(INDEX(Data!$BI:$BI,MATCH(F129,Data!$A:$A,0),1)=0,"",INDEX(Data!$BI:$BI,MATCH(F129,Data!$A:$A,0),1)))</f>
        <v/>
      </c>
      <c r="F129" s="49" t="str">
        <f ca="1">IFERROR(INDEX(Data!$A$1:E$1000,_xlfn.AGGREGATE(15,6,(OFFSET(Data!$A$1,0,MATCH(F$6,Data!$1:$1,0)-1,1000,1)=IF(F$7="","Yes",F$7))/(OFFSET(Data!$A$1,0,MATCH(F$6,Data!$1:$1,0)-1,1000,1)=IF(F$7="","Yes",F$7))*ROW(Data!$C$1:$C$1000),ROW(F129)-ROW(F$7)),1),"")</f>
        <v/>
      </c>
      <c r="G129" s="49" t="str">
        <f ca="1">IF(H129="","",IF(INDEX(Data!$BI:$BI,MATCH(H129,Data!$A:$A,0),1)=0,"",INDEX(Data!$BI:$BI,MATCH(H129,Data!$A:$A,0),1)))</f>
        <v/>
      </c>
      <c r="H129" s="49" t="str">
        <f ca="1">IFERROR(INDEX(Data!$A$1:G$1000,_xlfn.AGGREGATE(15,6,(OFFSET(Data!$A$1,0,MATCH(H$6,Data!$1:$1,0)-1,1000,1)=IF(H$7="","Yes",H$7))/(OFFSET(Data!$A$1,0,MATCH(H$6,Data!$1:$1,0)-1,1000,1)=IF(H$7="","Yes",H$7))*ROW(Data!$C$1:$C$1000),ROW(H129)-ROW(H$7)),1),"")</f>
        <v/>
      </c>
      <c r="I129" s="49" t="str">
        <f ca="1">IF(J129="","",IF(INDEX(Data!$BI:$BI,MATCH(J129,Data!$A:$A,0),1)=0,"",INDEX(Data!$BI:$BI,MATCH(J129,Data!$A:$A,0),1)))</f>
        <v/>
      </c>
      <c r="J129" s="49" t="str">
        <f ca="1">IFERROR(INDEX(Data!$A$1:I$1000,_xlfn.AGGREGATE(15,6,(OFFSET(Data!$A$1,0,MATCH(J$6,Data!$1:$1,0)-1,1000,1)=IF(J$7="","Yes",J$7))/(OFFSET(Data!$A$1,0,MATCH(J$6,Data!$1:$1,0)-1,1000,1)=IF(J$7="","Yes",J$7))*ROW(Data!$C$1:$C$1000),ROW(J129)-ROW(J$7)),1),"")</f>
        <v/>
      </c>
      <c r="K129" s="49" t="str">
        <f ca="1">IF(L129="","",IF(INDEX(Data!$BI:$BI,MATCH(L129,Data!$A:$A,0),1)=0,"",INDEX(Data!$BI:$BI,MATCH(L129,Data!$A:$A,0),1)))</f>
        <v/>
      </c>
      <c r="L129" s="49" t="str">
        <f ca="1">IFERROR(INDEX(Data!$A$1:K$1000,_xlfn.AGGREGATE(15,6,(OFFSET(Data!$A$1,0,MATCH(L$6,Data!$1:$1,0)-1,1000,1)=IF(L$7="","Yes",L$7))/(OFFSET(Data!$A$1,0,MATCH(L$6,Data!$1:$1,0)-1,1000,1)=IF(L$7="","Yes",L$7))*ROW(Data!$C$1:$C$1000),ROW(L129)-ROW(L$7)),1),"")</f>
        <v/>
      </c>
      <c r="M129" s="49" t="str">
        <f ca="1">IF(N129="","",IF(INDEX(Data!$BI:$BI,MATCH(N129,Data!$A:$A,0),1)=0,"",INDEX(Data!$BI:$BI,MATCH(N129,Data!$A:$A,0),1)))</f>
        <v/>
      </c>
      <c r="N129" s="49" t="str">
        <f ca="1">IFERROR(INDEX(Data!$A$1:M$1000,_xlfn.AGGREGATE(15,6,(OFFSET(Data!$A$1,0,MATCH(N$6,Data!$1:$1,0)-1,1000,1)=IF(N$7="","Yes",N$7))/(OFFSET(Data!$A$1,0,MATCH(N$6,Data!$1:$1,0)-1,1000,1)=IF(N$7="","Yes",N$7))*ROW(Data!$C$1:$C$1000),ROW(N129)-ROW(N$7)),1),"")</f>
        <v/>
      </c>
      <c r="O129" s="49" t="str">
        <f ca="1">IF(P129="","",IF(INDEX(Data!$BI:$BI,MATCH(P129,Data!$A:$A,0),1)=0,"",INDEX(Data!$BI:$BI,MATCH(P129,Data!$A:$A,0),1)))</f>
        <v/>
      </c>
      <c r="P129" s="49" t="str">
        <f ca="1">IFERROR(INDEX(Data!$A$1:O$1000,_xlfn.AGGREGATE(15,6,(OFFSET(Data!$A$1,0,MATCH(P$6,Data!$1:$1,0)-1,1000,1)=IF(P$7="","Yes",P$7))/(OFFSET(Data!$A$1,0,MATCH(P$6,Data!$1:$1,0)-1,1000,1)=IF(P$7="","Yes",P$7))*ROW(Data!$C$1:$C$1000),ROW(P129)-ROW(P$7)),1),"")</f>
        <v>VH1</v>
      </c>
      <c r="Q129" s="49" t="str">
        <f ca="1">IF(R129="","",IF(INDEX(Data!$BI:$BI,MATCH(R129,Data!$A:$A,0),1)=0,"",INDEX(Data!$BI:$BI,MATCH(R129,Data!$A:$A,0),1)))</f>
        <v/>
      </c>
      <c r="R129" s="49" t="str">
        <f ca="1">IFERROR(INDEX(Data!$A$1:Q$1000,_xlfn.AGGREGATE(15,6,(OFFSET(Data!$A$1,0,MATCH(R$6,Data!$1:$1,0)-1,1000,1)=IF(R$7="","Yes",R$7))/(OFFSET(Data!$A$1,0,MATCH(R$6,Data!$1:$1,0)-1,1000,1)=IF(R$7="","Yes",R$7))*ROW(Data!$C$1:$C$1000),ROW(R129)-ROW(R$7)),1),"")</f>
        <v>Turner Classic Movies</v>
      </c>
      <c r="S129" s="49" t="str">
        <f ca="1">IF(T129="","",IF(INDEX(Data!$BI:$BI,MATCH(T129,Data!$A:$A,0),1)=0,"",INDEX(Data!$BI:$BI,MATCH(T129,Data!$A:$A,0),1)))</f>
        <v/>
      </c>
      <c r="T129" s="49" t="str">
        <f ca="1">IFERROR(INDEX(Data!$A$1:R$1000,_xlfn.AGGREGATE(15,6,(OFFSET(Data!$A$1,0,MATCH(T$6,Data!$1:$1,0)-1,1000,1)=IF(T$7="","Yes",T$7))/(OFFSET(Data!$A$1,0,MATCH(T$6,Data!$1:$1,0)-1,1000,1)=IF(T$7="","Yes",T$7))*ROW(Data!$C$1:$C$1000),ROW(T129)-ROW(T$7)),1),"")</f>
        <v/>
      </c>
      <c r="U129" s="49" t="str">
        <f ca="1">IF(V129="","",IF(INDEX(Data!$BI:$BI,MATCH(V129,Data!$A:$A,0),1)=0,"",INDEX(Data!$BI:$BI,MATCH(V129,Data!$A:$A,0),1)))</f>
        <v/>
      </c>
      <c r="V129" s="49" t="str">
        <f ca="1">IFERROR(INDEX(Data!$A$1:T$1000,_xlfn.AGGREGATE(15,6,(OFFSET(Data!$A$1,0,MATCH(V$6,Data!$1:$1,0)-1,1000,1)=IF(V$7="","Yes",V$7))/(OFFSET(Data!$A$1,0,MATCH(V$6,Data!$1:$1,0)-1,1000,1)=IF(V$7="","Yes",V$7))*ROW(Data!$C$1:$C$1000),ROW(V129)-ROW(V$7)),1),"")</f>
        <v/>
      </c>
      <c r="W129" s="49" t="str">
        <f ca="1">IF(X129="","",IF(INDEX(Data!$BI:$BI,MATCH(X129,Data!$A:$A,0),1)=0,"",INDEX(Data!$BI:$BI,MATCH(X129,Data!$A:$A,0),1)))</f>
        <v/>
      </c>
      <c r="X129" s="49" t="str">
        <f ca="1">IFERROR(INDEX(Data!$A$1:V$1000,_xlfn.AGGREGATE(15,6,(OFFSET(Data!$A$1,0,MATCH(X$6,Data!$1:$1,0)-1,1000,1)=IF(X$7="","Yes",X$7))/(OFFSET(Data!$A$1,0,MATCH(X$6,Data!$1:$1,0)-1,1000,1)=IF(X$7="","Yes",X$7))*ROW(Data!$C$1:$C$1000),ROW(X129)-ROW(X$7)),1),"")</f>
        <v/>
      </c>
      <c r="Y129" s="49" t="str">
        <f ca="1">IF(Z129="","",IF(INDEX(Data!$BI:$BI,MATCH(Z129,Data!$A:$A,0),1)=0,"",INDEX(Data!$BI:$BI,MATCH(Z129,Data!$A:$A,0),1)))</f>
        <v/>
      </c>
      <c r="Z129" s="49" t="str">
        <f ca="1">IFERROR(INDEX(Data!$A$1:X$1000,_xlfn.AGGREGATE(15,6,(OFFSET(Data!$A$1,0,MATCH(Z$6,Data!$1:$1,0)-1,1000,1)=IF(Z$7="","Yes",Z$7))/(OFFSET(Data!$A$1,0,MATCH(Z$6,Data!$1:$1,0)-1,1000,1)=IF(Z$7="","Yes",Z$7))*ROW(Data!$C$1:$C$1000),ROW(Z129)-ROW(Z$7)),1),"")</f>
        <v/>
      </c>
      <c r="AA129" s="49" t="str">
        <f ca="1">IF(AB129="","",IF(INDEX(Data!$BI:$BI,MATCH(AB129,Data!$A:$A,0),1)=0,"",INDEX(Data!$BI:$BI,MATCH(AB129,Data!$A:$A,0),1)))</f>
        <v/>
      </c>
      <c r="AB129" s="49" t="str">
        <f ca="1">IFERROR(INDEX(Data!$A$1:Z$1000,_xlfn.AGGREGATE(15,6,(OFFSET(Data!$A$1,0,MATCH(AB$6,Data!$1:$1,0)-1,1000,1)=IF(AB$7="","Yes",AB$7))/(OFFSET(Data!$A$1,0,MATCH(AB$6,Data!$1:$1,0)-1,1000,1)=IF(AB$7="","Yes",AB$7))*ROW(Data!$C$1:$C$1000),ROW(AB129)-ROW(AB$7)),1),"")</f>
        <v/>
      </c>
      <c r="AC129" s="49" t="str">
        <f ca="1">IF(AD129="","",IF(INDEX(Data!$BI:$BI,MATCH(AD129,Data!$A:$A,0),1)=0,"",INDEX(Data!$BI:$BI,MATCH(AD129,Data!$A:$A,0),1)))</f>
        <v/>
      </c>
      <c r="AD129" s="49" t="str">
        <f ca="1">IFERROR(INDEX(Data!$A$1:AB$1000,_xlfn.AGGREGATE(15,6,(OFFSET(Data!$A$1,0,MATCH(AD$6,Data!$1:$1,0)-1,1000,1)=IF(AD$7="","Yes",AD$7))/(OFFSET(Data!$A$1,0,MATCH(AD$6,Data!$1:$1,0)-1,1000,1)=IF(AD$7="","Yes",AD$7))*ROW(Data!$C$1:$C$1000),ROW(AD129)-ROW(AD$7)),1),"")</f>
        <v/>
      </c>
      <c r="AE129" s="49" t="str">
        <f ca="1">IF(AF129="","",IF(INDEX(Data!$BI:$BI,MATCH(AF129,Data!$A:$A,0),1)=0,"",INDEX(Data!$BI:$BI,MATCH(AF129,Data!$A:$A,0),1)))</f>
        <v/>
      </c>
      <c r="AF129" s="49" t="str">
        <f ca="1">IFERROR(INDEX(Data!$A$1:AJ$1000,_xlfn.AGGREGATE(15,6,(OFFSET(Data!$A$1,0,MATCH(AF$6,Data!$1:$1,0)-1,1000,1)=IF(AF$7="","Yes",AF$7))/(OFFSET(Data!$A$1,0,MATCH(AF$6,Data!$1:$1,0)-1,1000,1)=IF(AF$7="","Yes",AF$7))*ROW(Data!$C$1:$C$1000),ROW(AF129)-ROW(AF$7)),1),"")</f>
        <v/>
      </c>
      <c r="AG129" s="49" t="str">
        <f ca="1">IF(AH129="","",IF(INDEX(Data!$BI:$BI,MATCH(AH129,Data!$A:$A,0),1)=0,"",INDEX(Data!$BI:$BI,MATCH(AH129,Data!$A:$A,0),1)))</f>
        <v/>
      </c>
      <c r="AH129" s="49" t="str">
        <f ca="1">IFERROR(INDEX(Data!$A$1:AL$1000,_xlfn.AGGREGATE(15,6,(OFFSET(Data!$A$1,0,MATCH(AH$6,Data!$1:$1,0)-1,1000,1)=IF(AH$7="","Yes",AH$7))/(OFFSET(Data!$A$1,0,MATCH(AH$6,Data!$1:$1,0)-1,1000,1)=IF(AH$7="","Yes",AH$7))*ROW(Data!$C$1:$C$1000),ROW(AH129)-ROW(AH$7)),1),"")</f>
        <v/>
      </c>
    </row>
    <row r="130" spans="1:34" x14ac:dyDescent="0.4">
      <c r="A130" s="49" t="str">
        <f ca="1">IF(B130="","",IF(INDEX(Data!$BI:$BI,MATCH(B130,Data!$A:$A,0),1)=0,"",INDEX(Data!$BI:$BI,MATCH(B130,Data!$A:$A,0),1)))</f>
        <v/>
      </c>
      <c r="B130" s="49" t="str">
        <f ca="1">IFERROR(INDEX(Data!A$1:$A$1000,_xlfn.AGGREGATE(15,6,(OFFSET(Data!$A$1,0,MATCH(B$6,Data!$1:$1,0)-1,1000,1)=IF(B$7="","Yes",B$7))/(OFFSET(Data!$A$1,0,MATCH(B$6,Data!$1:$1,0)-1,1000,1)=IF(B$7="","Yes",B$7))*ROW(Data!$C$1:$C$1000),ROW(B130)-ROW(B$7)),1),"")</f>
        <v/>
      </c>
      <c r="C130" s="49" t="str">
        <f ca="1">IF(D130="","",IF(INDEX(Data!$BI:$BI,MATCH(D130,Data!$A:$A,0),1)=0,"",INDEX(Data!$BI:$BI,MATCH(D130,Data!$A:$A,0),1)))</f>
        <v/>
      </c>
      <c r="D130" s="49" t="str">
        <f ca="1">IFERROR(INDEX(Data!$A$1:C$1000,_xlfn.AGGREGATE(15,6,(OFFSET(Data!$A$1,0,MATCH(D$6,Data!$1:$1,0)-1,1000,1)=IF(D$7="","Yes",D$7))/(OFFSET(Data!$A$1,0,MATCH(D$6,Data!$1:$1,0)-1,1000,1)=IF(D$7="","Yes",D$7))*ROW(Data!$C$1:$C$1000),ROW(D130)-ROW(D$7)),1),"")</f>
        <v/>
      </c>
      <c r="E130" s="49" t="str">
        <f ca="1">IF(F130="","",IF(INDEX(Data!$BI:$BI,MATCH(F130,Data!$A:$A,0),1)=0,"",INDEX(Data!$BI:$BI,MATCH(F130,Data!$A:$A,0),1)))</f>
        <v/>
      </c>
      <c r="F130" s="49" t="str">
        <f ca="1">IFERROR(INDEX(Data!$A$1:E$1000,_xlfn.AGGREGATE(15,6,(OFFSET(Data!$A$1,0,MATCH(F$6,Data!$1:$1,0)-1,1000,1)=IF(F$7="","Yes",F$7))/(OFFSET(Data!$A$1,0,MATCH(F$6,Data!$1:$1,0)-1,1000,1)=IF(F$7="","Yes",F$7))*ROW(Data!$C$1:$C$1000),ROW(F130)-ROW(F$7)),1),"")</f>
        <v/>
      </c>
      <c r="G130" s="49" t="str">
        <f ca="1">IF(H130="","",IF(INDEX(Data!$BI:$BI,MATCH(H130,Data!$A:$A,0),1)=0,"",INDEX(Data!$BI:$BI,MATCH(H130,Data!$A:$A,0),1)))</f>
        <v/>
      </c>
      <c r="H130" s="49" t="str">
        <f ca="1">IFERROR(INDEX(Data!$A$1:G$1000,_xlfn.AGGREGATE(15,6,(OFFSET(Data!$A$1,0,MATCH(H$6,Data!$1:$1,0)-1,1000,1)=IF(H$7="","Yes",H$7))/(OFFSET(Data!$A$1,0,MATCH(H$6,Data!$1:$1,0)-1,1000,1)=IF(H$7="","Yes",H$7))*ROW(Data!$C$1:$C$1000),ROW(H130)-ROW(H$7)),1),"")</f>
        <v/>
      </c>
      <c r="I130" s="49" t="str">
        <f ca="1">IF(J130="","",IF(INDEX(Data!$BI:$BI,MATCH(J130,Data!$A:$A,0),1)=0,"",INDEX(Data!$BI:$BI,MATCH(J130,Data!$A:$A,0),1)))</f>
        <v/>
      </c>
      <c r="J130" s="49" t="str">
        <f ca="1">IFERROR(INDEX(Data!$A$1:I$1000,_xlfn.AGGREGATE(15,6,(OFFSET(Data!$A$1,0,MATCH(J$6,Data!$1:$1,0)-1,1000,1)=IF(J$7="","Yes",J$7))/(OFFSET(Data!$A$1,0,MATCH(J$6,Data!$1:$1,0)-1,1000,1)=IF(J$7="","Yes",J$7))*ROW(Data!$C$1:$C$1000),ROW(J130)-ROW(J$7)),1),"")</f>
        <v/>
      </c>
      <c r="K130" s="49" t="str">
        <f ca="1">IF(L130="","",IF(INDEX(Data!$BI:$BI,MATCH(L130,Data!$A:$A,0),1)=0,"",INDEX(Data!$BI:$BI,MATCH(L130,Data!$A:$A,0),1)))</f>
        <v/>
      </c>
      <c r="L130" s="49" t="str">
        <f ca="1">IFERROR(INDEX(Data!$A$1:K$1000,_xlfn.AGGREGATE(15,6,(OFFSET(Data!$A$1,0,MATCH(L$6,Data!$1:$1,0)-1,1000,1)=IF(L$7="","Yes",L$7))/(OFFSET(Data!$A$1,0,MATCH(L$6,Data!$1:$1,0)-1,1000,1)=IF(L$7="","Yes",L$7))*ROW(Data!$C$1:$C$1000),ROW(L130)-ROW(L$7)),1),"")</f>
        <v/>
      </c>
      <c r="M130" s="49" t="str">
        <f ca="1">IF(N130="","",IF(INDEX(Data!$BI:$BI,MATCH(N130,Data!$A:$A,0),1)=0,"",INDEX(Data!$BI:$BI,MATCH(N130,Data!$A:$A,0),1)))</f>
        <v/>
      </c>
      <c r="N130" s="49" t="str">
        <f ca="1">IFERROR(INDEX(Data!$A$1:M$1000,_xlfn.AGGREGATE(15,6,(OFFSET(Data!$A$1,0,MATCH(N$6,Data!$1:$1,0)-1,1000,1)=IF(N$7="","Yes",N$7))/(OFFSET(Data!$A$1,0,MATCH(N$6,Data!$1:$1,0)-1,1000,1)=IF(N$7="","Yes",N$7))*ROW(Data!$C$1:$C$1000),ROW(N130)-ROW(N$7)),1),"")</f>
        <v/>
      </c>
      <c r="O130" s="49" t="str">
        <f ca="1">IF(P130="","",IF(INDEX(Data!$BI:$BI,MATCH(P130,Data!$A:$A,0),1)=0,"",INDEX(Data!$BI:$BI,MATCH(P130,Data!$A:$A,0),1)))</f>
        <v/>
      </c>
      <c r="P130" s="49" t="str">
        <f ca="1">IFERROR(INDEX(Data!$A$1:O$1000,_xlfn.AGGREGATE(15,6,(OFFSET(Data!$A$1,0,MATCH(P$6,Data!$1:$1,0)-1,1000,1)=IF(P$7="","Yes",P$7))/(OFFSET(Data!$A$1,0,MATCH(P$6,Data!$1:$1,0)-1,1000,1)=IF(P$7="","Yes",P$7))*ROW(Data!$C$1:$C$1000),ROW(P130)-ROW(P$7)),1),"")</f>
        <v>Viceland</v>
      </c>
      <c r="Q130" s="49" t="str">
        <f ca="1">IF(R130="","",IF(INDEX(Data!$BI:$BI,MATCH(R130,Data!$A:$A,0),1)=0,"",INDEX(Data!$BI:$BI,MATCH(R130,Data!$A:$A,0),1)))</f>
        <v/>
      </c>
      <c r="R130" s="49" t="str">
        <f ca="1">IFERROR(INDEX(Data!$A$1:Q$1000,_xlfn.AGGREGATE(15,6,(OFFSET(Data!$A$1,0,MATCH(R$6,Data!$1:$1,0)-1,1000,1)=IF(R$7="","Yes",R$7))/(OFFSET(Data!$A$1,0,MATCH(R$6,Data!$1:$1,0)-1,1000,1)=IF(R$7="","Yes",R$7))*ROW(Data!$C$1:$C$1000),ROW(R130)-ROW(R$7)),1),"")</f>
        <v>TV Land</v>
      </c>
      <c r="S130" s="49" t="str">
        <f ca="1">IF(T130="","",IF(INDEX(Data!$BI:$BI,MATCH(T130,Data!$A:$A,0),1)=0,"",INDEX(Data!$BI:$BI,MATCH(T130,Data!$A:$A,0),1)))</f>
        <v/>
      </c>
      <c r="T130" s="49" t="str">
        <f ca="1">IFERROR(INDEX(Data!$A$1:R$1000,_xlfn.AGGREGATE(15,6,(OFFSET(Data!$A$1,0,MATCH(T$6,Data!$1:$1,0)-1,1000,1)=IF(T$7="","Yes",T$7))/(OFFSET(Data!$A$1,0,MATCH(T$6,Data!$1:$1,0)-1,1000,1)=IF(T$7="","Yes",T$7))*ROW(Data!$C$1:$C$1000),ROW(T130)-ROW(T$7)),1),"")</f>
        <v/>
      </c>
      <c r="U130" s="49" t="str">
        <f ca="1">IF(V130="","",IF(INDEX(Data!$BI:$BI,MATCH(V130,Data!$A:$A,0),1)=0,"",INDEX(Data!$BI:$BI,MATCH(V130,Data!$A:$A,0),1)))</f>
        <v/>
      </c>
      <c r="V130" s="49" t="str">
        <f ca="1">IFERROR(INDEX(Data!$A$1:T$1000,_xlfn.AGGREGATE(15,6,(OFFSET(Data!$A$1,0,MATCH(V$6,Data!$1:$1,0)-1,1000,1)=IF(V$7="","Yes",V$7))/(OFFSET(Data!$A$1,0,MATCH(V$6,Data!$1:$1,0)-1,1000,1)=IF(V$7="","Yes",V$7))*ROW(Data!$C$1:$C$1000),ROW(V130)-ROW(V$7)),1),"")</f>
        <v/>
      </c>
      <c r="W130" s="49" t="str">
        <f ca="1">IF(X130="","",IF(INDEX(Data!$BI:$BI,MATCH(X130,Data!$A:$A,0),1)=0,"",INDEX(Data!$BI:$BI,MATCH(X130,Data!$A:$A,0),1)))</f>
        <v/>
      </c>
      <c r="X130" s="49" t="str">
        <f ca="1">IFERROR(INDEX(Data!$A$1:V$1000,_xlfn.AGGREGATE(15,6,(OFFSET(Data!$A$1,0,MATCH(X$6,Data!$1:$1,0)-1,1000,1)=IF(X$7="","Yes",X$7))/(OFFSET(Data!$A$1,0,MATCH(X$6,Data!$1:$1,0)-1,1000,1)=IF(X$7="","Yes",X$7))*ROW(Data!$C$1:$C$1000),ROW(X130)-ROW(X$7)),1),"")</f>
        <v/>
      </c>
      <c r="Y130" s="49" t="str">
        <f ca="1">IF(Z130="","",IF(INDEX(Data!$BI:$BI,MATCH(Z130,Data!$A:$A,0),1)=0,"",INDEX(Data!$BI:$BI,MATCH(Z130,Data!$A:$A,0),1)))</f>
        <v/>
      </c>
      <c r="Z130" s="49" t="str">
        <f ca="1">IFERROR(INDEX(Data!$A$1:X$1000,_xlfn.AGGREGATE(15,6,(OFFSET(Data!$A$1,0,MATCH(Z$6,Data!$1:$1,0)-1,1000,1)=IF(Z$7="","Yes",Z$7))/(OFFSET(Data!$A$1,0,MATCH(Z$6,Data!$1:$1,0)-1,1000,1)=IF(Z$7="","Yes",Z$7))*ROW(Data!$C$1:$C$1000),ROW(Z130)-ROW(Z$7)),1),"")</f>
        <v/>
      </c>
      <c r="AA130" s="49" t="str">
        <f ca="1">IF(AB130="","",IF(INDEX(Data!$BI:$BI,MATCH(AB130,Data!$A:$A,0),1)=0,"",INDEX(Data!$BI:$BI,MATCH(AB130,Data!$A:$A,0),1)))</f>
        <v/>
      </c>
      <c r="AB130" s="49" t="str">
        <f ca="1">IFERROR(INDEX(Data!$A$1:Z$1000,_xlfn.AGGREGATE(15,6,(OFFSET(Data!$A$1,0,MATCH(AB$6,Data!$1:$1,0)-1,1000,1)=IF(AB$7="","Yes",AB$7))/(OFFSET(Data!$A$1,0,MATCH(AB$6,Data!$1:$1,0)-1,1000,1)=IF(AB$7="","Yes",AB$7))*ROW(Data!$C$1:$C$1000),ROW(AB130)-ROW(AB$7)),1),"")</f>
        <v/>
      </c>
      <c r="AC130" s="49" t="str">
        <f ca="1">IF(AD130="","",IF(INDEX(Data!$BI:$BI,MATCH(AD130,Data!$A:$A,0),1)=0,"",INDEX(Data!$BI:$BI,MATCH(AD130,Data!$A:$A,0),1)))</f>
        <v/>
      </c>
      <c r="AD130" s="49" t="str">
        <f ca="1">IFERROR(INDEX(Data!$A$1:AB$1000,_xlfn.AGGREGATE(15,6,(OFFSET(Data!$A$1,0,MATCH(AD$6,Data!$1:$1,0)-1,1000,1)=IF(AD$7="","Yes",AD$7))/(OFFSET(Data!$A$1,0,MATCH(AD$6,Data!$1:$1,0)-1,1000,1)=IF(AD$7="","Yes",AD$7))*ROW(Data!$C$1:$C$1000),ROW(AD130)-ROW(AD$7)),1),"")</f>
        <v/>
      </c>
      <c r="AE130" s="49" t="str">
        <f ca="1">IF(AF130="","",IF(INDEX(Data!$BI:$BI,MATCH(AF130,Data!$A:$A,0),1)=0,"",INDEX(Data!$BI:$BI,MATCH(AF130,Data!$A:$A,0),1)))</f>
        <v/>
      </c>
      <c r="AF130" s="49" t="str">
        <f ca="1">IFERROR(INDEX(Data!$A$1:AJ$1000,_xlfn.AGGREGATE(15,6,(OFFSET(Data!$A$1,0,MATCH(AF$6,Data!$1:$1,0)-1,1000,1)=IF(AF$7="","Yes",AF$7))/(OFFSET(Data!$A$1,0,MATCH(AF$6,Data!$1:$1,0)-1,1000,1)=IF(AF$7="","Yes",AF$7))*ROW(Data!$C$1:$C$1000),ROW(AF130)-ROW(AF$7)),1),"")</f>
        <v/>
      </c>
      <c r="AG130" s="49" t="str">
        <f ca="1">IF(AH130="","",IF(INDEX(Data!$BI:$BI,MATCH(AH130,Data!$A:$A,0),1)=0,"",INDEX(Data!$BI:$BI,MATCH(AH130,Data!$A:$A,0),1)))</f>
        <v/>
      </c>
      <c r="AH130" s="49" t="str">
        <f ca="1">IFERROR(INDEX(Data!$A$1:AL$1000,_xlfn.AGGREGATE(15,6,(OFFSET(Data!$A$1,0,MATCH(AH$6,Data!$1:$1,0)-1,1000,1)=IF(AH$7="","Yes",AH$7))/(OFFSET(Data!$A$1,0,MATCH(AH$6,Data!$1:$1,0)-1,1000,1)=IF(AH$7="","Yes",AH$7))*ROW(Data!$C$1:$C$1000),ROW(AH130)-ROW(AH$7)),1),"")</f>
        <v/>
      </c>
    </row>
    <row r="131" spans="1:34" x14ac:dyDescent="0.4">
      <c r="A131" s="49" t="str">
        <f ca="1">IF(B131="","",IF(INDEX(Data!$BI:$BI,MATCH(B131,Data!$A:$A,0),1)=0,"",INDEX(Data!$BI:$BI,MATCH(B131,Data!$A:$A,0),1)))</f>
        <v/>
      </c>
      <c r="B131" s="49" t="str">
        <f ca="1">IFERROR(INDEX(Data!A$1:$A$1000,_xlfn.AGGREGATE(15,6,(OFFSET(Data!$A$1,0,MATCH(B$6,Data!$1:$1,0)-1,1000,1)=IF(B$7="","Yes",B$7))/(OFFSET(Data!$A$1,0,MATCH(B$6,Data!$1:$1,0)-1,1000,1)=IF(B$7="","Yes",B$7))*ROW(Data!$C$1:$C$1000),ROW(B131)-ROW(B$7)),1),"")</f>
        <v/>
      </c>
      <c r="C131" s="49" t="str">
        <f ca="1">IF(D131="","",IF(INDEX(Data!$BI:$BI,MATCH(D131,Data!$A:$A,0),1)=0,"",INDEX(Data!$BI:$BI,MATCH(D131,Data!$A:$A,0),1)))</f>
        <v/>
      </c>
      <c r="D131" s="49" t="str">
        <f ca="1">IFERROR(INDEX(Data!$A$1:C$1000,_xlfn.AGGREGATE(15,6,(OFFSET(Data!$A$1,0,MATCH(D$6,Data!$1:$1,0)-1,1000,1)=IF(D$7="","Yes",D$7))/(OFFSET(Data!$A$1,0,MATCH(D$6,Data!$1:$1,0)-1,1000,1)=IF(D$7="","Yes",D$7))*ROW(Data!$C$1:$C$1000),ROW(D131)-ROW(D$7)),1),"")</f>
        <v/>
      </c>
      <c r="E131" s="49" t="str">
        <f ca="1">IF(F131="","",IF(INDEX(Data!$BI:$BI,MATCH(F131,Data!$A:$A,0),1)=0,"",INDEX(Data!$BI:$BI,MATCH(F131,Data!$A:$A,0),1)))</f>
        <v/>
      </c>
      <c r="F131" s="49" t="str">
        <f ca="1">IFERROR(INDEX(Data!$A$1:E$1000,_xlfn.AGGREGATE(15,6,(OFFSET(Data!$A$1,0,MATCH(F$6,Data!$1:$1,0)-1,1000,1)=IF(F$7="","Yes",F$7))/(OFFSET(Data!$A$1,0,MATCH(F$6,Data!$1:$1,0)-1,1000,1)=IF(F$7="","Yes",F$7))*ROW(Data!$C$1:$C$1000),ROW(F131)-ROW(F$7)),1),"")</f>
        <v/>
      </c>
      <c r="G131" s="49" t="str">
        <f ca="1">IF(H131="","",IF(INDEX(Data!$BI:$BI,MATCH(H131,Data!$A:$A,0),1)=0,"",INDEX(Data!$BI:$BI,MATCH(H131,Data!$A:$A,0),1)))</f>
        <v/>
      </c>
      <c r="H131" s="49" t="str">
        <f ca="1">IFERROR(INDEX(Data!$A$1:G$1000,_xlfn.AGGREGATE(15,6,(OFFSET(Data!$A$1,0,MATCH(H$6,Data!$1:$1,0)-1,1000,1)=IF(H$7="","Yes",H$7))/(OFFSET(Data!$A$1,0,MATCH(H$6,Data!$1:$1,0)-1,1000,1)=IF(H$7="","Yes",H$7))*ROW(Data!$C$1:$C$1000),ROW(H131)-ROW(H$7)),1),"")</f>
        <v/>
      </c>
      <c r="I131" s="49" t="str">
        <f ca="1">IF(J131="","",IF(INDEX(Data!$BI:$BI,MATCH(J131,Data!$A:$A,0),1)=0,"",INDEX(Data!$BI:$BI,MATCH(J131,Data!$A:$A,0),1)))</f>
        <v/>
      </c>
      <c r="J131" s="49" t="str">
        <f ca="1">IFERROR(INDEX(Data!$A$1:I$1000,_xlfn.AGGREGATE(15,6,(OFFSET(Data!$A$1,0,MATCH(J$6,Data!$1:$1,0)-1,1000,1)=IF(J$7="","Yes",J$7))/(OFFSET(Data!$A$1,0,MATCH(J$6,Data!$1:$1,0)-1,1000,1)=IF(J$7="","Yes",J$7))*ROW(Data!$C$1:$C$1000),ROW(J131)-ROW(J$7)),1),"")</f>
        <v/>
      </c>
      <c r="K131" s="49" t="str">
        <f ca="1">IF(L131="","",IF(INDEX(Data!$BI:$BI,MATCH(L131,Data!$A:$A,0),1)=0,"",INDEX(Data!$BI:$BI,MATCH(L131,Data!$A:$A,0),1)))</f>
        <v/>
      </c>
      <c r="L131" s="49" t="str">
        <f ca="1">IFERROR(INDEX(Data!$A$1:K$1000,_xlfn.AGGREGATE(15,6,(OFFSET(Data!$A$1,0,MATCH(L$6,Data!$1:$1,0)-1,1000,1)=IF(L$7="","Yes",L$7))/(OFFSET(Data!$A$1,0,MATCH(L$6,Data!$1:$1,0)-1,1000,1)=IF(L$7="","Yes",L$7))*ROW(Data!$C$1:$C$1000),ROW(L131)-ROW(L$7)),1),"")</f>
        <v/>
      </c>
      <c r="M131" s="49" t="str">
        <f ca="1">IF(N131="","",IF(INDEX(Data!$BI:$BI,MATCH(N131,Data!$A:$A,0),1)=0,"",INDEX(Data!$BI:$BI,MATCH(N131,Data!$A:$A,0),1)))</f>
        <v/>
      </c>
      <c r="N131" s="49" t="str">
        <f ca="1">IFERROR(INDEX(Data!$A$1:M$1000,_xlfn.AGGREGATE(15,6,(OFFSET(Data!$A$1,0,MATCH(N$6,Data!$1:$1,0)-1,1000,1)=IF(N$7="","Yes",N$7))/(OFFSET(Data!$A$1,0,MATCH(N$6,Data!$1:$1,0)-1,1000,1)=IF(N$7="","Yes",N$7))*ROW(Data!$C$1:$C$1000),ROW(N131)-ROW(N$7)),1),"")</f>
        <v/>
      </c>
      <c r="O131" s="49" t="str">
        <f ca="1">IF(P131="","",IF(INDEX(Data!$BI:$BI,MATCH(P131,Data!$A:$A,0),1)=0,"",INDEX(Data!$BI:$BI,MATCH(P131,Data!$A:$A,0),1)))</f>
        <v/>
      </c>
      <c r="P131" s="49" t="str">
        <f ca="1">IFERROR(INDEX(Data!$A$1:O$1000,_xlfn.AGGREGATE(15,6,(OFFSET(Data!$A$1,0,MATCH(P$6,Data!$1:$1,0)-1,1000,1)=IF(P$7="","Yes",P$7))/(OFFSET(Data!$A$1,0,MATCH(P$6,Data!$1:$1,0)-1,1000,1)=IF(P$7="","Yes",P$7))*ROW(Data!$C$1:$C$1000),ROW(P131)-ROW(P$7)),1),"")</f>
        <v>We TV</v>
      </c>
      <c r="Q131" s="49" t="str">
        <f ca="1">IF(R131="","",IF(INDEX(Data!$BI:$BI,MATCH(R131,Data!$A:$A,0),1)=0,"",INDEX(Data!$BI:$BI,MATCH(R131,Data!$A:$A,0),1)))</f>
        <v/>
      </c>
      <c r="R131" s="49" t="str">
        <f ca="1">IFERROR(INDEX(Data!$A$1:Q$1000,_xlfn.AGGREGATE(15,6,(OFFSET(Data!$A$1,0,MATCH(R$6,Data!$1:$1,0)-1,1000,1)=IF(R$7="","Yes",R$7))/(OFFSET(Data!$A$1,0,MATCH(R$6,Data!$1:$1,0)-1,1000,1)=IF(R$7="","Yes",R$7))*ROW(Data!$C$1:$C$1000),ROW(R131)-ROW(R$7)),1),"")</f>
        <v>TV One</v>
      </c>
      <c r="S131" s="49" t="str">
        <f ca="1">IF(T131="","",IF(INDEX(Data!$BI:$BI,MATCH(T131,Data!$A:$A,0),1)=0,"",INDEX(Data!$BI:$BI,MATCH(T131,Data!$A:$A,0),1)))</f>
        <v/>
      </c>
      <c r="T131" s="49" t="str">
        <f ca="1">IFERROR(INDEX(Data!$A$1:R$1000,_xlfn.AGGREGATE(15,6,(OFFSET(Data!$A$1,0,MATCH(T$6,Data!$1:$1,0)-1,1000,1)=IF(T$7="","Yes",T$7))/(OFFSET(Data!$A$1,0,MATCH(T$6,Data!$1:$1,0)-1,1000,1)=IF(T$7="","Yes",T$7))*ROW(Data!$C$1:$C$1000),ROW(T131)-ROW(T$7)),1),"")</f>
        <v/>
      </c>
      <c r="U131" s="49" t="str">
        <f ca="1">IF(V131="","",IF(INDEX(Data!$BI:$BI,MATCH(V131,Data!$A:$A,0),1)=0,"",INDEX(Data!$BI:$BI,MATCH(V131,Data!$A:$A,0),1)))</f>
        <v/>
      </c>
      <c r="V131" s="49" t="str">
        <f ca="1">IFERROR(INDEX(Data!$A$1:T$1000,_xlfn.AGGREGATE(15,6,(OFFSET(Data!$A$1,0,MATCH(V$6,Data!$1:$1,0)-1,1000,1)=IF(V$7="","Yes",V$7))/(OFFSET(Data!$A$1,0,MATCH(V$6,Data!$1:$1,0)-1,1000,1)=IF(V$7="","Yes",V$7))*ROW(Data!$C$1:$C$1000),ROW(V131)-ROW(V$7)),1),"")</f>
        <v/>
      </c>
      <c r="W131" s="49" t="str">
        <f ca="1">IF(X131="","",IF(INDEX(Data!$BI:$BI,MATCH(X131,Data!$A:$A,0),1)=0,"",INDEX(Data!$BI:$BI,MATCH(X131,Data!$A:$A,0),1)))</f>
        <v/>
      </c>
      <c r="X131" s="49" t="str">
        <f ca="1">IFERROR(INDEX(Data!$A$1:V$1000,_xlfn.AGGREGATE(15,6,(OFFSET(Data!$A$1,0,MATCH(X$6,Data!$1:$1,0)-1,1000,1)=IF(X$7="","Yes",X$7))/(OFFSET(Data!$A$1,0,MATCH(X$6,Data!$1:$1,0)-1,1000,1)=IF(X$7="","Yes",X$7))*ROW(Data!$C$1:$C$1000),ROW(X131)-ROW(X$7)),1),"")</f>
        <v/>
      </c>
      <c r="Y131" s="49" t="str">
        <f ca="1">IF(Z131="","",IF(INDEX(Data!$BI:$BI,MATCH(Z131,Data!$A:$A,0),1)=0,"",INDEX(Data!$BI:$BI,MATCH(Z131,Data!$A:$A,0),1)))</f>
        <v/>
      </c>
      <c r="Z131" s="49" t="str">
        <f ca="1">IFERROR(INDEX(Data!$A$1:X$1000,_xlfn.AGGREGATE(15,6,(OFFSET(Data!$A$1,0,MATCH(Z$6,Data!$1:$1,0)-1,1000,1)=IF(Z$7="","Yes",Z$7))/(OFFSET(Data!$A$1,0,MATCH(Z$6,Data!$1:$1,0)-1,1000,1)=IF(Z$7="","Yes",Z$7))*ROW(Data!$C$1:$C$1000),ROW(Z131)-ROW(Z$7)),1),"")</f>
        <v/>
      </c>
      <c r="AA131" s="49" t="str">
        <f ca="1">IF(AB131="","",IF(INDEX(Data!$BI:$BI,MATCH(AB131,Data!$A:$A,0),1)=0,"",INDEX(Data!$BI:$BI,MATCH(AB131,Data!$A:$A,0),1)))</f>
        <v/>
      </c>
      <c r="AB131" s="49" t="str">
        <f ca="1">IFERROR(INDEX(Data!$A$1:Z$1000,_xlfn.AGGREGATE(15,6,(OFFSET(Data!$A$1,0,MATCH(AB$6,Data!$1:$1,0)-1,1000,1)=IF(AB$7="","Yes",AB$7))/(OFFSET(Data!$A$1,0,MATCH(AB$6,Data!$1:$1,0)-1,1000,1)=IF(AB$7="","Yes",AB$7))*ROW(Data!$C$1:$C$1000),ROW(AB131)-ROW(AB$7)),1),"")</f>
        <v/>
      </c>
      <c r="AC131" s="49" t="str">
        <f ca="1">IF(AD131="","",IF(INDEX(Data!$BI:$BI,MATCH(AD131,Data!$A:$A,0),1)=0,"",INDEX(Data!$BI:$BI,MATCH(AD131,Data!$A:$A,0),1)))</f>
        <v/>
      </c>
      <c r="AD131" s="49" t="str">
        <f ca="1">IFERROR(INDEX(Data!$A$1:AB$1000,_xlfn.AGGREGATE(15,6,(OFFSET(Data!$A$1,0,MATCH(AD$6,Data!$1:$1,0)-1,1000,1)=IF(AD$7="","Yes",AD$7))/(OFFSET(Data!$A$1,0,MATCH(AD$6,Data!$1:$1,0)-1,1000,1)=IF(AD$7="","Yes",AD$7))*ROW(Data!$C$1:$C$1000),ROW(AD131)-ROW(AD$7)),1),"")</f>
        <v/>
      </c>
      <c r="AE131" s="49" t="str">
        <f ca="1">IF(AF131="","",IF(INDEX(Data!$BI:$BI,MATCH(AF131,Data!$A:$A,0),1)=0,"",INDEX(Data!$BI:$BI,MATCH(AF131,Data!$A:$A,0),1)))</f>
        <v/>
      </c>
      <c r="AF131" s="49" t="str">
        <f ca="1">IFERROR(INDEX(Data!$A$1:AJ$1000,_xlfn.AGGREGATE(15,6,(OFFSET(Data!$A$1,0,MATCH(AF$6,Data!$1:$1,0)-1,1000,1)=IF(AF$7="","Yes",AF$7))/(OFFSET(Data!$A$1,0,MATCH(AF$6,Data!$1:$1,0)-1,1000,1)=IF(AF$7="","Yes",AF$7))*ROW(Data!$C$1:$C$1000),ROW(AF131)-ROW(AF$7)),1),"")</f>
        <v/>
      </c>
      <c r="AG131" s="49" t="str">
        <f ca="1">IF(AH131="","",IF(INDEX(Data!$BI:$BI,MATCH(AH131,Data!$A:$A,0),1)=0,"",INDEX(Data!$BI:$BI,MATCH(AH131,Data!$A:$A,0),1)))</f>
        <v/>
      </c>
      <c r="AH131" s="49" t="str">
        <f ca="1">IFERROR(INDEX(Data!$A$1:AL$1000,_xlfn.AGGREGATE(15,6,(OFFSET(Data!$A$1,0,MATCH(AH$6,Data!$1:$1,0)-1,1000,1)=IF(AH$7="","Yes",AH$7))/(OFFSET(Data!$A$1,0,MATCH(AH$6,Data!$1:$1,0)-1,1000,1)=IF(AH$7="","Yes",AH$7))*ROW(Data!$C$1:$C$1000),ROW(AH131)-ROW(AH$7)),1),"")</f>
        <v/>
      </c>
    </row>
    <row r="132" spans="1:34" x14ac:dyDescent="0.4">
      <c r="A132" s="49" t="str">
        <f ca="1">IF(B132="","",IF(INDEX(Data!$BI:$BI,MATCH(B132,Data!$A:$A,0),1)=0,"",INDEX(Data!$BI:$BI,MATCH(B132,Data!$A:$A,0),1)))</f>
        <v/>
      </c>
      <c r="B132" s="49" t="str">
        <f ca="1">IFERROR(INDEX(Data!A$1:$A$1000,_xlfn.AGGREGATE(15,6,(OFFSET(Data!$A$1,0,MATCH(B$6,Data!$1:$1,0)-1,1000,1)=IF(B$7="","Yes",B$7))/(OFFSET(Data!$A$1,0,MATCH(B$6,Data!$1:$1,0)-1,1000,1)=IF(B$7="","Yes",B$7))*ROW(Data!$C$1:$C$1000),ROW(B132)-ROW(B$7)),1),"")</f>
        <v/>
      </c>
      <c r="C132" s="49" t="str">
        <f ca="1">IF(D132="","",IF(INDEX(Data!$BI:$BI,MATCH(D132,Data!$A:$A,0),1)=0,"",INDEX(Data!$BI:$BI,MATCH(D132,Data!$A:$A,0),1)))</f>
        <v/>
      </c>
      <c r="D132" s="49" t="str">
        <f ca="1">IFERROR(INDEX(Data!$A$1:C$1000,_xlfn.AGGREGATE(15,6,(OFFSET(Data!$A$1,0,MATCH(D$6,Data!$1:$1,0)-1,1000,1)=IF(D$7="","Yes",D$7))/(OFFSET(Data!$A$1,0,MATCH(D$6,Data!$1:$1,0)-1,1000,1)=IF(D$7="","Yes",D$7))*ROW(Data!$C$1:$C$1000),ROW(D132)-ROW(D$7)),1),"")</f>
        <v/>
      </c>
      <c r="E132" s="49" t="str">
        <f ca="1">IF(F132="","",IF(INDEX(Data!$BI:$BI,MATCH(F132,Data!$A:$A,0),1)=0,"",INDEX(Data!$BI:$BI,MATCH(F132,Data!$A:$A,0),1)))</f>
        <v/>
      </c>
      <c r="F132" s="49" t="str">
        <f ca="1">IFERROR(INDEX(Data!$A$1:E$1000,_xlfn.AGGREGATE(15,6,(OFFSET(Data!$A$1,0,MATCH(F$6,Data!$1:$1,0)-1,1000,1)=IF(F$7="","Yes",F$7))/(OFFSET(Data!$A$1,0,MATCH(F$6,Data!$1:$1,0)-1,1000,1)=IF(F$7="","Yes",F$7))*ROW(Data!$C$1:$C$1000),ROW(F132)-ROW(F$7)),1),"")</f>
        <v/>
      </c>
      <c r="G132" s="49" t="str">
        <f ca="1">IF(H132="","",IF(INDEX(Data!$BI:$BI,MATCH(H132,Data!$A:$A,0),1)=0,"",INDEX(Data!$BI:$BI,MATCH(H132,Data!$A:$A,0),1)))</f>
        <v/>
      </c>
      <c r="H132" s="49" t="str">
        <f ca="1">IFERROR(INDEX(Data!$A$1:G$1000,_xlfn.AGGREGATE(15,6,(OFFSET(Data!$A$1,0,MATCH(H$6,Data!$1:$1,0)-1,1000,1)=IF(H$7="","Yes",H$7))/(OFFSET(Data!$A$1,0,MATCH(H$6,Data!$1:$1,0)-1,1000,1)=IF(H$7="","Yes",H$7))*ROW(Data!$C$1:$C$1000),ROW(H132)-ROW(H$7)),1),"")</f>
        <v/>
      </c>
      <c r="I132" s="49" t="str">
        <f ca="1">IF(J132="","",IF(INDEX(Data!$BI:$BI,MATCH(J132,Data!$A:$A,0),1)=0,"",INDEX(Data!$BI:$BI,MATCH(J132,Data!$A:$A,0),1)))</f>
        <v/>
      </c>
      <c r="J132" s="49" t="str">
        <f ca="1">IFERROR(INDEX(Data!$A$1:I$1000,_xlfn.AGGREGATE(15,6,(OFFSET(Data!$A$1,0,MATCH(J$6,Data!$1:$1,0)-1,1000,1)=IF(J$7="","Yes",J$7))/(OFFSET(Data!$A$1,0,MATCH(J$6,Data!$1:$1,0)-1,1000,1)=IF(J$7="","Yes",J$7))*ROW(Data!$C$1:$C$1000),ROW(J132)-ROW(J$7)),1),"")</f>
        <v/>
      </c>
      <c r="K132" s="49" t="str">
        <f ca="1">IF(L132="","",IF(INDEX(Data!$BI:$BI,MATCH(L132,Data!$A:$A,0),1)=0,"",INDEX(Data!$BI:$BI,MATCH(L132,Data!$A:$A,0),1)))</f>
        <v/>
      </c>
      <c r="L132" s="49" t="str">
        <f ca="1">IFERROR(INDEX(Data!$A$1:K$1000,_xlfn.AGGREGATE(15,6,(OFFSET(Data!$A$1,0,MATCH(L$6,Data!$1:$1,0)-1,1000,1)=IF(L$7="","Yes",L$7))/(OFFSET(Data!$A$1,0,MATCH(L$6,Data!$1:$1,0)-1,1000,1)=IF(L$7="","Yes",L$7))*ROW(Data!$C$1:$C$1000),ROW(L132)-ROW(L$7)),1),"")</f>
        <v/>
      </c>
      <c r="M132" s="49" t="str">
        <f ca="1">IF(N132="","",IF(INDEX(Data!$BI:$BI,MATCH(N132,Data!$A:$A,0),1)=0,"",INDEX(Data!$BI:$BI,MATCH(N132,Data!$A:$A,0),1)))</f>
        <v/>
      </c>
      <c r="N132" s="49" t="str">
        <f ca="1">IFERROR(INDEX(Data!$A$1:M$1000,_xlfn.AGGREGATE(15,6,(OFFSET(Data!$A$1,0,MATCH(N$6,Data!$1:$1,0)-1,1000,1)=IF(N$7="","Yes",N$7))/(OFFSET(Data!$A$1,0,MATCH(N$6,Data!$1:$1,0)-1,1000,1)=IF(N$7="","Yes",N$7))*ROW(Data!$C$1:$C$1000),ROW(N132)-ROW(N$7)),1),"")</f>
        <v/>
      </c>
      <c r="O132" s="49" t="str">
        <f ca="1">IF(P132="","",IF(INDEX(Data!$BI:$BI,MATCH(P132,Data!$A:$A,0),1)=0,"",INDEX(Data!$BI:$BI,MATCH(P132,Data!$A:$A,0),1)))</f>
        <v/>
      </c>
      <c r="P132" s="49" t="str">
        <f ca="1">IFERROR(INDEX(Data!$A$1:O$1000,_xlfn.AGGREGATE(15,6,(OFFSET(Data!$A$1,0,MATCH(P$6,Data!$1:$1,0)-1,1000,1)=IF(P$7="","Yes",P$7))/(OFFSET(Data!$A$1,0,MATCH(P$6,Data!$1:$1,0)-1,1000,1)=IF(P$7="","Yes",P$7))*ROW(Data!$C$1:$C$1000),ROW(P132)-ROW(P$7)),1),"")</f>
        <v>Weather Channel</v>
      </c>
      <c r="Q132" s="49" t="str">
        <f ca="1">IF(R132="","",IF(INDEX(Data!$BI:$BI,MATCH(R132,Data!$A:$A,0),1)=0,"",INDEX(Data!$BI:$BI,MATCH(R132,Data!$A:$A,0),1)))</f>
        <v/>
      </c>
      <c r="R132" s="49" t="str">
        <f ca="1">IFERROR(INDEX(Data!$A$1:Q$1000,_xlfn.AGGREGATE(15,6,(OFFSET(Data!$A$1,0,MATCH(R$6,Data!$1:$1,0)-1,1000,1)=IF(R$7="","Yes",R$7))/(OFFSET(Data!$A$1,0,MATCH(R$6,Data!$1:$1,0)-1,1000,1)=IF(R$7="","Yes",R$7))*ROW(Data!$C$1:$C$1000),ROW(R132)-ROW(R$7)),1),"")</f>
        <v>TVG</v>
      </c>
      <c r="S132" s="49" t="str">
        <f ca="1">IF(T132="","",IF(INDEX(Data!$BI:$BI,MATCH(T132,Data!$A:$A,0),1)=0,"",INDEX(Data!$BI:$BI,MATCH(T132,Data!$A:$A,0),1)))</f>
        <v/>
      </c>
      <c r="T132" s="49" t="str">
        <f ca="1">IFERROR(INDEX(Data!$A$1:R$1000,_xlfn.AGGREGATE(15,6,(OFFSET(Data!$A$1,0,MATCH(T$6,Data!$1:$1,0)-1,1000,1)=IF(T$7="","Yes",T$7))/(OFFSET(Data!$A$1,0,MATCH(T$6,Data!$1:$1,0)-1,1000,1)=IF(T$7="","Yes",T$7))*ROW(Data!$C$1:$C$1000),ROW(T132)-ROW(T$7)),1),"")</f>
        <v/>
      </c>
      <c r="U132" s="49" t="str">
        <f ca="1">IF(V132="","",IF(INDEX(Data!$BI:$BI,MATCH(V132,Data!$A:$A,0),1)=0,"",INDEX(Data!$BI:$BI,MATCH(V132,Data!$A:$A,0),1)))</f>
        <v/>
      </c>
      <c r="V132" s="49" t="str">
        <f ca="1">IFERROR(INDEX(Data!$A$1:T$1000,_xlfn.AGGREGATE(15,6,(OFFSET(Data!$A$1,0,MATCH(V$6,Data!$1:$1,0)-1,1000,1)=IF(V$7="","Yes",V$7))/(OFFSET(Data!$A$1,0,MATCH(V$6,Data!$1:$1,0)-1,1000,1)=IF(V$7="","Yes",V$7))*ROW(Data!$C$1:$C$1000),ROW(V132)-ROW(V$7)),1),"")</f>
        <v/>
      </c>
      <c r="W132" s="49" t="str">
        <f ca="1">IF(X132="","",IF(INDEX(Data!$BI:$BI,MATCH(X132,Data!$A:$A,0),1)=0,"",INDEX(Data!$BI:$BI,MATCH(X132,Data!$A:$A,0),1)))</f>
        <v/>
      </c>
      <c r="X132" s="49" t="str">
        <f ca="1">IFERROR(INDEX(Data!$A$1:V$1000,_xlfn.AGGREGATE(15,6,(OFFSET(Data!$A$1,0,MATCH(X$6,Data!$1:$1,0)-1,1000,1)=IF(X$7="","Yes",X$7))/(OFFSET(Data!$A$1,0,MATCH(X$6,Data!$1:$1,0)-1,1000,1)=IF(X$7="","Yes",X$7))*ROW(Data!$C$1:$C$1000),ROW(X132)-ROW(X$7)),1),"")</f>
        <v/>
      </c>
      <c r="Y132" s="49" t="str">
        <f ca="1">IF(Z132="","",IF(INDEX(Data!$BI:$BI,MATCH(Z132,Data!$A:$A,0),1)=0,"",INDEX(Data!$BI:$BI,MATCH(Z132,Data!$A:$A,0),1)))</f>
        <v/>
      </c>
      <c r="Z132" s="49" t="str">
        <f ca="1">IFERROR(INDEX(Data!$A$1:X$1000,_xlfn.AGGREGATE(15,6,(OFFSET(Data!$A$1,0,MATCH(Z$6,Data!$1:$1,0)-1,1000,1)=IF(Z$7="","Yes",Z$7))/(OFFSET(Data!$A$1,0,MATCH(Z$6,Data!$1:$1,0)-1,1000,1)=IF(Z$7="","Yes",Z$7))*ROW(Data!$C$1:$C$1000),ROW(Z132)-ROW(Z$7)),1),"")</f>
        <v/>
      </c>
      <c r="AA132" s="49" t="str">
        <f ca="1">IF(AB132="","",IF(INDEX(Data!$BI:$BI,MATCH(AB132,Data!$A:$A,0),1)=0,"",INDEX(Data!$BI:$BI,MATCH(AB132,Data!$A:$A,0),1)))</f>
        <v/>
      </c>
      <c r="AB132" s="49" t="str">
        <f ca="1">IFERROR(INDEX(Data!$A$1:Z$1000,_xlfn.AGGREGATE(15,6,(OFFSET(Data!$A$1,0,MATCH(AB$6,Data!$1:$1,0)-1,1000,1)=IF(AB$7="","Yes",AB$7))/(OFFSET(Data!$A$1,0,MATCH(AB$6,Data!$1:$1,0)-1,1000,1)=IF(AB$7="","Yes",AB$7))*ROW(Data!$C$1:$C$1000),ROW(AB132)-ROW(AB$7)),1),"")</f>
        <v/>
      </c>
      <c r="AC132" s="49" t="str">
        <f ca="1">IF(AD132="","",IF(INDEX(Data!$BI:$BI,MATCH(AD132,Data!$A:$A,0),1)=0,"",INDEX(Data!$BI:$BI,MATCH(AD132,Data!$A:$A,0),1)))</f>
        <v/>
      </c>
      <c r="AD132" s="49" t="str">
        <f ca="1">IFERROR(INDEX(Data!$A$1:AB$1000,_xlfn.AGGREGATE(15,6,(OFFSET(Data!$A$1,0,MATCH(AD$6,Data!$1:$1,0)-1,1000,1)=IF(AD$7="","Yes",AD$7))/(OFFSET(Data!$A$1,0,MATCH(AD$6,Data!$1:$1,0)-1,1000,1)=IF(AD$7="","Yes",AD$7))*ROW(Data!$C$1:$C$1000),ROW(AD132)-ROW(AD$7)),1),"")</f>
        <v/>
      </c>
      <c r="AE132" s="49" t="str">
        <f ca="1">IF(AF132="","",IF(INDEX(Data!$BI:$BI,MATCH(AF132,Data!$A:$A,0),1)=0,"",INDEX(Data!$BI:$BI,MATCH(AF132,Data!$A:$A,0),1)))</f>
        <v/>
      </c>
      <c r="AF132" s="49" t="str">
        <f ca="1">IFERROR(INDEX(Data!$A$1:AJ$1000,_xlfn.AGGREGATE(15,6,(OFFSET(Data!$A$1,0,MATCH(AF$6,Data!$1:$1,0)-1,1000,1)=IF(AF$7="","Yes",AF$7))/(OFFSET(Data!$A$1,0,MATCH(AF$6,Data!$1:$1,0)-1,1000,1)=IF(AF$7="","Yes",AF$7))*ROW(Data!$C$1:$C$1000),ROW(AF132)-ROW(AF$7)),1),"")</f>
        <v/>
      </c>
      <c r="AG132" s="49" t="str">
        <f ca="1">IF(AH132="","",IF(INDEX(Data!$BI:$BI,MATCH(AH132,Data!$A:$A,0),1)=0,"",INDEX(Data!$BI:$BI,MATCH(AH132,Data!$A:$A,0),1)))</f>
        <v/>
      </c>
      <c r="AH132" s="49" t="str">
        <f ca="1">IFERROR(INDEX(Data!$A$1:AL$1000,_xlfn.AGGREGATE(15,6,(OFFSET(Data!$A$1,0,MATCH(AH$6,Data!$1:$1,0)-1,1000,1)=IF(AH$7="","Yes",AH$7))/(OFFSET(Data!$A$1,0,MATCH(AH$6,Data!$1:$1,0)-1,1000,1)=IF(AH$7="","Yes",AH$7))*ROW(Data!$C$1:$C$1000),ROW(AH132)-ROW(AH$7)),1),"")</f>
        <v/>
      </c>
    </row>
    <row r="133" spans="1:34" x14ac:dyDescent="0.4">
      <c r="A133" s="49" t="str">
        <f ca="1">IF(B133="","",IF(INDEX(Data!$BI:$BI,MATCH(B133,Data!$A:$A,0),1)=0,"",INDEX(Data!$BI:$BI,MATCH(B133,Data!$A:$A,0),1)))</f>
        <v/>
      </c>
      <c r="B133" s="49" t="str">
        <f ca="1">IFERROR(INDEX(Data!A$1:$A$1000,_xlfn.AGGREGATE(15,6,(OFFSET(Data!$A$1,0,MATCH(B$6,Data!$1:$1,0)-1,1000,1)=IF(B$7="","Yes",B$7))/(OFFSET(Data!$A$1,0,MATCH(B$6,Data!$1:$1,0)-1,1000,1)=IF(B$7="","Yes",B$7))*ROW(Data!$C$1:$C$1000),ROW(B133)-ROW(B$7)),1),"")</f>
        <v/>
      </c>
      <c r="C133" s="49" t="str">
        <f ca="1">IF(D133="","",IF(INDEX(Data!$BI:$BI,MATCH(D133,Data!$A:$A,0),1)=0,"",INDEX(Data!$BI:$BI,MATCH(D133,Data!$A:$A,0),1)))</f>
        <v/>
      </c>
      <c r="D133" s="49" t="str">
        <f ca="1">IFERROR(INDEX(Data!$A$1:C$1000,_xlfn.AGGREGATE(15,6,(OFFSET(Data!$A$1,0,MATCH(D$6,Data!$1:$1,0)-1,1000,1)=IF(D$7="","Yes",D$7))/(OFFSET(Data!$A$1,0,MATCH(D$6,Data!$1:$1,0)-1,1000,1)=IF(D$7="","Yes",D$7))*ROW(Data!$C$1:$C$1000),ROW(D133)-ROW(D$7)),1),"")</f>
        <v/>
      </c>
      <c r="E133" s="49" t="str">
        <f ca="1">IF(F133="","",IF(INDEX(Data!$BI:$BI,MATCH(F133,Data!$A:$A,0),1)=0,"",INDEX(Data!$BI:$BI,MATCH(F133,Data!$A:$A,0),1)))</f>
        <v/>
      </c>
      <c r="F133" s="49" t="str">
        <f ca="1">IFERROR(INDEX(Data!$A$1:E$1000,_xlfn.AGGREGATE(15,6,(OFFSET(Data!$A$1,0,MATCH(F$6,Data!$1:$1,0)-1,1000,1)=IF(F$7="","Yes",F$7))/(OFFSET(Data!$A$1,0,MATCH(F$6,Data!$1:$1,0)-1,1000,1)=IF(F$7="","Yes",F$7))*ROW(Data!$C$1:$C$1000),ROW(F133)-ROW(F$7)),1),"")</f>
        <v/>
      </c>
      <c r="G133" s="49" t="str">
        <f ca="1">IF(H133="","",IF(INDEX(Data!$BI:$BI,MATCH(H133,Data!$A:$A,0),1)=0,"",INDEX(Data!$BI:$BI,MATCH(H133,Data!$A:$A,0),1)))</f>
        <v/>
      </c>
      <c r="H133" s="49" t="str">
        <f ca="1">IFERROR(INDEX(Data!$A$1:G$1000,_xlfn.AGGREGATE(15,6,(OFFSET(Data!$A$1,0,MATCH(H$6,Data!$1:$1,0)-1,1000,1)=IF(H$7="","Yes",H$7))/(OFFSET(Data!$A$1,0,MATCH(H$6,Data!$1:$1,0)-1,1000,1)=IF(H$7="","Yes",H$7))*ROW(Data!$C$1:$C$1000),ROW(H133)-ROW(H$7)),1),"")</f>
        <v/>
      </c>
      <c r="I133" s="49" t="str">
        <f ca="1">IF(J133="","",IF(INDEX(Data!$BI:$BI,MATCH(J133,Data!$A:$A,0),1)=0,"",INDEX(Data!$BI:$BI,MATCH(J133,Data!$A:$A,0),1)))</f>
        <v/>
      </c>
      <c r="J133" s="49" t="str">
        <f ca="1">IFERROR(INDEX(Data!$A$1:I$1000,_xlfn.AGGREGATE(15,6,(OFFSET(Data!$A$1,0,MATCH(J$6,Data!$1:$1,0)-1,1000,1)=IF(J$7="","Yes",J$7))/(OFFSET(Data!$A$1,0,MATCH(J$6,Data!$1:$1,0)-1,1000,1)=IF(J$7="","Yes",J$7))*ROW(Data!$C$1:$C$1000),ROW(J133)-ROW(J$7)),1),"")</f>
        <v/>
      </c>
      <c r="K133" s="49" t="str">
        <f ca="1">IF(L133="","",IF(INDEX(Data!$BI:$BI,MATCH(L133,Data!$A:$A,0),1)=0,"",INDEX(Data!$BI:$BI,MATCH(L133,Data!$A:$A,0),1)))</f>
        <v/>
      </c>
      <c r="L133" s="49" t="str">
        <f ca="1">IFERROR(INDEX(Data!$A$1:K$1000,_xlfn.AGGREGATE(15,6,(OFFSET(Data!$A$1,0,MATCH(L$6,Data!$1:$1,0)-1,1000,1)=IF(L$7="","Yes",L$7))/(OFFSET(Data!$A$1,0,MATCH(L$6,Data!$1:$1,0)-1,1000,1)=IF(L$7="","Yes",L$7))*ROW(Data!$C$1:$C$1000),ROW(L133)-ROW(L$7)),1),"")</f>
        <v/>
      </c>
      <c r="M133" s="49" t="str">
        <f ca="1">IF(N133="","",IF(INDEX(Data!$BI:$BI,MATCH(N133,Data!$A:$A,0),1)=0,"",INDEX(Data!$BI:$BI,MATCH(N133,Data!$A:$A,0),1)))</f>
        <v/>
      </c>
      <c r="N133" s="49" t="str">
        <f ca="1">IFERROR(INDEX(Data!$A$1:M$1000,_xlfn.AGGREGATE(15,6,(OFFSET(Data!$A$1,0,MATCH(N$6,Data!$1:$1,0)-1,1000,1)=IF(N$7="","Yes",N$7))/(OFFSET(Data!$A$1,0,MATCH(N$6,Data!$1:$1,0)-1,1000,1)=IF(N$7="","Yes",N$7))*ROW(Data!$C$1:$C$1000),ROW(N133)-ROW(N$7)),1),"")</f>
        <v/>
      </c>
      <c r="O133" s="49" t="str">
        <f ca="1">IF(P133="","",IF(INDEX(Data!$BI:$BI,MATCH(P133,Data!$A:$A,0),1)=0,"",INDEX(Data!$BI:$BI,MATCH(P133,Data!$A:$A,0),1)))</f>
        <v/>
      </c>
      <c r="P133" s="49" t="str">
        <f ca="1">IFERROR(INDEX(Data!$A$1:O$1000,_xlfn.AGGREGATE(15,6,(OFFSET(Data!$A$1,0,MATCH(P$6,Data!$1:$1,0)-1,1000,1)=IF(P$7="","Yes",P$7))/(OFFSET(Data!$A$1,0,MATCH(P$6,Data!$1:$1,0)-1,1000,1)=IF(P$7="","Yes",P$7))*ROW(Data!$C$1:$C$1000),ROW(P133)-ROW(P$7)),1),"")</f>
        <v/>
      </c>
      <c r="Q133" s="49" t="str">
        <f ca="1">IF(R133="","",IF(INDEX(Data!$BI:$BI,MATCH(R133,Data!$A:$A,0),1)=0,"",INDEX(Data!$BI:$BI,MATCH(R133,Data!$A:$A,0),1)))</f>
        <v/>
      </c>
      <c r="R133" s="49" t="str">
        <f ca="1">IFERROR(INDEX(Data!$A$1:Q$1000,_xlfn.AGGREGATE(15,6,(OFFSET(Data!$A$1,0,MATCH(R$6,Data!$1:$1,0)-1,1000,1)=IF(R$7="","Yes",R$7))/(OFFSET(Data!$A$1,0,MATCH(R$6,Data!$1:$1,0)-1,1000,1)=IF(R$7="","Yes",R$7))*ROW(Data!$C$1:$C$1000),ROW(R133)-ROW(R$7)),1),"")</f>
        <v>Unimas</v>
      </c>
      <c r="S133" s="49" t="str">
        <f ca="1">IF(T133="","",IF(INDEX(Data!$BI:$BI,MATCH(T133,Data!$A:$A,0),1)=0,"",INDEX(Data!$BI:$BI,MATCH(T133,Data!$A:$A,0),1)))</f>
        <v/>
      </c>
      <c r="T133" s="49" t="str">
        <f ca="1">IFERROR(INDEX(Data!$A$1:R$1000,_xlfn.AGGREGATE(15,6,(OFFSET(Data!$A$1,0,MATCH(T$6,Data!$1:$1,0)-1,1000,1)=IF(T$7="","Yes",T$7))/(OFFSET(Data!$A$1,0,MATCH(T$6,Data!$1:$1,0)-1,1000,1)=IF(T$7="","Yes",T$7))*ROW(Data!$C$1:$C$1000),ROW(T133)-ROW(T$7)),1),"")</f>
        <v/>
      </c>
      <c r="U133" s="49" t="str">
        <f ca="1">IF(V133="","",IF(INDEX(Data!$BI:$BI,MATCH(V133,Data!$A:$A,0),1)=0,"",INDEX(Data!$BI:$BI,MATCH(V133,Data!$A:$A,0),1)))</f>
        <v/>
      </c>
      <c r="V133" s="49" t="str">
        <f ca="1">IFERROR(INDEX(Data!$A$1:T$1000,_xlfn.AGGREGATE(15,6,(OFFSET(Data!$A$1,0,MATCH(V$6,Data!$1:$1,0)-1,1000,1)=IF(V$7="","Yes",V$7))/(OFFSET(Data!$A$1,0,MATCH(V$6,Data!$1:$1,0)-1,1000,1)=IF(V$7="","Yes",V$7))*ROW(Data!$C$1:$C$1000),ROW(V133)-ROW(V$7)),1),"")</f>
        <v/>
      </c>
      <c r="W133" s="49" t="str">
        <f ca="1">IF(X133="","",IF(INDEX(Data!$BI:$BI,MATCH(X133,Data!$A:$A,0),1)=0,"",INDEX(Data!$BI:$BI,MATCH(X133,Data!$A:$A,0),1)))</f>
        <v/>
      </c>
      <c r="X133" s="49" t="str">
        <f ca="1">IFERROR(INDEX(Data!$A$1:V$1000,_xlfn.AGGREGATE(15,6,(OFFSET(Data!$A$1,0,MATCH(X$6,Data!$1:$1,0)-1,1000,1)=IF(X$7="","Yes",X$7))/(OFFSET(Data!$A$1,0,MATCH(X$6,Data!$1:$1,0)-1,1000,1)=IF(X$7="","Yes",X$7))*ROW(Data!$C$1:$C$1000),ROW(X133)-ROW(X$7)),1),"")</f>
        <v/>
      </c>
      <c r="Y133" s="49" t="str">
        <f ca="1">IF(Z133="","",IF(INDEX(Data!$BI:$BI,MATCH(Z133,Data!$A:$A,0),1)=0,"",INDEX(Data!$BI:$BI,MATCH(Z133,Data!$A:$A,0),1)))</f>
        <v/>
      </c>
      <c r="Z133" s="49" t="str">
        <f ca="1">IFERROR(INDEX(Data!$A$1:X$1000,_xlfn.AGGREGATE(15,6,(OFFSET(Data!$A$1,0,MATCH(Z$6,Data!$1:$1,0)-1,1000,1)=IF(Z$7="","Yes",Z$7))/(OFFSET(Data!$A$1,0,MATCH(Z$6,Data!$1:$1,0)-1,1000,1)=IF(Z$7="","Yes",Z$7))*ROW(Data!$C$1:$C$1000),ROW(Z133)-ROW(Z$7)),1),"")</f>
        <v/>
      </c>
      <c r="AA133" s="49" t="str">
        <f ca="1">IF(AB133="","",IF(INDEX(Data!$BI:$BI,MATCH(AB133,Data!$A:$A,0),1)=0,"",INDEX(Data!$BI:$BI,MATCH(AB133,Data!$A:$A,0),1)))</f>
        <v/>
      </c>
      <c r="AB133" s="49" t="str">
        <f ca="1">IFERROR(INDEX(Data!$A$1:Z$1000,_xlfn.AGGREGATE(15,6,(OFFSET(Data!$A$1,0,MATCH(AB$6,Data!$1:$1,0)-1,1000,1)=IF(AB$7="","Yes",AB$7))/(OFFSET(Data!$A$1,0,MATCH(AB$6,Data!$1:$1,0)-1,1000,1)=IF(AB$7="","Yes",AB$7))*ROW(Data!$C$1:$C$1000),ROW(AB133)-ROW(AB$7)),1),"")</f>
        <v/>
      </c>
      <c r="AC133" s="49" t="str">
        <f ca="1">IF(AD133="","",IF(INDEX(Data!$BI:$BI,MATCH(AD133,Data!$A:$A,0),1)=0,"",INDEX(Data!$BI:$BI,MATCH(AD133,Data!$A:$A,0),1)))</f>
        <v/>
      </c>
      <c r="AD133" s="49" t="str">
        <f ca="1">IFERROR(INDEX(Data!$A$1:AB$1000,_xlfn.AGGREGATE(15,6,(OFFSET(Data!$A$1,0,MATCH(AD$6,Data!$1:$1,0)-1,1000,1)=IF(AD$7="","Yes",AD$7))/(OFFSET(Data!$A$1,0,MATCH(AD$6,Data!$1:$1,0)-1,1000,1)=IF(AD$7="","Yes",AD$7))*ROW(Data!$C$1:$C$1000),ROW(AD133)-ROW(AD$7)),1),"")</f>
        <v/>
      </c>
      <c r="AE133" s="49" t="str">
        <f ca="1">IF(AF133="","",IF(INDEX(Data!$BI:$BI,MATCH(AF133,Data!$A:$A,0),1)=0,"",INDEX(Data!$BI:$BI,MATCH(AF133,Data!$A:$A,0),1)))</f>
        <v/>
      </c>
      <c r="AF133" s="49" t="str">
        <f ca="1">IFERROR(INDEX(Data!$A$1:AJ$1000,_xlfn.AGGREGATE(15,6,(OFFSET(Data!$A$1,0,MATCH(AF$6,Data!$1:$1,0)-1,1000,1)=IF(AF$7="","Yes",AF$7))/(OFFSET(Data!$A$1,0,MATCH(AF$6,Data!$1:$1,0)-1,1000,1)=IF(AF$7="","Yes",AF$7))*ROW(Data!$C$1:$C$1000),ROW(AF133)-ROW(AF$7)),1),"")</f>
        <v/>
      </c>
      <c r="AG133" s="49" t="str">
        <f ca="1">IF(AH133="","",IF(INDEX(Data!$BI:$BI,MATCH(AH133,Data!$A:$A,0),1)=0,"",INDEX(Data!$BI:$BI,MATCH(AH133,Data!$A:$A,0),1)))</f>
        <v/>
      </c>
      <c r="AH133" s="49" t="str">
        <f ca="1">IFERROR(INDEX(Data!$A$1:AL$1000,_xlfn.AGGREGATE(15,6,(OFFSET(Data!$A$1,0,MATCH(AH$6,Data!$1:$1,0)-1,1000,1)=IF(AH$7="","Yes",AH$7))/(OFFSET(Data!$A$1,0,MATCH(AH$6,Data!$1:$1,0)-1,1000,1)=IF(AH$7="","Yes",AH$7))*ROW(Data!$C$1:$C$1000),ROW(AH133)-ROW(AH$7)),1),"")</f>
        <v/>
      </c>
    </row>
    <row r="134" spans="1:34" x14ac:dyDescent="0.4">
      <c r="A134" s="49" t="str">
        <f ca="1">IF(B134="","",IF(INDEX(Data!$BI:$BI,MATCH(B134,Data!$A:$A,0),1)=0,"",INDEX(Data!$BI:$BI,MATCH(B134,Data!$A:$A,0),1)))</f>
        <v/>
      </c>
      <c r="B134" s="49" t="str">
        <f ca="1">IFERROR(INDEX(Data!A$1:$A$1000,_xlfn.AGGREGATE(15,6,(OFFSET(Data!$A$1,0,MATCH(B$6,Data!$1:$1,0)-1,1000,1)=IF(B$7="","Yes",B$7))/(OFFSET(Data!$A$1,0,MATCH(B$6,Data!$1:$1,0)-1,1000,1)=IF(B$7="","Yes",B$7))*ROW(Data!$C$1:$C$1000),ROW(B134)-ROW(B$7)),1),"")</f>
        <v/>
      </c>
      <c r="C134" s="49" t="str">
        <f ca="1">IF(D134="","",IF(INDEX(Data!$BI:$BI,MATCH(D134,Data!$A:$A,0),1)=0,"",INDEX(Data!$BI:$BI,MATCH(D134,Data!$A:$A,0),1)))</f>
        <v/>
      </c>
      <c r="D134" s="49" t="str">
        <f ca="1">IFERROR(INDEX(Data!$A$1:C$1000,_xlfn.AGGREGATE(15,6,(OFFSET(Data!$A$1,0,MATCH(D$6,Data!$1:$1,0)-1,1000,1)=IF(D$7="","Yes",D$7))/(OFFSET(Data!$A$1,0,MATCH(D$6,Data!$1:$1,0)-1,1000,1)=IF(D$7="","Yes",D$7))*ROW(Data!$C$1:$C$1000),ROW(D134)-ROW(D$7)),1),"")</f>
        <v/>
      </c>
      <c r="E134" s="49" t="str">
        <f ca="1">IF(F134="","",IF(INDEX(Data!$BI:$BI,MATCH(F134,Data!$A:$A,0),1)=0,"",INDEX(Data!$BI:$BI,MATCH(F134,Data!$A:$A,0),1)))</f>
        <v/>
      </c>
      <c r="F134" s="49" t="str">
        <f ca="1">IFERROR(INDEX(Data!$A$1:E$1000,_xlfn.AGGREGATE(15,6,(OFFSET(Data!$A$1,0,MATCH(F$6,Data!$1:$1,0)-1,1000,1)=IF(F$7="","Yes",F$7))/(OFFSET(Data!$A$1,0,MATCH(F$6,Data!$1:$1,0)-1,1000,1)=IF(F$7="","Yes",F$7))*ROW(Data!$C$1:$C$1000),ROW(F134)-ROW(F$7)),1),"")</f>
        <v/>
      </c>
      <c r="G134" s="49" t="str">
        <f ca="1">IF(H134="","",IF(INDEX(Data!$BI:$BI,MATCH(H134,Data!$A:$A,0),1)=0,"",INDEX(Data!$BI:$BI,MATCH(H134,Data!$A:$A,0),1)))</f>
        <v/>
      </c>
      <c r="H134" s="49" t="str">
        <f ca="1">IFERROR(INDEX(Data!$A$1:G$1000,_xlfn.AGGREGATE(15,6,(OFFSET(Data!$A$1,0,MATCH(H$6,Data!$1:$1,0)-1,1000,1)=IF(H$7="","Yes",H$7))/(OFFSET(Data!$A$1,0,MATCH(H$6,Data!$1:$1,0)-1,1000,1)=IF(H$7="","Yes",H$7))*ROW(Data!$C$1:$C$1000),ROW(H134)-ROW(H$7)),1),"")</f>
        <v/>
      </c>
      <c r="I134" s="49" t="str">
        <f ca="1">IF(J134="","",IF(INDEX(Data!$BI:$BI,MATCH(J134,Data!$A:$A,0),1)=0,"",INDEX(Data!$BI:$BI,MATCH(J134,Data!$A:$A,0),1)))</f>
        <v/>
      </c>
      <c r="J134" s="49" t="str">
        <f ca="1">IFERROR(INDEX(Data!$A$1:I$1000,_xlfn.AGGREGATE(15,6,(OFFSET(Data!$A$1,0,MATCH(J$6,Data!$1:$1,0)-1,1000,1)=IF(J$7="","Yes",J$7))/(OFFSET(Data!$A$1,0,MATCH(J$6,Data!$1:$1,0)-1,1000,1)=IF(J$7="","Yes",J$7))*ROW(Data!$C$1:$C$1000),ROW(J134)-ROW(J$7)),1),"")</f>
        <v/>
      </c>
      <c r="K134" s="49" t="str">
        <f ca="1">IF(L134="","",IF(INDEX(Data!$BI:$BI,MATCH(L134,Data!$A:$A,0),1)=0,"",INDEX(Data!$BI:$BI,MATCH(L134,Data!$A:$A,0),1)))</f>
        <v/>
      </c>
      <c r="L134" s="49" t="str">
        <f ca="1">IFERROR(INDEX(Data!$A$1:K$1000,_xlfn.AGGREGATE(15,6,(OFFSET(Data!$A$1,0,MATCH(L$6,Data!$1:$1,0)-1,1000,1)=IF(L$7="","Yes",L$7))/(OFFSET(Data!$A$1,0,MATCH(L$6,Data!$1:$1,0)-1,1000,1)=IF(L$7="","Yes",L$7))*ROW(Data!$C$1:$C$1000),ROW(L134)-ROW(L$7)),1),"")</f>
        <v/>
      </c>
      <c r="M134" s="49" t="str">
        <f ca="1">IF(N134="","",IF(INDEX(Data!$BI:$BI,MATCH(N134,Data!$A:$A,0),1)=0,"",INDEX(Data!$BI:$BI,MATCH(N134,Data!$A:$A,0),1)))</f>
        <v/>
      </c>
      <c r="N134" s="49" t="str">
        <f ca="1">IFERROR(INDEX(Data!$A$1:M$1000,_xlfn.AGGREGATE(15,6,(OFFSET(Data!$A$1,0,MATCH(N$6,Data!$1:$1,0)-1,1000,1)=IF(N$7="","Yes",N$7))/(OFFSET(Data!$A$1,0,MATCH(N$6,Data!$1:$1,0)-1,1000,1)=IF(N$7="","Yes",N$7))*ROW(Data!$C$1:$C$1000),ROW(N134)-ROW(N$7)),1),"")</f>
        <v/>
      </c>
      <c r="O134" s="49" t="str">
        <f ca="1">IF(P134="","",IF(INDEX(Data!$BI:$BI,MATCH(P134,Data!$A:$A,0),1)=0,"",INDEX(Data!$BI:$BI,MATCH(P134,Data!$A:$A,0),1)))</f>
        <v/>
      </c>
      <c r="P134" s="49" t="str">
        <f ca="1">IFERROR(INDEX(Data!$A$1:O$1000,_xlfn.AGGREGATE(15,6,(OFFSET(Data!$A$1,0,MATCH(P$6,Data!$1:$1,0)-1,1000,1)=IF(P$7="","Yes",P$7))/(OFFSET(Data!$A$1,0,MATCH(P$6,Data!$1:$1,0)-1,1000,1)=IF(P$7="","Yes",P$7))*ROW(Data!$C$1:$C$1000),ROW(P134)-ROW(P$7)),1),"")</f>
        <v/>
      </c>
      <c r="Q134" s="49" t="str">
        <f ca="1">IF(R134="","",IF(INDEX(Data!$BI:$BI,MATCH(R134,Data!$A:$A,0),1)=0,"",INDEX(Data!$BI:$BI,MATCH(R134,Data!$A:$A,0),1)))</f>
        <v/>
      </c>
      <c r="R134" s="49" t="str">
        <f ca="1">IFERROR(INDEX(Data!$A$1:Q$1000,_xlfn.AGGREGATE(15,6,(OFFSET(Data!$A$1,0,MATCH(R$6,Data!$1:$1,0)-1,1000,1)=IF(R$7="","Yes",R$7))/(OFFSET(Data!$A$1,0,MATCH(R$6,Data!$1:$1,0)-1,1000,1)=IF(R$7="","Yes",R$7))*ROW(Data!$C$1:$C$1000),ROW(R134)-ROW(R$7)),1),"")</f>
        <v>Universal Kids</v>
      </c>
      <c r="S134" s="49" t="str">
        <f ca="1">IF(T134="","",IF(INDEX(Data!$BI:$BI,MATCH(T134,Data!$A:$A,0),1)=0,"",INDEX(Data!$BI:$BI,MATCH(T134,Data!$A:$A,0),1)))</f>
        <v/>
      </c>
      <c r="T134" s="49" t="str">
        <f ca="1">IFERROR(INDEX(Data!$A$1:R$1000,_xlfn.AGGREGATE(15,6,(OFFSET(Data!$A$1,0,MATCH(T$6,Data!$1:$1,0)-1,1000,1)=IF(T$7="","Yes",T$7))/(OFFSET(Data!$A$1,0,MATCH(T$6,Data!$1:$1,0)-1,1000,1)=IF(T$7="","Yes",T$7))*ROW(Data!$C$1:$C$1000),ROW(T134)-ROW(T$7)),1),"")</f>
        <v/>
      </c>
      <c r="U134" s="49" t="str">
        <f ca="1">IF(V134="","",IF(INDEX(Data!$BI:$BI,MATCH(V134,Data!$A:$A,0),1)=0,"",INDEX(Data!$BI:$BI,MATCH(V134,Data!$A:$A,0),1)))</f>
        <v/>
      </c>
      <c r="V134" s="49" t="str">
        <f ca="1">IFERROR(INDEX(Data!$A$1:T$1000,_xlfn.AGGREGATE(15,6,(OFFSET(Data!$A$1,0,MATCH(V$6,Data!$1:$1,0)-1,1000,1)=IF(V$7="","Yes",V$7))/(OFFSET(Data!$A$1,0,MATCH(V$6,Data!$1:$1,0)-1,1000,1)=IF(V$7="","Yes",V$7))*ROW(Data!$C$1:$C$1000),ROW(V134)-ROW(V$7)),1),"")</f>
        <v/>
      </c>
      <c r="W134" s="49" t="str">
        <f ca="1">IF(X134="","",IF(INDEX(Data!$BI:$BI,MATCH(X134,Data!$A:$A,0),1)=0,"",INDEX(Data!$BI:$BI,MATCH(X134,Data!$A:$A,0),1)))</f>
        <v/>
      </c>
      <c r="X134" s="49" t="str">
        <f ca="1">IFERROR(INDEX(Data!$A$1:V$1000,_xlfn.AGGREGATE(15,6,(OFFSET(Data!$A$1,0,MATCH(X$6,Data!$1:$1,0)-1,1000,1)=IF(X$7="","Yes",X$7))/(OFFSET(Data!$A$1,0,MATCH(X$6,Data!$1:$1,0)-1,1000,1)=IF(X$7="","Yes",X$7))*ROW(Data!$C$1:$C$1000),ROW(X134)-ROW(X$7)),1),"")</f>
        <v/>
      </c>
      <c r="Y134" s="49" t="str">
        <f ca="1">IF(Z134="","",IF(INDEX(Data!$BI:$BI,MATCH(Z134,Data!$A:$A,0),1)=0,"",INDEX(Data!$BI:$BI,MATCH(Z134,Data!$A:$A,0),1)))</f>
        <v/>
      </c>
      <c r="Z134" s="49" t="str">
        <f ca="1">IFERROR(INDEX(Data!$A$1:X$1000,_xlfn.AGGREGATE(15,6,(OFFSET(Data!$A$1,0,MATCH(Z$6,Data!$1:$1,0)-1,1000,1)=IF(Z$7="","Yes",Z$7))/(OFFSET(Data!$A$1,0,MATCH(Z$6,Data!$1:$1,0)-1,1000,1)=IF(Z$7="","Yes",Z$7))*ROW(Data!$C$1:$C$1000),ROW(Z134)-ROW(Z$7)),1),"")</f>
        <v/>
      </c>
      <c r="AA134" s="49" t="str">
        <f ca="1">IF(AB134="","",IF(INDEX(Data!$BI:$BI,MATCH(AB134,Data!$A:$A,0),1)=0,"",INDEX(Data!$BI:$BI,MATCH(AB134,Data!$A:$A,0),1)))</f>
        <v/>
      </c>
      <c r="AB134" s="49" t="str">
        <f ca="1">IFERROR(INDEX(Data!$A$1:Z$1000,_xlfn.AGGREGATE(15,6,(OFFSET(Data!$A$1,0,MATCH(AB$6,Data!$1:$1,0)-1,1000,1)=IF(AB$7="","Yes",AB$7))/(OFFSET(Data!$A$1,0,MATCH(AB$6,Data!$1:$1,0)-1,1000,1)=IF(AB$7="","Yes",AB$7))*ROW(Data!$C$1:$C$1000),ROW(AB134)-ROW(AB$7)),1),"")</f>
        <v/>
      </c>
      <c r="AC134" s="49" t="str">
        <f ca="1">IF(AD134="","",IF(INDEX(Data!$BI:$BI,MATCH(AD134,Data!$A:$A,0),1)=0,"",INDEX(Data!$BI:$BI,MATCH(AD134,Data!$A:$A,0),1)))</f>
        <v/>
      </c>
      <c r="AD134" s="49" t="str">
        <f ca="1">IFERROR(INDEX(Data!$A$1:AB$1000,_xlfn.AGGREGATE(15,6,(OFFSET(Data!$A$1,0,MATCH(AD$6,Data!$1:$1,0)-1,1000,1)=IF(AD$7="","Yes",AD$7))/(OFFSET(Data!$A$1,0,MATCH(AD$6,Data!$1:$1,0)-1,1000,1)=IF(AD$7="","Yes",AD$7))*ROW(Data!$C$1:$C$1000),ROW(AD134)-ROW(AD$7)),1),"")</f>
        <v/>
      </c>
      <c r="AE134" s="49" t="str">
        <f ca="1">IF(AF134="","",IF(INDEX(Data!$BI:$BI,MATCH(AF134,Data!$A:$A,0),1)=0,"",INDEX(Data!$BI:$BI,MATCH(AF134,Data!$A:$A,0),1)))</f>
        <v/>
      </c>
      <c r="AF134" s="49" t="str">
        <f ca="1">IFERROR(INDEX(Data!$A$1:AJ$1000,_xlfn.AGGREGATE(15,6,(OFFSET(Data!$A$1,0,MATCH(AF$6,Data!$1:$1,0)-1,1000,1)=IF(AF$7="","Yes",AF$7))/(OFFSET(Data!$A$1,0,MATCH(AF$6,Data!$1:$1,0)-1,1000,1)=IF(AF$7="","Yes",AF$7))*ROW(Data!$C$1:$C$1000),ROW(AF134)-ROW(AF$7)),1),"")</f>
        <v/>
      </c>
      <c r="AG134" s="49" t="str">
        <f ca="1">IF(AH134="","",IF(INDEX(Data!$BI:$BI,MATCH(AH134,Data!$A:$A,0),1)=0,"",INDEX(Data!$BI:$BI,MATCH(AH134,Data!$A:$A,0),1)))</f>
        <v/>
      </c>
      <c r="AH134" s="49" t="str">
        <f ca="1">IFERROR(INDEX(Data!$A$1:AL$1000,_xlfn.AGGREGATE(15,6,(OFFSET(Data!$A$1,0,MATCH(AH$6,Data!$1:$1,0)-1,1000,1)=IF(AH$7="","Yes",AH$7))/(OFFSET(Data!$A$1,0,MATCH(AH$6,Data!$1:$1,0)-1,1000,1)=IF(AH$7="","Yes",AH$7))*ROW(Data!$C$1:$C$1000),ROW(AH134)-ROW(AH$7)),1),"")</f>
        <v/>
      </c>
    </row>
    <row r="135" spans="1:34" x14ac:dyDescent="0.4">
      <c r="A135" s="49" t="str">
        <f ca="1">IF(B135="","",IF(INDEX(Data!$BI:$BI,MATCH(B135,Data!$A:$A,0),1)=0,"",INDEX(Data!$BI:$BI,MATCH(B135,Data!$A:$A,0),1)))</f>
        <v/>
      </c>
      <c r="B135" s="49" t="str">
        <f ca="1">IFERROR(INDEX(Data!A$1:$A$1000,_xlfn.AGGREGATE(15,6,(OFFSET(Data!$A$1,0,MATCH(B$6,Data!$1:$1,0)-1,1000,1)=IF(B$7="","Yes",B$7))/(OFFSET(Data!$A$1,0,MATCH(B$6,Data!$1:$1,0)-1,1000,1)=IF(B$7="","Yes",B$7))*ROW(Data!$C$1:$C$1000),ROW(B135)-ROW(B$7)),1),"")</f>
        <v/>
      </c>
      <c r="C135" s="49" t="str">
        <f ca="1">IF(D135="","",IF(INDEX(Data!$BI:$BI,MATCH(D135,Data!$A:$A,0),1)=0,"",INDEX(Data!$BI:$BI,MATCH(D135,Data!$A:$A,0),1)))</f>
        <v/>
      </c>
      <c r="D135" s="49" t="str">
        <f ca="1">IFERROR(INDEX(Data!$A$1:C$1000,_xlfn.AGGREGATE(15,6,(OFFSET(Data!$A$1,0,MATCH(D$6,Data!$1:$1,0)-1,1000,1)=IF(D$7="","Yes",D$7))/(OFFSET(Data!$A$1,0,MATCH(D$6,Data!$1:$1,0)-1,1000,1)=IF(D$7="","Yes",D$7))*ROW(Data!$C$1:$C$1000),ROW(D135)-ROW(D$7)),1),"")</f>
        <v/>
      </c>
      <c r="E135" s="49" t="str">
        <f ca="1">IF(F135="","",IF(INDEX(Data!$BI:$BI,MATCH(F135,Data!$A:$A,0),1)=0,"",INDEX(Data!$BI:$BI,MATCH(F135,Data!$A:$A,0),1)))</f>
        <v/>
      </c>
      <c r="F135" s="49" t="str">
        <f ca="1">IFERROR(INDEX(Data!$A$1:E$1000,_xlfn.AGGREGATE(15,6,(OFFSET(Data!$A$1,0,MATCH(F$6,Data!$1:$1,0)-1,1000,1)=IF(F$7="","Yes",F$7))/(OFFSET(Data!$A$1,0,MATCH(F$6,Data!$1:$1,0)-1,1000,1)=IF(F$7="","Yes",F$7))*ROW(Data!$C$1:$C$1000),ROW(F135)-ROW(F$7)),1),"")</f>
        <v/>
      </c>
      <c r="G135" s="49" t="str">
        <f ca="1">IF(H135="","",IF(INDEX(Data!$BI:$BI,MATCH(H135,Data!$A:$A,0),1)=0,"",INDEX(Data!$BI:$BI,MATCH(H135,Data!$A:$A,0),1)))</f>
        <v/>
      </c>
      <c r="H135" s="49" t="str">
        <f ca="1">IFERROR(INDEX(Data!$A$1:G$1000,_xlfn.AGGREGATE(15,6,(OFFSET(Data!$A$1,0,MATCH(H$6,Data!$1:$1,0)-1,1000,1)=IF(H$7="","Yes",H$7))/(OFFSET(Data!$A$1,0,MATCH(H$6,Data!$1:$1,0)-1,1000,1)=IF(H$7="","Yes",H$7))*ROW(Data!$C$1:$C$1000),ROW(H135)-ROW(H$7)),1),"")</f>
        <v/>
      </c>
      <c r="I135" s="49" t="str">
        <f ca="1">IF(J135="","",IF(INDEX(Data!$BI:$BI,MATCH(J135,Data!$A:$A,0),1)=0,"",INDEX(Data!$BI:$BI,MATCH(J135,Data!$A:$A,0),1)))</f>
        <v/>
      </c>
      <c r="J135" s="49" t="str">
        <f ca="1">IFERROR(INDEX(Data!$A$1:I$1000,_xlfn.AGGREGATE(15,6,(OFFSET(Data!$A$1,0,MATCH(J$6,Data!$1:$1,0)-1,1000,1)=IF(J$7="","Yes",J$7))/(OFFSET(Data!$A$1,0,MATCH(J$6,Data!$1:$1,0)-1,1000,1)=IF(J$7="","Yes",J$7))*ROW(Data!$C$1:$C$1000),ROW(J135)-ROW(J$7)),1),"")</f>
        <v/>
      </c>
      <c r="K135" s="49" t="str">
        <f ca="1">IF(L135="","",IF(INDEX(Data!$BI:$BI,MATCH(L135,Data!$A:$A,0),1)=0,"",INDEX(Data!$BI:$BI,MATCH(L135,Data!$A:$A,0),1)))</f>
        <v/>
      </c>
      <c r="L135" s="49" t="str">
        <f ca="1">IFERROR(INDEX(Data!$A$1:K$1000,_xlfn.AGGREGATE(15,6,(OFFSET(Data!$A$1,0,MATCH(L$6,Data!$1:$1,0)-1,1000,1)=IF(L$7="","Yes",L$7))/(OFFSET(Data!$A$1,0,MATCH(L$6,Data!$1:$1,0)-1,1000,1)=IF(L$7="","Yes",L$7))*ROW(Data!$C$1:$C$1000),ROW(L135)-ROW(L$7)),1),"")</f>
        <v/>
      </c>
      <c r="M135" s="49" t="str">
        <f ca="1">IF(N135="","",IF(INDEX(Data!$BI:$BI,MATCH(N135,Data!$A:$A,0),1)=0,"",INDEX(Data!$BI:$BI,MATCH(N135,Data!$A:$A,0),1)))</f>
        <v/>
      </c>
      <c r="N135" s="49" t="str">
        <f ca="1">IFERROR(INDEX(Data!$A$1:M$1000,_xlfn.AGGREGATE(15,6,(OFFSET(Data!$A$1,0,MATCH(N$6,Data!$1:$1,0)-1,1000,1)=IF(N$7="","Yes",N$7))/(OFFSET(Data!$A$1,0,MATCH(N$6,Data!$1:$1,0)-1,1000,1)=IF(N$7="","Yes",N$7))*ROW(Data!$C$1:$C$1000),ROW(N135)-ROW(N$7)),1),"")</f>
        <v/>
      </c>
      <c r="O135" s="49" t="str">
        <f ca="1">IF(P135="","",IF(INDEX(Data!$BI:$BI,MATCH(P135,Data!$A:$A,0),1)=0,"",INDEX(Data!$BI:$BI,MATCH(P135,Data!$A:$A,0),1)))</f>
        <v/>
      </c>
      <c r="P135" s="49" t="str">
        <f ca="1">IFERROR(INDEX(Data!$A$1:O$1000,_xlfn.AGGREGATE(15,6,(OFFSET(Data!$A$1,0,MATCH(P$6,Data!$1:$1,0)-1,1000,1)=IF(P$7="","Yes",P$7))/(OFFSET(Data!$A$1,0,MATCH(P$6,Data!$1:$1,0)-1,1000,1)=IF(P$7="","Yes",P$7))*ROW(Data!$C$1:$C$1000),ROW(P135)-ROW(P$7)),1),"")</f>
        <v/>
      </c>
      <c r="Q135" s="49" t="str">
        <f ca="1">IF(R135="","",IF(INDEX(Data!$BI:$BI,MATCH(R135,Data!$A:$A,0),1)=0,"",INDEX(Data!$BI:$BI,MATCH(R135,Data!$A:$A,0),1)))</f>
        <v/>
      </c>
      <c r="R135" s="49" t="str">
        <f ca="1">IFERROR(INDEX(Data!$A$1:Q$1000,_xlfn.AGGREGATE(15,6,(OFFSET(Data!$A$1,0,MATCH(R$6,Data!$1:$1,0)-1,1000,1)=IF(R$7="","Yes",R$7))/(OFFSET(Data!$A$1,0,MATCH(R$6,Data!$1:$1,0)-1,1000,1)=IF(R$7="","Yes",R$7))*ROW(Data!$C$1:$C$1000),ROW(R135)-ROW(R$7)),1),"")</f>
        <v>Universo</v>
      </c>
      <c r="S135" s="49" t="str">
        <f ca="1">IF(T135="","",IF(INDEX(Data!$BI:$BI,MATCH(T135,Data!$A:$A,0),1)=0,"",INDEX(Data!$BI:$BI,MATCH(T135,Data!$A:$A,0),1)))</f>
        <v/>
      </c>
      <c r="T135" s="49" t="str">
        <f ca="1">IFERROR(INDEX(Data!$A$1:R$1000,_xlfn.AGGREGATE(15,6,(OFFSET(Data!$A$1,0,MATCH(T$6,Data!$1:$1,0)-1,1000,1)=IF(T$7="","Yes",T$7))/(OFFSET(Data!$A$1,0,MATCH(T$6,Data!$1:$1,0)-1,1000,1)=IF(T$7="","Yes",T$7))*ROW(Data!$C$1:$C$1000),ROW(T135)-ROW(T$7)),1),"")</f>
        <v/>
      </c>
      <c r="U135" s="49" t="str">
        <f ca="1">IF(V135="","",IF(INDEX(Data!$BI:$BI,MATCH(V135,Data!$A:$A,0),1)=0,"",INDEX(Data!$BI:$BI,MATCH(V135,Data!$A:$A,0),1)))</f>
        <v/>
      </c>
      <c r="V135" s="49" t="str">
        <f ca="1">IFERROR(INDEX(Data!$A$1:T$1000,_xlfn.AGGREGATE(15,6,(OFFSET(Data!$A$1,0,MATCH(V$6,Data!$1:$1,0)-1,1000,1)=IF(V$7="","Yes",V$7))/(OFFSET(Data!$A$1,0,MATCH(V$6,Data!$1:$1,0)-1,1000,1)=IF(V$7="","Yes",V$7))*ROW(Data!$C$1:$C$1000),ROW(V135)-ROW(V$7)),1),"")</f>
        <v/>
      </c>
      <c r="W135" s="49" t="str">
        <f ca="1">IF(X135="","",IF(INDEX(Data!$BI:$BI,MATCH(X135,Data!$A:$A,0),1)=0,"",INDEX(Data!$BI:$BI,MATCH(X135,Data!$A:$A,0),1)))</f>
        <v/>
      </c>
      <c r="X135" s="49" t="str">
        <f ca="1">IFERROR(INDEX(Data!$A$1:V$1000,_xlfn.AGGREGATE(15,6,(OFFSET(Data!$A$1,0,MATCH(X$6,Data!$1:$1,0)-1,1000,1)=IF(X$7="","Yes",X$7))/(OFFSET(Data!$A$1,0,MATCH(X$6,Data!$1:$1,0)-1,1000,1)=IF(X$7="","Yes",X$7))*ROW(Data!$C$1:$C$1000),ROW(X135)-ROW(X$7)),1),"")</f>
        <v/>
      </c>
      <c r="Y135" s="49" t="str">
        <f ca="1">IF(Z135="","",IF(INDEX(Data!$BI:$BI,MATCH(Z135,Data!$A:$A,0),1)=0,"",INDEX(Data!$BI:$BI,MATCH(Z135,Data!$A:$A,0),1)))</f>
        <v/>
      </c>
      <c r="Z135" s="49" t="str">
        <f ca="1">IFERROR(INDEX(Data!$A$1:X$1000,_xlfn.AGGREGATE(15,6,(OFFSET(Data!$A$1,0,MATCH(Z$6,Data!$1:$1,0)-1,1000,1)=IF(Z$7="","Yes",Z$7))/(OFFSET(Data!$A$1,0,MATCH(Z$6,Data!$1:$1,0)-1,1000,1)=IF(Z$7="","Yes",Z$7))*ROW(Data!$C$1:$C$1000),ROW(Z135)-ROW(Z$7)),1),"")</f>
        <v/>
      </c>
      <c r="AA135" s="49" t="str">
        <f ca="1">IF(AB135="","",IF(INDEX(Data!$BI:$BI,MATCH(AB135,Data!$A:$A,0),1)=0,"",INDEX(Data!$BI:$BI,MATCH(AB135,Data!$A:$A,0),1)))</f>
        <v/>
      </c>
      <c r="AB135" s="49" t="str">
        <f ca="1">IFERROR(INDEX(Data!$A$1:Z$1000,_xlfn.AGGREGATE(15,6,(OFFSET(Data!$A$1,0,MATCH(AB$6,Data!$1:$1,0)-1,1000,1)=IF(AB$7="","Yes",AB$7))/(OFFSET(Data!$A$1,0,MATCH(AB$6,Data!$1:$1,0)-1,1000,1)=IF(AB$7="","Yes",AB$7))*ROW(Data!$C$1:$C$1000),ROW(AB135)-ROW(AB$7)),1),"")</f>
        <v/>
      </c>
      <c r="AC135" s="49" t="str">
        <f ca="1">IF(AD135="","",IF(INDEX(Data!$BI:$BI,MATCH(AD135,Data!$A:$A,0),1)=0,"",INDEX(Data!$BI:$BI,MATCH(AD135,Data!$A:$A,0),1)))</f>
        <v/>
      </c>
      <c r="AD135" s="49" t="str">
        <f ca="1">IFERROR(INDEX(Data!$A$1:AB$1000,_xlfn.AGGREGATE(15,6,(OFFSET(Data!$A$1,0,MATCH(AD$6,Data!$1:$1,0)-1,1000,1)=IF(AD$7="","Yes",AD$7))/(OFFSET(Data!$A$1,0,MATCH(AD$6,Data!$1:$1,0)-1,1000,1)=IF(AD$7="","Yes",AD$7))*ROW(Data!$C$1:$C$1000),ROW(AD135)-ROW(AD$7)),1),"")</f>
        <v/>
      </c>
      <c r="AE135" s="49" t="str">
        <f ca="1">IF(AF135="","",IF(INDEX(Data!$BI:$BI,MATCH(AF135,Data!$A:$A,0),1)=0,"",INDEX(Data!$BI:$BI,MATCH(AF135,Data!$A:$A,0),1)))</f>
        <v/>
      </c>
      <c r="AF135" s="49" t="str">
        <f ca="1">IFERROR(INDEX(Data!$A$1:AJ$1000,_xlfn.AGGREGATE(15,6,(OFFSET(Data!$A$1,0,MATCH(AF$6,Data!$1:$1,0)-1,1000,1)=IF(AF$7="","Yes",AF$7))/(OFFSET(Data!$A$1,0,MATCH(AF$6,Data!$1:$1,0)-1,1000,1)=IF(AF$7="","Yes",AF$7))*ROW(Data!$C$1:$C$1000),ROW(AF135)-ROW(AF$7)),1),"")</f>
        <v/>
      </c>
      <c r="AG135" s="49" t="str">
        <f ca="1">IF(AH135="","",IF(INDEX(Data!$BI:$BI,MATCH(AH135,Data!$A:$A,0),1)=0,"",INDEX(Data!$BI:$BI,MATCH(AH135,Data!$A:$A,0),1)))</f>
        <v/>
      </c>
      <c r="AH135" s="49" t="str">
        <f ca="1">IFERROR(INDEX(Data!$A$1:AL$1000,_xlfn.AGGREGATE(15,6,(OFFSET(Data!$A$1,0,MATCH(AH$6,Data!$1:$1,0)-1,1000,1)=IF(AH$7="","Yes",AH$7))/(OFFSET(Data!$A$1,0,MATCH(AH$6,Data!$1:$1,0)-1,1000,1)=IF(AH$7="","Yes",AH$7))*ROW(Data!$C$1:$C$1000),ROW(AH135)-ROW(AH$7)),1),"")</f>
        <v/>
      </c>
    </row>
    <row r="136" spans="1:34" x14ac:dyDescent="0.4">
      <c r="A136" s="49" t="str">
        <f ca="1">IF(B136="","",IF(INDEX(Data!$BI:$BI,MATCH(B136,Data!$A:$A,0),1)=0,"",INDEX(Data!$BI:$BI,MATCH(B136,Data!$A:$A,0),1)))</f>
        <v/>
      </c>
      <c r="B136" s="49" t="str">
        <f ca="1">IFERROR(INDEX(Data!A$1:$A$1000,_xlfn.AGGREGATE(15,6,(OFFSET(Data!$A$1,0,MATCH(B$6,Data!$1:$1,0)-1,1000,1)=IF(B$7="","Yes",B$7))/(OFFSET(Data!$A$1,0,MATCH(B$6,Data!$1:$1,0)-1,1000,1)=IF(B$7="","Yes",B$7))*ROW(Data!$C$1:$C$1000),ROW(B136)-ROW(B$7)),1),"")</f>
        <v/>
      </c>
      <c r="C136" s="49" t="str">
        <f ca="1">IF(D136="","",IF(INDEX(Data!$BI:$BI,MATCH(D136,Data!$A:$A,0),1)=0,"",INDEX(Data!$BI:$BI,MATCH(D136,Data!$A:$A,0),1)))</f>
        <v/>
      </c>
      <c r="D136" s="49" t="str">
        <f ca="1">IFERROR(INDEX(Data!$A$1:C$1000,_xlfn.AGGREGATE(15,6,(OFFSET(Data!$A$1,0,MATCH(D$6,Data!$1:$1,0)-1,1000,1)=IF(D$7="","Yes",D$7))/(OFFSET(Data!$A$1,0,MATCH(D$6,Data!$1:$1,0)-1,1000,1)=IF(D$7="","Yes",D$7))*ROW(Data!$C$1:$C$1000),ROW(D136)-ROW(D$7)),1),"")</f>
        <v/>
      </c>
      <c r="E136" s="49" t="str">
        <f ca="1">IF(F136="","",IF(INDEX(Data!$BI:$BI,MATCH(F136,Data!$A:$A,0),1)=0,"",INDEX(Data!$BI:$BI,MATCH(F136,Data!$A:$A,0),1)))</f>
        <v/>
      </c>
      <c r="F136" s="49" t="str">
        <f ca="1">IFERROR(INDEX(Data!$A$1:E$1000,_xlfn.AGGREGATE(15,6,(OFFSET(Data!$A$1,0,MATCH(F$6,Data!$1:$1,0)-1,1000,1)=IF(F$7="","Yes",F$7))/(OFFSET(Data!$A$1,0,MATCH(F$6,Data!$1:$1,0)-1,1000,1)=IF(F$7="","Yes",F$7))*ROW(Data!$C$1:$C$1000),ROW(F136)-ROW(F$7)),1),"")</f>
        <v/>
      </c>
      <c r="G136" s="49" t="str">
        <f ca="1">IF(H136="","",IF(INDEX(Data!$BI:$BI,MATCH(H136,Data!$A:$A,0),1)=0,"",INDEX(Data!$BI:$BI,MATCH(H136,Data!$A:$A,0),1)))</f>
        <v/>
      </c>
      <c r="H136" s="49" t="str">
        <f ca="1">IFERROR(INDEX(Data!$A$1:G$1000,_xlfn.AGGREGATE(15,6,(OFFSET(Data!$A$1,0,MATCH(H$6,Data!$1:$1,0)-1,1000,1)=IF(H$7="","Yes",H$7))/(OFFSET(Data!$A$1,0,MATCH(H$6,Data!$1:$1,0)-1,1000,1)=IF(H$7="","Yes",H$7))*ROW(Data!$C$1:$C$1000),ROW(H136)-ROW(H$7)),1),"")</f>
        <v/>
      </c>
      <c r="I136" s="49" t="str">
        <f ca="1">IF(J136="","",IF(INDEX(Data!$BI:$BI,MATCH(J136,Data!$A:$A,0),1)=0,"",INDEX(Data!$BI:$BI,MATCH(J136,Data!$A:$A,0),1)))</f>
        <v/>
      </c>
      <c r="J136" s="49" t="str">
        <f ca="1">IFERROR(INDEX(Data!$A$1:I$1000,_xlfn.AGGREGATE(15,6,(OFFSET(Data!$A$1,0,MATCH(J$6,Data!$1:$1,0)-1,1000,1)=IF(J$7="","Yes",J$7))/(OFFSET(Data!$A$1,0,MATCH(J$6,Data!$1:$1,0)-1,1000,1)=IF(J$7="","Yes",J$7))*ROW(Data!$C$1:$C$1000),ROW(J136)-ROW(J$7)),1),"")</f>
        <v/>
      </c>
      <c r="K136" s="49" t="str">
        <f ca="1">IF(L136="","",IF(INDEX(Data!$BI:$BI,MATCH(L136,Data!$A:$A,0),1)=0,"",INDEX(Data!$BI:$BI,MATCH(L136,Data!$A:$A,0),1)))</f>
        <v/>
      </c>
      <c r="L136" s="49" t="str">
        <f ca="1">IFERROR(INDEX(Data!$A$1:K$1000,_xlfn.AGGREGATE(15,6,(OFFSET(Data!$A$1,0,MATCH(L$6,Data!$1:$1,0)-1,1000,1)=IF(L$7="","Yes",L$7))/(OFFSET(Data!$A$1,0,MATCH(L$6,Data!$1:$1,0)-1,1000,1)=IF(L$7="","Yes",L$7))*ROW(Data!$C$1:$C$1000),ROW(L136)-ROW(L$7)),1),"")</f>
        <v/>
      </c>
      <c r="M136" s="49" t="str">
        <f ca="1">IF(N136="","",IF(INDEX(Data!$BI:$BI,MATCH(N136,Data!$A:$A,0),1)=0,"",INDEX(Data!$BI:$BI,MATCH(N136,Data!$A:$A,0),1)))</f>
        <v/>
      </c>
      <c r="N136" s="49" t="str">
        <f ca="1">IFERROR(INDEX(Data!$A$1:M$1000,_xlfn.AGGREGATE(15,6,(OFFSET(Data!$A$1,0,MATCH(N$6,Data!$1:$1,0)-1,1000,1)=IF(N$7="","Yes",N$7))/(OFFSET(Data!$A$1,0,MATCH(N$6,Data!$1:$1,0)-1,1000,1)=IF(N$7="","Yes",N$7))*ROW(Data!$C$1:$C$1000),ROW(N136)-ROW(N$7)),1),"")</f>
        <v/>
      </c>
      <c r="O136" s="49" t="str">
        <f ca="1">IF(P136="","",IF(INDEX(Data!$BI:$BI,MATCH(P136,Data!$A:$A,0),1)=0,"",INDEX(Data!$BI:$BI,MATCH(P136,Data!$A:$A,0),1)))</f>
        <v/>
      </c>
      <c r="P136" s="49" t="str">
        <f ca="1">IFERROR(INDEX(Data!$A$1:O$1000,_xlfn.AGGREGATE(15,6,(OFFSET(Data!$A$1,0,MATCH(P$6,Data!$1:$1,0)-1,1000,1)=IF(P$7="","Yes",P$7))/(OFFSET(Data!$A$1,0,MATCH(P$6,Data!$1:$1,0)-1,1000,1)=IF(P$7="","Yes",P$7))*ROW(Data!$C$1:$C$1000),ROW(P136)-ROW(P$7)),1),"")</f>
        <v/>
      </c>
      <c r="Q136" s="49" t="str">
        <f ca="1">IF(R136="","",IF(INDEX(Data!$BI:$BI,MATCH(R136,Data!$A:$A,0),1)=0,"",INDEX(Data!$BI:$BI,MATCH(R136,Data!$A:$A,0),1)))</f>
        <v/>
      </c>
      <c r="R136" s="49" t="str">
        <f ca="1">IFERROR(INDEX(Data!$A$1:Q$1000,_xlfn.AGGREGATE(15,6,(OFFSET(Data!$A$1,0,MATCH(R$6,Data!$1:$1,0)-1,1000,1)=IF(R$7="","Yes",R$7))/(OFFSET(Data!$A$1,0,MATCH(R$6,Data!$1:$1,0)-1,1000,1)=IF(R$7="","Yes",R$7))*ROW(Data!$C$1:$C$1000),ROW(R136)-ROW(R$7)),1),"")</f>
        <v>Univision</v>
      </c>
      <c r="S136" s="49" t="str">
        <f ca="1">IF(T136="","",IF(INDEX(Data!$BI:$BI,MATCH(T136,Data!$A:$A,0),1)=0,"",INDEX(Data!$BI:$BI,MATCH(T136,Data!$A:$A,0),1)))</f>
        <v/>
      </c>
      <c r="T136" s="49" t="str">
        <f ca="1">IFERROR(INDEX(Data!$A$1:R$1000,_xlfn.AGGREGATE(15,6,(OFFSET(Data!$A$1,0,MATCH(T$6,Data!$1:$1,0)-1,1000,1)=IF(T$7="","Yes",T$7))/(OFFSET(Data!$A$1,0,MATCH(T$6,Data!$1:$1,0)-1,1000,1)=IF(T$7="","Yes",T$7))*ROW(Data!$C$1:$C$1000),ROW(T136)-ROW(T$7)),1),"")</f>
        <v/>
      </c>
      <c r="U136" s="49" t="str">
        <f ca="1">IF(V136="","",IF(INDEX(Data!$BI:$BI,MATCH(V136,Data!$A:$A,0),1)=0,"",INDEX(Data!$BI:$BI,MATCH(V136,Data!$A:$A,0),1)))</f>
        <v/>
      </c>
      <c r="V136" s="49" t="str">
        <f ca="1">IFERROR(INDEX(Data!$A$1:T$1000,_xlfn.AGGREGATE(15,6,(OFFSET(Data!$A$1,0,MATCH(V$6,Data!$1:$1,0)-1,1000,1)=IF(V$7="","Yes",V$7))/(OFFSET(Data!$A$1,0,MATCH(V$6,Data!$1:$1,0)-1,1000,1)=IF(V$7="","Yes",V$7))*ROW(Data!$C$1:$C$1000),ROW(V136)-ROW(V$7)),1),"")</f>
        <v/>
      </c>
      <c r="W136" s="49" t="str">
        <f ca="1">IF(X136="","",IF(INDEX(Data!$BI:$BI,MATCH(X136,Data!$A:$A,0),1)=0,"",INDEX(Data!$BI:$BI,MATCH(X136,Data!$A:$A,0),1)))</f>
        <v/>
      </c>
      <c r="X136" s="49" t="str">
        <f ca="1">IFERROR(INDEX(Data!$A$1:V$1000,_xlfn.AGGREGATE(15,6,(OFFSET(Data!$A$1,0,MATCH(X$6,Data!$1:$1,0)-1,1000,1)=IF(X$7="","Yes",X$7))/(OFFSET(Data!$A$1,0,MATCH(X$6,Data!$1:$1,0)-1,1000,1)=IF(X$7="","Yes",X$7))*ROW(Data!$C$1:$C$1000),ROW(X136)-ROW(X$7)),1),"")</f>
        <v/>
      </c>
      <c r="Y136" s="49" t="str">
        <f ca="1">IF(Z136="","",IF(INDEX(Data!$BI:$BI,MATCH(Z136,Data!$A:$A,0),1)=0,"",INDEX(Data!$BI:$BI,MATCH(Z136,Data!$A:$A,0),1)))</f>
        <v/>
      </c>
      <c r="Z136" s="49" t="str">
        <f ca="1">IFERROR(INDEX(Data!$A$1:X$1000,_xlfn.AGGREGATE(15,6,(OFFSET(Data!$A$1,0,MATCH(Z$6,Data!$1:$1,0)-1,1000,1)=IF(Z$7="","Yes",Z$7))/(OFFSET(Data!$A$1,0,MATCH(Z$6,Data!$1:$1,0)-1,1000,1)=IF(Z$7="","Yes",Z$7))*ROW(Data!$C$1:$C$1000),ROW(Z136)-ROW(Z$7)),1),"")</f>
        <v/>
      </c>
      <c r="AA136" s="49" t="str">
        <f ca="1">IF(AB136="","",IF(INDEX(Data!$BI:$BI,MATCH(AB136,Data!$A:$A,0),1)=0,"",INDEX(Data!$BI:$BI,MATCH(AB136,Data!$A:$A,0),1)))</f>
        <v/>
      </c>
      <c r="AB136" s="49" t="str">
        <f ca="1">IFERROR(INDEX(Data!$A$1:Z$1000,_xlfn.AGGREGATE(15,6,(OFFSET(Data!$A$1,0,MATCH(AB$6,Data!$1:$1,0)-1,1000,1)=IF(AB$7="","Yes",AB$7))/(OFFSET(Data!$A$1,0,MATCH(AB$6,Data!$1:$1,0)-1,1000,1)=IF(AB$7="","Yes",AB$7))*ROW(Data!$C$1:$C$1000),ROW(AB136)-ROW(AB$7)),1),"")</f>
        <v/>
      </c>
      <c r="AC136" s="49" t="str">
        <f ca="1">IF(AD136="","",IF(INDEX(Data!$BI:$BI,MATCH(AD136,Data!$A:$A,0),1)=0,"",INDEX(Data!$BI:$BI,MATCH(AD136,Data!$A:$A,0),1)))</f>
        <v/>
      </c>
      <c r="AD136" s="49" t="str">
        <f ca="1">IFERROR(INDEX(Data!$A$1:AB$1000,_xlfn.AGGREGATE(15,6,(OFFSET(Data!$A$1,0,MATCH(AD$6,Data!$1:$1,0)-1,1000,1)=IF(AD$7="","Yes",AD$7))/(OFFSET(Data!$A$1,0,MATCH(AD$6,Data!$1:$1,0)-1,1000,1)=IF(AD$7="","Yes",AD$7))*ROW(Data!$C$1:$C$1000),ROW(AD136)-ROW(AD$7)),1),"")</f>
        <v/>
      </c>
      <c r="AE136" s="49" t="str">
        <f ca="1">IF(AF136="","",IF(INDEX(Data!$BI:$BI,MATCH(AF136,Data!$A:$A,0),1)=0,"",INDEX(Data!$BI:$BI,MATCH(AF136,Data!$A:$A,0),1)))</f>
        <v/>
      </c>
      <c r="AF136" s="49" t="str">
        <f ca="1">IFERROR(INDEX(Data!$A$1:AJ$1000,_xlfn.AGGREGATE(15,6,(OFFSET(Data!$A$1,0,MATCH(AF$6,Data!$1:$1,0)-1,1000,1)=IF(AF$7="","Yes",AF$7))/(OFFSET(Data!$A$1,0,MATCH(AF$6,Data!$1:$1,0)-1,1000,1)=IF(AF$7="","Yes",AF$7))*ROW(Data!$C$1:$C$1000),ROW(AF136)-ROW(AF$7)),1),"")</f>
        <v/>
      </c>
      <c r="AG136" s="49" t="str">
        <f ca="1">IF(AH136="","",IF(INDEX(Data!$BI:$BI,MATCH(AH136,Data!$A:$A,0),1)=0,"",INDEX(Data!$BI:$BI,MATCH(AH136,Data!$A:$A,0),1)))</f>
        <v/>
      </c>
      <c r="AH136" s="49" t="str">
        <f ca="1">IFERROR(INDEX(Data!$A$1:AL$1000,_xlfn.AGGREGATE(15,6,(OFFSET(Data!$A$1,0,MATCH(AH$6,Data!$1:$1,0)-1,1000,1)=IF(AH$7="","Yes",AH$7))/(OFFSET(Data!$A$1,0,MATCH(AH$6,Data!$1:$1,0)-1,1000,1)=IF(AH$7="","Yes",AH$7))*ROW(Data!$C$1:$C$1000),ROW(AH136)-ROW(AH$7)),1),"")</f>
        <v/>
      </c>
    </row>
    <row r="137" spans="1:34" ht="24" x14ac:dyDescent="0.4">
      <c r="A137" s="49" t="str">
        <f ca="1">IF(B137="","",IF(INDEX(Data!$BI:$BI,MATCH(B137,Data!$A:$A,0),1)=0,"",INDEX(Data!$BI:$BI,MATCH(B137,Data!$A:$A,0),1)))</f>
        <v/>
      </c>
      <c r="B137" s="49" t="str">
        <f ca="1">IFERROR(INDEX(Data!A$1:$A$1000,_xlfn.AGGREGATE(15,6,(OFFSET(Data!$A$1,0,MATCH(B$6,Data!$1:$1,0)-1,1000,1)=IF(B$7="","Yes",B$7))/(OFFSET(Data!$A$1,0,MATCH(B$6,Data!$1:$1,0)-1,1000,1)=IF(B$7="","Yes",B$7))*ROW(Data!$C$1:$C$1000),ROW(B137)-ROW(B$7)),1),"")</f>
        <v/>
      </c>
      <c r="C137" s="49" t="str">
        <f ca="1">IF(D137="","",IF(INDEX(Data!$BI:$BI,MATCH(D137,Data!$A:$A,0),1)=0,"",INDEX(Data!$BI:$BI,MATCH(D137,Data!$A:$A,0),1)))</f>
        <v/>
      </c>
      <c r="D137" s="49" t="str">
        <f ca="1">IFERROR(INDEX(Data!$A$1:C$1000,_xlfn.AGGREGATE(15,6,(OFFSET(Data!$A$1,0,MATCH(D$6,Data!$1:$1,0)-1,1000,1)=IF(D$7="","Yes",D$7))/(OFFSET(Data!$A$1,0,MATCH(D$6,Data!$1:$1,0)-1,1000,1)=IF(D$7="","Yes",D$7))*ROW(Data!$C$1:$C$1000),ROW(D137)-ROW(D$7)),1),"")</f>
        <v/>
      </c>
      <c r="E137" s="49" t="str">
        <f ca="1">IF(F137="","",IF(INDEX(Data!$BI:$BI,MATCH(F137,Data!$A:$A,0),1)=0,"",INDEX(Data!$BI:$BI,MATCH(F137,Data!$A:$A,0),1)))</f>
        <v/>
      </c>
      <c r="F137" s="49" t="str">
        <f ca="1">IFERROR(INDEX(Data!$A$1:E$1000,_xlfn.AGGREGATE(15,6,(OFFSET(Data!$A$1,0,MATCH(F$6,Data!$1:$1,0)-1,1000,1)=IF(F$7="","Yes",F$7))/(OFFSET(Data!$A$1,0,MATCH(F$6,Data!$1:$1,0)-1,1000,1)=IF(F$7="","Yes",F$7))*ROW(Data!$C$1:$C$1000),ROW(F137)-ROW(F$7)),1),"")</f>
        <v/>
      </c>
      <c r="G137" s="49" t="str">
        <f ca="1">IF(H137="","",IF(INDEX(Data!$BI:$BI,MATCH(H137,Data!$A:$A,0),1)=0,"",INDEX(Data!$BI:$BI,MATCH(H137,Data!$A:$A,0),1)))</f>
        <v/>
      </c>
      <c r="H137" s="49" t="str">
        <f ca="1">IFERROR(INDEX(Data!$A$1:G$1000,_xlfn.AGGREGATE(15,6,(OFFSET(Data!$A$1,0,MATCH(H$6,Data!$1:$1,0)-1,1000,1)=IF(H$7="","Yes",H$7))/(OFFSET(Data!$A$1,0,MATCH(H$6,Data!$1:$1,0)-1,1000,1)=IF(H$7="","Yes",H$7))*ROW(Data!$C$1:$C$1000),ROW(H137)-ROW(H$7)),1),"")</f>
        <v/>
      </c>
      <c r="I137" s="49" t="str">
        <f ca="1">IF(J137="","",IF(INDEX(Data!$BI:$BI,MATCH(J137,Data!$A:$A,0),1)=0,"",INDEX(Data!$BI:$BI,MATCH(J137,Data!$A:$A,0),1)))</f>
        <v/>
      </c>
      <c r="J137" s="49" t="str">
        <f ca="1">IFERROR(INDEX(Data!$A$1:I$1000,_xlfn.AGGREGATE(15,6,(OFFSET(Data!$A$1,0,MATCH(J$6,Data!$1:$1,0)-1,1000,1)=IF(J$7="","Yes",J$7))/(OFFSET(Data!$A$1,0,MATCH(J$6,Data!$1:$1,0)-1,1000,1)=IF(J$7="","Yes",J$7))*ROW(Data!$C$1:$C$1000),ROW(J137)-ROW(J$7)),1),"")</f>
        <v/>
      </c>
      <c r="K137" s="49" t="str">
        <f ca="1">IF(L137="","",IF(INDEX(Data!$BI:$BI,MATCH(L137,Data!$A:$A,0),1)=0,"",INDEX(Data!$BI:$BI,MATCH(L137,Data!$A:$A,0),1)))</f>
        <v/>
      </c>
      <c r="L137" s="49" t="str">
        <f ca="1">IFERROR(INDEX(Data!$A$1:K$1000,_xlfn.AGGREGATE(15,6,(OFFSET(Data!$A$1,0,MATCH(L$6,Data!$1:$1,0)-1,1000,1)=IF(L$7="","Yes",L$7))/(OFFSET(Data!$A$1,0,MATCH(L$6,Data!$1:$1,0)-1,1000,1)=IF(L$7="","Yes",L$7))*ROW(Data!$C$1:$C$1000),ROW(L137)-ROW(L$7)),1),"")</f>
        <v/>
      </c>
      <c r="M137" s="49" t="str">
        <f ca="1">IF(N137="","",IF(INDEX(Data!$BI:$BI,MATCH(N137,Data!$A:$A,0),1)=0,"",INDEX(Data!$BI:$BI,MATCH(N137,Data!$A:$A,0),1)))</f>
        <v/>
      </c>
      <c r="N137" s="49" t="str">
        <f ca="1">IFERROR(INDEX(Data!$A$1:M$1000,_xlfn.AGGREGATE(15,6,(OFFSET(Data!$A$1,0,MATCH(N$6,Data!$1:$1,0)-1,1000,1)=IF(N$7="","Yes",N$7))/(OFFSET(Data!$A$1,0,MATCH(N$6,Data!$1:$1,0)-1,1000,1)=IF(N$7="","Yes",N$7))*ROW(Data!$C$1:$C$1000),ROW(N137)-ROW(N$7)),1),"")</f>
        <v/>
      </c>
      <c r="O137" s="49" t="str">
        <f ca="1">IF(P137="","",IF(INDEX(Data!$BI:$BI,MATCH(P137,Data!$A:$A,0),1)=0,"",INDEX(Data!$BI:$BI,MATCH(P137,Data!$A:$A,0),1)))</f>
        <v/>
      </c>
      <c r="P137" s="49" t="str">
        <f ca="1">IFERROR(INDEX(Data!$A$1:O$1000,_xlfn.AGGREGATE(15,6,(OFFSET(Data!$A$1,0,MATCH(P$6,Data!$1:$1,0)-1,1000,1)=IF(P$7="","Yes",P$7))/(OFFSET(Data!$A$1,0,MATCH(P$6,Data!$1:$1,0)-1,1000,1)=IF(P$7="","Yes",P$7))*ROW(Data!$C$1:$C$1000),ROW(P137)-ROW(P$7)),1),"")</f>
        <v/>
      </c>
      <c r="Q137" s="49" t="str">
        <f ca="1">IF(R137="","",IF(INDEX(Data!$BI:$BI,MATCH(R137,Data!$A:$A,0),1)=0,"",INDEX(Data!$BI:$BI,MATCH(R137,Data!$A:$A,0),1)))</f>
        <v/>
      </c>
      <c r="R137" s="49" t="str">
        <f ca="1">IFERROR(INDEX(Data!$A$1:Q$1000,_xlfn.AGGREGATE(15,6,(OFFSET(Data!$A$1,0,MATCH(R$6,Data!$1:$1,0)-1,1000,1)=IF(R$7="","Yes",R$7))/(OFFSET(Data!$A$1,0,MATCH(R$6,Data!$1:$1,0)-1,1000,1)=IF(R$7="","Yes",R$7))*ROW(Data!$C$1:$C$1000),ROW(R137)-ROW(R$7)),1),"")</f>
        <v>Univision Desportes</v>
      </c>
      <c r="S137" s="49" t="str">
        <f ca="1">IF(T137="","",IF(INDEX(Data!$BI:$BI,MATCH(T137,Data!$A:$A,0),1)=0,"",INDEX(Data!$BI:$BI,MATCH(T137,Data!$A:$A,0),1)))</f>
        <v/>
      </c>
      <c r="T137" s="49" t="str">
        <f ca="1">IFERROR(INDEX(Data!$A$1:R$1000,_xlfn.AGGREGATE(15,6,(OFFSET(Data!$A$1,0,MATCH(T$6,Data!$1:$1,0)-1,1000,1)=IF(T$7="","Yes",T$7))/(OFFSET(Data!$A$1,0,MATCH(T$6,Data!$1:$1,0)-1,1000,1)=IF(T$7="","Yes",T$7))*ROW(Data!$C$1:$C$1000),ROW(T137)-ROW(T$7)),1),"")</f>
        <v/>
      </c>
      <c r="U137" s="49" t="str">
        <f ca="1">IF(V137="","",IF(INDEX(Data!$BI:$BI,MATCH(V137,Data!$A:$A,0),1)=0,"",INDEX(Data!$BI:$BI,MATCH(V137,Data!$A:$A,0),1)))</f>
        <v/>
      </c>
      <c r="V137" s="49" t="str">
        <f ca="1">IFERROR(INDEX(Data!$A$1:T$1000,_xlfn.AGGREGATE(15,6,(OFFSET(Data!$A$1,0,MATCH(V$6,Data!$1:$1,0)-1,1000,1)=IF(V$7="","Yes",V$7))/(OFFSET(Data!$A$1,0,MATCH(V$6,Data!$1:$1,0)-1,1000,1)=IF(V$7="","Yes",V$7))*ROW(Data!$C$1:$C$1000),ROW(V137)-ROW(V$7)),1),"")</f>
        <v/>
      </c>
      <c r="W137" s="49" t="str">
        <f ca="1">IF(X137="","",IF(INDEX(Data!$BI:$BI,MATCH(X137,Data!$A:$A,0),1)=0,"",INDEX(Data!$BI:$BI,MATCH(X137,Data!$A:$A,0),1)))</f>
        <v/>
      </c>
      <c r="X137" s="49" t="str">
        <f ca="1">IFERROR(INDEX(Data!$A$1:V$1000,_xlfn.AGGREGATE(15,6,(OFFSET(Data!$A$1,0,MATCH(X$6,Data!$1:$1,0)-1,1000,1)=IF(X$7="","Yes",X$7))/(OFFSET(Data!$A$1,0,MATCH(X$6,Data!$1:$1,0)-1,1000,1)=IF(X$7="","Yes",X$7))*ROW(Data!$C$1:$C$1000),ROW(X137)-ROW(X$7)),1),"")</f>
        <v/>
      </c>
      <c r="Y137" s="49" t="str">
        <f ca="1">IF(Z137="","",IF(INDEX(Data!$BI:$BI,MATCH(Z137,Data!$A:$A,0),1)=0,"",INDEX(Data!$BI:$BI,MATCH(Z137,Data!$A:$A,0),1)))</f>
        <v/>
      </c>
      <c r="Z137" s="49" t="str">
        <f ca="1">IFERROR(INDEX(Data!$A$1:X$1000,_xlfn.AGGREGATE(15,6,(OFFSET(Data!$A$1,0,MATCH(Z$6,Data!$1:$1,0)-1,1000,1)=IF(Z$7="","Yes",Z$7))/(OFFSET(Data!$A$1,0,MATCH(Z$6,Data!$1:$1,0)-1,1000,1)=IF(Z$7="","Yes",Z$7))*ROW(Data!$C$1:$C$1000),ROW(Z137)-ROW(Z$7)),1),"")</f>
        <v/>
      </c>
      <c r="AA137" s="49" t="str">
        <f ca="1">IF(AB137="","",IF(INDEX(Data!$BI:$BI,MATCH(AB137,Data!$A:$A,0),1)=0,"",INDEX(Data!$BI:$BI,MATCH(AB137,Data!$A:$A,0),1)))</f>
        <v/>
      </c>
      <c r="AB137" s="49" t="str">
        <f ca="1">IFERROR(INDEX(Data!$A$1:Z$1000,_xlfn.AGGREGATE(15,6,(OFFSET(Data!$A$1,0,MATCH(AB$6,Data!$1:$1,0)-1,1000,1)=IF(AB$7="","Yes",AB$7))/(OFFSET(Data!$A$1,0,MATCH(AB$6,Data!$1:$1,0)-1,1000,1)=IF(AB$7="","Yes",AB$7))*ROW(Data!$C$1:$C$1000),ROW(AB137)-ROW(AB$7)),1),"")</f>
        <v/>
      </c>
      <c r="AC137" s="49" t="str">
        <f ca="1">IF(AD137="","",IF(INDEX(Data!$BI:$BI,MATCH(AD137,Data!$A:$A,0),1)=0,"",INDEX(Data!$BI:$BI,MATCH(AD137,Data!$A:$A,0),1)))</f>
        <v/>
      </c>
      <c r="AD137" s="49" t="str">
        <f ca="1">IFERROR(INDEX(Data!$A$1:AB$1000,_xlfn.AGGREGATE(15,6,(OFFSET(Data!$A$1,0,MATCH(AD$6,Data!$1:$1,0)-1,1000,1)=IF(AD$7="","Yes",AD$7))/(OFFSET(Data!$A$1,0,MATCH(AD$6,Data!$1:$1,0)-1,1000,1)=IF(AD$7="","Yes",AD$7))*ROW(Data!$C$1:$C$1000),ROW(AD137)-ROW(AD$7)),1),"")</f>
        <v/>
      </c>
      <c r="AE137" s="49" t="str">
        <f ca="1">IF(AF137="","",IF(INDEX(Data!$BI:$BI,MATCH(AF137,Data!$A:$A,0),1)=0,"",INDEX(Data!$BI:$BI,MATCH(AF137,Data!$A:$A,0),1)))</f>
        <v/>
      </c>
      <c r="AF137" s="49" t="str">
        <f ca="1">IFERROR(INDEX(Data!$A$1:AJ$1000,_xlfn.AGGREGATE(15,6,(OFFSET(Data!$A$1,0,MATCH(AF$6,Data!$1:$1,0)-1,1000,1)=IF(AF$7="","Yes",AF$7))/(OFFSET(Data!$A$1,0,MATCH(AF$6,Data!$1:$1,0)-1,1000,1)=IF(AF$7="","Yes",AF$7))*ROW(Data!$C$1:$C$1000),ROW(AF137)-ROW(AF$7)),1),"")</f>
        <v/>
      </c>
      <c r="AG137" s="49" t="str">
        <f ca="1">IF(AH137="","",IF(INDEX(Data!$BI:$BI,MATCH(AH137,Data!$A:$A,0),1)=0,"",INDEX(Data!$BI:$BI,MATCH(AH137,Data!$A:$A,0),1)))</f>
        <v/>
      </c>
      <c r="AH137" s="49" t="str">
        <f ca="1">IFERROR(INDEX(Data!$A$1:AL$1000,_xlfn.AGGREGATE(15,6,(OFFSET(Data!$A$1,0,MATCH(AH$6,Data!$1:$1,0)-1,1000,1)=IF(AH$7="","Yes",AH$7))/(OFFSET(Data!$A$1,0,MATCH(AH$6,Data!$1:$1,0)-1,1000,1)=IF(AH$7="","Yes",AH$7))*ROW(Data!$C$1:$C$1000),ROW(AH137)-ROW(AH$7)),1),"")</f>
        <v/>
      </c>
    </row>
    <row r="138" spans="1:34" x14ac:dyDescent="0.4">
      <c r="A138" s="49" t="str">
        <f ca="1">IF(B138="","",IF(INDEX(Data!$BI:$BI,MATCH(B138,Data!$A:$A,0),1)=0,"",INDEX(Data!$BI:$BI,MATCH(B138,Data!$A:$A,0),1)))</f>
        <v/>
      </c>
      <c r="B138" s="49" t="str">
        <f ca="1">IFERROR(INDEX(Data!A$1:$A$1000,_xlfn.AGGREGATE(15,6,(OFFSET(Data!$A$1,0,MATCH(B$6,Data!$1:$1,0)-1,1000,1)=IF(B$7="","Yes",B$7))/(OFFSET(Data!$A$1,0,MATCH(B$6,Data!$1:$1,0)-1,1000,1)=IF(B$7="","Yes",B$7))*ROW(Data!$C$1:$C$1000),ROW(B138)-ROW(B$7)),1),"")</f>
        <v/>
      </c>
      <c r="C138" s="49" t="str">
        <f ca="1">IF(D138="","",IF(INDEX(Data!$BI:$BI,MATCH(D138,Data!$A:$A,0),1)=0,"",INDEX(Data!$BI:$BI,MATCH(D138,Data!$A:$A,0),1)))</f>
        <v/>
      </c>
      <c r="D138" s="49" t="str">
        <f ca="1">IFERROR(INDEX(Data!$A$1:C$1000,_xlfn.AGGREGATE(15,6,(OFFSET(Data!$A$1,0,MATCH(D$6,Data!$1:$1,0)-1,1000,1)=IF(D$7="","Yes",D$7))/(OFFSET(Data!$A$1,0,MATCH(D$6,Data!$1:$1,0)-1,1000,1)=IF(D$7="","Yes",D$7))*ROW(Data!$C$1:$C$1000),ROW(D138)-ROW(D$7)),1),"")</f>
        <v/>
      </c>
      <c r="E138" s="49" t="str">
        <f ca="1">IF(F138="","",IF(INDEX(Data!$BI:$BI,MATCH(F138,Data!$A:$A,0),1)=0,"",INDEX(Data!$BI:$BI,MATCH(F138,Data!$A:$A,0),1)))</f>
        <v/>
      </c>
      <c r="F138" s="49" t="str">
        <f ca="1">IFERROR(INDEX(Data!$A$1:E$1000,_xlfn.AGGREGATE(15,6,(OFFSET(Data!$A$1,0,MATCH(F$6,Data!$1:$1,0)-1,1000,1)=IF(F$7="","Yes",F$7))/(OFFSET(Data!$A$1,0,MATCH(F$6,Data!$1:$1,0)-1,1000,1)=IF(F$7="","Yes",F$7))*ROW(Data!$C$1:$C$1000),ROW(F138)-ROW(F$7)),1),"")</f>
        <v/>
      </c>
      <c r="G138" s="49" t="str">
        <f ca="1">IF(H138="","",IF(INDEX(Data!$BI:$BI,MATCH(H138,Data!$A:$A,0),1)=0,"",INDEX(Data!$BI:$BI,MATCH(H138,Data!$A:$A,0),1)))</f>
        <v/>
      </c>
      <c r="H138" s="49" t="str">
        <f ca="1">IFERROR(INDEX(Data!$A$1:G$1000,_xlfn.AGGREGATE(15,6,(OFFSET(Data!$A$1,0,MATCH(H$6,Data!$1:$1,0)-1,1000,1)=IF(H$7="","Yes",H$7))/(OFFSET(Data!$A$1,0,MATCH(H$6,Data!$1:$1,0)-1,1000,1)=IF(H$7="","Yes",H$7))*ROW(Data!$C$1:$C$1000),ROW(H138)-ROW(H$7)),1),"")</f>
        <v/>
      </c>
      <c r="I138" s="49" t="str">
        <f ca="1">IF(J138="","",IF(INDEX(Data!$BI:$BI,MATCH(J138,Data!$A:$A,0),1)=0,"",INDEX(Data!$BI:$BI,MATCH(J138,Data!$A:$A,0),1)))</f>
        <v/>
      </c>
      <c r="J138" s="49" t="str">
        <f ca="1">IFERROR(INDEX(Data!$A$1:I$1000,_xlfn.AGGREGATE(15,6,(OFFSET(Data!$A$1,0,MATCH(J$6,Data!$1:$1,0)-1,1000,1)=IF(J$7="","Yes",J$7))/(OFFSET(Data!$A$1,0,MATCH(J$6,Data!$1:$1,0)-1,1000,1)=IF(J$7="","Yes",J$7))*ROW(Data!$C$1:$C$1000),ROW(J138)-ROW(J$7)),1),"")</f>
        <v/>
      </c>
      <c r="K138" s="49" t="str">
        <f ca="1">IF(L138="","",IF(INDEX(Data!$BI:$BI,MATCH(L138,Data!$A:$A,0),1)=0,"",INDEX(Data!$BI:$BI,MATCH(L138,Data!$A:$A,0),1)))</f>
        <v/>
      </c>
      <c r="L138" s="49" t="str">
        <f ca="1">IFERROR(INDEX(Data!$A$1:K$1000,_xlfn.AGGREGATE(15,6,(OFFSET(Data!$A$1,0,MATCH(L$6,Data!$1:$1,0)-1,1000,1)=IF(L$7="","Yes",L$7))/(OFFSET(Data!$A$1,0,MATCH(L$6,Data!$1:$1,0)-1,1000,1)=IF(L$7="","Yes",L$7))*ROW(Data!$C$1:$C$1000),ROW(L138)-ROW(L$7)),1),"")</f>
        <v/>
      </c>
      <c r="M138" s="49" t="str">
        <f ca="1">IF(N138="","",IF(INDEX(Data!$BI:$BI,MATCH(N138,Data!$A:$A,0),1)=0,"",INDEX(Data!$BI:$BI,MATCH(N138,Data!$A:$A,0),1)))</f>
        <v/>
      </c>
      <c r="N138" s="49" t="str">
        <f ca="1">IFERROR(INDEX(Data!$A$1:M$1000,_xlfn.AGGREGATE(15,6,(OFFSET(Data!$A$1,0,MATCH(N$6,Data!$1:$1,0)-1,1000,1)=IF(N$7="","Yes",N$7))/(OFFSET(Data!$A$1,0,MATCH(N$6,Data!$1:$1,0)-1,1000,1)=IF(N$7="","Yes",N$7))*ROW(Data!$C$1:$C$1000),ROW(N138)-ROW(N$7)),1),"")</f>
        <v/>
      </c>
      <c r="O138" s="49" t="str">
        <f ca="1">IF(P138="","",IF(INDEX(Data!$BI:$BI,MATCH(P138,Data!$A:$A,0),1)=0,"",INDEX(Data!$BI:$BI,MATCH(P138,Data!$A:$A,0),1)))</f>
        <v/>
      </c>
      <c r="P138" s="49" t="str">
        <f ca="1">IFERROR(INDEX(Data!$A$1:O$1000,_xlfn.AGGREGATE(15,6,(OFFSET(Data!$A$1,0,MATCH(P$6,Data!$1:$1,0)-1,1000,1)=IF(P$7="","Yes",P$7))/(OFFSET(Data!$A$1,0,MATCH(P$6,Data!$1:$1,0)-1,1000,1)=IF(P$7="","Yes",P$7))*ROW(Data!$C$1:$C$1000),ROW(P138)-ROW(P$7)),1),"")</f>
        <v/>
      </c>
      <c r="Q138" s="49" t="str">
        <f ca="1">IF(R138="","",IF(INDEX(Data!$BI:$BI,MATCH(R138,Data!$A:$A,0),1)=0,"",INDEX(Data!$BI:$BI,MATCH(R138,Data!$A:$A,0),1)))</f>
        <v/>
      </c>
      <c r="R138" s="49" t="str">
        <f ca="1">IFERROR(INDEX(Data!$A$1:Q$1000,_xlfn.AGGREGATE(15,6,(OFFSET(Data!$A$1,0,MATCH(R$6,Data!$1:$1,0)-1,1000,1)=IF(R$7="","Yes",R$7))/(OFFSET(Data!$A$1,0,MATCH(R$6,Data!$1:$1,0)-1,1000,1)=IF(R$7="","Yes",R$7))*ROW(Data!$C$1:$C$1000),ROW(R138)-ROW(R$7)),1),"")</f>
        <v>Up</v>
      </c>
      <c r="S138" s="49" t="str">
        <f ca="1">IF(T138="","",IF(INDEX(Data!$BI:$BI,MATCH(T138,Data!$A:$A,0),1)=0,"",INDEX(Data!$BI:$BI,MATCH(T138,Data!$A:$A,0),1)))</f>
        <v/>
      </c>
      <c r="T138" s="49" t="str">
        <f ca="1">IFERROR(INDEX(Data!$A$1:R$1000,_xlfn.AGGREGATE(15,6,(OFFSET(Data!$A$1,0,MATCH(T$6,Data!$1:$1,0)-1,1000,1)=IF(T$7="","Yes",T$7))/(OFFSET(Data!$A$1,0,MATCH(T$6,Data!$1:$1,0)-1,1000,1)=IF(T$7="","Yes",T$7))*ROW(Data!$C$1:$C$1000),ROW(T138)-ROW(T$7)),1),"")</f>
        <v/>
      </c>
      <c r="U138" s="49" t="str">
        <f ca="1">IF(V138="","",IF(INDEX(Data!$BI:$BI,MATCH(V138,Data!$A:$A,0),1)=0,"",INDEX(Data!$BI:$BI,MATCH(V138,Data!$A:$A,0),1)))</f>
        <v/>
      </c>
      <c r="V138" s="49" t="str">
        <f ca="1">IFERROR(INDEX(Data!$A$1:T$1000,_xlfn.AGGREGATE(15,6,(OFFSET(Data!$A$1,0,MATCH(V$6,Data!$1:$1,0)-1,1000,1)=IF(V$7="","Yes",V$7))/(OFFSET(Data!$A$1,0,MATCH(V$6,Data!$1:$1,0)-1,1000,1)=IF(V$7="","Yes",V$7))*ROW(Data!$C$1:$C$1000),ROW(V138)-ROW(V$7)),1),"")</f>
        <v/>
      </c>
      <c r="W138" s="49" t="str">
        <f ca="1">IF(X138="","",IF(INDEX(Data!$BI:$BI,MATCH(X138,Data!$A:$A,0),1)=0,"",INDEX(Data!$BI:$BI,MATCH(X138,Data!$A:$A,0),1)))</f>
        <v/>
      </c>
      <c r="X138" s="49" t="str">
        <f ca="1">IFERROR(INDEX(Data!$A$1:V$1000,_xlfn.AGGREGATE(15,6,(OFFSET(Data!$A$1,0,MATCH(X$6,Data!$1:$1,0)-1,1000,1)=IF(X$7="","Yes",X$7))/(OFFSET(Data!$A$1,0,MATCH(X$6,Data!$1:$1,0)-1,1000,1)=IF(X$7="","Yes",X$7))*ROW(Data!$C$1:$C$1000),ROW(X138)-ROW(X$7)),1),"")</f>
        <v/>
      </c>
      <c r="Y138" s="49" t="str">
        <f ca="1">IF(Z138="","",IF(INDEX(Data!$BI:$BI,MATCH(Z138,Data!$A:$A,0),1)=0,"",INDEX(Data!$BI:$BI,MATCH(Z138,Data!$A:$A,0),1)))</f>
        <v/>
      </c>
      <c r="Z138" s="49" t="str">
        <f ca="1">IFERROR(INDEX(Data!$A$1:X$1000,_xlfn.AGGREGATE(15,6,(OFFSET(Data!$A$1,0,MATCH(Z$6,Data!$1:$1,0)-1,1000,1)=IF(Z$7="","Yes",Z$7))/(OFFSET(Data!$A$1,0,MATCH(Z$6,Data!$1:$1,0)-1,1000,1)=IF(Z$7="","Yes",Z$7))*ROW(Data!$C$1:$C$1000),ROW(Z138)-ROW(Z$7)),1),"")</f>
        <v/>
      </c>
      <c r="AA138" s="49" t="str">
        <f ca="1">IF(AB138="","",IF(INDEX(Data!$BI:$BI,MATCH(AB138,Data!$A:$A,0),1)=0,"",INDEX(Data!$BI:$BI,MATCH(AB138,Data!$A:$A,0),1)))</f>
        <v/>
      </c>
      <c r="AB138" s="49" t="str">
        <f ca="1">IFERROR(INDEX(Data!$A$1:Z$1000,_xlfn.AGGREGATE(15,6,(OFFSET(Data!$A$1,0,MATCH(AB$6,Data!$1:$1,0)-1,1000,1)=IF(AB$7="","Yes",AB$7))/(OFFSET(Data!$A$1,0,MATCH(AB$6,Data!$1:$1,0)-1,1000,1)=IF(AB$7="","Yes",AB$7))*ROW(Data!$C$1:$C$1000),ROW(AB138)-ROW(AB$7)),1),"")</f>
        <v/>
      </c>
      <c r="AC138" s="49" t="str">
        <f ca="1">IF(AD138="","",IF(INDEX(Data!$BI:$BI,MATCH(AD138,Data!$A:$A,0),1)=0,"",INDEX(Data!$BI:$BI,MATCH(AD138,Data!$A:$A,0),1)))</f>
        <v/>
      </c>
      <c r="AD138" s="49" t="str">
        <f ca="1">IFERROR(INDEX(Data!$A$1:AB$1000,_xlfn.AGGREGATE(15,6,(OFFSET(Data!$A$1,0,MATCH(AD$6,Data!$1:$1,0)-1,1000,1)=IF(AD$7="","Yes",AD$7))/(OFFSET(Data!$A$1,0,MATCH(AD$6,Data!$1:$1,0)-1,1000,1)=IF(AD$7="","Yes",AD$7))*ROW(Data!$C$1:$C$1000),ROW(AD138)-ROW(AD$7)),1),"")</f>
        <v/>
      </c>
      <c r="AE138" s="49" t="str">
        <f ca="1">IF(AF138="","",IF(INDEX(Data!$BI:$BI,MATCH(AF138,Data!$A:$A,0),1)=0,"",INDEX(Data!$BI:$BI,MATCH(AF138,Data!$A:$A,0),1)))</f>
        <v/>
      </c>
      <c r="AF138" s="49" t="str">
        <f ca="1">IFERROR(INDEX(Data!$A$1:AJ$1000,_xlfn.AGGREGATE(15,6,(OFFSET(Data!$A$1,0,MATCH(AF$6,Data!$1:$1,0)-1,1000,1)=IF(AF$7="","Yes",AF$7))/(OFFSET(Data!$A$1,0,MATCH(AF$6,Data!$1:$1,0)-1,1000,1)=IF(AF$7="","Yes",AF$7))*ROW(Data!$C$1:$C$1000),ROW(AF138)-ROW(AF$7)),1),"")</f>
        <v/>
      </c>
      <c r="AG138" s="49" t="str">
        <f ca="1">IF(AH138="","",IF(INDEX(Data!$BI:$BI,MATCH(AH138,Data!$A:$A,0),1)=0,"",INDEX(Data!$BI:$BI,MATCH(AH138,Data!$A:$A,0),1)))</f>
        <v/>
      </c>
      <c r="AH138" s="49" t="str">
        <f ca="1">IFERROR(INDEX(Data!$A$1:AL$1000,_xlfn.AGGREGATE(15,6,(OFFSET(Data!$A$1,0,MATCH(AH$6,Data!$1:$1,0)-1,1000,1)=IF(AH$7="","Yes",AH$7))/(OFFSET(Data!$A$1,0,MATCH(AH$6,Data!$1:$1,0)-1,1000,1)=IF(AH$7="","Yes",AH$7))*ROW(Data!$C$1:$C$1000),ROW(AH138)-ROW(AH$7)),1),"")</f>
        <v/>
      </c>
    </row>
    <row r="139" spans="1:34" x14ac:dyDescent="0.4">
      <c r="A139" s="49" t="str">
        <f ca="1">IF(B139="","",IF(INDEX(Data!$BI:$BI,MATCH(B139,Data!$A:$A,0),1)=0,"",INDEX(Data!$BI:$BI,MATCH(B139,Data!$A:$A,0),1)))</f>
        <v/>
      </c>
      <c r="B139" s="49" t="str">
        <f ca="1">IFERROR(INDEX(Data!A$1:$A$1000,_xlfn.AGGREGATE(15,6,(OFFSET(Data!$A$1,0,MATCH(B$6,Data!$1:$1,0)-1,1000,1)=IF(B$7="","Yes",B$7))/(OFFSET(Data!$A$1,0,MATCH(B$6,Data!$1:$1,0)-1,1000,1)=IF(B$7="","Yes",B$7))*ROW(Data!$C$1:$C$1000),ROW(B139)-ROW(B$7)),1),"")</f>
        <v/>
      </c>
      <c r="C139" s="49" t="str">
        <f ca="1">IF(D139="","",IF(INDEX(Data!$BI:$BI,MATCH(D139,Data!$A:$A,0),1)=0,"",INDEX(Data!$BI:$BI,MATCH(D139,Data!$A:$A,0),1)))</f>
        <v/>
      </c>
      <c r="D139" s="49" t="str">
        <f ca="1">IFERROR(INDEX(Data!$A$1:C$1000,_xlfn.AGGREGATE(15,6,(OFFSET(Data!$A$1,0,MATCH(D$6,Data!$1:$1,0)-1,1000,1)=IF(D$7="","Yes",D$7))/(OFFSET(Data!$A$1,0,MATCH(D$6,Data!$1:$1,0)-1,1000,1)=IF(D$7="","Yes",D$7))*ROW(Data!$C$1:$C$1000),ROW(D139)-ROW(D$7)),1),"")</f>
        <v/>
      </c>
      <c r="E139" s="49" t="str">
        <f ca="1">IF(F139="","",IF(INDEX(Data!$BI:$BI,MATCH(F139,Data!$A:$A,0),1)=0,"",INDEX(Data!$BI:$BI,MATCH(F139,Data!$A:$A,0),1)))</f>
        <v/>
      </c>
      <c r="F139" s="49" t="str">
        <f ca="1">IFERROR(INDEX(Data!$A$1:E$1000,_xlfn.AGGREGATE(15,6,(OFFSET(Data!$A$1,0,MATCH(F$6,Data!$1:$1,0)-1,1000,1)=IF(F$7="","Yes",F$7))/(OFFSET(Data!$A$1,0,MATCH(F$6,Data!$1:$1,0)-1,1000,1)=IF(F$7="","Yes",F$7))*ROW(Data!$C$1:$C$1000),ROW(F139)-ROW(F$7)),1),"")</f>
        <v/>
      </c>
      <c r="G139" s="49" t="str">
        <f ca="1">IF(H139="","",IF(INDEX(Data!$BI:$BI,MATCH(H139,Data!$A:$A,0),1)=0,"",INDEX(Data!$BI:$BI,MATCH(H139,Data!$A:$A,0),1)))</f>
        <v/>
      </c>
      <c r="H139" s="49" t="str">
        <f ca="1">IFERROR(INDEX(Data!$A$1:G$1000,_xlfn.AGGREGATE(15,6,(OFFSET(Data!$A$1,0,MATCH(H$6,Data!$1:$1,0)-1,1000,1)=IF(H$7="","Yes",H$7))/(OFFSET(Data!$A$1,0,MATCH(H$6,Data!$1:$1,0)-1,1000,1)=IF(H$7="","Yes",H$7))*ROW(Data!$C$1:$C$1000),ROW(H139)-ROW(H$7)),1),"")</f>
        <v/>
      </c>
      <c r="I139" s="49" t="str">
        <f ca="1">IF(J139="","",IF(INDEX(Data!$BI:$BI,MATCH(J139,Data!$A:$A,0),1)=0,"",INDEX(Data!$BI:$BI,MATCH(J139,Data!$A:$A,0),1)))</f>
        <v/>
      </c>
      <c r="J139" s="49" t="str">
        <f ca="1">IFERROR(INDEX(Data!$A$1:I$1000,_xlfn.AGGREGATE(15,6,(OFFSET(Data!$A$1,0,MATCH(J$6,Data!$1:$1,0)-1,1000,1)=IF(J$7="","Yes",J$7))/(OFFSET(Data!$A$1,0,MATCH(J$6,Data!$1:$1,0)-1,1000,1)=IF(J$7="","Yes",J$7))*ROW(Data!$C$1:$C$1000),ROW(J139)-ROW(J$7)),1),"")</f>
        <v/>
      </c>
      <c r="K139" s="49" t="str">
        <f ca="1">IF(L139="","",IF(INDEX(Data!$BI:$BI,MATCH(L139,Data!$A:$A,0),1)=0,"",INDEX(Data!$BI:$BI,MATCH(L139,Data!$A:$A,0),1)))</f>
        <v/>
      </c>
      <c r="L139" s="49" t="str">
        <f ca="1">IFERROR(INDEX(Data!$A$1:K$1000,_xlfn.AGGREGATE(15,6,(OFFSET(Data!$A$1,0,MATCH(L$6,Data!$1:$1,0)-1,1000,1)=IF(L$7="","Yes",L$7))/(OFFSET(Data!$A$1,0,MATCH(L$6,Data!$1:$1,0)-1,1000,1)=IF(L$7="","Yes",L$7))*ROW(Data!$C$1:$C$1000),ROW(L139)-ROW(L$7)),1),"")</f>
        <v/>
      </c>
      <c r="M139" s="49" t="str">
        <f ca="1">IF(N139="","",IF(INDEX(Data!$BI:$BI,MATCH(N139,Data!$A:$A,0),1)=0,"",INDEX(Data!$BI:$BI,MATCH(N139,Data!$A:$A,0),1)))</f>
        <v/>
      </c>
      <c r="N139" s="49" t="str">
        <f ca="1">IFERROR(INDEX(Data!$A$1:M$1000,_xlfn.AGGREGATE(15,6,(OFFSET(Data!$A$1,0,MATCH(N$6,Data!$1:$1,0)-1,1000,1)=IF(N$7="","Yes",N$7))/(OFFSET(Data!$A$1,0,MATCH(N$6,Data!$1:$1,0)-1,1000,1)=IF(N$7="","Yes",N$7))*ROW(Data!$C$1:$C$1000),ROW(N139)-ROW(N$7)),1),"")</f>
        <v/>
      </c>
      <c r="O139" s="49" t="str">
        <f ca="1">IF(P139="","",IF(INDEX(Data!$BI:$BI,MATCH(P139,Data!$A:$A,0),1)=0,"",INDEX(Data!$BI:$BI,MATCH(P139,Data!$A:$A,0),1)))</f>
        <v/>
      </c>
      <c r="P139" s="49" t="str">
        <f ca="1">IFERROR(INDEX(Data!$A$1:O$1000,_xlfn.AGGREGATE(15,6,(OFFSET(Data!$A$1,0,MATCH(P$6,Data!$1:$1,0)-1,1000,1)=IF(P$7="","Yes",P$7))/(OFFSET(Data!$A$1,0,MATCH(P$6,Data!$1:$1,0)-1,1000,1)=IF(P$7="","Yes",P$7))*ROW(Data!$C$1:$C$1000),ROW(P139)-ROW(P$7)),1),"")</f>
        <v/>
      </c>
      <c r="Q139" s="49" t="str">
        <f ca="1">IF(R139="","",IF(INDEX(Data!$BI:$BI,MATCH(R139,Data!$A:$A,0),1)=0,"",INDEX(Data!$BI:$BI,MATCH(R139,Data!$A:$A,0),1)))</f>
        <v/>
      </c>
      <c r="R139" s="49" t="str">
        <f ca="1">IFERROR(INDEX(Data!$A$1:Q$1000,_xlfn.AGGREGATE(15,6,(OFFSET(Data!$A$1,0,MATCH(R$6,Data!$1:$1,0)-1,1000,1)=IF(R$7="","Yes",R$7))/(OFFSET(Data!$A$1,0,MATCH(R$6,Data!$1:$1,0)-1,1000,1)=IF(R$7="","Yes",R$7))*ROW(Data!$C$1:$C$1000),ROW(R139)-ROW(R$7)),1),"")</f>
        <v>USA Network</v>
      </c>
      <c r="S139" s="49" t="str">
        <f ca="1">IF(T139="","",IF(INDEX(Data!$BI:$BI,MATCH(T139,Data!$A:$A,0),1)=0,"",INDEX(Data!$BI:$BI,MATCH(T139,Data!$A:$A,0),1)))</f>
        <v/>
      </c>
      <c r="T139" s="49" t="str">
        <f ca="1">IFERROR(INDEX(Data!$A$1:R$1000,_xlfn.AGGREGATE(15,6,(OFFSET(Data!$A$1,0,MATCH(T$6,Data!$1:$1,0)-1,1000,1)=IF(T$7="","Yes",T$7))/(OFFSET(Data!$A$1,0,MATCH(T$6,Data!$1:$1,0)-1,1000,1)=IF(T$7="","Yes",T$7))*ROW(Data!$C$1:$C$1000),ROW(T139)-ROW(T$7)),1),"")</f>
        <v/>
      </c>
      <c r="U139" s="49" t="str">
        <f ca="1">IF(V139="","",IF(INDEX(Data!$BI:$BI,MATCH(V139,Data!$A:$A,0),1)=0,"",INDEX(Data!$BI:$BI,MATCH(V139,Data!$A:$A,0),1)))</f>
        <v/>
      </c>
      <c r="V139" s="49" t="str">
        <f ca="1">IFERROR(INDEX(Data!$A$1:T$1000,_xlfn.AGGREGATE(15,6,(OFFSET(Data!$A$1,0,MATCH(V$6,Data!$1:$1,0)-1,1000,1)=IF(V$7="","Yes",V$7))/(OFFSET(Data!$A$1,0,MATCH(V$6,Data!$1:$1,0)-1,1000,1)=IF(V$7="","Yes",V$7))*ROW(Data!$C$1:$C$1000),ROW(V139)-ROW(V$7)),1),"")</f>
        <v/>
      </c>
      <c r="W139" s="49" t="str">
        <f ca="1">IF(X139="","",IF(INDEX(Data!$BI:$BI,MATCH(X139,Data!$A:$A,0),1)=0,"",INDEX(Data!$BI:$BI,MATCH(X139,Data!$A:$A,0),1)))</f>
        <v/>
      </c>
      <c r="X139" s="49" t="str">
        <f ca="1">IFERROR(INDEX(Data!$A$1:V$1000,_xlfn.AGGREGATE(15,6,(OFFSET(Data!$A$1,0,MATCH(X$6,Data!$1:$1,0)-1,1000,1)=IF(X$7="","Yes",X$7))/(OFFSET(Data!$A$1,0,MATCH(X$6,Data!$1:$1,0)-1,1000,1)=IF(X$7="","Yes",X$7))*ROW(Data!$C$1:$C$1000),ROW(X139)-ROW(X$7)),1),"")</f>
        <v/>
      </c>
      <c r="Y139" s="49" t="str">
        <f ca="1">IF(Z139="","",IF(INDEX(Data!$BI:$BI,MATCH(Z139,Data!$A:$A,0),1)=0,"",INDEX(Data!$BI:$BI,MATCH(Z139,Data!$A:$A,0),1)))</f>
        <v/>
      </c>
      <c r="Z139" s="49" t="str">
        <f ca="1">IFERROR(INDEX(Data!$A$1:X$1000,_xlfn.AGGREGATE(15,6,(OFFSET(Data!$A$1,0,MATCH(Z$6,Data!$1:$1,0)-1,1000,1)=IF(Z$7="","Yes",Z$7))/(OFFSET(Data!$A$1,0,MATCH(Z$6,Data!$1:$1,0)-1,1000,1)=IF(Z$7="","Yes",Z$7))*ROW(Data!$C$1:$C$1000),ROW(Z139)-ROW(Z$7)),1),"")</f>
        <v/>
      </c>
      <c r="AA139" s="49" t="str">
        <f ca="1">IF(AB139="","",IF(INDEX(Data!$BI:$BI,MATCH(AB139,Data!$A:$A,0),1)=0,"",INDEX(Data!$BI:$BI,MATCH(AB139,Data!$A:$A,0),1)))</f>
        <v/>
      </c>
      <c r="AB139" s="49" t="str">
        <f ca="1">IFERROR(INDEX(Data!$A$1:Z$1000,_xlfn.AGGREGATE(15,6,(OFFSET(Data!$A$1,0,MATCH(AB$6,Data!$1:$1,0)-1,1000,1)=IF(AB$7="","Yes",AB$7))/(OFFSET(Data!$A$1,0,MATCH(AB$6,Data!$1:$1,0)-1,1000,1)=IF(AB$7="","Yes",AB$7))*ROW(Data!$C$1:$C$1000),ROW(AB139)-ROW(AB$7)),1),"")</f>
        <v/>
      </c>
      <c r="AC139" s="49" t="str">
        <f ca="1">IF(AD139="","",IF(INDEX(Data!$BI:$BI,MATCH(AD139,Data!$A:$A,0),1)=0,"",INDEX(Data!$BI:$BI,MATCH(AD139,Data!$A:$A,0),1)))</f>
        <v/>
      </c>
      <c r="AD139" s="49" t="str">
        <f ca="1">IFERROR(INDEX(Data!$A$1:AB$1000,_xlfn.AGGREGATE(15,6,(OFFSET(Data!$A$1,0,MATCH(AD$6,Data!$1:$1,0)-1,1000,1)=IF(AD$7="","Yes",AD$7))/(OFFSET(Data!$A$1,0,MATCH(AD$6,Data!$1:$1,0)-1,1000,1)=IF(AD$7="","Yes",AD$7))*ROW(Data!$C$1:$C$1000),ROW(AD139)-ROW(AD$7)),1),"")</f>
        <v/>
      </c>
      <c r="AE139" s="49" t="str">
        <f ca="1">IF(AF139="","",IF(INDEX(Data!$BI:$BI,MATCH(AF139,Data!$A:$A,0),1)=0,"",INDEX(Data!$BI:$BI,MATCH(AF139,Data!$A:$A,0),1)))</f>
        <v/>
      </c>
      <c r="AF139" s="49" t="str">
        <f ca="1">IFERROR(INDEX(Data!$A$1:AJ$1000,_xlfn.AGGREGATE(15,6,(OFFSET(Data!$A$1,0,MATCH(AF$6,Data!$1:$1,0)-1,1000,1)=IF(AF$7="","Yes",AF$7))/(OFFSET(Data!$A$1,0,MATCH(AF$6,Data!$1:$1,0)-1,1000,1)=IF(AF$7="","Yes",AF$7))*ROW(Data!$C$1:$C$1000),ROW(AF139)-ROW(AF$7)),1),"")</f>
        <v/>
      </c>
      <c r="AG139" s="49" t="str">
        <f ca="1">IF(AH139="","",IF(INDEX(Data!$BI:$BI,MATCH(AH139,Data!$A:$A,0),1)=0,"",INDEX(Data!$BI:$BI,MATCH(AH139,Data!$A:$A,0),1)))</f>
        <v/>
      </c>
      <c r="AH139" s="49" t="str">
        <f ca="1">IFERROR(INDEX(Data!$A$1:AL$1000,_xlfn.AGGREGATE(15,6,(OFFSET(Data!$A$1,0,MATCH(AH$6,Data!$1:$1,0)-1,1000,1)=IF(AH$7="","Yes",AH$7))/(OFFSET(Data!$A$1,0,MATCH(AH$6,Data!$1:$1,0)-1,1000,1)=IF(AH$7="","Yes",AH$7))*ROW(Data!$C$1:$C$1000),ROW(AH139)-ROW(AH$7)),1),"")</f>
        <v/>
      </c>
    </row>
    <row r="140" spans="1:34" x14ac:dyDescent="0.4">
      <c r="A140" s="49" t="str">
        <f ca="1">IF(B140="","",IF(INDEX(Data!$BI:$BI,MATCH(B140,Data!$A:$A,0),1)=0,"",INDEX(Data!$BI:$BI,MATCH(B140,Data!$A:$A,0),1)))</f>
        <v/>
      </c>
      <c r="B140" s="49" t="str">
        <f ca="1">IFERROR(INDEX(Data!A$1:$A$1000,_xlfn.AGGREGATE(15,6,(OFFSET(Data!$A$1,0,MATCH(B$6,Data!$1:$1,0)-1,1000,1)=IF(B$7="","Yes",B$7))/(OFFSET(Data!$A$1,0,MATCH(B$6,Data!$1:$1,0)-1,1000,1)=IF(B$7="","Yes",B$7))*ROW(Data!$C$1:$C$1000),ROW(B140)-ROW(B$7)),1),"")</f>
        <v/>
      </c>
      <c r="C140" s="49" t="str">
        <f ca="1">IF(D140="","",IF(INDEX(Data!$BI:$BI,MATCH(D140,Data!$A:$A,0),1)=0,"",INDEX(Data!$BI:$BI,MATCH(D140,Data!$A:$A,0),1)))</f>
        <v/>
      </c>
      <c r="D140" s="49" t="str">
        <f ca="1">IFERROR(INDEX(Data!$A$1:C$1000,_xlfn.AGGREGATE(15,6,(OFFSET(Data!$A$1,0,MATCH(D$6,Data!$1:$1,0)-1,1000,1)=IF(D$7="","Yes",D$7))/(OFFSET(Data!$A$1,0,MATCH(D$6,Data!$1:$1,0)-1,1000,1)=IF(D$7="","Yes",D$7))*ROW(Data!$C$1:$C$1000),ROW(D140)-ROW(D$7)),1),"")</f>
        <v/>
      </c>
      <c r="E140" s="49" t="str">
        <f ca="1">IF(F140="","",IF(INDEX(Data!$BI:$BI,MATCH(F140,Data!$A:$A,0),1)=0,"",INDEX(Data!$BI:$BI,MATCH(F140,Data!$A:$A,0),1)))</f>
        <v/>
      </c>
      <c r="F140" s="49" t="str">
        <f ca="1">IFERROR(INDEX(Data!$A$1:E$1000,_xlfn.AGGREGATE(15,6,(OFFSET(Data!$A$1,0,MATCH(F$6,Data!$1:$1,0)-1,1000,1)=IF(F$7="","Yes",F$7))/(OFFSET(Data!$A$1,0,MATCH(F$6,Data!$1:$1,0)-1,1000,1)=IF(F$7="","Yes",F$7))*ROW(Data!$C$1:$C$1000),ROW(F140)-ROW(F$7)),1),"")</f>
        <v/>
      </c>
      <c r="G140" s="49" t="str">
        <f ca="1">IF(H140="","",IF(INDEX(Data!$BI:$BI,MATCH(H140,Data!$A:$A,0),1)=0,"",INDEX(Data!$BI:$BI,MATCH(H140,Data!$A:$A,0),1)))</f>
        <v/>
      </c>
      <c r="H140" s="49" t="str">
        <f ca="1">IFERROR(INDEX(Data!$A$1:G$1000,_xlfn.AGGREGATE(15,6,(OFFSET(Data!$A$1,0,MATCH(H$6,Data!$1:$1,0)-1,1000,1)=IF(H$7="","Yes",H$7))/(OFFSET(Data!$A$1,0,MATCH(H$6,Data!$1:$1,0)-1,1000,1)=IF(H$7="","Yes",H$7))*ROW(Data!$C$1:$C$1000),ROW(H140)-ROW(H$7)),1),"")</f>
        <v/>
      </c>
      <c r="I140" s="49" t="str">
        <f ca="1">IF(J140="","",IF(INDEX(Data!$BI:$BI,MATCH(J140,Data!$A:$A,0),1)=0,"",INDEX(Data!$BI:$BI,MATCH(J140,Data!$A:$A,0),1)))</f>
        <v/>
      </c>
      <c r="J140" s="49" t="str">
        <f ca="1">IFERROR(INDEX(Data!$A$1:I$1000,_xlfn.AGGREGATE(15,6,(OFFSET(Data!$A$1,0,MATCH(J$6,Data!$1:$1,0)-1,1000,1)=IF(J$7="","Yes",J$7))/(OFFSET(Data!$A$1,0,MATCH(J$6,Data!$1:$1,0)-1,1000,1)=IF(J$7="","Yes",J$7))*ROW(Data!$C$1:$C$1000),ROW(J140)-ROW(J$7)),1),"")</f>
        <v/>
      </c>
      <c r="K140" s="49" t="str">
        <f ca="1">IF(L140="","",IF(INDEX(Data!$BI:$BI,MATCH(L140,Data!$A:$A,0),1)=0,"",INDEX(Data!$BI:$BI,MATCH(L140,Data!$A:$A,0),1)))</f>
        <v/>
      </c>
      <c r="L140" s="49" t="str">
        <f ca="1">IFERROR(INDEX(Data!$A$1:K$1000,_xlfn.AGGREGATE(15,6,(OFFSET(Data!$A$1,0,MATCH(L$6,Data!$1:$1,0)-1,1000,1)=IF(L$7="","Yes",L$7))/(OFFSET(Data!$A$1,0,MATCH(L$6,Data!$1:$1,0)-1,1000,1)=IF(L$7="","Yes",L$7))*ROW(Data!$C$1:$C$1000),ROW(L140)-ROW(L$7)),1),"")</f>
        <v/>
      </c>
      <c r="M140" s="49" t="str">
        <f ca="1">IF(N140="","",IF(INDEX(Data!$BI:$BI,MATCH(N140,Data!$A:$A,0),1)=0,"",INDEX(Data!$BI:$BI,MATCH(N140,Data!$A:$A,0),1)))</f>
        <v/>
      </c>
      <c r="N140" s="49" t="str">
        <f ca="1">IFERROR(INDEX(Data!$A$1:M$1000,_xlfn.AGGREGATE(15,6,(OFFSET(Data!$A$1,0,MATCH(N$6,Data!$1:$1,0)-1,1000,1)=IF(N$7="","Yes",N$7))/(OFFSET(Data!$A$1,0,MATCH(N$6,Data!$1:$1,0)-1,1000,1)=IF(N$7="","Yes",N$7))*ROW(Data!$C$1:$C$1000),ROW(N140)-ROW(N$7)),1),"")</f>
        <v/>
      </c>
      <c r="O140" s="49" t="str">
        <f ca="1">IF(P140="","",IF(INDEX(Data!$BI:$BI,MATCH(P140,Data!$A:$A,0),1)=0,"",INDEX(Data!$BI:$BI,MATCH(P140,Data!$A:$A,0),1)))</f>
        <v/>
      </c>
      <c r="P140" s="49" t="str">
        <f ca="1">IFERROR(INDEX(Data!$A$1:O$1000,_xlfn.AGGREGATE(15,6,(OFFSET(Data!$A$1,0,MATCH(P$6,Data!$1:$1,0)-1,1000,1)=IF(P$7="","Yes",P$7))/(OFFSET(Data!$A$1,0,MATCH(P$6,Data!$1:$1,0)-1,1000,1)=IF(P$7="","Yes",P$7))*ROW(Data!$C$1:$C$1000),ROW(P140)-ROW(P$7)),1),"")</f>
        <v/>
      </c>
      <c r="Q140" s="49" t="str">
        <f ca="1">IF(R140="","",IF(INDEX(Data!$BI:$BI,MATCH(R140,Data!$A:$A,0),1)=0,"",INDEX(Data!$BI:$BI,MATCH(R140,Data!$A:$A,0),1)))</f>
        <v/>
      </c>
      <c r="R140" s="49" t="str">
        <f ca="1">IFERROR(INDEX(Data!$A$1:Q$1000,_xlfn.AGGREGATE(15,6,(OFFSET(Data!$A$1,0,MATCH(R$6,Data!$1:$1,0)-1,1000,1)=IF(R$7="","Yes",R$7))/(OFFSET(Data!$A$1,0,MATCH(R$6,Data!$1:$1,0)-1,1000,1)=IF(R$7="","Yes",R$7))*ROW(Data!$C$1:$C$1000),ROW(R140)-ROW(R$7)),1),"")</f>
        <v>VH1</v>
      </c>
      <c r="S140" s="49" t="str">
        <f ca="1">IF(T140="","",IF(INDEX(Data!$BI:$BI,MATCH(T140,Data!$A:$A,0),1)=0,"",INDEX(Data!$BI:$BI,MATCH(T140,Data!$A:$A,0),1)))</f>
        <v/>
      </c>
      <c r="T140" s="49" t="str">
        <f ca="1">IFERROR(INDEX(Data!$A$1:R$1000,_xlfn.AGGREGATE(15,6,(OFFSET(Data!$A$1,0,MATCH(T$6,Data!$1:$1,0)-1,1000,1)=IF(T$7="","Yes",T$7))/(OFFSET(Data!$A$1,0,MATCH(T$6,Data!$1:$1,0)-1,1000,1)=IF(T$7="","Yes",T$7))*ROW(Data!$C$1:$C$1000),ROW(T140)-ROW(T$7)),1),"")</f>
        <v/>
      </c>
      <c r="U140" s="49" t="str">
        <f ca="1">IF(V140="","",IF(INDEX(Data!$BI:$BI,MATCH(V140,Data!$A:$A,0),1)=0,"",INDEX(Data!$BI:$BI,MATCH(V140,Data!$A:$A,0),1)))</f>
        <v/>
      </c>
      <c r="V140" s="49" t="str">
        <f ca="1">IFERROR(INDEX(Data!$A$1:T$1000,_xlfn.AGGREGATE(15,6,(OFFSET(Data!$A$1,0,MATCH(V$6,Data!$1:$1,0)-1,1000,1)=IF(V$7="","Yes",V$7))/(OFFSET(Data!$A$1,0,MATCH(V$6,Data!$1:$1,0)-1,1000,1)=IF(V$7="","Yes",V$7))*ROW(Data!$C$1:$C$1000),ROW(V140)-ROW(V$7)),1),"")</f>
        <v/>
      </c>
      <c r="W140" s="49" t="str">
        <f ca="1">IF(X140="","",IF(INDEX(Data!$BI:$BI,MATCH(X140,Data!$A:$A,0),1)=0,"",INDEX(Data!$BI:$BI,MATCH(X140,Data!$A:$A,0),1)))</f>
        <v/>
      </c>
      <c r="X140" s="49" t="str">
        <f ca="1">IFERROR(INDEX(Data!$A$1:V$1000,_xlfn.AGGREGATE(15,6,(OFFSET(Data!$A$1,0,MATCH(X$6,Data!$1:$1,0)-1,1000,1)=IF(X$7="","Yes",X$7))/(OFFSET(Data!$A$1,0,MATCH(X$6,Data!$1:$1,0)-1,1000,1)=IF(X$7="","Yes",X$7))*ROW(Data!$C$1:$C$1000),ROW(X140)-ROW(X$7)),1),"")</f>
        <v/>
      </c>
      <c r="Y140" s="49" t="str">
        <f ca="1">IF(Z140="","",IF(INDEX(Data!$BI:$BI,MATCH(Z140,Data!$A:$A,0),1)=0,"",INDEX(Data!$BI:$BI,MATCH(Z140,Data!$A:$A,0),1)))</f>
        <v/>
      </c>
      <c r="Z140" s="49" t="str">
        <f ca="1">IFERROR(INDEX(Data!$A$1:X$1000,_xlfn.AGGREGATE(15,6,(OFFSET(Data!$A$1,0,MATCH(Z$6,Data!$1:$1,0)-1,1000,1)=IF(Z$7="","Yes",Z$7))/(OFFSET(Data!$A$1,0,MATCH(Z$6,Data!$1:$1,0)-1,1000,1)=IF(Z$7="","Yes",Z$7))*ROW(Data!$C$1:$C$1000),ROW(Z140)-ROW(Z$7)),1),"")</f>
        <v/>
      </c>
      <c r="AA140" s="49" t="str">
        <f ca="1">IF(AB140="","",IF(INDEX(Data!$BI:$BI,MATCH(AB140,Data!$A:$A,0),1)=0,"",INDEX(Data!$BI:$BI,MATCH(AB140,Data!$A:$A,0),1)))</f>
        <v/>
      </c>
      <c r="AB140" s="49" t="str">
        <f ca="1">IFERROR(INDEX(Data!$A$1:Z$1000,_xlfn.AGGREGATE(15,6,(OFFSET(Data!$A$1,0,MATCH(AB$6,Data!$1:$1,0)-1,1000,1)=IF(AB$7="","Yes",AB$7))/(OFFSET(Data!$A$1,0,MATCH(AB$6,Data!$1:$1,0)-1,1000,1)=IF(AB$7="","Yes",AB$7))*ROW(Data!$C$1:$C$1000),ROW(AB140)-ROW(AB$7)),1),"")</f>
        <v/>
      </c>
      <c r="AC140" s="49" t="str">
        <f ca="1">IF(AD140="","",IF(INDEX(Data!$BI:$BI,MATCH(AD140,Data!$A:$A,0),1)=0,"",INDEX(Data!$BI:$BI,MATCH(AD140,Data!$A:$A,0),1)))</f>
        <v/>
      </c>
      <c r="AD140" s="49" t="str">
        <f ca="1">IFERROR(INDEX(Data!$A$1:AB$1000,_xlfn.AGGREGATE(15,6,(OFFSET(Data!$A$1,0,MATCH(AD$6,Data!$1:$1,0)-1,1000,1)=IF(AD$7="","Yes",AD$7))/(OFFSET(Data!$A$1,0,MATCH(AD$6,Data!$1:$1,0)-1,1000,1)=IF(AD$7="","Yes",AD$7))*ROW(Data!$C$1:$C$1000),ROW(AD140)-ROW(AD$7)),1),"")</f>
        <v/>
      </c>
      <c r="AE140" s="49" t="str">
        <f ca="1">IF(AF140="","",IF(INDEX(Data!$BI:$BI,MATCH(AF140,Data!$A:$A,0),1)=0,"",INDEX(Data!$BI:$BI,MATCH(AF140,Data!$A:$A,0),1)))</f>
        <v/>
      </c>
      <c r="AF140" s="49" t="str">
        <f ca="1">IFERROR(INDEX(Data!$A$1:AJ$1000,_xlfn.AGGREGATE(15,6,(OFFSET(Data!$A$1,0,MATCH(AF$6,Data!$1:$1,0)-1,1000,1)=IF(AF$7="","Yes",AF$7))/(OFFSET(Data!$A$1,0,MATCH(AF$6,Data!$1:$1,0)-1,1000,1)=IF(AF$7="","Yes",AF$7))*ROW(Data!$C$1:$C$1000),ROW(AF140)-ROW(AF$7)),1),"")</f>
        <v/>
      </c>
      <c r="AG140" s="49" t="str">
        <f ca="1">IF(AH140="","",IF(INDEX(Data!$BI:$BI,MATCH(AH140,Data!$A:$A,0),1)=0,"",INDEX(Data!$BI:$BI,MATCH(AH140,Data!$A:$A,0),1)))</f>
        <v/>
      </c>
      <c r="AH140" s="49" t="str">
        <f ca="1">IFERROR(INDEX(Data!$A$1:AL$1000,_xlfn.AGGREGATE(15,6,(OFFSET(Data!$A$1,0,MATCH(AH$6,Data!$1:$1,0)-1,1000,1)=IF(AH$7="","Yes",AH$7))/(OFFSET(Data!$A$1,0,MATCH(AH$6,Data!$1:$1,0)-1,1000,1)=IF(AH$7="","Yes",AH$7))*ROW(Data!$C$1:$C$1000),ROW(AH140)-ROW(AH$7)),1),"")</f>
        <v/>
      </c>
    </row>
    <row r="141" spans="1:34" x14ac:dyDescent="0.4">
      <c r="A141" s="49" t="str">
        <f ca="1">IF(B141="","",IF(INDEX(Data!$BI:$BI,MATCH(B141,Data!$A:$A,0),1)=0,"",INDEX(Data!$BI:$BI,MATCH(B141,Data!$A:$A,0),1)))</f>
        <v/>
      </c>
      <c r="B141" s="49" t="str">
        <f ca="1">IFERROR(INDEX(Data!A$1:$A$1000,_xlfn.AGGREGATE(15,6,(OFFSET(Data!$A$1,0,MATCH(B$6,Data!$1:$1,0)-1,1000,1)=IF(B$7="","Yes",B$7))/(OFFSET(Data!$A$1,0,MATCH(B$6,Data!$1:$1,0)-1,1000,1)=IF(B$7="","Yes",B$7))*ROW(Data!$C$1:$C$1000),ROW(B141)-ROW(B$7)),1),"")</f>
        <v/>
      </c>
      <c r="C141" s="49" t="str">
        <f ca="1">IF(D141="","",IF(INDEX(Data!$BI:$BI,MATCH(D141,Data!$A:$A,0),1)=0,"",INDEX(Data!$BI:$BI,MATCH(D141,Data!$A:$A,0),1)))</f>
        <v/>
      </c>
      <c r="D141" s="49" t="str">
        <f ca="1">IFERROR(INDEX(Data!$A$1:C$1000,_xlfn.AGGREGATE(15,6,(OFFSET(Data!$A$1,0,MATCH(D$6,Data!$1:$1,0)-1,1000,1)=IF(D$7="","Yes",D$7))/(OFFSET(Data!$A$1,0,MATCH(D$6,Data!$1:$1,0)-1,1000,1)=IF(D$7="","Yes",D$7))*ROW(Data!$C$1:$C$1000),ROW(D141)-ROW(D$7)),1),"")</f>
        <v/>
      </c>
      <c r="E141" s="49" t="str">
        <f ca="1">IF(F141="","",IF(INDEX(Data!$BI:$BI,MATCH(F141,Data!$A:$A,0),1)=0,"",INDEX(Data!$BI:$BI,MATCH(F141,Data!$A:$A,0),1)))</f>
        <v/>
      </c>
      <c r="F141" s="49" t="str">
        <f ca="1">IFERROR(INDEX(Data!$A$1:E$1000,_xlfn.AGGREGATE(15,6,(OFFSET(Data!$A$1,0,MATCH(F$6,Data!$1:$1,0)-1,1000,1)=IF(F$7="","Yes",F$7))/(OFFSET(Data!$A$1,0,MATCH(F$6,Data!$1:$1,0)-1,1000,1)=IF(F$7="","Yes",F$7))*ROW(Data!$C$1:$C$1000),ROW(F141)-ROW(F$7)),1),"")</f>
        <v/>
      </c>
      <c r="G141" s="49" t="str">
        <f ca="1">IF(H141="","",IF(INDEX(Data!$BI:$BI,MATCH(H141,Data!$A:$A,0),1)=0,"",INDEX(Data!$BI:$BI,MATCH(H141,Data!$A:$A,0),1)))</f>
        <v/>
      </c>
      <c r="H141" s="49" t="str">
        <f ca="1">IFERROR(INDEX(Data!$A$1:G$1000,_xlfn.AGGREGATE(15,6,(OFFSET(Data!$A$1,0,MATCH(H$6,Data!$1:$1,0)-1,1000,1)=IF(H$7="","Yes",H$7))/(OFFSET(Data!$A$1,0,MATCH(H$6,Data!$1:$1,0)-1,1000,1)=IF(H$7="","Yes",H$7))*ROW(Data!$C$1:$C$1000),ROW(H141)-ROW(H$7)),1),"")</f>
        <v/>
      </c>
      <c r="I141" s="49" t="str">
        <f ca="1">IF(J141="","",IF(INDEX(Data!$BI:$BI,MATCH(J141,Data!$A:$A,0),1)=0,"",INDEX(Data!$BI:$BI,MATCH(J141,Data!$A:$A,0),1)))</f>
        <v/>
      </c>
      <c r="J141" s="49" t="str">
        <f ca="1">IFERROR(INDEX(Data!$A$1:I$1000,_xlfn.AGGREGATE(15,6,(OFFSET(Data!$A$1,0,MATCH(J$6,Data!$1:$1,0)-1,1000,1)=IF(J$7="","Yes",J$7))/(OFFSET(Data!$A$1,0,MATCH(J$6,Data!$1:$1,0)-1,1000,1)=IF(J$7="","Yes",J$7))*ROW(Data!$C$1:$C$1000),ROW(J141)-ROW(J$7)),1),"")</f>
        <v/>
      </c>
      <c r="K141" s="49" t="str">
        <f ca="1">IF(L141="","",IF(INDEX(Data!$BI:$BI,MATCH(L141,Data!$A:$A,0),1)=0,"",INDEX(Data!$BI:$BI,MATCH(L141,Data!$A:$A,0),1)))</f>
        <v/>
      </c>
      <c r="L141" s="49" t="str">
        <f ca="1">IFERROR(INDEX(Data!$A$1:K$1000,_xlfn.AGGREGATE(15,6,(OFFSET(Data!$A$1,0,MATCH(L$6,Data!$1:$1,0)-1,1000,1)=IF(L$7="","Yes",L$7))/(OFFSET(Data!$A$1,0,MATCH(L$6,Data!$1:$1,0)-1,1000,1)=IF(L$7="","Yes",L$7))*ROW(Data!$C$1:$C$1000),ROW(L141)-ROW(L$7)),1),"")</f>
        <v/>
      </c>
      <c r="M141" s="49" t="str">
        <f ca="1">IF(N141="","",IF(INDEX(Data!$BI:$BI,MATCH(N141,Data!$A:$A,0),1)=0,"",INDEX(Data!$BI:$BI,MATCH(N141,Data!$A:$A,0),1)))</f>
        <v/>
      </c>
      <c r="N141" s="49" t="str">
        <f ca="1">IFERROR(INDEX(Data!$A$1:M$1000,_xlfn.AGGREGATE(15,6,(OFFSET(Data!$A$1,0,MATCH(N$6,Data!$1:$1,0)-1,1000,1)=IF(N$7="","Yes",N$7))/(OFFSET(Data!$A$1,0,MATCH(N$6,Data!$1:$1,0)-1,1000,1)=IF(N$7="","Yes",N$7))*ROW(Data!$C$1:$C$1000),ROW(N141)-ROW(N$7)),1),"")</f>
        <v/>
      </c>
      <c r="O141" s="49" t="str">
        <f ca="1">IF(P141="","",IF(INDEX(Data!$BI:$BI,MATCH(P141,Data!$A:$A,0),1)=0,"",INDEX(Data!$BI:$BI,MATCH(P141,Data!$A:$A,0),1)))</f>
        <v/>
      </c>
      <c r="P141" s="49" t="str">
        <f ca="1">IFERROR(INDEX(Data!$A$1:O$1000,_xlfn.AGGREGATE(15,6,(OFFSET(Data!$A$1,0,MATCH(P$6,Data!$1:$1,0)-1,1000,1)=IF(P$7="","Yes",P$7))/(OFFSET(Data!$A$1,0,MATCH(P$6,Data!$1:$1,0)-1,1000,1)=IF(P$7="","Yes",P$7))*ROW(Data!$C$1:$C$1000),ROW(P141)-ROW(P$7)),1),"")</f>
        <v/>
      </c>
      <c r="Q141" s="49" t="str">
        <f ca="1">IF(R141="","",IF(INDEX(Data!$BI:$BI,MATCH(R141,Data!$A:$A,0),1)=0,"",INDEX(Data!$BI:$BI,MATCH(R141,Data!$A:$A,0),1)))</f>
        <v/>
      </c>
      <c r="R141" s="49" t="str">
        <f ca="1">IFERROR(INDEX(Data!$A$1:Q$1000,_xlfn.AGGREGATE(15,6,(OFFSET(Data!$A$1,0,MATCH(R$6,Data!$1:$1,0)-1,1000,1)=IF(R$7="","Yes",R$7))/(OFFSET(Data!$A$1,0,MATCH(R$6,Data!$1:$1,0)-1,1000,1)=IF(R$7="","Yes",R$7))*ROW(Data!$C$1:$C$1000),ROW(R141)-ROW(R$7)),1),"")</f>
        <v>Viceland</v>
      </c>
      <c r="S141" s="49" t="str">
        <f ca="1">IF(T141="","",IF(INDEX(Data!$BI:$BI,MATCH(T141,Data!$A:$A,0),1)=0,"",INDEX(Data!$BI:$BI,MATCH(T141,Data!$A:$A,0),1)))</f>
        <v/>
      </c>
      <c r="T141" s="49" t="str">
        <f ca="1">IFERROR(INDEX(Data!$A$1:R$1000,_xlfn.AGGREGATE(15,6,(OFFSET(Data!$A$1,0,MATCH(T$6,Data!$1:$1,0)-1,1000,1)=IF(T$7="","Yes",T$7))/(OFFSET(Data!$A$1,0,MATCH(T$6,Data!$1:$1,0)-1,1000,1)=IF(T$7="","Yes",T$7))*ROW(Data!$C$1:$C$1000),ROW(T141)-ROW(T$7)),1),"")</f>
        <v/>
      </c>
      <c r="U141" s="49" t="str">
        <f ca="1">IF(V141="","",IF(INDEX(Data!$BI:$BI,MATCH(V141,Data!$A:$A,0),1)=0,"",INDEX(Data!$BI:$BI,MATCH(V141,Data!$A:$A,0),1)))</f>
        <v/>
      </c>
      <c r="V141" s="49" t="str">
        <f ca="1">IFERROR(INDEX(Data!$A$1:T$1000,_xlfn.AGGREGATE(15,6,(OFFSET(Data!$A$1,0,MATCH(V$6,Data!$1:$1,0)-1,1000,1)=IF(V$7="","Yes",V$7))/(OFFSET(Data!$A$1,0,MATCH(V$6,Data!$1:$1,0)-1,1000,1)=IF(V$7="","Yes",V$7))*ROW(Data!$C$1:$C$1000),ROW(V141)-ROW(V$7)),1),"")</f>
        <v/>
      </c>
      <c r="W141" s="49" t="str">
        <f ca="1">IF(X141="","",IF(INDEX(Data!$BI:$BI,MATCH(X141,Data!$A:$A,0),1)=0,"",INDEX(Data!$BI:$BI,MATCH(X141,Data!$A:$A,0),1)))</f>
        <v/>
      </c>
      <c r="X141" s="49" t="str">
        <f ca="1">IFERROR(INDEX(Data!$A$1:V$1000,_xlfn.AGGREGATE(15,6,(OFFSET(Data!$A$1,0,MATCH(X$6,Data!$1:$1,0)-1,1000,1)=IF(X$7="","Yes",X$7))/(OFFSET(Data!$A$1,0,MATCH(X$6,Data!$1:$1,0)-1,1000,1)=IF(X$7="","Yes",X$7))*ROW(Data!$C$1:$C$1000),ROW(X141)-ROW(X$7)),1),"")</f>
        <v/>
      </c>
      <c r="Y141" s="49" t="str">
        <f ca="1">IF(Z141="","",IF(INDEX(Data!$BI:$BI,MATCH(Z141,Data!$A:$A,0),1)=0,"",INDEX(Data!$BI:$BI,MATCH(Z141,Data!$A:$A,0),1)))</f>
        <v/>
      </c>
      <c r="Z141" s="49" t="str">
        <f ca="1">IFERROR(INDEX(Data!$A$1:X$1000,_xlfn.AGGREGATE(15,6,(OFFSET(Data!$A$1,0,MATCH(Z$6,Data!$1:$1,0)-1,1000,1)=IF(Z$7="","Yes",Z$7))/(OFFSET(Data!$A$1,0,MATCH(Z$6,Data!$1:$1,0)-1,1000,1)=IF(Z$7="","Yes",Z$7))*ROW(Data!$C$1:$C$1000),ROW(Z141)-ROW(Z$7)),1),"")</f>
        <v/>
      </c>
      <c r="AA141" s="49" t="str">
        <f ca="1">IF(AB141="","",IF(INDEX(Data!$BI:$BI,MATCH(AB141,Data!$A:$A,0),1)=0,"",INDEX(Data!$BI:$BI,MATCH(AB141,Data!$A:$A,0),1)))</f>
        <v/>
      </c>
      <c r="AB141" s="49" t="str">
        <f ca="1">IFERROR(INDEX(Data!$A$1:Z$1000,_xlfn.AGGREGATE(15,6,(OFFSET(Data!$A$1,0,MATCH(AB$6,Data!$1:$1,0)-1,1000,1)=IF(AB$7="","Yes",AB$7))/(OFFSET(Data!$A$1,0,MATCH(AB$6,Data!$1:$1,0)-1,1000,1)=IF(AB$7="","Yes",AB$7))*ROW(Data!$C$1:$C$1000),ROW(AB141)-ROW(AB$7)),1),"")</f>
        <v/>
      </c>
      <c r="AC141" s="49" t="str">
        <f ca="1">IF(AD141="","",IF(INDEX(Data!$BI:$BI,MATCH(AD141,Data!$A:$A,0),1)=0,"",INDEX(Data!$BI:$BI,MATCH(AD141,Data!$A:$A,0),1)))</f>
        <v/>
      </c>
      <c r="AD141" s="49" t="str">
        <f ca="1">IFERROR(INDEX(Data!$A$1:AB$1000,_xlfn.AGGREGATE(15,6,(OFFSET(Data!$A$1,0,MATCH(AD$6,Data!$1:$1,0)-1,1000,1)=IF(AD$7="","Yes",AD$7))/(OFFSET(Data!$A$1,0,MATCH(AD$6,Data!$1:$1,0)-1,1000,1)=IF(AD$7="","Yes",AD$7))*ROW(Data!$C$1:$C$1000),ROW(AD141)-ROW(AD$7)),1),"")</f>
        <v/>
      </c>
      <c r="AE141" s="49" t="str">
        <f ca="1">IF(AF141="","",IF(INDEX(Data!$BI:$BI,MATCH(AF141,Data!$A:$A,0),1)=0,"",INDEX(Data!$BI:$BI,MATCH(AF141,Data!$A:$A,0),1)))</f>
        <v/>
      </c>
      <c r="AF141" s="49" t="str">
        <f ca="1">IFERROR(INDEX(Data!$A$1:AJ$1000,_xlfn.AGGREGATE(15,6,(OFFSET(Data!$A$1,0,MATCH(AF$6,Data!$1:$1,0)-1,1000,1)=IF(AF$7="","Yes",AF$7))/(OFFSET(Data!$A$1,0,MATCH(AF$6,Data!$1:$1,0)-1,1000,1)=IF(AF$7="","Yes",AF$7))*ROW(Data!$C$1:$C$1000),ROW(AF141)-ROW(AF$7)),1),"")</f>
        <v/>
      </c>
      <c r="AG141" s="49" t="str">
        <f ca="1">IF(AH141="","",IF(INDEX(Data!$BI:$BI,MATCH(AH141,Data!$A:$A,0),1)=0,"",INDEX(Data!$BI:$BI,MATCH(AH141,Data!$A:$A,0),1)))</f>
        <v/>
      </c>
      <c r="AH141" s="49" t="str">
        <f ca="1">IFERROR(INDEX(Data!$A$1:AL$1000,_xlfn.AGGREGATE(15,6,(OFFSET(Data!$A$1,0,MATCH(AH$6,Data!$1:$1,0)-1,1000,1)=IF(AH$7="","Yes",AH$7))/(OFFSET(Data!$A$1,0,MATCH(AH$6,Data!$1:$1,0)-1,1000,1)=IF(AH$7="","Yes",AH$7))*ROW(Data!$C$1:$C$1000),ROW(AH141)-ROW(AH$7)),1),"")</f>
        <v/>
      </c>
    </row>
    <row r="142" spans="1:34" x14ac:dyDescent="0.4">
      <c r="A142" s="49" t="str">
        <f ca="1">IF(B142="","",IF(INDEX(Data!$BI:$BI,MATCH(B142,Data!$A:$A,0),1)=0,"",INDEX(Data!$BI:$BI,MATCH(B142,Data!$A:$A,0),1)))</f>
        <v/>
      </c>
      <c r="B142" s="49" t="str">
        <f ca="1">IFERROR(INDEX(Data!A$1:$A$1000,_xlfn.AGGREGATE(15,6,(OFFSET(Data!$A$1,0,MATCH(B$6,Data!$1:$1,0)-1,1000,1)=IF(B$7="","Yes",B$7))/(OFFSET(Data!$A$1,0,MATCH(B$6,Data!$1:$1,0)-1,1000,1)=IF(B$7="","Yes",B$7))*ROW(Data!$C$1:$C$1000),ROW(B142)-ROW(B$7)),1),"")</f>
        <v/>
      </c>
      <c r="C142" s="49" t="str">
        <f ca="1">IF(D142="","",IF(INDEX(Data!$BI:$BI,MATCH(D142,Data!$A:$A,0),1)=0,"",INDEX(Data!$BI:$BI,MATCH(D142,Data!$A:$A,0),1)))</f>
        <v/>
      </c>
      <c r="D142" s="49" t="str">
        <f ca="1">IFERROR(INDEX(Data!$A$1:C$1000,_xlfn.AGGREGATE(15,6,(OFFSET(Data!$A$1,0,MATCH(D$6,Data!$1:$1,0)-1,1000,1)=IF(D$7="","Yes",D$7))/(OFFSET(Data!$A$1,0,MATCH(D$6,Data!$1:$1,0)-1,1000,1)=IF(D$7="","Yes",D$7))*ROW(Data!$C$1:$C$1000),ROW(D142)-ROW(D$7)),1),"")</f>
        <v/>
      </c>
      <c r="E142" s="49" t="str">
        <f ca="1">IF(F142="","",IF(INDEX(Data!$BI:$BI,MATCH(F142,Data!$A:$A,0),1)=0,"",INDEX(Data!$BI:$BI,MATCH(F142,Data!$A:$A,0),1)))</f>
        <v/>
      </c>
      <c r="F142" s="49" t="str">
        <f ca="1">IFERROR(INDEX(Data!$A$1:E$1000,_xlfn.AGGREGATE(15,6,(OFFSET(Data!$A$1,0,MATCH(F$6,Data!$1:$1,0)-1,1000,1)=IF(F$7="","Yes",F$7))/(OFFSET(Data!$A$1,0,MATCH(F$6,Data!$1:$1,0)-1,1000,1)=IF(F$7="","Yes",F$7))*ROW(Data!$C$1:$C$1000),ROW(F142)-ROW(F$7)),1),"")</f>
        <v/>
      </c>
      <c r="G142" s="49" t="str">
        <f ca="1">IF(H142="","",IF(INDEX(Data!$BI:$BI,MATCH(H142,Data!$A:$A,0),1)=0,"",INDEX(Data!$BI:$BI,MATCH(H142,Data!$A:$A,0),1)))</f>
        <v/>
      </c>
      <c r="H142" s="49" t="str">
        <f ca="1">IFERROR(INDEX(Data!$A$1:G$1000,_xlfn.AGGREGATE(15,6,(OFFSET(Data!$A$1,0,MATCH(H$6,Data!$1:$1,0)-1,1000,1)=IF(H$7="","Yes",H$7))/(OFFSET(Data!$A$1,0,MATCH(H$6,Data!$1:$1,0)-1,1000,1)=IF(H$7="","Yes",H$7))*ROW(Data!$C$1:$C$1000),ROW(H142)-ROW(H$7)),1),"")</f>
        <v/>
      </c>
      <c r="I142" s="49" t="str">
        <f ca="1">IF(J142="","",IF(INDEX(Data!$BI:$BI,MATCH(J142,Data!$A:$A,0),1)=0,"",INDEX(Data!$BI:$BI,MATCH(J142,Data!$A:$A,0),1)))</f>
        <v/>
      </c>
      <c r="J142" s="49" t="str">
        <f ca="1">IFERROR(INDEX(Data!$A$1:I$1000,_xlfn.AGGREGATE(15,6,(OFFSET(Data!$A$1,0,MATCH(J$6,Data!$1:$1,0)-1,1000,1)=IF(J$7="","Yes",J$7))/(OFFSET(Data!$A$1,0,MATCH(J$6,Data!$1:$1,0)-1,1000,1)=IF(J$7="","Yes",J$7))*ROW(Data!$C$1:$C$1000),ROW(J142)-ROW(J$7)),1),"")</f>
        <v/>
      </c>
      <c r="K142" s="49" t="str">
        <f ca="1">IF(L142="","",IF(INDEX(Data!$BI:$BI,MATCH(L142,Data!$A:$A,0),1)=0,"",INDEX(Data!$BI:$BI,MATCH(L142,Data!$A:$A,0),1)))</f>
        <v/>
      </c>
      <c r="L142" s="49" t="str">
        <f ca="1">IFERROR(INDEX(Data!$A$1:K$1000,_xlfn.AGGREGATE(15,6,(OFFSET(Data!$A$1,0,MATCH(L$6,Data!$1:$1,0)-1,1000,1)=IF(L$7="","Yes",L$7))/(OFFSET(Data!$A$1,0,MATCH(L$6,Data!$1:$1,0)-1,1000,1)=IF(L$7="","Yes",L$7))*ROW(Data!$C$1:$C$1000),ROW(L142)-ROW(L$7)),1),"")</f>
        <v/>
      </c>
      <c r="M142" s="49" t="str">
        <f ca="1">IF(N142="","",IF(INDEX(Data!$BI:$BI,MATCH(N142,Data!$A:$A,0),1)=0,"",INDEX(Data!$BI:$BI,MATCH(N142,Data!$A:$A,0),1)))</f>
        <v/>
      </c>
      <c r="N142" s="49" t="str">
        <f ca="1">IFERROR(INDEX(Data!$A$1:M$1000,_xlfn.AGGREGATE(15,6,(OFFSET(Data!$A$1,0,MATCH(N$6,Data!$1:$1,0)-1,1000,1)=IF(N$7="","Yes",N$7))/(OFFSET(Data!$A$1,0,MATCH(N$6,Data!$1:$1,0)-1,1000,1)=IF(N$7="","Yes",N$7))*ROW(Data!$C$1:$C$1000),ROW(N142)-ROW(N$7)),1),"")</f>
        <v/>
      </c>
      <c r="O142" s="49" t="str">
        <f ca="1">IF(P142="","",IF(INDEX(Data!$BI:$BI,MATCH(P142,Data!$A:$A,0),1)=0,"",INDEX(Data!$BI:$BI,MATCH(P142,Data!$A:$A,0),1)))</f>
        <v/>
      </c>
      <c r="P142" s="49" t="str">
        <f ca="1">IFERROR(INDEX(Data!$A$1:O$1000,_xlfn.AGGREGATE(15,6,(OFFSET(Data!$A$1,0,MATCH(P$6,Data!$1:$1,0)-1,1000,1)=IF(P$7="","Yes",P$7))/(OFFSET(Data!$A$1,0,MATCH(P$6,Data!$1:$1,0)-1,1000,1)=IF(P$7="","Yes",P$7))*ROW(Data!$C$1:$C$1000),ROW(P142)-ROW(P$7)),1),"")</f>
        <v/>
      </c>
      <c r="Q142" s="49" t="str">
        <f ca="1">IF(R142="","",IF(INDEX(Data!$BI:$BI,MATCH(R142,Data!$A:$A,0),1)=0,"",INDEX(Data!$BI:$BI,MATCH(R142,Data!$A:$A,0),1)))</f>
        <v/>
      </c>
      <c r="R142" s="49" t="str">
        <f ca="1">IFERROR(INDEX(Data!$A$1:Q$1000,_xlfn.AGGREGATE(15,6,(OFFSET(Data!$A$1,0,MATCH(R$6,Data!$1:$1,0)-1,1000,1)=IF(R$7="","Yes",R$7))/(OFFSET(Data!$A$1,0,MATCH(R$6,Data!$1:$1,0)-1,1000,1)=IF(R$7="","Yes",R$7))*ROW(Data!$C$1:$C$1000),ROW(R142)-ROW(R$7)),1),"")</f>
        <v>We TV</v>
      </c>
      <c r="S142" s="49" t="str">
        <f ca="1">IF(T142="","",IF(INDEX(Data!$BI:$BI,MATCH(T142,Data!$A:$A,0),1)=0,"",INDEX(Data!$BI:$BI,MATCH(T142,Data!$A:$A,0),1)))</f>
        <v/>
      </c>
      <c r="T142" s="49" t="str">
        <f ca="1">IFERROR(INDEX(Data!$A$1:R$1000,_xlfn.AGGREGATE(15,6,(OFFSET(Data!$A$1,0,MATCH(T$6,Data!$1:$1,0)-1,1000,1)=IF(T$7="","Yes",T$7))/(OFFSET(Data!$A$1,0,MATCH(T$6,Data!$1:$1,0)-1,1000,1)=IF(T$7="","Yes",T$7))*ROW(Data!$C$1:$C$1000),ROW(T142)-ROW(T$7)),1),"")</f>
        <v/>
      </c>
      <c r="U142" s="49" t="str">
        <f ca="1">IF(V142="","",IF(INDEX(Data!$BI:$BI,MATCH(V142,Data!$A:$A,0),1)=0,"",INDEX(Data!$BI:$BI,MATCH(V142,Data!$A:$A,0),1)))</f>
        <v/>
      </c>
      <c r="V142" s="49" t="str">
        <f ca="1">IFERROR(INDEX(Data!$A$1:T$1000,_xlfn.AGGREGATE(15,6,(OFFSET(Data!$A$1,0,MATCH(V$6,Data!$1:$1,0)-1,1000,1)=IF(V$7="","Yes",V$7))/(OFFSET(Data!$A$1,0,MATCH(V$6,Data!$1:$1,0)-1,1000,1)=IF(V$7="","Yes",V$7))*ROW(Data!$C$1:$C$1000),ROW(V142)-ROW(V$7)),1),"")</f>
        <v/>
      </c>
      <c r="W142" s="49" t="str">
        <f ca="1">IF(X142="","",IF(INDEX(Data!$BI:$BI,MATCH(X142,Data!$A:$A,0),1)=0,"",INDEX(Data!$BI:$BI,MATCH(X142,Data!$A:$A,0),1)))</f>
        <v/>
      </c>
      <c r="X142" s="49" t="str">
        <f ca="1">IFERROR(INDEX(Data!$A$1:V$1000,_xlfn.AGGREGATE(15,6,(OFFSET(Data!$A$1,0,MATCH(X$6,Data!$1:$1,0)-1,1000,1)=IF(X$7="","Yes",X$7))/(OFFSET(Data!$A$1,0,MATCH(X$6,Data!$1:$1,0)-1,1000,1)=IF(X$7="","Yes",X$7))*ROW(Data!$C$1:$C$1000),ROW(X142)-ROW(X$7)),1),"")</f>
        <v/>
      </c>
      <c r="Y142" s="49" t="str">
        <f ca="1">IF(Z142="","",IF(INDEX(Data!$BI:$BI,MATCH(Z142,Data!$A:$A,0),1)=0,"",INDEX(Data!$BI:$BI,MATCH(Z142,Data!$A:$A,0),1)))</f>
        <v/>
      </c>
      <c r="Z142" s="49" t="str">
        <f ca="1">IFERROR(INDEX(Data!$A$1:X$1000,_xlfn.AGGREGATE(15,6,(OFFSET(Data!$A$1,0,MATCH(Z$6,Data!$1:$1,0)-1,1000,1)=IF(Z$7="","Yes",Z$7))/(OFFSET(Data!$A$1,0,MATCH(Z$6,Data!$1:$1,0)-1,1000,1)=IF(Z$7="","Yes",Z$7))*ROW(Data!$C$1:$C$1000),ROW(Z142)-ROW(Z$7)),1),"")</f>
        <v/>
      </c>
      <c r="AA142" s="49" t="str">
        <f ca="1">IF(AB142="","",IF(INDEX(Data!$BI:$BI,MATCH(AB142,Data!$A:$A,0),1)=0,"",INDEX(Data!$BI:$BI,MATCH(AB142,Data!$A:$A,0),1)))</f>
        <v/>
      </c>
      <c r="AB142" s="49" t="str">
        <f ca="1">IFERROR(INDEX(Data!$A$1:Z$1000,_xlfn.AGGREGATE(15,6,(OFFSET(Data!$A$1,0,MATCH(AB$6,Data!$1:$1,0)-1,1000,1)=IF(AB$7="","Yes",AB$7))/(OFFSET(Data!$A$1,0,MATCH(AB$6,Data!$1:$1,0)-1,1000,1)=IF(AB$7="","Yes",AB$7))*ROW(Data!$C$1:$C$1000),ROW(AB142)-ROW(AB$7)),1),"")</f>
        <v/>
      </c>
      <c r="AC142" s="49" t="str">
        <f ca="1">IF(AD142="","",IF(INDEX(Data!$BI:$BI,MATCH(AD142,Data!$A:$A,0),1)=0,"",INDEX(Data!$BI:$BI,MATCH(AD142,Data!$A:$A,0),1)))</f>
        <v/>
      </c>
      <c r="AD142" s="49" t="str">
        <f ca="1">IFERROR(INDEX(Data!$A$1:AB$1000,_xlfn.AGGREGATE(15,6,(OFFSET(Data!$A$1,0,MATCH(AD$6,Data!$1:$1,0)-1,1000,1)=IF(AD$7="","Yes",AD$7))/(OFFSET(Data!$A$1,0,MATCH(AD$6,Data!$1:$1,0)-1,1000,1)=IF(AD$7="","Yes",AD$7))*ROW(Data!$C$1:$C$1000),ROW(AD142)-ROW(AD$7)),1),"")</f>
        <v/>
      </c>
      <c r="AE142" s="49" t="str">
        <f ca="1">IF(AF142="","",IF(INDEX(Data!$BI:$BI,MATCH(AF142,Data!$A:$A,0),1)=0,"",INDEX(Data!$BI:$BI,MATCH(AF142,Data!$A:$A,0),1)))</f>
        <v/>
      </c>
      <c r="AF142" s="49" t="str">
        <f ca="1">IFERROR(INDEX(Data!$A$1:AJ$1000,_xlfn.AGGREGATE(15,6,(OFFSET(Data!$A$1,0,MATCH(AF$6,Data!$1:$1,0)-1,1000,1)=IF(AF$7="","Yes",AF$7))/(OFFSET(Data!$A$1,0,MATCH(AF$6,Data!$1:$1,0)-1,1000,1)=IF(AF$7="","Yes",AF$7))*ROW(Data!$C$1:$C$1000),ROW(AF142)-ROW(AF$7)),1),"")</f>
        <v/>
      </c>
      <c r="AG142" s="49" t="str">
        <f ca="1">IF(AH142="","",IF(INDEX(Data!$BI:$BI,MATCH(AH142,Data!$A:$A,0),1)=0,"",INDEX(Data!$BI:$BI,MATCH(AH142,Data!$A:$A,0),1)))</f>
        <v/>
      </c>
      <c r="AH142" s="49" t="str">
        <f ca="1">IFERROR(INDEX(Data!$A$1:AL$1000,_xlfn.AGGREGATE(15,6,(OFFSET(Data!$A$1,0,MATCH(AH$6,Data!$1:$1,0)-1,1000,1)=IF(AH$7="","Yes",AH$7))/(OFFSET(Data!$A$1,0,MATCH(AH$6,Data!$1:$1,0)-1,1000,1)=IF(AH$7="","Yes",AH$7))*ROW(Data!$C$1:$C$1000),ROW(AH142)-ROW(AH$7)),1),"")</f>
        <v/>
      </c>
    </row>
    <row r="143" spans="1:34" x14ac:dyDescent="0.4">
      <c r="A143" s="49" t="str">
        <f ca="1">IF(B143="","",IF(INDEX(Data!$BI:$BI,MATCH(B143,Data!$A:$A,0),1)=0,"",INDEX(Data!$BI:$BI,MATCH(B143,Data!$A:$A,0),1)))</f>
        <v/>
      </c>
      <c r="B143" s="49" t="str">
        <f ca="1">IFERROR(INDEX(Data!A$1:$A$1000,_xlfn.AGGREGATE(15,6,(OFFSET(Data!$A$1,0,MATCH(B$6,Data!$1:$1,0)-1,1000,1)=IF(B$7="","Yes",B$7))/(OFFSET(Data!$A$1,0,MATCH(B$6,Data!$1:$1,0)-1,1000,1)=IF(B$7="","Yes",B$7))*ROW(Data!$C$1:$C$1000),ROW(B143)-ROW(B$7)),1),"")</f>
        <v/>
      </c>
      <c r="C143" s="49" t="str">
        <f ca="1">IF(D143="","",IF(INDEX(Data!$BI:$BI,MATCH(D143,Data!$A:$A,0),1)=0,"",INDEX(Data!$BI:$BI,MATCH(D143,Data!$A:$A,0),1)))</f>
        <v/>
      </c>
      <c r="D143" s="49" t="str">
        <f ca="1">IFERROR(INDEX(Data!$A$1:C$1000,_xlfn.AGGREGATE(15,6,(OFFSET(Data!$A$1,0,MATCH(D$6,Data!$1:$1,0)-1,1000,1)=IF(D$7="","Yes",D$7))/(OFFSET(Data!$A$1,0,MATCH(D$6,Data!$1:$1,0)-1,1000,1)=IF(D$7="","Yes",D$7))*ROW(Data!$C$1:$C$1000),ROW(D143)-ROW(D$7)),1),"")</f>
        <v/>
      </c>
      <c r="E143" s="49" t="str">
        <f ca="1">IF(F143="","",IF(INDEX(Data!$BI:$BI,MATCH(F143,Data!$A:$A,0),1)=0,"",INDEX(Data!$BI:$BI,MATCH(F143,Data!$A:$A,0),1)))</f>
        <v/>
      </c>
      <c r="F143" s="49" t="str">
        <f ca="1">IFERROR(INDEX(Data!$A$1:E$1000,_xlfn.AGGREGATE(15,6,(OFFSET(Data!$A$1,0,MATCH(F$6,Data!$1:$1,0)-1,1000,1)=IF(F$7="","Yes",F$7))/(OFFSET(Data!$A$1,0,MATCH(F$6,Data!$1:$1,0)-1,1000,1)=IF(F$7="","Yes",F$7))*ROW(Data!$C$1:$C$1000),ROW(F143)-ROW(F$7)),1),"")</f>
        <v/>
      </c>
      <c r="G143" s="49" t="str">
        <f ca="1">IF(H143="","",IF(INDEX(Data!$BI:$BI,MATCH(H143,Data!$A:$A,0),1)=0,"",INDEX(Data!$BI:$BI,MATCH(H143,Data!$A:$A,0),1)))</f>
        <v/>
      </c>
      <c r="H143" s="49" t="str">
        <f ca="1">IFERROR(INDEX(Data!$A$1:G$1000,_xlfn.AGGREGATE(15,6,(OFFSET(Data!$A$1,0,MATCH(H$6,Data!$1:$1,0)-1,1000,1)=IF(H$7="","Yes",H$7))/(OFFSET(Data!$A$1,0,MATCH(H$6,Data!$1:$1,0)-1,1000,1)=IF(H$7="","Yes",H$7))*ROW(Data!$C$1:$C$1000),ROW(H143)-ROW(H$7)),1),"")</f>
        <v/>
      </c>
      <c r="I143" s="49" t="str">
        <f ca="1">IF(J143="","",IF(INDEX(Data!$BI:$BI,MATCH(J143,Data!$A:$A,0),1)=0,"",INDEX(Data!$BI:$BI,MATCH(J143,Data!$A:$A,0),1)))</f>
        <v/>
      </c>
      <c r="J143" s="49" t="str">
        <f ca="1">IFERROR(INDEX(Data!$A$1:I$1000,_xlfn.AGGREGATE(15,6,(OFFSET(Data!$A$1,0,MATCH(J$6,Data!$1:$1,0)-1,1000,1)=IF(J$7="","Yes",J$7))/(OFFSET(Data!$A$1,0,MATCH(J$6,Data!$1:$1,0)-1,1000,1)=IF(J$7="","Yes",J$7))*ROW(Data!$C$1:$C$1000),ROW(J143)-ROW(J$7)),1),"")</f>
        <v/>
      </c>
      <c r="K143" s="49" t="str">
        <f ca="1">IF(L143="","",IF(INDEX(Data!$BI:$BI,MATCH(L143,Data!$A:$A,0),1)=0,"",INDEX(Data!$BI:$BI,MATCH(L143,Data!$A:$A,0),1)))</f>
        <v/>
      </c>
      <c r="L143" s="49" t="str">
        <f ca="1">IFERROR(INDEX(Data!$A$1:K$1000,_xlfn.AGGREGATE(15,6,(OFFSET(Data!$A$1,0,MATCH(L$6,Data!$1:$1,0)-1,1000,1)=IF(L$7="","Yes",L$7))/(OFFSET(Data!$A$1,0,MATCH(L$6,Data!$1:$1,0)-1,1000,1)=IF(L$7="","Yes",L$7))*ROW(Data!$C$1:$C$1000),ROW(L143)-ROW(L$7)),1),"")</f>
        <v/>
      </c>
      <c r="M143" s="49" t="str">
        <f ca="1">IF(N143="","",IF(INDEX(Data!$BI:$BI,MATCH(N143,Data!$A:$A,0),1)=0,"",INDEX(Data!$BI:$BI,MATCH(N143,Data!$A:$A,0),1)))</f>
        <v/>
      </c>
      <c r="N143" s="49" t="str">
        <f ca="1">IFERROR(INDEX(Data!$A$1:M$1000,_xlfn.AGGREGATE(15,6,(OFFSET(Data!$A$1,0,MATCH(N$6,Data!$1:$1,0)-1,1000,1)=IF(N$7="","Yes",N$7))/(OFFSET(Data!$A$1,0,MATCH(N$6,Data!$1:$1,0)-1,1000,1)=IF(N$7="","Yes",N$7))*ROW(Data!$C$1:$C$1000),ROW(N143)-ROW(N$7)),1),"")</f>
        <v/>
      </c>
      <c r="O143" s="49" t="str">
        <f ca="1">IF(P143="","",IF(INDEX(Data!$BI:$BI,MATCH(P143,Data!$A:$A,0),1)=0,"",INDEX(Data!$BI:$BI,MATCH(P143,Data!$A:$A,0),1)))</f>
        <v/>
      </c>
      <c r="P143" s="49" t="str">
        <f ca="1">IFERROR(INDEX(Data!$A$1:O$1000,_xlfn.AGGREGATE(15,6,(OFFSET(Data!$A$1,0,MATCH(P$6,Data!$1:$1,0)-1,1000,1)=IF(P$7="","Yes",P$7))/(OFFSET(Data!$A$1,0,MATCH(P$6,Data!$1:$1,0)-1,1000,1)=IF(P$7="","Yes",P$7))*ROW(Data!$C$1:$C$1000),ROW(P143)-ROW(P$7)),1),"")</f>
        <v/>
      </c>
      <c r="Q143" s="49" t="str">
        <f ca="1">IF(R143="","",IF(INDEX(Data!$BI:$BI,MATCH(R143,Data!$A:$A,0),1)=0,"",INDEX(Data!$BI:$BI,MATCH(R143,Data!$A:$A,0),1)))</f>
        <v/>
      </c>
      <c r="R143" s="49" t="str">
        <f ca="1">IFERROR(INDEX(Data!$A$1:Q$1000,_xlfn.AGGREGATE(15,6,(OFFSET(Data!$A$1,0,MATCH(R$6,Data!$1:$1,0)-1,1000,1)=IF(R$7="","Yes",R$7))/(OFFSET(Data!$A$1,0,MATCH(R$6,Data!$1:$1,0)-1,1000,1)=IF(R$7="","Yes",R$7))*ROW(Data!$C$1:$C$1000),ROW(R143)-ROW(R$7)),1),"")</f>
        <v>Weather Channel</v>
      </c>
      <c r="S143" s="49" t="str">
        <f ca="1">IF(T143="","",IF(INDEX(Data!$BI:$BI,MATCH(T143,Data!$A:$A,0),1)=0,"",INDEX(Data!$BI:$BI,MATCH(T143,Data!$A:$A,0),1)))</f>
        <v/>
      </c>
      <c r="T143" s="49" t="str">
        <f ca="1">IFERROR(INDEX(Data!$A$1:R$1000,_xlfn.AGGREGATE(15,6,(OFFSET(Data!$A$1,0,MATCH(T$6,Data!$1:$1,0)-1,1000,1)=IF(T$7="","Yes",T$7))/(OFFSET(Data!$A$1,0,MATCH(T$6,Data!$1:$1,0)-1,1000,1)=IF(T$7="","Yes",T$7))*ROW(Data!$C$1:$C$1000),ROW(T143)-ROW(T$7)),1),"")</f>
        <v/>
      </c>
      <c r="U143" s="49" t="str">
        <f ca="1">IF(V143="","",IF(INDEX(Data!$BI:$BI,MATCH(V143,Data!$A:$A,0),1)=0,"",INDEX(Data!$BI:$BI,MATCH(V143,Data!$A:$A,0),1)))</f>
        <v/>
      </c>
      <c r="V143" s="49" t="str">
        <f ca="1">IFERROR(INDEX(Data!$A$1:T$1000,_xlfn.AGGREGATE(15,6,(OFFSET(Data!$A$1,0,MATCH(V$6,Data!$1:$1,0)-1,1000,1)=IF(V$7="","Yes",V$7))/(OFFSET(Data!$A$1,0,MATCH(V$6,Data!$1:$1,0)-1,1000,1)=IF(V$7="","Yes",V$7))*ROW(Data!$C$1:$C$1000),ROW(V143)-ROW(V$7)),1),"")</f>
        <v/>
      </c>
      <c r="W143" s="49" t="str">
        <f ca="1">IF(X143="","",IF(INDEX(Data!$BI:$BI,MATCH(X143,Data!$A:$A,0),1)=0,"",INDEX(Data!$BI:$BI,MATCH(X143,Data!$A:$A,0),1)))</f>
        <v/>
      </c>
      <c r="X143" s="49" t="str">
        <f ca="1">IFERROR(INDEX(Data!$A$1:V$1000,_xlfn.AGGREGATE(15,6,(OFFSET(Data!$A$1,0,MATCH(X$6,Data!$1:$1,0)-1,1000,1)=IF(X$7="","Yes",X$7))/(OFFSET(Data!$A$1,0,MATCH(X$6,Data!$1:$1,0)-1,1000,1)=IF(X$7="","Yes",X$7))*ROW(Data!$C$1:$C$1000),ROW(X143)-ROW(X$7)),1),"")</f>
        <v/>
      </c>
      <c r="Y143" s="49" t="str">
        <f ca="1">IF(Z143="","",IF(INDEX(Data!$BI:$BI,MATCH(Z143,Data!$A:$A,0),1)=0,"",INDEX(Data!$BI:$BI,MATCH(Z143,Data!$A:$A,0),1)))</f>
        <v/>
      </c>
      <c r="Z143" s="49" t="str">
        <f ca="1">IFERROR(INDEX(Data!$A$1:X$1000,_xlfn.AGGREGATE(15,6,(OFFSET(Data!$A$1,0,MATCH(Z$6,Data!$1:$1,0)-1,1000,1)=IF(Z$7="","Yes",Z$7))/(OFFSET(Data!$A$1,0,MATCH(Z$6,Data!$1:$1,0)-1,1000,1)=IF(Z$7="","Yes",Z$7))*ROW(Data!$C$1:$C$1000),ROW(Z143)-ROW(Z$7)),1),"")</f>
        <v/>
      </c>
      <c r="AA143" s="49" t="str">
        <f ca="1">IF(AB143="","",IF(INDEX(Data!$BI:$BI,MATCH(AB143,Data!$A:$A,0),1)=0,"",INDEX(Data!$BI:$BI,MATCH(AB143,Data!$A:$A,0),1)))</f>
        <v/>
      </c>
      <c r="AB143" s="49" t="str">
        <f ca="1">IFERROR(INDEX(Data!$A$1:Z$1000,_xlfn.AGGREGATE(15,6,(OFFSET(Data!$A$1,0,MATCH(AB$6,Data!$1:$1,0)-1,1000,1)=IF(AB$7="","Yes",AB$7))/(OFFSET(Data!$A$1,0,MATCH(AB$6,Data!$1:$1,0)-1,1000,1)=IF(AB$7="","Yes",AB$7))*ROW(Data!$C$1:$C$1000),ROW(AB143)-ROW(AB$7)),1),"")</f>
        <v/>
      </c>
      <c r="AC143" s="49" t="str">
        <f ca="1">IF(AD143="","",IF(INDEX(Data!$BI:$BI,MATCH(AD143,Data!$A:$A,0),1)=0,"",INDEX(Data!$BI:$BI,MATCH(AD143,Data!$A:$A,0),1)))</f>
        <v/>
      </c>
      <c r="AD143" s="49" t="str">
        <f ca="1">IFERROR(INDEX(Data!$A$1:AB$1000,_xlfn.AGGREGATE(15,6,(OFFSET(Data!$A$1,0,MATCH(AD$6,Data!$1:$1,0)-1,1000,1)=IF(AD$7="","Yes",AD$7))/(OFFSET(Data!$A$1,0,MATCH(AD$6,Data!$1:$1,0)-1,1000,1)=IF(AD$7="","Yes",AD$7))*ROW(Data!$C$1:$C$1000),ROW(AD143)-ROW(AD$7)),1),"")</f>
        <v/>
      </c>
      <c r="AE143" s="49" t="str">
        <f ca="1">IF(AF143="","",IF(INDEX(Data!$BI:$BI,MATCH(AF143,Data!$A:$A,0),1)=0,"",INDEX(Data!$BI:$BI,MATCH(AF143,Data!$A:$A,0),1)))</f>
        <v/>
      </c>
      <c r="AF143" s="49" t="str">
        <f ca="1">IFERROR(INDEX(Data!$A$1:AJ$1000,_xlfn.AGGREGATE(15,6,(OFFSET(Data!$A$1,0,MATCH(AF$6,Data!$1:$1,0)-1,1000,1)=IF(AF$7="","Yes",AF$7))/(OFFSET(Data!$A$1,0,MATCH(AF$6,Data!$1:$1,0)-1,1000,1)=IF(AF$7="","Yes",AF$7))*ROW(Data!$C$1:$C$1000),ROW(AF143)-ROW(AF$7)),1),"")</f>
        <v/>
      </c>
      <c r="AG143" s="49" t="str">
        <f ca="1">IF(AH143="","",IF(INDEX(Data!$BI:$BI,MATCH(AH143,Data!$A:$A,0),1)=0,"",INDEX(Data!$BI:$BI,MATCH(AH143,Data!$A:$A,0),1)))</f>
        <v/>
      </c>
      <c r="AH143" s="49" t="str">
        <f ca="1">IFERROR(INDEX(Data!$A$1:AL$1000,_xlfn.AGGREGATE(15,6,(OFFSET(Data!$A$1,0,MATCH(AH$6,Data!$1:$1,0)-1,1000,1)=IF(AH$7="","Yes",AH$7))/(OFFSET(Data!$A$1,0,MATCH(AH$6,Data!$1:$1,0)-1,1000,1)=IF(AH$7="","Yes",AH$7))*ROW(Data!$C$1:$C$1000),ROW(AH143)-ROW(AH$7)),1),"")</f>
        <v/>
      </c>
    </row>
    <row r="144" spans="1:34" x14ac:dyDescent="0.4">
      <c r="A144" s="49" t="str">
        <f ca="1">IF(B144="","",IF(INDEX(Data!$BI:$BI,MATCH(B144,Data!$A:$A,0),1)=0,"",INDEX(Data!$BI:$BI,MATCH(B144,Data!$A:$A,0),1)))</f>
        <v/>
      </c>
      <c r="B144" s="49" t="str">
        <f ca="1">IFERROR(INDEX(Data!A$1:$A$1000,_xlfn.AGGREGATE(15,6,(OFFSET(Data!$A$1,0,MATCH(B$6,Data!$1:$1,0)-1,1000,1)=IF(B$7="","Yes",B$7))/(OFFSET(Data!$A$1,0,MATCH(B$6,Data!$1:$1,0)-1,1000,1)=IF(B$7="","Yes",B$7))*ROW(Data!$C$1:$C$1000),ROW(B144)-ROW(B$7)),1),"")</f>
        <v/>
      </c>
      <c r="C144" s="49" t="str">
        <f ca="1">IF(D144="","",IF(INDEX(Data!$BI:$BI,MATCH(D144,Data!$A:$A,0),1)=0,"",INDEX(Data!$BI:$BI,MATCH(D144,Data!$A:$A,0),1)))</f>
        <v/>
      </c>
      <c r="D144" s="49" t="str">
        <f ca="1">IFERROR(INDEX(Data!$A$1:C$1000,_xlfn.AGGREGATE(15,6,(OFFSET(Data!$A$1,0,MATCH(D$6,Data!$1:$1,0)-1,1000,1)=IF(D$7="","Yes",D$7))/(OFFSET(Data!$A$1,0,MATCH(D$6,Data!$1:$1,0)-1,1000,1)=IF(D$7="","Yes",D$7))*ROW(Data!$C$1:$C$1000),ROW(D144)-ROW(D$7)),1),"")</f>
        <v/>
      </c>
      <c r="E144" s="49" t="str">
        <f ca="1">IF(F144="","",IF(INDEX(Data!$BI:$BI,MATCH(F144,Data!$A:$A,0),1)=0,"",INDEX(Data!$BI:$BI,MATCH(F144,Data!$A:$A,0),1)))</f>
        <v/>
      </c>
      <c r="F144" s="49" t="str">
        <f ca="1">IFERROR(INDEX(Data!$A$1:E$1000,_xlfn.AGGREGATE(15,6,(OFFSET(Data!$A$1,0,MATCH(F$6,Data!$1:$1,0)-1,1000,1)=IF(F$7="","Yes",F$7))/(OFFSET(Data!$A$1,0,MATCH(F$6,Data!$1:$1,0)-1,1000,1)=IF(F$7="","Yes",F$7))*ROW(Data!$C$1:$C$1000),ROW(F144)-ROW(F$7)),1),"")</f>
        <v/>
      </c>
      <c r="G144" s="49" t="str">
        <f ca="1">IF(H144="","",IF(INDEX(Data!$BI:$BI,MATCH(H144,Data!$A:$A,0),1)=0,"",INDEX(Data!$BI:$BI,MATCH(H144,Data!$A:$A,0),1)))</f>
        <v/>
      </c>
      <c r="H144" s="49" t="str">
        <f ca="1">IFERROR(INDEX(Data!$A$1:G$1000,_xlfn.AGGREGATE(15,6,(OFFSET(Data!$A$1,0,MATCH(H$6,Data!$1:$1,0)-1,1000,1)=IF(H$7="","Yes",H$7))/(OFFSET(Data!$A$1,0,MATCH(H$6,Data!$1:$1,0)-1,1000,1)=IF(H$7="","Yes",H$7))*ROW(Data!$C$1:$C$1000),ROW(H144)-ROW(H$7)),1),"")</f>
        <v/>
      </c>
      <c r="I144" s="49" t="str">
        <f ca="1">IF(J144="","",IF(INDEX(Data!$BI:$BI,MATCH(J144,Data!$A:$A,0),1)=0,"",INDEX(Data!$BI:$BI,MATCH(J144,Data!$A:$A,0),1)))</f>
        <v/>
      </c>
      <c r="J144" s="49" t="str">
        <f ca="1">IFERROR(INDEX(Data!$A$1:I$1000,_xlfn.AGGREGATE(15,6,(OFFSET(Data!$A$1,0,MATCH(J$6,Data!$1:$1,0)-1,1000,1)=IF(J$7="","Yes",J$7))/(OFFSET(Data!$A$1,0,MATCH(J$6,Data!$1:$1,0)-1,1000,1)=IF(J$7="","Yes",J$7))*ROW(Data!$C$1:$C$1000),ROW(J144)-ROW(J$7)),1),"")</f>
        <v/>
      </c>
      <c r="K144" s="49" t="str">
        <f ca="1">IF(L144="","",IF(INDEX(Data!$BI:$BI,MATCH(L144,Data!$A:$A,0),1)=0,"",INDEX(Data!$BI:$BI,MATCH(L144,Data!$A:$A,0),1)))</f>
        <v/>
      </c>
      <c r="L144" s="49" t="str">
        <f ca="1">IFERROR(INDEX(Data!$A$1:K$1000,_xlfn.AGGREGATE(15,6,(OFFSET(Data!$A$1,0,MATCH(L$6,Data!$1:$1,0)-1,1000,1)=IF(L$7="","Yes",L$7))/(OFFSET(Data!$A$1,0,MATCH(L$6,Data!$1:$1,0)-1,1000,1)=IF(L$7="","Yes",L$7))*ROW(Data!$C$1:$C$1000),ROW(L144)-ROW(L$7)),1),"")</f>
        <v/>
      </c>
      <c r="M144" s="49" t="str">
        <f ca="1">IF(N144="","",IF(INDEX(Data!$BI:$BI,MATCH(N144,Data!$A:$A,0),1)=0,"",INDEX(Data!$BI:$BI,MATCH(N144,Data!$A:$A,0),1)))</f>
        <v/>
      </c>
      <c r="N144" s="49" t="str">
        <f ca="1">IFERROR(INDEX(Data!$A$1:M$1000,_xlfn.AGGREGATE(15,6,(OFFSET(Data!$A$1,0,MATCH(N$6,Data!$1:$1,0)-1,1000,1)=IF(N$7="","Yes",N$7))/(OFFSET(Data!$A$1,0,MATCH(N$6,Data!$1:$1,0)-1,1000,1)=IF(N$7="","Yes",N$7))*ROW(Data!$C$1:$C$1000),ROW(N144)-ROW(N$7)),1),"")</f>
        <v/>
      </c>
      <c r="O144" s="49" t="str">
        <f ca="1">IF(P144="","",IF(INDEX(Data!$BI:$BI,MATCH(P144,Data!$A:$A,0),1)=0,"",INDEX(Data!$BI:$BI,MATCH(P144,Data!$A:$A,0),1)))</f>
        <v/>
      </c>
      <c r="P144" s="49" t="str">
        <f ca="1">IFERROR(INDEX(Data!$A$1:O$1000,_xlfn.AGGREGATE(15,6,(OFFSET(Data!$A$1,0,MATCH(P$6,Data!$1:$1,0)-1,1000,1)=IF(P$7="","Yes",P$7))/(OFFSET(Data!$A$1,0,MATCH(P$6,Data!$1:$1,0)-1,1000,1)=IF(P$7="","Yes",P$7))*ROW(Data!$C$1:$C$1000),ROW(P144)-ROW(P$7)),1),"")</f>
        <v/>
      </c>
      <c r="Q144" s="49" t="str">
        <f ca="1">IF(R144="","",IF(INDEX(Data!$BI:$BI,MATCH(R144,Data!$A:$A,0),1)=0,"",INDEX(Data!$BI:$BI,MATCH(R144,Data!$A:$A,0),1)))</f>
        <v/>
      </c>
      <c r="R144" s="49" t="str">
        <f ca="1">IFERROR(INDEX(Data!$A$1:Q$1000,_xlfn.AGGREGATE(15,6,(OFFSET(Data!$A$1,0,MATCH(R$6,Data!$1:$1,0)-1,1000,1)=IF(R$7="","Yes",R$7))/(OFFSET(Data!$A$1,0,MATCH(R$6,Data!$1:$1,0)-1,1000,1)=IF(R$7="","Yes",R$7))*ROW(Data!$C$1:$C$1000),ROW(R144)-ROW(R$7)),1),"")</f>
        <v/>
      </c>
      <c r="S144" s="49" t="str">
        <f ca="1">IF(T144="","",IF(INDEX(Data!$BI:$BI,MATCH(T144,Data!$A:$A,0),1)=0,"",INDEX(Data!$BI:$BI,MATCH(T144,Data!$A:$A,0),1)))</f>
        <v/>
      </c>
      <c r="T144" s="49" t="str">
        <f ca="1">IFERROR(INDEX(Data!$A$1:R$1000,_xlfn.AGGREGATE(15,6,(OFFSET(Data!$A$1,0,MATCH(T$6,Data!$1:$1,0)-1,1000,1)=IF(T$7="","Yes",T$7))/(OFFSET(Data!$A$1,0,MATCH(T$6,Data!$1:$1,0)-1,1000,1)=IF(T$7="","Yes",T$7))*ROW(Data!$C$1:$C$1000),ROW(T144)-ROW(T$7)),1),"")</f>
        <v/>
      </c>
      <c r="U144" s="49" t="str">
        <f ca="1">IF(V144="","",IF(INDEX(Data!$BI:$BI,MATCH(V144,Data!$A:$A,0),1)=0,"",INDEX(Data!$BI:$BI,MATCH(V144,Data!$A:$A,0),1)))</f>
        <v/>
      </c>
      <c r="V144" s="49" t="str">
        <f ca="1">IFERROR(INDEX(Data!$A$1:T$1000,_xlfn.AGGREGATE(15,6,(OFFSET(Data!$A$1,0,MATCH(V$6,Data!$1:$1,0)-1,1000,1)=IF(V$7="","Yes",V$7))/(OFFSET(Data!$A$1,0,MATCH(V$6,Data!$1:$1,0)-1,1000,1)=IF(V$7="","Yes",V$7))*ROW(Data!$C$1:$C$1000),ROW(V144)-ROW(V$7)),1),"")</f>
        <v/>
      </c>
      <c r="W144" s="49" t="str">
        <f ca="1">IF(X144="","",IF(INDEX(Data!$BI:$BI,MATCH(X144,Data!$A:$A,0),1)=0,"",INDEX(Data!$BI:$BI,MATCH(X144,Data!$A:$A,0),1)))</f>
        <v/>
      </c>
      <c r="X144" s="49" t="str">
        <f ca="1">IFERROR(INDEX(Data!$A$1:V$1000,_xlfn.AGGREGATE(15,6,(OFFSET(Data!$A$1,0,MATCH(X$6,Data!$1:$1,0)-1,1000,1)=IF(X$7="","Yes",X$7))/(OFFSET(Data!$A$1,0,MATCH(X$6,Data!$1:$1,0)-1,1000,1)=IF(X$7="","Yes",X$7))*ROW(Data!$C$1:$C$1000),ROW(X144)-ROW(X$7)),1),"")</f>
        <v/>
      </c>
      <c r="Y144" s="49" t="str">
        <f ca="1">IF(Z144="","",IF(INDEX(Data!$BI:$BI,MATCH(Z144,Data!$A:$A,0),1)=0,"",INDEX(Data!$BI:$BI,MATCH(Z144,Data!$A:$A,0),1)))</f>
        <v/>
      </c>
      <c r="Z144" s="49" t="str">
        <f ca="1">IFERROR(INDEX(Data!$A$1:X$1000,_xlfn.AGGREGATE(15,6,(OFFSET(Data!$A$1,0,MATCH(Z$6,Data!$1:$1,0)-1,1000,1)=IF(Z$7="","Yes",Z$7))/(OFFSET(Data!$A$1,0,MATCH(Z$6,Data!$1:$1,0)-1,1000,1)=IF(Z$7="","Yes",Z$7))*ROW(Data!$C$1:$C$1000),ROW(Z144)-ROW(Z$7)),1),"")</f>
        <v/>
      </c>
      <c r="AA144" s="49" t="str">
        <f ca="1">IF(AB144="","",IF(INDEX(Data!$BI:$BI,MATCH(AB144,Data!$A:$A,0),1)=0,"",INDEX(Data!$BI:$BI,MATCH(AB144,Data!$A:$A,0),1)))</f>
        <v/>
      </c>
      <c r="AB144" s="49" t="str">
        <f ca="1">IFERROR(INDEX(Data!$A$1:Z$1000,_xlfn.AGGREGATE(15,6,(OFFSET(Data!$A$1,0,MATCH(AB$6,Data!$1:$1,0)-1,1000,1)=IF(AB$7="","Yes",AB$7))/(OFFSET(Data!$A$1,0,MATCH(AB$6,Data!$1:$1,0)-1,1000,1)=IF(AB$7="","Yes",AB$7))*ROW(Data!$C$1:$C$1000),ROW(AB144)-ROW(AB$7)),1),"")</f>
        <v/>
      </c>
      <c r="AC144" s="49" t="str">
        <f ca="1">IF(AD144="","",IF(INDEX(Data!$BI:$BI,MATCH(AD144,Data!$A:$A,0),1)=0,"",INDEX(Data!$BI:$BI,MATCH(AD144,Data!$A:$A,0),1)))</f>
        <v/>
      </c>
      <c r="AD144" s="49" t="str">
        <f ca="1">IFERROR(INDEX(Data!$A$1:AB$1000,_xlfn.AGGREGATE(15,6,(OFFSET(Data!$A$1,0,MATCH(AD$6,Data!$1:$1,0)-1,1000,1)=IF(AD$7="","Yes",AD$7))/(OFFSET(Data!$A$1,0,MATCH(AD$6,Data!$1:$1,0)-1,1000,1)=IF(AD$7="","Yes",AD$7))*ROW(Data!$C$1:$C$1000),ROW(AD144)-ROW(AD$7)),1),"")</f>
        <v/>
      </c>
      <c r="AE144" s="49" t="str">
        <f ca="1">IF(AF144="","",IF(INDEX(Data!$BI:$BI,MATCH(AF144,Data!$A:$A,0),1)=0,"",INDEX(Data!$BI:$BI,MATCH(AF144,Data!$A:$A,0),1)))</f>
        <v/>
      </c>
      <c r="AF144" s="49" t="str">
        <f ca="1">IFERROR(INDEX(Data!$A$1:AJ$1000,_xlfn.AGGREGATE(15,6,(OFFSET(Data!$A$1,0,MATCH(AF$6,Data!$1:$1,0)-1,1000,1)=IF(AF$7="","Yes",AF$7))/(OFFSET(Data!$A$1,0,MATCH(AF$6,Data!$1:$1,0)-1,1000,1)=IF(AF$7="","Yes",AF$7))*ROW(Data!$C$1:$C$1000),ROW(AF144)-ROW(AF$7)),1),"")</f>
        <v/>
      </c>
      <c r="AG144" s="49" t="str">
        <f ca="1">IF(AH144="","",IF(INDEX(Data!$BI:$BI,MATCH(AH144,Data!$A:$A,0),1)=0,"",INDEX(Data!$BI:$BI,MATCH(AH144,Data!$A:$A,0),1)))</f>
        <v/>
      </c>
      <c r="AH144" s="49" t="str">
        <f ca="1">IFERROR(INDEX(Data!$A$1:AL$1000,_xlfn.AGGREGATE(15,6,(OFFSET(Data!$A$1,0,MATCH(AH$6,Data!$1:$1,0)-1,1000,1)=IF(AH$7="","Yes",AH$7))/(OFFSET(Data!$A$1,0,MATCH(AH$6,Data!$1:$1,0)-1,1000,1)=IF(AH$7="","Yes",AH$7))*ROW(Data!$C$1:$C$1000),ROW(AH144)-ROW(AH$7)),1),"")</f>
        <v/>
      </c>
    </row>
    <row r="145" spans="1:34" x14ac:dyDescent="0.4">
      <c r="A145" s="49" t="str">
        <f ca="1">IF(B145="","",IF(INDEX(Data!$BI:$BI,MATCH(B145,Data!$A:$A,0),1)=0,"",INDEX(Data!$BI:$BI,MATCH(B145,Data!$A:$A,0),1)))</f>
        <v/>
      </c>
      <c r="B145" s="49" t="str">
        <f ca="1">IFERROR(INDEX(Data!A$1:$A$1000,_xlfn.AGGREGATE(15,6,(OFFSET(Data!$A$1,0,MATCH(B$6,Data!$1:$1,0)-1,1000,1)=IF(B$7="","Yes",B$7))/(OFFSET(Data!$A$1,0,MATCH(B$6,Data!$1:$1,0)-1,1000,1)=IF(B$7="","Yes",B$7))*ROW(Data!$C$1:$C$1000),ROW(B145)-ROW(B$7)),1),"")</f>
        <v/>
      </c>
      <c r="C145" s="49" t="str">
        <f ca="1">IF(D145="","",IF(INDEX(Data!$BI:$BI,MATCH(D145,Data!$A:$A,0),1)=0,"",INDEX(Data!$BI:$BI,MATCH(D145,Data!$A:$A,0),1)))</f>
        <v/>
      </c>
      <c r="D145" s="49" t="str">
        <f ca="1">IFERROR(INDEX(Data!$A$1:C$1000,_xlfn.AGGREGATE(15,6,(OFFSET(Data!$A$1,0,MATCH(D$6,Data!$1:$1,0)-1,1000,1)=IF(D$7="","Yes",D$7))/(OFFSET(Data!$A$1,0,MATCH(D$6,Data!$1:$1,0)-1,1000,1)=IF(D$7="","Yes",D$7))*ROW(Data!$C$1:$C$1000),ROW(D145)-ROW(D$7)),1),"")</f>
        <v/>
      </c>
      <c r="E145" s="49" t="str">
        <f ca="1">IF(F145="","",IF(INDEX(Data!$BI:$BI,MATCH(F145,Data!$A:$A,0),1)=0,"",INDEX(Data!$BI:$BI,MATCH(F145,Data!$A:$A,0),1)))</f>
        <v/>
      </c>
      <c r="F145" s="49" t="str">
        <f ca="1">IFERROR(INDEX(Data!$A$1:E$1000,_xlfn.AGGREGATE(15,6,(OFFSET(Data!$A$1,0,MATCH(F$6,Data!$1:$1,0)-1,1000,1)=IF(F$7="","Yes",F$7))/(OFFSET(Data!$A$1,0,MATCH(F$6,Data!$1:$1,0)-1,1000,1)=IF(F$7="","Yes",F$7))*ROW(Data!$C$1:$C$1000),ROW(F145)-ROW(F$7)),1),"")</f>
        <v/>
      </c>
      <c r="G145" s="49" t="str">
        <f ca="1">IF(H145="","",IF(INDEX(Data!$BI:$BI,MATCH(H145,Data!$A:$A,0),1)=0,"",INDEX(Data!$BI:$BI,MATCH(H145,Data!$A:$A,0),1)))</f>
        <v/>
      </c>
      <c r="H145" s="49" t="str">
        <f ca="1">IFERROR(INDEX(Data!$A$1:G$1000,_xlfn.AGGREGATE(15,6,(OFFSET(Data!$A$1,0,MATCH(H$6,Data!$1:$1,0)-1,1000,1)=IF(H$7="","Yes",H$7))/(OFFSET(Data!$A$1,0,MATCH(H$6,Data!$1:$1,0)-1,1000,1)=IF(H$7="","Yes",H$7))*ROW(Data!$C$1:$C$1000),ROW(H145)-ROW(H$7)),1),"")</f>
        <v/>
      </c>
      <c r="I145" s="49" t="str">
        <f ca="1">IF(J145="","",IF(INDEX(Data!$BI:$BI,MATCH(J145,Data!$A:$A,0),1)=0,"",INDEX(Data!$BI:$BI,MATCH(J145,Data!$A:$A,0),1)))</f>
        <v/>
      </c>
      <c r="J145" s="49" t="str">
        <f ca="1">IFERROR(INDEX(Data!$A$1:I$1000,_xlfn.AGGREGATE(15,6,(OFFSET(Data!$A$1,0,MATCH(J$6,Data!$1:$1,0)-1,1000,1)=IF(J$7="","Yes",J$7))/(OFFSET(Data!$A$1,0,MATCH(J$6,Data!$1:$1,0)-1,1000,1)=IF(J$7="","Yes",J$7))*ROW(Data!$C$1:$C$1000),ROW(J145)-ROW(J$7)),1),"")</f>
        <v/>
      </c>
      <c r="K145" s="49" t="str">
        <f ca="1">IF(L145="","",IF(INDEX(Data!$BI:$BI,MATCH(L145,Data!$A:$A,0),1)=0,"",INDEX(Data!$BI:$BI,MATCH(L145,Data!$A:$A,0),1)))</f>
        <v/>
      </c>
      <c r="L145" s="49" t="str">
        <f ca="1">IFERROR(INDEX(Data!$A$1:K$1000,_xlfn.AGGREGATE(15,6,(OFFSET(Data!$A$1,0,MATCH(L$6,Data!$1:$1,0)-1,1000,1)=IF(L$7="","Yes",L$7))/(OFFSET(Data!$A$1,0,MATCH(L$6,Data!$1:$1,0)-1,1000,1)=IF(L$7="","Yes",L$7))*ROW(Data!$C$1:$C$1000),ROW(L145)-ROW(L$7)),1),"")</f>
        <v/>
      </c>
      <c r="M145" s="49" t="str">
        <f ca="1">IF(N145="","",IF(INDEX(Data!$BI:$BI,MATCH(N145,Data!$A:$A,0),1)=0,"",INDEX(Data!$BI:$BI,MATCH(N145,Data!$A:$A,0),1)))</f>
        <v/>
      </c>
      <c r="N145" s="49" t="str">
        <f ca="1">IFERROR(INDEX(Data!$A$1:M$1000,_xlfn.AGGREGATE(15,6,(OFFSET(Data!$A$1,0,MATCH(N$6,Data!$1:$1,0)-1,1000,1)=IF(N$7="","Yes",N$7))/(OFFSET(Data!$A$1,0,MATCH(N$6,Data!$1:$1,0)-1,1000,1)=IF(N$7="","Yes",N$7))*ROW(Data!$C$1:$C$1000),ROW(N145)-ROW(N$7)),1),"")</f>
        <v/>
      </c>
      <c r="O145" s="49" t="str">
        <f ca="1">IF(P145="","",IF(INDEX(Data!$BI:$BI,MATCH(P145,Data!$A:$A,0),1)=0,"",INDEX(Data!$BI:$BI,MATCH(P145,Data!$A:$A,0),1)))</f>
        <v/>
      </c>
      <c r="P145" s="49" t="str">
        <f ca="1">IFERROR(INDEX(Data!$A$1:O$1000,_xlfn.AGGREGATE(15,6,(OFFSET(Data!$A$1,0,MATCH(P$6,Data!$1:$1,0)-1,1000,1)=IF(P$7="","Yes",P$7))/(OFFSET(Data!$A$1,0,MATCH(P$6,Data!$1:$1,0)-1,1000,1)=IF(P$7="","Yes",P$7))*ROW(Data!$C$1:$C$1000),ROW(P145)-ROW(P$7)),1),"")</f>
        <v/>
      </c>
      <c r="Q145" s="49" t="str">
        <f ca="1">IF(R145="","",IF(INDEX(Data!$BI:$BI,MATCH(R145,Data!$A:$A,0),1)=0,"",INDEX(Data!$BI:$BI,MATCH(R145,Data!$A:$A,0),1)))</f>
        <v/>
      </c>
      <c r="R145" s="49" t="str">
        <f ca="1">IFERROR(INDEX(Data!$A$1:Q$1000,_xlfn.AGGREGATE(15,6,(OFFSET(Data!$A$1,0,MATCH(R$6,Data!$1:$1,0)-1,1000,1)=IF(R$7="","Yes",R$7))/(OFFSET(Data!$A$1,0,MATCH(R$6,Data!$1:$1,0)-1,1000,1)=IF(R$7="","Yes",R$7))*ROW(Data!$C$1:$C$1000),ROW(R145)-ROW(R$7)),1),"")</f>
        <v/>
      </c>
      <c r="S145" s="49" t="str">
        <f ca="1">IF(T145="","",IF(INDEX(Data!$BI:$BI,MATCH(T145,Data!$A:$A,0),1)=0,"",INDEX(Data!$BI:$BI,MATCH(T145,Data!$A:$A,0),1)))</f>
        <v/>
      </c>
      <c r="T145" s="49" t="str">
        <f ca="1">IFERROR(INDEX(Data!$A$1:R$1000,_xlfn.AGGREGATE(15,6,(OFFSET(Data!$A$1,0,MATCH(T$6,Data!$1:$1,0)-1,1000,1)=IF(T$7="","Yes",T$7))/(OFFSET(Data!$A$1,0,MATCH(T$6,Data!$1:$1,0)-1,1000,1)=IF(T$7="","Yes",T$7))*ROW(Data!$C$1:$C$1000),ROW(T145)-ROW(T$7)),1),"")</f>
        <v/>
      </c>
      <c r="U145" s="49" t="str">
        <f ca="1">IF(V145="","",IF(INDEX(Data!$BI:$BI,MATCH(V145,Data!$A:$A,0),1)=0,"",INDEX(Data!$BI:$BI,MATCH(V145,Data!$A:$A,0),1)))</f>
        <v/>
      </c>
      <c r="V145" s="49" t="str">
        <f ca="1">IFERROR(INDEX(Data!$A$1:T$1000,_xlfn.AGGREGATE(15,6,(OFFSET(Data!$A$1,0,MATCH(V$6,Data!$1:$1,0)-1,1000,1)=IF(V$7="","Yes",V$7))/(OFFSET(Data!$A$1,0,MATCH(V$6,Data!$1:$1,0)-1,1000,1)=IF(V$7="","Yes",V$7))*ROW(Data!$C$1:$C$1000),ROW(V145)-ROW(V$7)),1),"")</f>
        <v/>
      </c>
      <c r="W145" s="49" t="str">
        <f ca="1">IF(X145="","",IF(INDEX(Data!$BI:$BI,MATCH(X145,Data!$A:$A,0),1)=0,"",INDEX(Data!$BI:$BI,MATCH(X145,Data!$A:$A,0),1)))</f>
        <v/>
      </c>
      <c r="X145" s="49" t="str">
        <f ca="1">IFERROR(INDEX(Data!$A$1:V$1000,_xlfn.AGGREGATE(15,6,(OFFSET(Data!$A$1,0,MATCH(X$6,Data!$1:$1,0)-1,1000,1)=IF(X$7="","Yes",X$7))/(OFFSET(Data!$A$1,0,MATCH(X$6,Data!$1:$1,0)-1,1000,1)=IF(X$7="","Yes",X$7))*ROW(Data!$C$1:$C$1000),ROW(X145)-ROW(X$7)),1),"")</f>
        <v/>
      </c>
      <c r="Y145" s="49" t="str">
        <f ca="1">IF(Z145="","",IF(INDEX(Data!$BI:$BI,MATCH(Z145,Data!$A:$A,0),1)=0,"",INDEX(Data!$BI:$BI,MATCH(Z145,Data!$A:$A,0),1)))</f>
        <v/>
      </c>
      <c r="Z145" s="49" t="str">
        <f ca="1">IFERROR(INDEX(Data!$A$1:X$1000,_xlfn.AGGREGATE(15,6,(OFFSET(Data!$A$1,0,MATCH(Z$6,Data!$1:$1,0)-1,1000,1)=IF(Z$7="","Yes",Z$7))/(OFFSET(Data!$A$1,0,MATCH(Z$6,Data!$1:$1,0)-1,1000,1)=IF(Z$7="","Yes",Z$7))*ROW(Data!$C$1:$C$1000),ROW(Z145)-ROW(Z$7)),1),"")</f>
        <v/>
      </c>
      <c r="AA145" s="49" t="str">
        <f ca="1">IF(AB145="","",IF(INDEX(Data!$BI:$BI,MATCH(AB145,Data!$A:$A,0),1)=0,"",INDEX(Data!$BI:$BI,MATCH(AB145,Data!$A:$A,0),1)))</f>
        <v/>
      </c>
      <c r="AB145" s="49" t="str">
        <f ca="1">IFERROR(INDEX(Data!$A$1:Z$1000,_xlfn.AGGREGATE(15,6,(OFFSET(Data!$A$1,0,MATCH(AB$6,Data!$1:$1,0)-1,1000,1)=IF(AB$7="","Yes",AB$7))/(OFFSET(Data!$A$1,0,MATCH(AB$6,Data!$1:$1,0)-1,1000,1)=IF(AB$7="","Yes",AB$7))*ROW(Data!$C$1:$C$1000),ROW(AB145)-ROW(AB$7)),1),"")</f>
        <v/>
      </c>
      <c r="AC145" s="49" t="str">
        <f ca="1">IF(AD145="","",IF(INDEX(Data!$BI:$BI,MATCH(AD145,Data!$A:$A,0),1)=0,"",INDEX(Data!$BI:$BI,MATCH(AD145,Data!$A:$A,0),1)))</f>
        <v/>
      </c>
      <c r="AD145" s="49" t="str">
        <f ca="1">IFERROR(INDEX(Data!$A$1:AB$1000,_xlfn.AGGREGATE(15,6,(OFFSET(Data!$A$1,0,MATCH(AD$6,Data!$1:$1,0)-1,1000,1)=IF(AD$7="","Yes",AD$7))/(OFFSET(Data!$A$1,0,MATCH(AD$6,Data!$1:$1,0)-1,1000,1)=IF(AD$7="","Yes",AD$7))*ROW(Data!$C$1:$C$1000),ROW(AD145)-ROW(AD$7)),1),"")</f>
        <v/>
      </c>
      <c r="AE145" s="49" t="str">
        <f ca="1">IF(AF145="","",IF(INDEX(Data!$BI:$BI,MATCH(AF145,Data!$A:$A,0),1)=0,"",INDEX(Data!$BI:$BI,MATCH(AF145,Data!$A:$A,0),1)))</f>
        <v/>
      </c>
      <c r="AF145" s="49" t="str">
        <f ca="1">IFERROR(INDEX(Data!$A$1:AJ$1000,_xlfn.AGGREGATE(15,6,(OFFSET(Data!$A$1,0,MATCH(AF$6,Data!$1:$1,0)-1,1000,1)=IF(AF$7="","Yes",AF$7))/(OFFSET(Data!$A$1,0,MATCH(AF$6,Data!$1:$1,0)-1,1000,1)=IF(AF$7="","Yes",AF$7))*ROW(Data!$C$1:$C$1000),ROW(AF145)-ROW(AF$7)),1),"")</f>
        <v/>
      </c>
      <c r="AG145" s="49" t="str">
        <f ca="1">IF(AH145="","",IF(INDEX(Data!$BI:$BI,MATCH(AH145,Data!$A:$A,0),1)=0,"",INDEX(Data!$BI:$BI,MATCH(AH145,Data!$A:$A,0),1)))</f>
        <v/>
      </c>
      <c r="AH145" s="49" t="str">
        <f ca="1">IFERROR(INDEX(Data!$A$1:AL$1000,_xlfn.AGGREGATE(15,6,(OFFSET(Data!$A$1,0,MATCH(AH$6,Data!$1:$1,0)-1,1000,1)=IF(AH$7="","Yes",AH$7))/(OFFSET(Data!$A$1,0,MATCH(AH$6,Data!$1:$1,0)-1,1000,1)=IF(AH$7="","Yes",AH$7))*ROW(Data!$C$1:$C$1000),ROW(AH145)-ROW(AH$7)),1),"")</f>
        <v/>
      </c>
    </row>
    <row r="146" spans="1:34" x14ac:dyDescent="0.4">
      <c r="A146" s="49" t="str">
        <f ca="1">IF(B146="","",IF(INDEX(Data!$BI:$BI,MATCH(B146,Data!$A:$A,0),1)=0,"",INDEX(Data!$BI:$BI,MATCH(B146,Data!$A:$A,0),1)))</f>
        <v/>
      </c>
      <c r="B146" s="49" t="str">
        <f ca="1">IFERROR(INDEX(Data!A$1:$A$1000,_xlfn.AGGREGATE(15,6,(OFFSET(Data!$A$1,0,MATCH(B$6,Data!$1:$1,0)-1,1000,1)=IF(B$7="","Yes",B$7))/(OFFSET(Data!$A$1,0,MATCH(B$6,Data!$1:$1,0)-1,1000,1)=IF(B$7="","Yes",B$7))*ROW(Data!$C$1:$C$1000),ROW(B146)-ROW(B$7)),1),"")</f>
        <v/>
      </c>
      <c r="C146" s="49" t="str">
        <f ca="1">IF(D146="","",IF(INDEX(Data!$BI:$BI,MATCH(D146,Data!$A:$A,0),1)=0,"",INDEX(Data!$BI:$BI,MATCH(D146,Data!$A:$A,0),1)))</f>
        <v/>
      </c>
      <c r="D146" s="49" t="str">
        <f ca="1">IFERROR(INDEX(Data!$A$1:C$1000,_xlfn.AGGREGATE(15,6,(OFFSET(Data!$A$1,0,MATCH(D$6,Data!$1:$1,0)-1,1000,1)=IF(D$7="","Yes",D$7))/(OFFSET(Data!$A$1,0,MATCH(D$6,Data!$1:$1,0)-1,1000,1)=IF(D$7="","Yes",D$7))*ROW(Data!$C$1:$C$1000),ROW(D146)-ROW(D$7)),1),"")</f>
        <v/>
      </c>
      <c r="E146" s="49" t="str">
        <f ca="1">IF(F146="","",IF(INDEX(Data!$BI:$BI,MATCH(F146,Data!$A:$A,0),1)=0,"",INDEX(Data!$BI:$BI,MATCH(F146,Data!$A:$A,0),1)))</f>
        <v/>
      </c>
      <c r="F146" s="49" t="str">
        <f ca="1">IFERROR(INDEX(Data!$A$1:E$1000,_xlfn.AGGREGATE(15,6,(OFFSET(Data!$A$1,0,MATCH(F$6,Data!$1:$1,0)-1,1000,1)=IF(F$7="","Yes",F$7))/(OFFSET(Data!$A$1,0,MATCH(F$6,Data!$1:$1,0)-1,1000,1)=IF(F$7="","Yes",F$7))*ROW(Data!$C$1:$C$1000),ROW(F146)-ROW(F$7)),1),"")</f>
        <v/>
      </c>
      <c r="G146" s="49" t="str">
        <f ca="1">IF(H146="","",IF(INDEX(Data!$BI:$BI,MATCH(H146,Data!$A:$A,0),1)=0,"",INDEX(Data!$BI:$BI,MATCH(H146,Data!$A:$A,0),1)))</f>
        <v/>
      </c>
      <c r="H146" s="49" t="str">
        <f ca="1">IFERROR(INDEX(Data!$A$1:G$1000,_xlfn.AGGREGATE(15,6,(OFFSET(Data!$A$1,0,MATCH(H$6,Data!$1:$1,0)-1,1000,1)=IF(H$7="","Yes",H$7))/(OFFSET(Data!$A$1,0,MATCH(H$6,Data!$1:$1,0)-1,1000,1)=IF(H$7="","Yes",H$7))*ROW(Data!$C$1:$C$1000),ROW(H146)-ROW(H$7)),1),"")</f>
        <v/>
      </c>
      <c r="I146" s="49" t="str">
        <f ca="1">IF(J146="","",IF(INDEX(Data!$BI:$BI,MATCH(J146,Data!$A:$A,0),1)=0,"",INDEX(Data!$BI:$BI,MATCH(J146,Data!$A:$A,0),1)))</f>
        <v/>
      </c>
      <c r="J146" s="49" t="str">
        <f ca="1">IFERROR(INDEX(Data!$A$1:I$1000,_xlfn.AGGREGATE(15,6,(OFFSET(Data!$A$1,0,MATCH(J$6,Data!$1:$1,0)-1,1000,1)=IF(J$7="","Yes",J$7))/(OFFSET(Data!$A$1,0,MATCH(J$6,Data!$1:$1,0)-1,1000,1)=IF(J$7="","Yes",J$7))*ROW(Data!$C$1:$C$1000),ROW(J146)-ROW(J$7)),1),"")</f>
        <v/>
      </c>
      <c r="K146" s="49" t="str">
        <f ca="1">IF(L146="","",IF(INDEX(Data!$BI:$BI,MATCH(L146,Data!$A:$A,0),1)=0,"",INDEX(Data!$BI:$BI,MATCH(L146,Data!$A:$A,0),1)))</f>
        <v/>
      </c>
      <c r="L146" s="49" t="str">
        <f ca="1">IFERROR(INDEX(Data!$A$1:K$1000,_xlfn.AGGREGATE(15,6,(OFFSET(Data!$A$1,0,MATCH(L$6,Data!$1:$1,0)-1,1000,1)=IF(L$7="","Yes",L$7))/(OFFSET(Data!$A$1,0,MATCH(L$6,Data!$1:$1,0)-1,1000,1)=IF(L$7="","Yes",L$7))*ROW(Data!$C$1:$C$1000),ROW(L146)-ROW(L$7)),1),"")</f>
        <v/>
      </c>
      <c r="M146" s="49" t="str">
        <f ca="1">IF(N146="","",IF(INDEX(Data!$BI:$BI,MATCH(N146,Data!$A:$A,0),1)=0,"",INDEX(Data!$BI:$BI,MATCH(N146,Data!$A:$A,0),1)))</f>
        <v/>
      </c>
      <c r="N146" s="49" t="str">
        <f ca="1">IFERROR(INDEX(Data!$A$1:M$1000,_xlfn.AGGREGATE(15,6,(OFFSET(Data!$A$1,0,MATCH(N$6,Data!$1:$1,0)-1,1000,1)=IF(N$7="","Yes",N$7))/(OFFSET(Data!$A$1,0,MATCH(N$6,Data!$1:$1,0)-1,1000,1)=IF(N$7="","Yes",N$7))*ROW(Data!$C$1:$C$1000),ROW(N146)-ROW(N$7)),1),"")</f>
        <v/>
      </c>
      <c r="O146" s="49" t="str">
        <f ca="1">IF(P146="","",IF(INDEX(Data!$BI:$BI,MATCH(P146,Data!$A:$A,0),1)=0,"",INDEX(Data!$BI:$BI,MATCH(P146,Data!$A:$A,0),1)))</f>
        <v/>
      </c>
      <c r="P146" s="49" t="str">
        <f ca="1">IFERROR(INDEX(Data!$A$1:O$1000,_xlfn.AGGREGATE(15,6,(OFFSET(Data!$A$1,0,MATCH(P$6,Data!$1:$1,0)-1,1000,1)=IF(P$7="","Yes",P$7))/(OFFSET(Data!$A$1,0,MATCH(P$6,Data!$1:$1,0)-1,1000,1)=IF(P$7="","Yes",P$7))*ROW(Data!$C$1:$C$1000),ROW(P146)-ROW(P$7)),1),"")</f>
        <v/>
      </c>
      <c r="Q146" s="49" t="str">
        <f ca="1">IF(R146="","",IF(INDEX(Data!$BI:$BI,MATCH(R146,Data!$A:$A,0),1)=0,"",INDEX(Data!$BI:$BI,MATCH(R146,Data!$A:$A,0),1)))</f>
        <v/>
      </c>
      <c r="R146" s="49" t="str">
        <f ca="1">IFERROR(INDEX(Data!$A$1:Q$1000,_xlfn.AGGREGATE(15,6,(OFFSET(Data!$A$1,0,MATCH(R$6,Data!$1:$1,0)-1,1000,1)=IF(R$7="","Yes",R$7))/(OFFSET(Data!$A$1,0,MATCH(R$6,Data!$1:$1,0)-1,1000,1)=IF(R$7="","Yes",R$7))*ROW(Data!$C$1:$C$1000),ROW(R146)-ROW(R$7)),1),"")</f>
        <v/>
      </c>
      <c r="S146" s="49" t="str">
        <f ca="1">IF(T146="","",IF(INDEX(Data!$BI:$BI,MATCH(T146,Data!$A:$A,0),1)=0,"",INDEX(Data!$BI:$BI,MATCH(T146,Data!$A:$A,0),1)))</f>
        <v/>
      </c>
      <c r="T146" s="49" t="str">
        <f ca="1">IFERROR(INDEX(Data!$A$1:R$1000,_xlfn.AGGREGATE(15,6,(OFFSET(Data!$A$1,0,MATCH(T$6,Data!$1:$1,0)-1,1000,1)=IF(T$7="","Yes",T$7))/(OFFSET(Data!$A$1,0,MATCH(T$6,Data!$1:$1,0)-1,1000,1)=IF(T$7="","Yes",T$7))*ROW(Data!$C$1:$C$1000),ROW(T146)-ROW(T$7)),1),"")</f>
        <v/>
      </c>
      <c r="U146" s="49" t="str">
        <f ca="1">IF(V146="","",IF(INDEX(Data!$BI:$BI,MATCH(V146,Data!$A:$A,0),1)=0,"",INDEX(Data!$BI:$BI,MATCH(V146,Data!$A:$A,0),1)))</f>
        <v/>
      </c>
      <c r="V146" s="49" t="str">
        <f ca="1">IFERROR(INDEX(Data!$A$1:T$1000,_xlfn.AGGREGATE(15,6,(OFFSET(Data!$A$1,0,MATCH(V$6,Data!$1:$1,0)-1,1000,1)=IF(V$7="","Yes",V$7))/(OFFSET(Data!$A$1,0,MATCH(V$6,Data!$1:$1,0)-1,1000,1)=IF(V$7="","Yes",V$7))*ROW(Data!$C$1:$C$1000),ROW(V146)-ROW(V$7)),1),"")</f>
        <v/>
      </c>
      <c r="W146" s="49" t="str">
        <f ca="1">IF(X146="","",IF(INDEX(Data!$BI:$BI,MATCH(X146,Data!$A:$A,0),1)=0,"",INDEX(Data!$BI:$BI,MATCH(X146,Data!$A:$A,0),1)))</f>
        <v/>
      </c>
      <c r="X146" s="49" t="str">
        <f ca="1">IFERROR(INDEX(Data!$A$1:V$1000,_xlfn.AGGREGATE(15,6,(OFFSET(Data!$A$1,0,MATCH(X$6,Data!$1:$1,0)-1,1000,1)=IF(X$7="","Yes",X$7))/(OFFSET(Data!$A$1,0,MATCH(X$6,Data!$1:$1,0)-1,1000,1)=IF(X$7="","Yes",X$7))*ROW(Data!$C$1:$C$1000),ROW(X146)-ROW(X$7)),1),"")</f>
        <v/>
      </c>
      <c r="Y146" s="49" t="str">
        <f ca="1">IF(Z146="","",IF(INDEX(Data!$BI:$BI,MATCH(Z146,Data!$A:$A,0),1)=0,"",INDEX(Data!$BI:$BI,MATCH(Z146,Data!$A:$A,0),1)))</f>
        <v/>
      </c>
      <c r="Z146" s="49" t="str">
        <f ca="1">IFERROR(INDEX(Data!$A$1:X$1000,_xlfn.AGGREGATE(15,6,(OFFSET(Data!$A$1,0,MATCH(Z$6,Data!$1:$1,0)-1,1000,1)=IF(Z$7="","Yes",Z$7))/(OFFSET(Data!$A$1,0,MATCH(Z$6,Data!$1:$1,0)-1,1000,1)=IF(Z$7="","Yes",Z$7))*ROW(Data!$C$1:$C$1000),ROW(Z146)-ROW(Z$7)),1),"")</f>
        <v/>
      </c>
      <c r="AA146" s="49" t="str">
        <f ca="1">IF(AB146="","",IF(INDEX(Data!$BI:$BI,MATCH(AB146,Data!$A:$A,0),1)=0,"",INDEX(Data!$BI:$BI,MATCH(AB146,Data!$A:$A,0),1)))</f>
        <v/>
      </c>
      <c r="AB146" s="49" t="str">
        <f ca="1">IFERROR(INDEX(Data!$A$1:Z$1000,_xlfn.AGGREGATE(15,6,(OFFSET(Data!$A$1,0,MATCH(AB$6,Data!$1:$1,0)-1,1000,1)=IF(AB$7="","Yes",AB$7))/(OFFSET(Data!$A$1,0,MATCH(AB$6,Data!$1:$1,0)-1,1000,1)=IF(AB$7="","Yes",AB$7))*ROW(Data!$C$1:$C$1000),ROW(AB146)-ROW(AB$7)),1),"")</f>
        <v/>
      </c>
      <c r="AC146" s="49" t="str">
        <f ca="1">IF(AD146="","",IF(INDEX(Data!$BI:$BI,MATCH(AD146,Data!$A:$A,0),1)=0,"",INDEX(Data!$BI:$BI,MATCH(AD146,Data!$A:$A,0),1)))</f>
        <v/>
      </c>
      <c r="AD146" s="49" t="str">
        <f ca="1">IFERROR(INDEX(Data!$A$1:AB$1000,_xlfn.AGGREGATE(15,6,(OFFSET(Data!$A$1,0,MATCH(AD$6,Data!$1:$1,0)-1,1000,1)=IF(AD$7="","Yes",AD$7))/(OFFSET(Data!$A$1,0,MATCH(AD$6,Data!$1:$1,0)-1,1000,1)=IF(AD$7="","Yes",AD$7))*ROW(Data!$C$1:$C$1000),ROW(AD146)-ROW(AD$7)),1),"")</f>
        <v/>
      </c>
      <c r="AE146" s="49" t="str">
        <f ca="1">IF(AF146="","",IF(INDEX(Data!$BI:$BI,MATCH(AF146,Data!$A:$A,0),1)=0,"",INDEX(Data!$BI:$BI,MATCH(AF146,Data!$A:$A,0),1)))</f>
        <v/>
      </c>
      <c r="AF146" s="49" t="str">
        <f ca="1">IFERROR(INDEX(Data!$A$1:AJ$1000,_xlfn.AGGREGATE(15,6,(OFFSET(Data!$A$1,0,MATCH(AF$6,Data!$1:$1,0)-1,1000,1)=IF(AF$7="","Yes",AF$7))/(OFFSET(Data!$A$1,0,MATCH(AF$6,Data!$1:$1,0)-1,1000,1)=IF(AF$7="","Yes",AF$7))*ROW(Data!$C$1:$C$1000),ROW(AF146)-ROW(AF$7)),1),"")</f>
        <v/>
      </c>
      <c r="AG146" s="49" t="str">
        <f ca="1">IF(AH146="","",IF(INDEX(Data!$BI:$BI,MATCH(AH146,Data!$A:$A,0),1)=0,"",INDEX(Data!$BI:$BI,MATCH(AH146,Data!$A:$A,0),1)))</f>
        <v/>
      </c>
      <c r="AH146" s="49" t="str">
        <f ca="1">IFERROR(INDEX(Data!$A$1:AL$1000,_xlfn.AGGREGATE(15,6,(OFFSET(Data!$A$1,0,MATCH(AH$6,Data!$1:$1,0)-1,1000,1)=IF(AH$7="","Yes",AH$7))/(OFFSET(Data!$A$1,0,MATCH(AH$6,Data!$1:$1,0)-1,1000,1)=IF(AH$7="","Yes",AH$7))*ROW(Data!$C$1:$C$1000),ROW(AH146)-ROW(AH$7)),1),"")</f>
        <v/>
      </c>
    </row>
    <row r="147" spans="1:34" x14ac:dyDescent="0.4">
      <c r="A147" s="49" t="str">
        <f ca="1">IF(B147="","",IF(INDEX(Data!$BI:$BI,MATCH(B147,Data!$A:$A,0),1)=0,"",INDEX(Data!$BI:$BI,MATCH(B147,Data!$A:$A,0),1)))</f>
        <v/>
      </c>
      <c r="B147" s="49" t="str">
        <f ca="1">IFERROR(INDEX(Data!A$1:$A$1000,_xlfn.AGGREGATE(15,6,(OFFSET(Data!$A$1,0,MATCH(B$6,Data!$1:$1,0)-1,1000,1)=IF(B$7="","Yes",B$7))/(OFFSET(Data!$A$1,0,MATCH(B$6,Data!$1:$1,0)-1,1000,1)=IF(B$7="","Yes",B$7))*ROW(Data!$C$1:$C$1000),ROW(B147)-ROW(B$7)),1),"")</f>
        <v/>
      </c>
      <c r="C147" s="49" t="str">
        <f ca="1">IF(D147="","",IF(INDEX(Data!$BI:$BI,MATCH(D147,Data!$A:$A,0),1)=0,"",INDEX(Data!$BI:$BI,MATCH(D147,Data!$A:$A,0),1)))</f>
        <v/>
      </c>
      <c r="D147" s="49" t="str">
        <f ca="1">IFERROR(INDEX(Data!$A$1:C$1000,_xlfn.AGGREGATE(15,6,(OFFSET(Data!$A$1,0,MATCH(D$6,Data!$1:$1,0)-1,1000,1)=IF(D$7="","Yes",D$7))/(OFFSET(Data!$A$1,0,MATCH(D$6,Data!$1:$1,0)-1,1000,1)=IF(D$7="","Yes",D$7))*ROW(Data!$C$1:$C$1000),ROW(D147)-ROW(D$7)),1),"")</f>
        <v/>
      </c>
      <c r="E147" s="49" t="str">
        <f ca="1">IF(F147="","",IF(INDEX(Data!$BI:$BI,MATCH(F147,Data!$A:$A,0),1)=0,"",INDEX(Data!$BI:$BI,MATCH(F147,Data!$A:$A,0),1)))</f>
        <v/>
      </c>
      <c r="F147" s="49" t="str">
        <f ca="1">IFERROR(INDEX(Data!$A$1:E$1000,_xlfn.AGGREGATE(15,6,(OFFSET(Data!$A$1,0,MATCH(F$6,Data!$1:$1,0)-1,1000,1)=IF(F$7="","Yes",F$7))/(OFFSET(Data!$A$1,0,MATCH(F$6,Data!$1:$1,0)-1,1000,1)=IF(F$7="","Yes",F$7))*ROW(Data!$C$1:$C$1000),ROW(F147)-ROW(F$7)),1),"")</f>
        <v/>
      </c>
      <c r="G147" s="49" t="str">
        <f ca="1">IF(H147="","",IF(INDEX(Data!$BI:$BI,MATCH(H147,Data!$A:$A,0),1)=0,"",INDEX(Data!$BI:$BI,MATCH(H147,Data!$A:$A,0),1)))</f>
        <v/>
      </c>
      <c r="H147" s="49" t="str">
        <f ca="1">IFERROR(INDEX(Data!$A$1:G$1000,_xlfn.AGGREGATE(15,6,(OFFSET(Data!$A$1,0,MATCH(H$6,Data!$1:$1,0)-1,1000,1)=IF(H$7="","Yes",H$7))/(OFFSET(Data!$A$1,0,MATCH(H$6,Data!$1:$1,0)-1,1000,1)=IF(H$7="","Yes",H$7))*ROW(Data!$C$1:$C$1000),ROW(H147)-ROW(H$7)),1),"")</f>
        <v/>
      </c>
      <c r="I147" s="49" t="str">
        <f ca="1">IF(J147="","",IF(INDEX(Data!$BI:$BI,MATCH(J147,Data!$A:$A,0),1)=0,"",INDEX(Data!$BI:$BI,MATCH(J147,Data!$A:$A,0),1)))</f>
        <v/>
      </c>
      <c r="J147" s="49" t="str">
        <f ca="1">IFERROR(INDEX(Data!$A$1:I$1000,_xlfn.AGGREGATE(15,6,(OFFSET(Data!$A$1,0,MATCH(J$6,Data!$1:$1,0)-1,1000,1)=IF(J$7="","Yes",J$7))/(OFFSET(Data!$A$1,0,MATCH(J$6,Data!$1:$1,0)-1,1000,1)=IF(J$7="","Yes",J$7))*ROW(Data!$C$1:$C$1000),ROW(J147)-ROW(J$7)),1),"")</f>
        <v/>
      </c>
      <c r="K147" s="49" t="str">
        <f ca="1">IF(L147="","",IF(INDEX(Data!$BI:$BI,MATCH(L147,Data!$A:$A,0),1)=0,"",INDEX(Data!$BI:$BI,MATCH(L147,Data!$A:$A,0),1)))</f>
        <v/>
      </c>
      <c r="L147" s="49" t="str">
        <f ca="1">IFERROR(INDEX(Data!$A$1:K$1000,_xlfn.AGGREGATE(15,6,(OFFSET(Data!$A$1,0,MATCH(L$6,Data!$1:$1,0)-1,1000,1)=IF(L$7="","Yes",L$7))/(OFFSET(Data!$A$1,0,MATCH(L$6,Data!$1:$1,0)-1,1000,1)=IF(L$7="","Yes",L$7))*ROW(Data!$C$1:$C$1000),ROW(L147)-ROW(L$7)),1),"")</f>
        <v/>
      </c>
      <c r="M147" s="49" t="str">
        <f ca="1">IF(N147="","",IF(INDEX(Data!$BI:$BI,MATCH(N147,Data!$A:$A,0),1)=0,"",INDEX(Data!$BI:$BI,MATCH(N147,Data!$A:$A,0),1)))</f>
        <v/>
      </c>
      <c r="N147" s="49" t="str">
        <f ca="1">IFERROR(INDEX(Data!$A$1:M$1000,_xlfn.AGGREGATE(15,6,(OFFSET(Data!$A$1,0,MATCH(N$6,Data!$1:$1,0)-1,1000,1)=IF(N$7="","Yes",N$7))/(OFFSET(Data!$A$1,0,MATCH(N$6,Data!$1:$1,0)-1,1000,1)=IF(N$7="","Yes",N$7))*ROW(Data!$C$1:$C$1000),ROW(N147)-ROW(N$7)),1),"")</f>
        <v/>
      </c>
      <c r="O147" s="49" t="str">
        <f ca="1">IF(P147="","",IF(INDEX(Data!$BI:$BI,MATCH(P147,Data!$A:$A,0),1)=0,"",INDEX(Data!$BI:$BI,MATCH(P147,Data!$A:$A,0),1)))</f>
        <v/>
      </c>
      <c r="P147" s="49" t="str">
        <f ca="1">IFERROR(INDEX(Data!$A$1:O$1000,_xlfn.AGGREGATE(15,6,(OFFSET(Data!$A$1,0,MATCH(P$6,Data!$1:$1,0)-1,1000,1)=IF(P$7="","Yes",P$7))/(OFFSET(Data!$A$1,0,MATCH(P$6,Data!$1:$1,0)-1,1000,1)=IF(P$7="","Yes",P$7))*ROW(Data!$C$1:$C$1000),ROW(P147)-ROW(P$7)),1),"")</f>
        <v/>
      </c>
      <c r="Q147" s="49" t="str">
        <f ca="1">IF(R147="","",IF(INDEX(Data!$BI:$BI,MATCH(R147,Data!$A:$A,0),1)=0,"",INDEX(Data!$BI:$BI,MATCH(R147,Data!$A:$A,0),1)))</f>
        <v/>
      </c>
      <c r="R147" s="49" t="str">
        <f ca="1">IFERROR(INDEX(Data!$A$1:Q$1000,_xlfn.AGGREGATE(15,6,(OFFSET(Data!$A$1,0,MATCH(R$6,Data!$1:$1,0)-1,1000,1)=IF(R$7="","Yes",R$7))/(OFFSET(Data!$A$1,0,MATCH(R$6,Data!$1:$1,0)-1,1000,1)=IF(R$7="","Yes",R$7))*ROW(Data!$C$1:$C$1000),ROW(R147)-ROW(R$7)),1),"")</f>
        <v/>
      </c>
      <c r="S147" s="49" t="str">
        <f ca="1">IF(T147="","",IF(INDEX(Data!$BI:$BI,MATCH(T147,Data!$A:$A,0),1)=0,"",INDEX(Data!$BI:$BI,MATCH(T147,Data!$A:$A,0),1)))</f>
        <v/>
      </c>
      <c r="T147" s="49" t="str">
        <f ca="1">IFERROR(INDEX(Data!$A$1:R$1000,_xlfn.AGGREGATE(15,6,(OFFSET(Data!$A$1,0,MATCH(T$6,Data!$1:$1,0)-1,1000,1)=IF(T$7="","Yes",T$7))/(OFFSET(Data!$A$1,0,MATCH(T$6,Data!$1:$1,0)-1,1000,1)=IF(T$7="","Yes",T$7))*ROW(Data!$C$1:$C$1000),ROW(T147)-ROW(T$7)),1),"")</f>
        <v/>
      </c>
      <c r="U147" s="49" t="str">
        <f ca="1">IF(V147="","",IF(INDEX(Data!$BI:$BI,MATCH(V147,Data!$A:$A,0),1)=0,"",INDEX(Data!$BI:$BI,MATCH(V147,Data!$A:$A,0),1)))</f>
        <v/>
      </c>
      <c r="V147" s="49" t="str">
        <f ca="1">IFERROR(INDEX(Data!$A$1:T$1000,_xlfn.AGGREGATE(15,6,(OFFSET(Data!$A$1,0,MATCH(V$6,Data!$1:$1,0)-1,1000,1)=IF(V$7="","Yes",V$7))/(OFFSET(Data!$A$1,0,MATCH(V$6,Data!$1:$1,0)-1,1000,1)=IF(V$7="","Yes",V$7))*ROW(Data!$C$1:$C$1000),ROW(V147)-ROW(V$7)),1),"")</f>
        <v/>
      </c>
      <c r="W147" s="49" t="str">
        <f ca="1">IF(X147="","",IF(INDEX(Data!$BI:$BI,MATCH(X147,Data!$A:$A,0),1)=0,"",INDEX(Data!$BI:$BI,MATCH(X147,Data!$A:$A,0),1)))</f>
        <v/>
      </c>
      <c r="X147" s="49" t="str">
        <f ca="1">IFERROR(INDEX(Data!$A$1:V$1000,_xlfn.AGGREGATE(15,6,(OFFSET(Data!$A$1,0,MATCH(X$6,Data!$1:$1,0)-1,1000,1)=IF(X$7="","Yes",X$7))/(OFFSET(Data!$A$1,0,MATCH(X$6,Data!$1:$1,0)-1,1000,1)=IF(X$7="","Yes",X$7))*ROW(Data!$C$1:$C$1000),ROW(X147)-ROW(X$7)),1),"")</f>
        <v/>
      </c>
      <c r="Y147" s="49" t="str">
        <f ca="1">IF(Z147="","",IF(INDEX(Data!$BI:$BI,MATCH(Z147,Data!$A:$A,0),1)=0,"",INDEX(Data!$BI:$BI,MATCH(Z147,Data!$A:$A,0),1)))</f>
        <v/>
      </c>
      <c r="Z147" s="49" t="str">
        <f ca="1">IFERROR(INDEX(Data!$A$1:X$1000,_xlfn.AGGREGATE(15,6,(OFFSET(Data!$A$1,0,MATCH(Z$6,Data!$1:$1,0)-1,1000,1)=IF(Z$7="","Yes",Z$7))/(OFFSET(Data!$A$1,0,MATCH(Z$6,Data!$1:$1,0)-1,1000,1)=IF(Z$7="","Yes",Z$7))*ROW(Data!$C$1:$C$1000),ROW(Z147)-ROW(Z$7)),1),"")</f>
        <v/>
      </c>
      <c r="AA147" s="49" t="str">
        <f ca="1">IF(AB147="","",IF(INDEX(Data!$BI:$BI,MATCH(AB147,Data!$A:$A,0),1)=0,"",INDEX(Data!$BI:$BI,MATCH(AB147,Data!$A:$A,0),1)))</f>
        <v/>
      </c>
      <c r="AB147" s="49" t="str">
        <f ca="1">IFERROR(INDEX(Data!$A$1:Z$1000,_xlfn.AGGREGATE(15,6,(OFFSET(Data!$A$1,0,MATCH(AB$6,Data!$1:$1,0)-1,1000,1)=IF(AB$7="","Yes",AB$7))/(OFFSET(Data!$A$1,0,MATCH(AB$6,Data!$1:$1,0)-1,1000,1)=IF(AB$7="","Yes",AB$7))*ROW(Data!$C$1:$C$1000),ROW(AB147)-ROW(AB$7)),1),"")</f>
        <v/>
      </c>
      <c r="AC147" s="49" t="str">
        <f ca="1">IF(AD147="","",IF(INDEX(Data!$BI:$BI,MATCH(AD147,Data!$A:$A,0),1)=0,"",INDEX(Data!$BI:$BI,MATCH(AD147,Data!$A:$A,0),1)))</f>
        <v/>
      </c>
      <c r="AD147" s="49" t="str">
        <f ca="1">IFERROR(INDEX(Data!$A$1:AB$1000,_xlfn.AGGREGATE(15,6,(OFFSET(Data!$A$1,0,MATCH(AD$6,Data!$1:$1,0)-1,1000,1)=IF(AD$7="","Yes",AD$7))/(OFFSET(Data!$A$1,0,MATCH(AD$6,Data!$1:$1,0)-1,1000,1)=IF(AD$7="","Yes",AD$7))*ROW(Data!$C$1:$C$1000),ROW(AD147)-ROW(AD$7)),1),"")</f>
        <v/>
      </c>
      <c r="AE147" s="49" t="str">
        <f ca="1">IF(AF147="","",IF(INDEX(Data!$BI:$BI,MATCH(AF147,Data!$A:$A,0),1)=0,"",INDEX(Data!$BI:$BI,MATCH(AF147,Data!$A:$A,0),1)))</f>
        <v/>
      </c>
      <c r="AF147" s="49" t="str">
        <f ca="1">IFERROR(INDEX(Data!$A$1:AJ$1000,_xlfn.AGGREGATE(15,6,(OFFSET(Data!$A$1,0,MATCH(AF$6,Data!$1:$1,0)-1,1000,1)=IF(AF$7="","Yes",AF$7))/(OFFSET(Data!$A$1,0,MATCH(AF$6,Data!$1:$1,0)-1,1000,1)=IF(AF$7="","Yes",AF$7))*ROW(Data!$C$1:$C$1000),ROW(AF147)-ROW(AF$7)),1),"")</f>
        <v/>
      </c>
      <c r="AG147" s="49" t="str">
        <f ca="1">IF(AH147="","",IF(INDEX(Data!$BI:$BI,MATCH(AH147,Data!$A:$A,0),1)=0,"",INDEX(Data!$BI:$BI,MATCH(AH147,Data!$A:$A,0),1)))</f>
        <v/>
      </c>
      <c r="AH147" s="49" t="str">
        <f ca="1">IFERROR(INDEX(Data!$A$1:AL$1000,_xlfn.AGGREGATE(15,6,(OFFSET(Data!$A$1,0,MATCH(AH$6,Data!$1:$1,0)-1,1000,1)=IF(AH$7="","Yes",AH$7))/(OFFSET(Data!$A$1,0,MATCH(AH$6,Data!$1:$1,0)-1,1000,1)=IF(AH$7="","Yes",AH$7))*ROW(Data!$C$1:$C$1000),ROW(AH147)-ROW(AH$7)),1),"")</f>
        <v/>
      </c>
    </row>
    <row r="148" spans="1:34" x14ac:dyDescent="0.4">
      <c r="A148" s="49" t="str">
        <f ca="1">IF(B148="","",IF(INDEX(Data!$BI:$BI,MATCH(B148,Data!$A:$A,0),1)=0,"",INDEX(Data!$BI:$BI,MATCH(B148,Data!$A:$A,0),1)))</f>
        <v/>
      </c>
      <c r="B148" s="49" t="str">
        <f ca="1">IFERROR(INDEX(Data!A$1:$A$1000,_xlfn.AGGREGATE(15,6,(OFFSET(Data!$A$1,0,MATCH(B$6,Data!$1:$1,0)-1,1000,1)=IF(B$7="","Yes",B$7))/(OFFSET(Data!$A$1,0,MATCH(B$6,Data!$1:$1,0)-1,1000,1)=IF(B$7="","Yes",B$7))*ROW(Data!$C$1:$C$1000),ROW(B148)-ROW(B$7)),1),"")</f>
        <v/>
      </c>
      <c r="C148" s="49" t="str">
        <f ca="1">IF(D148="","",IF(INDEX(Data!$BI:$BI,MATCH(D148,Data!$A:$A,0),1)=0,"",INDEX(Data!$BI:$BI,MATCH(D148,Data!$A:$A,0),1)))</f>
        <v/>
      </c>
      <c r="D148" s="49" t="str">
        <f ca="1">IFERROR(INDEX(Data!$A$1:C$1000,_xlfn.AGGREGATE(15,6,(OFFSET(Data!$A$1,0,MATCH(D$6,Data!$1:$1,0)-1,1000,1)=IF(D$7="","Yes",D$7))/(OFFSET(Data!$A$1,0,MATCH(D$6,Data!$1:$1,0)-1,1000,1)=IF(D$7="","Yes",D$7))*ROW(Data!$C$1:$C$1000),ROW(D148)-ROW(D$7)),1),"")</f>
        <v/>
      </c>
      <c r="E148" s="49" t="str">
        <f ca="1">IF(F148="","",IF(INDEX(Data!$BI:$BI,MATCH(F148,Data!$A:$A,0),1)=0,"",INDEX(Data!$BI:$BI,MATCH(F148,Data!$A:$A,0),1)))</f>
        <v/>
      </c>
      <c r="F148" s="49" t="str">
        <f ca="1">IFERROR(INDEX(Data!$A$1:E$1000,_xlfn.AGGREGATE(15,6,(OFFSET(Data!$A$1,0,MATCH(F$6,Data!$1:$1,0)-1,1000,1)=IF(F$7="","Yes",F$7))/(OFFSET(Data!$A$1,0,MATCH(F$6,Data!$1:$1,0)-1,1000,1)=IF(F$7="","Yes",F$7))*ROW(Data!$C$1:$C$1000),ROW(F148)-ROW(F$7)),1),"")</f>
        <v/>
      </c>
      <c r="G148" s="49" t="str">
        <f ca="1">IF(H148="","",IF(INDEX(Data!$BI:$BI,MATCH(H148,Data!$A:$A,0),1)=0,"",INDEX(Data!$BI:$BI,MATCH(H148,Data!$A:$A,0),1)))</f>
        <v/>
      </c>
      <c r="H148" s="49" t="str">
        <f ca="1">IFERROR(INDEX(Data!$A$1:G$1000,_xlfn.AGGREGATE(15,6,(OFFSET(Data!$A$1,0,MATCH(H$6,Data!$1:$1,0)-1,1000,1)=IF(H$7="","Yes",H$7))/(OFFSET(Data!$A$1,0,MATCH(H$6,Data!$1:$1,0)-1,1000,1)=IF(H$7="","Yes",H$7))*ROW(Data!$C$1:$C$1000),ROW(H148)-ROW(H$7)),1),"")</f>
        <v/>
      </c>
      <c r="I148" s="49" t="str">
        <f ca="1">IF(J148="","",IF(INDEX(Data!$BI:$BI,MATCH(J148,Data!$A:$A,0),1)=0,"",INDEX(Data!$BI:$BI,MATCH(J148,Data!$A:$A,0),1)))</f>
        <v/>
      </c>
      <c r="J148" s="49" t="str">
        <f ca="1">IFERROR(INDEX(Data!$A$1:I$1000,_xlfn.AGGREGATE(15,6,(OFFSET(Data!$A$1,0,MATCH(J$6,Data!$1:$1,0)-1,1000,1)=IF(J$7="","Yes",J$7))/(OFFSET(Data!$A$1,0,MATCH(J$6,Data!$1:$1,0)-1,1000,1)=IF(J$7="","Yes",J$7))*ROW(Data!$C$1:$C$1000),ROW(J148)-ROW(J$7)),1),"")</f>
        <v/>
      </c>
      <c r="K148" s="49" t="str">
        <f ca="1">IF(L148="","",IF(INDEX(Data!$BI:$BI,MATCH(L148,Data!$A:$A,0),1)=0,"",INDEX(Data!$BI:$BI,MATCH(L148,Data!$A:$A,0),1)))</f>
        <v/>
      </c>
      <c r="L148" s="49" t="str">
        <f ca="1">IFERROR(INDEX(Data!$A$1:K$1000,_xlfn.AGGREGATE(15,6,(OFFSET(Data!$A$1,0,MATCH(L$6,Data!$1:$1,0)-1,1000,1)=IF(L$7="","Yes",L$7))/(OFFSET(Data!$A$1,0,MATCH(L$6,Data!$1:$1,0)-1,1000,1)=IF(L$7="","Yes",L$7))*ROW(Data!$C$1:$C$1000),ROW(L148)-ROW(L$7)),1),"")</f>
        <v/>
      </c>
      <c r="M148" s="49" t="str">
        <f ca="1">IF(N148="","",IF(INDEX(Data!$BI:$BI,MATCH(N148,Data!$A:$A,0),1)=0,"",INDEX(Data!$BI:$BI,MATCH(N148,Data!$A:$A,0),1)))</f>
        <v/>
      </c>
      <c r="N148" s="49" t="str">
        <f ca="1">IFERROR(INDEX(Data!$A$1:M$1000,_xlfn.AGGREGATE(15,6,(OFFSET(Data!$A$1,0,MATCH(N$6,Data!$1:$1,0)-1,1000,1)=IF(N$7="","Yes",N$7))/(OFFSET(Data!$A$1,0,MATCH(N$6,Data!$1:$1,0)-1,1000,1)=IF(N$7="","Yes",N$7))*ROW(Data!$C$1:$C$1000),ROW(N148)-ROW(N$7)),1),"")</f>
        <v/>
      </c>
      <c r="O148" s="49" t="str">
        <f ca="1">IF(P148="","",IF(INDEX(Data!$BI:$BI,MATCH(P148,Data!$A:$A,0),1)=0,"",INDEX(Data!$BI:$BI,MATCH(P148,Data!$A:$A,0),1)))</f>
        <v/>
      </c>
      <c r="P148" s="49" t="str">
        <f ca="1">IFERROR(INDEX(Data!$A$1:O$1000,_xlfn.AGGREGATE(15,6,(OFFSET(Data!$A$1,0,MATCH(P$6,Data!$1:$1,0)-1,1000,1)=IF(P$7="","Yes",P$7))/(OFFSET(Data!$A$1,0,MATCH(P$6,Data!$1:$1,0)-1,1000,1)=IF(P$7="","Yes",P$7))*ROW(Data!$C$1:$C$1000),ROW(P148)-ROW(P$7)),1),"")</f>
        <v/>
      </c>
      <c r="Q148" s="49" t="str">
        <f ca="1">IF(R148="","",IF(INDEX(Data!$BI:$BI,MATCH(R148,Data!$A:$A,0),1)=0,"",INDEX(Data!$BI:$BI,MATCH(R148,Data!$A:$A,0),1)))</f>
        <v/>
      </c>
      <c r="R148" s="49" t="str">
        <f ca="1">IFERROR(INDEX(Data!$A$1:Q$1000,_xlfn.AGGREGATE(15,6,(OFFSET(Data!$A$1,0,MATCH(R$6,Data!$1:$1,0)-1,1000,1)=IF(R$7="","Yes",R$7))/(OFFSET(Data!$A$1,0,MATCH(R$6,Data!$1:$1,0)-1,1000,1)=IF(R$7="","Yes",R$7))*ROW(Data!$C$1:$C$1000),ROW(R148)-ROW(R$7)),1),"")</f>
        <v/>
      </c>
      <c r="S148" s="49" t="str">
        <f ca="1">IF(T148="","",IF(INDEX(Data!$BI:$BI,MATCH(T148,Data!$A:$A,0),1)=0,"",INDEX(Data!$BI:$BI,MATCH(T148,Data!$A:$A,0),1)))</f>
        <v/>
      </c>
      <c r="T148" s="49" t="str">
        <f ca="1">IFERROR(INDEX(Data!$A$1:R$1000,_xlfn.AGGREGATE(15,6,(OFFSET(Data!$A$1,0,MATCH(T$6,Data!$1:$1,0)-1,1000,1)=IF(T$7="","Yes",T$7))/(OFFSET(Data!$A$1,0,MATCH(T$6,Data!$1:$1,0)-1,1000,1)=IF(T$7="","Yes",T$7))*ROW(Data!$C$1:$C$1000),ROW(T148)-ROW(T$7)),1),"")</f>
        <v/>
      </c>
      <c r="U148" s="49" t="str">
        <f ca="1">IF(V148="","",IF(INDEX(Data!$BI:$BI,MATCH(V148,Data!$A:$A,0),1)=0,"",INDEX(Data!$BI:$BI,MATCH(V148,Data!$A:$A,0),1)))</f>
        <v/>
      </c>
      <c r="V148" s="49" t="str">
        <f ca="1">IFERROR(INDEX(Data!$A$1:T$1000,_xlfn.AGGREGATE(15,6,(OFFSET(Data!$A$1,0,MATCH(V$6,Data!$1:$1,0)-1,1000,1)=IF(V$7="","Yes",V$7))/(OFFSET(Data!$A$1,0,MATCH(V$6,Data!$1:$1,0)-1,1000,1)=IF(V$7="","Yes",V$7))*ROW(Data!$C$1:$C$1000),ROW(V148)-ROW(V$7)),1),"")</f>
        <v/>
      </c>
      <c r="W148" s="49" t="str">
        <f ca="1">IF(X148="","",IF(INDEX(Data!$BI:$BI,MATCH(X148,Data!$A:$A,0),1)=0,"",INDEX(Data!$BI:$BI,MATCH(X148,Data!$A:$A,0),1)))</f>
        <v/>
      </c>
      <c r="X148" s="49" t="str">
        <f ca="1">IFERROR(INDEX(Data!$A$1:V$1000,_xlfn.AGGREGATE(15,6,(OFFSET(Data!$A$1,0,MATCH(X$6,Data!$1:$1,0)-1,1000,1)=IF(X$7="","Yes",X$7))/(OFFSET(Data!$A$1,0,MATCH(X$6,Data!$1:$1,0)-1,1000,1)=IF(X$7="","Yes",X$7))*ROW(Data!$C$1:$C$1000),ROW(X148)-ROW(X$7)),1),"")</f>
        <v/>
      </c>
      <c r="Y148" s="49" t="str">
        <f ca="1">IF(Z148="","",IF(INDEX(Data!$BI:$BI,MATCH(Z148,Data!$A:$A,0),1)=0,"",INDEX(Data!$BI:$BI,MATCH(Z148,Data!$A:$A,0),1)))</f>
        <v/>
      </c>
      <c r="Z148" s="49" t="str">
        <f ca="1">IFERROR(INDEX(Data!$A$1:X$1000,_xlfn.AGGREGATE(15,6,(OFFSET(Data!$A$1,0,MATCH(Z$6,Data!$1:$1,0)-1,1000,1)=IF(Z$7="","Yes",Z$7))/(OFFSET(Data!$A$1,0,MATCH(Z$6,Data!$1:$1,0)-1,1000,1)=IF(Z$7="","Yes",Z$7))*ROW(Data!$C$1:$C$1000),ROW(Z148)-ROW(Z$7)),1),"")</f>
        <v/>
      </c>
      <c r="AA148" s="49" t="str">
        <f ca="1">IF(AB148="","",IF(INDEX(Data!$BI:$BI,MATCH(AB148,Data!$A:$A,0),1)=0,"",INDEX(Data!$BI:$BI,MATCH(AB148,Data!$A:$A,0),1)))</f>
        <v/>
      </c>
      <c r="AB148" s="49" t="str">
        <f ca="1">IFERROR(INDEX(Data!$A$1:Z$1000,_xlfn.AGGREGATE(15,6,(OFFSET(Data!$A$1,0,MATCH(AB$6,Data!$1:$1,0)-1,1000,1)=IF(AB$7="","Yes",AB$7))/(OFFSET(Data!$A$1,0,MATCH(AB$6,Data!$1:$1,0)-1,1000,1)=IF(AB$7="","Yes",AB$7))*ROW(Data!$C$1:$C$1000),ROW(AB148)-ROW(AB$7)),1),"")</f>
        <v/>
      </c>
      <c r="AC148" s="49" t="str">
        <f ca="1">IF(AD148="","",IF(INDEX(Data!$BI:$BI,MATCH(AD148,Data!$A:$A,0),1)=0,"",INDEX(Data!$BI:$BI,MATCH(AD148,Data!$A:$A,0),1)))</f>
        <v/>
      </c>
      <c r="AD148" s="49" t="str">
        <f ca="1">IFERROR(INDEX(Data!$A$1:AB$1000,_xlfn.AGGREGATE(15,6,(OFFSET(Data!$A$1,0,MATCH(AD$6,Data!$1:$1,0)-1,1000,1)=IF(AD$7="","Yes",AD$7))/(OFFSET(Data!$A$1,0,MATCH(AD$6,Data!$1:$1,0)-1,1000,1)=IF(AD$7="","Yes",AD$7))*ROW(Data!$C$1:$C$1000),ROW(AD148)-ROW(AD$7)),1),"")</f>
        <v/>
      </c>
      <c r="AE148" s="49" t="str">
        <f ca="1">IF(AF148="","",IF(INDEX(Data!$BI:$BI,MATCH(AF148,Data!$A:$A,0),1)=0,"",INDEX(Data!$BI:$BI,MATCH(AF148,Data!$A:$A,0),1)))</f>
        <v/>
      </c>
      <c r="AF148" s="49" t="str">
        <f ca="1">IFERROR(INDEX(Data!$A$1:AJ$1000,_xlfn.AGGREGATE(15,6,(OFFSET(Data!$A$1,0,MATCH(AF$6,Data!$1:$1,0)-1,1000,1)=IF(AF$7="","Yes",AF$7))/(OFFSET(Data!$A$1,0,MATCH(AF$6,Data!$1:$1,0)-1,1000,1)=IF(AF$7="","Yes",AF$7))*ROW(Data!$C$1:$C$1000),ROW(AF148)-ROW(AF$7)),1),"")</f>
        <v/>
      </c>
      <c r="AG148" s="49" t="str">
        <f ca="1">IF(AH148="","",IF(INDEX(Data!$BI:$BI,MATCH(AH148,Data!$A:$A,0),1)=0,"",INDEX(Data!$BI:$BI,MATCH(AH148,Data!$A:$A,0),1)))</f>
        <v/>
      </c>
      <c r="AH148" s="49" t="str">
        <f ca="1">IFERROR(INDEX(Data!$A$1:AL$1000,_xlfn.AGGREGATE(15,6,(OFFSET(Data!$A$1,0,MATCH(AH$6,Data!$1:$1,0)-1,1000,1)=IF(AH$7="","Yes",AH$7))/(OFFSET(Data!$A$1,0,MATCH(AH$6,Data!$1:$1,0)-1,1000,1)=IF(AH$7="","Yes",AH$7))*ROW(Data!$C$1:$C$1000),ROW(AH148)-ROW(AH$7)),1),"")</f>
        <v/>
      </c>
    </row>
    <row r="149" spans="1:34" x14ac:dyDescent="0.4">
      <c r="A149" s="49" t="str">
        <f ca="1">IF(B149="","",IF(INDEX(Data!$BI:$BI,MATCH(B149,Data!$A:$A,0),1)=0,"",INDEX(Data!$BI:$BI,MATCH(B149,Data!$A:$A,0),1)))</f>
        <v/>
      </c>
      <c r="B149" s="49" t="str">
        <f ca="1">IFERROR(INDEX(Data!A$1:$A$1000,_xlfn.AGGREGATE(15,6,(OFFSET(Data!$A$1,0,MATCH(B$6,Data!$1:$1,0)-1,1000,1)=IF(B$7="","Yes",B$7))/(OFFSET(Data!$A$1,0,MATCH(B$6,Data!$1:$1,0)-1,1000,1)=IF(B$7="","Yes",B$7))*ROW(Data!$C$1:$C$1000),ROW(B149)-ROW(B$7)),1),"")</f>
        <v/>
      </c>
      <c r="C149" s="49" t="str">
        <f ca="1">IF(D149="","",IF(INDEX(Data!$BI:$BI,MATCH(D149,Data!$A:$A,0),1)=0,"",INDEX(Data!$BI:$BI,MATCH(D149,Data!$A:$A,0),1)))</f>
        <v/>
      </c>
      <c r="D149" s="49" t="str">
        <f ca="1">IFERROR(INDEX(Data!$A$1:C$1000,_xlfn.AGGREGATE(15,6,(OFFSET(Data!$A$1,0,MATCH(D$6,Data!$1:$1,0)-1,1000,1)=IF(D$7="","Yes",D$7))/(OFFSET(Data!$A$1,0,MATCH(D$6,Data!$1:$1,0)-1,1000,1)=IF(D$7="","Yes",D$7))*ROW(Data!$C$1:$C$1000),ROW(D149)-ROW(D$7)),1),"")</f>
        <v/>
      </c>
      <c r="E149" s="49" t="str">
        <f ca="1">IF(F149="","",IF(INDEX(Data!$BI:$BI,MATCH(F149,Data!$A:$A,0),1)=0,"",INDEX(Data!$BI:$BI,MATCH(F149,Data!$A:$A,0),1)))</f>
        <v/>
      </c>
      <c r="F149" s="49" t="str">
        <f ca="1">IFERROR(INDEX(Data!$A$1:E$1000,_xlfn.AGGREGATE(15,6,(OFFSET(Data!$A$1,0,MATCH(F$6,Data!$1:$1,0)-1,1000,1)=IF(F$7="","Yes",F$7))/(OFFSET(Data!$A$1,0,MATCH(F$6,Data!$1:$1,0)-1,1000,1)=IF(F$7="","Yes",F$7))*ROW(Data!$C$1:$C$1000),ROW(F149)-ROW(F$7)),1),"")</f>
        <v/>
      </c>
      <c r="G149" s="49" t="str">
        <f ca="1">IF(H149="","",IF(INDEX(Data!$BI:$BI,MATCH(H149,Data!$A:$A,0),1)=0,"",INDEX(Data!$BI:$BI,MATCH(H149,Data!$A:$A,0),1)))</f>
        <v/>
      </c>
      <c r="H149" s="49" t="str">
        <f ca="1">IFERROR(INDEX(Data!$A$1:G$1000,_xlfn.AGGREGATE(15,6,(OFFSET(Data!$A$1,0,MATCH(H$6,Data!$1:$1,0)-1,1000,1)=IF(H$7="","Yes",H$7))/(OFFSET(Data!$A$1,0,MATCH(H$6,Data!$1:$1,0)-1,1000,1)=IF(H$7="","Yes",H$7))*ROW(Data!$C$1:$C$1000),ROW(H149)-ROW(H$7)),1),"")</f>
        <v/>
      </c>
      <c r="I149" s="49" t="str">
        <f ca="1">IF(J149="","",IF(INDEX(Data!$BI:$BI,MATCH(J149,Data!$A:$A,0),1)=0,"",INDEX(Data!$BI:$BI,MATCH(J149,Data!$A:$A,0),1)))</f>
        <v/>
      </c>
      <c r="J149" s="49" t="str">
        <f ca="1">IFERROR(INDEX(Data!$A$1:I$1000,_xlfn.AGGREGATE(15,6,(OFFSET(Data!$A$1,0,MATCH(J$6,Data!$1:$1,0)-1,1000,1)=IF(J$7="","Yes",J$7))/(OFFSET(Data!$A$1,0,MATCH(J$6,Data!$1:$1,0)-1,1000,1)=IF(J$7="","Yes",J$7))*ROW(Data!$C$1:$C$1000),ROW(J149)-ROW(J$7)),1),"")</f>
        <v/>
      </c>
      <c r="K149" s="49" t="str">
        <f ca="1">IF(L149="","",IF(INDEX(Data!$BI:$BI,MATCH(L149,Data!$A:$A,0),1)=0,"",INDEX(Data!$BI:$BI,MATCH(L149,Data!$A:$A,0),1)))</f>
        <v/>
      </c>
      <c r="L149" s="49" t="str">
        <f ca="1">IFERROR(INDEX(Data!$A$1:K$1000,_xlfn.AGGREGATE(15,6,(OFFSET(Data!$A$1,0,MATCH(L$6,Data!$1:$1,0)-1,1000,1)=IF(L$7="","Yes",L$7))/(OFFSET(Data!$A$1,0,MATCH(L$6,Data!$1:$1,0)-1,1000,1)=IF(L$7="","Yes",L$7))*ROW(Data!$C$1:$C$1000),ROW(L149)-ROW(L$7)),1),"")</f>
        <v/>
      </c>
      <c r="M149" s="49" t="str">
        <f ca="1">IF(N149="","",IF(INDEX(Data!$BI:$BI,MATCH(N149,Data!$A:$A,0),1)=0,"",INDEX(Data!$BI:$BI,MATCH(N149,Data!$A:$A,0),1)))</f>
        <v/>
      </c>
      <c r="N149" s="49" t="str">
        <f ca="1">IFERROR(INDEX(Data!$A$1:M$1000,_xlfn.AGGREGATE(15,6,(OFFSET(Data!$A$1,0,MATCH(N$6,Data!$1:$1,0)-1,1000,1)=IF(N$7="","Yes",N$7))/(OFFSET(Data!$A$1,0,MATCH(N$6,Data!$1:$1,0)-1,1000,1)=IF(N$7="","Yes",N$7))*ROW(Data!$C$1:$C$1000),ROW(N149)-ROW(N$7)),1),"")</f>
        <v/>
      </c>
      <c r="O149" s="49" t="str">
        <f ca="1">IF(P149="","",IF(INDEX(Data!$BI:$BI,MATCH(P149,Data!$A:$A,0),1)=0,"",INDEX(Data!$BI:$BI,MATCH(P149,Data!$A:$A,0),1)))</f>
        <v/>
      </c>
      <c r="P149" s="49" t="str">
        <f ca="1">IFERROR(INDEX(Data!$A$1:O$1000,_xlfn.AGGREGATE(15,6,(OFFSET(Data!$A$1,0,MATCH(P$6,Data!$1:$1,0)-1,1000,1)=IF(P$7="","Yes",P$7))/(OFFSET(Data!$A$1,0,MATCH(P$6,Data!$1:$1,0)-1,1000,1)=IF(P$7="","Yes",P$7))*ROW(Data!$C$1:$C$1000),ROW(P149)-ROW(P$7)),1),"")</f>
        <v/>
      </c>
      <c r="Q149" s="49" t="str">
        <f ca="1">IF(R149="","",IF(INDEX(Data!$BI:$BI,MATCH(R149,Data!$A:$A,0),1)=0,"",INDEX(Data!$BI:$BI,MATCH(R149,Data!$A:$A,0),1)))</f>
        <v/>
      </c>
      <c r="R149" s="49" t="str">
        <f ca="1">IFERROR(INDEX(Data!$A$1:Q$1000,_xlfn.AGGREGATE(15,6,(OFFSET(Data!$A$1,0,MATCH(R$6,Data!$1:$1,0)-1,1000,1)=IF(R$7="","Yes",R$7))/(OFFSET(Data!$A$1,0,MATCH(R$6,Data!$1:$1,0)-1,1000,1)=IF(R$7="","Yes",R$7))*ROW(Data!$C$1:$C$1000),ROW(R149)-ROW(R$7)),1),"")</f>
        <v/>
      </c>
      <c r="S149" s="49" t="str">
        <f ca="1">IF(T149="","",IF(INDEX(Data!$BI:$BI,MATCH(T149,Data!$A:$A,0),1)=0,"",INDEX(Data!$BI:$BI,MATCH(T149,Data!$A:$A,0),1)))</f>
        <v/>
      </c>
      <c r="T149" s="49" t="str">
        <f ca="1">IFERROR(INDEX(Data!$A$1:R$1000,_xlfn.AGGREGATE(15,6,(OFFSET(Data!$A$1,0,MATCH(T$6,Data!$1:$1,0)-1,1000,1)=IF(T$7="","Yes",T$7))/(OFFSET(Data!$A$1,0,MATCH(T$6,Data!$1:$1,0)-1,1000,1)=IF(T$7="","Yes",T$7))*ROW(Data!$C$1:$C$1000),ROW(T149)-ROW(T$7)),1),"")</f>
        <v/>
      </c>
      <c r="U149" s="49" t="str">
        <f ca="1">IF(V149="","",IF(INDEX(Data!$BI:$BI,MATCH(V149,Data!$A:$A,0),1)=0,"",INDEX(Data!$BI:$BI,MATCH(V149,Data!$A:$A,0),1)))</f>
        <v/>
      </c>
      <c r="V149" s="49" t="str">
        <f ca="1">IFERROR(INDEX(Data!$A$1:T$1000,_xlfn.AGGREGATE(15,6,(OFFSET(Data!$A$1,0,MATCH(V$6,Data!$1:$1,0)-1,1000,1)=IF(V$7="","Yes",V$7))/(OFFSET(Data!$A$1,0,MATCH(V$6,Data!$1:$1,0)-1,1000,1)=IF(V$7="","Yes",V$7))*ROW(Data!$C$1:$C$1000),ROW(V149)-ROW(V$7)),1),"")</f>
        <v/>
      </c>
      <c r="W149" s="49" t="str">
        <f ca="1">IF(X149="","",IF(INDEX(Data!$BI:$BI,MATCH(X149,Data!$A:$A,0),1)=0,"",INDEX(Data!$BI:$BI,MATCH(X149,Data!$A:$A,0),1)))</f>
        <v/>
      </c>
      <c r="X149" s="49" t="str">
        <f ca="1">IFERROR(INDEX(Data!$A$1:V$1000,_xlfn.AGGREGATE(15,6,(OFFSET(Data!$A$1,0,MATCH(X$6,Data!$1:$1,0)-1,1000,1)=IF(X$7="","Yes",X$7))/(OFFSET(Data!$A$1,0,MATCH(X$6,Data!$1:$1,0)-1,1000,1)=IF(X$7="","Yes",X$7))*ROW(Data!$C$1:$C$1000),ROW(X149)-ROW(X$7)),1),"")</f>
        <v/>
      </c>
      <c r="Y149" s="49" t="str">
        <f ca="1">IF(Z149="","",IF(INDEX(Data!$BI:$BI,MATCH(Z149,Data!$A:$A,0),1)=0,"",INDEX(Data!$BI:$BI,MATCH(Z149,Data!$A:$A,0),1)))</f>
        <v/>
      </c>
      <c r="Z149" s="49" t="str">
        <f ca="1">IFERROR(INDEX(Data!$A$1:X$1000,_xlfn.AGGREGATE(15,6,(OFFSET(Data!$A$1,0,MATCH(Z$6,Data!$1:$1,0)-1,1000,1)=IF(Z$7="","Yes",Z$7))/(OFFSET(Data!$A$1,0,MATCH(Z$6,Data!$1:$1,0)-1,1000,1)=IF(Z$7="","Yes",Z$7))*ROW(Data!$C$1:$C$1000),ROW(Z149)-ROW(Z$7)),1),"")</f>
        <v/>
      </c>
      <c r="AA149" s="49" t="str">
        <f ca="1">IF(AB149="","",IF(INDEX(Data!$BI:$BI,MATCH(AB149,Data!$A:$A,0),1)=0,"",INDEX(Data!$BI:$BI,MATCH(AB149,Data!$A:$A,0),1)))</f>
        <v/>
      </c>
      <c r="AB149" s="49" t="str">
        <f ca="1">IFERROR(INDEX(Data!$A$1:Z$1000,_xlfn.AGGREGATE(15,6,(OFFSET(Data!$A$1,0,MATCH(AB$6,Data!$1:$1,0)-1,1000,1)=IF(AB$7="","Yes",AB$7))/(OFFSET(Data!$A$1,0,MATCH(AB$6,Data!$1:$1,0)-1,1000,1)=IF(AB$7="","Yes",AB$7))*ROW(Data!$C$1:$C$1000),ROW(AB149)-ROW(AB$7)),1),"")</f>
        <v/>
      </c>
      <c r="AC149" s="49" t="str">
        <f ca="1">IF(AD149="","",IF(INDEX(Data!$BI:$BI,MATCH(AD149,Data!$A:$A,0),1)=0,"",INDEX(Data!$BI:$BI,MATCH(AD149,Data!$A:$A,0),1)))</f>
        <v/>
      </c>
      <c r="AD149" s="49" t="str">
        <f ca="1">IFERROR(INDEX(Data!$A$1:AB$1000,_xlfn.AGGREGATE(15,6,(OFFSET(Data!$A$1,0,MATCH(AD$6,Data!$1:$1,0)-1,1000,1)=IF(AD$7="","Yes",AD$7))/(OFFSET(Data!$A$1,0,MATCH(AD$6,Data!$1:$1,0)-1,1000,1)=IF(AD$7="","Yes",AD$7))*ROW(Data!$C$1:$C$1000),ROW(AD149)-ROW(AD$7)),1),"")</f>
        <v/>
      </c>
      <c r="AE149" s="49" t="str">
        <f ca="1">IF(AF149="","",IF(INDEX(Data!$BI:$BI,MATCH(AF149,Data!$A:$A,0),1)=0,"",INDEX(Data!$BI:$BI,MATCH(AF149,Data!$A:$A,0),1)))</f>
        <v/>
      </c>
      <c r="AF149" s="49" t="str">
        <f ca="1">IFERROR(INDEX(Data!$A$1:AJ$1000,_xlfn.AGGREGATE(15,6,(OFFSET(Data!$A$1,0,MATCH(AF$6,Data!$1:$1,0)-1,1000,1)=IF(AF$7="","Yes",AF$7))/(OFFSET(Data!$A$1,0,MATCH(AF$6,Data!$1:$1,0)-1,1000,1)=IF(AF$7="","Yes",AF$7))*ROW(Data!$C$1:$C$1000),ROW(AF149)-ROW(AF$7)),1),"")</f>
        <v/>
      </c>
      <c r="AG149" s="49" t="str">
        <f ca="1">IF(AH149="","",IF(INDEX(Data!$BI:$BI,MATCH(AH149,Data!$A:$A,0),1)=0,"",INDEX(Data!$BI:$BI,MATCH(AH149,Data!$A:$A,0),1)))</f>
        <v/>
      </c>
      <c r="AH149" s="49" t="str">
        <f ca="1">IFERROR(INDEX(Data!$A$1:AL$1000,_xlfn.AGGREGATE(15,6,(OFFSET(Data!$A$1,0,MATCH(AH$6,Data!$1:$1,0)-1,1000,1)=IF(AH$7="","Yes",AH$7))/(OFFSET(Data!$A$1,0,MATCH(AH$6,Data!$1:$1,0)-1,1000,1)=IF(AH$7="","Yes",AH$7))*ROW(Data!$C$1:$C$1000),ROW(AH149)-ROW(AH$7)),1),"")</f>
        <v/>
      </c>
    </row>
    <row r="150" spans="1:34" x14ac:dyDescent="0.4">
      <c r="A150" s="49" t="str">
        <f ca="1">IF(B150="","",IF(INDEX(Data!$BI:$BI,MATCH(B150,Data!$A:$A,0),1)=0,"",INDEX(Data!$BI:$BI,MATCH(B150,Data!$A:$A,0),1)))</f>
        <v/>
      </c>
      <c r="B150" s="49" t="str">
        <f ca="1">IFERROR(INDEX(Data!A$1:$A$1000,_xlfn.AGGREGATE(15,6,(OFFSET(Data!$A$1,0,MATCH(B$6,Data!$1:$1,0)-1,1000,1)=IF(B$7="","Yes",B$7))/(OFFSET(Data!$A$1,0,MATCH(B$6,Data!$1:$1,0)-1,1000,1)=IF(B$7="","Yes",B$7))*ROW(Data!$C$1:$C$1000),ROW(B150)-ROW(B$7)),1),"")</f>
        <v/>
      </c>
      <c r="C150" s="49" t="str">
        <f ca="1">IF(D150="","",IF(INDEX(Data!$BI:$BI,MATCH(D150,Data!$A:$A,0),1)=0,"",INDEX(Data!$BI:$BI,MATCH(D150,Data!$A:$A,0),1)))</f>
        <v/>
      </c>
      <c r="D150" s="49" t="str">
        <f ca="1">IFERROR(INDEX(Data!$A$1:C$1000,_xlfn.AGGREGATE(15,6,(OFFSET(Data!$A$1,0,MATCH(D$6,Data!$1:$1,0)-1,1000,1)=IF(D$7="","Yes",D$7))/(OFFSET(Data!$A$1,0,MATCH(D$6,Data!$1:$1,0)-1,1000,1)=IF(D$7="","Yes",D$7))*ROW(Data!$C$1:$C$1000),ROW(D150)-ROW(D$7)),1),"")</f>
        <v/>
      </c>
      <c r="E150" s="49" t="str">
        <f ca="1">IF(F150="","",IF(INDEX(Data!$BI:$BI,MATCH(F150,Data!$A:$A,0),1)=0,"",INDEX(Data!$BI:$BI,MATCH(F150,Data!$A:$A,0),1)))</f>
        <v/>
      </c>
      <c r="F150" s="49" t="str">
        <f ca="1">IFERROR(INDEX(Data!$A$1:E$1000,_xlfn.AGGREGATE(15,6,(OFFSET(Data!$A$1,0,MATCH(F$6,Data!$1:$1,0)-1,1000,1)=IF(F$7="","Yes",F$7))/(OFFSET(Data!$A$1,0,MATCH(F$6,Data!$1:$1,0)-1,1000,1)=IF(F$7="","Yes",F$7))*ROW(Data!$C$1:$C$1000),ROW(F150)-ROW(F$7)),1),"")</f>
        <v/>
      </c>
      <c r="G150" s="49" t="str">
        <f ca="1">IF(H150="","",IF(INDEX(Data!$BI:$BI,MATCH(H150,Data!$A:$A,0),1)=0,"",INDEX(Data!$BI:$BI,MATCH(H150,Data!$A:$A,0),1)))</f>
        <v/>
      </c>
      <c r="H150" s="49" t="str">
        <f ca="1">IFERROR(INDEX(Data!$A$1:G$1000,_xlfn.AGGREGATE(15,6,(OFFSET(Data!$A$1,0,MATCH(H$6,Data!$1:$1,0)-1,1000,1)=IF(H$7="","Yes",H$7))/(OFFSET(Data!$A$1,0,MATCH(H$6,Data!$1:$1,0)-1,1000,1)=IF(H$7="","Yes",H$7))*ROW(Data!$C$1:$C$1000),ROW(H150)-ROW(H$7)),1),"")</f>
        <v/>
      </c>
      <c r="I150" s="49" t="str">
        <f ca="1">IF(J150="","",IF(INDEX(Data!$BI:$BI,MATCH(J150,Data!$A:$A,0),1)=0,"",INDEX(Data!$BI:$BI,MATCH(J150,Data!$A:$A,0),1)))</f>
        <v/>
      </c>
      <c r="J150" s="49" t="str">
        <f ca="1">IFERROR(INDEX(Data!$A$1:I$1000,_xlfn.AGGREGATE(15,6,(OFFSET(Data!$A$1,0,MATCH(J$6,Data!$1:$1,0)-1,1000,1)=IF(J$7="","Yes",J$7))/(OFFSET(Data!$A$1,0,MATCH(J$6,Data!$1:$1,0)-1,1000,1)=IF(J$7="","Yes",J$7))*ROW(Data!$C$1:$C$1000),ROW(J150)-ROW(J$7)),1),"")</f>
        <v/>
      </c>
      <c r="K150" s="49" t="str">
        <f ca="1">IF(L150="","",IF(INDEX(Data!$BI:$BI,MATCH(L150,Data!$A:$A,0),1)=0,"",INDEX(Data!$BI:$BI,MATCH(L150,Data!$A:$A,0),1)))</f>
        <v/>
      </c>
      <c r="L150" s="49" t="str">
        <f ca="1">IFERROR(INDEX(Data!$A$1:K$1000,_xlfn.AGGREGATE(15,6,(OFFSET(Data!$A$1,0,MATCH(L$6,Data!$1:$1,0)-1,1000,1)=IF(L$7="","Yes",L$7))/(OFFSET(Data!$A$1,0,MATCH(L$6,Data!$1:$1,0)-1,1000,1)=IF(L$7="","Yes",L$7))*ROW(Data!$C$1:$C$1000),ROW(L150)-ROW(L$7)),1),"")</f>
        <v/>
      </c>
      <c r="M150" s="49" t="str">
        <f ca="1">IF(N150="","",IF(INDEX(Data!$BI:$BI,MATCH(N150,Data!$A:$A,0),1)=0,"",INDEX(Data!$BI:$BI,MATCH(N150,Data!$A:$A,0),1)))</f>
        <v/>
      </c>
      <c r="N150" s="49" t="str">
        <f ca="1">IFERROR(INDEX(Data!$A$1:M$1000,_xlfn.AGGREGATE(15,6,(OFFSET(Data!$A$1,0,MATCH(N$6,Data!$1:$1,0)-1,1000,1)=IF(N$7="","Yes",N$7))/(OFFSET(Data!$A$1,0,MATCH(N$6,Data!$1:$1,0)-1,1000,1)=IF(N$7="","Yes",N$7))*ROW(Data!$C$1:$C$1000),ROW(N150)-ROW(N$7)),1),"")</f>
        <v/>
      </c>
      <c r="O150" s="49" t="str">
        <f ca="1">IF(P150="","",IF(INDEX(Data!$BI:$BI,MATCH(P150,Data!$A:$A,0),1)=0,"",INDEX(Data!$BI:$BI,MATCH(P150,Data!$A:$A,0),1)))</f>
        <v/>
      </c>
      <c r="P150" s="49" t="str">
        <f ca="1">IFERROR(INDEX(Data!$A$1:O$1000,_xlfn.AGGREGATE(15,6,(OFFSET(Data!$A$1,0,MATCH(P$6,Data!$1:$1,0)-1,1000,1)=IF(P$7="","Yes",P$7))/(OFFSET(Data!$A$1,0,MATCH(P$6,Data!$1:$1,0)-1,1000,1)=IF(P$7="","Yes",P$7))*ROW(Data!$C$1:$C$1000),ROW(P150)-ROW(P$7)),1),"")</f>
        <v/>
      </c>
      <c r="Q150" s="49" t="str">
        <f ca="1">IF(R150="","",IF(INDEX(Data!$BI:$BI,MATCH(R150,Data!$A:$A,0),1)=0,"",INDEX(Data!$BI:$BI,MATCH(R150,Data!$A:$A,0),1)))</f>
        <v/>
      </c>
      <c r="R150" s="49" t="str">
        <f ca="1">IFERROR(INDEX(Data!$A$1:Q$1000,_xlfn.AGGREGATE(15,6,(OFFSET(Data!$A$1,0,MATCH(R$6,Data!$1:$1,0)-1,1000,1)=IF(R$7="","Yes",R$7))/(OFFSET(Data!$A$1,0,MATCH(R$6,Data!$1:$1,0)-1,1000,1)=IF(R$7="","Yes",R$7))*ROW(Data!$C$1:$C$1000),ROW(R150)-ROW(R$7)),1),"")</f>
        <v/>
      </c>
      <c r="S150" s="49" t="str">
        <f ca="1">IF(T150="","",IF(INDEX(Data!$BI:$BI,MATCH(T150,Data!$A:$A,0),1)=0,"",INDEX(Data!$BI:$BI,MATCH(T150,Data!$A:$A,0),1)))</f>
        <v/>
      </c>
      <c r="T150" s="49" t="str">
        <f ca="1">IFERROR(INDEX(Data!$A$1:R$1000,_xlfn.AGGREGATE(15,6,(OFFSET(Data!$A$1,0,MATCH(T$6,Data!$1:$1,0)-1,1000,1)=IF(T$7="","Yes",T$7))/(OFFSET(Data!$A$1,0,MATCH(T$6,Data!$1:$1,0)-1,1000,1)=IF(T$7="","Yes",T$7))*ROW(Data!$C$1:$C$1000),ROW(T150)-ROW(T$7)),1),"")</f>
        <v/>
      </c>
      <c r="U150" s="49" t="str">
        <f ca="1">IF(V150="","",IF(INDEX(Data!$BI:$BI,MATCH(V150,Data!$A:$A,0),1)=0,"",INDEX(Data!$BI:$BI,MATCH(V150,Data!$A:$A,0),1)))</f>
        <v/>
      </c>
      <c r="V150" s="49" t="str">
        <f ca="1">IFERROR(INDEX(Data!$A$1:T$1000,_xlfn.AGGREGATE(15,6,(OFFSET(Data!$A$1,0,MATCH(V$6,Data!$1:$1,0)-1,1000,1)=IF(V$7="","Yes",V$7))/(OFFSET(Data!$A$1,0,MATCH(V$6,Data!$1:$1,0)-1,1000,1)=IF(V$7="","Yes",V$7))*ROW(Data!$C$1:$C$1000),ROW(V150)-ROW(V$7)),1),"")</f>
        <v/>
      </c>
      <c r="W150" s="49" t="str">
        <f ca="1">IF(X150="","",IF(INDEX(Data!$BI:$BI,MATCH(X150,Data!$A:$A,0),1)=0,"",INDEX(Data!$BI:$BI,MATCH(X150,Data!$A:$A,0),1)))</f>
        <v/>
      </c>
      <c r="X150" s="49" t="str">
        <f ca="1">IFERROR(INDEX(Data!$A$1:V$1000,_xlfn.AGGREGATE(15,6,(OFFSET(Data!$A$1,0,MATCH(X$6,Data!$1:$1,0)-1,1000,1)=IF(X$7="","Yes",X$7))/(OFFSET(Data!$A$1,0,MATCH(X$6,Data!$1:$1,0)-1,1000,1)=IF(X$7="","Yes",X$7))*ROW(Data!$C$1:$C$1000),ROW(X150)-ROW(X$7)),1),"")</f>
        <v/>
      </c>
      <c r="Y150" s="49" t="str">
        <f ca="1">IF(Z150="","",IF(INDEX(Data!$BI:$BI,MATCH(Z150,Data!$A:$A,0),1)=0,"",INDEX(Data!$BI:$BI,MATCH(Z150,Data!$A:$A,0),1)))</f>
        <v/>
      </c>
      <c r="Z150" s="49" t="str">
        <f ca="1">IFERROR(INDEX(Data!$A$1:X$1000,_xlfn.AGGREGATE(15,6,(OFFSET(Data!$A$1,0,MATCH(Z$6,Data!$1:$1,0)-1,1000,1)=IF(Z$7="","Yes",Z$7))/(OFFSET(Data!$A$1,0,MATCH(Z$6,Data!$1:$1,0)-1,1000,1)=IF(Z$7="","Yes",Z$7))*ROW(Data!$C$1:$C$1000),ROW(Z150)-ROW(Z$7)),1),"")</f>
        <v/>
      </c>
      <c r="AA150" s="49" t="str">
        <f ca="1">IF(AB150="","",IF(INDEX(Data!$BI:$BI,MATCH(AB150,Data!$A:$A,0),1)=0,"",INDEX(Data!$BI:$BI,MATCH(AB150,Data!$A:$A,0),1)))</f>
        <v/>
      </c>
      <c r="AB150" s="49" t="str">
        <f ca="1">IFERROR(INDEX(Data!$A$1:Z$1000,_xlfn.AGGREGATE(15,6,(OFFSET(Data!$A$1,0,MATCH(AB$6,Data!$1:$1,0)-1,1000,1)=IF(AB$7="","Yes",AB$7))/(OFFSET(Data!$A$1,0,MATCH(AB$6,Data!$1:$1,0)-1,1000,1)=IF(AB$7="","Yes",AB$7))*ROW(Data!$C$1:$C$1000),ROW(AB150)-ROW(AB$7)),1),"")</f>
        <v/>
      </c>
      <c r="AC150" s="49" t="str">
        <f ca="1">IF(AD150="","",IF(INDEX(Data!$BI:$BI,MATCH(AD150,Data!$A:$A,0),1)=0,"",INDEX(Data!$BI:$BI,MATCH(AD150,Data!$A:$A,0),1)))</f>
        <v/>
      </c>
      <c r="AD150" s="49" t="str">
        <f ca="1">IFERROR(INDEX(Data!$A$1:AB$1000,_xlfn.AGGREGATE(15,6,(OFFSET(Data!$A$1,0,MATCH(AD$6,Data!$1:$1,0)-1,1000,1)=IF(AD$7="","Yes",AD$7))/(OFFSET(Data!$A$1,0,MATCH(AD$6,Data!$1:$1,0)-1,1000,1)=IF(AD$7="","Yes",AD$7))*ROW(Data!$C$1:$C$1000),ROW(AD150)-ROW(AD$7)),1),"")</f>
        <v/>
      </c>
      <c r="AE150" s="49" t="str">
        <f ca="1">IF(AF150="","",IF(INDEX(Data!$BI:$BI,MATCH(AF150,Data!$A:$A,0),1)=0,"",INDEX(Data!$BI:$BI,MATCH(AF150,Data!$A:$A,0),1)))</f>
        <v/>
      </c>
      <c r="AF150" s="49" t="str">
        <f ca="1">IFERROR(INDEX(Data!$A$1:AJ$1000,_xlfn.AGGREGATE(15,6,(OFFSET(Data!$A$1,0,MATCH(AF$6,Data!$1:$1,0)-1,1000,1)=IF(AF$7="","Yes",AF$7))/(OFFSET(Data!$A$1,0,MATCH(AF$6,Data!$1:$1,0)-1,1000,1)=IF(AF$7="","Yes",AF$7))*ROW(Data!$C$1:$C$1000),ROW(AF150)-ROW(AF$7)),1),"")</f>
        <v/>
      </c>
      <c r="AG150" s="49" t="str">
        <f ca="1">IF(AH150="","",IF(INDEX(Data!$BI:$BI,MATCH(AH150,Data!$A:$A,0),1)=0,"",INDEX(Data!$BI:$BI,MATCH(AH150,Data!$A:$A,0),1)))</f>
        <v/>
      </c>
      <c r="AH150" s="49" t="str">
        <f ca="1">IFERROR(INDEX(Data!$A$1:AL$1000,_xlfn.AGGREGATE(15,6,(OFFSET(Data!$A$1,0,MATCH(AH$6,Data!$1:$1,0)-1,1000,1)=IF(AH$7="","Yes",AH$7))/(OFFSET(Data!$A$1,0,MATCH(AH$6,Data!$1:$1,0)-1,1000,1)=IF(AH$7="","Yes",AH$7))*ROW(Data!$C$1:$C$1000),ROW(AH150)-ROW(AH$7)),1),"")</f>
        <v/>
      </c>
    </row>
    <row r="151" spans="1:34" x14ac:dyDescent="0.4">
      <c r="A151" s="49" t="str">
        <f ca="1">IF(B151="","",IF(INDEX(Data!$BI:$BI,MATCH(B151,Data!$A:$A,0),1)=0,"",INDEX(Data!$BI:$BI,MATCH(B151,Data!$A:$A,0),1)))</f>
        <v/>
      </c>
      <c r="B151" s="49" t="str">
        <f ca="1">IFERROR(INDEX(Data!A$1:$A$1000,_xlfn.AGGREGATE(15,6,(OFFSET(Data!$A$1,0,MATCH(B$6,Data!$1:$1,0)-1,1000,1)=IF(B$7="","Yes",B$7))/(OFFSET(Data!$A$1,0,MATCH(B$6,Data!$1:$1,0)-1,1000,1)=IF(B$7="","Yes",B$7))*ROW(Data!$C$1:$C$1000),ROW(B151)-ROW(B$7)),1),"")</f>
        <v/>
      </c>
      <c r="C151" s="49" t="str">
        <f ca="1">IF(D151="","",IF(INDEX(Data!$BI:$BI,MATCH(D151,Data!$A:$A,0),1)=0,"",INDEX(Data!$BI:$BI,MATCH(D151,Data!$A:$A,0),1)))</f>
        <v/>
      </c>
      <c r="D151" s="49" t="str">
        <f ca="1">IFERROR(INDEX(Data!$A$1:C$1000,_xlfn.AGGREGATE(15,6,(OFFSET(Data!$A$1,0,MATCH(D$6,Data!$1:$1,0)-1,1000,1)=IF(D$7="","Yes",D$7))/(OFFSET(Data!$A$1,0,MATCH(D$6,Data!$1:$1,0)-1,1000,1)=IF(D$7="","Yes",D$7))*ROW(Data!$C$1:$C$1000),ROW(D151)-ROW(D$7)),1),"")</f>
        <v/>
      </c>
      <c r="E151" s="49" t="str">
        <f ca="1">IF(F151="","",IF(INDEX(Data!$BI:$BI,MATCH(F151,Data!$A:$A,0),1)=0,"",INDEX(Data!$BI:$BI,MATCH(F151,Data!$A:$A,0),1)))</f>
        <v/>
      </c>
      <c r="F151" s="49" t="str">
        <f ca="1">IFERROR(INDEX(Data!$A$1:E$1000,_xlfn.AGGREGATE(15,6,(OFFSET(Data!$A$1,0,MATCH(F$6,Data!$1:$1,0)-1,1000,1)=IF(F$7="","Yes",F$7))/(OFFSET(Data!$A$1,0,MATCH(F$6,Data!$1:$1,0)-1,1000,1)=IF(F$7="","Yes",F$7))*ROW(Data!$C$1:$C$1000),ROW(F151)-ROW(F$7)),1),"")</f>
        <v/>
      </c>
      <c r="G151" s="49" t="str">
        <f ca="1">IF(H151="","",IF(INDEX(Data!$BI:$BI,MATCH(H151,Data!$A:$A,0),1)=0,"",INDEX(Data!$BI:$BI,MATCH(H151,Data!$A:$A,0),1)))</f>
        <v/>
      </c>
      <c r="H151" s="49" t="str">
        <f ca="1">IFERROR(INDEX(Data!$A$1:G$1000,_xlfn.AGGREGATE(15,6,(OFFSET(Data!$A$1,0,MATCH(H$6,Data!$1:$1,0)-1,1000,1)=IF(H$7="","Yes",H$7))/(OFFSET(Data!$A$1,0,MATCH(H$6,Data!$1:$1,0)-1,1000,1)=IF(H$7="","Yes",H$7))*ROW(Data!$C$1:$C$1000),ROW(H151)-ROW(H$7)),1),"")</f>
        <v/>
      </c>
      <c r="I151" s="49" t="str">
        <f ca="1">IF(J151="","",IF(INDEX(Data!$BI:$BI,MATCH(J151,Data!$A:$A,0),1)=0,"",INDEX(Data!$BI:$BI,MATCH(J151,Data!$A:$A,0),1)))</f>
        <v/>
      </c>
      <c r="J151" s="49" t="str">
        <f ca="1">IFERROR(INDEX(Data!$A$1:I$1000,_xlfn.AGGREGATE(15,6,(OFFSET(Data!$A$1,0,MATCH(J$6,Data!$1:$1,0)-1,1000,1)=IF(J$7="","Yes",J$7))/(OFFSET(Data!$A$1,0,MATCH(J$6,Data!$1:$1,0)-1,1000,1)=IF(J$7="","Yes",J$7))*ROW(Data!$C$1:$C$1000),ROW(J151)-ROW(J$7)),1),"")</f>
        <v/>
      </c>
      <c r="K151" s="49" t="str">
        <f ca="1">IF(L151="","",IF(INDEX(Data!$BI:$BI,MATCH(L151,Data!$A:$A,0),1)=0,"",INDEX(Data!$BI:$BI,MATCH(L151,Data!$A:$A,0),1)))</f>
        <v/>
      </c>
      <c r="L151" s="49" t="str">
        <f ca="1">IFERROR(INDEX(Data!$A$1:K$1000,_xlfn.AGGREGATE(15,6,(OFFSET(Data!$A$1,0,MATCH(L$6,Data!$1:$1,0)-1,1000,1)=IF(L$7="","Yes",L$7))/(OFFSET(Data!$A$1,0,MATCH(L$6,Data!$1:$1,0)-1,1000,1)=IF(L$7="","Yes",L$7))*ROW(Data!$C$1:$C$1000),ROW(L151)-ROW(L$7)),1),"")</f>
        <v/>
      </c>
      <c r="M151" s="49" t="str">
        <f ca="1">IF(N151="","",IF(INDEX(Data!$BI:$BI,MATCH(N151,Data!$A:$A,0),1)=0,"",INDEX(Data!$BI:$BI,MATCH(N151,Data!$A:$A,0),1)))</f>
        <v/>
      </c>
      <c r="N151" s="49" t="str">
        <f ca="1">IFERROR(INDEX(Data!$A$1:M$1000,_xlfn.AGGREGATE(15,6,(OFFSET(Data!$A$1,0,MATCH(N$6,Data!$1:$1,0)-1,1000,1)=IF(N$7="","Yes",N$7))/(OFFSET(Data!$A$1,0,MATCH(N$6,Data!$1:$1,0)-1,1000,1)=IF(N$7="","Yes",N$7))*ROW(Data!$C$1:$C$1000),ROW(N151)-ROW(N$7)),1),"")</f>
        <v/>
      </c>
      <c r="O151" s="49" t="str">
        <f ca="1">IF(P151="","",IF(INDEX(Data!$BI:$BI,MATCH(P151,Data!$A:$A,0),1)=0,"",INDEX(Data!$BI:$BI,MATCH(P151,Data!$A:$A,0),1)))</f>
        <v/>
      </c>
      <c r="P151" s="49" t="str">
        <f ca="1">IFERROR(INDEX(Data!$A$1:O$1000,_xlfn.AGGREGATE(15,6,(OFFSET(Data!$A$1,0,MATCH(P$6,Data!$1:$1,0)-1,1000,1)=IF(P$7="","Yes",P$7))/(OFFSET(Data!$A$1,0,MATCH(P$6,Data!$1:$1,0)-1,1000,1)=IF(P$7="","Yes",P$7))*ROW(Data!$C$1:$C$1000),ROW(P151)-ROW(P$7)),1),"")</f>
        <v/>
      </c>
      <c r="Q151" s="49" t="str">
        <f ca="1">IF(R151="","",IF(INDEX(Data!$BI:$BI,MATCH(R151,Data!$A:$A,0),1)=0,"",INDEX(Data!$BI:$BI,MATCH(R151,Data!$A:$A,0),1)))</f>
        <v/>
      </c>
      <c r="R151" s="49" t="str">
        <f ca="1">IFERROR(INDEX(Data!$A$1:Q$1000,_xlfn.AGGREGATE(15,6,(OFFSET(Data!$A$1,0,MATCH(R$6,Data!$1:$1,0)-1,1000,1)=IF(R$7="","Yes",R$7))/(OFFSET(Data!$A$1,0,MATCH(R$6,Data!$1:$1,0)-1,1000,1)=IF(R$7="","Yes",R$7))*ROW(Data!$C$1:$C$1000),ROW(R151)-ROW(R$7)),1),"")</f>
        <v/>
      </c>
      <c r="S151" s="49" t="str">
        <f ca="1">IF(T151="","",IF(INDEX(Data!$BI:$BI,MATCH(T151,Data!$A:$A,0),1)=0,"",INDEX(Data!$BI:$BI,MATCH(T151,Data!$A:$A,0),1)))</f>
        <v/>
      </c>
      <c r="T151" s="49" t="str">
        <f ca="1">IFERROR(INDEX(Data!$A$1:R$1000,_xlfn.AGGREGATE(15,6,(OFFSET(Data!$A$1,0,MATCH(T$6,Data!$1:$1,0)-1,1000,1)=IF(T$7="","Yes",T$7))/(OFFSET(Data!$A$1,0,MATCH(T$6,Data!$1:$1,0)-1,1000,1)=IF(T$7="","Yes",T$7))*ROW(Data!$C$1:$C$1000),ROW(T151)-ROW(T$7)),1),"")</f>
        <v/>
      </c>
      <c r="U151" s="49" t="str">
        <f ca="1">IF(V151="","",IF(INDEX(Data!$BI:$BI,MATCH(V151,Data!$A:$A,0),1)=0,"",INDEX(Data!$BI:$BI,MATCH(V151,Data!$A:$A,0),1)))</f>
        <v/>
      </c>
      <c r="V151" s="49" t="str">
        <f ca="1">IFERROR(INDEX(Data!$A$1:T$1000,_xlfn.AGGREGATE(15,6,(OFFSET(Data!$A$1,0,MATCH(V$6,Data!$1:$1,0)-1,1000,1)=IF(V$7="","Yes",V$7))/(OFFSET(Data!$A$1,0,MATCH(V$6,Data!$1:$1,0)-1,1000,1)=IF(V$7="","Yes",V$7))*ROW(Data!$C$1:$C$1000),ROW(V151)-ROW(V$7)),1),"")</f>
        <v/>
      </c>
      <c r="W151" s="49" t="str">
        <f ca="1">IF(X151="","",IF(INDEX(Data!$BI:$BI,MATCH(X151,Data!$A:$A,0),1)=0,"",INDEX(Data!$BI:$BI,MATCH(X151,Data!$A:$A,0),1)))</f>
        <v/>
      </c>
      <c r="X151" s="49" t="str">
        <f ca="1">IFERROR(INDEX(Data!$A$1:V$1000,_xlfn.AGGREGATE(15,6,(OFFSET(Data!$A$1,0,MATCH(X$6,Data!$1:$1,0)-1,1000,1)=IF(X$7="","Yes",X$7))/(OFFSET(Data!$A$1,0,MATCH(X$6,Data!$1:$1,0)-1,1000,1)=IF(X$7="","Yes",X$7))*ROW(Data!$C$1:$C$1000),ROW(X151)-ROW(X$7)),1),"")</f>
        <v/>
      </c>
      <c r="Y151" s="49" t="str">
        <f ca="1">IF(Z151="","",IF(INDEX(Data!$BI:$BI,MATCH(Z151,Data!$A:$A,0),1)=0,"",INDEX(Data!$BI:$BI,MATCH(Z151,Data!$A:$A,0),1)))</f>
        <v/>
      </c>
      <c r="Z151" s="49" t="str">
        <f ca="1">IFERROR(INDEX(Data!$A$1:X$1000,_xlfn.AGGREGATE(15,6,(OFFSET(Data!$A$1,0,MATCH(Z$6,Data!$1:$1,0)-1,1000,1)=IF(Z$7="","Yes",Z$7))/(OFFSET(Data!$A$1,0,MATCH(Z$6,Data!$1:$1,0)-1,1000,1)=IF(Z$7="","Yes",Z$7))*ROW(Data!$C$1:$C$1000),ROW(Z151)-ROW(Z$7)),1),"")</f>
        <v/>
      </c>
      <c r="AA151" s="49" t="str">
        <f ca="1">IF(AB151="","",IF(INDEX(Data!$BI:$BI,MATCH(AB151,Data!$A:$A,0),1)=0,"",INDEX(Data!$BI:$BI,MATCH(AB151,Data!$A:$A,0),1)))</f>
        <v/>
      </c>
      <c r="AB151" s="49" t="str">
        <f ca="1">IFERROR(INDEX(Data!$A$1:Z$1000,_xlfn.AGGREGATE(15,6,(OFFSET(Data!$A$1,0,MATCH(AB$6,Data!$1:$1,0)-1,1000,1)=IF(AB$7="","Yes",AB$7))/(OFFSET(Data!$A$1,0,MATCH(AB$6,Data!$1:$1,0)-1,1000,1)=IF(AB$7="","Yes",AB$7))*ROW(Data!$C$1:$C$1000),ROW(AB151)-ROW(AB$7)),1),"")</f>
        <v/>
      </c>
      <c r="AC151" s="49" t="str">
        <f ca="1">IF(AD151="","",IF(INDEX(Data!$BI:$BI,MATCH(AD151,Data!$A:$A,0),1)=0,"",INDEX(Data!$BI:$BI,MATCH(AD151,Data!$A:$A,0),1)))</f>
        <v/>
      </c>
      <c r="AD151" s="49" t="str">
        <f ca="1">IFERROR(INDEX(Data!$A$1:AB$1000,_xlfn.AGGREGATE(15,6,(OFFSET(Data!$A$1,0,MATCH(AD$6,Data!$1:$1,0)-1,1000,1)=IF(AD$7="","Yes",AD$7))/(OFFSET(Data!$A$1,0,MATCH(AD$6,Data!$1:$1,0)-1,1000,1)=IF(AD$7="","Yes",AD$7))*ROW(Data!$C$1:$C$1000),ROW(AD151)-ROW(AD$7)),1),"")</f>
        <v/>
      </c>
      <c r="AE151" s="49" t="str">
        <f ca="1">IF(AF151="","",IF(INDEX(Data!$BI:$BI,MATCH(AF151,Data!$A:$A,0),1)=0,"",INDEX(Data!$BI:$BI,MATCH(AF151,Data!$A:$A,0),1)))</f>
        <v/>
      </c>
      <c r="AF151" s="49" t="str">
        <f ca="1">IFERROR(INDEX(Data!$A$1:AJ$1000,_xlfn.AGGREGATE(15,6,(OFFSET(Data!$A$1,0,MATCH(AF$6,Data!$1:$1,0)-1,1000,1)=IF(AF$7="","Yes",AF$7))/(OFFSET(Data!$A$1,0,MATCH(AF$6,Data!$1:$1,0)-1,1000,1)=IF(AF$7="","Yes",AF$7))*ROW(Data!$C$1:$C$1000),ROW(AF151)-ROW(AF$7)),1),"")</f>
        <v/>
      </c>
      <c r="AG151" s="49" t="str">
        <f ca="1">IF(AH151="","",IF(INDEX(Data!$BI:$BI,MATCH(AH151,Data!$A:$A,0),1)=0,"",INDEX(Data!$BI:$BI,MATCH(AH151,Data!$A:$A,0),1)))</f>
        <v/>
      </c>
      <c r="AH151" s="49" t="str">
        <f ca="1">IFERROR(INDEX(Data!$A$1:AL$1000,_xlfn.AGGREGATE(15,6,(OFFSET(Data!$A$1,0,MATCH(AH$6,Data!$1:$1,0)-1,1000,1)=IF(AH$7="","Yes",AH$7))/(OFFSET(Data!$A$1,0,MATCH(AH$6,Data!$1:$1,0)-1,1000,1)=IF(AH$7="","Yes",AH$7))*ROW(Data!$C$1:$C$1000),ROW(AH151)-ROW(AH$7)),1),"")</f>
        <v/>
      </c>
    </row>
    <row r="152" spans="1:34" x14ac:dyDescent="0.4">
      <c r="A152" s="49" t="str">
        <f ca="1">IF(B152="","",IF(INDEX(Data!$BI:$BI,MATCH(B152,Data!$A:$A,0),1)=0,"",INDEX(Data!$BI:$BI,MATCH(B152,Data!$A:$A,0),1)))</f>
        <v/>
      </c>
      <c r="B152" s="49" t="str">
        <f ca="1">IFERROR(INDEX(Data!A$1:$A$1000,_xlfn.AGGREGATE(15,6,(OFFSET(Data!$A$1,0,MATCH(B$6,Data!$1:$1,0)-1,1000,1)=IF(B$7="","Yes",B$7))/(OFFSET(Data!$A$1,0,MATCH(B$6,Data!$1:$1,0)-1,1000,1)=IF(B$7="","Yes",B$7))*ROW(Data!$C$1:$C$1000),ROW(B152)-ROW(B$7)),1),"")</f>
        <v/>
      </c>
      <c r="C152" s="49" t="str">
        <f ca="1">IF(D152="","",IF(INDEX(Data!$BI:$BI,MATCH(D152,Data!$A:$A,0),1)=0,"",INDEX(Data!$BI:$BI,MATCH(D152,Data!$A:$A,0),1)))</f>
        <v/>
      </c>
      <c r="D152" s="49" t="str">
        <f ca="1">IFERROR(INDEX(Data!$A$1:C$1000,_xlfn.AGGREGATE(15,6,(OFFSET(Data!$A$1,0,MATCH(D$6,Data!$1:$1,0)-1,1000,1)=IF(D$7="","Yes",D$7))/(OFFSET(Data!$A$1,0,MATCH(D$6,Data!$1:$1,0)-1,1000,1)=IF(D$7="","Yes",D$7))*ROW(Data!$C$1:$C$1000),ROW(D152)-ROW(D$7)),1),"")</f>
        <v/>
      </c>
      <c r="E152" s="49" t="str">
        <f ca="1">IF(F152="","",IF(INDEX(Data!$BI:$BI,MATCH(F152,Data!$A:$A,0),1)=0,"",INDEX(Data!$BI:$BI,MATCH(F152,Data!$A:$A,0),1)))</f>
        <v/>
      </c>
      <c r="F152" s="49" t="str">
        <f ca="1">IFERROR(INDEX(Data!$A$1:E$1000,_xlfn.AGGREGATE(15,6,(OFFSET(Data!$A$1,0,MATCH(F$6,Data!$1:$1,0)-1,1000,1)=IF(F$7="","Yes",F$7))/(OFFSET(Data!$A$1,0,MATCH(F$6,Data!$1:$1,0)-1,1000,1)=IF(F$7="","Yes",F$7))*ROW(Data!$C$1:$C$1000),ROW(F152)-ROW(F$7)),1),"")</f>
        <v/>
      </c>
      <c r="G152" s="49" t="str">
        <f ca="1">IF(H152="","",IF(INDEX(Data!$BI:$BI,MATCH(H152,Data!$A:$A,0),1)=0,"",INDEX(Data!$BI:$BI,MATCH(H152,Data!$A:$A,0),1)))</f>
        <v/>
      </c>
      <c r="H152" s="49" t="str">
        <f ca="1">IFERROR(INDEX(Data!$A$1:G$1000,_xlfn.AGGREGATE(15,6,(OFFSET(Data!$A$1,0,MATCH(H$6,Data!$1:$1,0)-1,1000,1)=IF(H$7="","Yes",H$7))/(OFFSET(Data!$A$1,0,MATCH(H$6,Data!$1:$1,0)-1,1000,1)=IF(H$7="","Yes",H$7))*ROW(Data!$C$1:$C$1000),ROW(H152)-ROW(H$7)),1),"")</f>
        <v/>
      </c>
      <c r="I152" s="49" t="str">
        <f ca="1">IF(J152="","",IF(INDEX(Data!$BI:$BI,MATCH(J152,Data!$A:$A,0),1)=0,"",INDEX(Data!$BI:$BI,MATCH(J152,Data!$A:$A,0),1)))</f>
        <v/>
      </c>
      <c r="J152" s="49" t="str">
        <f ca="1">IFERROR(INDEX(Data!$A$1:I$1000,_xlfn.AGGREGATE(15,6,(OFFSET(Data!$A$1,0,MATCH(J$6,Data!$1:$1,0)-1,1000,1)=IF(J$7="","Yes",J$7))/(OFFSET(Data!$A$1,0,MATCH(J$6,Data!$1:$1,0)-1,1000,1)=IF(J$7="","Yes",J$7))*ROW(Data!$C$1:$C$1000),ROW(J152)-ROW(J$7)),1),"")</f>
        <v/>
      </c>
      <c r="K152" s="49" t="str">
        <f ca="1">IF(L152="","",IF(INDEX(Data!$BI:$BI,MATCH(L152,Data!$A:$A,0),1)=0,"",INDEX(Data!$BI:$BI,MATCH(L152,Data!$A:$A,0),1)))</f>
        <v/>
      </c>
      <c r="L152" s="49" t="str">
        <f ca="1">IFERROR(INDEX(Data!$A$1:K$1000,_xlfn.AGGREGATE(15,6,(OFFSET(Data!$A$1,0,MATCH(L$6,Data!$1:$1,0)-1,1000,1)=IF(L$7="","Yes",L$7))/(OFFSET(Data!$A$1,0,MATCH(L$6,Data!$1:$1,0)-1,1000,1)=IF(L$7="","Yes",L$7))*ROW(Data!$C$1:$C$1000),ROW(L152)-ROW(L$7)),1),"")</f>
        <v/>
      </c>
      <c r="M152" s="49" t="str">
        <f ca="1">IF(N152="","",IF(INDEX(Data!$BI:$BI,MATCH(N152,Data!$A:$A,0),1)=0,"",INDEX(Data!$BI:$BI,MATCH(N152,Data!$A:$A,0),1)))</f>
        <v/>
      </c>
      <c r="N152" s="49" t="str">
        <f ca="1">IFERROR(INDEX(Data!$A$1:M$1000,_xlfn.AGGREGATE(15,6,(OFFSET(Data!$A$1,0,MATCH(N$6,Data!$1:$1,0)-1,1000,1)=IF(N$7="","Yes",N$7))/(OFFSET(Data!$A$1,0,MATCH(N$6,Data!$1:$1,0)-1,1000,1)=IF(N$7="","Yes",N$7))*ROW(Data!$C$1:$C$1000),ROW(N152)-ROW(N$7)),1),"")</f>
        <v/>
      </c>
      <c r="O152" s="49" t="str">
        <f ca="1">IF(P152="","",IF(INDEX(Data!$BI:$BI,MATCH(P152,Data!$A:$A,0),1)=0,"",INDEX(Data!$BI:$BI,MATCH(P152,Data!$A:$A,0),1)))</f>
        <v/>
      </c>
      <c r="P152" s="49" t="str">
        <f ca="1">IFERROR(INDEX(Data!$A$1:O$1000,_xlfn.AGGREGATE(15,6,(OFFSET(Data!$A$1,0,MATCH(P$6,Data!$1:$1,0)-1,1000,1)=IF(P$7="","Yes",P$7))/(OFFSET(Data!$A$1,0,MATCH(P$6,Data!$1:$1,0)-1,1000,1)=IF(P$7="","Yes",P$7))*ROW(Data!$C$1:$C$1000),ROW(P152)-ROW(P$7)),1),"")</f>
        <v/>
      </c>
      <c r="Q152" s="49" t="str">
        <f ca="1">IF(R152="","",IF(INDEX(Data!$BI:$BI,MATCH(R152,Data!$A:$A,0),1)=0,"",INDEX(Data!$BI:$BI,MATCH(R152,Data!$A:$A,0),1)))</f>
        <v/>
      </c>
      <c r="R152" s="49" t="str">
        <f ca="1">IFERROR(INDEX(Data!$A$1:Q$1000,_xlfn.AGGREGATE(15,6,(OFFSET(Data!$A$1,0,MATCH(R$6,Data!$1:$1,0)-1,1000,1)=IF(R$7="","Yes",R$7))/(OFFSET(Data!$A$1,0,MATCH(R$6,Data!$1:$1,0)-1,1000,1)=IF(R$7="","Yes",R$7))*ROW(Data!$C$1:$C$1000),ROW(R152)-ROW(R$7)),1),"")</f>
        <v/>
      </c>
      <c r="S152" s="49" t="str">
        <f ca="1">IF(T152="","",IF(INDEX(Data!$BI:$BI,MATCH(T152,Data!$A:$A,0),1)=0,"",INDEX(Data!$BI:$BI,MATCH(T152,Data!$A:$A,0),1)))</f>
        <v/>
      </c>
      <c r="T152" s="49" t="str">
        <f ca="1">IFERROR(INDEX(Data!$A$1:R$1000,_xlfn.AGGREGATE(15,6,(OFFSET(Data!$A$1,0,MATCH(T$6,Data!$1:$1,0)-1,1000,1)=IF(T$7="","Yes",T$7))/(OFFSET(Data!$A$1,0,MATCH(T$6,Data!$1:$1,0)-1,1000,1)=IF(T$7="","Yes",T$7))*ROW(Data!$C$1:$C$1000),ROW(T152)-ROW(T$7)),1),"")</f>
        <v/>
      </c>
      <c r="U152" s="49" t="str">
        <f ca="1">IF(V152="","",IF(INDEX(Data!$BI:$BI,MATCH(V152,Data!$A:$A,0),1)=0,"",INDEX(Data!$BI:$BI,MATCH(V152,Data!$A:$A,0),1)))</f>
        <v/>
      </c>
      <c r="V152" s="49" t="str">
        <f ca="1">IFERROR(INDEX(Data!$A$1:T$1000,_xlfn.AGGREGATE(15,6,(OFFSET(Data!$A$1,0,MATCH(V$6,Data!$1:$1,0)-1,1000,1)=IF(V$7="","Yes",V$7))/(OFFSET(Data!$A$1,0,MATCH(V$6,Data!$1:$1,0)-1,1000,1)=IF(V$7="","Yes",V$7))*ROW(Data!$C$1:$C$1000),ROW(V152)-ROW(V$7)),1),"")</f>
        <v/>
      </c>
      <c r="W152" s="49" t="str">
        <f ca="1">IF(X152="","",IF(INDEX(Data!$BI:$BI,MATCH(X152,Data!$A:$A,0),1)=0,"",INDEX(Data!$BI:$BI,MATCH(X152,Data!$A:$A,0),1)))</f>
        <v/>
      </c>
      <c r="X152" s="49" t="str">
        <f ca="1">IFERROR(INDEX(Data!$A$1:V$1000,_xlfn.AGGREGATE(15,6,(OFFSET(Data!$A$1,0,MATCH(X$6,Data!$1:$1,0)-1,1000,1)=IF(X$7="","Yes",X$7))/(OFFSET(Data!$A$1,0,MATCH(X$6,Data!$1:$1,0)-1,1000,1)=IF(X$7="","Yes",X$7))*ROW(Data!$C$1:$C$1000),ROW(X152)-ROW(X$7)),1),"")</f>
        <v/>
      </c>
      <c r="Y152" s="49" t="str">
        <f ca="1">IF(Z152="","",IF(INDEX(Data!$BI:$BI,MATCH(Z152,Data!$A:$A,0),1)=0,"",INDEX(Data!$BI:$BI,MATCH(Z152,Data!$A:$A,0),1)))</f>
        <v/>
      </c>
      <c r="Z152" s="49" t="str">
        <f ca="1">IFERROR(INDEX(Data!$A$1:X$1000,_xlfn.AGGREGATE(15,6,(OFFSET(Data!$A$1,0,MATCH(Z$6,Data!$1:$1,0)-1,1000,1)=IF(Z$7="","Yes",Z$7))/(OFFSET(Data!$A$1,0,MATCH(Z$6,Data!$1:$1,0)-1,1000,1)=IF(Z$7="","Yes",Z$7))*ROW(Data!$C$1:$C$1000),ROW(Z152)-ROW(Z$7)),1),"")</f>
        <v/>
      </c>
      <c r="AA152" s="49" t="str">
        <f ca="1">IF(AB152="","",IF(INDEX(Data!$BI:$BI,MATCH(AB152,Data!$A:$A,0),1)=0,"",INDEX(Data!$BI:$BI,MATCH(AB152,Data!$A:$A,0),1)))</f>
        <v/>
      </c>
      <c r="AB152" s="49" t="str">
        <f ca="1">IFERROR(INDEX(Data!$A$1:Z$1000,_xlfn.AGGREGATE(15,6,(OFFSET(Data!$A$1,0,MATCH(AB$6,Data!$1:$1,0)-1,1000,1)=IF(AB$7="","Yes",AB$7))/(OFFSET(Data!$A$1,0,MATCH(AB$6,Data!$1:$1,0)-1,1000,1)=IF(AB$7="","Yes",AB$7))*ROW(Data!$C$1:$C$1000),ROW(AB152)-ROW(AB$7)),1),"")</f>
        <v/>
      </c>
      <c r="AC152" s="49" t="str">
        <f ca="1">IF(AD152="","",IF(INDEX(Data!$BI:$BI,MATCH(AD152,Data!$A:$A,0),1)=0,"",INDEX(Data!$BI:$BI,MATCH(AD152,Data!$A:$A,0),1)))</f>
        <v/>
      </c>
      <c r="AD152" s="49" t="str">
        <f ca="1">IFERROR(INDEX(Data!$A$1:AB$1000,_xlfn.AGGREGATE(15,6,(OFFSET(Data!$A$1,0,MATCH(AD$6,Data!$1:$1,0)-1,1000,1)=IF(AD$7="","Yes",AD$7))/(OFFSET(Data!$A$1,0,MATCH(AD$6,Data!$1:$1,0)-1,1000,1)=IF(AD$7="","Yes",AD$7))*ROW(Data!$C$1:$C$1000),ROW(AD152)-ROW(AD$7)),1),"")</f>
        <v/>
      </c>
      <c r="AE152" s="49" t="str">
        <f ca="1">IF(AF152="","",IF(INDEX(Data!$BI:$BI,MATCH(AF152,Data!$A:$A,0),1)=0,"",INDEX(Data!$BI:$BI,MATCH(AF152,Data!$A:$A,0),1)))</f>
        <v/>
      </c>
      <c r="AF152" s="49" t="str">
        <f ca="1">IFERROR(INDEX(Data!$A$1:AJ$1000,_xlfn.AGGREGATE(15,6,(OFFSET(Data!$A$1,0,MATCH(AF$6,Data!$1:$1,0)-1,1000,1)=IF(AF$7="","Yes",AF$7))/(OFFSET(Data!$A$1,0,MATCH(AF$6,Data!$1:$1,0)-1,1000,1)=IF(AF$7="","Yes",AF$7))*ROW(Data!$C$1:$C$1000),ROW(AF152)-ROW(AF$7)),1),"")</f>
        <v/>
      </c>
      <c r="AG152" s="49" t="str">
        <f ca="1">IF(AH152="","",IF(INDEX(Data!$BI:$BI,MATCH(AH152,Data!$A:$A,0),1)=0,"",INDEX(Data!$BI:$BI,MATCH(AH152,Data!$A:$A,0),1)))</f>
        <v/>
      </c>
      <c r="AH152" s="49" t="str">
        <f ca="1">IFERROR(INDEX(Data!$A$1:AL$1000,_xlfn.AGGREGATE(15,6,(OFFSET(Data!$A$1,0,MATCH(AH$6,Data!$1:$1,0)-1,1000,1)=IF(AH$7="","Yes",AH$7))/(OFFSET(Data!$A$1,0,MATCH(AH$6,Data!$1:$1,0)-1,1000,1)=IF(AH$7="","Yes",AH$7))*ROW(Data!$C$1:$C$1000),ROW(AH152)-ROW(AH$7)),1),"")</f>
        <v/>
      </c>
    </row>
    <row r="153" spans="1:34" x14ac:dyDescent="0.4">
      <c r="A153" s="49" t="str">
        <f ca="1">IF(B153="","",IF(INDEX(Data!$BI:$BI,MATCH(B153,Data!$A:$A,0),1)=0,"",INDEX(Data!$BI:$BI,MATCH(B153,Data!$A:$A,0),1)))</f>
        <v/>
      </c>
      <c r="B153" s="49" t="str">
        <f ca="1">IFERROR(INDEX(Data!A$1:$A$1000,_xlfn.AGGREGATE(15,6,(OFFSET(Data!$A$1,0,MATCH(B$6,Data!$1:$1,0)-1,1000,1)=IF(B$7="","Yes",B$7))/(OFFSET(Data!$A$1,0,MATCH(B$6,Data!$1:$1,0)-1,1000,1)=IF(B$7="","Yes",B$7))*ROW(Data!$C$1:$C$1000),ROW(B153)-ROW(B$7)),1),"")</f>
        <v/>
      </c>
      <c r="C153" s="49" t="str">
        <f ca="1">IF(D153="","",IF(INDEX(Data!$BI:$BI,MATCH(D153,Data!$A:$A,0),1)=0,"",INDEX(Data!$BI:$BI,MATCH(D153,Data!$A:$A,0),1)))</f>
        <v/>
      </c>
      <c r="D153" s="49" t="str">
        <f ca="1">IFERROR(INDEX(Data!$A$1:C$1000,_xlfn.AGGREGATE(15,6,(OFFSET(Data!$A$1,0,MATCH(D$6,Data!$1:$1,0)-1,1000,1)=IF(D$7="","Yes",D$7))/(OFFSET(Data!$A$1,0,MATCH(D$6,Data!$1:$1,0)-1,1000,1)=IF(D$7="","Yes",D$7))*ROW(Data!$C$1:$C$1000),ROW(D153)-ROW(D$7)),1),"")</f>
        <v/>
      </c>
      <c r="E153" s="49" t="str">
        <f ca="1">IF(F153="","",IF(INDEX(Data!$BI:$BI,MATCH(F153,Data!$A:$A,0),1)=0,"",INDEX(Data!$BI:$BI,MATCH(F153,Data!$A:$A,0),1)))</f>
        <v/>
      </c>
      <c r="F153" s="49" t="str">
        <f ca="1">IFERROR(INDEX(Data!$A$1:E$1000,_xlfn.AGGREGATE(15,6,(OFFSET(Data!$A$1,0,MATCH(F$6,Data!$1:$1,0)-1,1000,1)=IF(F$7="","Yes",F$7))/(OFFSET(Data!$A$1,0,MATCH(F$6,Data!$1:$1,0)-1,1000,1)=IF(F$7="","Yes",F$7))*ROW(Data!$C$1:$C$1000),ROW(F153)-ROW(F$7)),1),"")</f>
        <v/>
      </c>
      <c r="G153" s="49" t="str">
        <f ca="1">IF(H153="","",IF(INDEX(Data!$BI:$BI,MATCH(H153,Data!$A:$A,0),1)=0,"",INDEX(Data!$BI:$BI,MATCH(H153,Data!$A:$A,0),1)))</f>
        <v/>
      </c>
      <c r="H153" s="49" t="str">
        <f ca="1">IFERROR(INDEX(Data!$A$1:G$1000,_xlfn.AGGREGATE(15,6,(OFFSET(Data!$A$1,0,MATCH(H$6,Data!$1:$1,0)-1,1000,1)=IF(H$7="","Yes",H$7))/(OFFSET(Data!$A$1,0,MATCH(H$6,Data!$1:$1,0)-1,1000,1)=IF(H$7="","Yes",H$7))*ROW(Data!$C$1:$C$1000),ROW(H153)-ROW(H$7)),1),"")</f>
        <v/>
      </c>
      <c r="I153" s="49" t="str">
        <f ca="1">IF(J153="","",IF(INDEX(Data!$BI:$BI,MATCH(J153,Data!$A:$A,0),1)=0,"",INDEX(Data!$BI:$BI,MATCH(J153,Data!$A:$A,0),1)))</f>
        <v/>
      </c>
      <c r="J153" s="49" t="str">
        <f ca="1">IFERROR(INDEX(Data!$A$1:I$1000,_xlfn.AGGREGATE(15,6,(OFFSET(Data!$A$1,0,MATCH(J$6,Data!$1:$1,0)-1,1000,1)=IF(J$7="","Yes",J$7))/(OFFSET(Data!$A$1,0,MATCH(J$6,Data!$1:$1,0)-1,1000,1)=IF(J$7="","Yes",J$7))*ROW(Data!$C$1:$C$1000),ROW(J153)-ROW(J$7)),1),"")</f>
        <v/>
      </c>
      <c r="K153" s="49" t="str">
        <f ca="1">IF(L153="","",IF(INDEX(Data!$BI:$BI,MATCH(L153,Data!$A:$A,0),1)=0,"",INDEX(Data!$BI:$BI,MATCH(L153,Data!$A:$A,0),1)))</f>
        <v/>
      </c>
      <c r="L153" s="49" t="str">
        <f ca="1">IFERROR(INDEX(Data!$A$1:K$1000,_xlfn.AGGREGATE(15,6,(OFFSET(Data!$A$1,0,MATCH(L$6,Data!$1:$1,0)-1,1000,1)=IF(L$7="","Yes",L$7))/(OFFSET(Data!$A$1,0,MATCH(L$6,Data!$1:$1,0)-1,1000,1)=IF(L$7="","Yes",L$7))*ROW(Data!$C$1:$C$1000),ROW(L153)-ROW(L$7)),1),"")</f>
        <v/>
      </c>
      <c r="M153" s="49" t="str">
        <f ca="1">IF(N153="","",IF(INDEX(Data!$BI:$BI,MATCH(N153,Data!$A:$A,0),1)=0,"",INDEX(Data!$BI:$BI,MATCH(N153,Data!$A:$A,0),1)))</f>
        <v/>
      </c>
      <c r="N153" s="49" t="str">
        <f ca="1">IFERROR(INDEX(Data!$A$1:M$1000,_xlfn.AGGREGATE(15,6,(OFFSET(Data!$A$1,0,MATCH(N$6,Data!$1:$1,0)-1,1000,1)=IF(N$7="","Yes",N$7))/(OFFSET(Data!$A$1,0,MATCH(N$6,Data!$1:$1,0)-1,1000,1)=IF(N$7="","Yes",N$7))*ROW(Data!$C$1:$C$1000),ROW(N153)-ROW(N$7)),1),"")</f>
        <v/>
      </c>
      <c r="O153" s="49" t="str">
        <f ca="1">IF(P153="","",IF(INDEX(Data!$BI:$BI,MATCH(P153,Data!$A:$A,0),1)=0,"",INDEX(Data!$BI:$BI,MATCH(P153,Data!$A:$A,0),1)))</f>
        <v/>
      </c>
      <c r="P153" s="49" t="str">
        <f ca="1">IFERROR(INDEX(Data!$A$1:O$1000,_xlfn.AGGREGATE(15,6,(OFFSET(Data!$A$1,0,MATCH(P$6,Data!$1:$1,0)-1,1000,1)=IF(P$7="","Yes",P$7))/(OFFSET(Data!$A$1,0,MATCH(P$6,Data!$1:$1,0)-1,1000,1)=IF(P$7="","Yes",P$7))*ROW(Data!$C$1:$C$1000),ROW(P153)-ROW(P$7)),1),"")</f>
        <v/>
      </c>
      <c r="Q153" s="49" t="str">
        <f ca="1">IF(R153="","",IF(INDEX(Data!$BI:$BI,MATCH(R153,Data!$A:$A,0),1)=0,"",INDEX(Data!$BI:$BI,MATCH(R153,Data!$A:$A,0),1)))</f>
        <v/>
      </c>
      <c r="R153" s="49" t="str">
        <f ca="1">IFERROR(INDEX(Data!$A$1:Q$1000,_xlfn.AGGREGATE(15,6,(OFFSET(Data!$A$1,0,MATCH(R$6,Data!$1:$1,0)-1,1000,1)=IF(R$7="","Yes",R$7))/(OFFSET(Data!$A$1,0,MATCH(R$6,Data!$1:$1,0)-1,1000,1)=IF(R$7="","Yes",R$7))*ROW(Data!$C$1:$C$1000),ROW(R153)-ROW(R$7)),1),"")</f>
        <v/>
      </c>
      <c r="S153" s="49" t="str">
        <f ca="1">IF(T153="","",IF(INDEX(Data!$BI:$BI,MATCH(T153,Data!$A:$A,0),1)=0,"",INDEX(Data!$BI:$BI,MATCH(T153,Data!$A:$A,0),1)))</f>
        <v/>
      </c>
      <c r="T153" s="49" t="str">
        <f ca="1">IFERROR(INDEX(Data!$A$1:R$1000,_xlfn.AGGREGATE(15,6,(OFFSET(Data!$A$1,0,MATCH(T$6,Data!$1:$1,0)-1,1000,1)=IF(T$7="","Yes",T$7))/(OFFSET(Data!$A$1,0,MATCH(T$6,Data!$1:$1,0)-1,1000,1)=IF(T$7="","Yes",T$7))*ROW(Data!$C$1:$C$1000),ROW(T153)-ROW(T$7)),1),"")</f>
        <v/>
      </c>
      <c r="U153" s="49" t="str">
        <f ca="1">IF(V153="","",IF(INDEX(Data!$BI:$BI,MATCH(V153,Data!$A:$A,0),1)=0,"",INDEX(Data!$BI:$BI,MATCH(V153,Data!$A:$A,0),1)))</f>
        <v/>
      </c>
      <c r="V153" s="49" t="str">
        <f ca="1">IFERROR(INDEX(Data!$A$1:T$1000,_xlfn.AGGREGATE(15,6,(OFFSET(Data!$A$1,0,MATCH(V$6,Data!$1:$1,0)-1,1000,1)=IF(V$7="","Yes",V$7))/(OFFSET(Data!$A$1,0,MATCH(V$6,Data!$1:$1,0)-1,1000,1)=IF(V$7="","Yes",V$7))*ROW(Data!$C$1:$C$1000),ROW(V153)-ROW(V$7)),1),"")</f>
        <v/>
      </c>
      <c r="W153" s="49" t="str">
        <f ca="1">IF(X153="","",IF(INDEX(Data!$BI:$BI,MATCH(X153,Data!$A:$A,0),1)=0,"",INDEX(Data!$BI:$BI,MATCH(X153,Data!$A:$A,0),1)))</f>
        <v/>
      </c>
      <c r="X153" s="49" t="str">
        <f ca="1">IFERROR(INDEX(Data!$A$1:V$1000,_xlfn.AGGREGATE(15,6,(OFFSET(Data!$A$1,0,MATCH(X$6,Data!$1:$1,0)-1,1000,1)=IF(X$7="","Yes",X$7))/(OFFSET(Data!$A$1,0,MATCH(X$6,Data!$1:$1,0)-1,1000,1)=IF(X$7="","Yes",X$7))*ROW(Data!$C$1:$C$1000),ROW(X153)-ROW(X$7)),1),"")</f>
        <v/>
      </c>
      <c r="Y153" s="49" t="str">
        <f ca="1">IF(Z153="","",IF(INDEX(Data!$BI:$BI,MATCH(Z153,Data!$A:$A,0),1)=0,"",INDEX(Data!$BI:$BI,MATCH(Z153,Data!$A:$A,0),1)))</f>
        <v/>
      </c>
      <c r="Z153" s="49" t="str">
        <f ca="1">IFERROR(INDEX(Data!$A$1:X$1000,_xlfn.AGGREGATE(15,6,(OFFSET(Data!$A$1,0,MATCH(Z$6,Data!$1:$1,0)-1,1000,1)=IF(Z$7="","Yes",Z$7))/(OFFSET(Data!$A$1,0,MATCH(Z$6,Data!$1:$1,0)-1,1000,1)=IF(Z$7="","Yes",Z$7))*ROW(Data!$C$1:$C$1000),ROW(Z153)-ROW(Z$7)),1),"")</f>
        <v/>
      </c>
      <c r="AA153" s="49" t="str">
        <f ca="1">IF(AB153="","",IF(INDEX(Data!$BI:$BI,MATCH(AB153,Data!$A:$A,0),1)=0,"",INDEX(Data!$BI:$BI,MATCH(AB153,Data!$A:$A,0),1)))</f>
        <v/>
      </c>
      <c r="AB153" s="49" t="str">
        <f ca="1">IFERROR(INDEX(Data!$A$1:Z$1000,_xlfn.AGGREGATE(15,6,(OFFSET(Data!$A$1,0,MATCH(AB$6,Data!$1:$1,0)-1,1000,1)=IF(AB$7="","Yes",AB$7))/(OFFSET(Data!$A$1,0,MATCH(AB$6,Data!$1:$1,0)-1,1000,1)=IF(AB$7="","Yes",AB$7))*ROW(Data!$C$1:$C$1000),ROW(AB153)-ROW(AB$7)),1),"")</f>
        <v/>
      </c>
      <c r="AC153" s="49" t="str">
        <f ca="1">IF(AD153="","",IF(INDEX(Data!$BI:$BI,MATCH(AD153,Data!$A:$A,0),1)=0,"",INDEX(Data!$BI:$BI,MATCH(AD153,Data!$A:$A,0),1)))</f>
        <v/>
      </c>
      <c r="AD153" s="49" t="str">
        <f ca="1">IFERROR(INDEX(Data!$A$1:AB$1000,_xlfn.AGGREGATE(15,6,(OFFSET(Data!$A$1,0,MATCH(AD$6,Data!$1:$1,0)-1,1000,1)=IF(AD$7="","Yes",AD$7))/(OFFSET(Data!$A$1,0,MATCH(AD$6,Data!$1:$1,0)-1,1000,1)=IF(AD$7="","Yes",AD$7))*ROW(Data!$C$1:$C$1000),ROW(AD153)-ROW(AD$7)),1),"")</f>
        <v/>
      </c>
      <c r="AE153" s="49" t="str">
        <f ca="1">IF(AF153="","",IF(INDEX(Data!$BI:$BI,MATCH(AF153,Data!$A:$A,0),1)=0,"",INDEX(Data!$BI:$BI,MATCH(AF153,Data!$A:$A,0),1)))</f>
        <v/>
      </c>
      <c r="AF153" s="49" t="str">
        <f ca="1">IFERROR(INDEX(Data!$A$1:AJ$1000,_xlfn.AGGREGATE(15,6,(OFFSET(Data!$A$1,0,MATCH(AF$6,Data!$1:$1,0)-1,1000,1)=IF(AF$7="","Yes",AF$7))/(OFFSET(Data!$A$1,0,MATCH(AF$6,Data!$1:$1,0)-1,1000,1)=IF(AF$7="","Yes",AF$7))*ROW(Data!$C$1:$C$1000),ROW(AF153)-ROW(AF$7)),1),"")</f>
        <v/>
      </c>
      <c r="AG153" s="49" t="str">
        <f ca="1">IF(AH153="","",IF(INDEX(Data!$BI:$BI,MATCH(AH153,Data!$A:$A,0),1)=0,"",INDEX(Data!$BI:$BI,MATCH(AH153,Data!$A:$A,0),1)))</f>
        <v/>
      </c>
      <c r="AH153" s="49" t="str">
        <f ca="1">IFERROR(INDEX(Data!$A$1:AL$1000,_xlfn.AGGREGATE(15,6,(OFFSET(Data!$A$1,0,MATCH(AH$6,Data!$1:$1,0)-1,1000,1)=IF(AH$7="","Yes",AH$7))/(OFFSET(Data!$A$1,0,MATCH(AH$6,Data!$1:$1,0)-1,1000,1)=IF(AH$7="","Yes",AH$7))*ROW(Data!$C$1:$C$1000),ROW(AH153)-ROW(AH$7)),1),"")</f>
        <v/>
      </c>
    </row>
    <row r="154" spans="1:34" x14ac:dyDescent="0.4">
      <c r="A154" s="49" t="str">
        <f ca="1">IF(B154="","",IF(INDEX(Data!$BI:$BI,MATCH(B154,Data!$A:$A,0),1)=0,"",INDEX(Data!$BI:$BI,MATCH(B154,Data!$A:$A,0),1)))</f>
        <v/>
      </c>
      <c r="B154" s="49" t="str">
        <f ca="1">IFERROR(INDEX(Data!A$1:$A$1000,_xlfn.AGGREGATE(15,6,(OFFSET(Data!$A$1,0,MATCH(B$6,Data!$1:$1,0)-1,1000,1)=IF(B$7="","Yes",B$7))/(OFFSET(Data!$A$1,0,MATCH(B$6,Data!$1:$1,0)-1,1000,1)=IF(B$7="","Yes",B$7))*ROW(Data!$C$1:$C$1000),ROW(B154)-ROW(B$7)),1),"")</f>
        <v/>
      </c>
      <c r="C154" s="49" t="str">
        <f ca="1">IF(D154="","",IF(INDEX(Data!$BI:$BI,MATCH(D154,Data!$A:$A,0),1)=0,"",INDEX(Data!$BI:$BI,MATCH(D154,Data!$A:$A,0),1)))</f>
        <v/>
      </c>
      <c r="D154" s="49" t="str">
        <f ca="1">IFERROR(INDEX(Data!$A$1:C$1000,_xlfn.AGGREGATE(15,6,(OFFSET(Data!$A$1,0,MATCH(D$6,Data!$1:$1,0)-1,1000,1)=IF(D$7="","Yes",D$7))/(OFFSET(Data!$A$1,0,MATCH(D$6,Data!$1:$1,0)-1,1000,1)=IF(D$7="","Yes",D$7))*ROW(Data!$C$1:$C$1000),ROW(D154)-ROW(D$7)),1),"")</f>
        <v/>
      </c>
      <c r="E154" s="49" t="str">
        <f ca="1">IF(F154="","",IF(INDEX(Data!$BI:$BI,MATCH(F154,Data!$A:$A,0),1)=0,"",INDEX(Data!$BI:$BI,MATCH(F154,Data!$A:$A,0),1)))</f>
        <v/>
      </c>
      <c r="F154" s="49" t="str">
        <f ca="1">IFERROR(INDEX(Data!$A$1:E$1000,_xlfn.AGGREGATE(15,6,(OFFSET(Data!$A$1,0,MATCH(F$6,Data!$1:$1,0)-1,1000,1)=IF(F$7="","Yes",F$7))/(OFFSET(Data!$A$1,0,MATCH(F$6,Data!$1:$1,0)-1,1000,1)=IF(F$7="","Yes",F$7))*ROW(Data!$C$1:$C$1000),ROW(F154)-ROW(F$7)),1),"")</f>
        <v/>
      </c>
      <c r="G154" s="49" t="str">
        <f ca="1">IF(H154="","",IF(INDEX(Data!$BI:$BI,MATCH(H154,Data!$A:$A,0),1)=0,"",INDEX(Data!$BI:$BI,MATCH(H154,Data!$A:$A,0),1)))</f>
        <v/>
      </c>
      <c r="H154" s="49" t="str">
        <f ca="1">IFERROR(INDEX(Data!$A$1:G$1000,_xlfn.AGGREGATE(15,6,(OFFSET(Data!$A$1,0,MATCH(H$6,Data!$1:$1,0)-1,1000,1)=IF(H$7="","Yes",H$7))/(OFFSET(Data!$A$1,0,MATCH(H$6,Data!$1:$1,0)-1,1000,1)=IF(H$7="","Yes",H$7))*ROW(Data!$C$1:$C$1000),ROW(H154)-ROW(H$7)),1),"")</f>
        <v/>
      </c>
      <c r="I154" s="49" t="str">
        <f ca="1">IF(J154="","",IF(INDEX(Data!$BI:$BI,MATCH(J154,Data!$A:$A,0),1)=0,"",INDEX(Data!$BI:$BI,MATCH(J154,Data!$A:$A,0),1)))</f>
        <v/>
      </c>
      <c r="J154" s="49" t="str">
        <f ca="1">IFERROR(INDEX(Data!$A$1:I$1000,_xlfn.AGGREGATE(15,6,(OFFSET(Data!$A$1,0,MATCH(J$6,Data!$1:$1,0)-1,1000,1)=IF(J$7="","Yes",J$7))/(OFFSET(Data!$A$1,0,MATCH(J$6,Data!$1:$1,0)-1,1000,1)=IF(J$7="","Yes",J$7))*ROW(Data!$C$1:$C$1000),ROW(J154)-ROW(J$7)),1),"")</f>
        <v/>
      </c>
      <c r="K154" s="49" t="str">
        <f ca="1">IF(L154="","",IF(INDEX(Data!$BI:$BI,MATCH(L154,Data!$A:$A,0),1)=0,"",INDEX(Data!$BI:$BI,MATCH(L154,Data!$A:$A,0),1)))</f>
        <v/>
      </c>
      <c r="L154" s="49" t="str">
        <f ca="1">IFERROR(INDEX(Data!$A$1:K$1000,_xlfn.AGGREGATE(15,6,(OFFSET(Data!$A$1,0,MATCH(L$6,Data!$1:$1,0)-1,1000,1)=IF(L$7="","Yes",L$7))/(OFFSET(Data!$A$1,0,MATCH(L$6,Data!$1:$1,0)-1,1000,1)=IF(L$7="","Yes",L$7))*ROW(Data!$C$1:$C$1000),ROW(L154)-ROW(L$7)),1),"")</f>
        <v/>
      </c>
      <c r="M154" s="49" t="str">
        <f ca="1">IF(N154="","",IF(INDEX(Data!$BI:$BI,MATCH(N154,Data!$A:$A,0),1)=0,"",INDEX(Data!$BI:$BI,MATCH(N154,Data!$A:$A,0),1)))</f>
        <v/>
      </c>
      <c r="N154" s="49" t="str">
        <f ca="1">IFERROR(INDEX(Data!$A$1:M$1000,_xlfn.AGGREGATE(15,6,(OFFSET(Data!$A$1,0,MATCH(N$6,Data!$1:$1,0)-1,1000,1)=IF(N$7="","Yes",N$7))/(OFFSET(Data!$A$1,0,MATCH(N$6,Data!$1:$1,0)-1,1000,1)=IF(N$7="","Yes",N$7))*ROW(Data!$C$1:$C$1000),ROW(N154)-ROW(N$7)),1),"")</f>
        <v/>
      </c>
      <c r="O154" s="49" t="str">
        <f ca="1">IF(P154="","",IF(INDEX(Data!$BI:$BI,MATCH(P154,Data!$A:$A,0),1)=0,"",INDEX(Data!$BI:$BI,MATCH(P154,Data!$A:$A,0),1)))</f>
        <v/>
      </c>
      <c r="P154" s="49" t="str">
        <f ca="1">IFERROR(INDEX(Data!$A$1:O$1000,_xlfn.AGGREGATE(15,6,(OFFSET(Data!$A$1,0,MATCH(P$6,Data!$1:$1,0)-1,1000,1)=IF(P$7="","Yes",P$7))/(OFFSET(Data!$A$1,0,MATCH(P$6,Data!$1:$1,0)-1,1000,1)=IF(P$7="","Yes",P$7))*ROW(Data!$C$1:$C$1000),ROW(P154)-ROW(P$7)),1),"")</f>
        <v/>
      </c>
      <c r="Q154" s="49" t="str">
        <f ca="1">IF(R154="","",IF(INDEX(Data!$BI:$BI,MATCH(R154,Data!$A:$A,0),1)=0,"",INDEX(Data!$BI:$BI,MATCH(R154,Data!$A:$A,0),1)))</f>
        <v/>
      </c>
      <c r="R154" s="49" t="str">
        <f ca="1">IFERROR(INDEX(Data!$A$1:Q$1000,_xlfn.AGGREGATE(15,6,(OFFSET(Data!$A$1,0,MATCH(R$6,Data!$1:$1,0)-1,1000,1)=IF(R$7="","Yes",R$7))/(OFFSET(Data!$A$1,0,MATCH(R$6,Data!$1:$1,0)-1,1000,1)=IF(R$7="","Yes",R$7))*ROW(Data!$C$1:$C$1000),ROW(R154)-ROW(R$7)),1),"")</f>
        <v/>
      </c>
      <c r="S154" s="49" t="str">
        <f ca="1">IF(T154="","",IF(INDEX(Data!$BI:$BI,MATCH(T154,Data!$A:$A,0),1)=0,"",INDEX(Data!$BI:$BI,MATCH(T154,Data!$A:$A,0),1)))</f>
        <v/>
      </c>
      <c r="T154" s="49" t="str">
        <f ca="1">IFERROR(INDEX(Data!$A$1:R$1000,_xlfn.AGGREGATE(15,6,(OFFSET(Data!$A$1,0,MATCH(T$6,Data!$1:$1,0)-1,1000,1)=IF(T$7="","Yes",T$7))/(OFFSET(Data!$A$1,0,MATCH(T$6,Data!$1:$1,0)-1,1000,1)=IF(T$7="","Yes",T$7))*ROW(Data!$C$1:$C$1000),ROW(T154)-ROW(T$7)),1),"")</f>
        <v/>
      </c>
      <c r="U154" s="49" t="str">
        <f ca="1">IF(V154="","",IF(INDEX(Data!$BI:$BI,MATCH(V154,Data!$A:$A,0),1)=0,"",INDEX(Data!$BI:$BI,MATCH(V154,Data!$A:$A,0),1)))</f>
        <v/>
      </c>
      <c r="V154" s="49" t="str">
        <f ca="1">IFERROR(INDEX(Data!$A$1:T$1000,_xlfn.AGGREGATE(15,6,(OFFSET(Data!$A$1,0,MATCH(V$6,Data!$1:$1,0)-1,1000,1)=IF(V$7="","Yes",V$7))/(OFFSET(Data!$A$1,0,MATCH(V$6,Data!$1:$1,0)-1,1000,1)=IF(V$7="","Yes",V$7))*ROW(Data!$C$1:$C$1000),ROW(V154)-ROW(V$7)),1),"")</f>
        <v/>
      </c>
      <c r="W154" s="49" t="str">
        <f ca="1">IF(X154="","",IF(INDEX(Data!$BI:$BI,MATCH(X154,Data!$A:$A,0),1)=0,"",INDEX(Data!$BI:$BI,MATCH(X154,Data!$A:$A,0),1)))</f>
        <v/>
      </c>
      <c r="X154" s="49" t="str">
        <f ca="1">IFERROR(INDEX(Data!$A$1:V$1000,_xlfn.AGGREGATE(15,6,(OFFSET(Data!$A$1,0,MATCH(X$6,Data!$1:$1,0)-1,1000,1)=IF(X$7="","Yes",X$7))/(OFFSET(Data!$A$1,0,MATCH(X$6,Data!$1:$1,0)-1,1000,1)=IF(X$7="","Yes",X$7))*ROW(Data!$C$1:$C$1000),ROW(X154)-ROW(X$7)),1),"")</f>
        <v/>
      </c>
      <c r="Y154" s="49" t="str">
        <f ca="1">IF(Z154="","",IF(INDEX(Data!$BI:$BI,MATCH(Z154,Data!$A:$A,0),1)=0,"",INDEX(Data!$BI:$BI,MATCH(Z154,Data!$A:$A,0),1)))</f>
        <v/>
      </c>
      <c r="Z154" s="49" t="str">
        <f ca="1">IFERROR(INDEX(Data!$A$1:X$1000,_xlfn.AGGREGATE(15,6,(OFFSET(Data!$A$1,0,MATCH(Z$6,Data!$1:$1,0)-1,1000,1)=IF(Z$7="","Yes",Z$7))/(OFFSET(Data!$A$1,0,MATCH(Z$6,Data!$1:$1,0)-1,1000,1)=IF(Z$7="","Yes",Z$7))*ROW(Data!$C$1:$C$1000),ROW(Z154)-ROW(Z$7)),1),"")</f>
        <v/>
      </c>
      <c r="AA154" s="49" t="str">
        <f ca="1">IF(AB154="","",IF(INDEX(Data!$BI:$BI,MATCH(AB154,Data!$A:$A,0),1)=0,"",INDEX(Data!$BI:$BI,MATCH(AB154,Data!$A:$A,0),1)))</f>
        <v/>
      </c>
      <c r="AB154" s="49" t="str">
        <f ca="1">IFERROR(INDEX(Data!$A$1:Z$1000,_xlfn.AGGREGATE(15,6,(OFFSET(Data!$A$1,0,MATCH(AB$6,Data!$1:$1,0)-1,1000,1)=IF(AB$7="","Yes",AB$7))/(OFFSET(Data!$A$1,0,MATCH(AB$6,Data!$1:$1,0)-1,1000,1)=IF(AB$7="","Yes",AB$7))*ROW(Data!$C$1:$C$1000),ROW(AB154)-ROW(AB$7)),1),"")</f>
        <v/>
      </c>
      <c r="AC154" s="49" t="str">
        <f ca="1">IF(AD154="","",IF(INDEX(Data!$BI:$BI,MATCH(AD154,Data!$A:$A,0),1)=0,"",INDEX(Data!$BI:$BI,MATCH(AD154,Data!$A:$A,0),1)))</f>
        <v/>
      </c>
      <c r="AD154" s="49" t="str">
        <f ca="1">IFERROR(INDEX(Data!$A$1:AB$1000,_xlfn.AGGREGATE(15,6,(OFFSET(Data!$A$1,0,MATCH(AD$6,Data!$1:$1,0)-1,1000,1)=IF(AD$7="","Yes",AD$7))/(OFFSET(Data!$A$1,0,MATCH(AD$6,Data!$1:$1,0)-1,1000,1)=IF(AD$7="","Yes",AD$7))*ROW(Data!$C$1:$C$1000),ROW(AD154)-ROW(AD$7)),1),"")</f>
        <v/>
      </c>
      <c r="AE154" s="49" t="str">
        <f ca="1">IF(AF154="","",IF(INDEX(Data!$BI:$BI,MATCH(AF154,Data!$A:$A,0),1)=0,"",INDEX(Data!$BI:$BI,MATCH(AF154,Data!$A:$A,0),1)))</f>
        <v/>
      </c>
      <c r="AF154" s="49" t="str">
        <f ca="1">IFERROR(INDEX(Data!$A$1:AJ$1000,_xlfn.AGGREGATE(15,6,(OFFSET(Data!$A$1,0,MATCH(AF$6,Data!$1:$1,0)-1,1000,1)=IF(AF$7="","Yes",AF$7))/(OFFSET(Data!$A$1,0,MATCH(AF$6,Data!$1:$1,0)-1,1000,1)=IF(AF$7="","Yes",AF$7))*ROW(Data!$C$1:$C$1000),ROW(AF154)-ROW(AF$7)),1),"")</f>
        <v/>
      </c>
      <c r="AG154" s="49" t="str">
        <f ca="1">IF(AH154="","",IF(INDEX(Data!$BI:$BI,MATCH(AH154,Data!$A:$A,0),1)=0,"",INDEX(Data!$BI:$BI,MATCH(AH154,Data!$A:$A,0),1)))</f>
        <v/>
      </c>
      <c r="AH154" s="49" t="str">
        <f ca="1">IFERROR(INDEX(Data!$A$1:AL$1000,_xlfn.AGGREGATE(15,6,(OFFSET(Data!$A$1,0,MATCH(AH$6,Data!$1:$1,0)-1,1000,1)=IF(AH$7="","Yes",AH$7))/(OFFSET(Data!$A$1,0,MATCH(AH$6,Data!$1:$1,0)-1,1000,1)=IF(AH$7="","Yes",AH$7))*ROW(Data!$C$1:$C$1000),ROW(AH154)-ROW(AH$7)),1),"")</f>
        <v/>
      </c>
    </row>
    <row r="155" spans="1:34" x14ac:dyDescent="0.4">
      <c r="A155" s="49" t="str">
        <f ca="1">IF(B155="","",IF(INDEX(Data!$BI:$BI,MATCH(B155,Data!$A:$A,0),1)=0,"",INDEX(Data!$BI:$BI,MATCH(B155,Data!$A:$A,0),1)))</f>
        <v/>
      </c>
      <c r="B155" s="49" t="str">
        <f ca="1">IFERROR(INDEX(Data!A$1:$A$1000,_xlfn.AGGREGATE(15,6,(OFFSET(Data!$A$1,0,MATCH(B$6,Data!$1:$1,0)-1,1000,1)=IF(B$7="","Yes",B$7))/(OFFSET(Data!$A$1,0,MATCH(B$6,Data!$1:$1,0)-1,1000,1)=IF(B$7="","Yes",B$7))*ROW(Data!$C$1:$C$1000),ROW(B155)-ROW(B$7)),1),"")</f>
        <v/>
      </c>
      <c r="C155" s="49" t="str">
        <f ca="1">IF(D155="","",IF(INDEX(Data!$BI:$BI,MATCH(D155,Data!$A:$A,0),1)=0,"",INDEX(Data!$BI:$BI,MATCH(D155,Data!$A:$A,0),1)))</f>
        <v/>
      </c>
      <c r="D155" s="49" t="str">
        <f ca="1">IFERROR(INDEX(Data!$A$1:C$1000,_xlfn.AGGREGATE(15,6,(OFFSET(Data!$A$1,0,MATCH(D$6,Data!$1:$1,0)-1,1000,1)=IF(D$7="","Yes",D$7))/(OFFSET(Data!$A$1,0,MATCH(D$6,Data!$1:$1,0)-1,1000,1)=IF(D$7="","Yes",D$7))*ROW(Data!$C$1:$C$1000),ROW(D155)-ROW(D$7)),1),"")</f>
        <v/>
      </c>
      <c r="E155" s="49" t="str">
        <f ca="1">IF(F155="","",IF(INDEX(Data!$BI:$BI,MATCH(F155,Data!$A:$A,0),1)=0,"",INDEX(Data!$BI:$BI,MATCH(F155,Data!$A:$A,0),1)))</f>
        <v/>
      </c>
      <c r="F155" s="49" t="str">
        <f ca="1">IFERROR(INDEX(Data!$A$1:E$1000,_xlfn.AGGREGATE(15,6,(OFFSET(Data!$A$1,0,MATCH(F$6,Data!$1:$1,0)-1,1000,1)=IF(F$7="","Yes",F$7))/(OFFSET(Data!$A$1,0,MATCH(F$6,Data!$1:$1,0)-1,1000,1)=IF(F$7="","Yes",F$7))*ROW(Data!$C$1:$C$1000),ROW(F155)-ROW(F$7)),1),"")</f>
        <v/>
      </c>
      <c r="G155" s="49" t="str">
        <f ca="1">IF(H155="","",IF(INDEX(Data!$BI:$BI,MATCH(H155,Data!$A:$A,0),1)=0,"",INDEX(Data!$BI:$BI,MATCH(H155,Data!$A:$A,0),1)))</f>
        <v/>
      </c>
      <c r="H155" s="49" t="str">
        <f ca="1">IFERROR(INDEX(Data!$A$1:G$1000,_xlfn.AGGREGATE(15,6,(OFFSET(Data!$A$1,0,MATCH(H$6,Data!$1:$1,0)-1,1000,1)=IF(H$7="","Yes",H$7))/(OFFSET(Data!$A$1,0,MATCH(H$6,Data!$1:$1,0)-1,1000,1)=IF(H$7="","Yes",H$7))*ROW(Data!$C$1:$C$1000),ROW(H155)-ROW(H$7)),1),"")</f>
        <v/>
      </c>
      <c r="I155" s="49" t="str">
        <f ca="1">IF(J155="","",IF(INDEX(Data!$BI:$BI,MATCH(J155,Data!$A:$A,0),1)=0,"",INDEX(Data!$BI:$BI,MATCH(J155,Data!$A:$A,0),1)))</f>
        <v/>
      </c>
      <c r="J155" s="49" t="str">
        <f ca="1">IFERROR(INDEX(Data!$A$1:I$1000,_xlfn.AGGREGATE(15,6,(OFFSET(Data!$A$1,0,MATCH(J$6,Data!$1:$1,0)-1,1000,1)=IF(J$7="","Yes",J$7))/(OFFSET(Data!$A$1,0,MATCH(J$6,Data!$1:$1,0)-1,1000,1)=IF(J$7="","Yes",J$7))*ROW(Data!$C$1:$C$1000),ROW(J155)-ROW(J$7)),1),"")</f>
        <v/>
      </c>
      <c r="K155" s="49" t="str">
        <f ca="1">IF(L155="","",IF(INDEX(Data!$BI:$BI,MATCH(L155,Data!$A:$A,0),1)=0,"",INDEX(Data!$BI:$BI,MATCH(L155,Data!$A:$A,0),1)))</f>
        <v/>
      </c>
      <c r="L155" s="49" t="str">
        <f ca="1">IFERROR(INDEX(Data!$A$1:K$1000,_xlfn.AGGREGATE(15,6,(OFFSET(Data!$A$1,0,MATCH(L$6,Data!$1:$1,0)-1,1000,1)=IF(L$7="","Yes",L$7))/(OFFSET(Data!$A$1,0,MATCH(L$6,Data!$1:$1,0)-1,1000,1)=IF(L$7="","Yes",L$7))*ROW(Data!$C$1:$C$1000),ROW(L155)-ROW(L$7)),1),"")</f>
        <v/>
      </c>
      <c r="M155" s="49" t="str">
        <f ca="1">IF(N155="","",IF(INDEX(Data!$BI:$BI,MATCH(N155,Data!$A:$A,0),1)=0,"",INDEX(Data!$BI:$BI,MATCH(N155,Data!$A:$A,0),1)))</f>
        <v/>
      </c>
      <c r="N155" s="49" t="str">
        <f ca="1">IFERROR(INDEX(Data!$A$1:M$1000,_xlfn.AGGREGATE(15,6,(OFFSET(Data!$A$1,0,MATCH(N$6,Data!$1:$1,0)-1,1000,1)=IF(N$7="","Yes",N$7))/(OFFSET(Data!$A$1,0,MATCH(N$6,Data!$1:$1,0)-1,1000,1)=IF(N$7="","Yes",N$7))*ROW(Data!$C$1:$C$1000),ROW(N155)-ROW(N$7)),1),"")</f>
        <v/>
      </c>
      <c r="O155" s="49" t="str">
        <f ca="1">IF(P155="","",IF(INDEX(Data!$BI:$BI,MATCH(P155,Data!$A:$A,0),1)=0,"",INDEX(Data!$BI:$BI,MATCH(P155,Data!$A:$A,0),1)))</f>
        <v/>
      </c>
      <c r="P155" s="49" t="str">
        <f ca="1">IFERROR(INDEX(Data!$A$1:O$1000,_xlfn.AGGREGATE(15,6,(OFFSET(Data!$A$1,0,MATCH(P$6,Data!$1:$1,0)-1,1000,1)=IF(P$7="","Yes",P$7))/(OFFSET(Data!$A$1,0,MATCH(P$6,Data!$1:$1,0)-1,1000,1)=IF(P$7="","Yes",P$7))*ROW(Data!$C$1:$C$1000),ROW(P155)-ROW(P$7)),1),"")</f>
        <v/>
      </c>
      <c r="Q155" s="49" t="str">
        <f ca="1">IF(R155="","",IF(INDEX(Data!$BI:$BI,MATCH(R155,Data!$A:$A,0),1)=0,"",INDEX(Data!$BI:$BI,MATCH(R155,Data!$A:$A,0),1)))</f>
        <v/>
      </c>
      <c r="R155" s="49" t="str">
        <f ca="1">IFERROR(INDEX(Data!$A$1:Q$1000,_xlfn.AGGREGATE(15,6,(OFFSET(Data!$A$1,0,MATCH(R$6,Data!$1:$1,0)-1,1000,1)=IF(R$7="","Yes",R$7))/(OFFSET(Data!$A$1,0,MATCH(R$6,Data!$1:$1,0)-1,1000,1)=IF(R$7="","Yes",R$7))*ROW(Data!$C$1:$C$1000),ROW(R155)-ROW(R$7)),1),"")</f>
        <v/>
      </c>
      <c r="S155" s="49" t="str">
        <f ca="1">IF(T155="","",IF(INDEX(Data!$BI:$BI,MATCH(T155,Data!$A:$A,0),1)=0,"",INDEX(Data!$BI:$BI,MATCH(T155,Data!$A:$A,0),1)))</f>
        <v/>
      </c>
      <c r="T155" s="49" t="str">
        <f ca="1">IFERROR(INDEX(Data!$A$1:R$1000,_xlfn.AGGREGATE(15,6,(OFFSET(Data!$A$1,0,MATCH(T$6,Data!$1:$1,0)-1,1000,1)=IF(T$7="","Yes",T$7))/(OFFSET(Data!$A$1,0,MATCH(T$6,Data!$1:$1,0)-1,1000,1)=IF(T$7="","Yes",T$7))*ROW(Data!$C$1:$C$1000),ROW(T155)-ROW(T$7)),1),"")</f>
        <v/>
      </c>
      <c r="U155" s="49" t="str">
        <f ca="1">IF(V155="","",IF(INDEX(Data!$BI:$BI,MATCH(V155,Data!$A:$A,0),1)=0,"",INDEX(Data!$BI:$BI,MATCH(V155,Data!$A:$A,0),1)))</f>
        <v/>
      </c>
      <c r="V155" s="49" t="str">
        <f ca="1">IFERROR(INDEX(Data!$A$1:T$1000,_xlfn.AGGREGATE(15,6,(OFFSET(Data!$A$1,0,MATCH(V$6,Data!$1:$1,0)-1,1000,1)=IF(V$7="","Yes",V$7))/(OFFSET(Data!$A$1,0,MATCH(V$6,Data!$1:$1,0)-1,1000,1)=IF(V$7="","Yes",V$7))*ROW(Data!$C$1:$C$1000),ROW(V155)-ROW(V$7)),1),"")</f>
        <v/>
      </c>
      <c r="W155" s="49" t="str">
        <f ca="1">IF(X155="","",IF(INDEX(Data!$BI:$BI,MATCH(X155,Data!$A:$A,0),1)=0,"",INDEX(Data!$BI:$BI,MATCH(X155,Data!$A:$A,0),1)))</f>
        <v/>
      </c>
      <c r="X155" s="49" t="str">
        <f ca="1">IFERROR(INDEX(Data!$A$1:V$1000,_xlfn.AGGREGATE(15,6,(OFFSET(Data!$A$1,0,MATCH(X$6,Data!$1:$1,0)-1,1000,1)=IF(X$7="","Yes",X$7))/(OFFSET(Data!$A$1,0,MATCH(X$6,Data!$1:$1,0)-1,1000,1)=IF(X$7="","Yes",X$7))*ROW(Data!$C$1:$C$1000),ROW(X155)-ROW(X$7)),1),"")</f>
        <v/>
      </c>
      <c r="Y155" s="49" t="str">
        <f ca="1">IF(Z155="","",IF(INDEX(Data!$BI:$BI,MATCH(Z155,Data!$A:$A,0),1)=0,"",INDEX(Data!$BI:$BI,MATCH(Z155,Data!$A:$A,0),1)))</f>
        <v/>
      </c>
      <c r="Z155" s="49" t="str">
        <f ca="1">IFERROR(INDEX(Data!$A$1:X$1000,_xlfn.AGGREGATE(15,6,(OFFSET(Data!$A$1,0,MATCH(Z$6,Data!$1:$1,0)-1,1000,1)=IF(Z$7="","Yes",Z$7))/(OFFSET(Data!$A$1,0,MATCH(Z$6,Data!$1:$1,0)-1,1000,1)=IF(Z$7="","Yes",Z$7))*ROW(Data!$C$1:$C$1000),ROW(Z155)-ROW(Z$7)),1),"")</f>
        <v/>
      </c>
      <c r="AA155" s="49" t="str">
        <f ca="1">IF(AB155="","",IF(INDEX(Data!$BI:$BI,MATCH(AB155,Data!$A:$A,0),1)=0,"",INDEX(Data!$BI:$BI,MATCH(AB155,Data!$A:$A,0),1)))</f>
        <v/>
      </c>
      <c r="AB155" s="49" t="str">
        <f ca="1">IFERROR(INDEX(Data!$A$1:Z$1000,_xlfn.AGGREGATE(15,6,(OFFSET(Data!$A$1,0,MATCH(AB$6,Data!$1:$1,0)-1,1000,1)=IF(AB$7="","Yes",AB$7))/(OFFSET(Data!$A$1,0,MATCH(AB$6,Data!$1:$1,0)-1,1000,1)=IF(AB$7="","Yes",AB$7))*ROW(Data!$C$1:$C$1000),ROW(AB155)-ROW(AB$7)),1),"")</f>
        <v/>
      </c>
      <c r="AC155" s="49" t="str">
        <f ca="1">IF(AD155="","",IF(INDEX(Data!$BI:$BI,MATCH(AD155,Data!$A:$A,0),1)=0,"",INDEX(Data!$BI:$BI,MATCH(AD155,Data!$A:$A,0),1)))</f>
        <v/>
      </c>
      <c r="AD155" s="49" t="str">
        <f ca="1">IFERROR(INDEX(Data!$A$1:AB$1000,_xlfn.AGGREGATE(15,6,(OFFSET(Data!$A$1,0,MATCH(AD$6,Data!$1:$1,0)-1,1000,1)=IF(AD$7="","Yes",AD$7))/(OFFSET(Data!$A$1,0,MATCH(AD$6,Data!$1:$1,0)-1,1000,1)=IF(AD$7="","Yes",AD$7))*ROW(Data!$C$1:$C$1000),ROW(AD155)-ROW(AD$7)),1),"")</f>
        <v/>
      </c>
      <c r="AE155" s="49" t="str">
        <f ca="1">IF(AF155="","",IF(INDEX(Data!$BI:$BI,MATCH(AF155,Data!$A:$A,0),1)=0,"",INDEX(Data!$BI:$BI,MATCH(AF155,Data!$A:$A,0),1)))</f>
        <v/>
      </c>
      <c r="AF155" s="49" t="str">
        <f ca="1">IFERROR(INDEX(Data!$A$1:AJ$1000,_xlfn.AGGREGATE(15,6,(OFFSET(Data!$A$1,0,MATCH(AF$6,Data!$1:$1,0)-1,1000,1)=IF(AF$7="","Yes",AF$7))/(OFFSET(Data!$A$1,0,MATCH(AF$6,Data!$1:$1,0)-1,1000,1)=IF(AF$7="","Yes",AF$7))*ROW(Data!$C$1:$C$1000),ROW(AF155)-ROW(AF$7)),1),"")</f>
        <v/>
      </c>
      <c r="AG155" s="49" t="str">
        <f ca="1">IF(AH155="","",IF(INDEX(Data!$BI:$BI,MATCH(AH155,Data!$A:$A,0),1)=0,"",INDEX(Data!$BI:$BI,MATCH(AH155,Data!$A:$A,0),1)))</f>
        <v/>
      </c>
      <c r="AH155" s="49" t="str">
        <f ca="1">IFERROR(INDEX(Data!$A$1:AL$1000,_xlfn.AGGREGATE(15,6,(OFFSET(Data!$A$1,0,MATCH(AH$6,Data!$1:$1,0)-1,1000,1)=IF(AH$7="","Yes",AH$7))/(OFFSET(Data!$A$1,0,MATCH(AH$6,Data!$1:$1,0)-1,1000,1)=IF(AH$7="","Yes",AH$7))*ROW(Data!$C$1:$C$1000),ROW(AH155)-ROW(AH$7)),1),"")</f>
        <v/>
      </c>
    </row>
    <row r="156" spans="1:34" x14ac:dyDescent="0.4">
      <c r="A156" s="49" t="str">
        <f ca="1">IF(B156="","",IF(INDEX(Data!$BI:$BI,MATCH(B156,Data!$A:$A,0),1)=0,"",INDEX(Data!$BI:$BI,MATCH(B156,Data!$A:$A,0),1)))</f>
        <v/>
      </c>
      <c r="B156" s="49" t="str">
        <f ca="1">IFERROR(INDEX(Data!A$1:$A$1000,_xlfn.AGGREGATE(15,6,(OFFSET(Data!$A$1,0,MATCH(B$6,Data!$1:$1,0)-1,1000,1)=IF(B$7="","Yes",B$7))/(OFFSET(Data!$A$1,0,MATCH(B$6,Data!$1:$1,0)-1,1000,1)=IF(B$7="","Yes",B$7))*ROW(Data!$C$1:$C$1000),ROW(B156)-ROW(B$7)),1),"")</f>
        <v/>
      </c>
      <c r="C156" s="49" t="str">
        <f ca="1">IF(D156="","",IF(INDEX(Data!$BI:$BI,MATCH(D156,Data!$A:$A,0),1)=0,"",INDEX(Data!$BI:$BI,MATCH(D156,Data!$A:$A,0),1)))</f>
        <v/>
      </c>
      <c r="D156" s="49" t="str">
        <f ca="1">IFERROR(INDEX(Data!$A$1:C$1000,_xlfn.AGGREGATE(15,6,(OFFSET(Data!$A$1,0,MATCH(D$6,Data!$1:$1,0)-1,1000,1)=IF(D$7="","Yes",D$7))/(OFFSET(Data!$A$1,0,MATCH(D$6,Data!$1:$1,0)-1,1000,1)=IF(D$7="","Yes",D$7))*ROW(Data!$C$1:$C$1000),ROW(D156)-ROW(D$7)),1),"")</f>
        <v/>
      </c>
      <c r="E156" s="49" t="str">
        <f ca="1">IF(F156="","",IF(INDEX(Data!$BI:$BI,MATCH(F156,Data!$A:$A,0),1)=0,"",INDEX(Data!$BI:$BI,MATCH(F156,Data!$A:$A,0),1)))</f>
        <v/>
      </c>
      <c r="F156" s="49" t="str">
        <f ca="1">IFERROR(INDEX(Data!$A$1:E$1000,_xlfn.AGGREGATE(15,6,(OFFSET(Data!$A$1,0,MATCH(F$6,Data!$1:$1,0)-1,1000,1)=IF(F$7="","Yes",F$7))/(OFFSET(Data!$A$1,0,MATCH(F$6,Data!$1:$1,0)-1,1000,1)=IF(F$7="","Yes",F$7))*ROW(Data!$C$1:$C$1000),ROW(F156)-ROW(F$7)),1),"")</f>
        <v/>
      </c>
      <c r="G156" s="49" t="str">
        <f ca="1">IF(H156="","",IF(INDEX(Data!$BI:$BI,MATCH(H156,Data!$A:$A,0),1)=0,"",INDEX(Data!$BI:$BI,MATCH(H156,Data!$A:$A,0),1)))</f>
        <v/>
      </c>
      <c r="H156" s="49" t="str">
        <f ca="1">IFERROR(INDEX(Data!$A$1:G$1000,_xlfn.AGGREGATE(15,6,(OFFSET(Data!$A$1,0,MATCH(H$6,Data!$1:$1,0)-1,1000,1)=IF(H$7="","Yes",H$7))/(OFFSET(Data!$A$1,0,MATCH(H$6,Data!$1:$1,0)-1,1000,1)=IF(H$7="","Yes",H$7))*ROW(Data!$C$1:$C$1000),ROW(H156)-ROW(H$7)),1),"")</f>
        <v/>
      </c>
      <c r="I156" s="49" t="str">
        <f ca="1">IF(J156="","",IF(INDEX(Data!$BI:$BI,MATCH(J156,Data!$A:$A,0),1)=0,"",INDEX(Data!$BI:$BI,MATCH(J156,Data!$A:$A,0),1)))</f>
        <v/>
      </c>
      <c r="J156" s="49" t="str">
        <f ca="1">IFERROR(INDEX(Data!$A$1:I$1000,_xlfn.AGGREGATE(15,6,(OFFSET(Data!$A$1,0,MATCH(J$6,Data!$1:$1,0)-1,1000,1)=IF(J$7="","Yes",J$7))/(OFFSET(Data!$A$1,0,MATCH(J$6,Data!$1:$1,0)-1,1000,1)=IF(J$7="","Yes",J$7))*ROW(Data!$C$1:$C$1000),ROW(J156)-ROW(J$7)),1),"")</f>
        <v/>
      </c>
      <c r="K156" s="49" t="str">
        <f ca="1">IF(L156="","",IF(INDEX(Data!$BI:$BI,MATCH(L156,Data!$A:$A,0),1)=0,"",INDEX(Data!$BI:$BI,MATCH(L156,Data!$A:$A,0),1)))</f>
        <v/>
      </c>
      <c r="L156" s="49" t="str">
        <f ca="1">IFERROR(INDEX(Data!$A$1:K$1000,_xlfn.AGGREGATE(15,6,(OFFSET(Data!$A$1,0,MATCH(L$6,Data!$1:$1,0)-1,1000,1)=IF(L$7="","Yes",L$7))/(OFFSET(Data!$A$1,0,MATCH(L$6,Data!$1:$1,0)-1,1000,1)=IF(L$7="","Yes",L$7))*ROW(Data!$C$1:$C$1000),ROW(L156)-ROW(L$7)),1),"")</f>
        <v/>
      </c>
      <c r="M156" s="49" t="str">
        <f ca="1">IF(N156="","",IF(INDEX(Data!$BI:$BI,MATCH(N156,Data!$A:$A,0),1)=0,"",INDEX(Data!$BI:$BI,MATCH(N156,Data!$A:$A,0),1)))</f>
        <v/>
      </c>
      <c r="N156" s="49" t="str">
        <f ca="1">IFERROR(INDEX(Data!$A$1:M$1000,_xlfn.AGGREGATE(15,6,(OFFSET(Data!$A$1,0,MATCH(N$6,Data!$1:$1,0)-1,1000,1)=IF(N$7="","Yes",N$7))/(OFFSET(Data!$A$1,0,MATCH(N$6,Data!$1:$1,0)-1,1000,1)=IF(N$7="","Yes",N$7))*ROW(Data!$C$1:$C$1000),ROW(N156)-ROW(N$7)),1),"")</f>
        <v/>
      </c>
      <c r="O156" s="49" t="str">
        <f ca="1">IF(P156="","",IF(INDEX(Data!$BI:$BI,MATCH(P156,Data!$A:$A,0),1)=0,"",INDEX(Data!$BI:$BI,MATCH(P156,Data!$A:$A,0),1)))</f>
        <v/>
      </c>
      <c r="P156" s="49" t="str">
        <f ca="1">IFERROR(INDEX(Data!$A$1:O$1000,_xlfn.AGGREGATE(15,6,(OFFSET(Data!$A$1,0,MATCH(P$6,Data!$1:$1,0)-1,1000,1)=IF(P$7="","Yes",P$7))/(OFFSET(Data!$A$1,0,MATCH(P$6,Data!$1:$1,0)-1,1000,1)=IF(P$7="","Yes",P$7))*ROW(Data!$C$1:$C$1000),ROW(P156)-ROW(P$7)),1),"")</f>
        <v/>
      </c>
      <c r="Q156" s="49" t="str">
        <f ca="1">IF(R156="","",IF(INDEX(Data!$BI:$BI,MATCH(R156,Data!$A:$A,0),1)=0,"",INDEX(Data!$BI:$BI,MATCH(R156,Data!$A:$A,0),1)))</f>
        <v/>
      </c>
      <c r="R156" s="49" t="str">
        <f ca="1">IFERROR(INDEX(Data!$A$1:Q$1000,_xlfn.AGGREGATE(15,6,(OFFSET(Data!$A$1,0,MATCH(R$6,Data!$1:$1,0)-1,1000,1)=IF(R$7="","Yes",R$7))/(OFFSET(Data!$A$1,0,MATCH(R$6,Data!$1:$1,0)-1,1000,1)=IF(R$7="","Yes",R$7))*ROW(Data!$C$1:$C$1000),ROW(R156)-ROW(R$7)),1),"")</f>
        <v/>
      </c>
      <c r="S156" s="49" t="str">
        <f ca="1">IF(T156="","",IF(INDEX(Data!$BI:$BI,MATCH(T156,Data!$A:$A,0),1)=0,"",INDEX(Data!$BI:$BI,MATCH(T156,Data!$A:$A,0),1)))</f>
        <v/>
      </c>
      <c r="T156" s="49" t="str">
        <f ca="1">IFERROR(INDEX(Data!$A$1:R$1000,_xlfn.AGGREGATE(15,6,(OFFSET(Data!$A$1,0,MATCH(T$6,Data!$1:$1,0)-1,1000,1)=IF(T$7="","Yes",T$7))/(OFFSET(Data!$A$1,0,MATCH(T$6,Data!$1:$1,0)-1,1000,1)=IF(T$7="","Yes",T$7))*ROW(Data!$C$1:$C$1000),ROW(T156)-ROW(T$7)),1),"")</f>
        <v/>
      </c>
      <c r="U156" s="49" t="str">
        <f ca="1">IF(V156="","",IF(INDEX(Data!$BI:$BI,MATCH(V156,Data!$A:$A,0),1)=0,"",INDEX(Data!$BI:$BI,MATCH(V156,Data!$A:$A,0),1)))</f>
        <v/>
      </c>
      <c r="V156" s="49" t="str">
        <f ca="1">IFERROR(INDEX(Data!$A$1:T$1000,_xlfn.AGGREGATE(15,6,(OFFSET(Data!$A$1,0,MATCH(V$6,Data!$1:$1,0)-1,1000,1)=IF(V$7="","Yes",V$7))/(OFFSET(Data!$A$1,0,MATCH(V$6,Data!$1:$1,0)-1,1000,1)=IF(V$7="","Yes",V$7))*ROW(Data!$C$1:$C$1000),ROW(V156)-ROW(V$7)),1),"")</f>
        <v/>
      </c>
      <c r="W156" s="49" t="str">
        <f ca="1">IF(X156="","",IF(INDEX(Data!$BI:$BI,MATCH(X156,Data!$A:$A,0),1)=0,"",INDEX(Data!$BI:$BI,MATCH(X156,Data!$A:$A,0),1)))</f>
        <v/>
      </c>
      <c r="X156" s="49" t="str">
        <f ca="1">IFERROR(INDEX(Data!$A$1:V$1000,_xlfn.AGGREGATE(15,6,(OFFSET(Data!$A$1,0,MATCH(X$6,Data!$1:$1,0)-1,1000,1)=IF(X$7="","Yes",X$7))/(OFFSET(Data!$A$1,0,MATCH(X$6,Data!$1:$1,0)-1,1000,1)=IF(X$7="","Yes",X$7))*ROW(Data!$C$1:$C$1000),ROW(X156)-ROW(X$7)),1),"")</f>
        <v/>
      </c>
      <c r="Y156" s="49" t="str">
        <f ca="1">IF(Z156="","",IF(INDEX(Data!$BI:$BI,MATCH(Z156,Data!$A:$A,0),1)=0,"",INDEX(Data!$BI:$BI,MATCH(Z156,Data!$A:$A,0),1)))</f>
        <v/>
      </c>
      <c r="Z156" s="49" t="str">
        <f ca="1">IFERROR(INDEX(Data!$A$1:X$1000,_xlfn.AGGREGATE(15,6,(OFFSET(Data!$A$1,0,MATCH(Z$6,Data!$1:$1,0)-1,1000,1)=IF(Z$7="","Yes",Z$7))/(OFFSET(Data!$A$1,0,MATCH(Z$6,Data!$1:$1,0)-1,1000,1)=IF(Z$7="","Yes",Z$7))*ROW(Data!$C$1:$C$1000),ROW(Z156)-ROW(Z$7)),1),"")</f>
        <v/>
      </c>
      <c r="AA156" s="49" t="str">
        <f ca="1">IF(AB156="","",IF(INDEX(Data!$BI:$BI,MATCH(AB156,Data!$A:$A,0),1)=0,"",INDEX(Data!$BI:$BI,MATCH(AB156,Data!$A:$A,0),1)))</f>
        <v/>
      </c>
      <c r="AB156" s="49" t="str">
        <f ca="1">IFERROR(INDEX(Data!$A$1:Z$1000,_xlfn.AGGREGATE(15,6,(OFFSET(Data!$A$1,0,MATCH(AB$6,Data!$1:$1,0)-1,1000,1)=IF(AB$7="","Yes",AB$7))/(OFFSET(Data!$A$1,0,MATCH(AB$6,Data!$1:$1,0)-1,1000,1)=IF(AB$7="","Yes",AB$7))*ROW(Data!$C$1:$C$1000),ROW(AB156)-ROW(AB$7)),1),"")</f>
        <v/>
      </c>
      <c r="AC156" s="49" t="str">
        <f ca="1">IF(AD156="","",IF(INDEX(Data!$BI:$BI,MATCH(AD156,Data!$A:$A,0),1)=0,"",INDEX(Data!$BI:$BI,MATCH(AD156,Data!$A:$A,0),1)))</f>
        <v/>
      </c>
      <c r="AD156" s="49" t="str">
        <f ca="1">IFERROR(INDEX(Data!$A$1:AB$1000,_xlfn.AGGREGATE(15,6,(OFFSET(Data!$A$1,0,MATCH(AD$6,Data!$1:$1,0)-1,1000,1)=IF(AD$7="","Yes",AD$7))/(OFFSET(Data!$A$1,0,MATCH(AD$6,Data!$1:$1,0)-1,1000,1)=IF(AD$7="","Yes",AD$7))*ROW(Data!$C$1:$C$1000),ROW(AD156)-ROW(AD$7)),1),"")</f>
        <v/>
      </c>
      <c r="AE156" s="49" t="str">
        <f ca="1">IF(AF156="","",IF(INDEX(Data!$BI:$BI,MATCH(AF156,Data!$A:$A,0),1)=0,"",INDEX(Data!$BI:$BI,MATCH(AF156,Data!$A:$A,0),1)))</f>
        <v/>
      </c>
      <c r="AF156" s="49" t="str">
        <f ca="1">IFERROR(INDEX(Data!$A$1:AJ$1000,_xlfn.AGGREGATE(15,6,(OFFSET(Data!$A$1,0,MATCH(AF$6,Data!$1:$1,0)-1,1000,1)=IF(AF$7="","Yes",AF$7))/(OFFSET(Data!$A$1,0,MATCH(AF$6,Data!$1:$1,0)-1,1000,1)=IF(AF$7="","Yes",AF$7))*ROW(Data!$C$1:$C$1000),ROW(AF156)-ROW(AF$7)),1),"")</f>
        <v/>
      </c>
      <c r="AG156" s="49" t="str">
        <f ca="1">IF(AH156="","",IF(INDEX(Data!$BI:$BI,MATCH(AH156,Data!$A:$A,0),1)=0,"",INDEX(Data!$BI:$BI,MATCH(AH156,Data!$A:$A,0),1)))</f>
        <v/>
      </c>
      <c r="AH156" s="49" t="str">
        <f ca="1">IFERROR(INDEX(Data!$A$1:AL$1000,_xlfn.AGGREGATE(15,6,(OFFSET(Data!$A$1,0,MATCH(AH$6,Data!$1:$1,0)-1,1000,1)=IF(AH$7="","Yes",AH$7))/(OFFSET(Data!$A$1,0,MATCH(AH$6,Data!$1:$1,0)-1,1000,1)=IF(AH$7="","Yes",AH$7))*ROW(Data!$C$1:$C$1000),ROW(AH156)-ROW(AH$7)),1),"")</f>
        <v/>
      </c>
    </row>
    <row r="157" spans="1:34" x14ac:dyDescent="0.4">
      <c r="A157" s="49" t="str">
        <f ca="1">IF(B157="","",IF(INDEX(Data!$BI:$BI,MATCH(B157,Data!$A:$A,0),1)=0,"",INDEX(Data!$BI:$BI,MATCH(B157,Data!$A:$A,0),1)))</f>
        <v/>
      </c>
      <c r="B157" s="49" t="str">
        <f ca="1">IFERROR(INDEX(Data!A$1:$A$1000,_xlfn.AGGREGATE(15,6,(OFFSET(Data!$A$1,0,MATCH(B$6,Data!$1:$1,0)-1,1000,1)=IF(B$7="","Yes",B$7))/(OFFSET(Data!$A$1,0,MATCH(B$6,Data!$1:$1,0)-1,1000,1)=IF(B$7="","Yes",B$7))*ROW(Data!$C$1:$C$1000),ROW(B157)-ROW(B$7)),1),"")</f>
        <v/>
      </c>
      <c r="C157" s="49" t="str">
        <f ca="1">IF(D157="","",IF(INDEX(Data!$BI:$BI,MATCH(D157,Data!$A:$A,0),1)=0,"",INDEX(Data!$BI:$BI,MATCH(D157,Data!$A:$A,0),1)))</f>
        <v/>
      </c>
      <c r="D157" s="49" t="str">
        <f ca="1">IFERROR(INDEX(Data!$A$1:C$1000,_xlfn.AGGREGATE(15,6,(OFFSET(Data!$A$1,0,MATCH(D$6,Data!$1:$1,0)-1,1000,1)=IF(D$7="","Yes",D$7))/(OFFSET(Data!$A$1,0,MATCH(D$6,Data!$1:$1,0)-1,1000,1)=IF(D$7="","Yes",D$7))*ROW(Data!$C$1:$C$1000),ROW(D157)-ROW(D$7)),1),"")</f>
        <v/>
      </c>
      <c r="E157" s="49" t="str">
        <f ca="1">IF(F157="","",IF(INDEX(Data!$BI:$BI,MATCH(F157,Data!$A:$A,0),1)=0,"",INDEX(Data!$BI:$BI,MATCH(F157,Data!$A:$A,0),1)))</f>
        <v/>
      </c>
      <c r="F157" s="49" t="str">
        <f ca="1">IFERROR(INDEX(Data!$A$1:E$1000,_xlfn.AGGREGATE(15,6,(OFFSET(Data!$A$1,0,MATCH(F$6,Data!$1:$1,0)-1,1000,1)=IF(F$7="","Yes",F$7))/(OFFSET(Data!$A$1,0,MATCH(F$6,Data!$1:$1,0)-1,1000,1)=IF(F$7="","Yes",F$7))*ROW(Data!$C$1:$C$1000),ROW(F157)-ROW(F$7)),1),"")</f>
        <v/>
      </c>
      <c r="G157" s="49" t="str">
        <f ca="1">IF(H157="","",IF(INDEX(Data!$BI:$BI,MATCH(H157,Data!$A:$A,0),1)=0,"",INDEX(Data!$BI:$BI,MATCH(H157,Data!$A:$A,0),1)))</f>
        <v/>
      </c>
      <c r="H157" s="49" t="str">
        <f ca="1">IFERROR(INDEX(Data!$A$1:G$1000,_xlfn.AGGREGATE(15,6,(OFFSET(Data!$A$1,0,MATCH(H$6,Data!$1:$1,0)-1,1000,1)=IF(H$7="","Yes",H$7))/(OFFSET(Data!$A$1,0,MATCH(H$6,Data!$1:$1,0)-1,1000,1)=IF(H$7="","Yes",H$7))*ROW(Data!$C$1:$C$1000),ROW(H157)-ROW(H$7)),1),"")</f>
        <v/>
      </c>
      <c r="I157" s="49" t="str">
        <f ca="1">IF(J157="","",IF(INDEX(Data!$BI:$BI,MATCH(J157,Data!$A:$A,0),1)=0,"",INDEX(Data!$BI:$BI,MATCH(J157,Data!$A:$A,0),1)))</f>
        <v/>
      </c>
      <c r="J157" s="49" t="str">
        <f ca="1">IFERROR(INDEX(Data!$A$1:I$1000,_xlfn.AGGREGATE(15,6,(OFFSET(Data!$A$1,0,MATCH(J$6,Data!$1:$1,0)-1,1000,1)=IF(J$7="","Yes",J$7))/(OFFSET(Data!$A$1,0,MATCH(J$6,Data!$1:$1,0)-1,1000,1)=IF(J$7="","Yes",J$7))*ROW(Data!$C$1:$C$1000),ROW(J157)-ROW(J$7)),1),"")</f>
        <v/>
      </c>
      <c r="K157" s="49" t="str">
        <f ca="1">IF(L157="","",IF(INDEX(Data!$BI:$BI,MATCH(L157,Data!$A:$A,0),1)=0,"",INDEX(Data!$BI:$BI,MATCH(L157,Data!$A:$A,0),1)))</f>
        <v/>
      </c>
      <c r="L157" s="49" t="str">
        <f ca="1">IFERROR(INDEX(Data!$A$1:K$1000,_xlfn.AGGREGATE(15,6,(OFFSET(Data!$A$1,0,MATCH(L$6,Data!$1:$1,0)-1,1000,1)=IF(L$7="","Yes",L$7))/(OFFSET(Data!$A$1,0,MATCH(L$6,Data!$1:$1,0)-1,1000,1)=IF(L$7="","Yes",L$7))*ROW(Data!$C$1:$C$1000),ROW(L157)-ROW(L$7)),1),"")</f>
        <v/>
      </c>
      <c r="M157" s="49" t="str">
        <f ca="1">IF(N157="","",IF(INDEX(Data!$BI:$BI,MATCH(N157,Data!$A:$A,0),1)=0,"",INDEX(Data!$BI:$BI,MATCH(N157,Data!$A:$A,0),1)))</f>
        <v/>
      </c>
      <c r="N157" s="49" t="str">
        <f ca="1">IFERROR(INDEX(Data!$A$1:M$1000,_xlfn.AGGREGATE(15,6,(OFFSET(Data!$A$1,0,MATCH(N$6,Data!$1:$1,0)-1,1000,1)=IF(N$7="","Yes",N$7))/(OFFSET(Data!$A$1,0,MATCH(N$6,Data!$1:$1,0)-1,1000,1)=IF(N$7="","Yes",N$7))*ROW(Data!$C$1:$C$1000),ROW(N157)-ROW(N$7)),1),"")</f>
        <v/>
      </c>
      <c r="O157" s="49" t="str">
        <f ca="1">IF(P157="","",IF(INDEX(Data!$BI:$BI,MATCH(P157,Data!$A:$A,0),1)=0,"",INDEX(Data!$BI:$BI,MATCH(P157,Data!$A:$A,0),1)))</f>
        <v/>
      </c>
      <c r="P157" s="49" t="str">
        <f ca="1">IFERROR(INDEX(Data!$A$1:O$1000,_xlfn.AGGREGATE(15,6,(OFFSET(Data!$A$1,0,MATCH(P$6,Data!$1:$1,0)-1,1000,1)=IF(P$7="","Yes",P$7))/(OFFSET(Data!$A$1,0,MATCH(P$6,Data!$1:$1,0)-1,1000,1)=IF(P$7="","Yes",P$7))*ROW(Data!$C$1:$C$1000),ROW(P157)-ROW(P$7)),1),"")</f>
        <v/>
      </c>
      <c r="Q157" s="49" t="str">
        <f ca="1">IF(R157="","",IF(INDEX(Data!$BI:$BI,MATCH(R157,Data!$A:$A,0),1)=0,"",INDEX(Data!$BI:$BI,MATCH(R157,Data!$A:$A,0),1)))</f>
        <v/>
      </c>
      <c r="R157" s="49" t="str">
        <f ca="1">IFERROR(INDEX(Data!$A$1:Q$1000,_xlfn.AGGREGATE(15,6,(OFFSET(Data!$A$1,0,MATCH(R$6,Data!$1:$1,0)-1,1000,1)=IF(R$7="","Yes",R$7))/(OFFSET(Data!$A$1,0,MATCH(R$6,Data!$1:$1,0)-1,1000,1)=IF(R$7="","Yes",R$7))*ROW(Data!$C$1:$C$1000),ROW(R157)-ROW(R$7)),1),"")</f>
        <v/>
      </c>
      <c r="S157" s="49" t="str">
        <f ca="1">IF(T157="","",IF(INDEX(Data!$BI:$BI,MATCH(T157,Data!$A:$A,0),1)=0,"",INDEX(Data!$BI:$BI,MATCH(T157,Data!$A:$A,0),1)))</f>
        <v/>
      </c>
      <c r="T157" s="49" t="str">
        <f ca="1">IFERROR(INDEX(Data!$A$1:R$1000,_xlfn.AGGREGATE(15,6,(OFFSET(Data!$A$1,0,MATCH(T$6,Data!$1:$1,0)-1,1000,1)=IF(T$7="","Yes",T$7))/(OFFSET(Data!$A$1,0,MATCH(T$6,Data!$1:$1,0)-1,1000,1)=IF(T$7="","Yes",T$7))*ROW(Data!$C$1:$C$1000),ROW(T157)-ROW(T$7)),1),"")</f>
        <v/>
      </c>
      <c r="U157" s="49" t="str">
        <f ca="1">IF(V157="","",IF(INDEX(Data!$BI:$BI,MATCH(V157,Data!$A:$A,0),1)=0,"",INDEX(Data!$BI:$BI,MATCH(V157,Data!$A:$A,0),1)))</f>
        <v/>
      </c>
      <c r="V157" s="49" t="str">
        <f ca="1">IFERROR(INDEX(Data!$A$1:T$1000,_xlfn.AGGREGATE(15,6,(OFFSET(Data!$A$1,0,MATCH(V$6,Data!$1:$1,0)-1,1000,1)=IF(V$7="","Yes",V$7))/(OFFSET(Data!$A$1,0,MATCH(V$6,Data!$1:$1,0)-1,1000,1)=IF(V$7="","Yes",V$7))*ROW(Data!$C$1:$C$1000),ROW(V157)-ROW(V$7)),1),"")</f>
        <v/>
      </c>
      <c r="W157" s="49" t="str">
        <f ca="1">IF(X157="","",IF(INDEX(Data!$BI:$BI,MATCH(X157,Data!$A:$A,0),1)=0,"",INDEX(Data!$BI:$BI,MATCH(X157,Data!$A:$A,0),1)))</f>
        <v/>
      </c>
      <c r="X157" s="49" t="str">
        <f ca="1">IFERROR(INDEX(Data!$A$1:V$1000,_xlfn.AGGREGATE(15,6,(OFFSET(Data!$A$1,0,MATCH(X$6,Data!$1:$1,0)-1,1000,1)=IF(X$7="","Yes",X$7))/(OFFSET(Data!$A$1,0,MATCH(X$6,Data!$1:$1,0)-1,1000,1)=IF(X$7="","Yes",X$7))*ROW(Data!$C$1:$C$1000),ROW(X157)-ROW(X$7)),1),"")</f>
        <v/>
      </c>
      <c r="Y157" s="49" t="str">
        <f ca="1">IF(Z157="","",IF(INDEX(Data!$BI:$BI,MATCH(Z157,Data!$A:$A,0),1)=0,"",INDEX(Data!$BI:$BI,MATCH(Z157,Data!$A:$A,0),1)))</f>
        <v/>
      </c>
      <c r="Z157" s="49" t="str">
        <f ca="1">IFERROR(INDEX(Data!$A$1:X$1000,_xlfn.AGGREGATE(15,6,(OFFSET(Data!$A$1,0,MATCH(Z$6,Data!$1:$1,0)-1,1000,1)=IF(Z$7="","Yes",Z$7))/(OFFSET(Data!$A$1,0,MATCH(Z$6,Data!$1:$1,0)-1,1000,1)=IF(Z$7="","Yes",Z$7))*ROW(Data!$C$1:$C$1000),ROW(Z157)-ROW(Z$7)),1),"")</f>
        <v/>
      </c>
      <c r="AA157" s="49" t="str">
        <f ca="1">IF(AB157="","",IF(INDEX(Data!$BI:$BI,MATCH(AB157,Data!$A:$A,0),1)=0,"",INDEX(Data!$BI:$BI,MATCH(AB157,Data!$A:$A,0),1)))</f>
        <v/>
      </c>
      <c r="AB157" s="49" t="str">
        <f ca="1">IFERROR(INDEX(Data!$A$1:Z$1000,_xlfn.AGGREGATE(15,6,(OFFSET(Data!$A$1,0,MATCH(AB$6,Data!$1:$1,0)-1,1000,1)=IF(AB$7="","Yes",AB$7))/(OFFSET(Data!$A$1,0,MATCH(AB$6,Data!$1:$1,0)-1,1000,1)=IF(AB$7="","Yes",AB$7))*ROW(Data!$C$1:$C$1000),ROW(AB157)-ROW(AB$7)),1),"")</f>
        <v/>
      </c>
      <c r="AC157" s="49" t="str">
        <f ca="1">IF(AD157="","",IF(INDEX(Data!$BI:$BI,MATCH(AD157,Data!$A:$A,0),1)=0,"",INDEX(Data!$BI:$BI,MATCH(AD157,Data!$A:$A,0),1)))</f>
        <v/>
      </c>
      <c r="AD157" s="49" t="str">
        <f ca="1">IFERROR(INDEX(Data!$A$1:AB$1000,_xlfn.AGGREGATE(15,6,(OFFSET(Data!$A$1,0,MATCH(AD$6,Data!$1:$1,0)-1,1000,1)=IF(AD$7="","Yes",AD$7))/(OFFSET(Data!$A$1,0,MATCH(AD$6,Data!$1:$1,0)-1,1000,1)=IF(AD$7="","Yes",AD$7))*ROW(Data!$C$1:$C$1000),ROW(AD157)-ROW(AD$7)),1),"")</f>
        <v/>
      </c>
      <c r="AE157" s="49" t="str">
        <f ca="1">IF(AF157="","",IF(INDEX(Data!$BI:$BI,MATCH(AF157,Data!$A:$A,0),1)=0,"",INDEX(Data!$BI:$BI,MATCH(AF157,Data!$A:$A,0),1)))</f>
        <v/>
      </c>
      <c r="AF157" s="49" t="str">
        <f ca="1">IFERROR(INDEX(Data!$A$1:AJ$1000,_xlfn.AGGREGATE(15,6,(OFFSET(Data!$A$1,0,MATCH(AF$6,Data!$1:$1,0)-1,1000,1)=IF(AF$7="","Yes",AF$7))/(OFFSET(Data!$A$1,0,MATCH(AF$6,Data!$1:$1,0)-1,1000,1)=IF(AF$7="","Yes",AF$7))*ROW(Data!$C$1:$C$1000),ROW(AF157)-ROW(AF$7)),1),"")</f>
        <v/>
      </c>
      <c r="AG157" s="49" t="str">
        <f ca="1">IF(AH157="","",IF(INDEX(Data!$BI:$BI,MATCH(AH157,Data!$A:$A,0),1)=0,"",INDEX(Data!$BI:$BI,MATCH(AH157,Data!$A:$A,0),1)))</f>
        <v/>
      </c>
      <c r="AH157" s="49" t="str">
        <f ca="1">IFERROR(INDEX(Data!$A$1:AL$1000,_xlfn.AGGREGATE(15,6,(OFFSET(Data!$A$1,0,MATCH(AH$6,Data!$1:$1,0)-1,1000,1)=IF(AH$7="","Yes",AH$7))/(OFFSET(Data!$A$1,0,MATCH(AH$6,Data!$1:$1,0)-1,1000,1)=IF(AH$7="","Yes",AH$7))*ROW(Data!$C$1:$C$1000),ROW(AH157)-ROW(AH$7)),1),"")</f>
        <v/>
      </c>
    </row>
    <row r="158" spans="1:34" x14ac:dyDescent="0.4">
      <c r="A158" s="49" t="str">
        <f ca="1">IF(B158="","",IF(INDEX(Data!$BI:$BI,MATCH(B158,Data!$A:$A,0),1)=0,"",INDEX(Data!$BI:$BI,MATCH(B158,Data!$A:$A,0),1)))</f>
        <v/>
      </c>
      <c r="B158" s="49" t="str">
        <f ca="1">IFERROR(INDEX(Data!A$1:$A$1000,_xlfn.AGGREGATE(15,6,(OFFSET(Data!$A$1,0,MATCH(B$6,Data!$1:$1,0)-1,1000,1)=IF(B$7="","Yes",B$7))/(OFFSET(Data!$A$1,0,MATCH(B$6,Data!$1:$1,0)-1,1000,1)=IF(B$7="","Yes",B$7))*ROW(Data!$C$1:$C$1000),ROW(B158)-ROW(B$7)),1),"")</f>
        <v/>
      </c>
      <c r="C158" s="49" t="str">
        <f ca="1">IF(D158="","",IF(INDEX(Data!$BI:$BI,MATCH(D158,Data!$A:$A,0),1)=0,"",INDEX(Data!$BI:$BI,MATCH(D158,Data!$A:$A,0),1)))</f>
        <v/>
      </c>
      <c r="D158" s="49" t="str">
        <f ca="1">IFERROR(INDEX(Data!$A$1:C$1000,_xlfn.AGGREGATE(15,6,(OFFSET(Data!$A$1,0,MATCH(D$6,Data!$1:$1,0)-1,1000,1)=IF(D$7="","Yes",D$7))/(OFFSET(Data!$A$1,0,MATCH(D$6,Data!$1:$1,0)-1,1000,1)=IF(D$7="","Yes",D$7))*ROW(Data!$C$1:$C$1000),ROW(D158)-ROW(D$7)),1),"")</f>
        <v/>
      </c>
      <c r="E158" s="49" t="str">
        <f ca="1">IF(F158="","",IF(INDEX(Data!$BI:$BI,MATCH(F158,Data!$A:$A,0),1)=0,"",INDEX(Data!$BI:$BI,MATCH(F158,Data!$A:$A,0),1)))</f>
        <v/>
      </c>
      <c r="F158" s="49" t="str">
        <f ca="1">IFERROR(INDEX(Data!$A$1:E$1000,_xlfn.AGGREGATE(15,6,(OFFSET(Data!$A$1,0,MATCH(F$6,Data!$1:$1,0)-1,1000,1)=IF(F$7="","Yes",F$7))/(OFFSET(Data!$A$1,0,MATCH(F$6,Data!$1:$1,0)-1,1000,1)=IF(F$7="","Yes",F$7))*ROW(Data!$C$1:$C$1000),ROW(F158)-ROW(F$7)),1),"")</f>
        <v/>
      </c>
      <c r="G158" s="49" t="str">
        <f ca="1">IF(H158="","",IF(INDEX(Data!$BI:$BI,MATCH(H158,Data!$A:$A,0),1)=0,"",INDEX(Data!$BI:$BI,MATCH(H158,Data!$A:$A,0),1)))</f>
        <v/>
      </c>
      <c r="H158" s="49" t="str">
        <f ca="1">IFERROR(INDEX(Data!$A$1:G$1000,_xlfn.AGGREGATE(15,6,(OFFSET(Data!$A$1,0,MATCH(H$6,Data!$1:$1,0)-1,1000,1)=IF(H$7="","Yes",H$7))/(OFFSET(Data!$A$1,0,MATCH(H$6,Data!$1:$1,0)-1,1000,1)=IF(H$7="","Yes",H$7))*ROW(Data!$C$1:$C$1000),ROW(H158)-ROW(H$7)),1),"")</f>
        <v/>
      </c>
      <c r="I158" s="49" t="str">
        <f ca="1">IF(J158="","",IF(INDEX(Data!$BI:$BI,MATCH(J158,Data!$A:$A,0),1)=0,"",INDEX(Data!$BI:$BI,MATCH(J158,Data!$A:$A,0),1)))</f>
        <v/>
      </c>
      <c r="J158" s="49" t="str">
        <f ca="1">IFERROR(INDEX(Data!$A$1:I$1000,_xlfn.AGGREGATE(15,6,(OFFSET(Data!$A$1,0,MATCH(J$6,Data!$1:$1,0)-1,1000,1)=IF(J$7="","Yes",J$7))/(OFFSET(Data!$A$1,0,MATCH(J$6,Data!$1:$1,0)-1,1000,1)=IF(J$7="","Yes",J$7))*ROW(Data!$C$1:$C$1000),ROW(J158)-ROW(J$7)),1),"")</f>
        <v/>
      </c>
      <c r="K158" s="49" t="str">
        <f ca="1">IF(L158="","",IF(INDEX(Data!$BI:$BI,MATCH(L158,Data!$A:$A,0),1)=0,"",INDEX(Data!$BI:$BI,MATCH(L158,Data!$A:$A,0),1)))</f>
        <v/>
      </c>
      <c r="L158" s="49" t="str">
        <f ca="1">IFERROR(INDEX(Data!$A$1:K$1000,_xlfn.AGGREGATE(15,6,(OFFSET(Data!$A$1,0,MATCH(L$6,Data!$1:$1,0)-1,1000,1)=IF(L$7="","Yes",L$7))/(OFFSET(Data!$A$1,0,MATCH(L$6,Data!$1:$1,0)-1,1000,1)=IF(L$7="","Yes",L$7))*ROW(Data!$C$1:$C$1000),ROW(L158)-ROW(L$7)),1),"")</f>
        <v/>
      </c>
      <c r="M158" s="49" t="str">
        <f ca="1">IF(N158="","",IF(INDEX(Data!$BI:$BI,MATCH(N158,Data!$A:$A,0),1)=0,"",INDEX(Data!$BI:$BI,MATCH(N158,Data!$A:$A,0),1)))</f>
        <v/>
      </c>
      <c r="N158" s="49" t="str">
        <f ca="1">IFERROR(INDEX(Data!$A$1:M$1000,_xlfn.AGGREGATE(15,6,(OFFSET(Data!$A$1,0,MATCH(N$6,Data!$1:$1,0)-1,1000,1)=IF(N$7="","Yes",N$7))/(OFFSET(Data!$A$1,0,MATCH(N$6,Data!$1:$1,0)-1,1000,1)=IF(N$7="","Yes",N$7))*ROW(Data!$C$1:$C$1000),ROW(N158)-ROW(N$7)),1),"")</f>
        <v/>
      </c>
      <c r="O158" s="49" t="str">
        <f ca="1">IF(P158="","",IF(INDEX(Data!$BI:$BI,MATCH(P158,Data!$A:$A,0),1)=0,"",INDEX(Data!$BI:$BI,MATCH(P158,Data!$A:$A,0),1)))</f>
        <v/>
      </c>
      <c r="P158" s="49" t="str">
        <f ca="1">IFERROR(INDEX(Data!$A$1:O$1000,_xlfn.AGGREGATE(15,6,(OFFSET(Data!$A$1,0,MATCH(P$6,Data!$1:$1,0)-1,1000,1)=IF(P$7="","Yes",P$7))/(OFFSET(Data!$A$1,0,MATCH(P$6,Data!$1:$1,0)-1,1000,1)=IF(P$7="","Yes",P$7))*ROW(Data!$C$1:$C$1000),ROW(P158)-ROW(P$7)),1),"")</f>
        <v/>
      </c>
      <c r="Q158" s="49" t="str">
        <f ca="1">IF(R158="","",IF(INDEX(Data!$BI:$BI,MATCH(R158,Data!$A:$A,0),1)=0,"",INDEX(Data!$BI:$BI,MATCH(R158,Data!$A:$A,0),1)))</f>
        <v/>
      </c>
      <c r="R158" s="49" t="str">
        <f ca="1">IFERROR(INDEX(Data!$A$1:Q$1000,_xlfn.AGGREGATE(15,6,(OFFSET(Data!$A$1,0,MATCH(R$6,Data!$1:$1,0)-1,1000,1)=IF(R$7="","Yes",R$7))/(OFFSET(Data!$A$1,0,MATCH(R$6,Data!$1:$1,0)-1,1000,1)=IF(R$7="","Yes",R$7))*ROW(Data!$C$1:$C$1000),ROW(R158)-ROW(R$7)),1),"")</f>
        <v/>
      </c>
      <c r="S158" s="49" t="str">
        <f ca="1">IF(T158="","",IF(INDEX(Data!$BI:$BI,MATCH(T158,Data!$A:$A,0),1)=0,"",INDEX(Data!$BI:$BI,MATCH(T158,Data!$A:$A,0),1)))</f>
        <v/>
      </c>
      <c r="T158" s="49" t="str">
        <f ca="1">IFERROR(INDEX(Data!$A$1:R$1000,_xlfn.AGGREGATE(15,6,(OFFSET(Data!$A$1,0,MATCH(T$6,Data!$1:$1,0)-1,1000,1)=IF(T$7="","Yes",T$7))/(OFFSET(Data!$A$1,0,MATCH(T$6,Data!$1:$1,0)-1,1000,1)=IF(T$7="","Yes",T$7))*ROW(Data!$C$1:$C$1000),ROW(T158)-ROW(T$7)),1),"")</f>
        <v/>
      </c>
      <c r="U158" s="49" t="str">
        <f ca="1">IF(V158="","",IF(INDEX(Data!$BI:$BI,MATCH(V158,Data!$A:$A,0),1)=0,"",INDEX(Data!$BI:$BI,MATCH(V158,Data!$A:$A,0),1)))</f>
        <v/>
      </c>
      <c r="V158" s="49" t="str">
        <f ca="1">IFERROR(INDEX(Data!$A$1:T$1000,_xlfn.AGGREGATE(15,6,(OFFSET(Data!$A$1,0,MATCH(V$6,Data!$1:$1,0)-1,1000,1)=IF(V$7="","Yes",V$7))/(OFFSET(Data!$A$1,0,MATCH(V$6,Data!$1:$1,0)-1,1000,1)=IF(V$7="","Yes",V$7))*ROW(Data!$C$1:$C$1000),ROW(V158)-ROW(V$7)),1),"")</f>
        <v/>
      </c>
      <c r="W158" s="49" t="str">
        <f ca="1">IF(X158="","",IF(INDEX(Data!$BI:$BI,MATCH(X158,Data!$A:$A,0),1)=0,"",INDEX(Data!$BI:$BI,MATCH(X158,Data!$A:$A,0),1)))</f>
        <v/>
      </c>
      <c r="X158" s="49" t="str">
        <f ca="1">IFERROR(INDEX(Data!$A$1:V$1000,_xlfn.AGGREGATE(15,6,(OFFSET(Data!$A$1,0,MATCH(X$6,Data!$1:$1,0)-1,1000,1)=IF(X$7="","Yes",X$7))/(OFFSET(Data!$A$1,0,MATCH(X$6,Data!$1:$1,0)-1,1000,1)=IF(X$7="","Yes",X$7))*ROW(Data!$C$1:$C$1000),ROW(X158)-ROW(X$7)),1),"")</f>
        <v/>
      </c>
      <c r="Y158" s="49" t="str">
        <f ca="1">IF(Z158="","",IF(INDEX(Data!$BI:$BI,MATCH(Z158,Data!$A:$A,0),1)=0,"",INDEX(Data!$BI:$BI,MATCH(Z158,Data!$A:$A,0),1)))</f>
        <v/>
      </c>
      <c r="Z158" s="49" t="str">
        <f ca="1">IFERROR(INDEX(Data!$A$1:X$1000,_xlfn.AGGREGATE(15,6,(OFFSET(Data!$A$1,0,MATCH(Z$6,Data!$1:$1,0)-1,1000,1)=IF(Z$7="","Yes",Z$7))/(OFFSET(Data!$A$1,0,MATCH(Z$6,Data!$1:$1,0)-1,1000,1)=IF(Z$7="","Yes",Z$7))*ROW(Data!$C$1:$C$1000),ROW(Z158)-ROW(Z$7)),1),"")</f>
        <v/>
      </c>
      <c r="AA158" s="49" t="str">
        <f ca="1">IF(AB158="","",IF(INDEX(Data!$BI:$BI,MATCH(AB158,Data!$A:$A,0),1)=0,"",INDEX(Data!$BI:$BI,MATCH(AB158,Data!$A:$A,0),1)))</f>
        <v/>
      </c>
      <c r="AB158" s="49" t="str">
        <f ca="1">IFERROR(INDEX(Data!$A$1:Z$1000,_xlfn.AGGREGATE(15,6,(OFFSET(Data!$A$1,0,MATCH(AB$6,Data!$1:$1,0)-1,1000,1)=IF(AB$7="","Yes",AB$7))/(OFFSET(Data!$A$1,0,MATCH(AB$6,Data!$1:$1,0)-1,1000,1)=IF(AB$7="","Yes",AB$7))*ROW(Data!$C$1:$C$1000),ROW(AB158)-ROW(AB$7)),1),"")</f>
        <v/>
      </c>
      <c r="AC158" s="49" t="str">
        <f ca="1">IF(AD158="","",IF(INDEX(Data!$BI:$BI,MATCH(AD158,Data!$A:$A,0),1)=0,"",INDEX(Data!$BI:$BI,MATCH(AD158,Data!$A:$A,0),1)))</f>
        <v/>
      </c>
      <c r="AD158" s="49" t="str">
        <f ca="1">IFERROR(INDEX(Data!$A$1:AB$1000,_xlfn.AGGREGATE(15,6,(OFFSET(Data!$A$1,0,MATCH(AD$6,Data!$1:$1,0)-1,1000,1)=IF(AD$7="","Yes",AD$7))/(OFFSET(Data!$A$1,0,MATCH(AD$6,Data!$1:$1,0)-1,1000,1)=IF(AD$7="","Yes",AD$7))*ROW(Data!$C$1:$C$1000),ROW(AD158)-ROW(AD$7)),1),"")</f>
        <v/>
      </c>
      <c r="AE158" s="49" t="str">
        <f ca="1">IF(AF158="","",IF(INDEX(Data!$BI:$BI,MATCH(AF158,Data!$A:$A,0),1)=0,"",INDEX(Data!$BI:$BI,MATCH(AF158,Data!$A:$A,0),1)))</f>
        <v/>
      </c>
      <c r="AF158" s="49" t="str">
        <f ca="1">IFERROR(INDEX(Data!$A$1:AJ$1000,_xlfn.AGGREGATE(15,6,(OFFSET(Data!$A$1,0,MATCH(AF$6,Data!$1:$1,0)-1,1000,1)=IF(AF$7="","Yes",AF$7))/(OFFSET(Data!$A$1,0,MATCH(AF$6,Data!$1:$1,0)-1,1000,1)=IF(AF$7="","Yes",AF$7))*ROW(Data!$C$1:$C$1000),ROW(AF158)-ROW(AF$7)),1),"")</f>
        <v/>
      </c>
      <c r="AG158" s="49" t="str">
        <f ca="1">IF(AH158="","",IF(INDEX(Data!$BI:$BI,MATCH(AH158,Data!$A:$A,0),1)=0,"",INDEX(Data!$BI:$BI,MATCH(AH158,Data!$A:$A,0),1)))</f>
        <v/>
      </c>
      <c r="AH158" s="49" t="str">
        <f ca="1">IFERROR(INDEX(Data!$A$1:AL$1000,_xlfn.AGGREGATE(15,6,(OFFSET(Data!$A$1,0,MATCH(AH$6,Data!$1:$1,0)-1,1000,1)=IF(AH$7="","Yes",AH$7))/(OFFSET(Data!$A$1,0,MATCH(AH$6,Data!$1:$1,0)-1,1000,1)=IF(AH$7="","Yes",AH$7))*ROW(Data!$C$1:$C$1000),ROW(AH158)-ROW(AH$7)),1),"")</f>
        <v/>
      </c>
    </row>
    <row r="159" spans="1:34" x14ac:dyDescent="0.4">
      <c r="A159" s="49" t="str">
        <f ca="1">IF(B159="","",IF(INDEX(Data!$BI:$BI,MATCH(B159,Data!$A:$A,0),1)=0,"",INDEX(Data!$BI:$BI,MATCH(B159,Data!$A:$A,0),1)))</f>
        <v/>
      </c>
      <c r="B159" s="49" t="str">
        <f ca="1">IFERROR(INDEX(Data!A$1:$A$1000,_xlfn.AGGREGATE(15,6,(OFFSET(Data!$A$1,0,MATCH(B$6,Data!$1:$1,0)-1,1000,1)=IF(B$7="","Yes",B$7))/(OFFSET(Data!$A$1,0,MATCH(B$6,Data!$1:$1,0)-1,1000,1)=IF(B$7="","Yes",B$7))*ROW(Data!$C$1:$C$1000),ROW(B159)-ROW(B$7)),1),"")</f>
        <v/>
      </c>
      <c r="C159" s="49" t="str">
        <f ca="1">IF(D159="","",IF(INDEX(Data!$BI:$BI,MATCH(D159,Data!$A:$A,0),1)=0,"",INDEX(Data!$BI:$BI,MATCH(D159,Data!$A:$A,0),1)))</f>
        <v/>
      </c>
      <c r="D159" s="49" t="str">
        <f ca="1">IFERROR(INDEX(Data!$A$1:C$1000,_xlfn.AGGREGATE(15,6,(OFFSET(Data!$A$1,0,MATCH(D$6,Data!$1:$1,0)-1,1000,1)=IF(D$7="","Yes",D$7))/(OFFSET(Data!$A$1,0,MATCH(D$6,Data!$1:$1,0)-1,1000,1)=IF(D$7="","Yes",D$7))*ROW(Data!$C$1:$C$1000),ROW(D159)-ROW(D$7)),1),"")</f>
        <v/>
      </c>
      <c r="E159" s="49" t="str">
        <f ca="1">IF(F159="","",IF(INDEX(Data!$BI:$BI,MATCH(F159,Data!$A:$A,0),1)=0,"",INDEX(Data!$BI:$BI,MATCH(F159,Data!$A:$A,0),1)))</f>
        <v/>
      </c>
      <c r="F159" s="49" t="str">
        <f ca="1">IFERROR(INDEX(Data!$A$1:E$1000,_xlfn.AGGREGATE(15,6,(OFFSET(Data!$A$1,0,MATCH(F$6,Data!$1:$1,0)-1,1000,1)=IF(F$7="","Yes",F$7))/(OFFSET(Data!$A$1,0,MATCH(F$6,Data!$1:$1,0)-1,1000,1)=IF(F$7="","Yes",F$7))*ROW(Data!$C$1:$C$1000),ROW(F159)-ROW(F$7)),1),"")</f>
        <v/>
      </c>
      <c r="G159" s="49" t="str">
        <f ca="1">IF(H159="","",IF(INDEX(Data!$BI:$BI,MATCH(H159,Data!$A:$A,0),1)=0,"",INDEX(Data!$BI:$BI,MATCH(H159,Data!$A:$A,0),1)))</f>
        <v/>
      </c>
      <c r="H159" s="49" t="str">
        <f ca="1">IFERROR(INDEX(Data!$A$1:G$1000,_xlfn.AGGREGATE(15,6,(OFFSET(Data!$A$1,0,MATCH(H$6,Data!$1:$1,0)-1,1000,1)=IF(H$7="","Yes",H$7))/(OFFSET(Data!$A$1,0,MATCH(H$6,Data!$1:$1,0)-1,1000,1)=IF(H$7="","Yes",H$7))*ROW(Data!$C$1:$C$1000),ROW(H159)-ROW(H$7)),1),"")</f>
        <v/>
      </c>
      <c r="I159" s="49" t="str">
        <f ca="1">IF(J159="","",IF(INDEX(Data!$BI:$BI,MATCH(J159,Data!$A:$A,0),1)=0,"",INDEX(Data!$BI:$BI,MATCH(J159,Data!$A:$A,0),1)))</f>
        <v/>
      </c>
      <c r="J159" s="49" t="str">
        <f ca="1">IFERROR(INDEX(Data!$A$1:I$1000,_xlfn.AGGREGATE(15,6,(OFFSET(Data!$A$1,0,MATCH(J$6,Data!$1:$1,0)-1,1000,1)=IF(J$7="","Yes",J$7))/(OFFSET(Data!$A$1,0,MATCH(J$6,Data!$1:$1,0)-1,1000,1)=IF(J$7="","Yes",J$7))*ROW(Data!$C$1:$C$1000),ROW(J159)-ROW(J$7)),1),"")</f>
        <v/>
      </c>
      <c r="K159" s="49" t="str">
        <f ca="1">IF(L159="","",IF(INDEX(Data!$BI:$BI,MATCH(L159,Data!$A:$A,0),1)=0,"",INDEX(Data!$BI:$BI,MATCH(L159,Data!$A:$A,0),1)))</f>
        <v/>
      </c>
      <c r="L159" s="49" t="str">
        <f ca="1">IFERROR(INDEX(Data!$A$1:K$1000,_xlfn.AGGREGATE(15,6,(OFFSET(Data!$A$1,0,MATCH(L$6,Data!$1:$1,0)-1,1000,1)=IF(L$7="","Yes",L$7))/(OFFSET(Data!$A$1,0,MATCH(L$6,Data!$1:$1,0)-1,1000,1)=IF(L$7="","Yes",L$7))*ROW(Data!$C$1:$C$1000),ROW(L159)-ROW(L$7)),1),"")</f>
        <v/>
      </c>
      <c r="M159" s="49" t="str">
        <f ca="1">IF(N159="","",IF(INDEX(Data!$BI:$BI,MATCH(N159,Data!$A:$A,0),1)=0,"",INDEX(Data!$BI:$BI,MATCH(N159,Data!$A:$A,0),1)))</f>
        <v/>
      </c>
      <c r="N159" s="49" t="str">
        <f ca="1">IFERROR(INDEX(Data!$A$1:M$1000,_xlfn.AGGREGATE(15,6,(OFFSET(Data!$A$1,0,MATCH(N$6,Data!$1:$1,0)-1,1000,1)=IF(N$7="","Yes",N$7))/(OFFSET(Data!$A$1,0,MATCH(N$6,Data!$1:$1,0)-1,1000,1)=IF(N$7="","Yes",N$7))*ROW(Data!$C$1:$C$1000),ROW(N159)-ROW(N$7)),1),"")</f>
        <v/>
      </c>
      <c r="O159" s="49" t="str">
        <f ca="1">IF(P159="","",IF(INDEX(Data!$BI:$BI,MATCH(P159,Data!$A:$A,0),1)=0,"",INDEX(Data!$BI:$BI,MATCH(P159,Data!$A:$A,0),1)))</f>
        <v/>
      </c>
      <c r="P159" s="49" t="str">
        <f ca="1">IFERROR(INDEX(Data!$A$1:O$1000,_xlfn.AGGREGATE(15,6,(OFFSET(Data!$A$1,0,MATCH(P$6,Data!$1:$1,0)-1,1000,1)=IF(P$7="","Yes",P$7))/(OFFSET(Data!$A$1,0,MATCH(P$6,Data!$1:$1,0)-1,1000,1)=IF(P$7="","Yes",P$7))*ROW(Data!$C$1:$C$1000),ROW(P159)-ROW(P$7)),1),"")</f>
        <v/>
      </c>
      <c r="Q159" s="49" t="str">
        <f ca="1">IF(R159="","",IF(INDEX(Data!$BI:$BI,MATCH(R159,Data!$A:$A,0),1)=0,"",INDEX(Data!$BI:$BI,MATCH(R159,Data!$A:$A,0),1)))</f>
        <v/>
      </c>
      <c r="R159" s="49" t="str">
        <f ca="1">IFERROR(INDEX(Data!$A$1:Q$1000,_xlfn.AGGREGATE(15,6,(OFFSET(Data!$A$1,0,MATCH(R$6,Data!$1:$1,0)-1,1000,1)=IF(R$7="","Yes",R$7))/(OFFSET(Data!$A$1,0,MATCH(R$6,Data!$1:$1,0)-1,1000,1)=IF(R$7="","Yes",R$7))*ROW(Data!$C$1:$C$1000),ROW(R159)-ROW(R$7)),1),"")</f>
        <v/>
      </c>
      <c r="S159" s="49" t="str">
        <f ca="1">IF(T159="","",IF(INDEX(Data!$BI:$BI,MATCH(T159,Data!$A:$A,0),1)=0,"",INDEX(Data!$BI:$BI,MATCH(T159,Data!$A:$A,0),1)))</f>
        <v/>
      </c>
      <c r="T159" s="49" t="str">
        <f ca="1">IFERROR(INDEX(Data!$A$1:R$1000,_xlfn.AGGREGATE(15,6,(OFFSET(Data!$A$1,0,MATCH(T$6,Data!$1:$1,0)-1,1000,1)=IF(T$7="","Yes",T$7))/(OFFSET(Data!$A$1,0,MATCH(T$6,Data!$1:$1,0)-1,1000,1)=IF(T$7="","Yes",T$7))*ROW(Data!$C$1:$C$1000),ROW(T159)-ROW(T$7)),1),"")</f>
        <v/>
      </c>
      <c r="U159" s="49" t="str">
        <f ca="1">IF(V159="","",IF(INDEX(Data!$BI:$BI,MATCH(V159,Data!$A:$A,0),1)=0,"",INDEX(Data!$BI:$BI,MATCH(V159,Data!$A:$A,0),1)))</f>
        <v/>
      </c>
      <c r="V159" s="49" t="str">
        <f ca="1">IFERROR(INDEX(Data!$A$1:T$1000,_xlfn.AGGREGATE(15,6,(OFFSET(Data!$A$1,0,MATCH(V$6,Data!$1:$1,0)-1,1000,1)=IF(V$7="","Yes",V$7))/(OFFSET(Data!$A$1,0,MATCH(V$6,Data!$1:$1,0)-1,1000,1)=IF(V$7="","Yes",V$7))*ROW(Data!$C$1:$C$1000),ROW(V159)-ROW(V$7)),1),"")</f>
        <v/>
      </c>
      <c r="W159" s="49" t="str">
        <f ca="1">IF(X159="","",IF(INDEX(Data!$BI:$BI,MATCH(X159,Data!$A:$A,0),1)=0,"",INDEX(Data!$BI:$BI,MATCH(X159,Data!$A:$A,0),1)))</f>
        <v/>
      </c>
      <c r="X159" s="49" t="str">
        <f ca="1">IFERROR(INDEX(Data!$A$1:V$1000,_xlfn.AGGREGATE(15,6,(OFFSET(Data!$A$1,0,MATCH(X$6,Data!$1:$1,0)-1,1000,1)=IF(X$7="","Yes",X$7))/(OFFSET(Data!$A$1,0,MATCH(X$6,Data!$1:$1,0)-1,1000,1)=IF(X$7="","Yes",X$7))*ROW(Data!$C$1:$C$1000),ROW(X159)-ROW(X$7)),1),"")</f>
        <v/>
      </c>
      <c r="Y159" s="49" t="str">
        <f ca="1">IF(Z159="","",IF(INDEX(Data!$BI:$BI,MATCH(Z159,Data!$A:$A,0),1)=0,"",INDEX(Data!$BI:$BI,MATCH(Z159,Data!$A:$A,0),1)))</f>
        <v/>
      </c>
      <c r="Z159" s="49" t="str">
        <f ca="1">IFERROR(INDEX(Data!$A$1:X$1000,_xlfn.AGGREGATE(15,6,(OFFSET(Data!$A$1,0,MATCH(Z$6,Data!$1:$1,0)-1,1000,1)=IF(Z$7="","Yes",Z$7))/(OFFSET(Data!$A$1,0,MATCH(Z$6,Data!$1:$1,0)-1,1000,1)=IF(Z$7="","Yes",Z$7))*ROW(Data!$C$1:$C$1000),ROW(Z159)-ROW(Z$7)),1),"")</f>
        <v/>
      </c>
      <c r="AA159" s="49" t="str">
        <f ca="1">IF(AB159="","",IF(INDEX(Data!$BI:$BI,MATCH(AB159,Data!$A:$A,0),1)=0,"",INDEX(Data!$BI:$BI,MATCH(AB159,Data!$A:$A,0),1)))</f>
        <v/>
      </c>
      <c r="AB159" s="49" t="str">
        <f ca="1">IFERROR(INDEX(Data!$A$1:Z$1000,_xlfn.AGGREGATE(15,6,(OFFSET(Data!$A$1,0,MATCH(AB$6,Data!$1:$1,0)-1,1000,1)=IF(AB$7="","Yes",AB$7))/(OFFSET(Data!$A$1,0,MATCH(AB$6,Data!$1:$1,0)-1,1000,1)=IF(AB$7="","Yes",AB$7))*ROW(Data!$C$1:$C$1000),ROW(AB159)-ROW(AB$7)),1),"")</f>
        <v/>
      </c>
      <c r="AC159" s="49" t="str">
        <f ca="1">IF(AD159="","",IF(INDEX(Data!$BI:$BI,MATCH(AD159,Data!$A:$A,0),1)=0,"",INDEX(Data!$BI:$BI,MATCH(AD159,Data!$A:$A,0),1)))</f>
        <v/>
      </c>
      <c r="AD159" s="49" t="str">
        <f ca="1">IFERROR(INDEX(Data!$A$1:AB$1000,_xlfn.AGGREGATE(15,6,(OFFSET(Data!$A$1,0,MATCH(AD$6,Data!$1:$1,0)-1,1000,1)=IF(AD$7="","Yes",AD$7))/(OFFSET(Data!$A$1,0,MATCH(AD$6,Data!$1:$1,0)-1,1000,1)=IF(AD$7="","Yes",AD$7))*ROW(Data!$C$1:$C$1000),ROW(AD159)-ROW(AD$7)),1),"")</f>
        <v/>
      </c>
      <c r="AE159" s="49" t="str">
        <f ca="1">IF(AF159="","",IF(INDEX(Data!$BI:$BI,MATCH(AF159,Data!$A:$A,0),1)=0,"",INDEX(Data!$BI:$BI,MATCH(AF159,Data!$A:$A,0),1)))</f>
        <v/>
      </c>
      <c r="AF159" s="49" t="str">
        <f ca="1">IFERROR(INDEX(Data!$A$1:AJ$1000,_xlfn.AGGREGATE(15,6,(OFFSET(Data!$A$1,0,MATCH(AF$6,Data!$1:$1,0)-1,1000,1)=IF(AF$7="","Yes",AF$7))/(OFFSET(Data!$A$1,0,MATCH(AF$6,Data!$1:$1,0)-1,1000,1)=IF(AF$7="","Yes",AF$7))*ROW(Data!$C$1:$C$1000),ROW(AF159)-ROW(AF$7)),1),"")</f>
        <v/>
      </c>
      <c r="AG159" s="49" t="str">
        <f ca="1">IF(AH159="","",IF(INDEX(Data!$BI:$BI,MATCH(AH159,Data!$A:$A,0),1)=0,"",INDEX(Data!$BI:$BI,MATCH(AH159,Data!$A:$A,0),1)))</f>
        <v/>
      </c>
      <c r="AH159" s="49" t="str">
        <f ca="1">IFERROR(INDEX(Data!$A$1:AL$1000,_xlfn.AGGREGATE(15,6,(OFFSET(Data!$A$1,0,MATCH(AH$6,Data!$1:$1,0)-1,1000,1)=IF(AH$7="","Yes",AH$7))/(OFFSET(Data!$A$1,0,MATCH(AH$6,Data!$1:$1,0)-1,1000,1)=IF(AH$7="","Yes",AH$7))*ROW(Data!$C$1:$C$1000),ROW(AH159)-ROW(AH$7)),1),"")</f>
        <v/>
      </c>
    </row>
    <row r="160" spans="1:34" x14ac:dyDescent="0.4">
      <c r="A160" s="49" t="str">
        <f ca="1">IF(B160="","",IF(INDEX(Data!$BI:$BI,MATCH(B160,Data!$A:$A,0),1)=0,"",INDEX(Data!$BI:$BI,MATCH(B160,Data!$A:$A,0),1)))</f>
        <v/>
      </c>
      <c r="B160" s="49" t="str">
        <f ca="1">IFERROR(INDEX(Data!A$1:$A$1000,_xlfn.AGGREGATE(15,6,(OFFSET(Data!$A$1,0,MATCH(B$6,Data!$1:$1,0)-1,1000,1)=IF(B$7="","Yes",B$7))/(OFFSET(Data!$A$1,0,MATCH(B$6,Data!$1:$1,0)-1,1000,1)=IF(B$7="","Yes",B$7))*ROW(Data!$C$1:$C$1000),ROW(B160)-ROW(B$7)),1),"")</f>
        <v/>
      </c>
      <c r="C160" s="49" t="str">
        <f ca="1">IF(D160="","",IF(INDEX(Data!$BI:$BI,MATCH(D160,Data!$A:$A,0),1)=0,"",INDEX(Data!$BI:$BI,MATCH(D160,Data!$A:$A,0),1)))</f>
        <v/>
      </c>
      <c r="D160" s="49" t="str">
        <f ca="1">IFERROR(INDEX(Data!$A$1:C$1000,_xlfn.AGGREGATE(15,6,(OFFSET(Data!$A$1,0,MATCH(D$6,Data!$1:$1,0)-1,1000,1)=IF(D$7="","Yes",D$7))/(OFFSET(Data!$A$1,0,MATCH(D$6,Data!$1:$1,0)-1,1000,1)=IF(D$7="","Yes",D$7))*ROW(Data!$C$1:$C$1000),ROW(D160)-ROW(D$7)),1),"")</f>
        <v/>
      </c>
      <c r="E160" s="49" t="str">
        <f ca="1">IF(F160="","",IF(INDEX(Data!$BI:$BI,MATCH(F160,Data!$A:$A,0),1)=0,"",INDEX(Data!$BI:$BI,MATCH(F160,Data!$A:$A,0),1)))</f>
        <v/>
      </c>
      <c r="F160" s="49" t="str">
        <f ca="1">IFERROR(INDEX(Data!$A$1:E$1000,_xlfn.AGGREGATE(15,6,(OFFSET(Data!$A$1,0,MATCH(F$6,Data!$1:$1,0)-1,1000,1)=IF(F$7="","Yes",F$7))/(OFFSET(Data!$A$1,0,MATCH(F$6,Data!$1:$1,0)-1,1000,1)=IF(F$7="","Yes",F$7))*ROW(Data!$C$1:$C$1000),ROW(F160)-ROW(F$7)),1),"")</f>
        <v/>
      </c>
      <c r="G160" s="49" t="str">
        <f ca="1">IF(H160="","",IF(INDEX(Data!$BI:$BI,MATCH(H160,Data!$A:$A,0),1)=0,"",INDEX(Data!$BI:$BI,MATCH(H160,Data!$A:$A,0),1)))</f>
        <v/>
      </c>
      <c r="H160" s="49" t="str">
        <f ca="1">IFERROR(INDEX(Data!$A$1:G$1000,_xlfn.AGGREGATE(15,6,(OFFSET(Data!$A$1,0,MATCH(H$6,Data!$1:$1,0)-1,1000,1)=IF(H$7="","Yes",H$7))/(OFFSET(Data!$A$1,0,MATCH(H$6,Data!$1:$1,0)-1,1000,1)=IF(H$7="","Yes",H$7))*ROW(Data!$C$1:$C$1000),ROW(H160)-ROW(H$7)),1),"")</f>
        <v/>
      </c>
      <c r="I160" s="49" t="str">
        <f ca="1">IF(J160="","",IF(INDEX(Data!$BI:$BI,MATCH(J160,Data!$A:$A,0),1)=0,"",INDEX(Data!$BI:$BI,MATCH(J160,Data!$A:$A,0),1)))</f>
        <v/>
      </c>
      <c r="J160" s="49" t="str">
        <f ca="1">IFERROR(INDEX(Data!$A$1:I$1000,_xlfn.AGGREGATE(15,6,(OFFSET(Data!$A$1,0,MATCH(J$6,Data!$1:$1,0)-1,1000,1)=IF(J$7="","Yes",J$7))/(OFFSET(Data!$A$1,0,MATCH(J$6,Data!$1:$1,0)-1,1000,1)=IF(J$7="","Yes",J$7))*ROW(Data!$C$1:$C$1000),ROW(J160)-ROW(J$7)),1),"")</f>
        <v/>
      </c>
      <c r="K160" s="49" t="str">
        <f ca="1">IF(L160="","",IF(INDEX(Data!$BI:$BI,MATCH(L160,Data!$A:$A,0),1)=0,"",INDEX(Data!$BI:$BI,MATCH(L160,Data!$A:$A,0),1)))</f>
        <v/>
      </c>
      <c r="L160" s="49" t="str">
        <f ca="1">IFERROR(INDEX(Data!$A$1:K$1000,_xlfn.AGGREGATE(15,6,(OFFSET(Data!$A$1,0,MATCH(L$6,Data!$1:$1,0)-1,1000,1)=IF(L$7="","Yes",L$7))/(OFFSET(Data!$A$1,0,MATCH(L$6,Data!$1:$1,0)-1,1000,1)=IF(L$7="","Yes",L$7))*ROW(Data!$C$1:$C$1000),ROW(L160)-ROW(L$7)),1),"")</f>
        <v/>
      </c>
      <c r="M160" s="49" t="str">
        <f ca="1">IF(N160="","",IF(INDEX(Data!$BI:$BI,MATCH(N160,Data!$A:$A,0),1)=0,"",INDEX(Data!$BI:$BI,MATCH(N160,Data!$A:$A,0),1)))</f>
        <v/>
      </c>
      <c r="N160" s="49" t="str">
        <f ca="1">IFERROR(INDEX(Data!$A$1:M$1000,_xlfn.AGGREGATE(15,6,(OFFSET(Data!$A$1,0,MATCH(N$6,Data!$1:$1,0)-1,1000,1)=IF(N$7="","Yes",N$7))/(OFFSET(Data!$A$1,0,MATCH(N$6,Data!$1:$1,0)-1,1000,1)=IF(N$7="","Yes",N$7))*ROW(Data!$C$1:$C$1000),ROW(N160)-ROW(N$7)),1),"")</f>
        <v/>
      </c>
      <c r="O160" s="49" t="str">
        <f ca="1">IF(P160="","",IF(INDEX(Data!$BI:$BI,MATCH(P160,Data!$A:$A,0),1)=0,"",INDEX(Data!$BI:$BI,MATCH(P160,Data!$A:$A,0),1)))</f>
        <v/>
      </c>
      <c r="P160" s="49" t="str">
        <f ca="1">IFERROR(INDEX(Data!$A$1:O$1000,_xlfn.AGGREGATE(15,6,(OFFSET(Data!$A$1,0,MATCH(P$6,Data!$1:$1,0)-1,1000,1)=IF(P$7="","Yes",P$7))/(OFFSET(Data!$A$1,0,MATCH(P$6,Data!$1:$1,0)-1,1000,1)=IF(P$7="","Yes",P$7))*ROW(Data!$C$1:$C$1000),ROW(P160)-ROW(P$7)),1),"")</f>
        <v/>
      </c>
      <c r="Q160" s="49" t="str">
        <f ca="1">IF(R160="","",IF(INDEX(Data!$BI:$BI,MATCH(R160,Data!$A:$A,0),1)=0,"",INDEX(Data!$BI:$BI,MATCH(R160,Data!$A:$A,0),1)))</f>
        <v/>
      </c>
      <c r="R160" s="49" t="str">
        <f ca="1">IFERROR(INDEX(Data!$A$1:Q$1000,_xlfn.AGGREGATE(15,6,(OFFSET(Data!$A$1,0,MATCH(R$6,Data!$1:$1,0)-1,1000,1)=IF(R$7="","Yes",R$7))/(OFFSET(Data!$A$1,0,MATCH(R$6,Data!$1:$1,0)-1,1000,1)=IF(R$7="","Yes",R$7))*ROW(Data!$C$1:$C$1000),ROW(R160)-ROW(R$7)),1),"")</f>
        <v/>
      </c>
      <c r="S160" s="49" t="str">
        <f ca="1">IF(T160="","",IF(INDEX(Data!$BI:$BI,MATCH(T160,Data!$A:$A,0),1)=0,"",INDEX(Data!$BI:$BI,MATCH(T160,Data!$A:$A,0),1)))</f>
        <v/>
      </c>
      <c r="T160" s="49" t="str">
        <f ca="1">IFERROR(INDEX(Data!$A$1:R$1000,_xlfn.AGGREGATE(15,6,(OFFSET(Data!$A$1,0,MATCH(T$6,Data!$1:$1,0)-1,1000,1)=IF(T$7="","Yes",T$7))/(OFFSET(Data!$A$1,0,MATCH(T$6,Data!$1:$1,0)-1,1000,1)=IF(T$7="","Yes",T$7))*ROW(Data!$C$1:$C$1000),ROW(T160)-ROW(T$7)),1),"")</f>
        <v/>
      </c>
      <c r="U160" s="49" t="str">
        <f ca="1">IF(V160="","",IF(INDEX(Data!$BI:$BI,MATCH(V160,Data!$A:$A,0),1)=0,"",INDEX(Data!$BI:$BI,MATCH(V160,Data!$A:$A,0),1)))</f>
        <v/>
      </c>
      <c r="V160" s="49" t="str">
        <f ca="1">IFERROR(INDEX(Data!$A$1:T$1000,_xlfn.AGGREGATE(15,6,(OFFSET(Data!$A$1,0,MATCH(V$6,Data!$1:$1,0)-1,1000,1)=IF(V$7="","Yes",V$7))/(OFFSET(Data!$A$1,0,MATCH(V$6,Data!$1:$1,0)-1,1000,1)=IF(V$7="","Yes",V$7))*ROW(Data!$C$1:$C$1000),ROW(V160)-ROW(V$7)),1),"")</f>
        <v/>
      </c>
      <c r="W160" s="49" t="str">
        <f ca="1">IF(X160="","",IF(INDEX(Data!$BI:$BI,MATCH(X160,Data!$A:$A,0),1)=0,"",INDEX(Data!$BI:$BI,MATCH(X160,Data!$A:$A,0),1)))</f>
        <v/>
      </c>
      <c r="X160" s="49" t="str">
        <f ca="1">IFERROR(INDEX(Data!$A$1:V$1000,_xlfn.AGGREGATE(15,6,(OFFSET(Data!$A$1,0,MATCH(X$6,Data!$1:$1,0)-1,1000,1)=IF(X$7="","Yes",X$7))/(OFFSET(Data!$A$1,0,MATCH(X$6,Data!$1:$1,0)-1,1000,1)=IF(X$7="","Yes",X$7))*ROW(Data!$C$1:$C$1000),ROW(X160)-ROW(X$7)),1),"")</f>
        <v/>
      </c>
      <c r="Y160" s="49" t="str">
        <f ca="1">IF(Z160="","",IF(INDEX(Data!$BI:$BI,MATCH(Z160,Data!$A:$A,0),1)=0,"",INDEX(Data!$BI:$BI,MATCH(Z160,Data!$A:$A,0),1)))</f>
        <v/>
      </c>
      <c r="Z160" s="49" t="str">
        <f ca="1">IFERROR(INDEX(Data!$A$1:X$1000,_xlfn.AGGREGATE(15,6,(OFFSET(Data!$A$1,0,MATCH(Z$6,Data!$1:$1,0)-1,1000,1)=IF(Z$7="","Yes",Z$7))/(OFFSET(Data!$A$1,0,MATCH(Z$6,Data!$1:$1,0)-1,1000,1)=IF(Z$7="","Yes",Z$7))*ROW(Data!$C$1:$C$1000),ROW(Z160)-ROW(Z$7)),1),"")</f>
        <v/>
      </c>
      <c r="AA160" s="49" t="str">
        <f ca="1">IF(AB160="","",IF(INDEX(Data!$BI:$BI,MATCH(AB160,Data!$A:$A,0),1)=0,"",INDEX(Data!$BI:$BI,MATCH(AB160,Data!$A:$A,0),1)))</f>
        <v/>
      </c>
      <c r="AB160" s="49" t="str">
        <f ca="1">IFERROR(INDEX(Data!$A$1:Z$1000,_xlfn.AGGREGATE(15,6,(OFFSET(Data!$A$1,0,MATCH(AB$6,Data!$1:$1,0)-1,1000,1)=IF(AB$7="","Yes",AB$7))/(OFFSET(Data!$A$1,0,MATCH(AB$6,Data!$1:$1,0)-1,1000,1)=IF(AB$7="","Yes",AB$7))*ROW(Data!$C$1:$C$1000),ROW(AB160)-ROW(AB$7)),1),"")</f>
        <v/>
      </c>
      <c r="AC160" s="49" t="str">
        <f ca="1">IF(AD160="","",IF(INDEX(Data!$BI:$BI,MATCH(AD160,Data!$A:$A,0),1)=0,"",INDEX(Data!$BI:$BI,MATCH(AD160,Data!$A:$A,0),1)))</f>
        <v/>
      </c>
      <c r="AD160" s="49" t="str">
        <f ca="1">IFERROR(INDEX(Data!$A$1:AB$1000,_xlfn.AGGREGATE(15,6,(OFFSET(Data!$A$1,0,MATCH(AD$6,Data!$1:$1,0)-1,1000,1)=IF(AD$7="","Yes",AD$7))/(OFFSET(Data!$A$1,0,MATCH(AD$6,Data!$1:$1,0)-1,1000,1)=IF(AD$7="","Yes",AD$7))*ROW(Data!$C$1:$C$1000),ROW(AD160)-ROW(AD$7)),1),"")</f>
        <v/>
      </c>
      <c r="AE160" s="49" t="str">
        <f ca="1">IF(AF160="","",IF(INDEX(Data!$BI:$BI,MATCH(AF160,Data!$A:$A,0),1)=0,"",INDEX(Data!$BI:$BI,MATCH(AF160,Data!$A:$A,0),1)))</f>
        <v/>
      </c>
      <c r="AF160" s="49" t="str">
        <f ca="1">IFERROR(INDEX(Data!$A$1:AJ$1000,_xlfn.AGGREGATE(15,6,(OFFSET(Data!$A$1,0,MATCH(AF$6,Data!$1:$1,0)-1,1000,1)=IF(AF$7="","Yes",AF$7))/(OFFSET(Data!$A$1,0,MATCH(AF$6,Data!$1:$1,0)-1,1000,1)=IF(AF$7="","Yes",AF$7))*ROW(Data!$C$1:$C$1000),ROW(AF160)-ROW(AF$7)),1),"")</f>
        <v/>
      </c>
      <c r="AG160" s="49" t="str">
        <f ca="1">IF(AH160="","",IF(INDEX(Data!$BI:$BI,MATCH(AH160,Data!$A:$A,0),1)=0,"",INDEX(Data!$BI:$BI,MATCH(AH160,Data!$A:$A,0),1)))</f>
        <v/>
      </c>
      <c r="AH160" s="49" t="str">
        <f ca="1">IFERROR(INDEX(Data!$A$1:AL$1000,_xlfn.AGGREGATE(15,6,(OFFSET(Data!$A$1,0,MATCH(AH$6,Data!$1:$1,0)-1,1000,1)=IF(AH$7="","Yes",AH$7))/(OFFSET(Data!$A$1,0,MATCH(AH$6,Data!$1:$1,0)-1,1000,1)=IF(AH$7="","Yes",AH$7))*ROW(Data!$C$1:$C$1000),ROW(AH160)-ROW(AH$7)),1),"")</f>
        <v/>
      </c>
    </row>
    <row r="161" spans="1:34" x14ac:dyDescent="0.4">
      <c r="A161" s="49" t="str">
        <f ca="1">IF(B161="","",IF(INDEX(Data!$BI:$BI,MATCH(B161,Data!$A:$A,0),1)=0,"",INDEX(Data!$BI:$BI,MATCH(B161,Data!$A:$A,0),1)))</f>
        <v/>
      </c>
      <c r="B161" s="49" t="str">
        <f ca="1">IFERROR(INDEX(Data!A$1:$A$1000,_xlfn.AGGREGATE(15,6,(OFFSET(Data!$A$1,0,MATCH(B$6,Data!$1:$1,0)-1,1000,1)=IF(B$7="","Yes",B$7))/(OFFSET(Data!$A$1,0,MATCH(B$6,Data!$1:$1,0)-1,1000,1)=IF(B$7="","Yes",B$7))*ROW(Data!$C$1:$C$1000),ROW(B161)-ROW(B$7)),1),"")</f>
        <v/>
      </c>
      <c r="C161" s="49" t="str">
        <f ca="1">IF(D161="","",IF(INDEX(Data!$BI:$BI,MATCH(D161,Data!$A:$A,0),1)=0,"",INDEX(Data!$BI:$BI,MATCH(D161,Data!$A:$A,0),1)))</f>
        <v/>
      </c>
      <c r="D161" s="49" t="str">
        <f ca="1">IFERROR(INDEX(Data!$A$1:C$1000,_xlfn.AGGREGATE(15,6,(OFFSET(Data!$A$1,0,MATCH(D$6,Data!$1:$1,0)-1,1000,1)=IF(D$7="","Yes",D$7))/(OFFSET(Data!$A$1,0,MATCH(D$6,Data!$1:$1,0)-1,1000,1)=IF(D$7="","Yes",D$7))*ROW(Data!$C$1:$C$1000),ROW(D161)-ROW(D$7)),1),"")</f>
        <v/>
      </c>
      <c r="E161" s="49" t="str">
        <f ca="1">IF(F161="","",IF(INDEX(Data!$BI:$BI,MATCH(F161,Data!$A:$A,0),1)=0,"",INDEX(Data!$BI:$BI,MATCH(F161,Data!$A:$A,0),1)))</f>
        <v/>
      </c>
      <c r="F161" s="49" t="str">
        <f ca="1">IFERROR(INDEX(Data!$A$1:E$1000,_xlfn.AGGREGATE(15,6,(OFFSET(Data!$A$1,0,MATCH(F$6,Data!$1:$1,0)-1,1000,1)=IF(F$7="","Yes",F$7))/(OFFSET(Data!$A$1,0,MATCH(F$6,Data!$1:$1,0)-1,1000,1)=IF(F$7="","Yes",F$7))*ROW(Data!$C$1:$C$1000),ROW(F161)-ROW(F$7)),1),"")</f>
        <v/>
      </c>
      <c r="G161" s="49" t="str">
        <f ca="1">IF(H161="","",IF(INDEX(Data!$BI:$BI,MATCH(H161,Data!$A:$A,0),1)=0,"",INDEX(Data!$BI:$BI,MATCH(H161,Data!$A:$A,0),1)))</f>
        <v/>
      </c>
      <c r="H161" s="49" t="str">
        <f ca="1">IFERROR(INDEX(Data!$A$1:G$1000,_xlfn.AGGREGATE(15,6,(OFFSET(Data!$A$1,0,MATCH(H$6,Data!$1:$1,0)-1,1000,1)=IF(H$7="","Yes",H$7))/(OFFSET(Data!$A$1,0,MATCH(H$6,Data!$1:$1,0)-1,1000,1)=IF(H$7="","Yes",H$7))*ROW(Data!$C$1:$C$1000),ROW(H161)-ROW(H$7)),1),"")</f>
        <v/>
      </c>
      <c r="I161" s="49" t="str">
        <f ca="1">IF(J161="","",IF(INDEX(Data!$BI:$BI,MATCH(J161,Data!$A:$A,0),1)=0,"",INDEX(Data!$BI:$BI,MATCH(J161,Data!$A:$A,0),1)))</f>
        <v/>
      </c>
      <c r="J161" s="49" t="str">
        <f ca="1">IFERROR(INDEX(Data!$A$1:I$1000,_xlfn.AGGREGATE(15,6,(OFFSET(Data!$A$1,0,MATCH(J$6,Data!$1:$1,0)-1,1000,1)=IF(J$7="","Yes",J$7))/(OFFSET(Data!$A$1,0,MATCH(J$6,Data!$1:$1,0)-1,1000,1)=IF(J$7="","Yes",J$7))*ROW(Data!$C$1:$C$1000),ROW(J161)-ROW(J$7)),1),"")</f>
        <v/>
      </c>
      <c r="K161" s="49" t="str">
        <f ca="1">IF(L161="","",IF(INDEX(Data!$BI:$BI,MATCH(L161,Data!$A:$A,0),1)=0,"",INDEX(Data!$BI:$BI,MATCH(L161,Data!$A:$A,0),1)))</f>
        <v/>
      </c>
      <c r="L161" s="49" t="str">
        <f ca="1">IFERROR(INDEX(Data!$A$1:K$1000,_xlfn.AGGREGATE(15,6,(OFFSET(Data!$A$1,0,MATCH(L$6,Data!$1:$1,0)-1,1000,1)=IF(L$7="","Yes",L$7))/(OFFSET(Data!$A$1,0,MATCH(L$6,Data!$1:$1,0)-1,1000,1)=IF(L$7="","Yes",L$7))*ROW(Data!$C$1:$C$1000),ROW(L161)-ROW(L$7)),1),"")</f>
        <v/>
      </c>
      <c r="M161" s="49" t="str">
        <f ca="1">IF(N161="","",IF(INDEX(Data!$BI:$BI,MATCH(N161,Data!$A:$A,0),1)=0,"",INDEX(Data!$BI:$BI,MATCH(N161,Data!$A:$A,0),1)))</f>
        <v/>
      </c>
      <c r="N161" s="49" t="str">
        <f ca="1">IFERROR(INDEX(Data!$A$1:M$1000,_xlfn.AGGREGATE(15,6,(OFFSET(Data!$A$1,0,MATCH(N$6,Data!$1:$1,0)-1,1000,1)=IF(N$7="","Yes",N$7))/(OFFSET(Data!$A$1,0,MATCH(N$6,Data!$1:$1,0)-1,1000,1)=IF(N$7="","Yes",N$7))*ROW(Data!$C$1:$C$1000),ROW(N161)-ROW(N$7)),1),"")</f>
        <v/>
      </c>
      <c r="O161" s="49" t="str">
        <f ca="1">IF(P161="","",IF(INDEX(Data!$BI:$BI,MATCH(P161,Data!$A:$A,0),1)=0,"",INDEX(Data!$BI:$BI,MATCH(P161,Data!$A:$A,0),1)))</f>
        <v/>
      </c>
      <c r="P161" s="49" t="str">
        <f ca="1">IFERROR(INDEX(Data!$A$1:O$1000,_xlfn.AGGREGATE(15,6,(OFFSET(Data!$A$1,0,MATCH(P$6,Data!$1:$1,0)-1,1000,1)=IF(P$7="","Yes",P$7))/(OFFSET(Data!$A$1,0,MATCH(P$6,Data!$1:$1,0)-1,1000,1)=IF(P$7="","Yes",P$7))*ROW(Data!$C$1:$C$1000),ROW(P161)-ROW(P$7)),1),"")</f>
        <v/>
      </c>
      <c r="Q161" s="49" t="str">
        <f ca="1">IF(R161="","",IF(INDEX(Data!$BI:$BI,MATCH(R161,Data!$A:$A,0),1)=0,"",INDEX(Data!$BI:$BI,MATCH(R161,Data!$A:$A,0),1)))</f>
        <v/>
      </c>
      <c r="R161" s="49" t="str">
        <f ca="1">IFERROR(INDEX(Data!$A$1:Q$1000,_xlfn.AGGREGATE(15,6,(OFFSET(Data!$A$1,0,MATCH(R$6,Data!$1:$1,0)-1,1000,1)=IF(R$7="","Yes",R$7))/(OFFSET(Data!$A$1,0,MATCH(R$6,Data!$1:$1,0)-1,1000,1)=IF(R$7="","Yes",R$7))*ROW(Data!$C$1:$C$1000),ROW(R161)-ROW(R$7)),1),"")</f>
        <v/>
      </c>
      <c r="S161" s="49" t="str">
        <f ca="1">IF(T161="","",IF(INDEX(Data!$BI:$BI,MATCH(T161,Data!$A:$A,0),1)=0,"",INDEX(Data!$BI:$BI,MATCH(T161,Data!$A:$A,0),1)))</f>
        <v/>
      </c>
      <c r="T161" s="49" t="str">
        <f ca="1">IFERROR(INDEX(Data!$A$1:R$1000,_xlfn.AGGREGATE(15,6,(OFFSET(Data!$A$1,0,MATCH(T$6,Data!$1:$1,0)-1,1000,1)=IF(T$7="","Yes",T$7))/(OFFSET(Data!$A$1,0,MATCH(T$6,Data!$1:$1,0)-1,1000,1)=IF(T$7="","Yes",T$7))*ROW(Data!$C$1:$C$1000),ROW(T161)-ROW(T$7)),1),"")</f>
        <v/>
      </c>
      <c r="U161" s="49" t="str">
        <f ca="1">IF(V161="","",IF(INDEX(Data!$BI:$BI,MATCH(V161,Data!$A:$A,0),1)=0,"",INDEX(Data!$BI:$BI,MATCH(V161,Data!$A:$A,0),1)))</f>
        <v/>
      </c>
      <c r="V161" s="49" t="str">
        <f ca="1">IFERROR(INDEX(Data!$A$1:T$1000,_xlfn.AGGREGATE(15,6,(OFFSET(Data!$A$1,0,MATCH(V$6,Data!$1:$1,0)-1,1000,1)=IF(V$7="","Yes",V$7))/(OFFSET(Data!$A$1,0,MATCH(V$6,Data!$1:$1,0)-1,1000,1)=IF(V$7="","Yes",V$7))*ROW(Data!$C$1:$C$1000),ROW(V161)-ROW(V$7)),1),"")</f>
        <v/>
      </c>
      <c r="W161" s="49" t="str">
        <f ca="1">IF(X161="","",IF(INDEX(Data!$BI:$BI,MATCH(X161,Data!$A:$A,0),1)=0,"",INDEX(Data!$BI:$BI,MATCH(X161,Data!$A:$A,0),1)))</f>
        <v/>
      </c>
      <c r="X161" s="49" t="str">
        <f ca="1">IFERROR(INDEX(Data!$A$1:V$1000,_xlfn.AGGREGATE(15,6,(OFFSET(Data!$A$1,0,MATCH(X$6,Data!$1:$1,0)-1,1000,1)=IF(X$7="","Yes",X$7))/(OFFSET(Data!$A$1,0,MATCH(X$6,Data!$1:$1,0)-1,1000,1)=IF(X$7="","Yes",X$7))*ROW(Data!$C$1:$C$1000),ROW(X161)-ROW(X$7)),1),"")</f>
        <v/>
      </c>
      <c r="Y161" s="49" t="str">
        <f ca="1">IF(Z161="","",IF(INDEX(Data!$BI:$BI,MATCH(Z161,Data!$A:$A,0),1)=0,"",INDEX(Data!$BI:$BI,MATCH(Z161,Data!$A:$A,0),1)))</f>
        <v/>
      </c>
      <c r="Z161" s="49" t="str">
        <f ca="1">IFERROR(INDEX(Data!$A$1:X$1000,_xlfn.AGGREGATE(15,6,(OFFSET(Data!$A$1,0,MATCH(Z$6,Data!$1:$1,0)-1,1000,1)=IF(Z$7="","Yes",Z$7))/(OFFSET(Data!$A$1,0,MATCH(Z$6,Data!$1:$1,0)-1,1000,1)=IF(Z$7="","Yes",Z$7))*ROW(Data!$C$1:$C$1000),ROW(Z161)-ROW(Z$7)),1),"")</f>
        <v/>
      </c>
      <c r="AA161" s="49" t="str">
        <f ca="1">IF(AB161="","",IF(INDEX(Data!$BI:$BI,MATCH(AB161,Data!$A:$A,0),1)=0,"",INDEX(Data!$BI:$BI,MATCH(AB161,Data!$A:$A,0),1)))</f>
        <v/>
      </c>
      <c r="AB161" s="49" t="str">
        <f ca="1">IFERROR(INDEX(Data!$A$1:Z$1000,_xlfn.AGGREGATE(15,6,(OFFSET(Data!$A$1,0,MATCH(AB$6,Data!$1:$1,0)-1,1000,1)=IF(AB$7="","Yes",AB$7))/(OFFSET(Data!$A$1,0,MATCH(AB$6,Data!$1:$1,0)-1,1000,1)=IF(AB$7="","Yes",AB$7))*ROW(Data!$C$1:$C$1000),ROW(AB161)-ROW(AB$7)),1),"")</f>
        <v/>
      </c>
      <c r="AC161" s="49" t="str">
        <f ca="1">IF(AD161="","",IF(INDEX(Data!$BI:$BI,MATCH(AD161,Data!$A:$A,0),1)=0,"",INDEX(Data!$BI:$BI,MATCH(AD161,Data!$A:$A,0),1)))</f>
        <v/>
      </c>
      <c r="AD161" s="49" t="str">
        <f ca="1">IFERROR(INDEX(Data!$A$1:AB$1000,_xlfn.AGGREGATE(15,6,(OFFSET(Data!$A$1,0,MATCH(AD$6,Data!$1:$1,0)-1,1000,1)=IF(AD$7="","Yes",AD$7))/(OFFSET(Data!$A$1,0,MATCH(AD$6,Data!$1:$1,0)-1,1000,1)=IF(AD$7="","Yes",AD$7))*ROW(Data!$C$1:$C$1000),ROW(AD161)-ROW(AD$7)),1),"")</f>
        <v/>
      </c>
      <c r="AE161" s="49" t="str">
        <f ca="1">IF(AF161="","",IF(INDEX(Data!$BI:$BI,MATCH(AF161,Data!$A:$A,0),1)=0,"",INDEX(Data!$BI:$BI,MATCH(AF161,Data!$A:$A,0),1)))</f>
        <v/>
      </c>
      <c r="AF161" s="49" t="str">
        <f ca="1">IFERROR(INDEX(Data!$A$1:AJ$1000,_xlfn.AGGREGATE(15,6,(OFFSET(Data!$A$1,0,MATCH(AF$6,Data!$1:$1,0)-1,1000,1)=IF(AF$7="","Yes",AF$7))/(OFFSET(Data!$A$1,0,MATCH(AF$6,Data!$1:$1,0)-1,1000,1)=IF(AF$7="","Yes",AF$7))*ROW(Data!$C$1:$C$1000),ROW(AF161)-ROW(AF$7)),1),"")</f>
        <v/>
      </c>
      <c r="AG161" s="49" t="str">
        <f ca="1">IF(AH161="","",IF(INDEX(Data!$BI:$BI,MATCH(AH161,Data!$A:$A,0),1)=0,"",INDEX(Data!$BI:$BI,MATCH(AH161,Data!$A:$A,0),1)))</f>
        <v/>
      </c>
      <c r="AH161" s="49" t="str">
        <f ca="1">IFERROR(INDEX(Data!$A$1:AL$1000,_xlfn.AGGREGATE(15,6,(OFFSET(Data!$A$1,0,MATCH(AH$6,Data!$1:$1,0)-1,1000,1)=IF(AH$7="","Yes",AH$7))/(OFFSET(Data!$A$1,0,MATCH(AH$6,Data!$1:$1,0)-1,1000,1)=IF(AH$7="","Yes",AH$7))*ROW(Data!$C$1:$C$1000),ROW(AH161)-ROW(AH$7)),1),"")</f>
        <v/>
      </c>
    </row>
    <row r="162" spans="1:34" x14ac:dyDescent="0.4">
      <c r="A162" s="49" t="str">
        <f ca="1">IF(B162="","",IF(INDEX(Data!$BI:$BI,MATCH(B162,Data!$A:$A,0),1)=0,"",INDEX(Data!$BI:$BI,MATCH(B162,Data!$A:$A,0),1)))</f>
        <v/>
      </c>
      <c r="B162" s="49" t="str">
        <f ca="1">IFERROR(INDEX(Data!A$1:$A$1000,_xlfn.AGGREGATE(15,6,(OFFSET(Data!$A$1,0,MATCH(B$6,Data!$1:$1,0)-1,1000,1)=IF(B$7="","Yes",B$7))/(OFFSET(Data!$A$1,0,MATCH(B$6,Data!$1:$1,0)-1,1000,1)=IF(B$7="","Yes",B$7))*ROW(Data!$C$1:$C$1000),ROW(B162)-ROW(B$7)),1),"")</f>
        <v/>
      </c>
      <c r="C162" s="49" t="str">
        <f ca="1">IF(D162="","",IF(INDEX(Data!$BI:$BI,MATCH(D162,Data!$A:$A,0),1)=0,"",INDEX(Data!$BI:$BI,MATCH(D162,Data!$A:$A,0),1)))</f>
        <v/>
      </c>
      <c r="D162" s="49" t="str">
        <f ca="1">IFERROR(INDEX(Data!$A$1:C$1000,_xlfn.AGGREGATE(15,6,(OFFSET(Data!$A$1,0,MATCH(D$6,Data!$1:$1,0)-1,1000,1)=IF(D$7="","Yes",D$7))/(OFFSET(Data!$A$1,0,MATCH(D$6,Data!$1:$1,0)-1,1000,1)=IF(D$7="","Yes",D$7))*ROW(Data!$C$1:$C$1000),ROW(D162)-ROW(D$7)),1),"")</f>
        <v/>
      </c>
      <c r="E162" s="49" t="str">
        <f ca="1">IF(F162="","",IF(INDEX(Data!$BI:$BI,MATCH(F162,Data!$A:$A,0),1)=0,"",INDEX(Data!$BI:$BI,MATCH(F162,Data!$A:$A,0),1)))</f>
        <v/>
      </c>
      <c r="F162" s="49" t="str">
        <f ca="1">IFERROR(INDEX(Data!$A$1:E$1000,_xlfn.AGGREGATE(15,6,(OFFSET(Data!$A$1,0,MATCH(F$6,Data!$1:$1,0)-1,1000,1)=IF(F$7="","Yes",F$7))/(OFFSET(Data!$A$1,0,MATCH(F$6,Data!$1:$1,0)-1,1000,1)=IF(F$7="","Yes",F$7))*ROW(Data!$C$1:$C$1000),ROW(F162)-ROW(F$7)),1),"")</f>
        <v/>
      </c>
      <c r="G162" s="49" t="str">
        <f ca="1">IF(H162="","",IF(INDEX(Data!$BI:$BI,MATCH(H162,Data!$A:$A,0),1)=0,"",INDEX(Data!$BI:$BI,MATCH(H162,Data!$A:$A,0),1)))</f>
        <v/>
      </c>
      <c r="H162" s="49" t="str">
        <f ca="1">IFERROR(INDEX(Data!$A$1:G$1000,_xlfn.AGGREGATE(15,6,(OFFSET(Data!$A$1,0,MATCH(H$6,Data!$1:$1,0)-1,1000,1)=IF(H$7="","Yes",H$7))/(OFFSET(Data!$A$1,0,MATCH(H$6,Data!$1:$1,0)-1,1000,1)=IF(H$7="","Yes",H$7))*ROW(Data!$C$1:$C$1000),ROW(H162)-ROW(H$7)),1),"")</f>
        <v/>
      </c>
      <c r="I162" s="49" t="str">
        <f ca="1">IF(J162="","",IF(INDEX(Data!$BI:$BI,MATCH(J162,Data!$A:$A,0),1)=0,"",INDEX(Data!$BI:$BI,MATCH(J162,Data!$A:$A,0),1)))</f>
        <v/>
      </c>
      <c r="J162" s="49" t="str">
        <f ca="1">IFERROR(INDEX(Data!$A$1:I$1000,_xlfn.AGGREGATE(15,6,(OFFSET(Data!$A$1,0,MATCH(J$6,Data!$1:$1,0)-1,1000,1)=IF(J$7="","Yes",J$7))/(OFFSET(Data!$A$1,0,MATCH(J$6,Data!$1:$1,0)-1,1000,1)=IF(J$7="","Yes",J$7))*ROW(Data!$C$1:$C$1000),ROW(J162)-ROW(J$7)),1),"")</f>
        <v/>
      </c>
      <c r="K162" s="49" t="str">
        <f ca="1">IF(L162="","",IF(INDEX(Data!$BI:$BI,MATCH(L162,Data!$A:$A,0),1)=0,"",INDEX(Data!$BI:$BI,MATCH(L162,Data!$A:$A,0),1)))</f>
        <v/>
      </c>
      <c r="L162" s="49" t="str">
        <f ca="1">IFERROR(INDEX(Data!$A$1:K$1000,_xlfn.AGGREGATE(15,6,(OFFSET(Data!$A$1,0,MATCH(L$6,Data!$1:$1,0)-1,1000,1)=IF(L$7="","Yes",L$7))/(OFFSET(Data!$A$1,0,MATCH(L$6,Data!$1:$1,0)-1,1000,1)=IF(L$7="","Yes",L$7))*ROW(Data!$C$1:$C$1000),ROW(L162)-ROW(L$7)),1),"")</f>
        <v/>
      </c>
      <c r="M162" s="49" t="str">
        <f ca="1">IF(N162="","",IF(INDEX(Data!$BI:$BI,MATCH(N162,Data!$A:$A,0),1)=0,"",INDEX(Data!$BI:$BI,MATCH(N162,Data!$A:$A,0),1)))</f>
        <v/>
      </c>
      <c r="N162" s="49" t="str">
        <f ca="1">IFERROR(INDEX(Data!$A$1:M$1000,_xlfn.AGGREGATE(15,6,(OFFSET(Data!$A$1,0,MATCH(N$6,Data!$1:$1,0)-1,1000,1)=IF(N$7="","Yes",N$7))/(OFFSET(Data!$A$1,0,MATCH(N$6,Data!$1:$1,0)-1,1000,1)=IF(N$7="","Yes",N$7))*ROW(Data!$C$1:$C$1000),ROW(N162)-ROW(N$7)),1),"")</f>
        <v/>
      </c>
      <c r="O162" s="49" t="str">
        <f ca="1">IF(P162="","",IF(INDEX(Data!$BI:$BI,MATCH(P162,Data!$A:$A,0),1)=0,"",INDEX(Data!$BI:$BI,MATCH(P162,Data!$A:$A,0),1)))</f>
        <v/>
      </c>
      <c r="P162" s="49" t="str">
        <f ca="1">IFERROR(INDEX(Data!$A$1:O$1000,_xlfn.AGGREGATE(15,6,(OFFSET(Data!$A$1,0,MATCH(P$6,Data!$1:$1,0)-1,1000,1)=IF(P$7="","Yes",P$7))/(OFFSET(Data!$A$1,0,MATCH(P$6,Data!$1:$1,0)-1,1000,1)=IF(P$7="","Yes",P$7))*ROW(Data!$C$1:$C$1000),ROW(P162)-ROW(P$7)),1),"")</f>
        <v/>
      </c>
      <c r="Q162" s="49" t="str">
        <f ca="1">IF(R162="","",IF(INDEX(Data!$BI:$BI,MATCH(R162,Data!$A:$A,0),1)=0,"",INDEX(Data!$BI:$BI,MATCH(R162,Data!$A:$A,0),1)))</f>
        <v/>
      </c>
      <c r="R162" s="49" t="str">
        <f ca="1">IFERROR(INDEX(Data!$A$1:Q$1000,_xlfn.AGGREGATE(15,6,(OFFSET(Data!$A$1,0,MATCH(R$6,Data!$1:$1,0)-1,1000,1)=IF(R$7="","Yes",R$7))/(OFFSET(Data!$A$1,0,MATCH(R$6,Data!$1:$1,0)-1,1000,1)=IF(R$7="","Yes",R$7))*ROW(Data!$C$1:$C$1000),ROW(R162)-ROW(R$7)),1),"")</f>
        <v/>
      </c>
      <c r="S162" s="49" t="str">
        <f ca="1">IF(T162="","",IF(INDEX(Data!$BI:$BI,MATCH(T162,Data!$A:$A,0),1)=0,"",INDEX(Data!$BI:$BI,MATCH(T162,Data!$A:$A,0),1)))</f>
        <v/>
      </c>
      <c r="T162" s="49" t="str">
        <f ca="1">IFERROR(INDEX(Data!$A$1:R$1000,_xlfn.AGGREGATE(15,6,(OFFSET(Data!$A$1,0,MATCH(T$6,Data!$1:$1,0)-1,1000,1)=IF(T$7="","Yes",T$7))/(OFFSET(Data!$A$1,0,MATCH(T$6,Data!$1:$1,0)-1,1000,1)=IF(T$7="","Yes",T$7))*ROW(Data!$C$1:$C$1000),ROW(T162)-ROW(T$7)),1),"")</f>
        <v/>
      </c>
      <c r="U162" s="49" t="str">
        <f ca="1">IF(V162="","",IF(INDEX(Data!$BI:$BI,MATCH(V162,Data!$A:$A,0),1)=0,"",INDEX(Data!$BI:$BI,MATCH(V162,Data!$A:$A,0),1)))</f>
        <v/>
      </c>
      <c r="V162" s="49" t="str">
        <f ca="1">IFERROR(INDEX(Data!$A$1:T$1000,_xlfn.AGGREGATE(15,6,(OFFSET(Data!$A$1,0,MATCH(V$6,Data!$1:$1,0)-1,1000,1)=IF(V$7="","Yes",V$7))/(OFFSET(Data!$A$1,0,MATCH(V$6,Data!$1:$1,0)-1,1000,1)=IF(V$7="","Yes",V$7))*ROW(Data!$C$1:$C$1000),ROW(V162)-ROW(V$7)),1),"")</f>
        <v/>
      </c>
      <c r="W162" s="49" t="str">
        <f ca="1">IF(X162="","",IF(INDEX(Data!$BI:$BI,MATCH(X162,Data!$A:$A,0),1)=0,"",INDEX(Data!$BI:$BI,MATCH(X162,Data!$A:$A,0),1)))</f>
        <v/>
      </c>
      <c r="X162" s="49" t="str">
        <f ca="1">IFERROR(INDEX(Data!$A$1:V$1000,_xlfn.AGGREGATE(15,6,(OFFSET(Data!$A$1,0,MATCH(X$6,Data!$1:$1,0)-1,1000,1)=IF(X$7="","Yes",X$7))/(OFFSET(Data!$A$1,0,MATCH(X$6,Data!$1:$1,0)-1,1000,1)=IF(X$7="","Yes",X$7))*ROW(Data!$C$1:$C$1000),ROW(X162)-ROW(X$7)),1),"")</f>
        <v/>
      </c>
      <c r="Y162" s="49" t="str">
        <f ca="1">IF(Z162="","",IF(INDEX(Data!$BI:$BI,MATCH(Z162,Data!$A:$A,0),1)=0,"",INDEX(Data!$BI:$BI,MATCH(Z162,Data!$A:$A,0),1)))</f>
        <v/>
      </c>
      <c r="Z162" s="49" t="str">
        <f ca="1">IFERROR(INDEX(Data!$A$1:X$1000,_xlfn.AGGREGATE(15,6,(OFFSET(Data!$A$1,0,MATCH(Z$6,Data!$1:$1,0)-1,1000,1)=IF(Z$7="","Yes",Z$7))/(OFFSET(Data!$A$1,0,MATCH(Z$6,Data!$1:$1,0)-1,1000,1)=IF(Z$7="","Yes",Z$7))*ROW(Data!$C$1:$C$1000),ROW(Z162)-ROW(Z$7)),1),"")</f>
        <v/>
      </c>
      <c r="AA162" s="49" t="str">
        <f ca="1">IF(AB162="","",IF(INDEX(Data!$BI:$BI,MATCH(AB162,Data!$A:$A,0),1)=0,"",INDEX(Data!$BI:$BI,MATCH(AB162,Data!$A:$A,0),1)))</f>
        <v/>
      </c>
      <c r="AB162" s="49" t="str">
        <f ca="1">IFERROR(INDEX(Data!$A$1:Z$1000,_xlfn.AGGREGATE(15,6,(OFFSET(Data!$A$1,0,MATCH(AB$6,Data!$1:$1,0)-1,1000,1)=IF(AB$7="","Yes",AB$7))/(OFFSET(Data!$A$1,0,MATCH(AB$6,Data!$1:$1,0)-1,1000,1)=IF(AB$7="","Yes",AB$7))*ROW(Data!$C$1:$C$1000),ROW(AB162)-ROW(AB$7)),1),"")</f>
        <v/>
      </c>
      <c r="AC162" s="49" t="str">
        <f ca="1">IF(AD162="","",IF(INDEX(Data!$BI:$BI,MATCH(AD162,Data!$A:$A,0),1)=0,"",INDEX(Data!$BI:$BI,MATCH(AD162,Data!$A:$A,0),1)))</f>
        <v/>
      </c>
      <c r="AD162" s="49" t="str">
        <f ca="1">IFERROR(INDEX(Data!$A$1:AB$1000,_xlfn.AGGREGATE(15,6,(OFFSET(Data!$A$1,0,MATCH(AD$6,Data!$1:$1,0)-1,1000,1)=IF(AD$7="","Yes",AD$7))/(OFFSET(Data!$A$1,0,MATCH(AD$6,Data!$1:$1,0)-1,1000,1)=IF(AD$7="","Yes",AD$7))*ROW(Data!$C$1:$C$1000),ROW(AD162)-ROW(AD$7)),1),"")</f>
        <v/>
      </c>
      <c r="AE162" s="49" t="str">
        <f ca="1">IF(AF162="","",IF(INDEX(Data!$BI:$BI,MATCH(AF162,Data!$A:$A,0),1)=0,"",INDEX(Data!$BI:$BI,MATCH(AF162,Data!$A:$A,0),1)))</f>
        <v/>
      </c>
      <c r="AF162" s="49" t="str">
        <f ca="1">IFERROR(INDEX(Data!$A$1:AJ$1000,_xlfn.AGGREGATE(15,6,(OFFSET(Data!$A$1,0,MATCH(AF$6,Data!$1:$1,0)-1,1000,1)=IF(AF$7="","Yes",AF$7))/(OFFSET(Data!$A$1,0,MATCH(AF$6,Data!$1:$1,0)-1,1000,1)=IF(AF$7="","Yes",AF$7))*ROW(Data!$C$1:$C$1000),ROW(AF162)-ROW(AF$7)),1),"")</f>
        <v/>
      </c>
      <c r="AG162" s="49" t="str">
        <f ca="1">IF(AH162="","",IF(INDEX(Data!$BI:$BI,MATCH(AH162,Data!$A:$A,0),1)=0,"",INDEX(Data!$BI:$BI,MATCH(AH162,Data!$A:$A,0),1)))</f>
        <v/>
      </c>
      <c r="AH162" s="49" t="str">
        <f ca="1">IFERROR(INDEX(Data!$A$1:AL$1000,_xlfn.AGGREGATE(15,6,(OFFSET(Data!$A$1,0,MATCH(AH$6,Data!$1:$1,0)-1,1000,1)=IF(AH$7="","Yes",AH$7))/(OFFSET(Data!$A$1,0,MATCH(AH$6,Data!$1:$1,0)-1,1000,1)=IF(AH$7="","Yes",AH$7))*ROW(Data!$C$1:$C$1000),ROW(AH162)-ROW(AH$7)),1),"")</f>
        <v/>
      </c>
    </row>
    <row r="163" spans="1:34" x14ac:dyDescent="0.4">
      <c r="A163" s="49" t="str">
        <f ca="1">IF(B163="","",IF(INDEX(Data!$BI:$BI,MATCH(B163,Data!$A:$A,0),1)=0,"",INDEX(Data!$BI:$BI,MATCH(B163,Data!$A:$A,0),1)))</f>
        <v/>
      </c>
      <c r="B163" s="49" t="str">
        <f ca="1">IFERROR(INDEX(Data!A$1:$A$1000,_xlfn.AGGREGATE(15,6,(OFFSET(Data!$A$1,0,MATCH(B$6,Data!$1:$1,0)-1,1000,1)=IF(B$7="","Yes",B$7))/(OFFSET(Data!$A$1,0,MATCH(B$6,Data!$1:$1,0)-1,1000,1)=IF(B$7="","Yes",B$7))*ROW(Data!$C$1:$C$1000),ROW(B163)-ROW(B$7)),1),"")</f>
        <v/>
      </c>
      <c r="C163" s="49" t="str">
        <f ca="1">IF(D163="","",IF(INDEX(Data!$BI:$BI,MATCH(D163,Data!$A:$A,0),1)=0,"",INDEX(Data!$BI:$BI,MATCH(D163,Data!$A:$A,0),1)))</f>
        <v/>
      </c>
      <c r="D163" s="49" t="str">
        <f ca="1">IFERROR(INDEX(Data!$A$1:C$1000,_xlfn.AGGREGATE(15,6,(OFFSET(Data!$A$1,0,MATCH(D$6,Data!$1:$1,0)-1,1000,1)=IF(D$7="","Yes",D$7))/(OFFSET(Data!$A$1,0,MATCH(D$6,Data!$1:$1,0)-1,1000,1)=IF(D$7="","Yes",D$7))*ROW(Data!$C$1:$C$1000),ROW(D163)-ROW(D$7)),1),"")</f>
        <v/>
      </c>
      <c r="E163" s="49" t="str">
        <f ca="1">IF(F163="","",IF(INDEX(Data!$BI:$BI,MATCH(F163,Data!$A:$A,0),1)=0,"",INDEX(Data!$BI:$BI,MATCH(F163,Data!$A:$A,0),1)))</f>
        <v/>
      </c>
      <c r="F163" s="49" t="str">
        <f ca="1">IFERROR(INDEX(Data!$A$1:E$1000,_xlfn.AGGREGATE(15,6,(OFFSET(Data!$A$1,0,MATCH(F$6,Data!$1:$1,0)-1,1000,1)=IF(F$7="","Yes",F$7))/(OFFSET(Data!$A$1,0,MATCH(F$6,Data!$1:$1,0)-1,1000,1)=IF(F$7="","Yes",F$7))*ROW(Data!$C$1:$C$1000),ROW(F163)-ROW(F$7)),1),"")</f>
        <v/>
      </c>
      <c r="G163" s="49" t="str">
        <f ca="1">IF(H163="","",IF(INDEX(Data!$BI:$BI,MATCH(H163,Data!$A:$A,0),1)=0,"",INDEX(Data!$BI:$BI,MATCH(H163,Data!$A:$A,0),1)))</f>
        <v/>
      </c>
      <c r="H163" s="49" t="str">
        <f ca="1">IFERROR(INDEX(Data!$A$1:G$1000,_xlfn.AGGREGATE(15,6,(OFFSET(Data!$A$1,0,MATCH(H$6,Data!$1:$1,0)-1,1000,1)=IF(H$7="","Yes",H$7))/(OFFSET(Data!$A$1,0,MATCH(H$6,Data!$1:$1,0)-1,1000,1)=IF(H$7="","Yes",H$7))*ROW(Data!$C$1:$C$1000),ROW(H163)-ROW(H$7)),1),"")</f>
        <v/>
      </c>
      <c r="I163" s="49" t="str">
        <f ca="1">IF(J163="","",IF(INDEX(Data!$BI:$BI,MATCH(J163,Data!$A:$A,0),1)=0,"",INDEX(Data!$BI:$BI,MATCH(J163,Data!$A:$A,0),1)))</f>
        <v/>
      </c>
      <c r="J163" s="49" t="str">
        <f ca="1">IFERROR(INDEX(Data!$A$1:I$1000,_xlfn.AGGREGATE(15,6,(OFFSET(Data!$A$1,0,MATCH(J$6,Data!$1:$1,0)-1,1000,1)=IF(J$7="","Yes",J$7))/(OFFSET(Data!$A$1,0,MATCH(J$6,Data!$1:$1,0)-1,1000,1)=IF(J$7="","Yes",J$7))*ROW(Data!$C$1:$C$1000),ROW(J163)-ROW(J$7)),1),"")</f>
        <v/>
      </c>
      <c r="K163" s="49" t="str">
        <f ca="1">IF(L163="","",IF(INDEX(Data!$BI:$BI,MATCH(L163,Data!$A:$A,0),1)=0,"",INDEX(Data!$BI:$BI,MATCH(L163,Data!$A:$A,0),1)))</f>
        <v/>
      </c>
      <c r="L163" s="49" t="str">
        <f ca="1">IFERROR(INDEX(Data!$A$1:K$1000,_xlfn.AGGREGATE(15,6,(OFFSET(Data!$A$1,0,MATCH(L$6,Data!$1:$1,0)-1,1000,1)=IF(L$7="","Yes",L$7))/(OFFSET(Data!$A$1,0,MATCH(L$6,Data!$1:$1,0)-1,1000,1)=IF(L$7="","Yes",L$7))*ROW(Data!$C$1:$C$1000),ROW(L163)-ROW(L$7)),1),"")</f>
        <v/>
      </c>
      <c r="M163" s="49" t="str">
        <f ca="1">IF(N163="","",IF(INDEX(Data!$BI:$BI,MATCH(N163,Data!$A:$A,0),1)=0,"",INDEX(Data!$BI:$BI,MATCH(N163,Data!$A:$A,0),1)))</f>
        <v/>
      </c>
      <c r="N163" s="49" t="str">
        <f ca="1">IFERROR(INDEX(Data!$A$1:M$1000,_xlfn.AGGREGATE(15,6,(OFFSET(Data!$A$1,0,MATCH(N$6,Data!$1:$1,0)-1,1000,1)=IF(N$7="","Yes",N$7))/(OFFSET(Data!$A$1,0,MATCH(N$6,Data!$1:$1,0)-1,1000,1)=IF(N$7="","Yes",N$7))*ROW(Data!$C$1:$C$1000),ROW(N163)-ROW(N$7)),1),"")</f>
        <v/>
      </c>
      <c r="O163" s="49" t="str">
        <f ca="1">IF(P163="","",IF(INDEX(Data!$BI:$BI,MATCH(P163,Data!$A:$A,0),1)=0,"",INDEX(Data!$BI:$BI,MATCH(P163,Data!$A:$A,0),1)))</f>
        <v/>
      </c>
      <c r="P163" s="49" t="str">
        <f ca="1">IFERROR(INDEX(Data!$A$1:O$1000,_xlfn.AGGREGATE(15,6,(OFFSET(Data!$A$1,0,MATCH(P$6,Data!$1:$1,0)-1,1000,1)=IF(P$7="","Yes",P$7))/(OFFSET(Data!$A$1,0,MATCH(P$6,Data!$1:$1,0)-1,1000,1)=IF(P$7="","Yes",P$7))*ROW(Data!$C$1:$C$1000),ROW(P163)-ROW(P$7)),1),"")</f>
        <v/>
      </c>
      <c r="Q163" s="49" t="str">
        <f ca="1">IF(R163="","",IF(INDEX(Data!$BI:$BI,MATCH(R163,Data!$A:$A,0),1)=0,"",INDEX(Data!$BI:$BI,MATCH(R163,Data!$A:$A,0),1)))</f>
        <v/>
      </c>
      <c r="R163" s="49" t="str">
        <f ca="1">IFERROR(INDEX(Data!$A$1:Q$1000,_xlfn.AGGREGATE(15,6,(OFFSET(Data!$A$1,0,MATCH(R$6,Data!$1:$1,0)-1,1000,1)=IF(R$7="","Yes",R$7))/(OFFSET(Data!$A$1,0,MATCH(R$6,Data!$1:$1,0)-1,1000,1)=IF(R$7="","Yes",R$7))*ROW(Data!$C$1:$C$1000),ROW(R163)-ROW(R$7)),1),"")</f>
        <v/>
      </c>
      <c r="S163" s="49" t="str">
        <f ca="1">IF(T163="","",IF(INDEX(Data!$BI:$BI,MATCH(T163,Data!$A:$A,0),1)=0,"",INDEX(Data!$BI:$BI,MATCH(T163,Data!$A:$A,0),1)))</f>
        <v/>
      </c>
      <c r="T163" s="49" t="str">
        <f ca="1">IFERROR(INDEX(Data!$A$1:R$1000,_xlfn.AGGREGATE(15,6,(OFFSET(Data!$A$1,0,MATCH(T$6,Data!$1:$1,0)-1,1000,1)=IF(T$7="","Yes",T$7))/(OFFSET(Data!$A$1,0,MATCH(T$6,Data!$1:$1,0)-1,1000,1)=IF(T$7="","Yes",T$7))*ROW(Data!$C$1:$C$1000),ROW(T163)-ROW(T$7)),1),"")</f>
        <v/>
      </c>
      <c r="U163" s="49" t="str">
        <f ca="1">IF(V163="","",IF(INDEX(Data!$BI:$BI,MATCH(V163,Data!$A:$A,0),1)=0,"",INDEX(Data!$BI:$BI,MATCH(V163,Data!$A:$A,0),1)))</f>
        <v/>
      </c>
      <c r="V163" s="49" t="str">
        <f ca="1">IFERROR(INDEX(Data!$A$1:T$1000,_xlfn.AGGREGATE(15,6,(OFFSET(Data!$A$1,0,MATCH(V$6,Data!$1:$1,0)-1,1000,1)=IF(V$7="","Yes",V$7))/(OFFSET(Data!$A$1,0,MATCH(V$6,Data!$1:$1,0)-1,1000,1)=IF(V$7="","Yes",V$7))*ROW(Data!$C$1:$C$1000),ROW(V163)-ROW(V$7)),1),"")</f>
        <v/>
      </c>
      <c r="W163" s="49" t="str">
        <f ca="1">IF(X163="","",IF(INDEX(Data!$BI:$BI,MATCH(X163,Data!$A:$A,0),1)=0,"",INDEX(Data!$BI:$BI,MATCH(X163,Data!$A:$A,0),1)))</f>
        <v/>
      </c>
      <c r="X163" s="49" t="str">
        <f ca="1">IFERROR(INDEX(Data!$A$1:V$1000,_xlfn.AGGREGATE(15,6,(OFFSET(Data!$A$1,0,MATCH(X$6,Data!$1:$1,0)-1,1000,1)=IF(X$7="","Yes",X$7))/(OFFSET(Data!$A$1,0,MATCH(X$6,Data!$1:$1,0)-1,1000,1)=IF(X$7="","Yes",X$7))*ROW(Data!$C$1:$C$1000),ROW(X163)-ROW(X$7)),1),"")</f>
        <v/>
      </c>
      <c r="Y163" s="49" t="str">
        <f ca="1">IF(Z163="","",IF(INDEX(Data!$BI:$BI,MATCH(Z163,Data!$A:$A,0),1)=0,"",INDEX(Data!$BI:$BI,MATCH(Z163,Data!$A:$A,0),1)))</f>
        <v/>
      </c>
      <c r="Z163" s="49" t="str">
        <f ca="1">IFERROR(INDEX(Data!$A$1:X$1000,_xlfn.AGGREGATE(15,6,(OFFSET(Data!$A$1,0,MATCH(Z$6,Data!$1:$1,0)-1,1000,1)=IF(Z$7="","Yes",Z$7))/(OFFSET(Data!$A$1,0,MATCH(Z$6,Data!$1:$1,0)-1,1000,1)=IF(Z$7="","Yes",Z$7))*ROW(Data!$C$1:$C$1000),ROW(Z163)-ROW(Z$7)),1),"")</f>
        <v/>
      </c>
      <c r="AA163" s="49" t="str">
        <f ca="1">IF(AB163="","",IF(INDEX(Data!$BI:$BI,MATCH(AB163,Data!$A:$A,0),1)=0,"",INDEX(Data!$BI:$BI,MATCH(AB163,Data!$A:$A,0),1)))</f>
        <v/>
      </c>
      <c r="AB163" s="49" t="str">
        <f ca="1">IFERROR(INDEX(Data!$A$1:Z$1000,_xlfn.AGGREGATE(15,6,(OFFSET(Data!$A$1,0,MATCH(AB$6,Data!$1:$1,0)-1,1000,1)=IF(AB$7="","Yes",AB$7))/(OFFSET(Data!$A$1,0,MATCH(AB$6,Data!$1:$1,0)-1,1000,1)=IF(AB$7="","Yes",AB$7))*ROW(Data!$C$1:$C$1000),ROW(AB163)-ROW(AB$7)),1),"")</f>
        <v/>
      </c>
      <c r="AC163" s="49" t="str">
        <f ca="1">IF(AD163="","",IF(INDEX(Data!$BI:$BI,MATCH(AD163,Data!$A:$A,0),1)=0,"",INDEX(Data!$BI:$BI,MATCH(AD163,Data!$A:$A,0),1)))</f>
        <v/>
      </c>
      <c r="AD163" s="49" t="str">
        <f ca="1">IFERROR(INDEX(Data!$A$1:AB$1000,_xlfn.AGGREGATE(15,6,(OFFSET(Data!$A$1,0,MATCH(AD$6,Data!$1:$1,0)-1,1000,1)=IF(AD$7="","Yes",AD$7))/(OFFSET(Data!$A$1,0,MATCH(AD$6,Data!$1:$1,0)-1,1000,1)=IF(AD$7="","Yes",AD$7))*ROW(Data!$C$1:$C$1000),ROW(AD163)-ROW(AD$7)),1),"")</f>
        <v/>
      </c>
      <c r="AE163" s="49" t="str">
        <f ca="1">IF(AF163="","",IF(INDEX(Data!$BI:$BI,MATCH(AF163,Data!$A:$A,0),1)=0,"",INDEX(Data!$BI:$BI,MATCH(AF163,Data!$A:$A,0),1)))</f>
        <v/>
      </c>
      <c r="AF163" s="49" t="str">
        <f ca="1">IFERROR(INDEX(Data!$A$1:AJ$1000,_xlfn.AGGREGATE(15,6,(OFFSET(Data!$A$1,0,MATCH(AF$6,Data!$1:$1,0)-1,1000,1)=IF(AF$7="","Yes",AF$7))/(OFFSET(Data!$A$1,0,MATCH(AF$6,Data!$1:$1,0)-1,1000,1)=IF(AF$7="","Yes",AF$7))*ROW(Data!$C$1:$C$1000),ROW(AF163)-ROW(AF$7)),1),"")</f>
        <v/>
      </c>
      <c r="AG163" s="49" t="str">
        <f ca="1">IF(AH163="","",IF(INDEX(Data!$BI:$BI,MATCH(AH163,Data!$A:$A,0),1)=0,"",INDEX(Data!$BI:$BI,MATCH(AH163,Data!$A:$A,0),1)))</f>
        <v/>
      </c>
      <c r="AH163" s="49" t="str">
        <f ca="1">IFERROR(INDEX(Data!$A$1:AL$1000,_xlfn.AGGREGATE(15,6,(OFFSET(Data!$A$1,0,MATCH(AH$6,Data!$1:$1,0)-1,1000,1)=IF(AH$7="","Yes",AH$7))/(OFFSET(Data!$A$1,0,MATCH(AH$6,Data!$1:$1,0)-1,1000,1)=IF(AH$7="","Yes",AH$7))*ROW(Data!$C$1:$C$1000),ROW(AH163)-ROW(AH$7)),1),"")</f>
        <v/>
      </c>
    </row>
    <row r="164" spans="1:34" x14ac:dyDescent="0.4">
      <c r="A164" s="49" t="str">
        <f ca="1">IF(B164="","",IF(INDEX(Data!$BI:$BI,MATCH(B164,Data!$A:$A,0),1)=0,"",INDEX(Data!$BI:$BI,MATCH(B164,Data!$A:$A,0),1)))</f>
        <v/>
      </c>
      <c r="B164" s="49" t="str">
        <f ca="1">IFERROR(INDEX(Data!A$1:$A$1000,_xlfn.AGGREGATE(15,6,(OFFSET(Data!$A$1,0,MATCH(B$6,Data!$1:$1,0)-1,1000,1)=IF(B$7="","Yes",B$7))/(OFFSET(Data!$A$1,0,MATCH(B$6,Data!$1:$1,0)-1,1000,1)=IF(B$7="","Yes",B$7))*ROW(Data!$C$1:$C$1000),ROW(B164)-ROW(B$7)),1),"")</f>
        <v/>
      </c>
      <c r="C164" s="49" t="str">
        <f ca="1">IF(D164="","",IF(INDEX(Data!$BI:$BI,MATCH(D164,Data!$A:$A,0),1)=0,"",INDEX(Data!$BI:$BI,MATCH(D164,Data!$A:$A,0),1)))</f>
        <v/>
      </c>
      <c r="D164" s="49" t="str">
        <f ca="1">IFERROR(INDEX(Data!$A$1:C$1000,_xlfn.AGGREGATE(15,6,(OFFSET(Data!$A$1,0,MATCH(D$6,Data!$1:$1,0)-1,1000,1)=IF(D$7="","Yes",D$7))/(OFFSET(Data!$A$1,0,MATCH(D$6,Data!$1:$1,0)-1,1000,1)=IF(D$7="","Yes",D$7))*ROW(Data!$C$1:$C$1000),ROW(D164)-ROW(D$7)),1),"")</f>
        <v/>
      </c>
      <c r="E164" s="49" t="str">
        <f ca="1">IF(F164="","",IF(INDEX(Data!$BI:$BI,MATCH(F164,Data!$A:$A,0),1)=0,"",INDEX(Data!$BI:$BI,MATCH(F164,Data!$A:$A,0),1)))</f>
        <v/>
      </c>
      <c r="F164" s="49" t="str">
        <f ca="1">IFERROR(INDEX(Data!$A$1:E$1000,_xlfn.AGGREGATE(15,6,(OFFSET(Data!$A$1,0,MATCH(F$6,Data!$1:$1,0)-1,1000,1)=IF(F$7="","Yes",F$7))/(OFFSET(Data!$A$1,0,MATCH(F$6,Data!$1:$1,0)-1,1000,1)=IF(F$7="","Yes",F$7))*ROW(Data!$C$1:$C$1000),ROW(F164)-ROW(F$7)),1),"")</f>
        <v/>
      </c>
      <c r="G164" s="49" t="str">
        <f ca="1">IF(H164="","",IF(INDEX(Data!$BI:$BI,MATCH(H164,Data!$A:$A,0),1)=0,"",INDEX(Data!$BI:$BI,MATCH(H164,Data!$A:$A,0),1)))</f>
        <v/>
      </c>
      <c r="H164" s="49" t="str">
        <f ca="1">IFERROR(INDEX(Data!$A$1:G$1000,_xlfn.AGGREGATE(15,6,(OFFSET(Data!$A$1,0,MATCH(H$6,Data!$1:$1,0)-1,1000,1)=IF(H$7="","Yes",H$7))/(OFFSET(Data!$A$1,0,MATCH(H$6,Data!$1:$1,0)-1,1000,1)=IF(H$7="","Yes",H$7))*ROW(Data!$C$1:$C$1000),ROW(H164)-ROW(H$7)),1),"")</f>
        <v/>
      </c>
      <c r="I164" s="49" t="str">
        <f ca="1">IF(J164="","",IF(INDEX(Data!$BI:$BI,MATCH(J164,Data!$A:$A,0),1)=0,"",INDEX(Data!$BI:$BI,MATCH(J164,Data!$A:$A,0),1)))</f>
        <v/>
      </c>
      <c r="J164" s="49" t="str">
        <f ca="1">IFERROR(INDEX(Data!$A$1:I$1000,_xlfn.AGGREGATE(15,6,(OFFSET(Data!$A$1,0,MATCH(J$6,Data!$1:$1,0)-1,1000,1)=IF(J$7="","Yes",J$7))/(OFFSET(Data!$A$1,0,MATCH(J$6,Data!$1:$1,0)-1,1000,1)=IF(J$7="","Yes",J$7))*ROW(Data!$C$1:$C$1000),ROW(J164)-ROW(J$7)),1),"")</f>
        <v/>
      </c>
      <c r="K164" s="49" t="str">
        <f ca="1">IF(L164="","",IF(INDEX(Data!$BI:$BI,MATCH(L164,Data!$A:$A,0),1)=0,"",INDEX(Data!$BI:$BI,MATCH(L164,Data!$A:$A,0),1)))</f>
        <v/>
      </c>
      <c r="L164" s="49" t="str">
        <f ca="1">IFERROR(INDEX(Data!$A$1:K$1000,_xlfn.AGGREGATE(15,6,(OFFSET(Data!$A$1,0,MATCH(L$6,Data!$1:$1,0)-1,1000,1)=IF(L$7="","Yes",L$7))/(OFFSET(Data!$A$1,0,MATCH(L$6,Data!$1:$1,0)-1,1000,1)=IF(L$7="","Yes",L$7))*ROW(Data!$C$1:$C$1000),ROW(L164)-ROW(L$7)),1),"")</f>
        <v/>
      </c>
      <c r="M164" s="49" t="str">
        <f ca="1">IF(N164="","",IF(INDEX(Data!$BI:$BI,MATCH(N164,Data!$A:$A,0),1)=0,"",INDEX(Data!$BI:$BI,MATCH(N164,Data!$A:$A,0),1)))</f>
        <v/>
      </c>
      <c r="N164" s="49" t="str">
        <f ca="1">IFERROR(INDEX(Data!$A$1:M$1000,_xlfn.AGGREGATE(15,6,(OFFSET(Data!$A$1,0,MATCH(N$6,Data!$1:$1,0)-1,1000,1)=IF(N$7="","Yes",N$7))/(OFFSET(Data!$A$1,0,MATCH(N$6,Data!$1:$1,0)-1,1000,1)=IF(N$7="","Yes",N$7))*ROW(Data!$C$1:$C$1000),ROW(N164)-ROW(N$7)),1),"")</f>
        <v/>
      </c>
      <c r="O164" s="49" t="str">
        <f ca="1">IF(P164="","",IF(INDEX(Data!$BI:$BI,MATCH(P164,Data!$A:$A,0),1)=0,"",INDEX(Data!$BI:$BI,MATCH(P164,Data!$A:$A,0),1)))</f>
        <v/>
      </c>
      <c r="P164" s="49" t="str">
        <f ca="1">IFERROR(INDEX(Data!$A$1:O$1000,_xlfn.AGGREGATE(15,6,(OFFSET(Data!$A$1,0,MATCH(P$6,Data!$1:$1,0)-1,1000,1)=IF(P$7="","Yes",P$7))/(OFFSET(Data!$A$1,0,MATCH(P$6,Data!$1:$1,0)-1,1000,1)=IF(P$7="","Yes",P$7))*ROW(Data!$C$1:$C$1000),ROW(P164)-ROW(P$7)),1),"")</f>
        <v/>
      </c>
      <c r="Q164" s="49" t="str">
        <f ca="1">IF(R164="","",IF(INDEX(Data!$BI:$BI,MATCH(R164,Data!$A:$A,0),1)=0,"",INDEX(Data!$BI:$BI,MATCH(R164,Data!$A:$A,0),1)))</f>
        <v/>
      </c>
      <c r="R164" s="49" t="str">
        <f ca="1">IFERROR(INDEX(Data!$A$1:Q$1000,_xlfn.AGGREGATE(15,6,(OFFSET(Data!$A$1,0,MATCH(R$6,Data!$1:$1,0)-1,1000,1)=IF(R$7="","Yes",R$7))/(OFFSET(Data!$A$1,0,MATCH(R$6,Data!$1:$1,0)-1,1000,1)=IF(R$7="","Yes",R$7))*ROW(Data!$C$1:$C$1000),ROW(R164)-ROW(R$7)),1),"")</f>
        <v/>
      </c>
      <c r="S164" s="49" t="str">
        <f ca="1">IF(T164="","",IF(INDEX(Data!$BI:$BI,MATCH(T164,Data!$A:$A,0),1)=0,"",INDEX(Data!$BI:$BI,MATCH(T164,Data!$A:$A,0),1)))</f>
        <v/>
      </c>
      <c r="T164" s="49" t="str">
        <f ca="1">IFERROR(INDEX(Data!$A$1:R$1000,_xlfn.AGGREGATE(15,6,(OFFSET(Data!$A$1,0,MATCH(T$6,Data!$1:$1,0)-1,1000,1)=IF(T$7="","Yes",T$7))/(OFFSET(Data!$A$1,0,MATCH(T$6,Data!$1:$1,0)-1,1000,1)=IF(T$7="","Yes",T$7))*ROW(Data!$C$1:$C$1000),ROW(T164)-ROW(T$7)),1),"")</f>
        <v/>
      </c>
      <c r="U164" s="49" t="str">
        <f ca="1">IF(V164="","",IF(INDEX(Data!$BI:$BI,MATCH(V164,Data!$A:$A,0),1)=0,"",INDEX(Data!$BI:$BI,MATCH(V164,Data!$A:$A,0),1)))</f>
        <v/>
      </c>
      <c r="V164" s="49" t="str">
        <f ca="1">IFERROR(INDEX(Data!$A$1:T$1000,_xlfn.AGGREGATE(15,6,(OFFSET(Data!$A$1,0,MATCH(V$6,Data!$1:$1,0)-1,1000,1)=IF(V$7="","Yes",V$7))/(OFFSET(Data!$A$1,0,MATCH(V$6,Data!$1:$1,0)-1,1000,1)=IF(V$7="","Yes",V$7))*ROW(Data!$C$1:$C$1000),ROW(V164)-ROW(V$7)),1),"")</f>
        <v/>
      </c>
      <c r="W164" s="49" t="str">
        <f ca="1">IF(X164="","",IF(INDEX(Data!$BI:$BI,MATCH(X164,Data!$A:$A,0),1)=0,"",INDEX(Data!$BI:$BI,MATCH(X164,Data!$A:$A,0),1)))</f>
        <v/>
      </c>
      <c r="X164" s="49" t="str">
        <f ca="1">IFERROR(INDEX(Data!$A$1:V$1000,_xlfn.AGGREGATE(15,6,(OFFSET(Data!$A$1,0,MATCH(X$6,Data!$1:$1,0)-1,1000,1)=IF(X$7="","Yes",X$7))/(OFFSET(Data!$A$1,0,MATCH(X$6,Data!$1:$1,0)-1,1000,1)=IF(X$7="","Yes",X$7))*ROW(Data!$C$1:$C$1000),ROW(X164)-ROW(X$7)),1),"")</f>
        <v/>
      </c>
      <c r="Y164" s="49" t="str">
        <f ca="1">IF(Z164="","",IF(INDEX(Data!$BI:$BI,MATCH(Z164,Data!$A:$A,0),1)=0,"",INDEX(Data!$BI:$BI,MATCH(Z164,Data!$A:$A,0),1)))</f>
        <v/>
      </c>
      <c r="Z164" s="49" t="str">
        <f ca="1">IFERROR(INDEX(Data!$A$1:X$1000,_xlfn.AGGREGATE(15,6,(OFFSET(Data!$A$1,0,MATCH(Z$6,Data!$1:$1,0)-1,1000,1)=IF(Z$7="","Yes",Z$7))/(OFFSET(Data!$A$1,0,MATCH(Z$6,Data!$1:$1,0)-1,1000,1)=IF(Z$7="","Yes",Z$7))*ROW(Data!$C$1:$C$1000),ROW(Z164)-ROW(Z$7)),1),"")</f>
        <v/>
      </c>
      <c r="AA164" s="49" t="str">
        <f ca="1">IF(AB164="","",IF(INDEX(Data!$BI:$BI,MATCH(AB164,Data!$A:$A,0),1)=0,"",INDEX(Data!$BI:$BI,MATCH(AB164,Data!$A:$A,0),1)))</f>
        <v/>
      </c>
      <c r="AB164" s="49" t="str">
        <f ca="1">IFERROR(INDEX(Data!$A$1:Z$1000,_xlfn.AGGREGATE(15,6,(OFFSET(Data!$A$1,0,MATCH(AB$6,Data!$1:$1,0)-1,1000,1)=IF(AB$7="","Yes",AB$7))/(OFFSET(Data!$A$1,0,MATCH(AB$6,Data!$1:$1,0)-1,1000,1)=IF(AB$7="","Yes",AB$7))*ROW(Data!$C$1:$C$1000),ROW(AB164)-ROW(AB$7)),1),"")</f>
        <v/>
      </c>
      <c r="AC164" s="49" t="str">
        <f ca="1">IF(AD164="","",IF(INDEX(Data!$BI:$BI,MATCH(AD164,Data!$A:$A,0),1)=0,"",INDEX(Data!$BI:$BI,MATCH(AD164,Data!$A:$A,0),1)))</f>
        <v/>
      </c>
      <c r="AD164" s="49" t="str">
        <f ca="1">IFERROR(INDEX(Data!$A$1:AB$1000,_xlfn.AGGREGATE(15,6,(OFFSET(Data!$A$1,0,MATCH(AD$6,Data!$1:$1,0)-1,1000,1)=IF(AD$7="","Yes",AD$7))/(OFFSET(Data!$A$1,0,MATCH(AD$6,Data!$1:$1,0)-1,1000,1)=IF(AD$7="","Yes",AD$7))*ROW(Data!$C$1:$C$1000),ROW(AD164)-ROW(AD$7)),1),"")</f>
        <v/>
      </c>
      <c r="AE164" s="49" t="str">
        <f ca="1">IF(AF164="","",IF(INDEX(Data!$BI:$BI,MATCH(AF164,Data!$A:$A,0),1)=0,"",INDEX(Data!$BI:$BI,MATCH(AF164,Data!$A:$A,0),1)))</f>
        <v/>
      </c>
      <c r="AF164" s="49" t="str">
        <f ca="1">IFERROR(INDEX(Data!$A$1:AJ$1000,_xlfn.AGGREGATE(15,6,(OFFSET(Data!$A$1,0,MATCH(AF$6,Data!$1:$1,0)-1,1000,1)=IF(AF$7="","Yes",AF$7))/(OFFSET(Data!$A$1,0,MATCH(AF$6,Data!$1:$1,0)-1,1000,1)=IF(AF$7="","Yes",AF$7))*ROW(Data!$C$1:$C$1000),ROW(AF164)-ROW(AF$7)),1),"")</f>
        <v/>
      </c>
      <c r="AG164" s="49" t="str">
        <f ca="1">IF(AH164="","",IF(INDEX(Data!$BI:$BI,MATCH(AH164,Data!$A:$A,0),1)=0,"",INDEX(Data!$BI:$BI,MATCH(AH164,Data!$A:$A,0),1)))</f>
        <v/>
      </c>
      <c r="AH164" s="49" t="str">
        <f ca="1">IFERROR(INDEX(Data!$A$1:AL$1000,_xlfn.AGGREGATE(15,6,(OFFSET(Data!$A$1,0,MATCH(AH$6,Data!$1:$1,0)-1,1000,1)=IF(AH$7="","Yes",AH$7))/(OFFSET(Data!$A$1,0,MATCH(AH$6,Data!$1:$1,0)-1,1000,1)=IF(AH$7="","Yes",AH$7))*ROW(Data!$C$1:$C$1000),ROW(AH164)-ROW(AH$7)),1),"")</f>
        <v/>
      </c>
    </row>
    <row r="165" spans="1:34" x14ac:dyDescent="0.4">
      <c r="A165" s="49" t="str">
        <f ca="1">IF(B165="","",IF(INDEX(Data!$BI:$BI,MATCH(B165,Data!$A:$A,0),1)=0,"",INDEX(Data!$BI:$BI,MATCH(B165,Data!$A:$A,0),1)))</f>
        <v/>
      </c>
      <c r="B165" s="49" t="str">
        <f ca="1">IFERROR(INDEX(Data!A$1:$A$1000,_xlfn.AGGREGATE(15,6,(OFFSET(Data!$A$1,0,MATCH(B$6,Data!$1:$1,0)-1,1000,1)=IF(B$7="","Yes",B$7))/(OFFSET(Data!$A$1,0,MATCH(B$6,Data!$1:$1,0)-1,1000,1)=IF(B$7="","Yes",B$7))*ROW(Data!$C$1:$C$1000),ROW(B165)-ROW(B$7)),1),"")</f>
        <v/>
      </c>
      <c r="C165" s="49" t="str">
        <f ca="1">IF(D165="","",IF(INDEX(Data!$BI:$BI,MATCH(D165,Data!$A:$A,0),1)=0,"",INDEX(Data!$BI:$BI,MATCH(D165,Data!$A:$A,0),1)))</f>
        <v/>
      </c>
      <c r="D165" s="49" t="str">
        <f ca="1">IFERROR(INDEX(Data!$A$1:C$1000,_xlfn.AGGREGATE(15,6,(OFFSET(Data!$A$1,0,MATCH(D$6,Data!$1:$1,0)-1,1000,1)=IF(D$7="","Yes",D$7))/(OFFSET(Data!$A$1,0,MATCH(D$6,Data!$1:$1,0)-1,1000,1)=IF(D$7="","Yes",D$7))*ROW(Data!$C$1:$C$1000),ROW(D165)-ROW(D$7)),1),"")</f>
        <v/>
      </c>
      <c r="E165" s="49" t="str">
        <f ca="1">IF(F165="","",IF(INDEX(Data!$BI:$BI,MATCH(F165,Data!$A:$A,0),1)=0,"",INDEX(Data!$BI:$BI,MATCH(F165,Data!$A:$A,0),1)))</f>
        <v/>
      </c>
      <c r="F165" s="49" t="str">
        <f ca="1">IFERROR(INDEX(Data!$A$1:E$1000,_xlfn.AGGREGATE(15,6,(OFFSET(Data!$A$1,0,MATCH(F$6,Data!$1:$1,0)-1,1000,1)=IF(F$7="","Yes",F$7))/(OFFSET(Data!$A$1,0,MATCH(F$6,Data!$1:$1,0)-1,1000,1)=IF(F$7="","Yes",F$7))*ROW(Data!$C$1:$C$1000),ROW(F165)-ROW(F$7)),1),"")</f>
        <v/>
      </c>
      <c r="G165" s="49" t="str">
        <f ca="1">IF(H165="","",IF(INDEX(Data!$BI:$BI,MATCH(H165,Data!$A:$A,0),1)=0,"",INDEX(Data!$BI:$BI,MATCH(H165,Data!$A:$A,0),1)))</f>
        <v/>
      </c>
      <c r="H165" s="49" t="str">
        <f ca="1">IFERROR(INDEX(Data!$A$1:G$1000,_xlfn.AGGREGATE(15,6,(OFFSET(Data!$A$1,0,MATCH(H$6,Data!$1:$1,0)-1,1000,1)=IF(H$7="","Yes",H$7))/(OFFSET(Data!$A$1,0,MATCH(H$6,Data!$1:$1,0)-1,1000,1)=IF(H$7="","Yes",H$7))*ROW(Data!$C$1:$C$1000),ROW(H165)-ROW(H$7)),1),"")</f>
        <v/>
      </c>
      <c r="I165" s="49" t="str">
        <f ca="1">IF(J165="","",IF(INDEX(Data!$BI:$BI,MATCH(J165,Data!$A:$A,0),1)=0,"",INDEX(Data!$BI:$BI,MATCH(J165,Data!$A:$A,0),1)))</f>
        <v/>
      </c>
      <c r="J165" s="49" t="str">
        <f ca="1">IFERROR(INDEX(Data!$A$1:I$1000,_xlfn.AGGREGATE(15,6,(OFFSET(Data!$A$1,0,MATCH(J$6,Data!$1:$1,0)-1,1000,1)=IF(J$7="","Yes",J$7))/(OFFSET(Data!$A$1,0,MATCH(J$6,Data!$1:$1,0)-1,1000,1)=IF(J$7="","Yes",J$7))*ROW(Data!$C$1:$C$1000),ROW(J165)-ROW(J$7)),1),"")</f>
        <v/>
      </c>
      <c r="K165" s="49" t="str">
        <f ca="1">IF(L165="","",IF(INDEX(Data!$BI:$BI,MATCH(L165,Data!$A:$A,0),1)=0,"",INDEX(Data!$BI:$BI,MATCH(L165,Data!$A:$A,0),1)))</f>
        <v/>
      </c>
      <c r="L165" s="49" t="str">
        <f ca="1">IFERROR(INDEX(Data!$A$1:K$1000,_xlfn.AGGREGATE(15,6,(OFFSET(Data!$A$1,0,MATCH(L$6,Data!$1:$1,0)-1,1000,1)=IF(L$7="","Yes",L$7))/(OFFSET(Data!$A$1,0,MATCH(L$6,Data!$1:$1,0)-1,1000,1)=IF(L$7="","Yes",L$7))*ROW(Data!$C$1:$C$1000),ROW(L165)-ROW(L$7)),1),"")</f>
        <v/>
      </c>
      <c r="M165" s="49" t="str">
        <f ca="1">IF(N165="","",IF(INDEX(Data!$BI:$BI,MATCH(N165,Data!$A:$A,0),1)=0,"",INDEX(Data!$BI:$BI,MATCH(N165,Data!$A:$A,0),1)))</f>
        <v/>
      </c>
      <c r="N165" s="49" t="str">
        <f ca="1">IFERROR(INDEX(Data!$A$1:M$1000,_xlfn.AGGREGATE(15,6,(OFFSET(Data!$A$1,0,MATCH(N$6,Data!$1:$1,0)-1,1000,1)=IF(N$7="","Yes",N$7))/(OFFSET(Data!$A$1,0,MATCH(N$6,Data!$1:$1,0)-1,1000,1)=IF(N$7="","Yes",N$7))*ROW(Data!$C$1:$C$1000),ROW(N165)-ROW(N$7)),1),"")</f>
        <v/>
      </c>
      <c r="O165" s="49" t="str">
        <f ca="1">IF(P165="","",IF(INDEX(Data!$BI:$BI,MATCH(P165,Data!$A:$A,0),1)=0,"",INDEX(Data!$BI:$BI,MATCH(P165,Data!$A:$A,0),1)))</f>
        <v/>
      </c>
      <c r="P165" s="49" t="str">
        <f ca="1">IFERROR(INDEX(Data!$A$1:O$1000,_xlfn.AGGREGATE(15,6,(OFFSET(Data!$A$1,0,MATCH(P$6,Data!$1:$1,0)-1,1000,1)=IF(P$7="","Yes",P$7))/(OFFSET(Data!$A$1,0,MATCH(P$6,Data!$1:$1,0)-1,1000,1)=IF(P$7="","Yes",P$7))*ROW(Data!$C$1:$C$1000),ROW(P165)-ROW(P$7)),1),"")</f>
        <v/>
      </c>
      <c r="Q165" s="49" t="str">
        <f ca="1">IF(R165="","",IF(INDEX(Data!$BI:$BI,MATCH(R165,Data!$A:$A,0),1)=0,"",INDEX(Data!$BI:$BI,MATCH(R165,Data!$A:$A,0),1)))</f>
        <v/>
      </c>
      <c r="R165" s="49" t="str">
        <f ca="1">IFERROR(INDEX(Data!$A$1:Q$1000,_xlfn.AGGREGATE(15,6,(OFFSET(Data!$A$1,0,MATCH(R$6,Data!$1:$1,0)-1,1000,1)=IF(R$7="","Yes",R$7))/(OFFSET(Data!$A$1,0,MATCH(R$6,Data!$1:$1,0)-1,1000,1)=IF(R$7="","Yes",R$7))*ROW(Data!$C$1:$C$1000),ROW(R165)-ROW(R$7)),1),"")</f>
        <v/>
      </c>
      <c r="S165" s="49" t="str">
        <f ca="1">IF(T165="","",IF(INDEX(Data!$BI:$BI,MATCH(T165,Data!$A:$A,0),1)=0,"",INDEX(Data!$BI:$BI,MATCH(T165,Data!$A:$A,0),1)))</f>
        <v/>
      </c>
      <c r="T165" s="49" t="str">
        <f ca="1">IFERROR(INDEX(Data!$A$1:R$1000,_xlfn.AGGREGATE(15,6,(OFFSET(Data!$A$1,0,MATCH(T$6,Data!$1:$1,0)-1,1000,1)=IF(T$7="","Yes",T$7))/(OFFSET(Data!$A$1,0,MATCH(T$6,Data!$1:$1,0)-1,1000,1)=IF(T$7="","Yes",T$7))*ROW(Data!$C$1:$C$1000),ROW(T165)-ROW(T$7)),1),"")</f>
        <v/>
      </c>
      <c r="U165" s="49" t="str">
        <f ca="1">IF(V165="","",IF(INDEX(Data!$BI:$BI,MATCH(V165,Data!$A:$A,0),1)=0,"",INDEX(Data!$BI:$BI,MATCH(V165,Data!$A:$A,0),1)))</f>
        <v/>
      </c>
      <c r="V165" s="49" t="str">
        <f ca="1">IFERROR(INDEX(Data!$A$1:T$1000,_xlfn.AGGREGATE(15,6,(OFFSET(Data!$A$1,0,MATCH(V$6,Data!$1:$1,0)-1,1000,1)=IF(V$7="","Yes",V$7))/(OFFSET(Data!$A$1,0,MATCH(V$6,Data!$1:$1,0)-1,1000,1)=IF(V$7="","Yes",V$7))*ROW(Data!$C$1:$C$1000),ROW(V165)-ROW(V$7)),1),"")</f>
        <v/>
      </c>
      <c r="W165" s="49" t="str">
        <f ca="1">IF(X165="","",IF(INDEX(Data!$BI:$BI,MATCH(X165,Data!$A:$A,0),1)=0,"",INDEX(Data!$BI:$BI,MATCH(X165,Data!$A:$A,0),1)))</f>
        <v/>
      </c>
      <c r="X165" s="49" t="str">
        <f ca="1">IFERROR(INDEX(Data!$A$1:V$1000,_xlfn.AGGREGATE(15,6,(OFFSET(Data!$A$1,0,MATCH(X$6,Data!$1:$1,0)-1,1000,1)=IF(X$7="","Yes",X$7))/(OFFSET(Data!$A$1,0,MATCH(X$6,Data!$1:$1,0)-1,1000,1)=IF(X$7="","Yes",X$7))*ROW(Data!$C$1:$C$1000),ROW(X165)-ROW(X$7)),1),"")</f>
        <v/>
      </c>
      <c r="Y165" s="49" t="str">
        <f ca="1">IF(Z165="","",IF(INDEX(Data!$BI:$BI,MATCH(Z165,Data!$A:$A,0),1)=0,"",INDEX(Data!$BI:$BI,MATCH(Z165,Data!$A:$A,0),1)))</f>
        <v/>
      </c>
      <c r="Z165" s="49" t="str">
        <f ca="1">IFERROR(INDEX(Data!$A$1:X$1000,_xlfn.AGGREGATE(15,6,(OFFSET(Data!$A$1,0,MATCH(Z$6,Data!$1:$1,0)-1,1000,1)=IF(Z$7="","Yes",Z$7))/(OFFSET(Data!$A$1,0,MATCH(Z$6,Data!$1:$1,0)-1,1000,1)=IF(Z$7="","Yes",Z$7))*ROW(Data!$C$1:$C$1000),ROW(Z165)-ROW(Z$7)),1),"")</f>
        <v/>
      </c>
      <c r="AA165" s="49" t="str">
        <f ca="1">IF(AB165="","",IF(INDEX(Data!$BI:$BI,MATCH(AB165,Data!$A:$A,0),1)=0,"",INDEX(Data!$BI:$BI,MATCH(AB165,Data!$A:$A,0),1)))</f>
        <v/>
      </c>
      <c r="AB165" s="49" t="str">
        <f ca="1">IFERROR(INDEX(Data!$A$1:Z$1000,_xlfn.AGGREGATE(15,6,(OFFSET(Data!$A$1,0,MATCH(AB$6,Data!$1:$1,0)-1,1000,1)=IF(AB$7="","Yes",AB$7))/(OFFSET(Data!$A$1,0,MATCH(AB$6,Data!$1:$1,0)-1,1000,1)=IF(AB$7="","Yes",AB$7))*ROW(Data!$C$1:$C$1000),ROW(AB165)-ROW(AB$7)),1),"")</f>
        <v/>
      </c>
      <c r="AC165" s="49" t="str">
        <f ca="1">IF(AD165="","",IF(INDEX(Data!$BI:$BI,MATCH(AD165,Data!$A:$A,0),1)=0,"",INDEX(Data!$BI:$BI,MATCH(AD165,Data!$A:$A,0),1)))</f>
        <v/>
      </c>
      <c r="AD165" s="49" t="str">
        <f ca="1">IFERROR(INDEX(Data!$A$1:AB$1000,_xlfn.AGGREGATE(15,6,(OFFSET(Data!$A$1,0,MATCH(AD$6,Data!$1:$1,0)-1,1000,1)=IF(AD$7="","Yes",AD$7))/(OFFSET(Data!$A$1,0,MATCH(AD$6,Data!$1:$1,0)-1,1000,1)=IF(AD$7="","Yes",AD$7))*ROW(Data!$C$1:$C$1000),ROW(AD165)-ROW(AD$7)),1),"")</f>
        <v/>
      </c>
      <c r="AE165" s="49" t="str">
        <f ca="1">IF(AF165="","",IF(INDEX(Data!$BI:$BI,MATCH(AF165,Data!$A:$A,0),1)=0,"",INDEX(Data!$BI:$BI,MATCH(AF165,Data!$A:$A,0),1)))</f>
        <v/>
      </c>
      <c r="AF165" s="49" t="str">
        <f ca="1">IFERROR(INDEX(Data!$A$1:AJ$1000,_xlfn.AGGREGATE(15,6,(OFFSET(Data!$A$1,0,MATCH(AF$6,Data!$1:$1,0)-1,1000,1)=IF(AF$7="","Yes",AF$7))/(OFFSET(Data!$A$1,0,MATCH(AF$6,Data!$1:$1,0)-1,1000,1)=IF(AF$7="","Yes",AF$7))*ROW(Data!$C$1:$C$1000),ROW(AF165)-ROW(AF$7)),1),"")</f>
        <v/>
      </c>
      <c r="AG165" s="49" t="str">
        <f ca="1">IF(AH165="","",IF(INDEX(Data!$BI:$BI,MATCH(AH165,Data!$A:$A,0),1)=0,"",INDEX(Data!$BI:$BI,MATCH(AH165,Data!$A:$A,0),1)))</f>
        <v/>
      </c>
      <c r="AH165" s="49" t="str">
        <f ca="1">IFERROR(INDEX(Data!$A$1:AL$1000,_xlfn.AGGREGATE(15,6,(OFFSET(Data!$A$1,0,MATCH(AH$6,Data!$1:$1,0)-1,1000,1)=IF(AH$7="","Yes",AH$7))/(OFFSET(Data!$A$1,0,MATCH(AH$6,Data!$1:$1,0)-1,1000,1)=IF(AH$7="","Yes",AH$7))*ROW(Data!$C$1:$C$1000),ROW(AH165)-ROW(AH$7)),1),"")</f>
        <v/>
      </c>
    </row>
    <row r="166" spans="1:34" x14ac:dyDescent="0.4">
      <c r="A166" s="49" t="str">
        <f ca="1">IF(B166="","",IF(INDEX(Data!$BI:$BI,MATCH(B166,Data!$A:$A,0),1)=0,"",INDEX(Data!$BI:$BI,MATCH(B166,Data!$A:$A,0),1)))</f>
        <v/>
      </c>
      <c r="B166" s="49" t="str">
        <f ca="1">IFERROR(INDEX(Data!A$1:$A$1000,_xlfn.AGGREGATE(15,6,(OFFSET(Data!$A$1,0,MATCH(B$6,Data!$1:$1,0)-1,1000,1)=IF(B$7="","Yes",B$7))/(OFFSET(Data!$A$1,0,MATCH(B$6,Data!$1:$1,0)-1,1000,1)=IF(B$7="","Yes",B$7))*ROW(Data!$C$1:$C$1000),ROW(B166)-ROW(B$7)),1),"")</f>
        <v/>
      </c>
      <c r="C166" s="49" t="str">
        <f ca="1">IF(D166="","",IF(INDEX(Data!$BI:$BI,MATCH(D166,Data!$A:$A,0),1)=0,"",INDEX(Data!$BI:$BI,MATCH(D166,Data!$A:$A,0),1)))</f>
        <v/>
      </c>
      <c r="D166" s="49" t="str">
        <f ca="1">IFERROR(INDEX(Data!$A$1:C$1000,_xlfn.AGGREGATE(15,6,(OFFSET(Data!$A$1,0,MATCH(D$6,Data!$1:$1,0)-1,1000,1)=IF(D$7="","Yes",D$7))/(OFFSET(Data!$A$1,0,MATCH(D$6,Data!$1:$1,0)-1,1000,1)=IF(D$7="","Yes",D$7))*ROW(Data!$C$1:$C$1000),ROW(D166)-ROW(D$7)),1),"")</f>
        <v/>
      </c>
      <c r="E166" s="49" t="str">
        <f ca="1">IF(F166="","",IF(INDEX(Data!$BI:$BI,MATCH(F166,Data!$A:$A,0),1)=0,"",INDEX(Data!$BI:$BI,MATCH(F166,Data!$A:$A,0),1)))</f>
        <v/>
      </c>
      <c r="F166" s="49" t="str">
        <f ca="1">IFERROR(INDEX(Data!$A$1:E$1000,_xlfn.AGGREGATE(15,6,(OFFSET(Data!$A$1,0,MATCH(F$6,Data!$1:$1,0)-1,1000,1)=IF(F$7="","Yes",F$7))/(OFFSET(Data!$A$1,0,MATCH(F$6,Data!$1:$1,0)-1,1000,1)=IF(F$7="","Yes",F$7))*ROW(Data!$C$1:$C$1000),ROW(F166)-ROW(F$7)),1),"")</f>
        <v/>
      </c>
      <c r="G166" s="49" t="str">
        <f ca="1">IF(H166="","",IF(INDEX(Data!$BI:$BI,MATCH(H166,Data!$A:$A,0),1)=0,"",INDEX(Data!$BI:$BI,MATCH(H166,Data!$A:$A,0),1)))</f>
        <v/>
      </c>
      <c r="H166" s="49" t="str">
        <f ca="1">IFERROR(INDEX(Data!$A$1:G$1000,_xlfn.AGGREGATE(15,6,(OFFSET(Data!$A$1,0,MATCH(H$6,Data!$1:$1,0)-1,1000,1)=IF(H$7="","Yes",H$7))/(OFFSET(Data!$A$1,0,MATCH(H$6,Data!$1:$1,0)-1,1000,1)=IF(H$7="","Yes",H$7))*ROW(Data!$C$1:$C$1000),ROW(H166)-ROW(H$7)),1),"")</f>
        <v/>
      </c>
      <c r="I166" s="49" t="str">
        <f ca="1">IF(J166="","",IF(INDEX(Data!$BI:$BI,MATCH(J166,Data!$A:$A,0),1)=0,"",INDEX(Data!$BI:$BI,MATCH(J166,Data!$A:$A,0),1)))</f>
        <v/>
      </c>
      <c r="J166" s="49" t="str">
        <f ca="1">IFERROR(INDEX(Data!$A$1:I$1000,_xlfn.AGGREGATE(15,6,(OFFSET(Data!$A$1,0,MATCH(J$6,Data!$1:$1,0)-1,1000,1)=IF(J$7="","Yes",J$7))/(OFFSET(Data!$A$1,0,MATCH(J$6,Data!$1:$1,0)-1,1000,1)=IF(J$7="","Yes",J$7))*ROW(Data!$C$1:$C$1000),ROW(J166)-ROW(J$7)),1),"")</f>
        <v/>
      </c>
      <c r="K166" s="49" t="str">
        <f ca="1">IF(L166="","",IF(INDEX(Data!$BI:$BI,MATCH(L166,Data!$A:$A,0),1)=0,"",INDEX(Data!$BI:$BI,MATCH(L166,Data!$A:$A,0),1)))</f>
        <v/>
      </c>
      <c r="L166" s="49" t="str">
        <f ca="1">IFERROR(INDEX(Data!$A$1:K$1000,_xlfn.AGGREGATE(15,6,(OFFSET(Data!$A$1,0,MATCH(L$6,Data!$1:$1,0)-1,1000,1)=IF(L$7="","Yes",L$7))/(OFFSET(Data!$A$1,0,MATCH(L$6,Data!$1:$1,0)-1,1000,1)=IF(L$7="","Yes",L$7))*ROW(Data!$C$1:$C$1000),ROW(L166)-ROW(L$7)),1),"")</f>
        <v/>
      </c>
      <c r="M166" s="49" t="str">
        <f ca="1">IF(N166="","",IF(INDEX(Data!$BI:$BI,MATCH(N166,Data!$A:$A,0),1)=0,"",INDEX(Data!$BI:$BI,MATCH(N166,Data!$A:$A,0),1)))</f>
        <v/>
      </c>
      <c r="N166" s="49" t="str">
        <f ca="1">IFERROR(INDEX(Data!$A$1:M$1000,_xlfn.AGGREGATE(15,6,(OFFSET(Data!$A$1,0,MATCH(N$6,Data!$1:$1,0)-1,1000,1)=IF(N$7="","Yes",N$7))/(OFFSET(Data!$A$1,0,MATCH(N$6,Data!$1:$1,0)-1,1000,1)=IF(N$7="","Yes",N$7))*ROW(Data!$C$1:$C$1000),ROW(N166)-ROW(N$7)),1),"")</f>
        <v/>
      </c>
      <c r="O166" s="49" t="str">
        <f ca="1">IF(P166="","",IF(INDEX(Data!$BI:$BI,MATCH(P166,Data!$A:$A,0),1)=0,"",INDEX(Data!$BI:$BI,MATCH(P166,Data!$A:$A,0),1)))</f>
        <v/>
      </c>
      <c r="P166" s="49" t="str">
        <f ca="1">IFERROR(INDEX(Data!$A$1:O$1000,_xlfn.AGGREGATE(15,6,(OFFSET(Data!$A$1,0,MATCH(P$6,Data!$1:$1,0)-1,1000,1)=IF(P$7="","Yes",P$7))/(OFFSET(Data!$A$1,0,MATCH(P$6,Data!$1:$1,0)-1,1000,1)=IF(P$7="","Yes",P$7))*ROW(Data!$C$1:$C$1000),ROW(P166)-ROW(P$7)),1),"")</f>
        <v/>
      </c>
      <c r="Q166" s="49" t="str">
        <f ca="1">IF(R166="","",IF(INDEX(Data!$BI:$BI,MATCH(R166,Data!$A:$A,0),1)=0,"",INDEX(Data!$BI:$BI,MATCH(R166,Data!$A:$A,0),1)))</f>
        <v/>
      </c>
      <c r="R166" s="49" t="str">
        <f ca="1">IFERROR(INDEX(Data!$A$1:Q$1000,_xlfn.AGGREGATE(15,6,(OFFSET(Data!$A$1,0,MATCH(R$6,Data!$1:$1,0)-1,1000,1)=IF(R$7="","Yes",R$7))/(OFFSET(Data!$A$1,0,MATCH(R$6,Data!$1:$1,0)-1,1000,1)=IF(R$7="","Yes",R$7))*ROW(Data!$C$1:$C$1000),ROW(R166)-ROW(R$7)),1),"")</f>
        <v/>
      </c>
      <c r="S166" s="49" t="str">
        <f ca="1">IF(T166="","",IF(INDEX(Data!$BI:$BI,MATCH(T166,Data!$A:$A,0),1)=0,"",INDEX(Data!$BI:$BI,MATCH(T166,Data!$A:$A,0),1)))</f>
        <v/>
      </c>
      <c r="T166" s="49" t="str">
        <f ca="1">IFERROR(INDEX(Data!$A$1:R$1000,_xlfn.AGGREGATE(15,6,(OFFSET(Data!$A$1,0,MATCH(T$6,Data!$1:$1,0)-1,1000,1)=IF(T$7="","Yes",T$7))/(OFFSET(Data!$A$1,0,MATCH(T$6,Data!$1:$1,0)-1,1000,1)=IF(T$7="","Yes",T$7))*ROW(Data!$C$1:$C$1000),ROW(T166)-ROW(T$7)),1),"")</f>
        <v/>
      </c>
      <c r="U166" s="49" t="str">
        <f ca="1">IF(V166="","",IF(INDEX(Data!$BI:$BI,MATCH(V166,Data!$A:$A,0),1)=0,"",INDEX(Data!$BI:$BI,MATCH(V166,Data!$A:$A,0),1)))</f>
        <v/>
      </c>
      <c r="V166" s="49" t="str">
        <f ca="1">IFERROR(INDEX(Data!$A$1:T$1000,_xlfn.AGGREGATE(15,6,(OFFSET(Data!$A$1,0,MATCH(V$6,Data!$1:$1,0)-1,1000,1)=IF(V$7="","Yes",V$7))/(OFFSET(Data!$A$1,0,MATCH(V$6,Data!$1:$1,0)-1,1000,1)=IF(V$7="","Yes",V$7))*ROW(Data!$C$1:$C$1000),ROW(V166)-ROW(V$7)),1),"")</f>
        <v/>
      </c>
      <c r="W166" s="49" t="str">
        <f ca="1">IF(X166="","",IF(INDEX(Data!$BI:$BI,MATCH(X166,Data!$A:$A,0),1)=0,"",INDEX(Data!$BI:$BI,MATCH(X166,Data!$A:$A,0),1)))</f>
        <v/>
      </c>
      <c r="X166" s="49" t="str">
        <f ca="1">IFERROR(INDEX(Data!$A$1:V$1000,_xlfn.AGGREGATE(15,6,(OFFSET(Data!$A$1,0,MATCH(X$6,Data!$1:$1,0)-1,1000,1)=IF(X$7="","Yes",X$7))/(OFFSET(Data!$A$1,0,MATCH(X$6,Data!$1:$1,0)-1,1000,1)=IF(X$7="","Yes",X$7))*ROW(Data!$C$1:$C$1000),ROW(X166)-ROW(X$7)),1),"")</f>
        <v/>
      </c>
      <c r="Y166" s="49" t="str">
        <f ca="1">IF(Z166="","",IF(INDEX(Data!$BI:$BI,MATCH(Z166,Data!$A:$A,0),1)=0,"",INDEX(Data!$BI:$BI,MATCH(Z166,Data!$A:$A,0),1)))</f>
        <v/>
      </c>
      <c r="Z166" s="49" t="str">
        <f ca="1">IFERROR(INDEX(Data!$A$1:X$1000,_xlfn.AGGREGATE(15,6,(OFFSET(Data!$A$1,0,MATCH(Z$6,Data!$1:$1,0)-1,1000,1)=IF(Z$7="","Yes",Z$7))/(OFFSET(Data!$A$1,0,MATCH(Z$6,Data!$1:$1,0)-1,1000,1)=IF(Z$7="","Yes",Z$7))*ROW(Data!$C$1:$C$1000),ROW(Z166)-ROW(Z$7)),1),"")</f>
        <v/>
      </c>
      <c r="AA166" s="49" t="str">
        <f ca="1">IF(AB166="","",IF(INDEX(Data!$BI:$BI,MATCH(AB166,Data!$A:$A,0),1)=0,"",INDEX(Data!$BI:$BI,MATCH(AB166,Data!$A:$A,0),1)))</f>
        <v/>
      </c>
      <c r="AB166" s="49" t="str">
        <f ca="1">IFERROR(INDEX(Data!$A$1:Z$1000,_xlfn.AGGREGATE(15,6,(OFFSET(Data!$A$1,0,MATCH(AB$6,Data!$1:$1,0)-1,1000,1)=IF(AB$7="","Yes",AB$7))/(OFFSET(Data!$A$1,0,MATCH(AB$6,Data!$1:$1,0)-1,1000,1)=IF(AB$7="","Yes",AB$7))*ROW(Data!$C$1:$C$1000),ROW(AB166)-ROW(AB$7)),1),"")</f>
        <v/>
      </c>
      <c r="AC166" s="49" t="str">
        <f ca="1">IF(AD166="","",IF(INDEX(Data!$BI:$BI,MATCH(AD166,Data!$A:$A,0),1)=0,"",INDEX(Data!$BI:$BI,MATCH(AD166,Data!$A:$A,0),1)))</f>
        <v/>
      </c>
      <c r="AD166" s="49" t="str">
        <f ca="1">IFERROR(INDEX(Data!$A$1:AB$1000,_xlfn.AGGREGATE(15,6,(OFFSET(Data!$A$1,0,MATCH(AD$6,Data!$1:$1,0)-1,1000,1)=IF(AD$7="","Yes",AD$7))/(OFFSET(Data!$A$1,0,MATCH(AD$6,Data!$1:$1,0)-1,1000,1)=IF(AD$7="","Yes",AD$7))*ROW(Data!$C$1:$C$1000),ROW(AD166)-ROW(AD$7)),1),"")</f>
        <v/>
      </c>
      <c r="AE166" s="49" t="str">
        <f ca="1">IF(AF166="","",IF(INDEX(Data!$BI:$BI,MATCH(AF166,Data!$A:$A,0),1)=0,"",INDEX(Data!$BI:$BI,MATCH(AF166,Data!$A:$A,0),1)))</f>
        <v/>
      </c>
      <c r="AF166" s="49" t="str">
        <f ca="1">IFERROR(INDEX(Data!$A$1:AJ$1000,_xlfn.AGGREGATE(15,6,(OFFSET(Data!$A$1,0,MATCH(AF$6,Data!$1:$1,0)-1,1000,1)=IF(AF$7="","Yes",AF$7))/(OFFSET(Data!$A$1,0,MATCH(AF$6,Data!$1:$1,0)-1,1000,1)=IF(AF$7="","Yes",AF$7))*ROW(Data!$C$1:$C$1000),ROW(AF166)-ROW(AF$7)),1),"")</f>
        <v/>
      </c>
      <c r="AG166" s="49" t="str">
        <f ca="1">IF(AH166="","",IF(INDEX(Data!$BI:$BI,MATCH(AH166,Data!$A:$A,0),1)=0,"",INDEX(Data!$BI:$BI,MATCH(AH166,Data!$A:$A,0),1)))</f>
        <v/>
      </c>
      <c r="AH166" s="49" t="str">
        <f ca="1">IFERROR(INDEX(Data!$A$1:AL$1000,_xlfn.AGGREGATE(15,6,(OFFSET(Data!$A$1,0,MATCH(AH$6,Data!$1:$1,0)-1,1000,1)=IF(AH$7="","Yes",AH$7))/(OFFSET(Data!$A$1,0,MATCH(AH$6,Data!$1:$1,0)-1,1000,1)=IF(AH$7="","Yes",AH$7))*ROW(Data!$C$1:$C$1000),ROW(AH166)-ROW(AH$7)),1),"")</f>
        <v/>
      </c>
    </row>
    <row r="167" spans="1:34" x14ac:dyDescent="0.4">
      <c r="A167" s="49" t="str">
        <f ca="1">IF(B167="","",IF(INDEX(Data!$BI:$BI,MATCH(B167,Data!$A:$A,0),1)=0,"",INDEX(Data!$BI:$BI,MATCH(B167,Data!$A:$A,0),1)))</f>
        <v/>
      </c>
      <c r="B167" s="49" t="str">
        <f ca="1">IFERROR(INDEX(Data!A$1:$A$1000,_xlfn.AGGREGATE(15,6,(OFFSET(Data!$A$1,0,MATCH(B$6,Data!$1:$1,0)-1,1000,1)=IF(B$7="","Yes",B$7))/(OFFSET(Data!$A$1,0,MATCH(B$6,Data!$1:$1,0)-1,1000,1)=IF(B$7="","Yes",B$7))*ROW(Data!$C$1:$C$1000),ROW(B167)-ROW(B$7)),1),"")</f>
        <v/>
      </c>
      <c r="C167" s="49" t="str">
        <f ca="1">IF(D167="","",IF(INDEX(Data!$BI:$BI,MATCH(D167,Data!$A:$A,0),1)=0,"",INDEX(Data!$BI:$BI,MATCH(D167,Data!$A:$A,0),1)))</f>
        <v/>
      </c>
      <c r="D167" s="49" t="str">
        <f ca="1">IFERROR(INDEX(Data!$A$1:C$1000,_xlfn.AGGREGATE(15,6,(OFFSET(Data!$A$1,0,MATCH(D$6,Data!$1:$1,0)-1,1000,1)=IF(D$7="","Yes",D$7))/(OFFSET(Data!$A$1,0,MATCH(D$6,Data!$1:$1,0)-1,1000,1)=IF(D$7="","Yes",D$7))*ROW(Data!$C$1:$C$1000),ROW(D167)-ROW(D$7)),1),"")</f>
        <v/>
      </c>
      <c r="E167" s="49" t="str">
        <f ca="1">IF(F167="","",IF(INDEX(Data!$BI:$BI,MATCH(F167,Data!$A:$A,0),1)=0,"",INDEX(Data!$BI:$BI,MATCH(F167,Data!$A:$A,0),1)))</f>
        <v/>
      </c>
      <c r="F167" s="49" t="str">
        <f ca="1">IFERROR(INDEX(Data!$A$1:E$1000,_xlfn.AGGREGATE(15,6,(OFFSET(Data!$A$1,0,MATCH(F$6,Data!$1:$1,0)-1,1000,1)=IF(F$7="","Yes",F$7))/(OFFSET(Data!$A$1,0,MATCH(F$6,Data!$1:$1,0)-1,1000,1)=IF(F$7="","Yes",F$7))*ROW(Data!$C$1:$C$1000),ROW(F167)-ROW(F$7)),1),"")</f>
        <v/>
      </c>
      <c r="G167" s="49" t="str">
        <f ca="1">IF(H167="","",IF(INDEX(Data!$BI:$BI,MATCH(H167,Data!$A:$A,0),1)=0,"",INDEX(Data!$BI:$BI,MATCH(H167,Data!$A:$A,0),1)))</f>
        <v/>
      </c>
      <c r="H167" s="49" t="str">
        <f ca="1">IFERROR(INDEX(Data!$A$1:G$1000,_xlfn.AGGREGATE(15,6,(OFFSET(Data!$A$1,0,MATCH(H$6,Data!$1:$1,0)-1,1000,1)=IF(H$7="","Yes",H$7))/(OFFSET(Data!$A$1,0,MATCH(H$6,Data!$1:$1,0)-1,1000,1)=IF(H$7="","Yes",H$7))*ROW(Data!$C$1:$C$1000),ROW(H167)-ROW(H$7)),1),"")</f>
        <v/>
      </c>
      <c r="I167" s="49" t="str">
        <f ca="1">IF(J167="","",IF(INDEX(Data!$BI:$BI,MATCH(J167,Data!$A:$A,0),1)=0,"",INDEX(Data!$BI:$BI,MATCH(J167,Data!$A:$A,0),1)))</f>
        <v/>
      </c>
      <c r="J167" s="49" t="str">
        <f ca="1">IFERROR(INDEX(Data!$A$1:I$1000,_xlfn.AGGREGATE(15,6,(OFFSET(Data!$A$1,0,MATCH(J$6,Data!$1:$1,0)-1,1000,1)=IF(J$7="","Yes",J$7))/(OFFSET(Data!$A$1,0,MATCH(J$6,Data!$1:$1,0)-1,1000,1)=IF(J$7="","Yes",J$7))*ROW(Data!$C$1:$C$1000),ROW(J167)-ROW(J$7)),1),"")</f>
        <v/>
      </c>
      <c r="K167" s="49" t="str">
        <f ca="1">IF(L167="","",IF(INDEX(Data!$BI:$BI,MATCH(L167,Data!$A:$A,0),1)=0,"",INDEX(Data!$BI:$BI,MATCH(L167,Data!$A:$A,0),1)))</f>
        <v/>
      </c>
      <c r="L167" s="49" t="str">
        <f ca="1">IFERROR(INDEX(Data!$A$1:K$1000,_xlfn.AGGREGATE(15,6,(OFFSET(Data!$A$1,0,MATCH(L$6,Data!$1:$1,0)-1,1000,1)=IF(L$7="","Yes",L$7))/(OFFSET(Data!$A$1,0,MATCH(L$6,Data!$1:$1,0)-1,1000,1)=IF(L$7="","Yes",L$7))*ROW(Data!$C$1:$C$1000),ROW(L167)-ROW(L$7)),1),"")</f>
        <v/>
      </c>
      <c r="M167" s="49" t="str">
        <f ca="1">IF(N167="","",IF(INDEX(Data!$BI:$BI,MATCH(N167,Data!$A:$A,0),1)=0,"",INDEX(Data!$BI:$BI,MATCH(N167,Data!$A:$A,0),1)))</f>
        <v/>
      </c>
      <c r="N167" s="49" t="str">
        <f ca="1">IFERROR(INDEX(Data!$A$1:M$1000,_xlfn.AGGREGATE(15,6,(OFFSET(Data!$A$1,0,MATCH(N$6,Data!$1:$1,0)-1,1000,1)=IF(N$7="","Yes",N$7))/(OFFSET(Data!$A$1,0,MATCH(N$6,Data!$1:$1,0)-1,1000,1)=IF(N$7="","Yes",N$7))*ROW(Data!$C$1:$C$1000),ROW(N167)-ROW(N$7)),1),"")</f>
        <v/>
      </c>
      <c r="O167" s="49" t="str">
        <f ca="1">IF(P167="","",IF(INDEX(Data!$BI:$BI,MATCH(P167,Data!$A:$A,0),1)=0,"",INDEX(Data!$BI:$BI,MATCH(P167,Data!$A:$A,0),1)))</f>
        <v/>
      </c>
      <c r="P167" s="49" t="str">
        <f ca="1">IFERROR(INDEX(Data!$A$1:O$1000,_xlfn.AGGREGATE(15,6,(OFFSET(Data!$A$1,0,MATCH(P$6,Data!$1:$1,0)-1,1000,1)=IF(P$7="","Yes",P$7))/(OFFSET(Data!$A$1,0,MATCH(P$6,Data!$1:$1,0)-1,1000,1)=IF(P$7="","Yes",P$7))*ROW(Data!$C$1:$C$1000),ROW(P167)-ROW(P$7)),1),"")</f>
        <v/>
      </c>
      <c r="Q167" s="49" t="str">
        <f ca="1">IF(R167="","",IF(INDEX(Data!$BI:$BI,MATCH(R167,Data!$A:$A,0),1)=0,"",INDEX(Data!$BI:$BI,MATCH(R167,Data!$A:$A,0),1)))</f>
        <v/>
      </c>
      <c r="R167" s="49" t="str">
        <f ca="1">IFERROR(INDEX(Data!$A$1:Q$1000,_xlfn.AGGREGATE(15,6,(OFFSET(Data!$A$1,0,MATCH(R$6,Data!$1:$1,0)-1,1000,1)=IF(R$7="","Yes",R$7))/(OFFSET(Data!$A$1,0,MATCH(R$6,Data!$1:$1,0)-1,1000,1)=IF(R$7="","Yes",R$7))*ROW(Data!$C$1:$C$1000),ROW(R167)-ROW(R$7)),1),"")</f>
        <v/>
      </c>
      <c r="S167" s="49" t="str">
        <f ca="1">IF(T167="","",IF(INDEX(Data!$BI:$BI,MATCH(T167,Data!$A:$A,0),1)=0,"",INDEX(Data!$BI:$BI,MATCH(T167,Data!$A:$A,0),1)))</f>
        <v/>
      </c>
      <c r="T167" s="49" t="str">
        <f ca="1">IFERROR(INDEX(Data!$A$1:R$1000,_xlfn.AGGREGATE(15,6,(OFFSET(Data!$A$1,0,MATCH(T$6,Data!$1:$1,0)-1,1000,1)=IF(T$7="","Yes",T$7))/(OFFSET(Data!$A$1,0,MATCH(T$6,Data!$1:$1,0)-1,1000,1)=IF(T$7="","Yes",T$7))*ROW(Data!$C$1:$C$1000),ROW(T167)-ROW(T$7)),1),"")</f>
        <v/>
      </c>
      <c r="U167" s="49" t="str">
        <f ca="1">IF(V167="","",IF(INDEX(Data!$BI:$BI,MATCH(V167,Data!$A:$A,0),1)=0,"",INDEX(Data!$BI:$BI,MATCH(V167,Data!$A:$A,0),1)))</f>
        <v/>
      </c>
      <c r="V167" s="49" t="str">
        <f ca="1">IFERROR(INDEX(Data!$A$1:T$1000,_xlfn.AGGREGATE(15,6,(OFFSET(Data!$A$1,0,MATCH(V$6,Data!$1:$1,0)-1,1000,1)=IF(V$7="","Yes",V$7))/(OFFSET(Data!$A$1,0,MATCH(V$6,Data!$1:$1,0)-1,1000,1)=IF(V$7="","Yes",V$7))*ROW(Data!$C$1:$C$1000),ROW(V167)-ROW(V$7)),1),"")</f>
        <v/>
      </c>
      <c r="W167" s="49" t="str">
        <f ca="1">IF(X167="","",IF(INDEX(Data!$BI:$BI,MATCH(X167,Data!$A:$A,0),1)=0,"",INDEX(Data!$BI:$BI,MATCH(X167,Data!$A:$A,0),1)))</f>
        <v/>
      </c>
      <c r="X167" s="49" t="str">
        <f ca="1">IFERROR(INDEX(Data!$A$1:V$1000,_xlfn.AGGREGATE(15,6,(OFFSET(Data!$A$1,0,MATCH(X$6,Data!$1:$1,0)-1,1000,1)=IF(X$7="","Yes",X$7))/(OFFSET(Data!$A$1,0,MATCH(X$6,Data!$1:$1,0)-1,1000,1)=IF(X$7="","Yes",X$7))*ROW(Data!$C$1:$C$1000),ROW(X167)-ROW(X$7)),1),"")</f>
        <v/>
      </c>
      <c r="Y167" s="49" t="str">
        <f ca="1">IF(Z167="","",IF(INDEX(Data!$BI:$BI,MATCH(Z167,Data!$A:$A,0),1)=0,"",INDEX(Data!$BI:$BI,MATCH(Z167,Data!$A:$A,0),1)))</f>
        <v/>
      </c>
      <c r="Z167" s="49" t="str">
        <f ca="1">IFERROR(INDEX(Data!$A$1:X$1000,_xlfn.AGGREGATE(15,6,(OFFSET(Data!$A$1,0,MATCH(Z$6,Data!$1:$1,0)-1,1000,1)=IF(Z$7="","Yes",Z$7))/(OFFSET(Data!$A$1,0,MATCH(Z$6,Data!$1:$1,0)-1,1000,1)=IF(Z$7="","Yes",Z$7))*ROW(Data!$C$1:$C$1000),ROW(Z167)-ROW(Z$7)),1),"")</f>
        <v/>
      </c>
      <c r="AA167" s="49" t="str">
        <f ca="1">IF(AB167="","",IF(INDEX(Data!$BI:$BI,MATCH(AB167,Data!$A:$A,0),1)=0,"",INDEX(Data!$BI:$BI,MATCH(AB167,Data!$A:$A,0),1)))</f>
        <v/>
      </c>
      <c r="AB167" s="49" t="str">
        <f ca="1">IFERROR(INDEX(Data!$A$1:Z$1000,_xlfn.AGGREGATE(15,6,(OFFSET(Data!$A$1,0,MATCH(AB$6,Data!$1:$1,0)-1,1000,1)=IF(AB$7="","Yes",AB$7))/(OFFSET(Data!$A$1,0,MATCH(AB$6,Data!$1:$1,0)-1,1000,1)=IF(AB$7="","Yes",AB$7))*ROW(Data!$C$1:$C$1000),ROW(AB167)-ROW(AB$7)),1),"")</f>
        <v/>
      </c>
      <c r="AC167" s="49" t="str">
        <f ca="1">IF(AD167="","",IF(INDEX(Data!$BI:$BI,MATCH(AD167,Data!$A:$A,0),1)=0,"",INDEX(Data!$BI:$BI,MATCH(AD167,Data!$A:$A,0),1)))</f>
        <v/>
      </c>
      <c r="AD167" s="49" t="str">
        <f ca="1">IFERROR(INDEX(Data!$A$1:AB$1000,_xlfn.AGGREGATE(15,6,(OFFSET(Data!$A$1,0,MATCH(AD$6,Data!$1:$1,0)-1,1000,1)=IF(AD$7="","Yes",AD$7))/(OFFSET(Data!$A$1,0,MATCH(AD$6,Data!$1:$1,0)-1,1000,1)=IF(AD$7="","Yes",AD$7))*ROW(Data!$C$1:$C$1000),ROW(AD167)-ROW(AD$7)),1),"")</f>
        <v/>
      </c>
      <c r="AE167" s="49" t="str">
        <f ca="1">IF(AF167="","",IF(INDEX(Data!$BI:$BI,MATCH(AF167,Data!$A:$A,0),1)=0,"",INDEX(Data!$BI:$BI,MATCH(AF167,Data!$A:$A,0),1)))</f>
        <v/>
      </c>
      <c r="AF167" s="49" t="str">
        <f ca="1">IFERROR(INDEX(Data!$A$1:AJ$1000,_xlfn.AGGREGATE(15,6,(OFFSET(Data!$A$1,0,MATCH(AF$6,Data!$1:$1,0)-1,1000,1)=IF(AF$7="","Yes",AF$7))/(OFFSET(Data!$A$1,0,MATCH(AF$6,Data!$1:$1,0)-1,1000,1)=IF(AF$7="","Yes",AF$7))*ROW(Data!$C$1:$C$1000),ROW(AF167)-ROW(AF$7)),1),"")</f>
        <v/>
      </c>
      <c r="AG167" s="49" t="str">
        <f ca="1">IF(AH167="","",IF(INDEX(Data!$BI:$BI,MATCH(AH167,Data!$A:$A,0),1)=0,"",INDEX(Data!$BI:$BI,MATCH(AH167,Data!$A:$A,0),1)))</f>
        <v/>
      </c>
      <c r="AH167" s="49" t="str">
        <f ca="1">IFERROR(INDEX(Data!$A$1:AL$1000,_xlfn.AGGREGATE(15,6,(OFFSET(Data!$A$1,0,MATCH(AH$6,Data!$1:$1,0)-1,1000,1)=IF(AH$7="","Yes",AH$7))/(OFFSET(Data!$A$1,0,MATCH(AH$6,Data!$1:$1,0)-1,1000,1)=IF(AH$7="","Yes",AH$7))*ROW(Data!$C$1:$C$1000),ROW(AH167)-ROW(AH$7)),1),"")</f>
        <v/>
      </c>
    </row>
    <row r="168" spans="1:34" x14ac:dyDescent="0.4">
      <c r="A168" s="49" t="str">
        <f ca="1">IF(B168="","",IF(INDEX(Data!$BI:$BI,MATCH(B168,Data!$A:$A,0),1)=0,"",INDEX(Data!$BI:$BI,MATCH(B168,Data!$A:$A,0),1)))</f>
        <v/>
      </c>
      <c r="B168" s="49" t="str">
        <f ca="1">IFERROR(INDEX(Data!A$1:$A$1000,_xlfn.AGGREGATE(15,6,(OFFSET(Data!$A$1,0,MATCH(B$6,Data!$1:$1,0)-1,1000,1)=IF(B$7="","Yes",B$7))/(OFFSET(Data!$A$1,0,MATCH(B$6,Data!$1:$1,0)-1,1000,1)=IF(B$7="","Yes",B$7))*ROW(Data!$C$1:$C$1000),ROW(B168)-ROW(B$7)),1),"")</f>
        <v/>
      </c>
      <c r="C168" s="49" t="str">
        <f ca="1">IF(D168="","",IF(INDEX(Data!$BI:$BI,MATCH(D168,Data!$A:$A,0),1)=0,"",INDEX(Data!$BI:$BI,MATCH(D168,Data!$A:$A,0),1)))</f>
        <v/>
      </c>
      <c r="D168" s="49" t="str">
        <f ca="1">IFERROR(INDEX(Data!$A$1:C$1000,_xlfn.AGGREGATE(15,6,(OFFSET(Data!$A$1,0,MATCH(D$6,Data!$1:$1,0)-1,1000,1)=IF(D$7="","Yes",D$7))/(OFFSET(Data!$A$1,0,MATCH(D$6,Data!$1:$1,0)-1,1000,1)=IF(D$7="","Yes",D$7))*ROW(Data!$C$1:$C$1000),ROW(D168)-ROW(D$7)),1),"")</f>
        <v/>
      </c>
      <c r="E168" s="49" t="str">
        <f ca="1">IF(F168="","",IF(INDEX(Data!$BI:$BI,MATCH(F168,Data!$A:$A,0),1)=0,"",INDEX(Data!$BI:$BI,MATCH(F168,Data!$A:$A,0),1)))</f>
        <v/>
      </c>
      <c r="F168" s="49" t="str">
        <f ca="1">IFERROR(INDEX(Data!$A$1:E$1000,_xlfn.AGGREGATE(15,6,(OFFSET(Data!$A$1,0,MATCH(F$6,Data!$1:$1,0)-1,1000,1)=IF(F$7="","Yes",F$7))/(OFFSET(Data!$A$1,0,MATCH(F$6,Data!$1:$1,0)-1,1000,1)=IF(F$7="","Yes",F$7))*ROW(Data!$C$1:$C$1000),ROW(F168)-ROW(F$7)),1),"")</f>
        <v/>
      </c>
      <c r="G168" s="49" t="str">
        <f ca="1">IF(H168="","",IF(INDEX(Data!$BI:$BI,MATCH(H168,Data!$A:$A,0),1)=0,"",INDEX(Data!$BI:$BI,MATCH(H168,Data!$A:$A,0),1)))</f>
        <v/>
      </c>
      <c r="H168" s="49" t="str">
        <f ca="1">IFERROR(INDEX(Data!$A$1:G$1000,_xlfn.AGGREGATE(15,6,(OFFSET(Data!$A$1,0,MATCH(H$6,Data!$1:$1,0)-1,1000,1)=IF(H$7="","Yes",H$7))/(OFFSET(Data!$A$1,0,MATCH(H$6,Data!$1:$1,0)-1,1000,1)=IF(H$7="","Yes",H$7))*ROW(Data!$C$1:$C$1000),ROW(H168)-ROW(H$7)),1),"")</f>
        <v/>
      </c>
      <c r="I168" s="49" t="str">
        <f ca="1">IF(J168="","",IF(INDEX(Data!$BI:$BI,MATCH(J168,Data!$A:$A,0),1)=0,"",INDEX(Data!$BI:$BI,MATCH(J168,Data!$A:$A,0),1)))</f>
        <v/>
      </c>
      <c r="J168" s="49" t="str">
        <f ca="1">IFERROR(INDEX(Data!$A$1:I$1000,_xlfn.AGGREGATE(15,6,(OFFSET(Data!$A$1,0,MATCH(J$6,Data!$1:$1,0)-1,1000,1)=IF(J$7="","Yes",J$7))/(OFFSET(Data!$A$1,0,MATCH(J$6,Data!$1:$1,0)-1,1000,1)=IF(J$7="","Yes",J$7))*ROW(Data!$C$1:$C$1000),ROW(J168)-ROW(J$7)),1),"")</f>
        <v/>
      </c>
      <c r="K168" s="49" t="str">
        <f ca="1">IF(L168="","",IF(INDEX(Data!$BI:$BI,MATCH(L168,Data!$A:$A,0),1)=0,"",INDEX(Data!$BI:$BI,MATCH(L168,Data!$A:$A,0),1)))</f>
        <v/>
      </c>
      <c r="L168" s="49" t="str">
        <f ca="1">IFERROR(INDEX(Data!$A$1:K$1000,_xlfn.AGGREGATE(15,6,(OFFSET(Data!$A$1,0,MATCH(L$6,Data!$1:$1,0)-1,1000,1)=IF(L$7="","Yes",L$7))/(OFFSET(Data!$A$1,0,MATCH(L$6,Data!$1:$1,0)-1,1000,1)=IF(L$7="","Yes",L$7))*ROW(Data!$C$1:$C$1000),ROW(L168)-ROW(L$7)),1),"")</f>
        <v/>
      </c>
      <c r="M168" s="49" t="str">
        <f ca="1">IF(N168="","",IF(INDEX(Data!$BI:$BI,MATCH(N168,Data!$A:$A,0),1)=0,"",INDEX(Data!$BI:$BI,MATCH(N168,Data!$A:$A,0),1)))</f>
        <v/>
      </c>
      <c r="N168" s="49" t="str">
        <f ca="1">IFERROR(INDEX(Data!$A$1:M$1000,_xlfn.AGGREGATE(15,6,(OFFSET(Data!$A$1,0,MATCH(N$6,Data!$1:$1,0)-1,1000,1)=IF(N$7="","Yes",N$7))/(OFFSET(Data!$A$1,0,MATCH(N$6,Data!$1:$1,0)-1,1000,1)=IF(N$7="","Yes",N$7))*ROW(Data!$C$1:$C$1000),ROW(N168)-ROW(N$7)),1),"")</f>
        <v/>
      </c>
      <c r="O168" s="49" t="str">
        <f ca="1">IF(P168="","",IF(INDEX(Data!$BI:$BI,MATCH(P168,Data!$A:$A,0),1)=0,"",INDEX(Data!$BI:$BI,MATCH(P168,Data!$A:$A,0),1)))</f>
        <v/>
      </c>
      <c r="P168" s="49" t="str">
        <f ca="1">IFERROR(INDEX(Data!$A$1:O$1000,_xlfn.AGGREGATE(15,6,(OFFSET(Data!$A$1,0,MATCH(P$6,Data!$1:$1,0)-1,1000,1)=IF(P$7="","Yes",P$7))/(OFFSET(Data!$A$1,0,MATCH(P$6,Data!$1:$1,0)-1,1000,1)=IF(P$7="","Yes",P$7))*ROW(Data!$C$1:$C$1000),ROW(P168)-ROW(P$7)),1),"")</f>
        <v/>
      </c>
      <c r="Q168" s="49" t="str">
        <f ca="1">IF(R168="","",IF(INDEX(Data!$BI:$BI,MATCH(R168,Data!$A:$A,0),1)=0,"",INDEX(Data!$BI:$BI,MATCH(R168,Data!$A:$A,0),1)))</f>
        <v/>
      </c>
      <c r="R168" s="49" t="str">
        <f ca="1">IFERROR(INDEX(Data!$A$1:Q$1000,_xlfn.AGGREGATE(15,6,(OFFSET(Data!$A$1,0,MATCH(R$6,Data!$1:$1,0)-1,1000,1)=IF(R$7="","Yes",R$7))/(OFFSET(Data!$A$1,0,MATCH(R$6,Data!$1:$1,0)-1,1000,1)=IF(R$7="","Yes",R$7))*ROW(Data!$C$1:$C$1000),ROW(R168)-ROW(R$7)),1),"")</f>
        <v/>
      </c>
      <c r="S168" s="49" t="str">
        <f ca="1">IF(T168="","",IF(INDEX(Data!$BI:$BI,MATCH(T168,Data!$A:$A,0),1)=0,"",INDEX(Data!$BI:$BI,MATCH(T168,Data!$A:$A,0),1)))</f>
        <v/>
      </c>
      <c r="T168" s="49" t="str">
        <f ca="1">IFERROR(INDEX(Data!$A$1:R$1000,_xlfn.AGGREGATE(15,6,(OFFSET(Data!$A$1,0,MATCH(T$6,Data!$1:$1,0)-1,1000,1)=IF(T$7="","Yes",T$7))/(OFFSET(Data!$A$1,0,MATCH(T$6,Data!$1:$1,0)-1,1000,1)=IF(T$7="","Yes",T$7))*ROW(Data!$C$1:$C$1000),ROW(T168)-ROW(T$7)),1),"")</f>
        <v/>
      </c>
      <c r="U168" s="49" t="str">
        <f ca="1">IF(V168="","",IF(INDEX(Data!$BI:$BI,MATCH(V168,Data!$A:$A,0),1)=0,"",INDEX(Data!$BI:$BI,MATCH(V168,Data!$A:$A,0),1)))</f>
        <v/>
      </c>
      <c r="V168" s="49" t="str">
        <f ca="1">IFERROR(INDEX(Data!$A$1:T$1000,_xlfn.AGGREGATE(15,6,(OFFSET(Data!$A$1,0,MATCH(V$6,Data!$1:$1,0)-1,1000,1)=IF(V$7="","Yes",V$7))/(OFFSET(Data!$A$1,0,MATCH(V$6,Data!$1:$1,0)-1,1000,1)=IF(V$7="","Yes",V$7))*ROW(Data!$C$1:$C$1000),ROW(V168)-ROW(V$7)),1),"")</f>
        <v/>
      </c>
      <c r="W168" s="49" t="str">
        <f ca="1">IF(X168="","",IF(INDEX(Data!$BI:$BI,MATCH(X168,Data!$A:$A,0),1)=0,"",INDEX(Data!$BI:$BI,MATCH(X168,Data!$A:$A,0),1)))</f>
        <v/>
      </c>
      <c r="X168" s="49" t="str">
        <f ca="1">IFERROR(INDEX(Data!$A$1:V$1000,_xlfn.AGGREGATE(15,6,(OFFSET(Data!$A$1,0,MATCH(X$6,Data!$1:$1,0)-1,1000,1)=IF(X$7="","Yes",X$7))/(OFFSET(Data!$A$1,0,MATCH(X$6,Data!$1:$1,0)-1,1000,1)=IF(X$7="","Yes",X$7))*ROW(Data!$C$1:$C$1000),ROW(X168)-ROW(X$7)),1),"")</f>
        <v/>
      </c>
      <c r="Y168" s="49" t="str">
        <f ca="1">IF(Z168="","",IF(INDEX(Data!$BI:$BI,MATCH(Z168,Data!$A:$A,0),1)=0,"",INDEX(Data!$BI:$BI,MATCH(Z168,Data!$A:$A,0),1)))</f>
        <v/>
      </c>
      <c r="Z168" s="49" t="str">
        <f ca="1">IFERROR(INDEX(Data!$A$1:X$1000,_xlfn.AGGREGATE(15,6,(OFFSET(Data!$A$1,0,MATCH(Z$6,Data!$1:$1,0)-1,1000,1)=IF(Z$7="","Yes",Z$7))/(OFFSET(Data!$A$1,0,MATCH(Z$6,Data!$1:$1,0)-1,1000,1)=IF(Z$7="","Yes",Z$7))*ROW(Data!$C$1:$C$1000),ROW(Z168)-ROW(Z$7)),1),"")</f>
        <v/>
      </c>
      <c r="AA168" s="49" t="str">
        <f ca="1">IF(AB168="","",IF(INDEX(Data!$BI:$BI,MATCH(AB168,Data!$A:$A,0),1)=0,"",INDEX(Data!$BI:$BI,MATCH(AB168,Data!$A:$A,0),1)))</f>
        <v/>
      </c>
      <c r="AB168" s="49" t="str">
        <f ca="1">IFERROR(INDEX(Data!$A$1:Z$1000,_xlfn.AGGREGATE(15,6,(OFFSET(Data!$A$1,0,MATCH(AB$6,Data!$1:$1,0)-1,1000,1)=IF(AB$7="","Yes",AB$7))/(OFFSET(Data!$A$1,0,MATCH(AB$6,Data!$1:$1,0)-1,1000,1)=IF(AB$7="","Yes",AB$7))*ROW(Data!$C$1:$C$1000),ROW(AB168)-ROW(AB$7)),1),"")</f>
        <v/>
      </c>
      <c r="AC168" s="49" t="str">
        <f ca="1">IF(AD168="","",IF(INDEX(Data!$BI:$BI,MATCH(AD168,Data!$A:$A,0),1)=0,"",INDEX(Data!$BI:$BI,MATCH(AD168,Data!$A:$A,0),1)))</f>
        <v/>
      </c>
      <c r="AD168" s="49" t="str">
        <f ca="1">IFERROR(INDEX(Data!$A$1:AB$1000,_xlfn.AGGREGATE(15,6,(OFFSET(Data!$A$1,0,MATCH(AD$6,Data!$1:$1,0)-1,1000,1)=IF(AD$7="","Yes",AD$7))/(OFFSET(Data!$A$1,0,MATCH(AD$6,Data!$1:$1,0)-1,1000,1)=IF(AD$7="","Yes",AD$7))*ROW(Data!$C$1:$C$1000),ROW(AD168)-ROW(AD$7)),1),"")</f>
        <v/>
      </c>
      <c r="AE168" s="49" t="str">
        <f ca="1">IF(AF168="","",IF(INDEX(Data!$BI:$BI,MATCH(AF168,Data!$A:$A,0),1)=0,"",INDEX(Data!$BI:$BI,MATCH(AF168,Data!$A:$A,0),1)))</f>
        <v/>
      </c>
      <c r="AF168" s="49" t="str">
        <f ca="1">IFERROR(INDEX(Data!$A$1:AJ$1000,_xlfn.AGGREGATE(15,6,(OFFSET(Data!$A$1,0,MATCH(AF$6,Data!$1:$1,0)-1,1000,1)=IF(AF$7="","Yes",AF$7))/(OFFSET(Data!$A$1,0,MATCH(AF$6,Data!$1:$1,0)-1,1000,1)=IF(AF$7="","Yes",AF$7))*ROW(Data!$C$1:$C$1000),ROW(AF168)-ROW(AF$7)),1),"")</f>
        <v/>
      </c>
      <c r="AG168" s="49" t="str">
        <f ca="1">IF(AH168="","",IF(INDEX(Data!$BI:$BI,MATCH(AH168,Data!$A:$A,0),1)=0,"",INDEX(Data!$BI:$BI,MATCH(AH168,Data!$A:$A,0),1)))</f>
        <v/>
      </c>
      <c r="AH168" s="49" t="str">
        <f ca="1">IFERROR(INDEX(Data!$A$1:AL$1000,_xlfn.AGGREGATE(15,6,(OFFSET(Data!$A$1,0,MATCH(AH$6,Data!$1:$1,0)-1,1000,1)=IF(AH$7="","Yes",AH$7))/(OFFSET(Data!$A$1,0,MATCH(AH$6,Data!$1:$1,0)-1,1000,1)=IF(AH$7="","Yes",AH$7))*ROW(Data!$C$1:$C$1000),ROW(AH168)-ROW(AH$7)),1),"")</f>
        <v/>
      </c>
    </row>
    <row r="169" spans="1:34" x14ac:dyDescent="0.4">
      <c r="A169" s="49" t="str">
        <f ca="1">IF(B169="","",IF(INDEX(Data!$BI:$BI,MATCH(B169,Data!$A:$A,0),1)=0,"",INDEX(Data!$BI:$BI,MATCH(B169,Data!$A:$A,0),1)))</f>
        <v/>
      </c>
      <c r="B169" s="49" t="str">
        <f ca="1">IFERROR(INDEX(Data!A$1:$A$1000,_xlfn.AGGREGATE(15,6,(OFFSET(Data!$A$1,0,MATCH(B$6,Data!$1:$1,0)-1,1000,1)=IF(B$7="","Yes",B$7))/(OFFSET(Data!$A$1,0,MATCH(B$6,Data!$1:$1,0)-1,1000,1)=IF(B$7="","Yes",B$7))*ROW(Data!$C$1:$C$1000),ROW(B169)-ROW(B$7)),1),"")</f>
        <v/>
      </c>
      <c r="C169" s="49" t="str">
        <f ca="1">IF(D169="","",IF(INDEX(Data!$BI:$BI,MATCH(D169,Data!$A:$A,0),1)=0,"",INDEX(Data!$BI:$BI,MATCH(D169,Data!$A:$A,0),1)))</f>
        <v/>
      </c>
      <c r="D169" s="49" t="str">
        <f ca="1">IFERROR(INDEX(Data!$A$1:C$1000,_xlfn.AGGREGATE(15,6,(OFFSET(Data!$A$1,0,MATCH(D$6,Data!$1:$1,0)-1,1000,1)=IF(D$7="","Yes",D$7))/(OFFSET(Data!$A$1,0,MATCH(D$6,Data!$1:$1,0)-1,1000,1)=IF(D$7="","Yes",D$7))*ROW(Data!$C$1:$C$1000),ROW(D169)-ROW(D$7)),1),"")</f>
        <v/>
      </c>
      <c r="E169" s="49" t="str">
        <f ca="1">IF(F169="","",IF(INDEX(Data!$BI:$BI,MATCH(F169,Data!$A:$A,0),1)=0,"",INDEX(Data!$BI:$BI,MATCH(F169,Data!$A:$A,0),1)))</f>
        <v/>
      </c>
      <c r="F169" s="49" t="str">
        <f ca="1">IFERROR(INDEX(Data!$A$1:E$1000,_xlfn.AGGREGATE(15,6,(OFFSET(Data!$A$1,0,MATCH(F$6,Data!$1:$1,0)-1,1000,1)=IF(F$7="","Yes",F$7))/(OFFSET(Data!$A$1,0,MATCH(F$6,Data!$1:$1,0)-1,1000,1)=IF(F$7="","Yes",F$7))*ROW(Data!$C$1:$C$1000),ROW(F169)-ROW(F$7)),1),"")</f>
        <v/>
      </c>
      <c r="G169" s="49" t="str">
        <f ca="1">IF(H169="","",IF(INDEX(Data!$BI:$BI,MATCH(H169,Data!$A:$A,0),1)=0,"",INDEX(Data!$BI:$BI,MATCH(H169,Data!$A:$A,0),1)))</f>
        <v/>
      </c>
      <c r="H169" s="49" t="str">
        <f ca="1">IFERROR(INDEX(Data!$A$1:G$1000,_xlfn.AGGREGATE(15,6,(OFFSET(Data!$A$1,0,MATCH(H$6,Data!$1:$1,0)-1,1000,1)=IF(H$7="","Yes",H$7))/(OFFSET(Data!$A$1,0,MATCH(H$6,Data!$1:$1,0)-1,1000,1)=IF(H$7="","Yes",H$7))*ROW(Data!$C$1:$C$1000),ROW(H169)-ROW(H$7)),1),"")</f>
        <v/>
      </c>
      <c r="I169" s="49" t="str">
        <f ca="1">IF(J169="","",IF(INDEX(Data!$BI:$BI,MATCH(J169,Data!$A:$A,0),1)=0,"",INDEX(Data!$BI:$BI,MATCH(J169,Data!$A:$A,0),1)))</f>
        <v/>
      </c>
      <c r="J169" s="49" t="str">
        <f ca="1">IFERROR(INDEX(Data!$A$1:I$1000,_xlfn.AGGREGATE(15,6,(OFFSET(Data!$A$1,0,MATCH(J$6,Data!$1:$1,0)-1,1000,1)=IF(J$7="","Yes",J$7))/(OFFSET(Data!$A$1,0,MATCH(J$6,Data!$1:$1,0)-1,1000,1)=IF(J$7="","Yes",J$7))*ROW(Data!$C$1:$C$1000),ROW(J169)-ROW(J$7)),1),"")</f>
        <v/>
      </c>
      <c r="K169" s="49" t="str">
        <f ca="1">IF(L169="","",IF(INDEX(Data!$BI:$BI,MATCH(L169,Data!$A:$A,0),1)=0,"",INDEX(Data!$BI:$BI,MATCH(L169,Data!$A:$A,0),1)))</f>
        <v/>
      </c>
      <c r="L169" s="49" t="str">
        <f ca="1">IFERROR(INDEX(Data!$A$1:K$1000,_xlfn.AGGREGATE(15,6,(OFFSET(Data!$A$1,0,MATCH(L$6,Data!$1:$1,0)-1,1000,1)=IF(L$7="","Yes",L$7))/(OFFSET(Data!$A$1,0,MATCH(L$6,Data!$1:$1,0)-1,1000,1)=IF(L$7="","Yes",L$7))*ROW(Data!$C$1:$C$1000),ROW(L169)-ROW(L$7)),1),"")</f>
        <v/>
      </c>
      <c r="M169" s="49" t="str">
        <f ca="1">IF(N169="","",IF(INDEX(Data!$BI:$BI,MATCH(N169,Data!$A:$A,0),1)=0,"",INDEX(Data!$BI:$BI,MATCH(N169,Data!$A:$A,0),1)))</f>
        <v/>
      </c>
      <c r="N169" s="49" t="str">
        <f ca="1">IFERROR(INDEX(Data!$A$1:M$1000,_xlfn.AGGREGATE(15,6,(OFFSET(Data!$A$1,0,MATCH(N$6,Data!$1:$1,0)-1,1000,1)=IF(N$7="","Yes",N$7))/(OFFSET(Data!$A$1,0,MATCH(N$6,Data!$1:$1,0)-1,1000,1)=IF(N$7="","Yes",N$7))*ROW(Data!$C$1:$C$1000),ROW(N169)-ROW(N$7)),1),"")</f>
        <v/>
      </c>
      <c r="O169" s="49" t="str">
        <f ca="1">IF(P169="","",IF(INDEX(Data!$BI:$BI,MATCH(P169,Data!$A:$A,0),1)=0,"",INDEX(Data!$BI:$BI,MATCH(P169,Data!$A:$A,0),1)))</f>
        <v/>
      </c>
      <c r="P169" s="49" t="str">
        <f ca="1">IFERROR(INDEX(Data!$A$1:O$1000,_xlfn.AGGREGATE(15,6,(OFFSET(Data!$A$1,0,MATCH(P$6,Data!$1:$1,0)-1,1000,1)=IF(P$7="","Yes",P$7))/(OFFSET(Data!$A$1,0,MATCH(P$6,Data!$1:$1,0)-1,1000,1)=IF(P$7="","Yes",P$7))*ROW(Data!$C$1:$C$1000),ROW(P169)-ROW(P$7)),1),"")</f>
        <v/>
      </c>
      <c r="Q169" s="49" t="str">
        <f ca="1">IF(R169="","",IF(INDEX(Data!$BI:$BI,MATCH(R169,Data!$A:$A,0),1)=0,"",INDEX(Data!$BI:$BI,MATCH(R169,Data!$A:$A,0),1)))</f>
        <v/>
      </c>
      <c r="R169" s="49" t="str">
        <f ca="1">IFERROR(INDEX(Data!$A$1:Q$1000,_xlfn.AGGREGATE(15,6,(OFFSET(Data!$A$1,0,MATCH(R$6,Data!$1:$1,0)-1,1000,1)=IF(R$7="","Yes",R$7))/(OFFSET(Data!$A$1,0,MATCH(R$6,Data!$1:$1,0)-1,1000,1)=IF(R$7="","Yes",R$7))*ROW(Data!$C$1:$C$1000),ROW(R169)-ROW(R$7)),1),"")</f>
        <v/>
      </c>
      <c r="S169" s="49" t="str">
        <f ca="1">IF(T169="","",IF(INDEX(Data!$BI:$BI,MATCH(T169,Data!$A:$A,0),1)=0,"",INDEX(Data!$BI:$BI,MATCH(T169,Data!$A:$A,0),1)))</f>
        <v/>
      </c>
      <c r="T169" s="49" t="str">
        <f ca="1">IFERROR(INDEX(Data!$A$1:R$1000,_xlfn.AGGREGATE(15,6,(OFFSET(Data!$A$1,0,MATCH(T$6,Data!$1:$1,0)-1,1000,1)=IF(T$7="","Yes",T$7))/(OFFSET(Data!$A$1,0,MATCH(T$6,Data!$1:$1,0)-1,1000,1)=IF(T$7="","Yes",T$7))*ROW(Data!$C$1:$C$1000),ROW(T169)-ROW(T$7)),1),"")</f>
        <v/>
      </c>
      <c r="U169" s="49" t="str">
        <f ca="1">IF(V169="","",IF(INDEX(Data!$BI:$BI,MATCH(V169,Data!$A:$A,0),1)=0,"",INDEX(Data!$BI:$BI,MATCH(V169,Data!$A:$A,0),1)))</f>
        <v/>
      </c>
      <c r="V169" s="49" t="str">
        <f ca="1">IFERROR(INDEX(Data!$A$1:T$1000,_xlfn.AGGREGATE(15,6,(OFFSET(Data!$A$1,0,MATCH(V$6,Data!$1:$1,0)-1,1000,1)=IF(V$7="","Yes",V$7))/(OFFSET(Data!$A$1,0,MATCH(V$6,Data!$1:$1,0)-1,1000,1)=IF(V$7="","Yes",V$7))*ROW(Data!$C$1:$C$1000),ROW(V169)-ROW(V$7)),1),"")</f>
        <v/>
      </c>
      <c r="W169" s="49" t="str">
        <f ca="1">IF(X169="","",IF(INDEX(Data!$BI:$BI,MATCH(X169,Data!$A:$A,0),1)=0,"",INDEX(Data!$BI:$BI,MATCH(X169,Data!$A:$A,0),1)))</f>
        <v/>
      </c>
      <c r="X169" s="49" t="str">
        <f ca="1">IFERROR(INDEX(Data!$A$1:V$1000,_xlfn.AGGREGATE(15,6,(OFFSET(Data!$A$1,0,MATCH(X$6,Data!$1:$1,0)-1,1000,1)=IF(X$7="","Yes",X$7))/(OFFSET(Data!$A$1,0,MATCH(X$6,Data!$1:$1,0)-1,1000,1)=IF(X$7="","Yes",X$7))*ROW(Data!$C$1:$C$1000),ROW(X169)-ROW(X$7)),1),"")</f>
        <v/>
      </c>
      <c r="Y169" s="49" t="str">
        <f ca="1">IF(Z169="","",IF(INDEX(Data!$BI:$BI,MATCH(Z169,Data!$A:$A,0),1)=0,"",INDEX(Data!$BI:$BI,MATCH(Z169,Data!$A:$A,0),1)))</f>
        <v/>
      </c>
      <c r="Z169" s="49" t="str">
        <f ca="1">IFERROR(INDEX(Data!$A$1:X$1000,_xlfn.AGGREGATE(15,6,(OFFSET(Data!$A$1,0,MATCH(Z$6,Data!$1:$1,0)-1,1000,1)=IF(Z$7="","Yes",Z$7))/(OFFSET(Data!$A$1,0,MATCH(Z$6,Data!$1:$1,0)-1,1000,1)=IF(Z$7="","Yes",Z$7))*ROW(Data!$C$1:$C$1000),ROW(Z169)-ROW(Z$7)),1),"")</f>
        <v/>
      </c>
      <c r="AA169" s="49" t="str">
        <f ca="1">IF(AB169="","",IF(INDEX(Data!$BI:$BI,MATCH(AB169,Data!$A:$A,0),1)=0,"",INDEX(Data!$BI:$BI,MATCH(AB169,Data!$A:$A,0),1)))</f>
        <v/>
      </c>
      <c r="AB169" s="49" t="str">
        <f ca="1">IFERROR(INDEX(Data!$A$1:Z$1000,_xlfn.AGGREGATE(15,6,(OFFSET(Data!$A$1,0,MATCH(AB$6,Data!$1:$1,0)-1,1000,1)=IF(AB$7="","Yes",AB$7))/(OFFSET(Data!$A$1,0,MATCH(AB$6,Data!$1:$1,0)-1,1000,1)=IF(AB$7="","Yes",AB$7))*ROW(Data!$C$1:$C$1000),ROW(AB169)-ROW(AB$7)),1),"")</f>
        <v/>
      </c>
      <c r="AC169" s="49" t="str">
        <f ca="1">IF(AD169="","",IF(INDEX(Data!$BI:$BI,MATCH(AD169,Data!$A:$A,0),1)=0,"",INDEX(Data!$BI:$BI,MATCH(AD169,Data!$A:$A,0),1)))</f>
        <v/>
      </c>
      <c r="AD169" s="49" t="str">
        <f ca="1">IFERROR(INDEX(Data!$A$1:AB$1000,_xlfn.AGGREGATE(15,6,(OFFSET(Data!$A$1,0,MATCH(AD$6,Data!$1:$1,0)-1,1000,1)=IF(AD$7="","Yes",AD$7))/(OFFSET(Data!$A$1,0,MATCH(AD$6,Data!$1:$1,0)-1,1000,1)=IF(AD$7="","Yes",AD$7))*ROW(Data!$C$1:$C$1000),ROW(AD169)-ROW(AD$7)),1),"")</f>
        <v/>
      </c>
      <c r="AE169" s="49" t="str">
        <f ca="1">IF(AF169="","",IF(INDEX(Data!$BI:$BI,MATCH(AF169,Data!$A:$A,0),1)=0,"",INDEX(Data!$BI:$BI,MATCH(AF169,Data!$A:$A,0),1)))</f>
        <v/>
      </c>
      <c r="AF169" s="49" t="str">
        <f ca="1">IFERROR(INDEX(Data!$A$1:AJ$1000,_xlfn.AGGREGATE(15,6,(OFFSET(Data!$A$1,0,MATCH(AF$6,Data!$1:$1,0)-1,1000,1)=IF(AF$7="","Yes",AF$7))/(OFFSET(Data!$A$1,0,MATCH(AF$6,Data!$1:$1,0)-1,1000,1)=IF(AF$7="","Yes",AF$7))*ROW(Data!$C$1:$C$1000),ROW(AF169)-ROW(AF$7)),1),"")</f>
        <v/>
      </c>
      <c r="AG169" s="49" t="str">
        <f ca="1">IF(AH169="","",IF(INDEX(Data!$BI:$BI,MATCH(AH169,Data!$A:$A,0),1)=0,"",INDEX(Data!$BI:$BI,MATCH(AH169,Data!$A:$A,0),1)))</f>
        <v/>
      </c>
      <c r="AH169" s="49" t="str">
        <f ca="1">IFERROR(INDEX(Data!$A$1:AL$1000,_xlfn.AGGREGATE(15,6,(OFFSET(Data!$A$1,0,MATCH(AH$6,Data!$1:$1,0)-1,1000,1)=IF(AH$7="","Yes",AH$7))/(OFFSET(Data!$A$1,0,MATCH(AH$6,Data!$1:$1,0)-1,1000,1)=IF(AH$7="","Yes",AH$7))*ROW(Data!$C$1:$C$1000),ROW(AH169)-ROW(AH$7)),1),"")</f>
        <v/>
      </c>
    </row>
    <row r="170" spans="1:34" x14ac:dyDescent="0.4">
      <c r="A170" s="49" t="str">
        <f ca="1">IF(B170="","",IF(INDEX(Data!$BI:$BI,MATCH(B170,Data!$A:$A,0),1)=0,"",INDEX(Data!$BI:$BI,MATCH(B170,Data!$A:$A,0),1)))</f>
        <v/>
      </c>
      <c r="B170" s="49" t="str">
        <f ca="1">IFERROR(INDEX(Data!A$1:$A$1000,_xlfn.AGGREGATE(15,6,(OFFSET(Data!$A$1,0,MATCH(B$6,Data!$1:$1,0)-1,1000,1)=IF(B$7="","Yes",B$7))/(OFFSET(Data!$A$1,0,MATCH(B$6,Data!$1:$1,0)-1,1000,1)=IF(B$7="","Yes",B$7))*ROW(Data!$C$1:$C$1000),ROW(B170)-ROW(B$7)),1),"")</f>
        <v/>
      </c>
      <c r="C170" s="49" t="str">
        <f ca="1">IF(D170="","",IF(INDEX(Data!$BI:$BI,MATCH(D170,Data!$A:$A,0),1)=0,"",INDEX(Data!$BI:$BI,MATCH(D170,Data!$A:$A,0),1)))</f>
        <v/>
      </c>
      <c r="D170" s="49" t="str">
        <f ca="1">IFERROR(INDEX(Data!$A$1:C$1000,_xlfn.AGGREGATE(15,6,(OFFSET(Data!$A$1,0,MATCH(D$6,Data!$1:$1,0)-1,1000,1)=IF(D$7="","Yes",D$7))/(OFFSET(Data!$A$1,0,MATCH(D$6,Data!$1:$1,0)-1,1000,1)=IF(D$7="","Yes",D$7))*ROW(Data!$C$1:$C$1000),ROW(D170)-ROW(D$7)),1),"")</f>
        <v/>
      </c>
      <c r="E170" s="49" t="str">
        <f ca="1">IF(F170="","",IF(INDEX(Data!$BI:$BI,MATCH(F170,Data!$A:$A,0),1)=0,"",INDEX(Data!$BI:$BI,MATCH(F170,Data!$A:$A,0),1)))</f>
        <v/>
      </c>
      <c r="F170" s="49" t="str">
        <f ca="1">IFERROR(INDEX(Data!$A$1:E$1000,_xlfn.AGGREGATE(15,6,(OFFSET(Data!$A$1,0,MATCH(F$6,Data!$1:$1,0)-1,1000,1)=IF(F$7="","Yes",F$7))/(OFFSET(Data!$A$1,0,MATCH(F$6,Data!$1:$1,0)-1,1000,1)=IF(F$7="","Yes",F$7))*ROW(Data!$C$1:$C$1000),ROW(F170)-ROW(F$7)),1),"")</f>
        <v/>
      </c>
      <c r="G170" s="49" t="str">
        <f ca="1">IF(H170="","",IF(INDEX(Data!$BI:$BI,MATCH(H170,Data!$A:$A,0),1)=0,"",INDEX(Data!$BI:$BI,MATCH(H170,Data!$A:$A,0),1)))</f>
        <v/>
      </c>
      <c r="H170" s="49" t="str">
        <f ca="1">IFERROR(INDEX(Data!$A$1:G$1000,_xlfn.AGGREGATE(15,6,(OFFSET(Data!$A$1,0,MATCH(H$6,Data!$1:$1,0)-1,1000,1)=IF(H$7="","Yes",H$7))/(OFFSET(Data!$A$1,0,MATCH(H$6,Data!$1:$1,0)-1,1000,1)=IF(H$7="","Yes",H$7))*ROW(Data!$C$1:$C$1000),ROW(H170)-ROW(H$7)),1),"")</f>
        <v/>
      </c>
      <c r="I170" s="49" t="str">
        <f ca="1">IF(J170="","",IF(INDEX(Data!$BI:$BI,MATCH(J170,Data!$A:$A,0),1)=0,"",INDEX(Data!$BI:$BI,MATCH(J170,Data!$A:$A,0),1)))</f>
        <v/>
      </c>
      <c r="J170" s="49" t="str">
        <f ca="1">IFERROR(INDEX(Data!$A$1:I$1000,_xlfn.AGGREGATE(15,6,(OFFSET(Data!$A$1,0,MATCH(J$6,Data!$1:$1,0)-1,1000,1)=IF(J$7="","Yes",J$7))/(OFFSET(Data!$A$1,0,MATCH(J$6,Data!$1:$1,0)-1,1000,1)=IF(J$7="","Yes",J$7))*ROW(Data!$C$1:$C$1000),ROW(J170)-ROW(J$7)),1),"")</f>
        <v/>
      </c>
      <c r="K170" s="49" t="str">
        <f ca="1">IF(L170="","",IF(INDEX(Data!$BI:$BI,MATCH(L170,Data!$A:$A,0),1)=0,"",INDEX(Data!$BI:$BI,MATCH(L170,Data!$A:$A,0),1)))</f>
        <v/>
      </c>
      <c r="L170" s="49" t="str">
        <f ca="1">IFERROR(INDEX(Data!$A$1:K$1000,_xlfn.AGGREGATE(15,6,(OFFSET(Data!$A$1,0,MATCH(L$6,Data!$1:$1,0)-1,1000,1)=IF(L$7="","Yes",L$7))/(OFFSET(Data!$A$1,0,MATCH(L$6,Data!$1:$1,0)-1,1000,1)=IF(L$7="","Yes",L$7))*ROW(Data!$C$1:$C$1000),ROW(L170)-ROW(L$7)),1),"")</f>
        <v/>
      </c>
      <c r="M170" s="49" t="str">
        <f ca="1">IF(N170="","",IF(INDEX(Data!$BI:$BI,MATCH(N170,Data!$A:$A,0),1)=0,"",INDEX(Data!$BI:$BI,MATCH(N170,Data!$A:$A,0),1)))</f>
        <v/>
      </c>
      <c r="N170" s="49" t="str">
        <f ca="1">IFERROR(INDEX(Data!$A$1:M$1000,_xlfn.AGGREGATE(15,6,(OFFSET(Data!$A$1,0,MATCH(N$6,Data!$1:$1,0)-1,1000,1)=IF(N$7="","Yes",N$7))/(OFFSET(Data!$A$1,0,MATCH(N$6,Data!$1:$1,0)-1,1000,1)=IF(N$7="","Yes",N$7))*ROW(Data!$C$1:$C$1000),ROW(N170)-ROW(N$7)),1),"")</f>
        <v/>
      </c>
      <c r="O170" s="49" t="str">
        <f ca="1">IF(P170="","",IF(INDEX(Data!$BI:$BI,MATCH(P170,Data!$A:$A,0),1)=0,"",INDEX(Data!$BI:$BI,MATCH(P170,Data!$A:$A,0),1)))</f>
        <v/>
      </c>
      <c r="P170" s="49" t="str">
        <f ca="1">IFERROR(INDEX(Data!$A$1:O$1000,_xlfn.AGGREGATE(15,6,(OFFSET(Data!$A$1,0,MATCH(P$6,Data!$1:$1,0)-1,1000,1)=IF(P$7="","Yes",P$7))/(OFFSET(Data!$A$1,0,MATCH(P$6,Data!$1:$1,0)-1,1000,1)=IF(P$7="","Yes",P$7))*ROW(Data!$C$1:$C$1000),ROW(P170)-ROW(P$7)),1),"")</f>
        <v/>
      </c>
      <c r="Q170" s="49" t="str">
        <f ca="1">IF(R170="","",IF(INDEX(Data!$BI:$BI,MATCH(R170,Data!$A:$A,0),1)=0,"",INDEX(Data!$BI:$BI,MATCH(R170,Data!$A:$A,0),1)))</f>
        <v/>
      </c>
      <c r="R170" s="49" t="str">
        <f ca="1">IFERROR(INDEX(Data!$A$1:Q$1000,_xlfn.AGGREGATE(15,6,(OFFSET(Data!$A$1,0,MATCH(R$6,Data!$1:$1,0)-1,1000,1)=IF(R$7="","Yes",R$7))/(OFFSET(Data!$A$1,0,MATCH(R$6,Data!$1:$1,0)-1,1000,1)=IF(R$7="","Yes",R$7))*ROW(Data!$C$1:$C$1000),ROW(R170)-ROW(R$7)),1),"")</f>
        <v/>
      </c>
      <c r="S170" s="49" t="str">
        <f ca="1">IF(T170="","",IF(INDEX(Data!$BI:$BI,MATCH(T170,Data!$A:$A,0),1)=0,"",INDEX(Data!$BI:$BI,MATCH(T170,Data!$A:$A,0),1)))</f>
        <v/>
      </c>
      <c r="T170" s="49" t="str">
        <f ca="1">IFERROR(INDEX(Data!$A$1:R$1000,_xlfn.AGGREGATE(15,6,(OFFSET(Data!$A$1,0,MATCH(T$6,Data!$1:$1,0)-1,1000,1)=IF(T$7="","Yes",T$7))/(OFFSET(Data!$A$1,0,MATCH(T$6,Data!$1:$1,0)-1,1000,1)=IF(T$7="","Yes",T$7))*ROW(Data!$C$1:$C$1000),ROW(T170)-ROW(T$7)),1),"")</f>
        <v/>
      </c>
      <c r="U170" s="49" t="str">
        <f ca="1">IF(V170="","",IF(INDEX(Data!$BI:$BI,MATCH(V170,Data!$A:$A,0),1)=0,"",INDEX(Data!$BI:$BI,MATCH(V170,Data!$A:$A,0),1)))</f>
        <v/>
      </c>
      <c r="V170" s="49" t="str">
        <f ca="1">IFERROR(INDEX(Data!$A$1:T$1000,_xlfn.AGGREGATE(15,6,(OFFSET(Data!$A$1,0,MATCH(V$6,Data!$1:$1,0)-1,1000,1)=IF(V$7="","Yes",V$7))/(OFFSET(Data!$A$1,0,MATCH(V$6,Data!$1:$1,0)-1,1000,1)=IF(V$7="","Yes",V$7))*ROW(Data!$C$1:$C$1000),ROW(V170)-ROW(V$7)),1),"")</f>
        <v/>
      </c>
      <c r="W170" s="49" t="str">
        <f ca="1">IF(X170="","",IF(INDEX(Data!$BI:$BI,MATCH(X170,Data!$A:$A,0),1)=0,"",INDEX(Data!$BI:$BI,MATCH(X170,Data!$A:$A,0),1)))</f>
        <v/>
      </c>
      <c r="X170" s="49" t="str">
        <f ca="1">IFERROR(INDEX(Data!$A$1:V$1000,_xlfn.AGGREGATE(15,6,(OFFSET(Data!$A$1,0,MATCH(X$6,Data!$1:$1,0)-1,1000,1)=IF(X$7="","Yes",X$7))/(OFFSET(Data!$A$1,0,MATCH(X$6,Data!$1:$1,0)-1,1000,1)=IF(X$7="","Yes",X$7))*ROW(Data!$C$1:$C$1000),ROW(X170)-ROW(X$7)),1),"")</f>
        <v/>
      </c>
      <c r="Y170" s="49" t="str">
        <f ca="1">IF(Z170="","",IF(INDEX(Data!$BI:$BI,MATCH(Z170,Data!$A:$A,0),1)=0,"",INDEX(Data!$BI:$BI,MATCH(Z170,Data!$A:$A,0),1)))</f>
        <v/>
      </c>
      <c r="Z170" s="49" t="str">
        <f ca="1">IFERROR(INDEX(Data!$A$1:X$1000,_xlfn.AGGREGATE(15,6,(OFFSET(Data!$A$1,0,MATCH(Z$6,Data!$1:$1,0)-1,1000,1)=IF(Z$7="","Yes",Z$7))/(OFFSET(Data!$A$1,0,MATCH(Z$6,Data!$1:$1,0)-1,1000,1)=IF(Z$7="","Yes",Z$7))*ROW(Data!$C$1:$C$1000),ROW(Z170)-ROW(Z$7)),1),"")</f>
        <v/>
      </c>
      <c r="AA170" s="49" t="str">
        <f ca="1">IF(AB170="","",IF(INDEX(Data!$BI:$BI,MATCH(AB170,Data!$A:$A,0),1)=0,"",INDEX(Data!$BI:$BI,MATCH(AB170,Data!$A:$A,0),1)))</f>
        <v/>
      </c>
      <c r="AB170" s="49" t="str">
        <f ca="1">IFERROR(INDEX(Data!$A$1:Z$1000,_xlfn.AGGREGATE(15,6,(OFFSET(Data!$A$1,0,MATCH(AB$6,Data!$1:$1,0)-1,1000,1)=IF(AB$7="","Yes",AB$7))/(OFFSET(Data!$A$1,0,MATCH(AB$6,Data!$1:$1,0)-1,1000,1)=IF(AB$7="","Yes",AB$7))*ROW(Data!$C$1:$C$1000),ROW(AB170)-ROW(AB$7)),1),"")</f>
        <v/>
      </c>
      <c r="AC170" s="49" t="str">
        <f ca="1">IF(AD170="","",IF(INDEX(Data!$BI:$BI,MATCH(AD170,Data!$A:$A,0),1)=0,"",INDEX(Data!$BI:$BI,MATCH(AD170,Data!$A:$A,0),1)))</f>
        <v/>
      </c>
      <c r="AD170" s="49" t="str">
        <f ca="1">IFERROR(INDEX(Data!$A$1:AB$1000,_xlfn.AGGREGATE(15,6,(OFFSET(Data!$A$1,0,MATCH(AD$6,Data!$1:$1,0)-1,1000,1)=IF(AD$7="","Yes",AD$7))/(OFFSET(Data!$A$1,0,MATCH(AD$6,Data!$1:$1,0)-1,1000,1)=IF(AD$7="","Yes",AD$7))*ROW(Data!$C$1:$C$1000),ROW(AD170)-ROW(AD$7)),1),"")</f>
        <v/>
      </c>
      <c r="AE170" s="49" t="str">
        <f ca="1">IF(AF170="","",IF(INDEX(Data!$BI:$BI,MATCH(AF170,Data!$A:$A,0),1)=0,"",INDEX(Data!$BI:$BI,MATCH(AF170,Data!$A:$A,0),1)))</f>
        <v/>
      </c>
      <c r="AF170" s="49" t="str">
        <f ca="1">IFERROR(INDEX(Data!$A$1:AJ$1000,_xlfn.AGGREGATE(15,6,(OFFSET(Data!$A$1,0,MATCH(AF$6,Data!$1:$1,0)-1,1000,1)=IF(AF$7="","Yes",AF$7))/(OFFSET(Data!$A$1,0,MATCH(AF$6,Data!$1:$1,0)-1,1000,1)=IF(AF$7="","Yes",AF$7))*ROW(Data!$C$1:$C$1000),ROW(AF170)-ROW(AF$7)),1),"")</f>
        <v/>
      </c>
      <c r="AG170" s="49" t="str">
        <f ca="1">IF(AH170="","",IF(INDEX(Data!$BI:$BI,MATCH(AH170,Data!$A:$A,0),1)=0,"",INDEX(Data!$BI:$BI,MATCH(AH170,Data!$A:$A,0),1)))</f>
        <v/>
      </c>
      <c r="AH170" s="49" t="str">
        <f ca="1">IFERROR(INDEX(Data!$A$1:AL$1000,_xlfn.AGGREGATE(15,6,(OFFSET(Data!$A$1,0,MATCH(AH$6,Data!$1:$1,0)-1,1000,1)=IF(AH$7="","Yes",AH$7))/(OFFSET(Data!$A$1,0,MATCH(AH$6,Data!$1:$1,0)-1,1000,1)=IF(AH$7="","Yes",AH$7))*ROW(Data!$C$1:$C$1000),ROW(AH170)-ROW(AH$7)),1),"")</f>
        <v/>
      </c>
    </row>
    <row r="171" spans="1:34" x14ac:dyDescent="0.4">
      <c r="A171" s="49" t="str">
        <f ca="1">IF(B171="","",IF(INDEX(Data!$BI:$BI,MATCH(B171,Data!$A:$A,0),1)=0,"",INDEX(Data!$BI:$BI,MATCH(B171,Data!$A:$A,0),1)))</f>
        <v/>
      </c>
      <c r="B171" s="49" t="str">
        <f ca="1">IFERROR(INDEX(Data!A$1:$A$1000,_xlfn.AGGREGATE(15,6,(OFFSET(Data!$A$1,0,MATCH(B$6,Data!$1:$1,0)-1,1000,1)=IF(B$7="","Yes",B$7))/(OFFSET(Data!$A$1,0,MATCH(B$6,Data!$1:$1,0)-1,1000,1)=IF(B$7="","Yes",B$7))*ROW(Data!$C$1:$C$1000),ROW(B171)-ROW(B$7)),1),"")</f>
        <v/>
      </c>
      <c r="C171" s="49" t="str">
        <f ca="1">IF(D171="","",IF(INDEX(Data!$BI:$BI,MATCH(D171,Data!$A:$A,0),1)=0,"",INDEX(Data!$BI:$BI,MATCH(D171,Data!$A:$A,0),1)))</f>
        <v/>
      </c>
      <c r="D171" s="49" t="str">
        <f ca="1">IFERROR(INDEX(Data!$A$1:C$1000,_xlfn.AGGREGATE(15,6,(OFFSET(Data!$A$1,0,MATCH(D$6,Data!$1:$1,0)-1,1000,1)=IF(D$7="","Yes",D$7))/(OFFSET(Data!$A$1,0,MATCH(D$6,Data!$1:$1,0)-1,1000,1)=IF(D$7="","Yes",D$7))*ROW(Data!$C$1:$C$1000),ROW(D171)-ROW(D$7)),1),"")</f>
        <v/>
      </c>
      <c r="E171" s="49" t="str">
        <f ca="1">IF(F171="","",IF(INDEX(Data!$BI:$BI,MATCH(F171,Data!$A:$A,0),1)=0,"",INDEX(Data!$BI:$BI,MATCH(F171,Data!$A:$A,0),1)))</f>
        <v/>
      </c>
      <c r="F171" s="49" t="str">
        <f ca="1">IFERROR(INDEX(Data!$A$1:E$1000,_xlfn.AGGREGATE(15,6,(OFFSET(Data!$A$1,0,MATCH(F$6,Data!$1:$1,0)-1,1000,1)=IF(F$7="","Yes",F$7))/(OFFSET(Data!$A$1,0,MATCH(F$6,Data!$1:$1,0)-1,1000,1)=IF(F$7="","Yes",F$7))*ROW(Data!$C$1:$C$1000),ROW(F171)-ROW(F$7)),1),"")</f>
        <v/>
      </c>
      <c r="G171" s="49" t="str">
        <f ca="1">IF(H171="","",IF(INDEX(Data!$BI:$BI,MATCH(H171,Data!$A:$A,0),1)=0,"",INDEX(Data!$BI:$BI,MATCH(H171,Data!$A:$A,0),1)))</f>
        <v/>
      </c>
      <c r="H171" s="49" t="str">
        <f ca="1">IFERROR(INDEX(Data!$A$1:G$1000,_xlfn.AGGREGATE(15,6,(OFFSET(Data!$A$1,0,MATCH(H$6,Data!$1:$1,0)-1,1000,1)=IF(H$7="","Yes",H$7))/(OFFSET(Data!$A$1,0,MATCH(H$6,Data!$1:$1,0)-1,1000,1)=IF(H$7="","Yes",H$7))*ROW(Data!$C$1:$C$1000),ROW(H171)-ROW(H$7)),1),"")</f>
        <v/>
      </c>
      <c r="I171" s="49" t="str">
        <f ca="1">IF(J171="","",IF(INDEX(Data!$BI:$BI,MATCH(J171,Data!$A:$A,0),1)=0,"",INDEX(Data!$BI:$BI,MATCH(J171,Data!$A:$A,0),1)))</f>
        <v/>
      </c>
      <c r="J171" s="49" t="str">
        <f ca="1">IFERROR(INDEX(Data!$A$1:I$1000,_xlfn.AGGREGATE(15,6,(OFFSET(Data!$A$1,0,MATCH(J$6,Data!$1:$1,0)-1,1000,1)=IF(J$7="","Yes",J$7))/(OFFSET(Data!$A$1,0,MATCH(J$6,Data!$1:$1,0)-1,1000,1)=IF(J$7="","Yes",J$7))*ROW(Data!$C$1:$C$1000),ROW(J171)-ROW(J$7)),1),"")</f>
        <v/>
      </c>
      <c r="K171" s="49" t="str">
        <f ca="1">IF(L171="","",IF(INDEX(Data!$BI:$BI,MATCH(L171,Data!$A:$A,0),1)=0,"",INDEX(Data!$BI:$BI,MATCH(L171,Data!$A:$A,0),1)))</f>
        <v/>
      </c>
      <c r="L171" s="49" t="str">
        <f ca="1">IFERROR(INDEX(Data!$A$1:K$1000,_xlfn.AGGREGATE(15,6,(OFFSET(Data!$A$1,0,MATCH(L$6,Data!$1:$1,0)-1,1000,1)=IF(L$7="","Yes",L$7))/(OFFSET(Data!$A$1,0,MATCH(L$6,Data!$1:$1,0)-1,1000,1)=IF(L$7="","Yes",L$7))*ROW(Data!$C$1:$C$1000),ROW(L171)-ROW(L$7)),1),"")</f>
        <v/>
      </c>
      <c r="M171" s="49" t="str">
        <f ca="1">IF(N171="","",IF(INDEX(Data!$BI:$BI,MATCH(N171,Data!$A:$A,0),1)=0,"",INDEX(Data!$BI:$BI,MATCH(N171,Data!$A:$A,0),1)))</f>
        <v/>
      </c>
      <c r="N171" s="49" t="str">
        <f ca="1">IFERROR(INDEX(Data!$A$1:M$1000,_xlfn.AGGREGATE(15,6,(OFFSET(Data!$A$1,0,MATCH(N$6,Data!$1:$1,0)-1,1000,1)=IF(N$7="","Yes",N$7))/(OFFSET(Data!$A$1,0,MATCH(N$6,Data!$1:$1,0)-1,1000,1)=IF(N$7="","Yes",N$7))*ROW(Data!$C$1:$C$1000),ROW(N171)-ROW(N$7)),1),"")</f>
        <v/>
      </c>
      <c r="O171" s="49" t="str">
        <f ca="1">IF(P171="","",IF(INDEX(Data!$BI:$BI,MATCH(P171,Data!$A:$A,0),1)=0,"",INDEX(Data!$BI:$BI,MATCH(P171,Data!$A:$A,0),1)))</f>
        <v/>
      </c>
      <c r="P171" s="49" t="str">
        <f ca="1">IFERROR(INDEX(Data!$A$1:O$1000,_xlfn.AGGREGATE(15,6,(OFFSET(Data!$A$1,0,MATCH(P$6,Data!$1:$1,0)-1,1000,1)=IF(P$7="","Yes",P$7))/(OFFSET(Data!$A$1,0,MATCH(P$6,Data!$1:$1,0)-1,1000,1)=IF(P$7="","Yes",P$7))*ROW(Data!$C$1:$C$1000),ROW(P171)-ROW(P$7)),1),"")</f>
        <v/>
      </c>
      <c r="Q171" s="49" t="str">
        <f ca="1">IF(R171="","",IF(INDEX(Data!$BI:$BI,MATCH(R171,Data!$A:$A,0),1)=0,"",INDEX(Data!$BI:$BI,MATCH(R171,Data!$A:$A,0),1)))</f>
        <v/>
      </c>
      <c r="R171" s="49" t="str">
        <f ca="1">IFERROR(INDEX(Data!$A$1:Q$1000,_xlfn.AGGREGATE(15,6,(OFFSET(Data!$A$1,0,MATCH(R$6,Data!$1:$1,0)-1,1000,1)=IF(R$7="","Yes",R$7))/(OFFSET(Data!$A$1,0,MATCH(R$6,Data!$1:$1,0)-1,1000,1)=IF(R$7="","Yes",R$7))*ROW(Data!$C$1:$C$1000),ROW(R171)-ROW(R$7)),1),"")</f>
        <v/>
      </c>
      <c r="S171" s="49" t="str">
        <f ca="1">IF(T171="","",IF(INDEX(Data!$BI:$BI,MATCH(T171,Data!$A:$A,0),1)=0,"",INDEX(Data!$BI:$BI,MATCH(T171,Data!$A:$A,0),1)))</f>
        <v/>
      </c>
      <c r="T171" s="49" t="str">
        <f ca="1">IFERROR(INDEX(Data!$A$1:R$1000,_xlfn.AGGREGATE(15,6,(OFFSET(Data!$A$1,0,MATCH(T$6,Data!$1:$1,0)-1,1000,1)=IF(T$7="","Yes",T$7))/(OFFSET(Data!$A$1,0,MATCH(T$6,Data!$1:$1,0)-1,1000,1)=IF(T$7="","Yes",T$7))*ROW(Data!$C$1:$C$1000),ROW(T171)-ROW(T$7)),1),"")</f>
        <v/>
      </c>
      <c r="U171" s="49" t="str">
        <f ca="1">IF(V171="","",IF(INDEX(Data!$BI:$BI,MATCH(V171,Data!$A:$A,0),1)=0,"",INDEX(Data!$BI:$BI,MATCH(V171,Data!$A:$A,0),1)))</f>
        <v/>
      </c>
      <c r="V171" s="49" t="str">
        <f ca="1">IFERROR(INDEX(Data!$A$1:T$1000,_xlfn.AGGREGATE(15,6,(OFFSET(Data!$A$1,0,MATCH(V$6,Data!$1:$1,0)-1,1000,1)=IF(V$7="","Yes",V$7))/(OFFSET(Data!$A$1,0,MATCH(V$6,Data!$1:$1,0)-1,1000,1)=IF(V$7="","Yes",V$7))*ROW(Data!$C$1:$C$1000),ROW(V171)-ROW(V$7)),1),"")</f>
        <v/>
      </c>
      <c r="W171" s="49" t="str">
        <f ca="1">IF(X171="","",IF(INDEX(Data!$BI:$BI,MATCH(X171,Data!$A:$A,0),1)=0,"",INDEX(Data!$BI:$BI,MATCH(X171,Data!$A:$A,0),1)))</f>
        <v/>
      </c>
      <c r="X171" s="49" t="str">
        <f ca="1">IFERROR(INDEX(Data!$A$1:V$1000,_xlfn.AGGREGATE(15,6,(OFFSET(Data!$A$1,0,MATCH(X$6,Data!$1:$1,0)-1,1000,1)=IF(X$7="","Yes",X$7))/(OFFSET(Data!$A$1,0,MATCH(X$6,Data!$1:$1,0)-1,1000,1)=IF(X$7="","Yes",X$7))*ROW(Data!$C$1:$C$1000),ROW(X171)-ROW(X$7)),1),"")</f>
        <v/>
      </c>
      <c r="Y171" s="49" t="str">
        <f ca="1">IF(Z171="","",IF(INDEX(Data!$BI:$BI,MATCH(Z171,Data!$A:$A,0),1)=0,"",INDEX(Data!$BI:$BI,MATCH(Z171,Data!$A:$A,0),1)))</f>
        <v/>
      </c>
      <c r="Z171" s="49" t="str">
        <f ca="1">IFERROR(INDEX(Data!$A$1:X$1000,_xlfn.AGGREGATE(15,6,(OFFSET(Data!$A$1,0,MATCH(Z$6,Data!$1:$1,0)-1,1000,1)=IF(Z$7="","Yes",Z$7))/(OFFSET(Data!$A$1,0,MATCH(Z$6,Data!$1:$1,0)-1,1000,1)=IF(Z$7="","Yes",Z$7))*ROW(Data!$C$1:$C$1000),ROW(Z171)-ROW(Z$7)),1),"")</f>
        <v/>
      </c>
      <c r="AA171" s="49" t="str">
        <f ca="1">IF(AB171="","",IF(INDEX(Data!$BI:$BI,MATCH(AB171,Data!$A:$A,0),1)=0,"",INDEX(Data!$BI:$BI,MATCH(AB171,Data!$A:$A,0),1)))</f>
        <v/>
      </c>
      <c r="AB171" s="49" t="str">
        <f ca="1">IFERROR(INDEX(Data!$A$1:Z$1000,_xlfn.AGGREGATE(15,6,(OFFSET(Data!$A$1,0,MATCH(AB$6,Data!$1:$1,0)-1,1000,1)=IF(AB$7="","Yes",AB$7))/(OFFSET(Data!$A$1,0,MATCH(AB$6,Data!$1:$1,0)-1,1000,1)=IF(AB$7="","Yes",AB$7))*ROW(Data!$C$1:$C$1000),ROW(AB171)-ROW(AB$7)),1),"")</f>
        <v/>
      </c>
      <c r="AC171" s="49" t="str">
        <f ca="1">IF(AD171="","",IF(INDEX(Data!$BI:$BI,MATCH(AD171,Data!$A:$A,0),1)=0,"",INDEX(Data!$BI:$BI,MATCH(AD171,Data!$A:$A,0),1)))</f>
        <v/>
      </c>
      <c r="AD171" s="49" t="str">
        <f ca="1">IFERROR(INDEX(Data!$A$1:AB$1000,_xlfn.AGGREGATE(15,6,(OFFSET(Data!$A$1,0,MATCH(AD$6,Data!$1:$1,0)-1,1000,1)=IF(AD$7="","Yes",AD$7))/(OFFSET(Data!$A$1,0,MATCH(AD$6,Data!$1:$1,0)-1,1000,1)=IF(AD$7="","Yes",AD$7))*ROW(Data!$C$1:$C$1000),ROW(AD171)-ROW(AD$7)),1),"")</f>
        <v/>
      </c>
      <c r="AE171" s="49" t="str">
        <f ca="1">IF(AF171="","",IF(INDEX(Data!$BI:$BI,MATCH(AF171,Data!$A:$A,0),1)=0,"",INDEX(Data!$BI:$BI,MATCH(AF171,Data!$A:$A,0),1)))</f>
        <v/>
      </c>
      <c r="AF171" s="49" t="str">
        <f ca="1">IFERROR(INDEX(Data!$A$1:AJ$1000,_xlfn.AGGREGATE(15,6,(OFFSET(Data!$A$1,0,MATCH(AF$6,Data!$1:$1,0)-1,1000,1)=IF(AF$7="","Yes",AF$7))/(OFFSET(Data!$A$1,0,MATCH(AF$6,Data!$1:$1,0)-1,1000,1)=IF(AF$7="","Yes",AF$7))*ROW(Data!$C$1:$C$1000),ROW(AF171)-ROW(AF$7)),1),"")</f>
        <v/>
      </c>
      <c r="AG171" s="49" t="str">
        <f ca="1">IF(AH171="","",IF(INDEX(Data!$BI:$BI,MATCH(AH171,Data!$A:$A,0),1)=0,"",INDEX(Data!$BI:$BI,MATCH(AH171,Data!$A:$A,0),1)))</f>
        <v/>
      </c>
      <c r="AH171" s="49" t="str">
        <f ca="1">IFERROR(INDEX(Data!$A$1:AL$1000,_xlfn.AGGREGATE(15,6,(OFFSET(Data!$A$1,0,MATCH(AH$6,Data!$1:$1,0)-1,1000,1)=IF(AH$7="","Yes",AH$7))/(OFFSET(Data!$A$1,0,MATCH(AH$6,Data!$1:$1,0)-1,1000,1)=IF(AH$7="","Yes",AH$7))*ROW(Data!$C$1:$C$1000),ROW(AH171)-ROW(AH$7)),1),"")</f>
        <v/>
      </c>
    </row>
    <row r="172" spans="1:34" x14ac:dyDescent="0.4">
      <c r="A172" s="49" t="str">
        <f ca="1">IF(B172="","",IF(INDEX(Data!$BI:$BI,MATCH(B172,Data!$A:$A,0),1)=0,"",INDEX(Data!$BI:$BI,MATCH(B172,Data!$A:$A,0),1)))</f>
        <v/>
      </c>
      <c r="B172" s="49" t="str">
        <f ca="1">IFERROR(INDEX(Data!A$1:$A$1000,_xlfn.AGGREGATE(15,6,(OFFSET(Data!$A$1,0,MATCH(B$6,Data!$1:$1,0)-1,1000,1)=IF(B$7="","Yes",B$7))/(OFFSET(Data!$A$1,0,MATCH(B$6,Data!$1:$1,0)-1,1000,1)=IF(B$7="","Yes",B$7))*ROW(Data!$C$1:$C$1000),ROW(B172)-ROW(B$7)),1),"")</f>
        <v/>
      </c>
      <c r="C172" s="49" t="str">
        <f ca="1">IF(D172="","",IF(INDEX(Data!$BI:$BI,MATCH(D172,Data!$A:$A,0),1)=0,"",INDEX(Data!$BI:$BI,MATCH(D172,Data!$A:$A,0),1)))</f>
        <v/>
      </c>
      <c r="D172" s="49" t="str">
        <f ca="1">IFERROR(INDEX(Data!$A$1:C$1000,_xlfn.AGGREGATE(15,6,(OFFSET(Data!$A$1,0,MATCH(D$6,Data!$1:$1,0)-1,1000,1)=IF(D$7="","Yes",D$7))/(OFFSET(Data!$A$1,0,MATCH(D$6,Data!$1:$1,0)-1,1000,1)=IF(D$7="","Yes",D$7))*ROW(Data!$C$1:$C$1000),ROW(D172)-ROW(D$7)),1),"")</f>
        <v/>
      </c>
      <c r="E172" s="49" t="str">
        <f ca="1">IF(F172="","",IF(INDEX(Data!$BI:$BI,MATCH(F172,Data!$A:$A,0),1)=0,"",INDEX(Data!$BI:$BI,MATCH(F172,Data!$A:$A,0),1)))</f>
        <v/>
      </c>
      <c r="F172" s="49" t="str">
        <f ca="1">IFERROR(INDEX(Data!$A$1:E$1000,_xlfn.AGGREGATE(15,6,(OFFSET(Data!$A$1,0,MATCH(F$6,Data!$1:$1,0)-1,1000,1)=IF(F$7="","Yes",F$7))/(OFFSET(Data!$A$1,0,MATCH(F$6,Data!$1:$1,0)-1,1000,1)=IF(F$7="","Yes",F$7))*ROW(Data!$C$1:$C$1000),ROW(F172)-ROW(F$7)),1),"")</f>
        <v/>
      </c>
      <c r="G172" s="49" t="str">
        <f ca="1">IF(H172="","",IF(INDEX(Data!$BI:$BI,MATCH(H172,Data!$A:$A,0),1)=0,"",INDEX(Data!$BI:$BI,MATCH(H172,Data!$A:$A,0),1)))</f>
        <v/>
      </c>
      <c r="H172" s="49" t="str">
        <f ca="1">IFERROR(INDEX(Data!$A$1:G$1000,_xlfn.AGGREGATE(15,6,(OFFSET(Data!$A$1,0,MATCH(H$6,Data!$1:$1,0)-1,1000,1)=IF(H$7="","Yes",H$7))/(OFFSET(Data!$A$1,0,MATCH(H$6,Data!$1:$1,0)-1,1000,1)=IF(H$7="","Yes",H$7))*ROW(Data!$C$1:$C$1000),ROW(H172)-ROW(H$7)),1),"")</f>
        <v/>
      </c>
      <c r="I172" s="49" t="str">
        <f ca="1">IF(J172="","",IF(INDEX(Data!$BI:$BI,MATCH(J172,Data!$A:$A,0),1)=0,"",INDEX(Data!$BI:$BI,MATCH(J172,Data!$A:$A,0),1)))</f>
        <v/>
      </c>
      <c r="J172" s="49" t="str">
        <f ca="1">IFERROR(INDEX(Data!$A$1:I$1000,_xlfn.AGGREGATE(15,6,(OFFSET(Data!$A$1,0,MATCH(J$6,Data!$1:$1,0)-1,1000,1)=IF(J$7="","Yes",J$7))/(OFFSET(Data!$A$1,0,MATCH(J$6,Data!$1:$1,0)-1,1000,1)=IF(J$7="","Yes",J$7))*ROW(Data!$C$1:$C$1000),ROW(J172)-ROW(J$7)),1),"")</f>
        <v/>
      </c>
      <c r="K172" s="49" t="str">
        <f ca="1">IF(L172="","",IF(INDEX(Data!$BI:$BI,MATCH(L172,Data!$A:$A,0),1)=0,"",INDEX(Data!$BI:$BI,MATCH(L172,Data!$A:$A,0),1)))</f>
        <v/>
      </c>
      <c r="L172" s="49" t="str">
        <f ca="1">IFERROR(INDEX(Data!$A$1:K$1000,_xlfn.AGGREGATE(15,6,(OFFSET(Data!$A$1,0,MATCH(L$6,Data!$1:$1,0)-1,1000,1)=IF(L$7="","Yes",L$7))/(OFFSET(Data!$A$1,0,MATCH(L$6,Data!$1:$1,0)-1,1000,1)=IF(L$7="","Yes",L$7))*ROW(Data!$C$1:$C$1000),ROW(L172)-ROW(L$7)),1),"")</f>
        <v/>
      </c>
      <c r="M172" s="49" t="str">
        <f ca="1">IF(N172="","",IF(INDEX(Data!$BI:$BI,MATCH(N172,Data!$A:$A,0),1)=0,"",INDEX(Data!$BI:$BI,MATCH(N172,Data!$A:$A,0),1)))</f>
        <v/>
      </c>
      <c r="N172" s="49" t="str">
        <f ca="1">IFERROR(INDEX(Data!$A$1:M$1000,_xlfn.AGGREGATE(15,6,(OFFSET(Data!$A$1,0,MATCH(N$6,Data!$1:$1,0)-1,1000,1)=IF(N$7="","Yes",N$7))/(OFFSET(Data!$A$1,0,MATCH(N$6,Data!$1:$1,0)-1,1000,1)=IF(N$7="","Yes",N$7))*ROW(Data!$C$1:$C$1000),ROW(N172)-ROW(N$7)),1),"")</f>
        <v/>
      </c>
      <c r="O172" s="49" t="str">
        <f ca="1">IF(P172="","",IF(INDEX(Data!$BI:$BI,MATCH(P172,Data!$A:$A,0),1)=0,"",INDEX(Data!$BI:$BI,MATCH(P172,Data!$A:$A,0),1)))</f>
        <v/>
      </c>
      <c r="P172" s="49" t="str">
        <f ca="1">IFERROR(INDEX(Data!$A$1:O$1000,_xlfn.AGGREGATE(15,6,(OFFSET(Data!$A$1,0,MATCH(P$6,Data!$1:$1,0)-1,1000,1)=IF(P$7="","Yes",P$7))/(OFFSET(Data!$A$1,0,MATCH(P$6,Data!$1:$1,0)-1,1000,1)=IF(P$7="","Yes",P$7))*ROW(Data!$C$1:$C$1000),ROW(P172)-ROW(P$7)),1),"")</f>
        <v/>
      </c>
      <c r="Q172" s="49" t="str">
        <f ca="1">IF(R172="","",IF(INDEX(Data!$BI:$BI,MATCH(R172,Data!$A:$A,0),1)=0,"",INDEX(Data!$BI:$BI,MATCH(R172,Data!$A:$A,0),1)))</f>
        <v/>
      </c>
      <c r="R172" s="49" t="str">
        <f ca="1">IFERROR(INDEX(Data!$A$1:Q$1000,_xlfn.AGGREGATE(15,6,(OFFSET(Data!$A$1,0,MATCH(R$6,Data!$1:$1,0)-1,1000,1)=IF(R$7="","Yes",R$7))/(OFFSET(Data!$A$1,0,MATCH(R$6,Data!$1:$1,0)-1,1000,1)=IF(R$7="","Yes",R$7))*ROW(Data!$C$1:$C$1000),ROW(R172)-ROW(R$7)),1),"")</f>
        <v/>
      </c>
      <c r="S172" s="49" t="str">
        <f ca="1">IF(T172="","",IF(INDEX(Data!$BI:$BI,MATCH(T172,Data!$A:$A,0),1)=0,"",INDEX(Data!$BI:$BI,MATCH(T172,Data!$A:$A,0),1)))</f>
        <v/>
      </c>
      <c r="T172" s="49" t="str">
        <f ca="1">IFERROR(INDEX(Data!$A$1:R$1000,_xlfn.AGGREGATE(15,6,(OFFSET(Data!$A$1,0,MATCH(T$6,Data!$1:$1,0)-1,1000,1)=IF(T$7="","Yes",T$7))/(OFFSET(Data!$A$1,0,MATCH(T$6,Data!$1:$1,0)-1,1000,1)=IF(T$7="","Yes",T$7))*ROW(Data!$C$1:$C$1000),ROW(T172)-ROW(T$7)),1),"")</f>
        <v/>
      </c>
      <c r="U172" s="49" t="str">
        <f ca="1">IF(V172="","",IF(INDEX(Data!$BI:$BI,MATCH(V172,Data!$A:$A,0),1)=0,"",INDEX(Data!$BI:$BI,MATCH(V172,Data!$A:$A,0),1)))</f>
        <v/>
      </c>
      <c r="V172" s="49" t="str">
        <f ca="1">IFERROR(INDEX(Data!$A$1:T$1000,_xlfn.AGGREGATE(15,6,(OFFSET(Data!$A$1,0,MATCH(V$6,Data!$1:$1,0)-1,1000,1)=IF(V$7="","Yes",V$7))/(OFFSET(Data!$A$1,0,MATCH(V$6,Data!$1:$1,0)-1,1000,1)=IF(V$7="","Yes",V$7))*ROW(Data!$C$1:$C$1000),ROW(V172)-ROW(V$7)),1),"")</f>
        <v/>
      </c>
      <c r="W172" s="49" t="str">
        <f ca="1">IF(X172="","",IF(INDEX(Data!$BI:$BI,MATCH(X172,Data!$A:$A,0),1)=0,"",INDEX(Data!$BI:$BI,MATCH(X172,Data!$A:$A,0),1)))</f>
        <v/>
      </c>
      <c r="X172" s="49" t="str">
        <f ca="1">IFERROR(INDEX(Data!$A$1:V$1000,_xlfn.AGGREGATE(15,6,(OFFSET(Data!$A$1,0,MATCH(X$6,Data!$1:$1,0)-1,1000,1)=IF(X$7="","Yes",X$7))/(OFFSET(Data!$A$1,0,MATCH(X$6,Data!$1:$1,0)-1,1000,1)=IF(X$7="","Yes",X$7))*ROW(Data!$C$1:$C$1000),ROW(X172)-ROW(X$7)),1),"")</f>
        <v/>
      </c>
      <c r="Y172" s="49" t="str">
        <f ca="1">IF(Z172="","",IF(INDEX(Data!$BI:$BI,MATCH(Z172,Data!$A:$A,0),1)=0,"",INDEX(Data!$BI:$BI,MATCH(Z172,Data!$A:$A,0),1)))</f>
        <v/>
      </c>
      <c r="Z172" s="49" t="str">
        <f ca="1">IFERROR(INDEX(Data!$A$1:X$1000,_xlfn.AGGREGATE(15,6,(OFFSET(Data!$A$1,0,MATCH(Z$6,Data!$1:$1,0)-1,1000,1)=IF(Z$7="","Yes",Z$7))/(OFFSET(Data!$A$1,0,MATCH(Z$6,Data!$1:$1,0)-1,1000,1)=IF(Z$7="","Yes",Z$7))*ROW(Data!$C$1:$C$1000),ROW(Z172)-ROW(Z$7)),1),"")</f>
        <v/>
      </c>
      <c r="AA172" s="49" t="str">
        <f ca="1">IF(AB172="","",IF(INDEX(Data!$BI:$BI,MATCH(AB172,Data!$A:$A,0),1)=0,"",INDEX(Data!$BI:$BI,MATCH(AB172,Data!$A:$A,0),1)))</f>
        <v/>
      </c>
      <c r="AB172" s="49" t="str">
        <f ca="1">IFERROR(INDEX(Data!$A$1:Z$1000,_xlfn.AGGREGATE(15,6,(OFFSET(Data!$A$1,0,MATCH(AB$6,Data!$1:$1,0)-1,1000,1)=IF(AB$7="","Yes",AB$7))/(OFFSET(Data!$A$1,0,MATCH(AB$6,Data!$1:$1,0)-1,1000,1)=IF(AB$7="","Yes",AB$7))*ROW(Data!$C$1:$C$1000),ROW(AB172)-ROW(AB$7)),1),"")</f>
        <v/>
      </c>
      <c r="AC172" s="49" t="str">
        <f ca="1">IF(AD172="","",IF(INDEX(Data!$BI:$BI,MATCH(AD172,Data!$A:$A,0),1)=0,"",INDEX(Data!$BI:$BI,MATCH(AD172,Data!$A:$A,0),1)))</f>
        <v/>
      </c>
      <c r="AD172" s="49" t="str">
        <f ca="1">IFERROR(INDEX(Data!$A$1:AB$1000,_xlfn.AGGREGATE(15,6,(OFFSET(Data!$A$1,0,MATCH(AD$6,Data!$1:$1,0)-1,1000,1)=IF(AD$7="","Yes",AD$7))/(OFFSET(Data!$A$1,0,MATCH(AD$6,Data!$1:$1,0)-1,1000,1)=IF(AD$7="","Yes",AD$7))*ROW(Data!$C$1:$C$1000),ROW(AD172)-ROW(AD$7)),1),"")</f>
        <v/>
      </c>
      <c r="AE172" s="49" t="str">
        <f ca="1">IF(AF172="","",IF(INDEX(Data!$BI:$BI,MATCH(AF172,Data!$A:$A,0),1)=0,"",INDEX(Data!$BI:$BI,MATCH(AF172,Data!$A:$A,0),1)))</f>
        <v/>
      </c>
      <c r="AF172" s="49" t="str">
        <f ca="1">IFERROR(INDEX(Data!$A$1:AJ$1000,_xlfn.AGGREGATE(15,6,(OFFSET(Data!$A$1,0,MATCH(AF$6,Data!$1:$1,0)-1,1000,1)=IF(AF$7="","Yes",AF$7))/(OFFSET(Data!$A$1,0,MATCH(AF$6,Data!$1:$1,0)-1,1000,1)=IF(AF$7="","Yes",AF$7))*ROW(Data!$C$1:$C$1000),ROW(AF172)-ROW(AF$7)),1),"")</f>
        <v/>
      </c>
      <c r="AG172" s="49" t="str">
        <f ca="1">IF(AH172="","",IF(INDEX(Data!$BI:$BI,MATCH(AH172,Data!$A:$A,0),1)=0,"",INDEX(Data!$BI:$BI,MATCH(AH172,Data!$A:$A,0),1)))</f>
        <v/>
      </c>
      <c r="AH172" s="49" t="str">
        <f ca="1">IFERROR(INDEX(Data!$A$1:AL$1000,_xlfn.AGGREGATE(15,6,(OFFSET(Data!$A$1,0,MATCH(AH$6,Data!$1:$1,0)-1,1000,1)=IF(AH$7="","Yes",AH$7))/(OFFSET(Data!$A$1,0,MATCH(AH$6,Data!$1:$1,0)-1,1000,1)=IF(AH$7="","Yes",AH$7))*ROW(Data!$C$1:$C$1000),ROW(AH172)-ROW(AH$7)),1),"")</f>
        <v/>
      </c>
    </row>
    <row r="173" spans="1:34" x14ac:dyDescent="0.4">
      <c r="A173" s="49" t="str">
        <f ca="1">IF(B173="","",IF(INDEX(Data!$BI:$BI,MATCH(B173,Data!$A:$A,0),1)=0,"",INDEX(Data!$BI:$BI,MATCH(B173,Data!$A:$A,0),1)))</f>
        <v/>
      </c>
      <c r="B173" s="49" t="str">
        <f ca="1">IFERROR(INDEX(Data!A$1:$A$1000,_xlfn.AGGREGATE(15,6,(OFFSET(Data!$A$1,0,MATCH(B$6,Data!$1:$1,0)-1,1000,1)=IF(B$7="","Yes",B$7))/(OFFSET(Data!$A$1,0,MATCH(B$6,Data!$1:$1,0)-1,1000,1)=IF(B$7="","Yes",B$7))*ROW(Data!$C$1:$C$1000),ROW(B173)-ROW(B$7)),1),"")</f>
        <v/>
      </c>
      <c r="C173" s="49" t="str">
        <f ca="1">IF(D173="","",IF(INDEX(Data!$BI:$BI,MATCH(D173,Data!$A:$A,0),1)=0,"",INDEX(Data!$BI:$BI,MATCH(D173,Data!$A:$A,0),1)))</f>
        <v/>
      </c>
      <c r="D173" s="49" t="str">
        <f ca="1">IFERROR(INDEX(Data!$A$1:C$1000,_xlfn.AGGREGATE(15,6,(OFFSET(Data!$A$1,0,MATCH(D$6,Data!$1:$1,0)-1,1000,1)=IF(D$7="","Yes",D$7))/(OFFSET(Data!$A$1,0,MATCH(D$6,Data!$1:$1,0)-1,1000,1)=IF(D$7="","Yes",D$7))*ROW(Data!$C$1:$C$1000),ROW(D173)-ROW(D$7)),1),"")</f>
        <v/>
      </c>
      <c r="E173" s="49" t="str">
        <f ca="1">IF(F173="","",IF(INDEX(Data!$BI:$BI,MATCH(F173,Data!$A:$A,0),1)=0,"",INDEX(Data!$BI:$BI,MATCH(F173,Data!$A:$A,0),1)))</f>
        <v/>
      </c>
      <c r="F173" s="49" t="str">
        <f ca="1">IFERROR(INDEX(Data!$A$1:E$1000,_xlfn.AGGREGATE(15,6,(OFFSET(Data!$A$1,0,MATCH(F$6,Data!$1:$1,0)-1,1000,1)=IF(F$7="","Yes",F$7))/(OFFSET(Data!$A$1,0,MATCH(F$6,Data!$1:$1,0)-1,1000,1)=IF(F$7="","Yes",F$7))*ROW(Data!$C$1:$C$1000),ROW(F173)-ROW(F$7)),1),"")</f>
        <v/>
      </c>
      <c r="G173" s="49" t="str">
        <f ca="1">IF(H173="","",IF(INDEX(Data!$BI:$BI,MATCH(H173,Data!$A:$A,0),1)=0,"",INDEX(Data!$BI:$BI,MATCH(H173,Data!$A:$A,0),1)))</f>
        <v/>
      </c>
      <c r="H173" s="49" t="str">
        <f ca="1">IFERROR(INDEX(Data!$A$1:G$1000,_xlfn.AGGREGATE(15,6,(OFFSET(Data!$A$1,0,MATCH(H$6,Data!$1:$1,0)-1,1000,1)=IF(H$7="","Yes",H$7))/(OFFSET(Data!$A$1,0,MATCH(H$6,Data!$1:$1,0)-1,1000,1)=IF(H$7="","Yes",H$7))*ROW(Data!$C$1:$C$1000),ROW(H173)-ROW(H$7)),1),"")</f>
        <v/>
      </c>
      <c r="I173" s="49" t="str">
        <f ca="1">IF(J173="","",IF(INDEX(Data!$BI:$BI,MATCH(J173,Data!$A:$A,0),1)=0,"",INDEX(Data!$BI:$BI,MATCH(J173,Data!$A:$A,0),1)))</f>
        <v/>
      </c>
      <c r="J173" s="49" t="str">
        <f ca="1">IFERROR(INDEX(Data!$A$1:I$1000,_xlfn.AGGREGATE(15,6,(OFFSET(Data!$A$1,0,MATCH(J$6,Data!$1:$1,0)-1,1000,1)=IF(J$7="","Yes",J$7))/(OFFSET(Data!$A$1,0,MATCH(J$6,Data!$1:$1,0)-1,1000,1)=IF(J$7="","Yes",J$7))*ROW(Data!$C$1:$C$1000),ROW(J173)-ROW(J$7)),1),"")</f>
        <v/>
      </c>
      <c r="K173" s="49" t="str">
        <f ca="1">IF(L173="","",IF(INDEX(Data!$BI:$BI,MATCH(L173,Data!$A:$A,0),1)=0,"",INDEX(Data!$BI:$BI,MATCH(L173,Data!$A:$A,0),1)))</f>
        <v/>
      </c>
      <c r="L173" s="49" t="str">
        <f ca="1">IFERROR(INDEX(Data!$A$1:K$1000,_xlfn.AGGREGATE(15,6,(OFFSET(Data!$A$1,0,MATCH(L$6,Data!$1:$1,0)-1,1000,1)=IF(L$7="","Yes",L$7))/(OFFSET(Data!$A$1,0,MATCH(L$6,Data!$1:$1,0)-1,1000,1)=IF(L$7="","Yes",L$7))*ROW(Data!$C$1:$C$1000),ROW(L173)-ROW(L$7)),1),"")</f>
        <v/>
      </c>
      <c r="M173" s="49" t="str">
        <f ca="1">IF(N173="","",IF(INDEX(Data!$BI:$BI,MATCH(N173,Data!$A:$A,0),1)=0,"",INDEX(Data!$BI:$BI,MATCH(N173,Data!$A:$A,0),1)))</f>
        <v/>
      </c>
      <c r="N173" s="49" t="str">
        <f ca="1">IFERROR(INDEX(Data!$A$1:M$1000,_xlfn.AGGREGATE(15,6,(OFFSET(Data!$A$1,0,MATCH(N$6,Data!$1:$1,0)-1,1000,1)=IF(N$7="","Yes",N$7))/(OFFSET(Data!$A$1,0,MATCH(N$6,Data!$1:$1,0)-1,1000,1)=IF(N$7="","Yes",N$7))*ROW(Data!$C$1:$C$1000),ROW(N173)-ROW(N$7)),1),"")</f>
        <v/>
      </c>
      <c r="O173" s="49" t="str">
        <f ca="1">IF(P173="","",IF(INDEX(Data!$BI:$BI,MATCH(P173,Data!$A:$A,0),1)=0,"",INDEX(Data!$BI:$BI,MATCH(P173,Data!$A:$A,0),1)))</f>
        <v/>
      </c>
      <c r="P173" s="49" t="str">
        <f ca="1">IFERROR(INDEX(Data!$A$1:O$1000,_xlfn.AGGREGATE(15,6,(OFFSET(Data!$A$1,0,MATCH(P$6,Data!$1:$1,0)-1,1000,1)=IF(P$7="","Yes",P$7))/(OFFSET(Data!$A$1,0,MATCH(P$6,Data!$1:$1,0)-1,1000,1)=IF(P$7="","Yes",P$7))*ROW(Data!$C$1:$C$1000),ROW(P173)-ROW(P$7)),1),"")</f>
        <v/>
      </c>
      <c r="Q173" s="49" t="str">
        <f ca="1">IF(R173="","",IF(INDEX(Data!$BI:$BI,MATCH(R173,Data!$A:$A,0),1)=0,"",INDEX(Data!$BI:$BI,MATCH(R173,Data!$A:$A,0),1)))</f>
        <v/>
      </c>
      <c r="R173" s="49" t="str">
        <f ca="1">IFERROR(INDEX(Data!$A$1:Q$1000,_xlfn.AGGREGATE(15,6,(OFFSET(Data!$A$1,0,MATCH(R$6,Data!$1:$1,0)-1,1000,1)=IF(R$7="","Yes",R$7))/(OFFSET(Data!$A$1,0,MATCH(R$6,Data!$1:$1,0)-1,1000,1)=IF(R$7="","Yes",R$7))*ROW(Data!$C$1:$C$1000),ROW(R173)-ROW(R$7)),1),"")</f>
        <v/>
      </c>
      <c r="S173" s="49" t="str">
        <f ca="1">IF(T173="","",IF(INDEX(Data!$BI:$BI,MATCH(T173,Data!$A:$A,0),1)=0,"",INDEX(Data!$BI:$BI,MATCH(T173,Data!$A:$A,0),1)))</f>
        <v/>
      </c>
      <c r="T173" s="49" t="str">
        <f ca="1">IFERROR(INDEX(Data!$A$1:R$1000,_xlfn.AGGREGATE(15,6,(OFFSET(Data!$A$1,0,MATCH(T$6,Data!$1:$1,0)-1,1000,1)=IF(T$7="","Yes",T$7))/(OFFSET(Data!$A$1,0,MATCH(T$6,Data!$1:$1,0)-1,1000,1)=IF(T$7="","Yes",T$7))*ROW(Data!$C$1:$C$1000),ROW(T173)-ROW(T$7)),1),"")</f>
        <v/>
      </c>
      <c r="U173" s="49" t="str">
        <f ca="1">IF(V173="","",IF(INDEX(Data!$BI:$BI,MATCH(V173,Data!$A:$A,0),1)=0,"",INDEX(Data!$BI:$BI,MATCH(V173,Data!$A:$A,0),1)))</f>
        <v/>
      </c>
      <c r="V173" s="49" t="str">
        <f ca="1">IFERROR(INDEX(Data!$A$1:T$1000,_xlfn.AGGREGATE(15,6,(OFFSET(Data!$A$1,0,MATCH(V$6,Data!$1:$1,0)-1,1000,1)=IF(V$7="","Yes",V$7))/(OFFSET(Data!$A$1,0,MATCH(V$6,Data!$1:$1,0)-1,1000,1)=IF(V$7="","Yes",V$7))*ROW(Data!$C$1:$C$1000),ROW(V173)-ROW(V$7)),1),"")</f>
        <v/>
      </c>
      <c r="W173" s="49" t="str">
        <f ca="1">IF(X173="","",IF(INDEX(Data!$BI:$BI,MATCH(X173,Data!$A:$A,0),1)=0,"",INDEX(Data!$BI:$BI,MATCH(X173,Data!$A:$A,0),1)))</f>
        <v/>
      </c>
      <c r="X173" s="49" t="str">
        <f ca="1">IFERROR(INDEX(Data!$A$1:V$1000,_xlfn.AGGREGATE(15,6,(OFFSET(Data!$A$1,0,MATCH(X$6,Data!$1:$1,0)-1,1000,1)=IF(X$7="","Yes",X$7))/(OFFSET(Data!$A$1,0,MATCH(X$6,Data!$1:$1,0)-1,1000,1)=IF(X$7="","Yes",X$7))*ROW(Data!$C$1:$C$1000),ROW(X173)-ROW(X$7)),1),"")</f>
        <v/>
      </c>
      <c r="Y173" s="49" t="str">
        <f ca="1">IF(Z173="","",IF(INDEX(Data!$BI:$BI,MATCH(Z173,Data!$A:$A,0),1)=0,"",INDEX(Data!$BI:$BI,MATCH(Z173,Data!$A:$A,0),1)))</f>
        <v/>
      </c>
      <c r="Z173" s="49" t="str">
        <f ca="1">IFERROR(INDEX(Data!$A$1:X$1000,_xlfn.AGGREGATE(15,6,(OFFSET(Data!$A$1,0,MATCH(Z$6,Data!$1:$1,0)-1,1000,1)=IF(Z$7="","Yes",Z$7))/(OFFSET(Data!$A$1,0,MATCH(Z$6,Data!$1:$1,0)-1,1000,1)=IF(Z$7="","Yes",Z$7))*ROW(Data!$C$1:$C$1000),ROW(Z173)-ROW(Z$7)),1),"")</f>
        <v/>
      </c>
      <c r="AA173" s="49" t="str">
        <f ca="1">IF(AB173="","",IF(INDEX(Data!$BI:$BI,MATCH(AB173,Data!$A:$A,0),1)=0,"",INDEX(Data!$BI:$BI,MATCH(AB173,Data!$A:$A,0),1)))</f>
        <v/>
      </c>
      <c r="AB173" s="49" t="str">
        <f ca="1">IFERROR(INDEX(Data!$A$1:Z$1000,_xlfn.AGGREGATE(15,6,(OFFSET(Data!$A$1,0,MATCH(AB$6,Data!$1:$1,0)-1,1000,1)=IF(AB$7="","Yes",AB$7))/(OFFSET(Data!$A$1,0,MATCH(AB$6,Data!$1:$1,0)-1,1000,1)=IF(AB$7="","Yes",AB$7))*ROW(Data!$C$1:$C$1000),ROW(AB173)-ROW(AB$7)),1),"")</f>
        <v/>
      </c>
      <c r="AC173" s="49" t="str">
        <f ca="1">IF(AD173="","",IF(INDEX(Data!$BI:$BI,MATCH(AD173,Data!$A:$A,0),1)=0,"",INDEX(Data!$BI:$BI,MATCH(AD173,Data!$A:$A,0),1)))</f>
        <v/>
      </c>
      <c r="AD173" s="49" t="str">
        <f ca="1">IFERROR(INDEX(Data!$A$1:AB$1000,_xlfn.AGGREGATE(15,6,(OFFSET(Data!$A$1,0,MATCH(AD$6,Data!$1:$1,0)-1,1000,1)=IF(AD$7="","Yes",AD$7))/(OFFSET(Data!$A$1,0,MATCH(AD$6,Data!$1:$1,0)-1,1000,1)=IF(AD$7="","Yes",AD$7))*ROW(Data!$C$1:$C$1000),ROW(AD173)-ROW(AD$7)),1),"")</f>
        <v/>
      </c>
      <c r="AE173" s="49" t="str">
        <f ca="1">IF(AF173="","",IF(INDEX(Data!$BI:$BI,MATCH(AF173,Data!$A:$A,0),1)=0,"",INDEX(Data!$BI:$BI,MATCH(AF173,Data!$A:$A,0),1)))</f>
        <v/>
      </c>
      <c r="AF173" s="49" t="str">
        <f ca="1">IFERROR(INDEX(Data!$A$1:AJ$1000,_xlfn.AGGREGATE(15,6,(OFFSET(Data!$A$1,0,MATCH(AF$6,Data!$1:$1,0)-1,1000,1)=IF(AF$7="","Yes",AF$7))/(OFFSET(Data!$A$1,0,MATCH(AF$6,Data!$1:$1,0)-1,1000,1)=IF(AF$7="","Yes",AF$7))*ROW(Data!$C$1:$C$1000),ROW(AF173)-ROW(AF$7)),1),"")</f>
        <v/>
      </c>
      <c r="AG173" s="49" t="str">
        <f ca="1">IF(AH173="","",IF(INDEX(Data!$BI:$BI,MATCH(AH173,Data!$A:$A,0),1)=0,"",INDEX(Data!$BI:$BI,MATCH(AH173,Data!$A:$A,0),1)))</f>
        <v/>
      </c>
      <c r="AH173" s="49" t="str">
        <f ca="1">IFERROR(INDEX(Data!$A$1:AL$1000,_xlfn.AGGREGATE(15,6,(OFFSET(Data!$A$1,0,MATCH(AH$6,Data!$1:$1,0)-1,1000,1)=IF(AH$7="","Yes",AH$7))/(OFFSET(Data!$A$1,0,MATCH(AH$6,Data!$1:$1,0)-1,1000,1)=IF(AH$7="","Yes",AH$7))*ROW(Data!$C$1:$C$1000),ROW(AH173)-ROW(AH$7)),1),"")</f>
        <v/>
      </c>
    </row>
    <row r="174" spans="1:34" x14ac:dyDescent="0.4">
      <c r="A174" s="49" t="str">
        <f ca="1">IF(B174="","",IF(INDEX(Data!$BI:$BI,MATCH(B174,Data!$A:$A,0),1)=0,"",INDEX(Data!$BI:$BI,MATCH(B174,Data!$A:$A,0),1)))</f>
        <v/>
      </c>
      <c r="B174" s="49" t="str">
        <f ca="1">IFERROR(INDEX(Data!A$1:$A$1000,_xlfn.AGGREGATE(15,6,(OFFSET(Data!$A$1,0,MATCH(B$6,Data!$1:$1,0)-1,1000,1)=IF(B$7="","Yes",B$7))/(OFFSET(Data!$A$1,0,MATCH(B$6,Data!$1:$1,0)-1,1000,1)=IF(B$7="","Yes",B$7))*ROW(Data!$C$1:$C$1000),ROW(B174)-ROW(B$7)),1),"")</f>
        <v/>
      </c>
      <c r="C174" s="49" t="str">
        <f ca="1">IF(D174="","",IF(INDEX(Data!$BI:$BI,MATCH(D174,Data!$A:$A,0),1)=0,"",INDEX(Data!$BI:$BI,MATCH(D174,Data!$A:$A,0),1)))</f>
        <v/>
      </c>
      <c r="D174" s="49" t="str">
        <f ca="1">IFERROR(INDEX(Data!$A$1:C$1000,_xlfn.AGGREGATE(15,6,(OFFSET(Data!$A$1,0,MATCH(D$6,Data!$1:$1,0)-1,1000,1)=IF(D$7="","Yes",D$7))/(OFFSET(Data!$A$1,0,MATCH(D$6,Data!$1:$1,0)-1,1000,1)=IF(D$7="","Yes",D$7))*ROW(Data!$C$1:$C$1000),ROW(D174)-ROW(D$7)),1),"")</f>
        <v/>
      </c>
      <c r="E174" s="49" t="str">
        <f ca="1">IF(F174="","",IF(INDEX(Data!$BI:$BI,MATCH(F174,Data!$A:$A,0),1)=0,"",INDEX(Data!$BI:$BI,MATCH(F174,Data!$A:$A,0),1)))</f>
        <v/>
      </c>
      <c r="F174" s="49" t="str">
        <f ca="1">IFERROR(INDEX(Data!$A$1:E$1000,_xlfn.AGGREGATE(15,6,(OFFSET(Data!$A$1,0,MATCH(F$6,Data!$1:$1,0)-1,1000,1)=IF(F$7="","Yes",F$7))/(OFFSET(Data!$A$1,0,MATCH(F$6,Data!$1:$1,0)-1,1000,1)=IF(F$7="","Yes",F$7))*ROW(Data!$C$1:$C$1000),ROW(F174)-ROW(F$7)),1),"")</f>
        <v/>
      </c>
      <c r="G174" s="49" t="str">
        <f ca="1">IF(H174="","",IF(INDEX(Data!$BI:$BI,MATCH(H174,Data!$A:$A,0),1)=0,"",INDEX(Data!$BI:$BI,MATCH(H174,Data!$A:$A,0),1)))</f>
        <v/>
      </c>
      <c r="H174" s="49" t="str">
        <f ca="1">IFERROR(INDEX(Data!$A$1:G$1000,_xlfn.AGGREGATE(15,6,(OFFSET(Data!$A$1,0,MATCH(H$6,Data!$1:$1,0)-1,1000,1)=IF(H$7="","Yes",H$7))/(OFFSET(Data!$A$1,0,MATCH(H$6,Data!$1:$1,0)-1,1000,1)=IF(H$7="","Yes",H$7))*ROW(Data!$C$1:$C$1000),ROW(H174)-ROW(H$7)),1),"")</f>
        <v/>
      </c>
      <c r="I174" s="49" t="str">
        <f ca="1">IF(J174="","",IF(INDEX(Data!$BI:$BI,MATCH(J174,Data!$A:$A,0),1)=0,"",INDEX(Data!$BI:$BI,MATCH(J174,Data!$A:$A,0),1)))</f>
        <v/>
      </c>
      <c r="J174" s="49" t="str">
        <f ca="1">IFERROR(INDEX(Data!$A$1:I$1000,_xlfn.AGGREGATE(15,6,(OFFSET(Data!$A$1,0,MATCH(J$6,Data!$1:$1,0)-1,1000,1)=IF(J$7="","Yes",J$7))/(OFFSET(Data!$A$1,0,MATCH(J$6,Data!$1:$1,0)-1,1000,1)=IF(J$7="","Yes",J$7))*ROW(Data!$C$1:$C$1000),ROW(J174)-ROW(J$7)),1),"")</f>
        <v/>
      </c>
      <c r="K174" s="49" t="str">
        <f ca="1">IF(L174="","",IF(INDEX(Data!$BI:$BI,MATCH(L174,Data!$A:$A,0),1)=0,"",INDEX(Data!$BI:$BI,MATCH(L174,Data!$A:$A,0),1)))</f>
        <v/>
      </c>
      <c r="L174" s="49" t="str">
        <f ca="1">IFERROR(INDEX(Data!$A$1:K$1000,_xlfn.AGGREGATE(15,6,(OFFSET(Data!$A$1,0,MATCH(L$6,Data!$1:$1,0)-1,1000,1)=IF(L$7="","Yes",L$7))/(OFFSET(Data!$A$1,0,MATCH(L$6,Data!$1:$1,0)-1,1000,1)=IF(L$7="","Yes",L$7))*ROW(Data!$C$1:$C$1000),ROW(L174)-ROW(L$7)),1),"")</f>
        <v/>
      </c>
      <c r="M174" s="49" t="str">
        <f ca="1">IF(N174="","",IF(INDEX(Data!$BI:$BI,MATCH(N174,Data!$A:$A,0),1)=0,"",INDEX(Data!$BI:$BI,MATCH(N174,Data!$A:$A,0),1)))</f>
        <v/>
      </c>
      <c r="N174" s="49" t="str">
        <f ca="1">IFERROR(INDEX(Data!$A$1:M$1000,_xlfn.AGGREGATE(15,6,(OFFSET(Data!$A$1,0,MATCH(N$6,Data!$1:$1,0)-1,1000,1)=IF(N$7="","Yes",N$7))/(OFFSET(Data!$A$1,0,MATCH(N$6,Data!$1:$1,0)-1,1000,1)=IF(N$7="","Yes",N$7))*ROW(Data!$C$1:$C$1000),ROW(N174)-ROW(N$7)),1),"")</f>
        <v/>
      </c>
      <c r="O174" s="49" t="str">
        <f ca="1">IF(P174="","",IF(INDEX(Data!$BI:$BI,MATCH(P174,Data!$A:$A,0),1)=0,"",INDEX(Data!$BI:$BI,MATCH(P174,Data!$A:$A,0),1)))</f>
        <v/>
      </c>
      <c r="P174" s="49" t="str">
        <f ca="1">IFERROR(INDEX(Data!$A$1:O$1000,_xlfn.AGGREGATE(15,6,(OFFSET(Data!$A$1,0,MATCH(P$6,Data!$1:$1,0)-1,1000,1)=IF(P$7="","Yes",P$7))/(OFFSET(Data!$A$1,0,MATCH(P$6,Data!$1:$1,0)-1,1000,1)=IF(P$7="","Yes",P$7))*ROW(Data!$C$1:$C$1000),ROW(P174)-ROW(P$7)),1),"")</f>
        <v/>
      </c>
      <c r="Q174" s="49" t="str">
        <f ca="1">IF(R174="","",IF(INDEX(Data!$BI:$BI,MATCH(R174,Data!$A:$A,0),1)=0,"",INDEX(Data!$BI:$BI,MATCH(R174,Data!$A:$A,0),1)))</f>
        <v/>
      </c>
      <c r="R174" s="49" t="str">
        <f ca="1">IFERROR(INDEX(Data!$A$1:Q$1000,_xlfn.AGGREGATE(15,6,(OFFSET(Data!$A$1,0,MATCH(R$6,Data!$1:$1,0)-1,1000,1)=IF(R$7="","Yes",R$7))/(OFFSET(Data!$A$1,0,MATCH(R$6,Data!$1:$1,0)-1,1000,1)=IF(R$7="","Yes",R$7))*ROW(Data!$C$1:$C$1000),ROW(R174)-ROW(R$7)),1),"")</f>
        <v/>
      </c>
      <c r="S174" s="49" t="str">
        <f ca="1">IF(T174="","",IF(INDEX(Data!$BI:$BI,MATCH(T174,Data!$A:$A,0),1)=0,"",INDEX(Data!$BI:$BI,MATCH(T174,Data!$A:$A,0),1)))</f>
        <v/>
      </c>
      <c r="T174" s="49" t="str">
        <f ca="1">IFERROR(INDEX(Data!$A$1:R$1000,_xlfn.AGGREGATE(15,6,(OFFSET(Data!$A$1,0,MATCH(T$6,Data!$1:$1,0)-1,1000,1)=IF(T$7="","Yes",T$7))/(OFFSET(Data!$A$1,0,MATCH(T$6,Data!$1:$1,0)-1,1000,1)=IF(T$7="","Yes",T$7))*ROW(Data!$C$1:$C$1000),ROW(T174)-ROW(T$7)),1),"")</f>
        <v/>
      </c>
      <c r="U174" s="49" t="str">
        <f ca="1">IF(V174="","",IF(INDEX(Data!$BI:$BI,MATCH(V174,Data!$A:$A,0),1)=0,"",INDEX(Data!$BI:$BI,MATCH(V174,Data!$A:$A,0),1)))</f>
        <v/>
      </c>
      <c r="V174" s="49" t="str">
        <f ca="1">IFERROR(INDEX(Data!$A$1:T$1000,_xlfn.AGGREGATE(15,6,(OFFSET(Data!$A$1,0,MATCH(V$6,Data!$1:$1,0)-1,1000,1)=IF(V$7="","Yes",V$7))/(OFFSET(Data!$A$1,0,MATCH(V$6,Data!$1:$1,0)-1,1000,1)=IF(V$7="","Yes",V$7))*ROW(Data!$C$1:$C$1000),ROW(V174)-ROW(V$7)),1),"")</f>
        <v/>
      </c>
      <c r="W174" s="49" t="str">
        <f ca="1">IF(X174="","",IF(INDEX(Data!$BI:$BI,MATCH(X174,Data!$A:$A,0),1)=0,"",INDEX(Data!$BI:$BI,MATCH(X174,Data!$A:$A,0),1)))</f>
        <v/>
      </c>
      <c r="X174" s="49" t="str">
        <f ca="1">IFERROR(INDEX(Data!$A$1:V$1000,_xlfn.AGGREGATE(15,6,(OFFSET(Data!$A$1,0,MATCH(X$6,Data!$1:$1,0)-1,1000,1)=IF(X$7="","Yes",X$7))/(OFFSET(Data!$A$1,0,MATCH(X$6,Data!$1:$1,0)-1,1000,1)=IF(X$7="","Yes",X$7))*ROW(Data!$C$1:$C$1000),ROW(X174)-ROW(X$7)),1),"")</f>
        <v/>
      </c>
      <c r="Y174" s="49" t="str">
        <f ca="1">IF(Z174="","",IF(INDEX(Data!$BI:$BI,MATCH(Z174,Data!$A:$A,0),1)=0,"",INDEX(Data!$BI:$BI,MATCH(Z174,Data!$A:$A,0),1)))</f>
        <v/>
      </c>
      <c r="Z174" s="49" t="str">
        <f ca="1">IFERROR(INDEX(Data!$A$1:X$1000,_xlfn.AGGREGATE(15,6,(OFFSET(Data!$A$1,0,MATCH(Z$6,Data!$1:$1,0)-1,1000,1)=IF(Z$7="","Yes",Z$7))/(OFFSET(Data!$A$1,0,MATCH(Z$6,Data!$1:$1,0)-1,1000,1)=IF(Z$7="","Yes",Z$7))*ROW(Data!$C$1:$C$1000),ROW(Z174)-ROW(Z$7)),1),"")</f>
        <v/>
      </c>
      <c r="AA174" s="49" t="str">
        <f ca="1">IF(AB174="","",IF(INDEX(Data!$BI:$BI,MATCH(AB174,Data!$A:$A,0),1)=0,"",INDEX(Data!$BI:$BI,MATCH(AB174,Data!$A:$A,0),1)))</f>
        <v/>
      </c>
      <c r="AB174" s="49" t="str">
        <f ca="1">IFERROR(INDEX(Data!$A$1:Z$1000,_xlfn.AGGREGATE(15,6,(OFFSET(Data!$A$1,0,MATCH(AB$6,Data!$1:$1,0)-1,1000,1)=IF(AB$7="","Yes",AB$7))/(OFFSET(Data!$A$1,0,MATCH(AB$6,Data!$1:$1,0)-1,1000,1)=IF(AB$7="","Yes",AB$7))*ROW(Data!$C$1:$C$1000),ROW(AB174)-ROW(AB$7)),1),"")</f>
        <v/>
      </c>
      <c r="AC174" s="49" t="str">
        <f ca="1">IF(AD174="","",IF(INDEX(Data!$BI:$BI,MATCH(AD174,Data!$A:$A,0),1)=0,"",INDEX(Data!$BI:$BI,MATCH(AD174,Data!$A:$A,0),1)))</f>
        <v/>
      </c>
      <c r="AD174" s="49" t="str">
        <f ca="1">IFERROR(INDEX(Data!$A$1:AB$1000,_xlfn.AGGREGATE(15,6,(OFFSET(Data!$A$1,0,MATCH(AD$6,Data!$1:$1,0)-1,1000,1)=IF(AD$7="","Yes",AD$7))/(OFFSET(Data!$A$1,0,MATCH(AD$6,Data!$1:$1,0)-1,1000,1)=IF(AD$7="","Yes",AD$7))*ROW(Data!$C$1:$C$1000),ROW(AD174)-ROW(AD$7)),1),"")</f>
        <v/>
      </c>
      <c r="AE174" s="49" t="str">
        <f ca="1">IF(AF174="","",IF(INDEX(Data!$BI:$BI,MATCH(AF174,Data!$A:$A,0),1)=0,"",INDEX(Data!$BI:$BI,MATCH(AF174,Data!$A:$A,0),1)))</f>
        <v/>
      </c>
      <c r="AF174" s="49" t="str">
        <f ca="1">IFERROR(INDEX(Data!$A$1:AJ$1000,_xlfn.AGGREGATE(15,6,(OFFSET(Data!$A$1,0,MATCH(AF$6,Data!$1:$1,0)-1,1000,1)=IF(AF$7="","Yes",AF$7))/(OFFSET(Data!$A$1,0,MATCH(AF$6,Data!$1:$1,0)-1,1000,1)=IF(AF$7="","Yes",AF$7))*ROW(Data!$C$1:$C$1000),ROW(AF174)-ROW(AF$7)),1),"")</f>
        <v/>
      </c>
      <c r="AG174" s="49" t="str">
        <f ca="1">IF(AH174="","",IF(INDEX(Data!$BI:$BI,MATCH(AH174,Data!$A:$A,0),1)=0,"",INDEX(Data!$BI:$BI,MATCH(AH174,Data!$A:$A,0),1)))</f>
        <v/>
      </c>
      <c r="AH174" s="49" t="str">
        <f ca="1">IFERROR(INDEX(Data!$A$1:AL$1000,_xlfn.AGGREGATE(15,6,(OFFSET(Data!$A$1,0,MATCH(AH$6,Data!$1:$1,0)-1,1000,1)=IF(AH$7="","Yes",AH$7))/(OFFSET(Data!$A$1,0,MATCH(AH$6,Data!$1:$1,0)-1,1000,1)=IF(AH$7="","Yes",AH$7))*ROW(Data!$C$1:$C$1000),ROW(AH174)-ROW(AH$7)),1),"")</f>
        <v/>
      </c>
    </row>
    <row r="175" spans="1:34" x14ac:dyDescent="0.4">
      <c r="A175" s="49" t="str">
        <f ca="1">IF(B175="","",IF(INDEX(Data!$BI:$BI,MATCH(B175,Data!$A:$A,0),1)=0,"",INDEX(Data!$BI:$BI,MATCH(B175,Data!$A:$A,0),1)))</f>
        <v/>
      </c>
      <c r="B175" s="49" t="str">
        <f ca="1">IFERROR(INDEX(Data!A$1:$A$1000,_xlfn.AGGREGATE(15,6,(OFFSET(Data!$A$1,0,MATCH(B$6,Data!$1:$1,0)-1,1000,1)=IF(B$7="","Yes",B$7))/(OFFSET(Data!$A$1,0,MATCH(B$6,Data!$1:$1,0)-1,1000,1)=IF(B$7="","Yes",B$7))*ROW(Data!$C$1:$C$1000),ROW(B175)-ROW(B$7)),1),"")</f>
        <v/>
      </c>
      <c r="C175" s="49" t="str">
        <f ca="1">IF(D175="","",IF(INDEX(Data!$BI:$BI,MATCH(D175,Data!$A:$A,0),1)=0,"",INDEX(Data!$BI:$BI,MATCH(D175,Data!$A:$A,0),1)))</f>
        <v/>
      </c>
      <c r="D175" s="49" t="str">
        <f ca="1">IFERROR(INDEX(Data!$A$1:C$1000,_xlfn.AGGREGATE(15,6,(OFFSET(Data!$A$1,0,MATCH(D$6,Data!$1:$1,0)-1,1000,1)=IF(D$7="","Yes",D$7))/(OFFSET(Data!$A$1,0,MATCH(D$6,Data!$1:$1,0)-1,1000,1)=IF(D$7="","Yes",D$7))*ROW(Data!$C$1:$C$1000),ROW(D175)-ROW(D$7)),1),"")</f>
        <v/>
      </c>
      <c r="E175" s="49" t="str">
        <f ca="1">IF(F175="","",IF(INDEX(Data!$BI:$BI,MATCH(F175,Data!$A:$A,0),1)=0,"",INDEX(Data!$BI:$BI,MATCH(F175,Data!$A:$A,0),1)))</f>
        <v/>
      </c>
      <c r="F175" s="49" t="str">
        <f ca="1">IFERROR(INDEX(Data!$A$1:E$1000,_xlfn.AGGREGATE(15,6,(OFFSET(Data!$A$1,0,MATCH(F$6,Data!$1:$1,0)-1,1000,1)=IF(F$7="","Yes",F$7))/(OFFSET(Data!$A$1,0,MATCH(F$6,Data!$1:$1,0)-1,1000,1)=IF(F$7="","Yes",F$7))*ROW(Data!$C$1:$C$1000),ROW(F175)-ROW(F$7)),1),"")</f>
        <v/>
      </c>
      <c r="G175" s="49" t="str">
        <f ca="1">IF(H175="","",IF(INDEX(Data!$BI:$BI,MATCH(H175,Data!$A:$A,0),1)=0,"",INDEX(Data!$BI:$BI,MATCH(H175,Data!$A:$A,0),1)))</f>
        <v/>
      </c>
      <c r="H175" s="49" t="str">
        <f ca="1">IFERROR(INDEX(Data!$A$1:G$1000,_xlfn.AGGREGATE(15,6,(OFFSET(Data!$A$1,0,MATCH(H$6,Data!$1:$1,0)-1,1000,1)=IF(H$7="","Yes",H$7))/(OFFSET(Data!$A$1,0,MATCH(H$6,Data!$1:$1,0)-1,1000,1)=IF(H$7="","Yes",H$7))*ROW(Data!$C$1:$C$1000),ROW(H175)-ROW(H$7)),1),"")</f>
        <v/>
      </c>
      <c r="I175" s="49" t="str">
        <f ca="1">IF(J175="","",IF(INDEX(Data!$BI:$BI,MATCH(J175,Data!$A:$A,0),1)=0,"",INDEX(Data!$BI:$BI,MATCH(J175,Data!$A:$A,0),1)))</f>
        <v/>
      </c>
      <c r="J175" s="49" t="str">
        <f ca="1">IFERROR(INDEX(Data!$A$1:I$1000,_xlfn.AGGREGATE(15,6,(OFFSET(Data!$A$1,0,MATCH(J$6,Data!$1:$1,0)-1,1000,1)=IF(J$7="","Yes",J$7))/(OFFSET(Data!$A$1,0,MATCH(J$6,Data!$1:$1,0)-1,1000,1)=IF(J$7="","Yes",J$7))*ROW(Data!$C$1:$C$1000),ROW(J175)-ROW(J$7)),1),"")</f>
        <v/>
      </c>
      <c r="K175" s="49" t="str">
        <f ca="1">IF(L175="","",IF(INDEX(Data!$BI:$BI,MATCH(L175,Data!$A:$A,0),1)=0,"",INDEX(Data!$BI:$BI,MATCH(L175,Data!$A:$A,0),1)))</f>
        <v/>
      </c>
      <c r="L175" s="49" t="str">
        <f ca="1">IFERROR(INDEX(Data!$A$1:K$1000,_xlfn.AGGREGATE(15,6,(OFFSET(Data!$A$1,0,MATCH(L$6,Data!$1:$1,0)-1,1000,1)=IF(L$7="","Yes",L$7))/(OFFSET(Data!$A$1,0,MATCH(L$6,Data!$1:$1,0)-1,1000,1)=IF(L$7="","Yes",L$7))*ROW(Data!$C$1:$C$1000),ROW(L175)-ROW(L$7)),1),"")</f>
        <v/>
      </c>
      <c r="M175" s="49" t="str">
        <f ca="1">IF(N175="","",IF(INDEX(Data!$BI:$BI,MATCH(N175,Data!$A:$A,0),1)=0,"",INDEX(Data!$BI:$BI,MATCH(N175,Data!$A:$A,0),1)))</f>
        <v/>
      </c>
      <c r="N175" s="49" t="str">
        <f ca="1">IFERROR(INDEX(Data!$A$1:M$1000,_xlfn.AGGREGATE(15,6,(OFFSET(Data!$A$1,0,MATCH(N$6,Data!$1:$1,0)-1,1000,1)=IF(N$7="","Yes",N$7))/(OFFSET(Data!$A$1,0,MATCH(N$6,Data!$1:$1,0)-1,1000,1)=IF(N$7="","Yes",N$7))*ROW(Data!$C$1:$C$1000),ROW(N175)-ROW(N$7)),1),"")</f>
        <v/>
      </c>
      <c r="O175" s="49" t="str">
        <f ca="1">IF(P175="","",IF(INDEX(Data!$BI:$BI,MATCH(P175,Data!$A:$A,0),1)=0,"",INDEX(Data!$BI:$BI,MATCH(P175,Data!$A:$A,0),1)))</f>
        <v/>
      </c>
      <c r="P175" s="49" t="str">
        <f ca="1">IFERROR(INDEX(Data!$A$1:O$1000,_xlfn.AGGREGATE(15,6,(OFFSET(Data!$A$1,0,MATCH(P$6,Data!$1:$1,0)-1,1000,1)=IF(P$7="","Yes",P$7))/(OFFSET(Data!$A$1,0,MATCH(P$6,Data!$1:$1,0)-1,1000,1)=IF(P$7="","Yes",P$7))*ROW(Data!$C$1:$C$1000),ROW(P175)-ROW(P$7)),1),"")</f>
        <v/>
      </c>
      <c r="Q175" s="49" t="str">
        <f ca="1">IF(R175="","",IF(INDEX(Data!$BI:$BI,MATCH(R175,Data!$A:$A,0),1)=0,"",INDEX(Data!$BI:$BI,MATCH(R175,Data!$A:$A,0),1)))</f>
        <v/>
      </c>
      <c r="R175" s="49" t="str">
        <f ca="1">IFERROR(INDEX(Data!$A$1:Q$1000,_xlfn.AGGREGATE(15,6,(OFFSET(Data!$A$1,0,MATCH(R$6,Data!$1:$1,0)-1,1000,1)=IF(R$7="","Yes",R$7))/(OFFSET(Data!$A$1,0,MATCH(R$6,Data!$1:$1,0)-1,1000,1)=IF(R$7="","Yes",R$7))*ROW(Data!$C$1:$C$1000),ROW(R175)-ROW(R$7)),1),"")</f>
        <v/>
      </c>
      <c r="S175" s="49" t="str">
        <f ca="1">IF(T175="","",IF(INDEX(Data!$BI:$BI,MATCH(T175,Data!$A:$A,0),1)=0,"",INDEX(Data!$BI:$BI,MATCH(T175,Data!$A:$A,0),1)))</f>
        <v/>
      </c>
      <c r="T175" s="49" t="str">
        <f ca="1">IFERROR(INDEX(Data!$A$1:R$1000,_xlfn.AGGREGATE(15,6,(OFFSET(Data!$A$1,0,MATCH(T$6,Data!$1:$1,0)-1,1000,1)=IF(T$7="","Yes",T$7))/(OFFSET(Data!$A$1,0,MATCH(T$6,Data!$1:$1,0)-1,1000,1)=IF(T$7="","Yes",T$7))*ROW(Data!$C$1:$C$1000),ROW(T175)-ROW(T$7)),1),"")</f>
        <v/>
      </c>
      <c r="U175" s="49" t="str">
        <f ca="1">IF(V175="","",IF(INDEX(Data!$BI:$BI,MATCH(V175,Data!$A:$A,0),1)=0,"",INDEX(Data!$BI:$BI,MATCH(V175,Data!$A:$A,0),1)))</f>
        <v/>
      </c>
      <c r="V175" s="49" t="str">
        <f ca="1">IFERROR(INDEX(Data!$A$1:T$1000,_xlfn.AGGREGATE(15,6,(OFFSET(Data!$A$1,0,MATCH(V$6,Data!$1:$1,0)-1,1000,1)=IF(V$7="","Yes",V$7))/(OFFSET(Data!$A$1,0,MATCH(V$6,Data!$1:$1,0)-1,1000,1)=IF(V$7="","Yes",V$7))*ROW(Data!$C$1:$C$1000),ROW(V175)-ROW(V$7)),1),"")</f>
        <v/>
      </c>
      <c r="W175" s="49" t="str">
        <f ca="1">IF(X175="","",IF(INDEX(Data!$BI:$BI,MATCH(X175,Data!$A:$A,0),1)=0,"",INDEX(Data!$BI:$BI,MATCH(X175,Data!$A:$A,0),1)))</f>
        <v/>
      </c>
      <c r="X175" s="49" t="str">
        <f ca="1">IFERROR(INDEX(Data!$A$1:V$1000,_xlfn.AGGREGATE(15,6,(OFFSET(Data!$A$1,0,MATCH(X$6,Data!$1:$1,0)-1,1000,1)=IF(X$7="","Yes",X$7))/(OFFSET(Data!$A$1,0,MATCH(X$6,Data!$1:$1,0)-1,1000,1)=IF(X$7="","Yes",X$7))*ROW(Data!$C$1:$C$1000),ROW(X175)-ROW(X$7)),1),"")</f>
        <v/>
      </c>
      <c r="Y175" s="49" t="str">
        <f ca="1">IF(Z175="","",IF(INDEX(Data!$BI:$BI,MATCH(Z175,Data!$A:$A,0),1)=0,"",INDEX(Data!$BI:$BI,MATCH(Z175,Data!$A:$A,0),1)))</f>
        <v/>
      </c>
      <c r="Z175" s="49" t="str">
        <f ca="1">IFERROR(INDEX(Data!$A$1:X$1000,_xlfn.AGGREGATE(15,6,(OFFSET(Data!$A$1,0,MATCH(Z$6,Data!$1:$1,0)-1,1000,1)=IF(Z$7="","Yes",Z$7))/(OFFSET(Data!$A$1,0,MATCH(Z$6,Data!$1:$1,0)-1,1000,1)=IF(Z$7="","Yes",Z$7))*ROW(Data!$C$1:$C$1000),ROW(Z175)-ROW(Z$7)),1),"")</f>
        <v/>
      </c>
      <c r="AA175" s="49" t="str">
        <f ca="1">IF(AB175="","",IF(INDEX(Data!$BI:$BI,MATCH(AB175,Data!$A:$A,0),1)=0,"",INDEX(Data!$BI:$BI,MATCH(AB175,Data!$A:$A,0),1)))</f>
        <v/>
      </c>
      <c r="AB175" s="49" t="str">
        <f ca="1">IFERROR(INDEX(Data!$A$1:Z$1000,_xlfn.AGGREGATE(15,6,(OFFSET(Data!$A$1,0,MATCH(AB$6,Data!$1:$1,0)-1,1000,1)=IF(AB$7="","Yes",AB$7))/(OFFSET(Data!$A$1,0,MATCH(AB$6,Data!$1:$1,0)-1,1000,1)=IF(AB$7="","Yes",AB$7))*ROW(Data!$C$1:$C$1000),ROW(AB175)-ROW(AB$7)),1),"")</f>
        <v/>
      </c>
      <c r="AC175" s="49" t="str">
        <f ca="1">IF(AD175="","",IF(INDEX(Data!$BI:$BI,MATCH(AD175,Data!$A:$A,0),1)=0,"",INDEX(Data!$BI:$BI,MATCH(AD175,Data!$A:$A,0),1)))</f>
        <v/>
      </c>
      <c r="AD175" s="49" t="str">
        <f ca="1">IFERROR(INDEX(Data!$A$1:AB$1000,_xlfn.AGGREGATE(15,6,(OFFSET(Data!$A$1,0,MATCH(AD$6,Data!$1:$1,0)-1,1000,1)=IF(AD$7="","Yes",AD$7))/(OFFSET(Data!$A$1,0,MATCH(AD$6,Data!$1:$1,0)-1,1000,1)=IF(AD$7="","Yes",AD$7))*ROW(Data!$C$1:$C$1000),ROW(AD175)-ROW(AD$7)),1),"")</f>
        <v/>
      </c>
      <c r="AE175" s="49" t="str">
        <f ca="1">IF(AF175="","",IF(INDEX(Data!$BI:$BI,MATCH(AF175,Data!$A:$A,0),1)=0,"",INDEX(Data!$BI:$BI,MATCH(AF175,Data!$A:$A,0),1)))</f>
        <v/>
      </c>
      <c r="AF175" s="49" t="str">
        <f ca="1">IFERROR(INDEX(Data!$A$1:AJ$1000,_xlfn.AGGREGATE(15,6,(OFFSET(Data!$A$1,0,MATCH(AF$6,Data!$1:$1,0)-1,1000,1)=IF(AF$7="","Yes",AF$7))/(OFFSET(Data!$A$1,0,MATCH(AF$6,Data!$1:$1,0)-1,1000,1)=IF(AF$7="","Yes",AF$7))*ROW(Data!$C$1:$C$1000),ROW(AF175)-ROW(AF$7)),1),"")</f>
        <v/>
      </c>
      <c r="AG175" s="49" t="str">
        <f ca="1">IF(AH175="","",IF(INDEX(Data!$BI:$BI,MATCH(AH175,Data!$A:$A,0),1)=0,"",INDEX(Data!$BI:$BI,MATCH(AH175,Data!$A:$A,0),1)))</f>
        <v/>
      </c>
      <c r="AH175" s="49" t="str">
        <f ca="1">IFERROR(INDEX(Data!$A$1:AL$1000,_xlfn.AGGREGATE(15,6,(OFFSET(Data!$A$1,0,MATCH(AH$6,Data!$1:$1,0)-1,1000,1)=IF(AH$7="","Yes",AH$7))/(OFFSET(Data!$A$1,0,MATCH(AH$6,Data!$1:$1,0)-1,1000,1)=IF(AH$7="","Yes",AH$7))*ROW(Data!$C$1:$C$1000),ROW(AH175)-ROW(AH$7)),1),"")</f>
        <v/>
      </c>
    </row>
    <row r="176" spans="1:34" x14ac:dyDescent="0.4">
      <c r="A176" s="49" t="str">
        <f ca="1">IF(B176="","",IF(INDEX(Data!$BI:$BI,MATCH(B176,Data!$A:$A,0),1)=0,"",INDEX(Data!$BI:$BI,MATCH(B176,Data!$A:$A,0),1)))</f>
        <v/>
      </c>
      <c r="B176" s="49" t="str">
        <f ca="1">IFERROR(INDEX(Data!A$1:$A$1000,_xlfn.AGGREGATE(15,6,(OFFSET(Data!$A$1,0,MATCH(B$6,Data!$1:$1,0)-1,1000,1)=IF(B$7="","Yes",B$7))/(OFFSET(Data!$A$1,0,MATCH(B$6,Data!$1:$1,0)-1,1000,1)=IF(B$7="","Yes",B$7))*ROW(Data!$C$1:$C$1000),ROW(B176)-ROW(B$7)),1),"")</f>
        <v/>
      </c>
      <c r="C176" s="49" t="str">
        <f ca="1">IF(D176="","",IF(INDEX(Data!$BI:$BI,MATCH(D176,Data!$A:$A,0),1)=0,"",INDEX(Data!$BI:$BI,MATCH(D176,Data!$A:$A,0),1)))</f>
        <v/>
      </c>
      <c r="D176" s="49" t="str">
        <f ca="1">IFERROR(INDEX(Data!$A$1:C$1000,_xlfn.AGGREGATE(15,6,(OFFSET(Data!$A$1,0,MATCH(D$6,Data!$1:$1,0)-1,1000,1)=IF(D$7="","Yes",D$7))/(OFFSET(Data!$A$1,0,MATCH(D$6,Data!$1:$1,0)-1,1000,1)=IF(D$7="","Yes",D$7))*ROW(Data!$C$1:$C$1000),ROW(D176)-ROW(D$7)),1),"")</f>
        <v/>
      </c>
      <c r="E176" s="49" t="str">
        <f ca="1">IF(F176="","",IF(INDEX(Data!$BI:$BI,MATCH(F176,Data!$A:$A,0),1)=0,"",INDEX(Data!$BI:$BI,MATCH(F176,Data!$A:$A,0),1)))</f>
        <v/>
      </c>
      <c r="F176" s="49" t="str">
        <f ca="1">IFERROR(INDEX(Data!$A$1:E$1000,_xlfn.AGGREGATE(15,6,(OFFSET(Data!$A$1,0,MATCH(F$6,Data!$1:$1,0)-1,1000,1)=IF(F$7="","Yes",F$7))/(OFFSET(Data!$A$1,0,MATCH(F$6,Data!$1:$1,0)-1,1000,1)=IF(F$7="","Yes",F$7))*ROW(Data!$C$1:$C$1000),ROW(F176)-ROW(F$7)),1),"")</f>
        <v/>
      </c>
      <c r="G176" s="49" t="str">
        <f ca="1">IF(H176="","",IF(INDEX(Data!$BI:$BI,MATCH(H176,Data!$A:$A,0),1)=0,"",INDEX(Data!$BI:$BI,MATCH(H176,Data!$A:$A,0),1)))</f>
        <v/>
      </c>
      <c r="H176" s="49" t="str">
        <f ca="1">IFERROR(INDEX(Data!$A$1:G$1000,_xlfn.AGGREGATE(15,6,(OFFSET(Data!$A$1,0,MATCH(H$6,Data!$1:$1,0)-1,1000,1)=IF(H$7="","Yes",H$7))/(OFFSET(Data!$A$1,0,MATCH(H$6,Data!$1:$1,0)-1,1000,1)=IF(H$7="","Yes",H$7))*ROW(Data!$C$1:$C$1000),ROW(H176)-ROW(H$7)),1),"")</f>
        <v/>
      </c>
      <c r="I176" s="49" t="str">
        <f ca="1">IF(J176="","",IF(INDEX(Data!$BI:$BI,MATCH(J176,Data!$A:$A,0),1)=0,"",INDEX(Data!$BI:$BI,MATCH(J176,Data!$A:$A,0),1)))</f>
        <v/>
      </c>
      <c r="J176" s="49" t="str">
        <f ca="1">IFERROR(INDEX(Data!$A$1:I$1000,_xlfn.AGGREGATE(15,6,(OFFSET(Data!$A$1,0,MATCH(J$6,Data!$1:$1,0)-1,1000,1)=IF(J$7="","Yes",J$7))/(OFFSET(Data!$A$1,0,MATCH(J$6,Data!$1:$1,0)-1,1000,1)=IF(J$7="","Yes",J$7))*ROW(Data!$C$1:$C$1000),ROW(J176)-ROW(J$7)),1),"")</f>
        <v/>
      </c>
      <c r="K176" s="49" t="str">
        <f ca="1">IF(L176="","",IF(INDEX(Data!$BI:$BI,MATCH(L176,Data!$A:$A,0),1)=0,"",INDEX(Data!$BI:$BI,MATCH(L176,Data!$A:$A,0),1)))</f>
        <v/>
      </c>
      <c r="L176" s="49" t="str">
        <f ca="1">IFERROR(INDEX(Data!$A$1:K$1000,_xlfn.AGGREGATE(15,6,(OFFSET(Data!$A$1,0,MATCH(L$6,Data!$1:$1,0)-1,1000,1)=IF(L$7="","Yes",L$7))/(OFFSET(Data!$A$1,0,MATCH(L$6,Data!$1:$1,0)-1,1000,1)=IF(L$7="","Yes",L$7))*ROW(Data!$C$1:$C$1000),ROW(L176)-ROW(L$7)),1),"")</f>
        <v/>
      </c>
      <c r="M176" s="49" t="str">
        <f ca="1">IF(N176="","",IF(INDEX(Data!$BI:$BI,MATCH(N176,Data!$A:$A,0),1)=0,"",INDEX(Data!$BI:$BI,MATCH(N176,Data!$A:$A,0),1)))</f>
        <v/>
      </c>
      <c r="N176" s="49" t="str">
        <f ca="1">IFERROR(INDEX(Data!$A$1:M$1000,_xlfn.AGGREGATE(15,6,(OFFSET(Data!$A$1,0,MATCH(N$6,Data!$1:$1,0)-1,1000,1)=IF(N$7="","Yes",N$7))/(OFFSET(Data!$A$1,0,MATCH(N$6,Data!$1:$1,0)-1,1000,1)=IF(N$7="","Yes",N$7))*ROW(Data!$C$1:$C$1000),ROW(N176)-ROW(N$7)),1),"")</f>
        <v/>
      </c>
      <c r="O176" s="49" t="str">
        <f ca="1">IF(P176="","",IF(INDEX(Data!$BI:$BI,MATCH(P176,Data!$A:$A,0),1)=0,"",INDEX(Data!$BI:$BI,MATCH(P176,Data!$A:$A,0),1)))</f>
        <v/>
      </c>
      <c r="P176" s="49" t="str">
        <f ca="1">IFERROR(INDEX(Data!$A$1:O$1000,_xlfn.AGGREGATE(15,6,(OFFSET(Data!$A$1,0,MATCH(P$6,Data!$1:$1,0)-1,1000,1)=IF(P$7="","Yes",P$7))/(OFFSET(Data!$A$1,0,MATCH(P$6,Data!$1:$1,0)-1,1000,1)=IF(P$7="","Yes",P$7))*ROW(Data!$C$1:$C$1000),ROW(P176)-ROW(P$7)),1),"")</f>
        <v/>
      </c>
      <c r="Q176" s="49" t="str">
        <f ca="1">IF(R176="","",IF(INDEX(Data!$BI:$BI,MATCH(R176,Data!$A:$A,0),1)=0,"",INDEX(Data!$BI:$BI,MATCH(R176,Data!$A:$A,0),1)))</f>
        <v/>
      </c>
      <c r="R176" s="49" t="str">
        <f ca="1">IFERROR(INDEX(Data!$A$1:Q$1000,_xlfn.AGGREGATE(15,6,(OFFSET(Data!$A$1,0,MATCH(R$6,Data!$1:$1,0)-1,1000,1)=IF(R$7="","Yes",R$7))/(OFFSET(Data!$A$1,0,MATCH(R$6,Data!$1:$1,0)-1,1000,1)=IF(R$7="","Yes",R$7))*ROW(Data!$C$1:$C$1000),ROW(R176)-ROW(R$7)),1),"")</f>
        <v/>
      </c>
      <c r="S176" s="49" t="str">
        <f ca="1">IF(T176="","",IF(INDEX(Data!$BI:$BI,MATCH(T176,Data!$A:$A,0),1)=0,"",INDEX(Data!$BI:$BI,MATCH(T176,Data!$A:$A,0),1)))</f>
        <v/>
      </c>
      <c r="T176" s="49" t="str">
        <f ca="1">IFERROR(INDEX(Data!$A$1:R$1000,_xlfn.AGGREGATE(15,6,(OFFSET(Data!$A$1,0,MATCH(T$6,Data!$1:$1,0)-1,1000,1)=IF(T$7="","Yes",T$7))/(OFFSET(Data!$A$1,0,MATCH(T$6,Data!$1:$1,0)-1,1000,1)=IF(T$7="","Yes",T$7))*ROW(Data!$C$1:$C$1000),ROW(T176)-ROW(T$7)),1),"")</f>
        <v/>
      </c>
      <c r="U176" s="49" t="str">
        <f ca="1">IF(V176="","",IF(INDEX(Data!$BI:$BI,MATCH(V176,Data!$A:$A,0),1)=0,"",INDEX(Data!$BI:$BI,MATCH(V176,Data!$A:$A,0),1)))</f>
        <v/>
      </c>
      <c r="V176" s="49" t="str">
        <f ca="1">IFERROR(INDEX(Data!$A$1:T$1000,_xlfn.AGGREGATE(15,6,(OFFSET(Data!$A$1,0,MATCH(V$6,Data!$1:$1,0)-1,1000,1)=IF(V$7="","Yes",V$7))/(OFFSET(Data!$A$1,0,MATCH(V$6,Data!$1:$1,0)-1,1000,1)=IF(V$7="","Yes",V$7))*ROW(Data!$C$1:$C$1000),ROW(V176)-ROW(V$7)),1),"")</f>
        <v/>
      </c>
      <c r="W176" s="49" t="str">
        <f ca="1">IF(X176="","",IF(INDEX(Data!$BI:$BI,MATCH(X176,Data!$A:$A,0),1)=0,"",INDEX(Data!$BI:$BI,MATCH(X176,Data!$A:$A,0),1)))</f>
        <v/>
      </c>
      <c r="X176" s="49" t="str">
        <f ca="1">IFERROR(INDEX(Data!$A$1:V$1000,_xlfn.AGGREGATE(15,6,(OFFSET(Data!$A$1,0,MATCH(X$6,Data!$1:$1,0)-1,1000,1)=IF(X$7="","Yes",X$7))/(OFFSET(Data!$A$1,0,MATCH(X$6,Data!$1:$1,0)-1,1000,1)=IF(X$7="","Yes",X$7))*ROW(Data!$C$1:$C$1000),ROW(X176)-ROW(X$7)),1),"")</f>
        <v/>
      </c>
      <c r="Y176" s="49" t="str">
        <f ca="1">IF(Z176="","",IF(INDEX(Data!$BI:$BI,MATCH(Z176,Data!$A:$A,0),1)=0,"",INDEX(Data!$BI:$BI,MATCH(Z176,Data!$A:$A,0),1)))</f>
        <v/>
      </c>
      <c r="Z176" s="49" t="str">
        <f ca="1">IFERROR(INDEX(Data!$A$1:X$1000,_xlfn.AGGREGATE(15,6,(OFFSET(Data!$A$1,0,MATCH(Z$6,Data!$1:$1,0)-1,1000,1)=IF(Z$7="","Yes",Z$7))/(OFFSET(Data!$A$1,0,MATCH(Z$6,Data!$1:$1,0)-1,1000,1)=IF(Z$7="","Yes",Z$7))*ROW(Data!$C$1:$C$1000),ROW(Z176)-ROW(Z$7)),1),"")</f>
        <v/>
      </c>
      <c r="AA176" s="49" t="str">
        <f ca="1">IF(AB176="","",IF(INDEX(Data!$BI:$BI,MATCH(AB176,Data!$A:$A,0),1)=0,"",INDEX(Data!$BI:$BI,MATCH(AB176,Data!$A:$A,0),1)))</f>
        <v/>
      </c>
      <c r="AB176" s="49" t="str">
        <f ca="1">IFERROR(INDEX(Data!$A$1:Z$1000,_xlfn.AGGREGATE(15,6,(OFFSET(Data!$A$1,0,MATCH(AB$6,Data!$1:$1,0)-1,1000,1)=IF(AB$7="","Yes",AB$7))/(OFFSET(Data!$A$1,0,MATCH(AB$6,Data!$1:$1,0)-1,1000,1)=IF(AB$7="","Yes",AB$7))*ROW(Data!$C$1:$C$1000),ROW(AB176)-ROW(AB$7)),1),"")</f>
        <v/>
      </c>
      <c r="AC176" s="49" t="str">
        <f ca="1">IF(AD176="","",IF(INDEX(Data!$BI:$BI,MATCH(AD176,Data!$A:$A,0),1)=0,"",INDEX(Data!$BI:$BI,MATCH(AD176,Data!$A:$A,0),1)))</f>
        <v/>
      </c>
      <c r="AD176" s="49" t="str">
        <f ca="1">IFERROR(INDEX(Data!$A$1:AB$1000,_xlfn.AGGREGATE(15,6,(OFFSET(Data!$A$1,0,MATCH(AD$6,Data!$1:$1,0)-1,1000,1)=IF(AD$7="","Yes",AD$7))/(OFFSET(Data!$A$1,0,MATCH(AD$6,Data!$1:$1,0)-1,1000,1)=IF(AD$7="","Yes",AD$7))*ROW(Data!$C$1:$C$1000),ROW(AD176)-ROW(AD$7)),1),"")</f>
        <v/>
      </c>
      <c r="AE176" s="49" t="str">
        <f ca="1">IF(AF176="","",IF(INDEX(Data!$BI:$BI,MATCH(AF176,Data!$A:$A,0),1)=0,"",INDEX(Data!$BI:$BI,MATCH(AF176,Data!$A:$A,0),1)))</f>
        <v/>
      </c>
      <c r="AF176" s="49" t="str">
        <f ca="1">IFERROR(INDEX(Data!$A$1:AJ$1000,_xlfn.AGGREGATE(15,6,(OFFSET(Data!$A$1,0,MATCH(AF$6,Data!$1:$1,0)-1,1000,1)=IF(AF$7="","Yes",AF$7))/(OFFSET(Data!$A$1,0,MATCH(AF$6,Data!$1:$1,0)-1,1000,1)=IF(AF$7="","Yes",AF$7))*ROW(Data!$C$1:$C$1000),ROW(AF176)-ROW(AF$7)),1),"")</f>
        <v/>
      </c>
      <c r="AG176" s="49" t="str">
        <f ca="1">IF(AH176="","",IF(INDEX(Data!$BI:$BI,MATCH(AH176,Data!$A:$A,0),1)=0,"",INDEX(Data!$BI:$BI,MATCH(AH176,Data!$A:$A,0),1)))</f>
        <v/>
      </c>
      <c r="AH176" s="49" t="str">
        <f ca="1">IFERROR(INDEX(Data!$A$1:AL$1000,_xlfn.AGGREGATE(15,6,(OFFSET(Data!$A$1,0,MATCH(AH$6,Data!$1:$1,0)-1,1000,1)=IF(AH$7="","Yes",AH$7))/(OFFSET(Data!$A$1,0,MATCH(AH$6,Data!$1:$1,0)-1,1000,1)=IF(AH$7="","Yes",AH$7))*ROW(Data!$C$1:$C$1000),ROW(AH176)-ROW(AH$7)),1),"")</f>
        <v/>
      </c>
    </row>
    <row r="177" spans="1:34" x14ac:dyDescent="0.4">
      <c r="A177" s="49" t="str">
        <f ca="1">IF(B177="","",IF(INDEX(Data!$BI:$BI,MATCH(B177,Data!$A:$A,0),1)=0,"",INDEX(Data!$BI:$BI,MATCH(B177,Data!$A:$A,0),1)))</f>
        <v/>
      </c>
      <c r="B177" s="49" t="str">
        <f ca="1">IFERROR(INDEX(Data!A$1:$A$1000,_xlfn.AGGREGATE(15,6,(OFFSET(Data!$A$1,0,MATCH(B$6,Data!$1:$1,0)-1,1000,1)=IF(B$7="","Yes",B$7))/(OFFSET(Data!$A$1,0,MATCH(B$6,Data!$1:$1,0)-1,1000,1)=IF(B$7="","Yes",B$7))*ROW(Data!$C$1:$C$1000),ROW(B177)-ROW(B$7)),1),"")</f>
        <v/>
      </c>
      <c r="C177" s="49" t="str">
        <f ca="1">IF(D177="","",IF(INDEX(Data!$BI:$BI,MATCH(D177,Data!$A:$A,0),1)=0,"",INDEX(Data!$BI:$BI,MATCH(D177,Data!$A:$A,0),1)))</f>
        <v/>
      </c>
      <c r="D177" s="49" t="str">
        <f ca="1">IFERROR(INDEX(Data!$A$1:C$1000,_xlfn.AGGREGATE(15,6,(OFFSET(Data!$A$1,0,MATCH(D$6,Data!$1:$1,0)-1,1000,1)=IF(D$7="","Yes",D$7))/(OFFSET(Data!$A$1,0,MATCH(D$6,Data!$1:$1,0)-1,1000,1)=IF(D$7="","Yes",D$7))*ROW(Data!$C$1:$C$1000),ROW(D177)-ROW(D$7)),1),"")</f>
        <v/>
      </c>
      <c r="E177" s="49" t="str">
        <f ca="1">IF(F177="","",IF(INDEX(Data!$BI:$BI,MATCH(F177,Data!$A:$A,0),1)=0,"",INDEX(Data!$BI:$BI,MATCH(F177,Data!$A:$A,0),1)))</f>
        <v/>
      </c>
      <c r="F177" s="49" t="str">
        <f ca="1">IFERROR(INDEX(Data!$A$1:E$1000,_xlfn.AGGREGATE(15,6,(OFFSET(Data!$A$1,0,MATCH(F$6,Data!$1:$1,0)-1,1000,1)=IF(F$7="","Yes",F$7))/(OFFSET(Data!$A$1,0,MATCH(F$6,Data!$1:$1,0)-1,1000,1)=IF(F$7="","Yes",F$7))*ROW(Data!$C$1:$C$1000),ROW(F177)-ROW(F$7)),1),"")</f>
        <v/>
      </c>
      <c r="G177" s="49" t="str">
        <f ca="1">IF(H177="","",IF(INDEX(Data!$BI:$BI,MATCH(H177,Data!$A:$A,0),1)=0,"",INDEX(Data!$BI:$BI,MATCH(H177,Data!$A:$A,0),1)))</f>
        <v/>
      </c>
      <c r="H177" s="49" t="str">
        <f ca="1">IFERROR(INDEX(Data!$A$1:G$1000,_xlfn.AGGREGATE(15,6,(OFFSET(Data!$A$1,0,MATCH(H$6,Data!$1:$1,0)-1,1000,1)=IF(H$7="","Yes",H$7))/(OFFSET(Data!$A$1,0,MATCH(H$6,Data!$1:$1,0)-1,1000,1)=IF(H$7="","Yes",H$7))*ROW(Data!$C$1:$C$1000),ROW(H177)-ROW(H$7)),1),"")</f>
        <v/>
      </c>
      <c r="I177" s="49" t="str">
        <f ca="1">IF(J177="","",IF(INDEX(Data!$BI:$BI,MATCH(J177,Data!$A:$A,0),1)=0,"",INDEX(Data!$BI:$BI,MATCH(J177,Data!$A:$A,0),1)))</f>
        <v/>
      </c>
      <c r="J177" s="49" t="str">
        <f ca="1">IFERROR(INDEX(Data!$A$1:I$1000,_xlfn.AGGREGATE(15,6,(OFFSET(Data!$A$1,0,MATCH(J$6,Data!$1:$1,0)-1,1000,1)=IF(J$7="","Yes",J$7))/(OFFSET(Data!$A$1,0,MATCH(J$6,Data!$1:$1,0)-1,1000,1)=IF(J$7="","Yes",J$7))*ROW(Data!$C$1:$C$1000),ROW(J177)-ROW(J$7)),1),"")</f>
        <v/>
      </c>
      <c r="K177" s="49" t="str">
        <f ca="1">IF(L177="","",IF(INDEX(Data!$BI:$BI,MATCH(L177,Data!$A:$A,0),1)=0,"",INDEX(Data!$BI:$BI,MATCH(L177,Data!$A:$A,0),1)))</f>
        <v/>
      </c>
      <c r="L177" s="49" t="str">
        <f ca="1">IFERROR(INDEX(Data!$A$1:K$1000,_xlfn.AGGREGATE(15,6,(OFFSET(Data!$A$1,0,MATCH(L$6,Data!$1:$1,0)-1,1000,1)=IF(L$7="","Yes",L$7))/(OFFSET(Data!$A$1,0,MATCH(L$6,Data!$1:$1,0)-1,1000,1)=IF(L$7="","Yes",L$7))*ROW(Data!$C$1:$C$1000),ROW(L177)-ROW(L$7)),1),"")</f>
        <v/>
      </c>
      <c r="M177" s="49" t="str">
        <f ca="1">IF(N177="","",IF(INDEX(Data!$BI:$BI,MATCH(N177,Data!$A:$A,0),1)=0,"",INDEX(Data!$BI:$BI,MATCH(N177,Data!$A:$A,0),1)))</f>
        <v/>
      </c>
      <c r="N177" s="49" t="str">
        <f ca="1">IFERROR(INDEX(Data!$A$1:M$1000,_xlfn.AGGREGATE(15,6,(OFFSET(Data!$A$1,0,MATCH(N$6,Data!$1:$1,0)-1,1000,1)=IF(N$7="","Yes",N$7))/(OFFSET(Data!$A$1,0,MATCH(N$6,Data!$1:$1,0)-1,1000,1)=IF(N$7="","Yes",N$7))*ROW(Data!$C$1:$C$1000),ROW(N177)-ROW(N$7)),1),"")</f>
        <v/>
      </c>
      <c r="O177" s="49" t="str">
        <f ca="1">IF(P177="","",IF(INDEX(Data!$BI:$BI,MATCH(P177,Data!$A:$A,0),1)=0,"",INDEX(Data!$BI:$BI,MATCH(P177,Data!$A:$A,0),1)))</f>
        <v/>
      </c>
      <c r="P177" s="49" t="str">
        <f ca="1">IFERROR(INDEX(Data!$A$1:O$1000,_xlfn.AGGREGATE(15,6,(OFFSET(Data!$A$1,0,MATCH(P$6,Data!$1:$1,0)-1,1000,1)=IF(P$7="","Yes",P$7))/(OFFSET(Data!$A$1,0,MATCH(P$6,Data!$1:$1,0)-1,1000,1)=IF(P$7="","Yes",P$7))*ROW(Data!$C$1:$C$1000),ROW(P177)-ROW(P$7)),1),"")</f>
        <v/>
      </c>
      <c r="Q177" s="49" t="str">
        <f ca="1">IF(R177="","",IF(INDEX(Data!$BI:$BI,MATCH(R177,Data!$A:$A,0),1)=0,"",INDEX(Data!$BI:$BI,MATCH(R177,Data!$A:$A,0),1)))</f>
        <v/>
      </c>
      <c r="R177" s="49" t="str">
        <f ca="1">IFERROR(INDEX(Data!$A$1:Q$1000,_xlfn.AGGREGATE(15,6,(OFFSET(Data!$A$1,0,MATCH(R$6,Data!$1:$1,0)-1,1000,1)=IF(R$7="","Yes",R$7))/(OFFSET(Data!$A$1,0,MATCH(R$6,Data!$1:$1,0)-1,1000,1)=IF(R$7="","Yes",R$7))*ROW(Data!$C$1:$C$1000),ROW(R177)-ROW(R$7)),1),"")</f>
        <v/>
      </c>
      <c r="S177" s="49" t="str">
        <f ca="1">IF(T177="","",IF(INDEX(Data!$BI:$BI,MATCH(T177,Data!$A:$A,0),1)=0,"",INDEX(Data!$BI:$BI,MATCH(T177,Data!$A:$A,0),1)))</f>
        <v/>
      </c>
      <c r="T177" s="49" t="str">
        <f ca="1">IFERROR(INDEX(Data!$A$1:R$1000,_xlfn.AGGREGATE(15,6,(OFFSET(Data!$A$1,0,MATCH(T$6,Data!$1:$1,0)-1,1000,1)=IF(T$7="","Yes",T$7))/(OFFSET(Data!$A$1,0,MATCH(T$6,Data!$1:$1,0)-1,1000,1)=IF(T$7="","Yes",T$7))*ROW(Data!$C$1:$C$1000),ROW(T177)-ROW(T$7)),1),"")</f>
        <v/>
      </c>
      <c r="U177" s="49" t="str">
        <f ca="1">IF(V177="","",IF(INDEX(Data!$BI:$BI,MATCH(V177,Data!$A:$A,0),1)=0,"",INDEX(Data!$BI:$BI,MATCH(V177,Data!$A:$A,0),1)))</f>
        <v/>
      </c>
      <c r="V177" s="49" t="str">
        <f ca="1">IFERROR(INDEX(Data!$A$1:T$1000,_xlfn.AGGREGATE(15,6,(OFFSET(Data!$A$1,0,MATCH(V$6,Data!$1:$1,0)-1,1000,1)=IF(V$7="","Yes",V$7))/(OFFSET(Data!$A$1,0,MATCH(V$6,Data!$1:$1,0)-1,1000,1)=IF(V$7="","Yes",V$7))*ROW(Data!$C$1:$C$1000),ROW(V177)-ROW(V$7)),1),"")</f>
        <v/>
      </c>
      <c r="W177" s="49" t="str">
        <f ca="1">IF(X177="","",IF(INDEX(Data!$BI:$BI,MATCH(X177,Data!$A:$A,0),1)=0,"",INDEX(Data!$BI:$BI,MATCH(X177,Data!$A:$A,0),1)))</f>
        <v/>
      </c>
      <c r="X177" s="49" t="str">
        <f ca="1">IFERROR(INDEX(Data!$A$1:V$1000,_xlfn.AGGREGATE(15,6,(OFFSET(Data!$A$1,0,MATCH(X$6,Data!$1:$1,0)-1,1000,1)=IF(X$7="","Yes",X$7))/(OFFSET(Data!$A$1,0,MATCH(X$6,Data!$1:$1,0)-1,1000,1)=IF(X$7="","Yes",X$7))*ROW(Data!$C$1:$C$1000),ROW(X177)-ROW(X$7)),1),"")</f>
        <v/>
      </c>
      <c r="Y177" s="49" t="str">
        <f ca="1">IF(Z177="","",IF(INDEX(Data!$BI:$BI,MATCH(Z177,Data!$A:$A,0),1)=0,"",INDEX(Data!$BI:$BI,MATCH(Z177,Data!$A:$A,0),1)))</f>
        <v/>
      </c>
      <c r="Z177" s="49" t="str">
        <f ca="1">IFERROR(INDEX(Data!$A$1:X$1000,_xlfn.AGGREGATE(15,6,(OFFSET(Data!$A$1,0,MATCH(Z$6,Data!$1:$1,0)-1,1000,1)=IF(Z$7="","Yes",Z$7))/(OFFSET(Data!$A$1,0,MATCH(Z$6,Data!$1:$1,0)-1,1000,1)=IF(Z$7="","Yes",Z$7))*ROW(Data!$C$1:$C$1000),ROW(Z177)-ROW(Z$7)),1),"")</f>
        <v/>
      </c>
      <c r="AA177" s="49" t="str">
        <f ca="1">IF(AB177="","",IF(INDEX(Data!$BI:$BI,MATCH(AB177,Data!$A:$A,0),1)=0,"",INDEX(Data!$BI:$BI,MATCH(AB177,Data!$A:$A,0),1)))</f>
        <v/>
      </c>
      <c r="AB177" s="49" t="str">
        <f ca="1">IFERROR(INDEX(Data!$A$1:Z$1000,_xlfn.AGGREGATE(15,6,(OFFSET(Data!$A$1,0,MATCH(AB$6,Data!$1:$1,0)-1,1000,1)=IF(AB$7="","Yes",AB$7))/(OFFSET(Data!$A$1,0,MATCH(AB$6,Data!$1:$1,0)-1,1000,1)=IF(AB$7="","Yes",AB$7))*ROW(Data!$C$1:$C$1000),ROW(AB177)-ROW(AB$7)),1),"")</f>
        <v/>
      </c>
      <c r="AC177" s="49" t="str">
        <f ca="1">IF(AD177="","",IF(INDEX(Data!$BI:$BI,MATCH(AD177,Data!$A:$A,0),1)=0,"",INDEX(Data!$BI:$BI,MATCH(AD177,Data!$A:$A,0),1)))</f>
        <v/>
      </c>
      <c r="AD177" s="49" t="str">
        <f ca="1">IFERROR(INDEX(Data!$A$1:AB$1000,_xlfn.AGGREGATE(15,6,(OFFSET(Data!$A$1,0,MATCH(AD$6,Data!$1:$1,0)-1,1000,1)=IF(AD$7="","Yes",AD$7))/(OFFSET(Data!$A$1,0,MATCH(AD$6,Data!$1:$1,0)-1,1000,1)=IF(AD$7="","Yes",AD$7))*ROW(Data!$C$1:$C$1000),ROW(AD177)-ROW(AD$7)),1),"")</f>
        <v/>
      </c>
      <c r="AE177" s="49" t="str">
        <f ca="1">IF(AF177="","",IF(INDEX(Data!$BI:$BI,MATCH(AF177,Data!$A:$A,0),1)=0,"",INDEX(Data!$BI:$BI,MATCH(AF177,Data!$A:$A,0),1)))</f>
        <v/>
      </c>
      <c r="AF177" s="49" t="str">
        <f ca="1">IFERROR(INDEX(Data!$A$1:AJ$1000,_xlfn.AGGREGATE(15,6,(OFFSET(Data!$A$1,0,MATCH(AF$6,Data!$1:$1,0)-1,1000,1)=IF(AF$7="","Yes",AF$7))/(OFFSET(Data!$A$1,0,MATCH(AF$6,Data!$1:$1,0)-1,1000,1)=IF(AF$7="","Yes",AF$7))*ROW(Data!$C$1:$C$1000),ROW(AF177)-ROW(AF$7)),1),"")</f>
        <v/>
      </c>
      <c r="AG177" s="49" t="str">
        <f ca="1">IF(AH177="","",IF(INDEX(Data!$BI:$BI,MATCH(AH177,Data!$A:$A,0),1)=0,"",INDEX(Data!$BI:$BI,MATCH(AH177,Data!$A:$A,0),1)))</f>
        <v/>
      </c>
      <c r="AH177" s="49" t="str">
        <f ca="1">IFERROR(INDEX(Data!$A$1:AL$1000,_xlfn.AGGREGATE(15,6,(OFFSET(Data!$A$1,0,MATCH(AH$6,Data!$1:$1,0)-1,1000,1)=IF(AH$7="","Yes",AH$7))/(OFFSET(Data!$A$1,0,MATCH(AH$6,Data!$1:$1,0)-1,1000,1)=IF(AH$7="","Yes",AH$7))*ROW(Data!$C$1:$C$1000),ROW(AH177)-ROW(AH$7)),1),"")</f>
        <v/>
      </c>
    </row>
    <row r="178" spans="1:34" x14ac:dyDescent="0.4">
      <c r="A178" s="49" t="str">
        <f ca="1">IF(B178="","",IF(INDEX(Data!$BI:$BI,MATCH(B178,Data!$A:$A,0),1)=0,"",INDEX(Data!$BI:$BI,MATCH(B178,Data!$A:$A,0),1)))</f>
        <v/>
      </c>
      <c r="B178" s="49" t="str">
        <f ca="1">IFERROR(INDEX(Data!A$1:$A$1000,_xlfn.AGGREGATE(15,6,(OFFSET(Data!$A$1,0,MATCH(B$6,Data!$1:$1,0)-1,1000,1)=IF(B$7="","Yes",B$7))/(OFFSET(Data!$A$1,0,MATCH(B$6,Data!$1:$1,0)-1,1000,1)=IF(B$7="","Yes",B$7))*ROW(Data!$C$1:$C$1000),ROW(B178)-ROW(B$7)),1),"")</f>
        <v/>
      </c>
      <c r="C178" s="49" t="str">
        <f ca="1">IF(D178="","",IF(INDEX(Data!$BI:$BI,MATCH(D178,Data!$A:$A,0),1)=0,"",INDEX(Data!$BI:$BI,MATCH(D178,Data!$A:$A,0),1)))</f>
        <v/>
      </c>
      <c r="D178" s="49" t="str">
        <f ca="1">IFERROR(INDEX(Data!$A$1:C$1000,_xlfn.AGGREGATE(15,6,(OFFSET(Data!$A$1,0,MATCH(D$6,Data!$1:$1,0)-1,1000,1)=IF(D$7="","Yes",D$7))/(OFFSET(Data!$A$1,0,MATCH(D$6,Data!$1:$1,0)-1,1000,1)=IF(D$7="","Yes",D$7))*ROW(Data!$C$1:$C$1000),ROW(D178)-ROW(D$7)),1),"")</f>
        <v/>
      </c>
      <c r="E178" s="49" t="str">
        <f ca="1">IF(F178="","",IF(INDEX(Data!$BI:$BI,MATCH(F178,Data!$A:$A,0),1)=0,"",INDEX(Data!$BI:$BI,MATCH(F178,Data!$A:$A,0),1)))</f>
        <v/>
      </c>
      <c r="F178" s="49" t="str">
        <f ca="1">IFERROR(INDEX(Data!$A$1:E$1000,_xlfn.AGGREGATE(15,6,(OFFSET(Data!$A$1,0,MATCH(F$6,Data!$1:$1,0)-1,1000,1)=IF(F$7="","Yes",F$7))/(OFFSET(Data!$A$1,0,MATCH(F$6,Data!$1:$1,0)-1,1000,1)=IF(F$7="","Yes",F$7))*ROW(Data!$C$1:$C$1000),ROW(F178)-ROW(F$7)),1),"")</f>
        <v/>
      </c>
      <c r="G178" s="49" t="str">
        <f ca="1">IF(H178="","",IF(INDEX(Data!$BI:$BI,MATCH(H178,Data!$A:$A,0),1)=0,"",INDEX(Data!$BI:$BI,MATCH(H178,Data!$A:$A,0),1)))</f>
        <v/>
      </c>
      <c r="H178" s="49" t="str">
        <f ca="1">IFERROR(INDEX(Data!$A$1:G$1000,_xlfn.AGGREGATE(15,6,(OFFSET(Data!$A$1,0,MATCH(H$6,Data!$1:$1,0)-1,1000,1)=IF(H$7="","Yes",H$7))/(OFFSET(Data!$A$1,0,MATCH(H$6,Data!$1:$1,0)-1,1000,1)=IF(H$7="","Yes",H$7))*ROW(Data!$C$1:$C$1000),ROW(H178)-ROW(H$7)),1),"")</f>
        <v/>
      </c>
      <c r="I178" s="49" t="str">
        <f ca="1">IF(J178="","",IF(INDEX(Data!$BI:$BI,MATCH(J178,Data!$A:$A,0),1)=0,"",INDEX(Data!$BI:$BI,MATCH(J178,Data!$A:$A,0),1)))</f>
        <v/>
      </c>
      <c r="J178" s="49" t="str">
        <f ca="1">IFERROR(INDEX(Data!$A$1:I$1000,_xlfn.AGGREGATE(15,6,(OFFSET(Data!$A$1,0,MATCH(J$6,Data!$1:$1,0)-1,1000,1)=IF(J$7="","Yes",J$7))/(OFFSET(Data!$A$1,0,MATCH(J$6,Data!$1:$1,0)-1,1000,1)=IF(J$7="","Yes",J$7))*ROW(Data!$C$1:$C$1000),ROW(J178)-ROW(J$7)),1),"")</f>
        <v/>
      </c>
      <c r="K178" s="49" t="str">
        <f ca="1">IF(L178="","",IF(INDEX(Data!$BI:$BI,MATCH(L178,Data!$A:$A,0),1)=0,"",INDEX(Data!$BI:$BI,MATCH(L178,Data!$A:$A,0),1)))</f>
        <v/>
      </c>
      <c r="L178" s="49" t="str">
        <f ca="1">IFERROR(INDEX(Data!$A$1:K$1000,_xlfn.AGGREGATE(15,6,(OFFSET(Data!$A$1,0,MATCH(L$6,Data!$1:$1,0)-1,1000,1)=IF(L$7="","Yes",L$7))/(OFFSET(Data!$A$1,0,MATCH(L$6,Data!$1:$1,0)-1,1000,1)=IF(L$7="","Yes",L$7))*ROW(Data!$C$1:$C$1000),ROW(L178)-ROW(L$7)),1),"")</f>
        <v/>
      </c>
      <c r="M178" s="49" t="str">
        <f ca="1">IF(N178="","",IF(INDEX(Data!$BI:$BI,MATCH(N178,Data!$A:$A,0),1)=0,"",INDEX(Data!$BI:$BI,MATCH(N178,Data!$A:$A,0),1)))</f>
        <v/>
      </c>
      <c r="N178" s="49" t="str">
        <f ca="1">IFERROR(INDEX(Data!$A$1:M$1000,_xlfn.AGGREGATE(15,6,(OFFSET(Data!$A$1,0,MATCH(N$6,Data!$1:$1,0)-1,1000,1)=IF(N$7="","Yes",N$7))/(OFFSET(Data!$A$1,0,MATCH(N$6,Data!$1:$1,0)-1,1000,1)=IF(N$7="","Yes",N$7))*ROW(Data!$C$1:$C$1000),ROW(N178)-ROW(N$7)),1),"")</f>
        <v/>
      </c>
      <c r="O178" s="49" t="str">
        <f ca="1">IF(P178="","",IF(INDEX(Data!$BI:$BI,MATCH(P178,Data!$A:$A,0),1)=0,"",INDEX(Data!$BI:$BI,MATCH(P178,Data!$A:$A,0),1)))</f>
        <v/>
      </c>
      <c r="P178" s="49" t="str">
        <f ca="1">IFERROR(INDEX(Data!$A$1:O$1000,_xlfn.AGGREGATE(15,6,(OFFSET(Data!$A$1,0,MATCH(P$6,Data!$1:$1,0)-1,1000,1)=IF(P$7="","Yes",P$7))/(OFFSET(Data!$A$1,0,MATCH(P$6,Data!$1:$1,0)-1,1000,1)=IF(P$7="","Yes",P$7))*ROW(Data!$C$1:$C$1000),ROW(P178)-ROW(P$7)),1),"")</f>
        <v/>
      </c>
      <c r="Q178" s="49" t="str">
        <f ca="1">IF(R178="","",IF(INDEX(Data!$BI:$BI,MATCH(R178,Data!$A:$A,0),1)=0,"",INDEX(Data!$BI:$BI,MATCH(R178,Data!$A:$A,0),1)))</f>
        <v/>
      </c>
      <c r="R178" s="49" t="str">
        <f ca="1">IFERROR(INDEX(Data!$A$1:Q$1000,_xlfn.AGGREGATE(15,6,(OFFSET(Data!$A$1,0,MATCH(R$6,Data!$1:$1,0)-1,1000,1)=IF(R$7="","Yes",R$7))/(OFFSET(Data!$A$1,0,MATCH(R$6,Data!$1:$1,0)-1,1000,1)=IF(R$7="","Yes",R$7))*ROW(Data!$C$1:$C$1000),ROW(R178)-ROW(R$7)),1),"")</f>
        <v/>
      </c>
      <c r="S178" s="49" t="str">
        <f ca="1">IF(T178="","",IF(INDEX(Data!$BI:$BI,MATCH(T178,Data!$A:$A,0),1)=0,"",INDEX(Data!$BI:$BI,MATCH(T178,Data!$A:$A,0),1)))</f>
        <v/>
      </c>
      <c r="T178" s="49" t="str">
        <f ca="1">IFERROR(INDEX(Data!$A$1:R$1000,_xlfn.AGGREGATE(15,6,(OFFSET(Data!$A$1,0,MATCH(T$6,Data!$1:$1,0)-1,1000,1)=IF(T$7="","Yes",T$7))/(OFFSET(Data!$A$1,0,MATCH(T$6,Data!$1:$1,0)-1,1000,1)=IF(T$7="","Yes",T$7))*ROW(Data!$C$1:$C$1000),ROW(T178)-ROW(T$7)),1),"")</f>
        <v/>
      </c>
      <c r="U178" s="49" t="str">
        <f ca="1">IF(V178="","",IF(INDEX(Data!$BI:$BI,MATCH(V178,Data!$A:$A,0),1)=0,"",INDEX(Data!$BI:$BI,MATCH(V178,Data!$A:$A,0),1)))</f>
        <v/>
      </c>
      <c r="V178" s="49" t="str">
        <f ca="1">IFERROR(INDEX(Data!$A$1:T$1000,_xlfn.AGGREGATE(15,6,(OFFSET(Data!$A$1,0,MATCH(V$6,Data!$1:$1,0)-1,1000,1)=IF(V$7="","Yes",V$7))/(OFFSET(Data!$A$1,0,MATCH(V$6,Data!$1:$1,0)-1,1000,1)=IF(V$7="","Yes",V$7))*ROW(Data!$C$1:$C$1000),ROW(V178)-ROW(V$7)),1),"")</f>
        <v/>
      </c>
      <c r="W178" s="49" t="str">
        <f ca="1">IF(X178="","",IF(INDEX(Data!$BI:$BI,MATCH(X178,Data!$A:$A,0),1)=0,"",INDEX(Data!$BI:$BI,MATCH(X178,Data!$A:$A,0),1)))</f>
        <v/>
      </c>
      <c r="X178" s="49" t="str">
        <f ca="1">IFERROR(INDEX(Data!$A$1:V$1000,_xlfn.AGGREGATE(15,6,(OFFSET(Data!$A$1,0,MATCH(X$6,Data!$1:$1,0)-1,1000,1)=IF(X$7="","Yes",X$7))/(OFFSET(Data!$A$1,0,MATCH(X$6,Data!$1:$1,0)-1,1000,1)=IF(X$7="","Yes",X$7))*ROW(Data!$C$1:$C$1000),ROW(X178)-ROW(X$7)),1),"")</f>
        <v/>
      </c>
      <c r="Y178" s="49" t="str">
        <f ca="1">IF(Z178="","",IF(INDEX(Data!$BI:$BI,MATCH(Z178,Data!$A:$A,0),1)=0,"",INDEX(Data!$BI:$BI,MATCH(Z178,Data!$A:$A,0),1)))</f>
        <v/>
      </c>
      <c r="Z178" s="49" t="str">
        <f ca="1">IFERROR(INDEX(Data!$A$1:X$1000,_xlfn.AGGREGATE(15,6,(OFFSET(Data!$A$1,0,MATCH(Z$6,Data!$1:$1,0)-1,1000,1)=IF(Z$7="","Yes",Z$7))/(OFFSET(Data!$A$1,0,MATCH(Z$6,Data!$1:$1,0)-1,1000,1)=IF(Z$7="","Yes",Z$7))*ROW(Data!$C$1:$C$1000),ROW(Z178)-ROW(Z$7)),1),"")</f>
        <v/>
      </c>
      <c r="AA178" s="49" t="str">
        <f ca="1">IF(AB178="","",IF(INDEX(Data!$BI:$BI,MATCH(AB178,Data!$A:$A,0),1)=0,"",INDEX(Data!$BI:$BI,MATCH(AB178,Data!$A:$A,0),1)))</f>
        <v/>
      </c>
      <c r="AB178" s="49" t="str">
        <f ca="1">IFERROR(INDEX(Data!$A$1:Z$1000,_xlfn.AGGREGATE(15,6,(OFFSET(Data!$A$1,0,MATCH(AB$6,Data!$1:$1,0)-1,1000,1)=IF(AB$7="","Yes",AB$7))/(OFFSET(Data!$A$1,0,MATCH(AB$6,Data!$1:$1,0)-1,1000,1)=IF(AB$7="","Yes",AB$7))*ROW(Data!$C$1:$C$1000),ROW(AB178)-ROW(AB$7)),1),"")</f>
        <v/>
      </c>
      <c r="AC178" s="49" t="str">
        <f ca="1">IF(AD178="","",IF(INDEX(Data!$BI:$BI,MATCH(AD178,Data!$A:$A,0),1)=0,"",INDEX(Data!$BI:$BI,MATCH(AD178,Data!$A:$A,0),1)))</f>
        <v/>
      </c>
      <c r="AD178" s="49" t="str">
        <f ca="1">IFERROR(INDEX(Data!$A$1:AB$1000,_xlfn.AGGREGATE(15,6,(OFFSET(Data!$A$1,0,MATCH(AD$6,Data!$1:$1,0)-1,1000,1)=IF(AD$7="","Yes",AD$7))/(OFFSET(Data!$A$1,0,MATCH(AD$6,Data!$1:$1,0)-1,1000,1)=IF(AD$7="","Yes",AD$7))*ROW(Data!$C$1:$C$1000),ROW(AD178)-ROW(AD$7)),1),"")</f>
        <v/>
      </c>
      <c r="AE178" s="49" t="str">
        <f ca="1">IF(AF178="","",IF(INDEX(Data!$BI:$BI,MATCH(AF178,Data!$A:$A,0),1)=0,"",INDEX(Data!$BI:$BI,MATCH(AF178,Data!$A:$A,0),1)))</f>
        <v/>
      </c>
      <c r="AF178" s="49" t="str">
        <f ca="1">IFERROR(INDEX(Data!$A$1:AJ$1000,_xlfn.AGGREGATE(15,6,(OFFSET(Data!$A$1,0,MATCH(AF$6,Data!$1:$1,0)-1,1000,1)=IF(AF$7="","Yes",AF$7))/(OFFSET(Data!$A$1,0,MATCH(AF$6,Data!$1:$1,0)-1,1000,1)=IF(AF$7="","Yes",AF$7))*ROW(Data!$C$1:$C$1000),ROW(AF178)-ROW(AF$7)),1),"")</f>
        <v/>
      </c>
      <c r="AG178" s="49" t="str">
        <f ca="1">IF(AH178="","",IF(INDEX(Data!$BI:$BI,MATCH(AH178,Data!$A:$A,0),1)=0,"",INDEX(Data!$BI:$BI,MATCH(AH178,Data!$A:$A,0),1)))</f>
        <v/>
      </c>
      <c r="AH178" s="49" t="str">
        <f ca="1">IFERROR(INDEX(Data!$A$1:AL$1000,_xlfn.AGGREGATE(15,6,(OFFSET(Data!$A$1,0,MATCH(AH$6,Data!$1:$1,0)-1,1000,1)=IF(AH$7="","Yes",AH$7))/(OFFSET(Data!$A$1,0,MATCH(AH$6,Data!$1:$1,0)-1,1000,1)=IF(AH$7="","Yes",AH$7))*ROW(Data!$C$1:$C$1000),ROW(AH178)-ROW(AH$7)),1),"")</f>
        <v/>
      </c>
    </row>
    <row r="179" spans="1:34" x14ac:dyDescent="0.4">
      <c r="A179" s="49" t="str">
        <f ca="1">IF(B179="","",IF(INDEX(Data!$BI:$BI,MATCH(B179,Data!$A:$A,0),1)=0,"",INDEX(Data!$BI:$BI,MATCH(B179,Data!$A:$A,0),1)))</f>
        <v/>
      </c>
      <c r="B179" s="49" t="str">
        <f ca="1">IFERROR(INDEX(Data!A$1:$A$1000,_xlfn.AGGREGATE(15,6,(OFFSET(Data!$A$1,0,MATCH(B$6,Data!$1:$1,0)-1,1000,1)=IF(B$7="","Yes",B$7))/(OFFSET(Data!$A$1,0,MATCH(B$6,Data!$1:$1,0)-1,1000,1)=IF(B$7="","Yes",B$7))*ROW(Data!$C$1:$C$1000),ROW(B179)-ROW(B$7)),1),"")</f>
        <v/>
      </c>
      <c r="C179" s="49" t="str">
        <f ca="1">IF(D179="","",IF(INDEX(Data!$BI:$BI,MATCH(D179,Data!$A:$A,0),1)=0,"",INDEX(Data!$BI:$BI,MATCH(D179,Data!$A:$A,0),1)))</f>
        <v/>
      </c>
      <c r="D179" s="49" t="str">
        <f ca="1">IFERROR(INDEX(Data!$A$1:C$1000,_xlfn.AGGREGATE(15,6,(OFFSET(Data!$A$1,0,MATCH(D$6,Data!$1:$1,0)-1,1000,1)=IF(D$7="","Yes",D$7))/(OFFSET(Data!$A$1,0,MATCH(D$6,Data!$1:$1,0)-1,1000,1)=IF(D$7="","Yes",D$7))*ROW(Data!$C$1:$C$1000),ROW(D179)-ROW(D$7)),1),"")</f>
        <v/>
      </c>
      <c r="E179" s="49" t="str">
        <f ca="1">IF(F179="","",IF(INDEX(Data!$BI:$BI,MATCH(F179,Data!$A:$A,0),1)=0,"",INDEX(Data!$BI:$BI,MATCH(F179,Data!$A:$A,0),1)))</f>
        <v/>
      </c>
      <c r="F179" s="49" t="str">
        <f ca="1">IFERROR(INDEX(Data!$A$1:E$1000,_xlfn.AGGREGATE(15,6,(OFFSET(Data!$A$1,0,MATCH(F$6,Data!$1:$1,0)-1,1000,1)=IF(F$7="","Yes",F$7))/(OFFSET(Data!$A$1,0,MATCH(F$6,Data!$1:$1,0)-1,1000,1)=IF(F$7="","Yes",F$7))*ROW(Data!$C$1:$C$1000),ROW(F179)-ROW(F$7)),1),"")</f>
        <v/>
      </c>
      <c r="G179" s="49" t="str">
        <f ca="1">IF(H179="","",IF(INDEX(Data!$BI:$BI,MATCH(H179,Data!$A:$A,0),1)=0,"",INDEX(Data!$BI:$BI,MATCH(H179,Data!$A:$A,0),1)))</f>
        <v/>
      </c>
      <c r="H179" s="49" t="str">
        <f ca="1">IFERROR(INDEX(Data!$A$1:G$1000,_xlfn.AGGREGATE(15,6,(OFFSET(Data!$A$1,0,MATCH(H$6,Data!$1:$1,0)-1,1000,1)=IF(H$7="","Yes",H$7))/(OFFSET(Data!$A$1,0,MATCH(H$6,Data!$1:$1,0)-1,1000,1)=IF(H$7="","Yes",H$7))*ROW(Data!$C$1:$C$1000),ROW(H179)-ROW(H$7)),1),"")</f>
        <v/>
      </c>
      <c r="I179" s="49" t="str">
        <f ca="1">IF(J179="","",IF(INDEX(Data!$BI:$BI,MATCH(J179,Data!$A:$A,0),1)=0,"",INDEX(Data!$BI:$BI,MATCH(J179,Data!$A:$A,0),1)))</f>
        <v/>
      </c>
      <c r="J179" s="49" t="str">
        <f ca="1">IFERROR(INDEX(Data!$A$1:I$1000,_xlfn.AGGREGATE(15,6,(OFFSET(Data!$A$1,0,MATCH(J$6,Data!$1:$1,0)-1,1000,1)=IF(J$7="","Yes",J$7))/(OFFSET(Data!$A$1,0,MATCH(J$6,Data!$1:$1,0)-1,1000,1)=IF(J$7="","Yes",J$7))*ROW(Data!$C$1:$C$1000),ROW(J179)-ROW(J$7)),1),"")</f>
        <v/>
      </c>
      <c r="K179" s="49" t="str">
        <f ca="1">IF(L179="","",IF(INDEX(Data!$BI:$BI,MATCH(L179,Data!$A:$A,0),1)=0,"",INDEX(Data!$BI:$BI,MATCH(L179,Data!$A:$A,0),1)))</f>
        <v/>
      </c>
      <c r="L179" s="49" t="str">
        <f ca="1">IFERROR(INDEX(Data!$A$1:K$1000,_xlfn.AGGREGATE(15,6,(OFFSET(Data!$A$1,0,MATCH(L$6,Data!$1:$1,0)-1,1000,1)=IF(L$7="","Yes",L$7))/(OFFSET(Data!$A$1,0,MATCH(L$6,Data!$1:$1,0)-1,1000,1)=IF(L$7="","Yes",L$7))*ROW(Data!$C$1:$C$1000),ROW(L179)-ROW(L$7)),1),"")</f>
        <v/>
      </c>
      <c r="M179" s="49" t="str">
        <f ca="1">IF(N179="","",IF(INDEX(Data!$BI:$BI,MATCH(N179,Data!$A:$A,0),1)=0,"",INDEX(Data!$BI:$BI,MATCH(N179,Data!$A:$A,0),1)))</f>
        <v/>
      </c>
      <c r="N179" s="49" t="str">
        <f ca="1">IFERROR(INDEX(Data!$A$1:M$1000,_xlfn.AGGREGATE(15,6,(OFFSET(Data!$A$1,0,MATCH(N$6,Data!$1:$1,0)-1,1000,1)=IF(N$7="","Yes",N$7))/(OFFSET(Data!$A$1,0,MATCH(N$6,Data!$1:$1,0)-1,1000,1)=IF(N$7="","Yes",N$7))*ROW(Data!$C$1:$C$1000),ROW(N179)-ROW(N$7)),1),"")</f>
        <v/>
      </c>
      <c r="O179" s="49" t="str">
        <f ca="1">IF(P179="","",IF(INDEX(Data!$BI:$BI,MATCH(P179,Data!$A:$A,0),1)=0,"",INDEX(Data!$BI:$BI,MATCH(P179,Data!$A:$A,0),1)))</f>
        <v/>
      </c>
      <c r="P179" s="49" t="str">
        <f ca="1">IFERROR(INDEX(Data!$A$1:O$1000,_xlfn.AGGREGATE(15,6,(OFFSET(Data!$A$1,0,MATCH(P$6,Data!$1:$1,0)-1,1000,1)=IF(P$7="","Yes",P$7))/(OFFSET(Data!$A$1,0,MATCH(P$6,Data!$1:$1,0)-1,1000,1)=IF(P$7="","Yes",P$7))*ROW(Data!$C$1:$C$1000),ROW(P179)-ROW(P$7)),1),"")</f>
        <v/>
      </c>
      <c r="Q179" s="49" t="str">
        <f ca="1">IF(R179="","",IF(INDEX(Data!$BI:$BI,MATCH(R179,Data!$A:$A,0),1)=0,"",INDEX(Data!$BI:$BI,MATCH(R179,Data!$A:$A,0),1)))</f>
        <v/>
      </c>
      <c r="R179" s="49" t="str">
        <f ca="1">IFERROR(INDEX(Data!$A$1:Q$1000,_xlfn.AGGREGATE(15,6,(OFFSET(Data!$A$1,0,MATCH(R$6,Data!$1:$1,0)-1,1000,1)=IF(R$7="","Yes",R$7))/(OFFSET(Data!$A$1,0,MATCH(R$6,Data!$1:$1,0)-1,1000,1)=IF(R$7="","Yes",R$7))*ROW(Data!$C$1:$C$1000),ROW(R179)-ROW(R$7)),1),"")</f>
        <v/>
      </c>
      <c r="S179" s="49" t="str">
        <f ca="1">IF(T179="","",IF(INDEX(Data!$BI:$BI,MATCH(T179,Data!$A:$A,0),1)=0,"",INDEX(Data!$BI:$BI,MATCH(T179,Data!$A:$A,0),1)))</f>
        <v/>
      </c>
      <c r="T179" s="49" t="str">
        <f ca="1">IFERROR(INDEX(Data!$A$1:R$1000,_xlfn.AGGREGATE(15,6,(OFFSET(Data!$A$1,0,MATCH(T$6,Data!$1:$1,0)-1,1000,1)=IF(T$7="","Yes",T$7))/(OFFSET(Data!$A$1,0,MATCH(T$6,Data!$1:$1,0)-1,1000,1)=IF(T$7="","Yes",T$7))*ROW(Data!$C$1:$C$1000),ROW(T179)-ROW(T$7)),1),"")</f>
        <v/>
      </c>
      <c r="U179" s="49" t="str">
        <f ca="1">IF(V179="","",IF(INDEX(Data!$BI:$BI,MATCH(V179,Data!$A:$A,0),1)=0,"",INDEX(Data!$BI:$BI,MATCH(V179,Data!$A:$A,0),1)))</f>
        <v/>
      </c>
      <c r="V179" s="49" t="str">
        <f ca="1">IFERROR(INDEX(Data!$A$1:T$1000,_xlfn.AGGREGATE(15,6,(OFFSET(Data!$A$1,0,MATCH(V$6,Data!$1:$1,0)-1,1000,1)=IF(V$7="","Yes",V$7))/(OFFSET(Data!$A$1,0,MATCH(V$6,Data!$1:$1,0)-1,1000,1)=IF(V$7="","Yes",V$7))*ROW(Data!$C$1:$C$1000),ROW(V179)-ROW(V$7)),1),"")</f>
        <v/>
      </c>
      <c r="W179" s="49" t="str">
        <f ca="1">IF(X179="","",IF(INDEX(Data!$BI:$BI,MATCH(X179,Data!$A:$A,0),1)=0,"",INDEX(Data!$BI:$BI,MATCH(X179,Data!$A:$A,0),1)))</f>
        <v/>
      </c>
      <c r="X179" s="49" t="str">
        <f ca="1">IFERROR(INDEX(Data!$A$1:V$1000,_xlfn.AGGREGATE(15,6,(OFFSET(Data!$A$1,0,MATCH(X$6,Data!$1:$1,0)-1,1000,1)=IF(X$7="","Yes",X$7))/(OFFSET(Data!$A$1,0,MATCH(X$6,Data!$1:$1,0)-1,1000,1)=IF(X$7="","Yes",X$7))*ROW(Data!$C$1:$C$1000),ROW(X179)-ROW(X$7)),1),"")</f>
        <v/>
      </c>
      <c r="Y179" s="49" t="str">
        <f ca="1">IF(Z179="","",IF(INDEX(Data!$BI:$BI,MATCH(Z179,Data!$A:$A,0),1)=0,"",INDEX(Data!$BI:$BI,MATCH(Z179,Data!$A:$A,0),1)))</f>
        <v/>
      </c>
      <c r="Z179" s="49" t="str">
        <f ca="1">IFERROR(INDEX(Data!$A$1:X$1000,_xlfn.AGGREGATE(15,6,(OFFSET(Data!$A$1,0,MATCH(Z$6,Data!$1:$1,0)-1,1000,1)=IF(Z$7="","Yes",Z$7))/(OFFSET(Data!$A$1,0,MATCH(Z$6,Data!$1:$1,0)-1,1000,1)=IF(Z$7="","Yes",Z$7))*ROW(Data!$C$1:$C$1000),ROW(Z179)-ROW(Z$7)),1),"")</f>
        <v/>
      </c>
      <c r="AA179" s="49" t="str">
        <f ca="1">IF(AB179="","",IF(INDEX(Data!$BI:$BI,MATCH(AB179,Data!$A:$A,0),1)=0,"",INDEX(Data!$BI:$BI,MATCH(AB179,Data!$A:$A,0),1)))</f>
        <v/>
      </c>
      <c r="AB179" s="49" t="str">
        <f ca="1">IFERROR(INDEX(Data!$A$1:Z$1000,_xlfn.AGGREGATE(15,6,(OFFSET(Data!$A$1,0,MATCH(AB$6,Data!$1:$1,0)-1,1000,1)=IF(AB$7="","Yes",AB$7))/(OFFSET(Data!$A$1,0,MATCH(AB$6,Data!$1:$1,0)-1,1000,1)=IF(AB$7="","Yes",AB$7))*ROW(Data!$C$1:$C$1000),ROW(AB179)-ROW(AB$7)),1),"")</f>
        <v/>
      </c>
      <c r="AC179" s="49" t="str">
        <f ca="1">IF(AD179="","",IF(INDEX(Data!$BI:$BI,MATCH(AD179,Data!$A:$A,0),1)=0,"",INDEX(Data!$BI:$BI,MATCH(AD179,Data!$A:$A,0),1)))</f>
        <v/>
      </c>
      <c r="AD179" s="49" t="str">
        <f ca="1">IFERROR(INDEX(Data!$A$1:AB$1000,_xlfn.AGGREGATE(15,6,(OFFSET(Data!$A$1,0,MATCH(AD$6,Data!$1:$1,0)-1,1000,1)=IF(AD$7="","Yes",AD$7))/(OFFSET(Data!$A$1,0,MATCH(AD$6,Data!$1:$1,0)-1,1000,1)=IF(AD$7="","Yes",AD$7))*ROW(Data!$C$1:$C$1000),ROW(AD179)-ROW(AD$7)),1),"")</f>
        <v/>
      </c>
      <c r="AE179" s="49" t="str">
        <f ca="1">IF(AF179="","",IF(INDEX(Data!$BI:$BI,MATCH(AF179,Data!$A:$A,0),1)=0,"",INDEX(Data!$BI:$BI,MATCH(AF179,Data!$A:$A,0),1)))</f>
        <v/>
      </c>
      <c r="AF179" s="49" t="str">
        <f ca="1">IFERROR(INDEX(Data!$A$1:AJ$1000,_xlfn.AGGREGATE(15,6,(OFFSET(Data!$A$1,0,MATCH(AF$6,Data!$1:$1,0)-1,1000,1)=IF(AF$7="","Yes",AF$7))/(OFFSET(Data!$A$1,0,MATCH(AF$6,Data!$1:$1,0)-1,1000,1)=IF(AF$7="","Yes",AF$7))*ROW(Data!$C$1:$C$1000),ROW(AF179)-ROW(AF$7)),1),"")</f>
        <v/>
      </c>
      <c r="AG179" s="49" t="str">
        <f ca="1">IF(AH179="","",IF(INDEX(Data!$BI:$BI,MATCH(AH179,Data!$A:$A,0),1)=0,"",INDEX(Data!$BI:$BI,MATCH(AH179,Data!$A:$A,0),1)))</f>
        <v/>
      </c>
      <c r="AH179" s="49" t="str">
        <f ca="1">IFERROR(INDEX(Data!$A$1:AL$1000,_xlfn.AGGREGATE(15,6,(OFFSET(Data!$A$1,0,MATCH(AH$6,Data!$1:$1,0)-1,1000,1)=IF(AH$7="","Yes",AH$7))/(OFFSET(Data!$A$1,0,MATCH(AH$6,Data!$1:$1,0)-1,1000,1)=IF(AH$7="","Yes",AH$7))*ROW(Data!$C$1:$C$1000),ROW(AH179)-ROW(AH$7)),1),"")</f>
        <v/>
      </c>
    </row>
    <row r="180" spans="1:34" x14ac:dyDescent="0.4">
      <c r="A180" s="49" t="str">
        <f ca="1">IF(B180="","",IF(INDEX(Data!$BI:$BI,MATCH(B180,Data!$A:$A,0),1)=0,"",INDEX(Data!$BI:$BI,MATCH(B180,Data!$A:$A,0),1)))</f>
        <v/>
      </c>
      <c r="B180" s="49" t="str">
        <f ca="1">IFERROR(INDEX(Data!A$1:$A$1000,_xlfn.AGGREGATE(15,6,(OFFSET(Data!$A$1,0,MATCH(B$6,Data!$1:$1,0)-1,1000,1)=IF(B$7="","Yes",B$7))/(OFFSET(Data!$A$1,0,MATCH(B$6,Data!$1:$1,0)-1,1000,1)=IF(B$7="","Yes",B$7))*ROW(Data!$C$1:$C$1000),ROW(B180)-ROW(B$7)),1),"")</f>
        <v/>
      </c>
      <c r="C180" s="49" t="str">
        <f ca="1">IF(D180="","",IF(INDEX(Data!$BI:$BI,MATCH(D180,Data!$A:$A,0),1)=0,"",INDEX(Data!$BI:$BI,MATCH(D180,Data!$A:$A,0),1)))</f>
        <v/>
      </c>
      <c r="D180" s="49" t="str">
        <f ca="1">IFERROR(INDEX(Data!$A$1:C$1000,_xlfn.AGGREGATE(15,6,(OFFSET(Data!$A$1,0,MATCH(D$6,Data!$1:$1,0)-1,1000,1)=IF(D$7="","Yes",D$7))/(OFFSET(Data!$A$1,0,MATCH(D$6,Data!$1:$1,0)-1,1000,1)=IF(D$7="","Yes",D$7))*ROW(Data!$C$1:$C$1000),ROW(D180)-ROW(D$7)),1),"")</f>
        <v/>
      </c>
      <c r="E180" s="49" t="str">
        <f ca="1">IF(F180="","",IF(INDEX(Data!$BI:$BI,MATCH(F180,Data!$A:$A,0),1)=0,"",INDEX(Data!$BI:$BI,MATCH(F180,Data!$A:$A,0),1)))</f>
        <v/>
      </c>
      <c r="F180" s="49" t="str">
        <f ca="1">IFERROR(INDEX(Data!$A$1:E$1000,_xlfn.AGGREGATE(15,6,(OFFSET(Data!$A$1,0,MATCH(F$6,Data!$1:$1,0)-1,1000,1)=IF(F$7="","Yes",F$7))/(OFFSET(Data!$A$1,0,MATCH(F$6,Data!$1:$1,0)-1,1000,1)=IF(F$7="","Yes",F$7))*ROW(Data!$C$1:$C$1000),ROW(F180)-ROW(F$7)),1),"")</f>
        <v/>
      </c>
      <c r="G180" s="49" t="str">
        <f ca="1">IF(H180="","",IF(INDEX(Data!$BI:$BI,MATCH(H180,Data!$A:$A,0),1)=0,"",INDEX(Data!$BI:$BI,MATCH(H180,Data!$A:$A,0),1)))</f>
        <v/>
      </c>
      <c r="H180" s="49" t="str">
        <f ca="1">IFERROR(INDEX(Data!$A$1:G$1000,_xlfn.AGGREGATE(15,6,(OFFSET(Data!$A$1,0,MATCH(H$6,Data!$1:$1,0)-1,1000,1)=IF(H$7="","Yes",H$7))/(OFFSET(Data!$A$1,0,MATCH(H$6,Data!$1:$1,0)-1,1000,1)=IF(H$7="","Yes",H$7))*ROW(Data!$C$1:$C$1000),ROW(H180)-ROW(H$7)),1),"")</f>
        <v/>
      </c>
      <c r="I180" s="49" t="str">
        <f ca="1">IF(J180="","",IF(INDEX(Data!$BI:$BI,MATCH(J180,Data!$A:$A,0),1)=0,"",INDEX(Data!$BI:$BI,MATCH(J180,Data!$A:$A,0),1)))</f>
        <v/>
      </c>
      <c r="J180" s="49" t="str">
        <f ca="1">IFERROR(INDEX(Data!$A$1:I$1000,_xlfn.AGGREGATE(15,6,(OFFSET(Data!$A$1,0,MATCH(J$6,Data!$1:$1,0)-1,1000,1)=IF(J$7="","Yes",J$7))/(OFFSET(Data!$A$1,0,MATCH(J$6,Data!$1:$1,0)-1,1000,1)=IF(J$7="","Yes",J$7))*ROW(Data!$C$1:$C$1000),ROW(J180)-ROW(J$7)),1),"")</f>
        <v/>
      </c>
      <c r="K180" s="49" t="str">
        <f ca="1">IF(L180="","",IF(INDEX(Data!$BI:$BI,MATCH(L180,Data!$A:$A,0),1)=0,"",INDEX(Data!$BI:$BI,MATCH(L180,Data!$A:$A,0),1)))</f>
        <v/>
      </c>
      <c r="L180" s="49" t="str">
        <f ca="1">IFERROR(INDEX(Data!$A$1:K$1000,_xlfn.AGGREGATE(15,6,(OFFSET(Data!$A$1,0,MATCH(L$6,Data!$1:$1,0)-1,1000,1)=IF(L$7="","Yes",L$7))/(OFFSET(Data!$A$1,0,MATCH(L$6,Data!$1:$1,0)-1,1000,1)=IF(L$7="","Yes",L$7))*ROW(Data!$C$1:$C$1000),ROW(L180)-ROW(L$7)),1),"")</f>
        <v/>
      </c>
      <c r="M180" s="49" t="str">
        <f ca="1">IF(N180="","",IF(INDEX(Data!$BI:$BI,MATCH(N180,Data!$A:$A,0),1)=0,"",INDEX(Data!$BI:$BI,MATCH(N180,Data!$A:$A,0),1)))</f>
        <v/>
      </c>
      <c r="N180" s="49" t="str">
        <f ca="1">IFERROR(INDEX(Data!$A$1:M$1000,_xlfn.AGGREGATE(15,6,(OFFSET(Data!$A$1,0,MATCH(N$6,Data!$1:$1,0)-1,1000,1)=IF(N$7="","Yes",N$7))/(OFFSET(Data!$A$1,0,MATCH(N$6,Data!$1:$1,0)-1,1000,1)=IF(N$7="","Yes",N$7))*ROW(Data!$C$1:$C$1000),ROW(N180)-ROW(N$7)),1),"")</f>
        <v/>
      </c>
      <c r="O180" s="49" t="str">
        <f ca="1">IF(P180="","",IF(INDEX(Data!$BI:$BI,MATCH(P180,Data!$A:$A,0),1)=0,"",INDEX(Data!$BI:$BI,MATCH(P180,Data!$A:$A,0),1)))</f>
        <v/>
      </c>
      <c r="P180" s="49" t="str">
        <f ca="1">IFERROR(INDEX(Data!$A$1:O$1000,_xlfn.AGGREGATE(15,6,(OFFSET(Data!$A$1,0,MATCH(P$6,Data!$1:$1,0)-1,1000,1)=IF(P$7="","Yes",P$7))/(OFFSET(Data!$A$1,0,MATCH(P$6,Data!$1:$1,0)-1,1000,1)=IF(P$7="","Yes",P$7))*ROW(Data!$C$1:$C$1000),ROW(P180)-ROW(P$7)),1),"")</f>
        <v/>
      </c>
      <c r="Q180" s="49" t="str">
        <f ca="1">IF(R180="","",IF(INDEX(Data!$BI:$BI,MATCH(R180,Data!$A:$A,0),1)=0,"",INDEX(Data!$BI:$BI,MATCH(R180,Data!$A:$A,0),1)))</f>
        <v/>
      </c>
      <c r="R180" s="49" t="str">
        <f ca="1">IFERROR(INDEX(Data!$A$1:Q$1000,_xlfn.AGGREGATE(15,6,(OFFSET(Data!$A$1,0,MATCH(R$6,Data!$1:$1,0)-1,1000,1)=IF(R$7="","Yes",R$7))/(OFFSET(Data!$A$1,0,MATCH(R$6,Data!$1:$1,0)-1,1000,1)=IF(R$7="","Yes",R$7))*ROW(Data!$C$1:$C$1000),ROW(R180)-ROW(R$7)),1),"")</f>
        <v/>
      </c>
      <c r="S180" s="49" t="str">
        <f ca="1">IF(T180="","",IF(INDEX(Data!$BI:$BI,MATCH(T180,Data!$A:$A,0),1)=0,"",INDEX(Data!$BI:$BI,MATCH(T180,Data!$A:$A,0),1)))</f>
        <v/>
      </c>
      <c r="T180" s="49" t="str">
        <f ca="1">IFERROR(INDEX(Data!$A$1:R$1000,_xlfn.AGGREGATE(15,6,(OFFSET(Data!$A$1,0,MATCH(T$6,Data!$1:$1,0)-1,1000,1)=IF(T$7="","Yes",T$7))/(OFFSET(Data!$A$1,0,MATCH(T$6,Data!$1:$1,0)-1,1000,1)=IF(T$7="","Yes",T$7))*ROW(Data!$C$1:$C$1000),ROW(T180)-ROW(T$7)),1),"")</f>
        <v/>
      </c>
      <c r="U180" s="49" t="str">
        <f ca="1">IF(V180="","",IF(INDEX(Data!$BI:$BI,MATCH(V180,Data!$A:$A,0),1)=0,"",INDEX(Data!$BI:$BI,MATCH(V180,Data!$A:$A,0),1)))</f>
        <v/>
      </c>
      <c r="V180" s="49" t="str">
        <f ca="1">IFERROR(INDEX(Data!$A$1:T$1000,_xlfn.AGGREGATE(15,6,(OFFSET(Data!$A$1,0,MATCH(V$6,Data!$1:$1,0)-1,1000,1)=IF(V$7="","Yes",V$7))/(OFFSET(Data!$A$1,0,MATCH(V$6,Data!$1:$1,0)-1,1000,1)=IF(V$7="","Yes",V$7))*ROW(Data!$C$1:$C$1000),ROW(V180)-ROW(V$7)),1),"")</f>
        <v/>
      </c>
      <c r="W180" s="49" t="str">
        <f ca="1">IF(X180="","",IF(INDEX(Data!$BI:$BI,MATCH(X180,Data!$A:$A,0),1)=0,"",INDEX(Data!$BI:$BI,MATCH(X180,Data!$A:$A,0),1)))</f>
        <v/>
      </c>
      <c r="X180" s="49" t="str">
        <f ca="1">IFERROR(INDEX(Data!$A$1:V$1000,_xlfn.AGGREGATE(15,6,(OFFSET(Data!$A$1,0,MATCH(X$6,Data!$1:$1,0)-1,1000,1)=IF(X$7="","Yes",X$7))/(OFFSET(Data!$A$1,0,MATCH(X$6,Data!$1:$1,0)-1,1000,1)=IF(X$7="","Yes",X$7))*ROW(Data!$C$1:$C$1000),ROW(X180)-ROW(X$7)),1),"")</f>
        <v/>
      </c>
      <c r="Y180" s="49" t="str">
        <f ca="1">IF(Z180="","",IF(INDEX(Data!$BI:$BI,MATCH(Z180,Data!$A:$A,0),1)=0,"",INDEX(Data!$BI:$BI,MATCH(Z180,Data!$A:$A,0),1)))</f>
        <v/>
      </c>
      <c r="Z180" s="49" t="str">
        <f ca="1">IFERROR(INDEX(Data!$A$1:X$1000,_xlfn.AGGREGATE(15,6,(OFFSET(Data!$A$1,0,MATCH(Z$6,Data!$1:$1,0)-1,1000,1)=IF(Z$7="","Yes",Z$7))/(OFFSET(Data!$A$1,0,MATCH(Z$6,Data!$1:$1,0)-1,1000,1)=IF(Z$7="","Yes",Z$7))*ROW(Data!$C$1:$C$1000),ROW(Z180)-ROW(Z$7)),1),"")</f>
        <v/>
      </c>
      <c r="AA180" s="49" t="str">
        <f ca="1">IF(AB180="","",IF(INDEX(Data!$BI:$BI,MATCH(AB180,Data!$A:$A,0),1)=0,"",INDEX(Data!$BI:$BI,MATCH(AB180,Data!$A:$A,0),1)))</f>
        <v/>
      </c>
      <c r="AB180" s="49" t="str">
        <f ca="1">IFERROR(INDEX(Data!$A$1:Z$1000,_xlfn.AGGREGATE(15,6,(OFFSET(Data!$A$1,0,MATCH(AB$6,Data!$1:$1,0)-1,1000,1)=IF(AB$7="","Yes",AB$7))/(OFFSET(Data!$A$1,0,MATCH(AB$6,Data!$1:$1,0)-1,1000,1)=IF(AB$7="","Yes",AB$7))*ROW(Data!$C$1:$C$1000),ROW(AB180)-ROW(AB$7)),1),"")</f>
        <v/>
      </c>
      <c r="AC180" s="49" t="str">
        <f ca="1">IF(AD180="","",IF(INDEX(Data!$BI:$BI,MATCH(AD180,Data!$A:$A,0),1)=0,"",INDEX(Data!$BI:$BI,MATCH(AD180,Data!$A:$A,0),1)))</f>
        <v/>
      </c>
      <c r="AD180" s="49" t="str">
        <f ca="1">IFERROR(INDEX(Data!$A$1:AB$1000,_xlfn.AGGREGATE(15,6,(OFFSET(Data!$A$1,0,MATCH(AD$6,Data!$1:$1,0)-1,1000,1)=IF(AD$7="","Yes",AD$7))/(OFFSET(Data!$A$1,0,MATCH(AD$6,Data!$1:$1,0)-1,1000,1)=IF(AD$7="","Yes",AD$7))*ROW(Data!$C$1:$C$1000),ROW(AD180)-ROW(AD$7)),1),"")</f>
        <v/>
      </c>
      <c r="AE180" s="49" t="str">
        <f ca="1">IF(AF180="","",IF(INDEX(Data!$BI:$BI,MATCH(AF180,Data!$A:$A,0),1)=0,"",INDEX(Data!$BI:$BI,MATCH(AF180,Data!$A:$A,0),1)))</f>
        <v/>
      </c>
      <c r="AF180" s="49" t="str">
        <f ca="1">IFERROR(INDEX(Data!$A$1:AJ$1000,_xlfn.AGGREGATE(15,6,(OFFSET(Data!$A$1,0,MATCH(AF$6,Data!$1:$1,0)-1,1000,1)=IF(AF$7="","Yes",AF$7))/(OFFSET(Data!$A$1,0,MATCH(AF$6,Data!$1:$1,0)-1,1000,1)=IF(AF$7="","Yes",AF$7))*ROW(Data!$C$1:$C$1000),ROW(AF180)-ROW(AF$7)),1),"")</f>
        <v/>
      </c>
      <c r="AG180" s="49" t="str">
        <f ca="1">IF(AH180="","",IF(INDEX(Data!$BI:$BI,MATCH(AH180,Data!$A:$A,0),1)=0,"",INDEX(Data!$BI:$BI,MATCH(AH180,Data!$A:$A,0),1)))</f>
        <v/>
      </c>
      <c r="AH180" s="49" t="str">
        <f ca="1">IFERROR(INDEX(Data!$A$1:AL$1000,_xlfn.AGGREGATE(15,6,(OFFSET(Data!$A$1,0,MATCH(AH$6,Data!$1:$1,0)-1,1000,1)=IF(AH$7="","Yes",AH$7))/(OFFSET(Data!$A$1,0,MATCH(AH$6,Data!$1:$1,0)-1,1000,1)=IF(AH$7="","Yes",AH$7))*ROW(Data!$C$1:$C$1000),ROW(AH180)-ROW(AH$7)),1),"")</f>
        <v/>
      </c>
    </row>
    <row r="181" spans="1:34" x14ac:dyDescent="0.4">
      <c r="A181" s="49" t="str">
        <f ca="1">IF(B181="","",IF(INDEX(Data!$BI:$BI,MATCH(B181,Data!$A:$A,0),1)=0,"",INDEX(Data!$BI:$BI,MATCH(B181,Data!$A:$A,0),1)))</f>
        <v/>
      </c>
      <c r="B181" s="49" t="str">
        <f ca="1">IFERROR(INDEX(Data!A$1:$A$1000,_xlfn.AGGREGATE(15,6,(OFFSET(Data!$A$1,0,MATCH(B$6,Data!$1:$1,0)-1,1000,1)=IF(B$7="","Yes",B$7))/(OFFSET(Data!$A$1,0,MATCH(B$6,Data!$1:$1,0)-1,1000,1)=IF(B$7="","Yes",B$7))*ROW(Data!$C$1:$C$1000),ROW(B181)-ROW(B$7)),1),"")</f>
        <v/>
      </c>
      <c r="C181" s="49" t="str">
        <f ca="1">IF(D181="","",IF(INDEX(Data!$BI:$BI,MATCH(D181,Data!$A:$A,0),1)=0,"",INDEX(Data!$BI:$BI,MATCH(D181,Data!$A:$A,0),1)))</f>
        <v/>
      </c>
      <c r="D181" s="49" t="str">
        <f ca="1">IFERROR(INDEX(Data!$A$1:C$1000,_xlfn.AGGREGATE(15,6,(OFFSET(Data!$A$1,0,MATCH(D$6,Data!$1:$1,0)-1,1000,1)=IF(D$7="","Yes",D$7))/(OFFSET(Data!$A$1,0,MATCH(D$6,Data!$1:$1,0)-1,1000,1)=IF(D$7="","Yes",D$7))*ROW(Data!$C$1:$C$1000),ROW(D181)-ROW(D$7)),1),"")</f>
        <v/>
      </c>
      <c r="E181" s="49" t="str">
        <f ca="1">IF(F181="","",IF(INDEX(Data!$BI:$BI,MATCH(F181,Data!$A:$A,0),1)=0,"",INDEX(Data!$BI:$BI,MATCH(F181,Data!$A:$A,0),1)))</f>
        <v/>
      </c>
      <c r="F181" s="49" t="str">
        <f ca="1">IFERROR(INDEX(Data!$A$1:E$1000,_xlfn.AGGREGATE(15,6,(OFFSET(Data!$A$1,0,MATCH(F$6,Data!$1:$1,0)-1,1000,1)=IF(F$7="","Yes",F$7))/(OFFSET(Data!$A$1,0,MATCH(F$6,Data!$1:$1,0)-1,1000,1)=IF(F$7="","Yes",F$7))*ROW(Data!$C$1:$C$1000),ROW(F181)-ROW(F$7)),1),"")</f>
        <v/>
      </c>
      <c r="G181" s="49" t="str">
        <f ca="1">IF(H181="","",IF(INDEX(Data!$BI:$BI,MATCH(H181,Data!$A:$A,0),1)=0,"",INDEX(Data!$BI:$BI,MATCH(H181,Data!$A:$A,0),1)))</f>
        <v/>
      </c>
      <c r="H181" s="49" t="str">
        <f ca="1">IFERROR(INDEX(Data!$A$1:G$1000,_xlfn.AGGREGATE(15,6,(OFFSET(Data!$A$1,0,MATCH(H$6,Data!$1:$1,0)-1,1000,1)=IF(H$7="","Yes",H$7))/(OFFSET(Data!$A$1,0,MATCH(H$6,Data!$1:$1,0)-1,1000,1)=IF(H$7="","Yes",H$7))*ROW(Data!$C$1:$C$1000),ROW(H181)-ROW(H$7)),1),"")</f>
        <v/>
      </c>
      <c r="I181" s="49" t="str">
        <f ca="1">IF(J181="","",IF(INDEX(Data!$BI:$BI,MATCH(J181,Data!$A:$A,0),1)=0,"",INDEX(Data!$BI:$BI,MATCH(J181,Data!$A:$A,0),1)))</f>
        <v/>
      </c>
      <c r="J181" s="49" t="str">
        <f ca="1">IFERROR(INDEX(Data!$A$1:I$1000,_xlfn.AGGREGATE(15,6,(OFFSET(Data!$A$1,0,MATCH(J$6,Data!$1:$1,0)-1,1000,1)=IF(J$7="","Yes",J$7))/(OFFSET(Data!$A$1,0,MATCH(J$6,Data!$1:$1,0)-1,1000,1)=IF(J$7="","Yes",J$7))*ROW(Data!$C$1:$C$1000),ROW(J181)-ROW(J$7)),1),"")</f>
        <v/>
      </c>
      <c r="K181" s="49" t="str">
        <f ca="1">IF(L181="","",IF(INDEX(Data!$BI:$BI,MATCH(L181,Data!$A:$A,0),1)=0,"",INDEX(Data!$BI:$BI,MATCH(L181,Data!$A:$A,0),1)))</f>
        <v/>
      </c>
      <c r="L181" s="49" t="str">
        <f ca="1">IFERROR(INDEX(Data!$A$1:K$1000,_xlfn.AGGREGATE(15,6,(OFFSET(Data!$A$1,0,MATCH(L$6,Data!$1:$1,0)-1,1000,1)=IF(L$7="","Yes",L$7))/(OFFSET(Data!$A$1,0,MATCH(L$6,Data!$1:$1,0)-1,1000,1)=IF(L$7="","Yes",L$7))*ROW(Data!$C$1:$C$1000),ROW(L181)-ROW(L$7)),1),"")</f>
        <v/>
      </c>
      <c r="M181" s="49" t="str">
        <f ca="1">IF(N181="","",IF(INDEX(Data!$BI:$BI,MATCH(N181,Data!$A:$A,0),1)=0,"",INDEX(Data!$BI:$BI,MATCH(N181,Data!$A:$A,0),1)))</f>
        <v/>
      </c>
      <c r="N181" s="49" t="str">
        <f ca="1">IFERROR(INDEX(Data!$A$1:M$1000,_xlfn.AGGREGATE(15,6,(OFFSET(Data!$A$1,0,MATCH(N$6,Data!$1:$1,0)-1,1000,1)=IF(N$7="","Yes",N$7))/(OFFSET(Data!$A$1,0,MATCH(N$6,Data!$1:$1,0)-1,1000,1)=IF(N$7="","Yes",N$7))*ROW(Data!$C$1:$C$1000),ROW(N181)-ROW(N$7)),1),"")</f>
        <v/>
      </c>
      <c r="O181" s="49" t="str">
        <f ca="1">IF(P181="","",IF(INDEX(Data!$BI:$BI,MATCH(P181,Data!$A:$A,0),1)=0,"",INDEX(Data!$BI:$BI,MATCH(P181,Data!$A:$A,0),1)))</f>
        <v/>
      </c>
      <c r="P181" s="49" t="str">
        <f ca="1">IFERROR(INDEX(Data!$A$1:O$1000,_xlfn.AGGREGATE(15,6,(OFFSET(Data!$A$1,0,MATCH(P$6,Data!$1:$1,0)-1,1000,1)=IF(P$7="","Yes",P$7))/(OFFSET(Data!$A$1,0,MATCH(P$6,Data!$1:$1,0)-1,1000,1)=IF(P$7="","Yes",P$7))*ROW(Data!$C$1:$C$1000),ROW(P181)-ROW(P$7)),1),"")</f>
        <v/>
      </c>
      <c r="Q181" s="49" t="str">
        <f ca="1">IF(R181="","",IF(INDEX(Data!$BI:$BI,MATCH(R181,Data!$A:$A,0),1)=0,"",INDEX(Data!$BI:$BI,MATCH(R181,Data!$A:$A,0),1)))</f>
        <v/>
      </c>
      <c r="R181" s="49" t="str">
        <f ca="1">IFERROR(INDEX(Data!$A$1:Q$1000,_xlfn.AGGREGATE(15,6,(OFFSET(Data!$A$1,0,MATCH(R$6,Data!$1:$1,0)-1,1000,1)=IF(R$7="","Yes",R$7))/(OFFSET(Data!$A$1,0,MATCH(R$6,Data!$1:$1,0)-1,1000,1)=IF(R$7="","Yes",R$7))*ROW(Data!$C$1:$C$1000),ROW(R181)-ROW(R$7)),1),"")</f>
        <v/>
      </c>
      <c r="S181" s="49" t="str">
        <f ca="1">IF(T181="","",IF(INDEX(Data!$BI:$BI,MATCH(T181,Data!$A:$A,0),1)=0,"",INDEX(Data!$BI:$BI,MATCH(T181,Data!$A:$A,0),1)))</f>
        <v/>
      </c>
      <c r="T181" s="49" t="str">
        <f ca="1">IFERROR(INDEX(Data!$A$1:R$1000,_xlfn.AGGREGATE(15,6,(OFFSET(Data!$A$1,0,MATCH(T$6,Data!$1:$1,0)-1,1000,1)=IF(T$7="","Yes",T$7))/(OFFSET(Data!$A$1,0,MATCH(T$6,Data!$1:$1,0)-1,1000,1)=IF(T$7="","Yes",T$7))*ROW(Data!$C$1:$C$1000),ROW(T181)-ROW(T$7)),1),"")</f>
        <v/>
      </c>
      <c r="U181" s="49" t="str">
        <f ca="1">IF(V181="","",IF(INDEX(Data!$BI:$BI,MATCH(V181,Data!$A:$A,0),1)=0,"",INDEX(Data!$BI:$BI,MATCH(V181,Data!$A:$A,0),1)))</f>
        <v/>
      </c>
      <c r="V181" s="49" t="str">
        <f ca="1">IFERROR(INDEX(Data!$A$1:T$1000,_xlfn.AGGREGATE(15,6,(OFFSET(Data!$A$1,0,MATCH(V$6,Data!$1:$1,0)-1,1000,1)=IF(V$7="","Yes",V$7))/(OFFSET(Data!$A$1,0,MATCH(V$6,Data!$1:$1,0)-1,1000,1)=IF(V$7="","Yes",V$7))*ROW(Data!$C$1:$C$1000),ROW(V181)-ROW(V$7)),1),"")</f>
        <v/>
      </c>
      <c r="W181" s="49" t="str">
        <f ca="1">IF(X181="","",IF(INDEX(Data!$BI:$BI,MATCH(X181,Data!$A:$A,0),1)=0,"",INDEX(Data!$BI:$BI,MATCH(X181,Data!$A:$A,0),1)))</f>
        <v/>
      </c>
      <c r="X181" s="49" t="str">
        <f ca="1">IFERROR(INDEX(Data!$A$1:V$1000,_xlfn.AGGREGATE(15,6,(OFFSET(Data!$A$1,0,MATCH(X$6,Data!$1:$1,0)-1,1000,1)=IF(X$7="","Yes",X$7))/(OFFSET(Data!$A$1,0,MATCH(X$6,Data!$1:$1,0)-1,1000,1)=IF(X$7="","Yes",X$7))*ROW(Data!$C$1:$C$1000),ROW(X181)-ROW(X$7)),1),"")</f>
        <v/>
      </c>
      <c r="Y181" s="49" t="str">
        <f ca="1">IF(Z181="","",IF(INDEX(Data!$BI:$BI,MATCH(Z181,Data!$A:$A,0),1)=0,"",INDEX(Data!$BI:$BI,MATCH(Z181,Data!$A:$A,0),1)))</f>
        <v/>
      </c>
      <c r="Z181" s="49" t="str">
        <f ca="1">IFERROR(INDEX(Data!$A$1:X$1000,_xlfn.AGGREGATE(15,6,(OFFSET(Data!$A$1,0,MATCH(Z$6,Data!$1:$1,0)-1,1000,1)=IF(Z$7="","Yes",Z$7))/(OFFSET(Data!$A$1,0,MATCH(Z$6,Data!$1:$1,0)-1,1000,1)=IF(Z$7="","Yes",Z$7))*ROW(Data!$C$1:$C$1000),ROW(Z181)-ROW(Z$7)),1),"")</f>
        <v/>
      </c>
      <c r="AA181" s="49" t="str">
        <f ca="1">IF(AB181="","",IF(INDEX(Data!$BI:$BI,MATCH(AB181,Data!$A:$A,0),1)=0,"",INDEX(Data!$BI:$BI,MATCH(AB181,Data!$A:$A,0),1)))</f>
        <v/>
      </c>
      <c r="AB181" s="49" t="str">
        <f ca="1">IFERROR(INDEX(Data!$A$1:Z$1000,_xlfn.AGGREGATE(15,6,(OFFSET(Data!$A$1,0,MATCH(AB$6,Data!$1:$1,0)-1,1000,1)=IF(AB$7="","Yes",AB$7))/(OFFSET(Data!$A$1,0,MATCH(AB$6,Data!$1:$1,0)-1,1000,1)=IF(AB$7="","Yes",AB$7))*ROW(Data!$C$1:$C$1000),ROW(AB181)-ROW(AB$7)),1),"")</f>
        <v/>
      </c>
      <c r="AC181" s="49" t="str">
        <f ca="1">IF(AD181="","",IF(INDEX(Data!$BI:$BI,MATCH(AD181,Data!$A:$A,0),1)=0,"",INDEX(Data!$BI:$BI,MATCH(AD181,Data!$A:$A,0),1)))</f>
        <v/>
      </c>
      <c r="AD181" s="49" t="str">
        <f ca="1">IFERROR(INDEX(Data!$A$1:AB$1000,_xlfn.AGGREGATE(15,6,(OFFSET(Data!$A$1,0,MATCH(AD$6,Data!$1:$1,0)-1,1000,1)=IF(AD$7="","Yes",AD$7))/(OFFSET(Data!$A$1,0,MATCH(AD$6,Data!$1:$1,0)-1,1000,1)=IF(AD$7="","Yes",AD$7))*ROW(Data!$C$1:$C$1000),ROW(AD181)-ROW(AD$7)),1),"")</f>
        <v/>
      </c>
      <c r="AE181" s="49" t="str">
        <f ca="1">IF(AF181="","",IF(INDEX(Data!$BI:$BI,MATCH(AF181,Data!$A:$A,0),1)=0,"",INDEX(Data!$BI:$BI,MATCH(AF181,Data!$A:$A,0),1)))</f>
        <v/>
      </c>
      <c r="AF181" s="49" t="str">
        <f ca="1">IFERROR(INDEX(Data!$A$1:AJ$1000,_xlfn.AGGREGATE(15,6,(OFFSET(Data!$A$1,0,MATCH(AF$6,Data!$1:$1,0)-1,1000,1)=IF(AF$7="","Yes",AF$7))/(OFFSET(Data!$A$1,0,MATCH(AF$6,Data!$1:$1,0)-1,1000,1)=IF(AF$7="","Yes",AF$7))*ROW(Data!$C$1:$C$1000),ROW(AF181)-ROW(AF$7)),1),"")</f>
        <v/>
      </c>
      <c r="AG181" s="49" t="str">
        <f ca="1">IF(AH181="","",IF(INDEX(Data!$BI:$BI,MATCH(AH181,Data!$A:$A,0),1)=0,"",INDEX(Data!$BI:$BI,MATCH(AH181,Data!$A:$A,0),1)))</f>
        <v/>
      </c>
      <c r="AH181" s="49" t="str">
        <f ca="1">IFERROR(INDEX(Data!$A$1:AL$1000,_xlfn.AGGREGATE(15,6,(OFFSET(Data!$A$1,0,MATCH(AH$6,Data!$1:$1,0)-1,1000,1)=IF(AH$7="","Yes",AH$7))/(OFFSET(Data!$A$1,0,MATCH(AH$6,Data!$1:$1,0)-1,1000,1)=IF(AH$7="","Yes",AH$7))*ROW(Data!$C$1:$C$1000),ROW(AH181)-ROW(AH$7)),1),"")</f>
        <v/>
      </c>
    </row>
    <row r="182" spans="1:34" x14ac:dyDescent="0.4">
      <c r="A182" s="49" t="str">
        <f ca="1">IF(B182="","",IF(INDEX(Data!$BI:$BI,MATCH(B182,Data!$A:$A,0),1)=0,"",INDEX(Data!$BI:$BI,MATCH(B182,Data!$A:$A,0),1)))</f>
        <v/>
      </c>
      <c r="B182" s="49" t="str">
        <f ca="1">IFERROR(INDEX(Data!A$1:$A$1000,_xlfn.AGGREGATE(15,6,(OFFSET(Data!$A$1,0,MATCH(B$6,Data!$1:$1,0)-1,1000,1)=IF(B$7="","Yes",B$7))/(OFFSET(Data!$A$1,0,MATCH(B$6,Data!$1:$1,0)-1,1000,1)=IF(B$7="","Yes",B$7))*ROW(Data!$C$1:$C$1000),ROW(B182)-ROW(B$7)),1),"")</f>
        <v/>
      </c>
      <c r="C182" s="49" t="str">
        <f ca="1">IF(D182="","",IF(INDEX(Data!$BI:$BI,MATCH(D182,Data!$A:$A,0),1)=0,"",INDEX(Data!$BI:$BI,MATCH(D182,Data!$A:$A,0),1)))</f>
        <v/>
      </c>
      <c r="D182" s="49" t="str">
        <f ca="1">IFERROR(INDEX(Data!$A$1:C$1000,_xlfn.AGGREGATE(15,6,(OFFSET(Data!$A$1,0,MATCH(D$6,Data!$1:$1,0)-1,1000,1)=IF(D$7="","Yes",D$7))/(OFFSET(Data!$A$1,0,MATCH(D$6,Data!$1:$1,0)-1,1000,1)=IF(D$7="","Yes",D$7))*ROW(Data!$C$1:$C$1000),ROW(D182)-ROW(D$7)),1),"")</f>
        <v/>
      </c>
      <c r="E182" s="49" t="str">
        <f ca="1">IF(F182="","",IF(INDEX(Data!$BI:$BI,MATCH(F182,Data!$A:$A,0),1)=0,"",INDEX(Data!$BI:$BI,MATCH(F182,Data!$A:$A,0),1)))</f>
        <v/>
      </c>
      <c r="F182" s="49" t="str">
        <f ca="1">IFERROR(INDEX(Data!$A$1:E$1000,_xlfn.AGGREGATE(15,6,(OFFSET(Data!$A$1,0,MATCH(F$6,Data!$1:$1,0)-1,1000,1)=IF(F$7="","Yes",F$7))/(OFFSET(Data!$A$1,0,MATCH(F$6,Data!$1:$1,0)-1,1000,1)=IF(F$7="","Yes",F$7))*ROW(Data!$C$1:$C$1000),ROW(F182)-ROW(F$7)),1),"")</f>
        <v/>
      </c>
      <c r="G182" s="49" t="str">
        <f ca="1">IF(H182="","",IF(INDEX(Data!$BI:$BI,MATCH(H182,Data!$A:$A,0),1)=0,"",INDEX(Data!$BI:$BI,MATCH(H182,Data!$A:$A,0),1)))</f>
        <v/>
      </c>
      <c r="H182" s="49" t="str">
        <f ca="1">IFERROR(INDEX(Data!$A$1:G$1000,_xlfn.AGGREGATE(15,6,(OFFSET(Data!$A$1,0,MATCH(H$6,Data!$1:$1,0)-1,1000,1)=IF(H$7="","Yes",H$7))/(OFFSET(Data!$A$1,0,MATCH(H$6,Data!$1:$1,0)-1,1000,1)=IF(H$7="","Yes",H$7))*ROW(Data!$C$1:$C$1000),ROW(H182)-ROW(H$7)),1),"")</f>
        <v/>
      </c>
      <c r="I182" s="49" t="str">
        <f ca="1">IF(J182="","",IF(INDEX(Data!$BI:$BI,MATCH(J182,Data!$A:$A,0),1)=0,"",INDEX(Data!$BI:$BI,MATCH(J182,Data!$A:$A,0),1)))</f>
        <v/>
      </c>
      <c r="J182" s="49" t="str">
        <f ca="1">IFERROR(INDEX(Data!$A$1:I$1000,_xlfn.AGGREGATE(15,6,(OFFSET(Data!$A$1,0,MATCH(J$6,Data!$1:$1,0)-1,1000,1)=IF(J$7="","Yes",J$7))/(OFFSET(Data!$A$1,0,MATCH(J$6,Data!$1:$1,0)-1,1000,1)=IF(J$7="","Yes",J$7))*ROW(Data!$C$1:$C$1000),ROW(J182)-ROW(J$7)),1),"")</f>
        <v/>
      </c>
      <c r="K182" s="49" t="str">
        <f ca="1">IF(L182="","",IF(INDEX(Data!$BI:$BI,MATCH(L182,Data!$A:$A,0),1)=0,"",INDEX(Data!$BI:$BI,MATCH(L182,Data!$A:$A,0),1)))</f>
        <v/>
      </c>
      <c r="L182" s="49" t="str">
        <f ca="1">IFERROR(INDEX(Data!$A$1:K$1000,_xlfn.AGGREGATE(15,6,(OFFSET(Data!$A$1,0,MATCH(L$6,Data!$1:$1,0)-1,1000,1)=IF(L$7="","Yes",L$7))/(OFFSET(Data!$A$1,0,MATCH(L$6,Data!$1:$1,0)-1,1000,1)=IF(L$7="","Yes",L$7))*ROW(Data!$C$1:$C$1000),ROW(L182)-ROW(L$7)),1),"")</f>
        <v/>
      </c>
      <c r="M182" s="49" t="str">
        <f ca="1">IF(N182="","",IF(INDEX(Data!$BI:$BI,MATCH(N182,Data!$A:$A,0),1)=0,"",INDEX(Data!$BI:$BI,MATCH(N182,Data!$A:$A,0),1)))</f>
        <v/>
      </c>
      <c r="N182" s="49" t="str">
        <f ca="1">IFERROR(INDEX(Data!$A$1:M$1000,_xlfn.AGGREGATE(15,6,(OFFSET(Data!$A$1,0,MATCH(N$6,Data!$1:$1,0)-1,1000,1)=IF(N$7="","Yes",N$7))/(OFFSET(Data!$A$1,0,MATCH(N$6,Data!$1:$1,0)-1,1000,1)=IF(N$7="","Yes",N$7))*ROW(Data!$C$1:$C$1000),ROW(N182)-ROW(N$7)),1),"")</f>
        <v/>
      </c>
      <c r="O182" s="49" t="str">
        <f ca="1">IF(P182="","",IF(INDEX(Data!$BI:$BI,MATCH(P182,Data!$A:$A,0),1)=0,"",INDEX(Data!$BI:$BI,MATCH(P182,Data!$A:$A,0),1)))</f>
        <v/>
      </c>
      <c r="P182" s="49" t="str">
        <f ca="1">IFERROR(INDEX(Data!$A$1:O$1000,_xlfn.AGGREGATE(15,6,(OFFSET(Data!$A$1,0,MATCH(P$6,Data!$1:$1,0)-1,1000,1)=IF(P$7="","Yes",P$7))/(OFFSET(Data!$A$1,0,MATCH(P$6,Data!$1:$1,0)-1,1000,1)=IF(P$7="","Yes",P$7))*ROW(Data!$C$1:$C$1000),ROW(P182)-ROW(P$7)),1),"")</f>
        <v/>
      </c>
      <c r="Q182" s="49" t="str">
        <f ca="1">IF(R182="","",IF(INDEX(Data!$BI:$BI,MATCH(R182,Data!$A:$A,0),1)=0,"",INDEX(Data!$BI:$BI,MATCH(R182,Data!$A:$A,0),1)))</f>
        <v/>
      </c>
      <c r="R182" s="49" t="str">
        <f ca="1">IFERROR(INDEX(Data!$A$1:Q$1000,_xlfn.AGGREGATE(15,6,(OFFSET(Data!$A$1,0,MATCH(R$6,Data!$1:$1,0)-1,1000,1)=IF(R$7="","Yes",R$7))/(OFFSET(Data!$A$1,0,MATCH(R$6,Data!$1:$1,0)-1,1000,1)=IF(R$7="","Yes",R$7))*ROW(Data!$C$1:$C$1000),ROW(R182)-ROW(R$7)),1),"")</f>
        <v/>
      </c>
      <c r="S182" s="49" t="str">
        <f ca="1">IF(T182="","",IF(INDEX(Data!$BI:$BI,MATCH(T182,Data!$A:$A,0),1)=0,"",INDEX(Data!$BI:$BI,MATCH(T182,Data!$A:$A,0),1)))</f>
        <v/>
      </c>
      <c r="T182" s="49" t="str">
        <f ca="1">IFERROR(INDEX(Data!$A$1:R$1000,_xlfn.AGGREGATE(15,6,(OFFSET(Data!$A$1,0,MATCH(T$6,Data!$1:$1,0)-1,1000,1)=IF(T$7="","Yes",T$7))/(OFFSET(Data!$A$1,0,MATCH(T$6,Data!$1:$1,0)-1,1000,1)=IF(T$7="","Yes",T$7))*ROW(Data!$C$1:$C$1000),ROW(T182)-ROW(T$7)),1),"")</f>
        <v/>
      </c>
      <c r="U182" s="49" t="str">
        <f ca="1">IF(V182="","",IF(INDEX(Data!$BI:$BI,MATCH(V182,Data!$A:$A,0),1)=0,"",INDEX(Data!$BI:$BI,MATCH(V182,Data!$A:$A,0),1)))</f>
        <v/>
      </c>
      <c r="V182" s="49" t="str">
        <f ca="1">IFERROR(INDEX(Data!$A$1:T$1000,_xlfn.AGGREGATE(15,6,(OFFSET(Data!$A$1,0,MATCH(V$6,Data!$1:$1,0)-1,1000,1)=IF(V$7="","Yes",V$7))/(OFFSET(Data!$A$1,0,MATCH(V$6,Data!$1:$1,0)-1,1000,1)=IF(V$7="","Yes",V$7))*ROW(Data!$C$1:$C$1000),ROW(V182)-ROW(V$7)),1),"")</f>
        <v/>
      </c>
      <c r="W182" s="49" t="str">
        <f ca="1">IF(X182="","",IF(INDEX(Data!$BI:$BI,MATCH(X182,Data!$A:$A,0),1)=0,"",INDEX(Data!$BI:$BI,MATCH(X182,Data!$A:$A,0),1)))</f>
        <v/>
      </c>
      <c r="X182" s="49" t="str">
        <f ca="1">IFERROR(INDEX(Data!$A$1:V$1000,_xlfn.AGGREGATE(15,6,(OFFSET(Data!$A$1,0,MATCH(X$6,Data!$1:$1,0)-1,1000,1)=IF(X$7="","Yes",X$7))/(OFFSET(Data!$A$1,0,MATCH(X$6,Data!$1:$1,0)-1,1000,1)=IF(X$7="","Yes",X$7))*ROW(Data!$C$1:$C$1000),ROW(X182)-ROW(X$7)),1),"")</f>
        <v/>
      </c>
      <c r="Y182" s="49" t="str">
        <f ca="1">IF(Z182="","",IF(INDEX(Data!$BI:$BI,MATCH(Z182,Data!$A:$A,0),1)=0,"",INDEX(Data!$BI:$BI,MATCH(Z182,Data!$A:$A,0),1)))</f>
        <v/>
      </c>
      <c r="Z182" s="49" t="str">
        <f ca="1">IFERROR(INDEX(Data!$A$1:X$1000,_xlfn.AGGREGATE(15,6,(OFFSET(Data!$A$1,0,MATCH(Z$6,Data!$1:$1,0)-1,1000,1)=IF(Z$7="","Yes",Z$7))/(OFFSET(Data!$A$1,0,MATCH(Z$6,Data!$1:$1,0)-1,1000,1)=IF(Z$7="","Yes",Z$7))*ROW(Data!$C$1:$C$1000),ROW(Z182)-ROW(Z$7)),1),"")</f>
        <v/>
      </c>
      <c r="AA182" s="49" t="str">
        <f ca="1">IF(AB182="","",IF(INDEX(Data!$BI:$BI,MATCH(AB182,Data!$A:$A,0),1)=0,"",INDEX(Data!$BI:$BI,MATCH(AB182,Data!$A:$A,0),1)))</f>
        <v/>
      </c>
      <c r="AB182" s="49" t="str">
        <f ca="1">IFERROR(INDEX(Data!$A$1:Z$1000,_xlfn.AGGREGATE(15,6,(OFFSET(Data!$A$1,0,MATCH(AB$6,Data!$1:$1,0)-1,1000,1)=IF(AB$7="","Yes",AB$7))/(OFFSET(Data!$A$1,0,MATCH(AB$6,Data!$1:$1,0)-1,1000,1)=IF(AB$7="","Yes",AB$7))*ROW(Data!$C$1:$C$1000),ROW(AB182)-ROW(AB$7)),1),"")</f>
        <v/>
      </c>
      <c r="AC182" s="49" t="str">
        <f ca="1">IF(AD182="","",IF(INDEX(Data!$BI:$BI,MATCH(AD182,Data!$A:$A,0),1)=0,"",INDEX(Data!$BI:$BI,MATCH(AD182,Data!$A:$A,0),1)))</f>
        <v/>
      </c>
      <c r="AD182" s="49" t="str">
        <f ca="1">IFERROR(INDEX(Data!$A$1:AB$1000,_xlfn.AGGREGATE(15,6,(OFFSET(Data!$A$1,0,MATCH(AD$6,Data!$1:$1,0)-1,1000,1)=IF(AD$7="","Yes",AD$7))/(OFFSET(Data!$A$1,0,MATCH(AD$6,Data!$1:$1,0)-1,1000,1)=IF(AD$7="","Yes",AD$7))*ROW(Data!$C$1:$C$1000),ROW(AD182)-ROW(AD$7)),1),"")</f>
        <v/>
      </c>
      <c r="AE182" s="49" t="str">
        <f ca="1">IF(AF182="","",IF(INDEX(Data!$BI:$BI,MATCH(AF182,Data!$A:$A,0),1)=0,"",INDEX(Data!$BI:$BI,MATCH(AF182,Data!$A:$A,0),1)))</f>
        <v/>
      </c>
      <c r="AF182" s="49" t="str">
        <f ca="1">IFERROR(INDEX(Data!$A$1:AJ$1000,_xlfn.AGGREGATE(15,6,(OFFSET(Data!$A$1,0,MATCH(AF$6,Data!$1:$1,0)-1,1000,1)=IF(AF$7="","Yes",AF$7))/(OFFSET(Data!$A$1,0,MATCH(AF$6,Data!$1:$1,0)-1,1000,1)=IF(AF$7="","Yes",AF$7))*ROW(Data!$C$1:$C$1000),ROW(AF182)-ROW(AF$7)),1),"")</f>
        <v/>
      </c>
      <c r="AG182" s="49" t="str">
        <f ca="1">IF(AH182="","",IF(INDEX(Data!$BI:$BI,MATCH(AH182,Data!$A:$A,0),1)=0,"",INDEX(Data!$BI:$BI,MATCH(AH182,Data!$A:$A,0),1)))</f>
        <v/>
      </c>
      <c r="AH182" s="49" t="str">
        <f ca="1">IFERROR(INDEX(Data!$A$1:AL$1000,_xlfn.AGGREGATE(15,6,(OFFSET(Data!$A$1,0,MATCH(AH$6,Data!$1:$1,0)-1,1000,1)=IF(AH$7="","Yes",AH$7))/(OFFSET(Data!$A$1,0,MATCH(AH$6,Data!$1:$1,0)-1,1000,1)=IF(AH$7="","Yes",AH$7))*ROW(Data!$C$1:$C$1000),ROW(AH182)-ROW(AH$7)),1),"")</f>
        <v/>
      </c>
    </row>
    <row r="183" spans="1:34" x14ac:dyDescent="0.4">
      <c r="A183" s="49" t="str">
        <f ca="1">IF(B183="","",IF(INDEX(Data!$BI:$BI,MATCH(B183,Data!$A:$A,0),1)=0,"",INDEX(Data!$BI:$BI,MATCH(B183,Data!$A:$A,0),1)))</f>
        <v/>
      </c>
      <c r="B183" s="49" t="str">
        <f ca="1">IFERROR(INDEX(Data!A$1:$A$1000,_xlfn.AGGREGATE(15,6,(OFFSET(Data!$A$1,0,MATCH(B$6,Data!$1:$1,0)-1,1000,1)=IF(B$7="","Yes",B$7))/(OFFSET(Data!$A$1,0,MATCH(B$6,Data!$1:$1,0)-1,1000,1)=IF(B$7="","Yes",B$7))*ROW(Data!$C$1:$C$1000),ROW(B183)-ROW(B$7)),1),"")</f>
        <v/>
      </c>
      <c r="C183" s="49" t="str">
        <f ca="1">IF(D183="","",IF(INDEX(Data!$BI:$BI,MATCH(D183,Data!$A:$A,0),1)=0,"",INDEX(Data!$BI:$BI,MATCH(D183,Data!$A:$A,0),1)))</f>
        <v/>
      </c>
      <c r="D183" s="49" t="str">
        <f ca="1">IFERROR(INDEX(Data!$A$1:C$1000,_xlfn.AGGREGATE(15,6,(OFFSET(Data!$A$1,0,MATCH(D$6,Data!$1:$1,0)-1,1000,1)=IF(D$7="","Yes",D$7))/(OFFSET(Data!$A$1,0,MATCH(D$6,Data!$1:$1,0)-1,1000,1)=IF(D$7="","Yes",D$7))*ROW(Data!$C$1:$C$1000),ROW(D183)-ROW(D$7)),1),"")</f>
        <v/>
      </c>
      <c r="E183" s="49" t="str">
        <f ca="1">IF(F183="","",IF(INDEX(Data!$BI:$BI,MATCH(F183,Data!$A:$A,0),1)=0,"",INDEX(Data!$BI:$BI,MATCH(F183,Data!$A:$A,0),1)))</f>
        <v/>
      </c>
      <c r="F183" s="49" t="str">
        <f ca="1">IFERROR(INDEX(Data!$A$1:E$1000,_xlfn.AGGREGATE(15,6,(OFFSET(Data!$A$1,0,MATCH(F$6,Data!$1:$1,0)-1,1000,1)=IF(F$7="","Yes",F$7))/(OFFSET(Data!$A$1,0,MATCH(F$6,Data!$1:$1,0)-1,1000,1)=IF(F$7="","Yes",F$7))*ROW(Data!$C$1:$C$1000),ROW(F183)-ROW(F$7)),1),"")</f>
        <v/>
      </c>
      <c r="G183" s="49" t="str">
        <f ca="1">IF(H183="","",IF(INDEX(Data!$BI:$BI,MATCH(H183,Data!$A:$A,0),1)=0,"",INDEX(Data!$BI:$BI,MATCH(H183,Data!$A:$A,0),1)))</f>
        <v/>
      </c>
      <c r="H183" s="49" t="str">
        <f ca="1">IFERROR(INDEX(Data!$A$1:G$1000,_xlfn.AGGREGATE(15,6,(OFFSET(Data!$A$1,0,MATCH(H$6,Data!$1:$1,0)-1,1000,1)=IF(H$7="","Yes",H$7))/(OFFSET(Data!$A$1,0,MATCH(H$6,Data!$1:$1,0)-1,1000,1)=IF(H$7="","Yes",H$7))*ROW(Data!$C$1:$C$1000),ROW(H183)-ROW(H$7)),1),"")</f>
        <v/>
      </c>
      <c r="I183" s="49" t="str">
        <f ca="1">IF(J183="","",IF(INDEX(Data!$BI:$BI,MATCH(J183,Data!$A:$A,0),1)=0,"",INDEX(Data!$BI:$BI,MATCH(J183,Data!$A:$A,0),1)))</f>
        <v/>
      </c>
      <c r="J183" s="49" t="str">
        <f ca="1">IFERROR(INDEX(Data!$A$1:I$1000,_xlfn.AGGREGATE(15,6,(OFFSET(Data!$A$1,0,MATCH(J$6,Data!$1:$1,0)-1,1000,1)=IF(J$7="","Yes",J$7))/(OFFSET(Data!$A$1,0,MATCH(J$6,Data!$1:$1,0)-1,1000,1)=IF(J$7="","Yes",J$7))*ROW(Data!$C$1:$C$1000),ROW(J183)-ROW(J$7)),1),"")</f>
        <v/>
      </c>
      <c r="K183" s="49" t="str">
        <f ca="1">IF(L183="","",IF(INDEX(Data!$BI:$BI,MATCH(L183,Data!$A:$A,0),1)=0,"",INDEX(Data!$BI:$BI,MATCH(L183,Data!$A:$A,0),1)))</f>
        <v/>
      </c>
      <c r="L183" s="49" t="str">
        <f ca="1">IFERROR(INDEX(Data!$A$1:K$1000,_xlfn.AGGREGATE(15,6,(OFFSET(Data!$A$1,0,MATCH(L$6,Data!$1:$1,0)-1,1000,1)=IF(L$7="","Yes",L$7))/(OFFSET(Data!$A$1,0,MATCH(L$6,Data!$1:$1,0)-1,1000,1)=IF(L$7="","Yes",L$7))*ROW(Data!$C$1:$C$1000),ROW(L183)-ROW(L$7)),1),"")</f>
        <v/>
      </c>
      <c r="M183" s="49" t="str">
        <f ca="1">IF(N183="","",IF(INDEX(Data!$BI:$BI,MATCH(N183,Data!$A:$A,0),1)=0,"",INDEX(Data!$BI:$BI,MATCH(N183,Data!$A:$A,0),1)))</f>
        <v/>
      </c>
      <c r="N183" s="49" t="str">
        <f ca="1">IFERROR(INDEX(Data!$A$1:M$1000,_xlfn.AGGREGATE(15,6,(OFFSET(Data!$A$1,0,MATCH(N$6,Data!$1:$1,0)-1,1000,1)=IF(N$7="","Yes",N$7))/(OFFSET(Data!$A$1,0,MATCH(N$6,Data!$1:$1,0)-1,1000,1)=IF(N$7="","Yes",N$7))*ROW(Data!$C$1:$C$1000),ROW(N183)-ROW(N$7)),1),"")</f>
        <v/>
      </c>
      <c r="O183" s="49" t="str">
        <f ca="1">IF(P183="","",IF(INDEX(Data!$BI:$BI,MATCH(P183,Data!$A:$A,0),1)=0,"",INDEX(Data!$BI:$BI,MATCH(P183,Data!$A:$A,0),1)))</f>
        <v/>
      </c>
      <c r="P183" s="49" t="str">
        <f ca="1">IFERROR(INDEX(Data!$A$1:O$1000,_xlfn.AGGREGATE(15,6,(OFFSET(Data!$A$1,0,MATCH(P$6,Data!$1:$1,0)-1,1000,1)=IF(P$7="","Yes",P$7))/(OFFSET(Data!$A$1,0,MATCH(P$6,Data!$1:$1,0)-1,1000,1)=IF(P$7="","Yes",P$7))*ROW(Data!$C$1:$C$1000),ROW(P183)-ROW(P$7)),1),"")</f>
        <v/>
      </c>
      <c r="Q183" s="49" t="str">
        <f ca="1">IF(R183="","",IF(INDEX(Data!$BI:$BI,MATCH(R183,Data!$A:$A,0),1)=0,"",INDEX(Data!$BI:$BI,MATCH(R183,Data!$A:$A,0),1)))</f>
        <v/>
      </c>
      <c r="R183" s="49" t="str">
        <f ca="1">IFERROR(INDEX(Data!$A$1:Q$1000,_xlfn.AGGREGATE(15,6,(OFFSET(Data!$A$1,0,MATCH(R$6,Data!$1:$1,0)-1,1000,1)=IF(R$7="","Yes",R$7))/(OFFSET(Data!$A$1,0,MATCH(R$6,Data!$1:$1,0)-1,1000,1)=IF(R$7="","Yes",R$7))*ROW(Data!$C$1:$C$1000),ROW(R183)-ROW(R$7)),1),"")</f>
        <v/>
      </c>
      <c r="S183" s="49" t="str">
        <f ca="1">IF(T183="","",IF(INDEX(Data!$BI:$BI,MATCH(T183,Data!$A:$A,0),1)=0,"",INDEX(Data!$BI:$BI,MATCH(T183,Data!$A:$A,0),1)))</f>
        <v/>
      </c>
      <c r="T183" s="49" t="str">
        <f ca="1">IFERROR(INDEX(Data!$A$1:R$1000,_xlfn.AGGREGATE(15,6,(OFFSET(Data!$A$1,0,MATCH(T$6,Data!$1:$1,0)-1,1000,1)=IF(T$7="","Yes",T$7))/(OFFSET(Data!$A$1,0,MATCH(T$6,Data!$1:$1,0)-1,1000,1)=IF(T$7="","Yes",T$7))*ROW(Data!$C$1:$C$1000),ROW(T183)-ROW(T$7)),1),"")</f>
        <v/>
      </c>
      <c r="U183" s="49" t="str">
        <f ca="1">IF(V183="","",IF(INDEX(Data!$BI:$BI,MATCH(V183,Data!$A:$A,0),1)=0,"",INDEX(Data!$BI:$BI,MATCH(V183,Data!$A:$A,0),1)))</f>
        <v/>
      </c>
      <c r="V183" s="49" t="str">
        <f ca="1">IFERROR(INDEX(Data!$A$1:T$1000,_xlfn.AGGREGATE(15,6,(OFFSET(Data!$A$1,0,MATCH(V$6,Data!$1:$1,0)-1,1000,1)=IF(V$7="","Yes",V$7))/(OFFSET(Data!$A$1,0,MATCH(V$6,Data!$1:$1,0)-1,1000,1)=IF(V$7="","Yes",V$7))*ROW(Data!$C$1:$C$1000),ROW(V183)-ROW(V$7)),1),"")</f>
        <v/>
      </c>
      <c r="W183" s="49" t="str">
        <f ca="1">IF(X183="","",IF(INDEX(Data!$BI:$BI,MATCH(X183,Data!$A:$A,0),1)=0,"",INDEX(Data!$BI:$BI,MATCH(X183,Data!$A:$A,0),1)))</f>
        <v/>
      </c>
      <c r="X183" s="49" t="str">
        <f ca="1">IFERROR(INDEX(Data!$A$1:V$1000,_xlfn.AGGREGATE(15,6,(OFFSET(Data!$A$1,0,MATCH(X$6,Data!$1:$1,0)-1,1000,1)=IF(X$7="","Yes",X$7))/(OFFSET(Data!$A$1,0,MATCH(X$6,Data!$1:$1,0)-1,1000,1)=IF(X$7="","Yes",X$7))*ROW(Data!$C$1:$C$1000),ROW(X183)-ROW(X$7)),1),"")</f>
        <v/>
      </c>
      <c r="Y183" s="49" t="str">
        <f ca="1">IF(Z183="","",IF(INDEX(Data!$BI:$BI,MATCH(Z183,Data!$A:$A,0),1)=0,"",INDEX(Data!$BI:$BI,MATCH(Z183,Data!$A:$A,0),1)))</f>
        <v/>
      </c>
      <c r="Z183" s="49" t="str">
        <f ca="1">IFERROR(INDEX(Data!$A$1:X$1000,_xlfn.AGGREGATE(15,6,(OFFSET(Data!$A$1,0,MATCH(Z$6,Data!$1:$1,0)-1,1000,1)=IF(Z$7="","Yes",Z$7))/(OFFSET(Data!$A$1,0,MATCH(Z$6,Data!$1:$1,0)-1,1000,1)=IF(Z$7="","Yes",Z$7))*ROW(Data!$C$1:$C$1000),ROW(Z183)-ROW(Z$7)),1),"")</f>
        <v/>
      </c>
      <c r="AA183" s="49" t="str">
        <f ca="1">IF(AB183="","",IF(INDEX(Data!$BI:$BI,MATCH(AB183,Data!$A:$A,0),1)=0,"",INDEX(Data!$BI:$BI,MATCH(AB183,Data!$A:$A,0),1)))</f>
        <v/>
      </c>
      <c r="AB183" s="49" t="str">
        <f ca="1">IFERROR(INDEX(Data!$A$1:Z$1000,_xlfn.AGGREGATE(15,6,(OFFSET(Data!$A$1,0,MATCH(AB$6,Data!$1:$1,0)-1,1000,1)=IF(AB$7="","Yes",AB$7))/(OFFSET(Data!$A$1,0,MATCH(AB$6,Data!$1:$1,0)-1,1000,1)=IF(AB$7="","Yes",AB$7))*ROW(Data!$C$1:$C$1000),ROW(AB183)-ROW(AB$7)),1),"")</f>
        <v/>
      </c>
      <c r="AC183" s="49" t="str">
        <f ca="1">IF(AD183="","",IF(INDEX(Data!$BI:$BI,MATCH(AD183,Data!$A:$A,0),1)=0,"",INDEX(Data!$BI:$BI,MATCH(AD183,Data!$A:$A,0),1)))</f>
        <v/>
      </c>
      <c r="AD183" s="49" t="str">
        <f ca="1">IFERROR(INDEX(Data!$A$1:AB$1000,_xlfn.AGGREGATE(15,6,(OFFSET(Data!$A$1,0,MATCH(AD$6,Data!$1:$1,0)-1,1000,1)=IF(AD$7="","Yes",AD$7))/(OFFSET(Data!$A$1,0,MATCH(AD$6,Data!$1:$1,0)-1,1000,1)=IF(AD$7="","Yes",AD$7))*ROW(Data!$C$1:$C$1000),ROW(AD183)-ROW(AD$7)),1),"")</f>
        <v/>
      </c>
      <c r="AE183" s="49" t="str">
        <f ca="1">IF(AF183="","",IF(INDEX(Data!$BI:$BI,MATCH(AF183,Data!$A:$A,0),1)=0,"",INDEX(Data!$BI:$BI,MATCH(AF183,Data!$A:$A,0),1)))</f>
        <v/>
      </c>
      <c r="AF183" s="49" t="str">
        <f ca="1">IFERROR(INDEX(Data!$A$1:AJ$1000,_xlfn.AGGREGATE(15,6,(OFFSET(Data!$A$1,0,MATCH(AF$6,Data!$1:$1,0)-1,1000,1)=IF(AF$7="","Yes",AF$7))/(OFFSET(Data!$A$1,0,MATCH(AF$6,Data!$1:$1,0)-1,1000,1)=IF(AF$7="","Yes",AF$7))*ROW(Data!$C$1:$C$1000),ROW(AF183)-ROW(AF$7)),1),"")</f>
        <v/>
      </c>
      <c r="AG183" s="49" t="str">
        <f ca="1">IF(AH183="","",IF(INDEX(Data!$BI:$BI,MATCH(AH183,Data!$A:$A,0),1)=0,"",INDEX(Data!$BI:$BI,MATCH(AH183,Data!$A:$A,0),1)))</f>
        <v/>
      </c>
      <c r="AH183" s="49" t="str">
        <f ca="1">IFERROR(INDEX(Data!$A$1:AL$1000,_xlfn.AGGREGATE(15,6,(OFFSET(Data!$A$1,0,MATCH(AH$6,Data!$1:$1,0)-1,1000,1)=IF(AH$7="","Yes",AH$7))/(OFFSET(Data!$A$1,0,MATCH(AH$6,Data!$1:$1,0)-1,1000,1)=IF(AH$7="","Yes",AH$7))*ROW(Data!$C$1:$C$1000),ROW(AH183)-ROW(AH$7)),1),"")</f>
        <v/>
      </c>
    </row>
    <row r="184" spans="1:34" x14ac:dyDescent="0.4">
      <c r="A184" s="49" t="str">
        <f ca="1">IF(B184="","",IF(INDEX(Data!$BI:$BI,MATCH(B184,Data!$A:$A,0),1)=0,"",INDEX(Data!$BI:$BI,MATCH(B184,Data!$A:$A,0),1)))</f>
        <v/>
      </c>
      <c r="B184" s="49" t="str">
        <f ca="1">IFERROR(INDEX(Data!A$1:$A$1000,_xlfn.AGGREGATE(15,6,(OFFSET(Data!$A$1,0,MATCH(B$6,Data!$1:$1,0)-1,1000,1)=IF(B$7="","Yes",B$7))/(OFFSET(Data!$A$1,0,MATCH(B$6,Data!$1:$1,0)-1,1000,1)=IF(B$7="","Yes",B$7))*ROW(Data!$C$1:$C$1000),ROW(B184)-ROW(B$7)),1),"")</f>
        <v/>
      </c>
      <c r="C184" s="49" t="str">
        <f ca="1">IF(D184="","",IF(INDEX(Data!$BI:$BI,MATCH(D184,Data!$A:$A,0),1)=0,"",INDEX(Data!$BI:$BI,MATCH(D184,Data!$A:$A,0),1)))</f>
        <v/>
      </c>
      <c r="D184" s="49" t="str">
        <f ca="1">IFERROR(INDEX(Data!$A$1:C$1000,_xlfn.AGGREGATE(15,6,(OFFSET(Data!$A$1,0,MATCH(D$6,Data!$1:$1,0)-1,1000,1)=IF(D$7="","Yes",D$7))/(OFFSET(Data!$A$1,0,MATCH(D$6,Data!$1:$1,0)-1,1000,1)=IF(D$7="","Yes",D$7))*ROW(Data!$C$1:$C$1000),ROW(D184)-ROW(D$7)),1),"")</f>
        <v/>
      </c>
      <c r="E184" s="49" t="str">
        <f ca="1">IF(F184="","",IF(INDEX(Data!$BI:$BI,MATCH(F184,Data!$A:$A,0),1)=0,"",INDEX(Data!$BI:$BI,MATCH(F184,Data!$A:$A,0),1)))</f>
        <v/>
      </c>
      <c r="F184" s="49" t="str">
        <f ca="1">IFERROR(INDEX(Data!$A$1:E$1000,_xlfn.AGGREGATE(15,6,(OFFSET(Data!$A$1,0,MATCH(F$6,Data!$1:$1,0)-1,1000,1)=IF(F$7="","Yes",F$7))/(OFFSET(Data!$A$1,0,MATCH(F$6,Data!$1:$1,0)-1,1000,1)=IF(F$7="","Yes",F$7))*ROW(Data!$C$1:$C$1000),ROW(F184)-ROW(F$7)),1),"")</f>
        <v/>
      </c>
      <c r="G184" s="49" t="str">
        <f ca="1">IF(H184="","",IF(INDEX(Data!$BI:$BI,MATCH(H184,Data!$A:$A,0),1)=0,"",INDEX(Data!$BI:$BI,MATCH(H184,Data!$A:$A,0),1)))</f>
        <v/>
      </c>
      <c r="H184" s="49" t="str">
        <f ca="1">IFERROR(INDEX(Data!$A$1:G$1000,_xlfn.AGGREGATE(15,6,(OFFSET(Data!$A$1,0,MATCH(H$6,Data!$1:$1,0)-1,1000,1)=IF(H$7="","Yes",H$7))/(OFFSET(Data!$A$1,0,MATCH(H$6,Data!$1:$1,0)-1,1000,1)=IF(H$7="","Yes",H$7))*ROW(Data!$C$1:$C$1000),ROW(H184)-ROW(H$7)),1),"")</f>
        <v/>
      </c>
      <c r="I184" s="49" t="str">
        <f ca="1">IF(J184="","",IF(INDEX(Data!$BI:$BI,MATCH(J184,Data!$A:$A,0),1)=0,"",INDEX(Data!$BI:$BI,MATCH(J184,Data!$A:$A,0),1)))</f>
        <v/>
      </c>
      <c r="J184" s="49" t="str">
        <f ca="1">IFERROR(INDEX(Data!$A$1:I$1000,_xlfn.AGGREGATE(15,6,(OFFSET(Data!$A$1,0,MATCH(J$6,Data!$1:$1,0)-1,1000,1)=IF(J$7="","Yes",J$7))/(OFFSET(Data!$A$1,0,MATCH(J$6,Data!$1:$1,0)-1,1000,1)=IF(J$7="","Yes",J$7))*ROW(Data!$C$1:$C$1000),ROW(J184)-ROW(J$7)),1),"")</f>
        <v/>
      </c>
      <c r="K184" s="49" t="str">
        <f ca="1">IF(L184="","",IF(INDEX(Data!$BI:$BI,MATCH(L184,Data!$A:$A,0),1)=0,"",INDEX(Data!$BI:$BI,MATCH(L184,Data!$A:$A,0),1)))</f>
        <v/>
      </c>
      <c r="L184" s="49" t="str">
        <f ca="1">IFERROR(INDEX(Data!$A$1:K$1000,_xlfn.AGGREGATE(15,6,(OFFSET(Data!$A$1,0,MATCH(L$6,Data!$1:$1,0)-1,1000,1)=IF(L$7="","Yes",L$7))/(OFFSET(Data!$A$1,0,MATCH(L$6,Data!$1:$1,0)-1,1000,1)=IF(L$7="","Yes",L$7))*ROW(Data!$C$1:$C$1000),ROW(L184)-ROW(L$7)),1),"")</f>
        <v/>
      </c>
      <c r="M184" s="49" t="str">
        <f ca="1">IF(N184="","",IF(INDEX(Data!$BI:$BI,MATCH(N184,Data!$A:$A,0),1)=0,"",INDEX(Data!$BI:$BI,MATCH(N184,Data!$A:$A,0),1)))</f>
        <v/>
      </c>
      <c r="N184" s="49" t="str">
        <f ca="1">IFERROR(INDEX(Data!$A$1:M$1000,_xlfn.AGGREGATE(15,6,(OFFSET(Data!$A$1,0,MATCH(N$6,Data!$1:$1,0)-1,1000,1)=IF(N$7="","Yes",N$7))/(OFFSET(Data!$A$1,0,MATCH(N$6,Data!$1:$1,0)-1,1000,1)=IF(N$7="","Yes",N$7))*ROW(Data!$C$1:$C$1000),ROW(N184)-ROW(N$7)),1),"")</f>
        <v/>
      </c>
      <c r="O184" s="49" t="str">
        <f ca="1">IF(P184="","",IF(INDEX(Data!$BI:$BI,MATCH(P184,Data!$A:$A,0),1)=0,"",INDEX(Data!$BI:$BI,MATCH(P184,Data!$A:$A,0),1)))</f>
        <v/>
      </c>
      <c r="P184" s="49" t="str">
        <f ca="1">IFERROR(INDEX(Data!$A$1:O$1000,_xlfn.AGGREGATE(15,6,(OFFSET(Data!$A$1,0,MATCH(P$6,Data!$1:$1,0)-1,1000,1)=IF(P$7="","Yes",P$7))/(OFFSET(Data!$A$1,0,MATCH(P$6,Data!$1:$1,0)-1,1000,1)=IF(P$7="","Yes",P$7))*ROW(Data!$C$1:$C$1000),ROW(P184)-ROW(P$7)),1),"")</f>
        <v/>
      </c>
      <c r="Q184" s="49" t="str">
        <f ca="1">IF(R184="","",IF(INDEX(Data!$BI:$BI,MATCH(R184,Data!$A:$A,0),1)=0,"",INDEX(Data!$BI:$BI,MATCH(R184,Data!$A:$A,0),1)))</f>
        <v/>
      </c>
      <c r="R184" s="49" t="str">
        <f ca="1">IFERROR(INDEX(Data!$A$1:Q$1000,_xlfn.AGGREGATE(15,6,(OFFSET(Data!$A$1,0,MATCH(R$6,Data!$1:$1,0)-1,1000,1)=IF(R$7="","Yes",R$7))/(OFFSET(Data!$A$1,0,MATCH(R$6,Data!$1:$1,0)-1,1000,1)=IF(R$7="","Yes",R$7))*ROW(Data!$C$1:$C$1000),ROW(R184)-ROW(R$7)),1),"")</f>
        <v/>
      </c>
      <c r="S184" s="49" t="str">
        <f ca="1">IF(T184="","",IF(INDEX(Data!$BI:$BI,MATCH(T184,Data!$A:$A,0),1)=0,"",INDEX(Data!$BI:$BI,MATCH(T184,Data!$A:$A,0),1)))</f>
        <v/>
      </c>
      <c r="T184" s="49" t="str">
        <f ca="1">IFERROR(INDEX(Data!$A$1:R$1000,_xlfn.AGGREGATE(15,6,(OFFSET(Data!$A$1,0,MATCH(T$6,Data!$1:$1,0)-1,1000,1)=IF(T$7="","Yes",T$7))/(OFFSET(Data!$A$1,0,MATCH(T$6,Data!$1:$1,0)-1,1000,1)=IF(T$7="","Yes",T$7))*ROW(Data!$C$1:$C$1000),ROW(T184)-ROW(T$7)),1),"")</f>
        <v/>
      </c>
      <c r="U184" s="49" t="str">
        <f ca="1">IF(V184="","",IF(INDEX(Data!$BI:$BI,MATCH(V184,Data!$A:$A,0),1)=0,"",INDEX(Data!$BI:$BI,MATCH(V184,Data!$A:$A,0),1)))</f>
        <v/>
      </c>
      <c r="V184" s="49" t="str">
        <f ca="1">IFERROR(INDEX(Data!$A$1:T$1000,_xlfn.AGGREGATE(15,6,(OFFSET(Data!$A$1,0,MATCH(V$6,Data!$1:$1,0)-1,1000,1)=IF(V$7="","Yes",V$7))/(OFFSET(Data!$A$1,0,MATCH(V$6,Data!$1:$1,0)-1,1000,1)=IF(V$7="","Yes",V$7))*ROW(Data!$C$1:$C$1000),ROW(V184)-ROW(V$7)),1),"")</f>
        <v/>
      </c>
      <c r="W184" s="49" t="str">
        <f ca="1">IF(X184="","",IF(INDEX(Data!$BI:$BI,MATCH(X184,Data!$A:$A,0),1)=0,"",INDEX(Data!$BI:$BI,MATCH(X184,Data!$A:$A,0),1)))</f>
        <v/>
      </c>
      <c r="X184" s="49" t="str">
        <f ca="1">IFERROR(INDEX(Data!$A$1:V$1000,_xlfn.AGGREGATE(15,6,(OFFSET(Data!$A$1,0,MATCH(X$6,Data!$1:$1,0)-1,1000,1)=IF(X$7="","Yes",X$7))/(OFFSET(Data!$A$1,0,MATCH(X$6,Data!$1:$1,0)-1,1000,1)=IF(X$7="","Yes",X$7))*ROW(Data!$C$1:$C$1000),ROW(X184)-ROW(X$7)),1),"")</f>
        <v/>
      </c>
      <c r="Y184" s="49" t="str">
        <f ca="1">IF(Z184="","",IF(INDEX(Data!$BI:$BI,MATCH(Z184,Data!$A:$A,0),1)=0,"",INDEX(Data!$BI:$BI,MATCH(Z184,Data!$A:$A,0),1)))</f>
        <v/>
      </c>
      <c r="Z184" s="49" t="str">
        <f ca="1">IFERROR(INDEX(Data!$A$1:X$1000,_xlfn.AGGREGATE(15,6,(OFFSET(Data!$A$1,0,MATCH(Z$6,Data!$1:$1,0)-1,1000,1)=IF(Z$7="","Yes",Z$7))/(OFFSET(Data!$A$1,0,MATCH(Z$6,Data!$1:$1,0)-1,1000,1)=IF(Z$7="","Yes",Z$7))*ROW(Data!$C$1:$C$1000),ROW(Z184)-ROW(Z$7)),1),"")</f>
        <v/>
      </c>
      <c r="AA184" s="49" t="str">
        <f ca="1">IF(AB184="","",IF(INDEX(Data!$BI:$BI,MATCH(AB184,Data!$A:$A,0),1)=0,"",INDEX(Data!$BI:$BI,MATCH(AB184,Data!$A:$A,0),1)))</f>
        <v/>
      </c>
      <c r="AB184" s="49" t="str">
        <f ca="1">IFERROR(INDEX(Data!$A$1:Z$1000,_xlfn.AGGREGATE(15,6,(OFFSET(Data!$A$1,0,MATCH(AB$6,Data!$1:$1,0)-1,1000,1)=IF(AB$7="","Yes",AB$7))/(OFFSET(Data!$A$1,0,MATCH(AB$6,Data!$1:$1,0)-1,1000,1)=IF(AB$7="","Yes",AB$7))*ROW(Data!$C$1:$C$1000),ROW(AB184)-ROW(AB$7)),1),"")</f>
        <v/>
      </c>
      <c r="AC184" s="49" t="str">
        <f ca="1">IF(AD184="","",IF(INDEX(Data!$BI:$BI,MATCH(AD184,Data!$A:$A,0),1)=0,"",INDEX(Data!$BI:$BI,MATCH(AD184,Data!$A:$A,0),1)))</f>
        <v/>
      </c>
      <c r="AD184" s="49" t="str">
        <f ca="1">IFERROR(INDEX(Data!$A$1:AB$1000,_xlfn.AGGREGATE(15,6,(OFFSET(Data!$A$1,0,MATCH(AD$6,Data!$1:$1,0)-1,1000,1)=IF(AD$7="","Yes",AD$7))/(OFFSET(Data!$A$1,0,MATCH(AD$6,Data!$1:$1,0)-1,1000,1)=IF(AD$7="","Yes",AD$7))*ROW(Data!$C$1:$C$1000),ROW(AD184)-ROW(AD$7)),1),"")</f>
        <v/>
      </c>
      <c r="AE184" s="49" t="str">
        <f ca="1">IF(AF184="","",IF(INDEX(Data!$BI:$BI,MATCH(AF184,Data!$A:$A,0),1)=0,"",INDEX(Data!$BI:$BI,MATCH(AF184,Data!$A:$A,0),1)))</f>
        <v/>
      </c>
      <c r="AF184" s="49" t="str">
        <f ca="1">IFERROR(INDEX(Data!$A$1:AJ$1000,_xlfn.AGGREGATE(15,6,(OFFSET(Data!$A$1,0,MATCH(AF$6,Data!$1:$1,0)-1,1000,1)=IF(AF$7="","Yes",AF$7))/(OFFSET(Data!$A$1,0,MATCH(AF$6,Data!$1:$1,0)-1,1000,1)=IF(AF$7="","Yes",AF$7))*ROW(Data!$C$1:$C$1000),ROW(AF184)-ROW(AF$7)),1),"")</f>
        <v/>
      </c>
      <c r="AG184" s="49" t="str">
        <f ca="1">IF(AH184="","",IF(INDEX(Data!$BI:$BI,MATCH(AH184,Data!$A:$A,0),1)=0,"",INDEX(Data!$BI:$BI,MATCH(AH184,Data!$A:$A,0),1)))</f>
        <v/>
      </c>
      <c r="AH184" s="49" t="str">
        <f ca="1">IFERROR(INDEX(Data!$A$1:AL$1000,_xlfn.AGGREGATE(15,6,(OFFSET(Data!$A$1,0,MATCH(AH$6,Data!$1:$1,0)-1,1000,1)=IF(AH$7="","Yes",AH$7))/(OFFSET(Data!$A$1,0,MATCH(AH$6,Data!$1:$1,0)-1,1000,1)=IF(AH$7="","Yes",AH$7))*ROW(Data!$C$1:$C$1000),ROW(AH184)-ROW(AH$7)),1),"")</f>
        <v/>
      </c>
    </row>
    <row r="185" spans="1:34" x14ac:dyDescent="0.4">
      <c r="A185" s="49" t="str">
        <f ca="1">IF(B185="","",IF(INDEX(Data!$BI:$BI,MATCH(B185,Data!$A:$A,0),1)=0,"",INDEX(Data!$BI:$BI,MATCH(B185,Data!$A:$A,0),1)))</f>
        <v/>
      </c>
      <c r="B185" s="49" t="str">
        <f ca="1">IFERROR(INDEX(Data!A$1:$A$1000,_xlfn.AGGREGATE(15,6,(OFFSET(Data!$A$1,0,MATCH(B$6,Data!$1:$1,0)-1,1000,1)=IF(B$7="","Yes",B$7))/(OFFSET(Data!$A$1,0,MATCH(B$6,Data!$1:$1,0)-1,1000,1)=IF(B$7="","Yes",B$7))*ROW(Data!$C$1:$C$1000),ROW(B185)-ROW(B$7)),1),"")</f>
        <v/>
      </c>
      <c r="C185" s="49" t="str">
        <f ca="1">IF(D185="","",IF(INDEX(Data!$BI:$BI,MATCH(D185,Data!$A:$A,0),1)=0,"",INDEX(Data!$BI:$BI,MATCH(D185,Data!$A:$A,0),1)))</f>
        <v/>
      </c>
      <c r="D185" s="49" t="str">
        <f ca="1">IFERROR(INDEX(Data!$A$1:C$1000,_xlfn.AGGREGATE(15,6,(OFFSET(Data!$A$1,0,MATCH(D$6,Data!$1:$1,0)-1,1000,1)=IF(D$7="","Yes",D$7))/(OFFSET(Data!$A$1,0,MATCH(D$6,Data!$1:$1,0)-1,1000,1)=IF(D$7="","Yes",D$7))*ROW(Data!$C$1:$C$1000),ROW(D185)-ROW(D$7)),1),"")</f>
        <v/>
      </c>
      <c r="E185" s="49" t="str">
        <f ca="1">IF(F185="","",IF(INDEX(Data!$BI:$BI,MATCH(F185,Data!$A:$A,0),1)=0,"",INDEX(Data!$BI:$BI,MATCH(F185,Data!$A:$A,0),1)))</f>
        <v/>
      </c>
      <c r="F185" s="49" t="str">
        <f ca="1">IFERROR(INDEX(Data!$A$1:E$1000,_xlfn.AGGREGATE(15,6,(OFFSET(Data!$A$1,0,MATCH(F$6,Data!$1:$1,0)-1,1000,1)=IF(F$7="","Yes",F$7))/(OFFSET(Data!$A$1,0,MATCH(F$6,Data!$1:$1,0)-1,1000,1)=IF(F$7="","Yes",F$7))*ROW(Data!$C$1:$C$1000),ROW(F185)-ROW(F$7)),1),"")</f>
        <v/>
      </c>
      <c r="G185" s="49" t="str">
        <f ca="1">IF(H185="","",IF(INDEX(Data!$BI:$BI,MATCH(H185,Data!$A:$A,0),1)=0,"",INDEX(Data!$BI:$BI,MATCH(H185,Data!$A:$A,0),1)))</f>
        <v/>
      </c>
      <c r="H185" s="49" t="str">
        <f ca="1">IFERROR(INDEX(Data!$A$1:G$1000,_xlfn.AGGREGATE(15,6,(OFFSET(Data!$A$1,0,MATCH(H$6,Data!$1:$1,0)-1,1000,1)=IF(H$7="","Yes",H$7))/(OFFSET(Data!$A$1,0,MATCH(H$6,Data!$1:$1,0)-1,1000,1)=IF(H$7="","Yes",H$7))*ROW(Data!$C$1:$C$1000),ROW(H185)-ROW(H$7)),1),"")</f>
        <v/>
      </c>
      <c r="I185" s="49" t="str">
        <f ca="1">IF(J185="","",IF(INDEX(Data!$BI:$BI,MATCH(J185,Data!$A:$A,0),1)=0,"",INDEX(Data!$BI:$BI,MATCH(J185,Data!$A:$A,0),1)))</f>
        <v/>
      </c>
      <c r="J185" s="49" t="str">
        <f ca="1">IFERROR(INDEX(Data!$A$1:I$1000,_xlfn.AGGREGATE(15,6,(OFFSET(Data!$A$1,0,MATCH(J$6,Data!$1:$1,0)-1,1000,1)=IF(J$7="","Yes",J$7))/(OFFSET(Data!$A$1,0,MATCH(J$6,Data!$1:$1,0)-1,1000,1)=IF(J$7="","Yes",J$7))*ROW(Data!$C$1:$C$1000),ROW(J185)-ROW(J$7)),1),"")</f>
        <v/>
      </c>
      <c r="K185" s="49" t="str">
        <f ca="1">IF(L185="","",IF(INDEX(Data!$BI:$BI,MATCH(L185,Data!$A:$A,0),1)=0,"",INDEX(Data!$BI:$BI,MATCH(L185,Data!$A:$A,0),1)))</f>
        <v/>
      </c>
      <c r="L185" s="49" t="str">
        <f ca="1">IFERROR(INDEX(Data!$A$1:K$1000,_xlfn.AGGREGATE(15,6,(OFFSET(Data!$A$1,0,MATCH(L$6,Data!$1:$1,0)-1,1000,1)=IF(L$7="","Yes",L$7))/(OFFSET(Data!$A$1,0,MATCH(L$6,Data!$1:$1,0)-1,1000,1)=IF(L$7="","Yes",L$7))*ROW(Data!$C$1:$C$1000),ROW(L185)-ROW(L$7)),1),"")</f>
        <v/>
      </c>
      <c r="M185" s="49" t="str">
        <f ca="1">IF(N185="","",IF(INDEX(Data!$BI:$BI,MATCH(N185,Data!$A:$A,0),1)=0,"",INDEX(Data!$BI:$BI,MATCH(N185,Data!$A:$A,0),1)))</f>
        <v/>
      </c>
      <c r="N185" s="49" t="str">
        <f ca="1">IFERROR(INDEX(Data!$A$1:M$1000,_xlfn.AGGREGATE(15,6,(OFFSET(Data!$A$1,0,MATCH(N$6,Data!$1:$1,0)-1,1000,1)=IF(N$7="","Yes",N$7))/(OFFSET(Data!$A$1,0,MATCH(N$6,Data!$1:$1,0)-1,1000,1)=IF(N$7="","Yes",N$7))*ROW(Data!$C$1:$C$1000),ROW(N185)-ROW(N$7)),1),"")</f>
        <v/>
      </c>
      <c r="O185" s="49" t="str">
        <f ca="1">IF(P185="","",IF(INDEX(Data!$BI:$BI,MATCH(P185,Data!$A:$A,0),1)=0,"",INDEX(Data!$BI:$BI,MATCH(P185,Data!$A:$A,0),1)))</f>
        <v/>
      </c>
      <c r="P185" s="49" t="str">
        <f ca="1">IFERROR(INDEX(Data!$A$1:O$1000,_xlfn.AGGREGATE(15,6,(OFFSET(Data!$A$1,0,MATCH(P$6,Data!$1:$1,0)-1,1000,1)=IF(P$7="","Yes",P$7))/(OFFSET(Data!$A$1,0,MATCH(P$6,Data!$1:$1,0)-1,1000,1)=IF(P$7="","Yes",P$7))*ROW(Data!$C$1:$C$1000),ROW(P185)-ROW(P$7)),1),"")</f>
        <v/>
      </c>
      <c r="Q185" s="49" t="str">
        <f ca="1">IF(R185="","",IF(INDEX(Data!$BI:$BI,MATCH(R185,Data!$A:$A,0),1)=0,"",INDEX(Data!$BI:$BI,MATCH(R185,Data!$A:$A,0),1)))</f>
        <v/>
      </c>
      <c r="R185" s="49" t="str">
        <f ca="1">IFERROR(INDEX(Data!$A$1:Q$1000,_xlfn.AGGREGATE(15,6,(OFFSET(Data!$A$1,0,MATCH(R$6,Data!$1:$1,0)-1,1000,1)=IF(R$7="","Yes",R$7))/(OFFSET(Data!$A$1,0,MATCH(R$6,Data!$1:$1,0)-1,1000,1)=IF(R$7="","Yes",R$7))*ROW(Data!$C$1:$C$1000),ROW(R185)-ROW(R$7)),1),"")</f>
        <v/>
      </c>
      <c r="S185" s="49" t="str">
        <f ca="1">IF(T185="","",IF(INDEX(Data!$BI:$BI,MATCH(T185,Data!$A:$A,0),1)=0,"",INDEX(Data!$BI:$BI,MATCH(T185,Data!$A:$A,0),1)))</f>
        <v/>
      </c>
      <c r="T185" s="49" t="str">
        <f ca="1">IFERROR(INDEX(Data!$A$1:R$1000,_xlfn.AGGREGATE(15,6,(OFFSET(Data!$A$1,0,MATCH(T$6,Data!$1:$1,0)-1,1000,1)=IF(T$7="","Yes",T$7))/(OFFSET(Data!$A$1,0,MATCH(T$6,Data!$1:$1,0)-1,1000,1)=IF(T$7="","Yes",T$7))*ROW(Data!$C$1:$C$1000),ROW(T185)-ROW(T$7)),1),"")</f>
        <v/>
      </c>
      <c r="U185" s="49" t="str">
        <f ca="1">IF(V185="","",IF(INDEX(Data!$BI:$BI,MATCH(V185,Data!$A:$A,0),1)=0,"",INDEX(Data!$BI:$BI,MATCH(V185,Data!$A:$A,0),1)))</f>
        <v/>
      </c>
      <c r="V185" s="49" t="str">
        <f ca="1">IFERROR(INDEX(Data!$A$1:T$1000,_xlfn.AGGREGATE(15,6,(OFFSET(Data!$A$1,0,MATCH(V$6,Data!$1:$1,0)-1,1000,1)=IF(V$7="","Yes",V$7))/(OFFSET(Data!$A$1,0,MATCH(V$6,Data!$1:$1,0)-1,1000,1)=IF(V$7="","Yes",V$7))*ROW(Data!$C$1:$C$1000),ROW(V185)-ROW(V$7)),1),"")</f>
        <v/>
      </c>
      <c r="W185" s="49" t="str">
        <f ca="1">IF(X185="","",IF(INDEX(Data!$BI:$BI,MATCH(X185,Data!$A:$A,0),1)=0,"",INDEX(Data!$BI:$BI,MATCH(X185,Data!$A:$A,0),1)))</f>
        <v/>
      </c>
      <c r="X185" s="49" t="str">
        <f ca="1">IFERROR(INDEX(Data!$A$1:V$1000,_xlfn.AGGREGATE(15,6,(OFFSET(Data!$A$1,0,MATCH(X$6,Data!$1:$1,0)-1,1000,1)=IF(X$7="","Yes",X$7))/(OFFSET(Data!$A$1,0,MATCH(X$6,Data!$1:$1,0)-1,1000,1)=IF(X$7="","Yes",X$7))*ROW(Data!$C$1:$C$1000),ROW(X185)-ROW(X$7)),1),"")</f>
        <v/>
      </c>
      <c r="Y185" s="49" t="str">
        <f ca="1">IF(Z185="","",IF(INDEX(Data!$BI:$BI,MATCH(Z185,Data!$A:$A,0),1)=0,"",INDEX(Data!$BI:$BI,MATCH(Z185,Data!$A:$A,0),1)))</f>
        <v/>
      </c>
      <c r="Z185" s="49" t="str">
        <f ca="1">IFERROR(INDEX(Data!$A$1:X$1000,_xlfn.AGGREGATE(15,6,(OFFSET(Data!$A$1,0,MATCH(Z$6,Data!$1:$1,0)-1,1000,1)=IF(Z$7="","Yes",Z$7))/(OFFSET(Data!$A$1,0,MATCH(Z$6,Data!$1:$1,0)-1,1000,1)=IF(Z$7="","Yes",Z$7))*ROW(Data!$C$1:$C$1000),ROW(Z185)-ROW(Z$7)),1),"")</f>
        <v/>
      </c>
      <c r="AA185" s="49" t="str">
        <f ca="1">IF(AB185="","",IF(INDEX(Data!$BI:$BI,MATCH(AB185,Data!$A:$A,0),1)=0,"",INDEX(Data!$BI:$BI,MATCH(AB185,Data!$A:$A,0),1)))</f>
        <v/>
      </c>
      <c r="AB185" s="49" t="str">
        <f ca="1">IFERROR(INDEX(Data!$A$1:Z$1000,_xlfn.AGGREGATE(15,6,(OFFSET(Data!$A$1,0,MATCH(AB$6,Data!$1:$1,0)-1,1000,1)=IF(AB$7="","Yes",AB$7))/(OFFSET(Data!$A$1,0,MATCH(AB$6,Data!$1:$1,0)-1,1000,1)=IF(AB$7="","Yes",AB$7))*ROW(Data!$C$1:$C$1000),ROW(AB185)-ROW(AB$7)),1),"")</f>
        <v/>
      </c>
      <c r="AC185" s="49" t="str">
        <f ca="1">IF(AD185="","",IF(INDEX(Data!$BI:$BI,MATCH(AD185,Data!$A:$A,0),1)=0,"",INDEX(Data!$BI:$BI,MATCH(AD185,Data!$A:$A,0),1)))</f>
        <v/>
      </c>
      <c r="AD185" s="49" t="str">
        <f ca="1">IFERROR(INDEX(Data!$A$1:AB$1000,_xlfn.AGGREGATE(15,6,(OFFSET(Data!$A$1,0,MATCH(AD$6,Data!$1:$1,0)-1,1000,1)=IF(AD$7="","Yes",AD$7))/(OFFSET(Data!$A$1,0,MATCH(AD$6,Data!$1:$1,0)-1,1000,1)=IF(AD$7="","Yes",AD$7))*ROW(Data!$C$1:$C$1000),ROW(AD185)-ROW(AD$7)),1),"")</f>
        <v/>
      </c>
      <c r="AE185" s="49" t="str">
        <f ca="1">IF(AF185="","",IF(INDEX(Data!$BI:$BI,MATCH(AF185,Data!$A:$A,0),1)=0,"",INDEX(Data!$BI:$BI,MATCH(AF185,Data!$A:$A,0),1)))</f>
        <v/>
      </c>
      <c r="AF185" s="49" t="str">
        <f ca="1">IFERROR(INDEX(Data!$A$1:AJ$1000,_xlfn.AGGREGATE(15,6,(OFFSET(Data!$A$1,0,MATCH(AF$6,Data!$1:$1,0)-1,1000,1)=IF(AF$7="","Yes",AF$7))/(OFFSET(Data!$A$1,0,MATCH(AF$6,Data!$1:$1,0)-1,1000,1)=IF(AF$7="","Yes",AF$7))*ROW(Data!$C$1:$C$1000),ROW(AF185)-ROW(AF$7)),1),"")</f>
        <v/>
      </c>
      <c r="AG185" s="49" t="str">
        <f ca="1">IF(AH185="","",IF(INDEX(Data!$BI:$BI,MATCH(AH185,Data!$A:$A,0),1)=0,"",INDEX(Data!$BI:$BI,MATCH(AH185,Data!$A:$A,0),1)))</f>
        <v/>
      </c>
      <c r="AH185" s="49" t="str">
        <f ca="1">IFERROR(INDEX(Data!$A$1:AL$1000,_xlfn.AGGREGATE(15,6,(OFFSET(Data!$A$1,0,MATCH(AH$6,Data!$1:$1,0)-1,1000,1)=IF(AH$7="","Yes",AH$7))/(OFFSET(Data!$A$1,0,MATCH(AH$6,Data!$1:$1,0)-1,1000,1)=IF(AH$7="","Yes",AH$7))*ROW(Data!$C$1:$C$1000),ROW(AH185)-ROW(AH$7)),1),"")</f>
        <v/>
      </c>
    </row>
    <row r="186" spans="1:34" x14ac:dyDescent="0.4">
      <c r="A186" s="49" t="str">
        <f ca="1">IF(B186="","",IF(INDEX(Data!$BI:$BI,MATCH(B186,Data!$A:$A,0),1)=0,"",INDEX(Data!$BI:$BI,MATCH(B186,Data!$A:$A,0),1)))</f>
        <v/>
      </c>
      <c r="B186" s="49" t="str">
        <f ca="1">IFERROR(INDEX(Data!A$1:$A$1000,_xlfn.AGGREGATE(15,6,(OFFSET(Data!$A$1,0,MATCH(B$6,Data!$1:$1,0)-1,1000,1)=IF(B$7="","Yes",B$7))/(OFFSET(Data!$A$1,0,MATCH(B$6,Data!$1:$1,0)-1,1000,1)=IF(B$7="","Yes",B$7))*ROW(Data!$C$1:$C$1000),ROW(B186)-ROW(B$7)),1),"")</f>
        <v/>
      </c>
      <c r="C186" s="49" t="str">
        <f ca="1">IF(D186="","",IF(INDEX(Data!$BI:$BI,MATCH(D186,Data!$A:$A,0),1)=0,"",INDEX(Data!$BI:$BI,MATCH(D186,Data!$A:$A,0),1)))</f>
        <v/>
      </c>
      <c r="D186" s="49" t="str">
        <f ca="1">IFERROR(INDEX(Data!$A$1:C$1000,_xlfn.AGGREGATE(15,6,(OFFSET(Data!$A$1,0,MATCH(D$6,Data!$1:$1,0)-1,1000,1)=IF(D$7="","Yes",D$7))/(OFFSET(Data!$A$1,0,MATCH(D$6,Data!$1:$1,0)-1,1000,1)=IF(D$7="","Yes",D$7))*ROW(Data!$C$1:$C$1000),ROW(D186)-ROW(D$7)),1),"")</f>
        <v/>
      </c>
      <c r="E186" s="49" t="str">
        <f ca="1">IF(F186="","",IF(INDEX(Data!$BI:$BI,MATCH(F186,Data!$A:$A,0),1)=0,"",INDEX(Data!$BI:$BI,MATCH(F186,Data!$A:$A,0),1)))</f>
        <v/>
      </c>
      <c r="F186" s="49" t="str">
        <f ca="1">IFERROR(INDEX(Data!$A$1:E$1000,_xlfn.AGGREGATE(15,6,(OFFSET(Data!$A$1,0,MATCH(F$6,Data!$1:$1,0)-1,1000,1)=IF(F$7="","Yes",F$7))/(OFFSET(Data!$A$1,0,MATCH(F$6,Data!$1:$1,0)-1,1000,1)=IF(F$7="","Yes",F$7))*ROW(Data!$C$1:$C$1000),ROW(F186)-ROW(F$7)),1),"")</f>
        <v/>
      </c>
      <c r="G186" s="49" t="str">
        <f ca="1">IF(H186="","",IF(INDEX(Data!$BI:$BI,MATCH(H186,Data!$A:$A,0),1)=0,"",INDEX(Data!$BI:$BI,MATCH(H186,Data!$A:$A,0),1)))</f>
        <v/>
      </c>
      <c r="H186" s="49" t="str">
        <f ca="1">IFERROR(INDEX(Data!$A$1:G$1000,_xlfn.AGGREGATE(15,6,(OFFSET(Data!$A$1,0,MATCH(H$6,Data!$1:$1,0)-1,1000,1)=IF(H$7="","Yes",H$7))/(OFFSET(Data!$A$1,0,MATCH(H$6,Data!$1:$1,0)-1,1000,1)=IF(H$7="","Yes",H$7))*ROW(Data!$C$1:$C$1000),ROW(H186)-ROW(H$7)),1),"")</f>
        <v/>
      </c>
      <c r="I186" s="49" t="str">
        <f ca="1">IF(J186="","",IF(INDEX(Data!$BI:$BI,MATCH(J186,Data!$A:$A,0),1)=0,"",INDEX(Data!$BI:$BI,MATCH(J186,Data!$A:$A,0),1)))</f>
        <v/>
      </c>
      <c r="J186" s="49" t="str">
        <f ca="1">IFERROR(INDEX(Data!$A$1:I$1000,_xlfn.AGGREGATE(15,6,(OFFSET(Data!$A$1,0,MATCH(J$6,Data!$1:$1,0)-1,1000,1)=IF(J$7="","Yes",J$7))/(OFFSET(Data!$A$1,0,MATCH(J$6,Data!$1:$1,0)-1,1000,1)=IF(J$7="","Yes",J$7))*ROW(Data!$C$1:$C$1000),ROW(J186)-ROW(J$7)),1),"")</f>
        <v/>
      </c>
      <c r="K186" s="49" t="str">
        <f ca="1">IF(L186="","",IF(INDEX(Data!$BI:$BI,MATCH(L186,Data!$A:$A,0),1)=0,"",INDEX(Data!$BI:$BI,MATCH(L186,Data!$A:$A,0),1)))</f>
        <v/>
      </c>
      <c r="L186" s="49" t="str">
        <f ca="1">IFERROR(INDEX(Data!$A$1:K$1000,_xlfn.AGGREGATE(15,6,(OFFSET(Data!$A$1,0,MATCH(L$6,Data!$1:$1,0)-1,1000,1)=IF(L$7="","Yes",L$7))/(OFFSET(Data!$A$1,0,MATCH(L$6,Data!$1:$1,0)-1,1000,1)=IF(L$7="","Yes",L$7))*ROW(Data!$C$1:$C$1000),ROW(L186)-ROW(L$7)),1),"")</f>
        <v/>
      </c>
      <c r="M186" s="49" t="str">
        <f ca="1">IF(N186="","",IF(INDEX(Data!$BI:$BI,MATCH(N186,Data!$A:$A,0),1)=0,"",INDEX(Data!$BI:$BI,MATCH(N186,Data!$A:$A,0),1)))</f>
        <v/>
      </c>
      <c r="N186" s="49" t="str">
        <f ca="1">IFERROR(INDEX(Data!$A$1:M$1000,_xlfn.AGGREGATE(15,6,(OFFSET(Data!$A$1,0,MATCH(N$6,Data!$1:$1,0)-1,1000,1)=IF(N$7="","Yes",N$7))/(OFFSET(Data!$A$1,0,MATCH(N$6,Data!$1:$1,0)-1,1000,1)=IF(N$7="","Yes",N$7))*ROW(Data!$C$1:$C$1000),ROW(N186)-ROW(N$7)),1),"")</f>
        <v/>
      </c>
      <c r="O186" s="49" t="str">
        <f ca="1">IF(P186="","",IF(INDEX(Data!$BI:$BI,MATCH(P186,Data!$A:$A,0),1)=0,"",INDEX(Data!$BI:$BI,MATCH(P186,Data!$A:$A,0),1)))</f>
        <v/>
      </c>
      <c r="P186" s="49" t="str">
        <f ca="1">IFERROR(INDEX(Data!$A$1:O$1000,_xlfn.AGGREGATE(15,6,(OFFSET(Data!$A$1,0,MATCH(P$6,Data!$1:$1,0)-1,1000,1)=IF(P$7="","Yes",P$7))/(OFFSET(Data!$A$1,0,MATCH(P$6,Data!$1:$1,0)-1,1000,1)=IF(P$7="","Yes",P$7))*ROW(Data!$C$1:$C$1000),ROW(P186)-ROW(P$7)),1),"")</f>
        <v/>
      </c>
      <c r="Q186" s="49" t="str">
        <f ca="1">IF(R186="","",IF(INDEX(Data!$BI:$BI,MATCH(R186,Data!$A:$A,0),1)=0,"",INDEX(Data!$BI:$BI,MATCH(R186,Data!$A:$A,0),1)))</f>
        <v/>
      </c>
      <c r="R186" s="49" t="str">
        <f ca="1">IFERROR(INDEX(Data!$A$1:Q$1000,_xlfn.AGGREGATE(15,6,(OFFSET(Data!$A$1,0,MATCH(R$6,Data!$1:$1,0)-1,1000,1)=IF(R$7="","Yes",R$7))/(OFFSET(Data!$A$1,0,MATCH(R$6,Data!$1:$1,0)-1,1000,1)=IF(R$7="","Yes",R$7))*ROW(Data!$C$1:$C$1000),ROW(R186)-ROW(R$7)),1),"")</f>
        <v/>
      </c>
      <c r="S186" s="49" t="str">
        <f ca="1">IF(T186="","",IF(INDEX(Data!$BI:$BI,MATCH(T186,Data!$A:$A,0),1)=0,"",INDEX(Data!$BI:$BI,MATCH(T186,Data!$A:$A,0),1)))</f>
        <v/>
      </c>
      <c r="T186" s="49" t="str">
        <f ca="1">IFERROR(INDEX(Data!$A$1:R$1000,_xlfn.AGGREGATE(15,6,(OFFSET(Data!$A$1,0,MATCH(T$6,Data!$1:$1,0)-1,1000,1)=IF(T$7="","Yes",T$7))/(OFFSET(Data!$A$1,0,MATCH(T$6,Data!$1:$1,0)-1,1000,1)=IF(T$7="","Yes",T$7))*ROW(Data!$C$1:$C$1000),ROW(T186)-ROW(T$7)),1),"")</f>
        <v/>
      </c>
      <c r="U186" s="49" t="str">
        <f ca="1">IF(V186="","",IF(INDEX(Data!$BI:$BI,MATCH(V186,Data!$A:$A,0),1)=0,"",INDEX(Data!$BI:$BI,MATCH(V186,Data!$A:$A,0),1)))</f>
        <v/>
      </c>
      <c r="V186" s="49" t="str">
        <f ca="1">IFERROR(INDEX(Data!$A$1:T$1000,_xlfn.AGGREGATE(15,6,(OFFSET(Data!$A$1,0,MATCH(V$6,Data!$1:$1,0)-1,1000,1)=IF(V$7="","Yes",V$7))/(OFFSET(Data!$A$1,0,MATCH(V$6,Data!$1:$1,0)-1,1000,1)=IF(V$7="","Yes",V$7))*ROW(Data!$C$1:$C$1000),ROW(V186)-ROW(V$7)),1),"")</f>
        <v/>
      </c>
      <c r="W186" s="49" t="str">
        <f ca="1">IF(X186="","",IF(INDEX(Data!$BI:$BI,MATCH(X186,Data!$A:$A,0),1)=0,"",INDEX(Data!$BI:$BI,MATCH(X186,Data!$A:$A,0),1)))</f>
        <v/>
      </c>
      <c r="X186" s="49" t="str">
        <f ca="1">IFERROR(INDEX(Data!$A$1:V$1000,_xlfn.AGGREGATE(15,6,(OFFSET(Data!$A$1,0,MATCH(X$6,Data!$1:$1,0)-1,1000,1)=IF(X$7="","Yes",X$7))/(OFFSET(Data!$A$1,0,MATCH(X$6,Data!$1:$1,0)-1,1000,1)=IF(X$7="","Yes",X$7))*ROW(Data!$C$1:$C$1000),ROW(X186)-ROW(X$7)),1),"")</f>
        <v/>
      </c>
      <c r="Y186" s="49" t="str">
        <f ca="1">IF(Z186="","",IF(INDEX(Data!$BI:$BI,MATCH(Z186,Data!$A:$A,0),1)=0,"",INDEX(Data!$BI:$BI,MATCH(Z186,Data!$A:$A,0),1)))</f>
        <v/>
      </c>
      <c r="Z186" s="49" t="str">
        <f ca="1">IFERROR(INDEX(Data!$A$1:X$1000,_xlfn.AGGREGATE(15,6,(OFFSET(Data!$A$1,0,MATCH(Z$6,Data!$1:$1,0)-1,1000,1)=IF(Z$7="","Yes",Z$7))/(OFFSET(Data!$A$1,0,MATCH(Z$6,Data!$1:$1,0)-1,1000,1)=IF(Z$7="","Yes",Z$7))*ROW(Data!$C$1:$C$1000),ROW(Z186)-ROW(Z$7)),1),"")</f>
        <v/>
      </c>
      <c r="AA186" s="49" t="str">
        <f ca="1">IF(AB186="","",IF(INDEX(Data!$BI:$BI,MATCH(AB186,Data!$A:$A,0),1)=0,"",INDEX(Data!$BI:$BI,MATCH(AB186,Data!$A:$A,0),1)))</f>
        <v/>
      </c>
      <c r="AB186" s="49" t="str">
        <f ca="1">IFERROR(INDEX(Data!$A$1:Z$1000,_xlfn.AGGREGATE(15,6,(OFFSET(Data!$A$1,0,MATCH(AB$6,Data!$1:$1,0)-1,1000,1)=IF(AB$7="","Yes",AB$7))/(OFFSET(Data!$A$1,0,MATCH(AB$6,Data!$1:$1,0)-1,1000,1)=IF(AB$7="","Yes",AB$7))*ROW(Data!$C$1:$C$1000),ROW(AB186)-ROW(AB$7)),1),"")</f>
        <v/>
      </c>
      <c r="AC186" s="49" t="str">
        <f ca="1">IF(AD186="","",IF(INDEX(Data!$BI:$BI,MATCH(AD186,Data!$A:$A,0),1)=0,"",INDEX(Data!$BI:$BI,MATCH(AD186,Data!$A:$A,0),1)))</f>
        <v/>
      </c>
      <c r="AD186" s="49" t="str">
        <f ca="1">IFERROR(INDEX(Data!$A$1:AB$1000,_xlfn.AGGREGATE(15,6,(OFFSET(Data!$A$1,0,MATCH(AD$6,Data!$1:$1,0)-1,1000,1)=IF(AD$7="","Yes",AD$7))/(OFFSET(Data!$A$1,0,MATCH(AD$6,Data!$1:$1,0)-1,1000,1)=IF(AD$7="","Yes",AD$7))*ROW(Data!$C$1:$C$1000),ROW(AD186)-ROW(AD$7)),1),"")</f>
        <v/>
      </c>
      <c r="AE186" s="49" t="str">
        <f ca="1">IF(AF186="","",IF(INDEX(Data!$BI:$BI,MATCH(AF186,Data!$A:$A,0),1)=0,"",INDEX(Data!$BI:$BI,MATCH(AF186,Data!$A:$A,0),1)))</f>
        <v/>
      </c>
      <c r="AF186" s="49" t="str">
        <f ca="1">IFERROR(INDEX(Data!$A$1:AJ$1000,_xlfn.AGGREGATE(15,6,(OFFSET(Data!$A$1,0,MATCH(AF$6,Data!$1:$1,0)-1,1000,1)=IF(AF$7="","Yes",AF$7))/(OFFSET(Data!$A$1,0,MATCH(AF$6,Data!$1:$1,0)-1,1000,1)=IF(AF$7="","Yes",AF$7))*ROW(Data!$C$1:$C$1000),ROW(AF186)-ROW(AF$7)),1),"")</f>
        <v/>
      </c>
      <c r="AG186" s="49" t="str">
        <f ca="1">IF(AH186="","",IF(INDEX(Data!$BI:$BI,MATCH(AH186,Data!$A:$A,0),1)=0,"",INDEX(Data!$BI:$BI,MATCH(AH186,Data!$A:$A,0),1)))</f>
        <v/>
      </c>
      <c r="AH186" s="49" t="str">
        <f ca="1">IFERROR(INDEX(Data!$A$1:AL$1000,_xlfn.AGGREGATE(15,6,(OFFSET(Data!$A$1,0,MATCH(AH$6,Data!$1:$1,0)-1,1000,1)=IF(AH$7="","Yes",AH$7))/(OFFSET(Data!$A$1,0,MATCH(AH$6,Data!$1:$1,0)-1,1000,1)=IF(AH$7="","Yes",AH$7))*ROW(Data!$C$1:$C$1000),ROW(AH186)-ROW(AH$7)),1),"")</f>
        <v/>
      </c>
    </row>
    <row r="187" spans="1:34" x14ac:dyDescent="0.4">
      <c r="A187" s="49" t="str">
        <f ca="1">IF(B187="","",IF(INDEX(Data!$BI:$BI,MATCH(B187,Data!$A:$A,0),1)=0,"",INDEX(Data!$BI:$BI,MATCH(B187,Data!$A:$A,0),1)))</f>
        <v/>
      </c>
      <c r="B187" s="49" t="str">
        <f ca="1">IFERROR(INDEX(Data!A$1:$A$1000,_xlfn.AGGREGATE(15,6,(OFFSET(Data!$A$1,0,MATCH(B$6,Data!$1:$1,0)-1,1000,1)=IF(B$7="","Yes",B$7))/(OFFSET(Data!$A$1,0,MATCH(B$6,Data!$1:$1,0)-1,1000,1)=IF(B$7="","Yes",B$7))*ROW(Data!$C$1:$C$1000),ROW(B187)-ROW(B$7)),1),"")</f>
        <v/>
      </c>
      <c r="C187" s="49" t="str">
        <f ca="1">IF(D187="","",IF(INDEX(Data!$BI:$BI,MATCH(D187,Data!$A:$A,0),1)=0,"",INDEX(Data!$BI:$BI,MATCH(D187,Data!$A:$A,0),1)))</f>
        <v/>
      </c>
      <c r="D187" s="49" t="str">
        <f ca="1">IFERROR(INDEX(Data!$A$1:C$1000,_xlfn.AGGREGATE(15,6,(OFFSET(Data!$A$1,0,MATCH(D$6,Data!$1:$1,0)-1,1000,1)=IF(D$7="","Yes",D$7))/(OFFSET(Data!$A$1,0,MATCH(D$6,Data!$1:$1,0)-1,1000,1)=IF(D$7="","Yes",D$7))*ROW(Data!$C$1:$C$1000),ROW(D187)-ROW(D$7)),1),"")</f>
        <v/>
      </c>
      <c r="E187" s="49" t="str">
        <f ca="1">IF(F187="","",IF(INDEX(Data!$BI:$BI,MATCH(F187,Data!$A:$A,0),1)=0,"",INDEX(Data!$BI:$BI,MATCH(F187,Data!$A:$A,0),1)))</f>
        <v/>
      </c>
      <c r="F187" s="49" t="str">
        <f ca="1">IFERROR(INDEX(Data!$A$1:E$1000,_xlfn.AGGREGATE(15,6,(OFFSET(Data!$A$1,0,MATCH(F$6,Data!$1:$1,0)-1,1000,1)=IF(F$7="","Yes",F$7))/(OFFSET(Data!$A$1,0,MATCH(F$6,Data!$1:$1,0)-1,1000,1)=IF(F$7="","Yes",F$7))*ROW(Data!$C$1:$C$1000),ROW(F187)-ROW(F$7)),1),"")</f>
        <v/>
      </c>
      <c r="G187" s="49" t="str">
        <f ca="1">IF(H187="","",IF(INDEX(Data!$BI:$BI,MATCH(H187,Data!$A:$A,0),1)=0,"",INDEX(Data!$BI:$BI,MATCH(H187,Data!$A:$A,0),1)))</f>
        <v/>
      </c>
      <c r="H187" s="49" t="str">
        <f ca="1">IFERROR(INDEX(Data!$A$1:G$1000,_xlfn.AGGREGATE(15,6,(OFFSET(Data!$A$1,0,MATCH(H$6,Data!$1:$1,0)-1,1000,1)=IF(H$7="","Yes",H$7))/(OFFSET(Data!$A$1,0,MATCH(H$6,Data!$1:$1,0)-1,1000,1)=IF(H$7="","Yes",H$7))*ROW(Data!$C$1:$C$1000),ROW(H187)-ROW(H$7)),1),"")</f>
        <v/>
      </c>
      <c r="I187" s="49" t="str">
        <f ca="1">IF(J187="","",IF(INDEX(Data!$BI:$BI,MATCH(J187,Data!$A:$A,0),1)=0,"",INDEX(Data!$BI:$BI,MATCH(J187,Data!$A:$A,0),1)))</f>
        <v/>
      </c>
      <c r="J187" s="49" t="str">
        <f ca="1">IFERROR(INDEX(Data!$A$1:I$1000,_xlfn.AGGREGATE(15,6,(OFFSET(Data!$A$1,0,MATCH(J$6,Data!$1:$1,0)-1,1000,1)=IF(J$7="","Yes",J$7))/(OFFSET(Data!$A$1,0,MATCH(J$6,Data!$1:$1,0)-1,1000,1)=IF(J$7="","Yes",J$7))*ROW(Data!$C$1:$C$1000),ROW(J187)-ROW(J$7)),1),"")</f>
        <v/>
      </c>
      <c r="K187" s="49" t="str">
        <f ca="1">IF(L187="","",IF(INDEX(Data!$BI:$BI,MATCH(L187,Data!$A:$A,0),1)=0,"",INDEX(Data!$BI:$BI,MATCH(L187,Data!$A:$A,0),1)))</f>
        <v/>
      </c>
      <c r="L187" s="49" t="str">
        <f ca="1">IFERROR(INDEX(Data!$A$1:K$1000,_xlfn.AGGREGATE(15,6,(OFFSET(Data!$A$1,0,MATCH(L$6,Data!$1:$1,0)-1,1000,1)=IF(L$7="","Yes",L$7))/(OFFSET(Data!$A$1,0,MATCH(L$6,Data!$1:$1,0)-1,1000,1)=IF(L$7="","Yes",L$7))*ROW(Data!$C$1:$C$1000),ROW(L187)-ROW(L$7)),1),"")</f>
        <v/>
      </c>
      <c r="M187" s="49" t="str">
        <f ca="1">IF(N187="","",IF(INDEX(Data!$BI:$BI,MATCH(N187,Data!$A:$A,0),1)=0,"",INDEX(Data!$BI:$BI,MATCH(N187,Data!$A:$A,0),1)))</f>
        <v/>
      </c>
      <c r="N187" s="49" t="str">
        <f ca="1">IFERROR(INDEX(Data!$A$1:M$1000,_xlfn.AGGREGATE(15,6,(OFFSET(Data!$A$1,0,MATCH(N$6,Data!$1:$1,0)-1,1000,1)=IF(N$7="","Yes",N$7))/(OFFSET(Data!$A$1,0,MATCH(N$6,Data!$1:$1,0)-1,1000,1)=IF(N$7="","Yes",N$7))*ROW(Data!$C$1:$C$1000),ROW(N187)-ROW(N$7)),1),"")</f>
        <v/>
      </c>
      <c r="O187" s="49" t="str">
        <f ca="1">IF(P187="","",IF(INDEX(Data!$BI:$BI,MATCH(P187,Data!$A:$A,0),1)=0,"",INDEX(Data!$BI:$BI,MATCH(P187,Data!$A:$A,0),1)))</f>
        <v/>
      </c>
      <c r="P187" s="49" t="str">
        <f ca="1">IFERROR(INDEX(Data!$A$1:O$1000,_xlfn.AGGREGATE(15,6,(OFFSET(Data!$A$1,0,MATCH(P$6,Data!$1:$1,0)-1,1000,1)=IF(P$7="","Yes",P$7))/(OFFSET(Data!$A$1,0,MATCH(P$6,Data!$1:$1,0)-1,1000,1)=IF(P$7="","Yes",P$7))*ROW(Data!$C$1:$C$1000),ROW(P187)-ROW(P$7)),1),"")</f>
        <v/>
      </c>
      <c r="Q187" s="49" t="str">
        <f ca="1">IF(R187="","",IF(INDEX(Data!$BI:$BI,MATCH(R187,Data!$A:$A,0),1)=0,"",INDEX(Data!$BI:$BI,MATCH(R187,Data!$A:$A,0),1)))</f>
        <v/>
      </c>
      <c r="R187" s="49" t="str">
        <f ca="1">IFERROR(INDEX(Data!$A$1:Q$1000,_xlfn.AGGREGATE(15,6,(OFFSET(Data!$A$1,0,MATCH(R$6,Data!$1:$1,0)-1,1000,1)=IF(R$7="","Yes",R$7))/(OFFSET(Data!$A$1,0,MATCH(R$6,Data!$1:$1,0)-1,1000,1)=IF(R$7="","Yes",R$7))*ROW(Data!$C$1:$C$1000),ROW(R187)-ROW(R$7)),1),"")</f>
        <v/>
      </c>
      <c r="S187" s="49" t="str">
        <f ca="1">IF(T187="","",IF(INDEX(Data!$BI:$BI,MATCH(T187,Data!$A:$A,0),1)=0,"",INDEX(Data!$BI:$BI,MATCH(T187,Data!$A:$A,0),1)))</f>
        <v/>
      </c>
      <c r="T187" s="49" t="str">
        <f ca="1">IFERROR(INDEX(Data!$A$1:R$1000,_xlfn.AGGREGATE(15,6,(OFFSET(Data!$A$1,0,MATCH(T$6,Data!$1:$1,0)-1,1000,1)=IF(T$7="","Yes",T$7))/(OFFSET(Data!$A$1,0,MATCH(T$6,Data!$1:$1,0)-1,1000,1)=IF(T$7="","Yes",T$7))*ROW(Data!$C$1:$C$1000),ROW(T187)-ROW(T$7)),1),"")</f>
        <v/>
      </c>
      <c r="U187" s="49" t="str">
        <f ca="1">IF(V187="","",IF(INDEX(Data!$BI:$BI,MATCH(V187,Data!$A:$A,0),1)=0,"",INDEX(Data!$BI:$BI,MATCH(V187,Data!$A:$A,0),1)))</f>
        <v/>
      </c>
      <c r="V187" s="49" t="str">
        <f ca="1">IFERROR(INDEX(Data!$A$1:T$1000,_xlfn.AGGREGATE(15,6,(OFFSET(Data!$A$1,0,MATCH(V$6,Data!$1:$1,0)-1,1000,1)=IF(V$7="","Yes",V$7))/(OFFSET(Data!$A$1,0,MATCH(V$6,Data!$1:$1,0)-1,1000,1)=IF(V$7="","Yes",V$7))*ROW(Data!$C$1:$C$1000),ROW(V187)-ROW(V$7)),1),"")</f>
        <v/>
      </c>
      <c r="W187" s="49" t="str">
        <f ca="1">IF(X187="","",IF(INDEX(Data!$BI:$BI,MATCH(X187,Data!$A:$A,0),1)=0,"",INDEX(Data!$BI:$BI,MATCH(X187,Data!$A:$A,0),1)))</f>
        <v/>
      </c>
      <c r="X187" s="49" t="str">
        <f ca="1">IFERROR(INDEX(Data!$A$1:V$1000,_xlfn.AGGREGATE(15,6,(OFFSET(Data!$A$1,0,MATCH(X$6,Data!$1:$1,0)-1,1000,1)=IF(X$7="","Yes",X$7))/(OFFSET(Data!$A$1,0,MATCH(X$6,Data!$1:$1,0)-1,1000,1)=IF(X$7="","Yes",X$7))*ROW(Data!$C$1:$C$1000),ROW(X187)-ROW(X$7)),1),"")</f>
        <v/>
      </c>
      <c r="Y187" s="49" t="str">
        <f ca="1">IF(Z187="","",IF(INDEX(Data!$BI:$BI,MATCH(Z187,Data!$A:$A,0),1)=0,"",INDEX(Data!$BI:$BI,MATCH(Z187,Data!$A:$A,0),1)))</f>
        <v/>
      </c>
      <c r="Z187" s="49" t="str">
        <f ca="1">IFERROR(INDEX(Data!$A$1:X$1000,_xlfn.AGGREGATE(15,6,(OFFSET(Data!$A$1,0,MATCH(Z$6,Data!$1:$1,0)-1,1000,1)=IF(Z$7="","Yes",Z$7))/(OFFSET(Data!$A$1,0,MATCH(Z$6,Data!$1:$1,0)-1,1000,1)=IF(Z$7="","Yes",Z$7))*ROW(Data!$C$1:$C$1000),ROW(Z187)-ROW(Z$7)),1),"")</f>
        <v/>
      </c>
      <c r="AA187" s="49" t="str">
        <f ca="1">IF(AB187="","",IF(INDEX(Data!$BI:$BI,MATCH(AB187,Data!$A:$A,0),1)=0,"",INDEX(Data!$BI:$BI,MATCH(AB187,Data!$A:$A,0),1)))</f>
        <v/>
      </c>
      <c r="AB187" s="49" t="str">
        <f ca="1">IFERROR(INDEX(Data!$A$1:Z$1000,_xlfn.AGGREGATE(15,6,(OFFSET(Data!$A$1,0,MATCH(AB$6,Data!$1:$1,0)-1,1000,1)=IF(AB$7="","Yes",AB$7))/(OFFSET(Data!$A$1,0,MATCH(AB$6,Data!$1:$1,0)-1,1000,1)=IF(AB$7="","Yes",AB$7))*ROW(Data!$C$1:$C$1000),ROW(AB187)-ROW(AB$7)),1),"")</f>
        <v/>
      </c>
      <c r="AC187" s="49" t="str">
        <f ca="1">IF(AD187="","",IF(INDEX(Data!$BI:$BI,MATCH(AD187,Data!$A:$A,0),1)=0,"",INDEX(Data!$BI:$BI,MATCH(AD187,Data!$A:$A,0),1)))</f>
        <v/>
      </c>
      <c r="AD187" s="49" t="str">
        <f ca="1">IFERROR(INDEX(Data!$A$1:AB$1000,_xlfn.AGGREGATE(15,6,(OFFSET(Data!$A$1,0,MATCH(AD$6,Data!$1:$1,0)-1,1000,1)=IF(AD$7="","Yes",AD$7))/(OFFSET(Data!$A$1,0,MATCH(AD$6,Data!$1:$1,0)-1,1000,1)=IF(AD$7="","Yes",AD$7))*ROW(Data!$C$1:$C$1000),ROW(AD187)-ROW(AD$7)),1),"")</f>
        <v/>
      </c>
      <c r="AE187" s="49" t="str">
        <f ca="1">IF(AF187="","",IF(INDEX(Data!$BI:$BI,MATCH(AF187,Data!$A:$A,0),1)=0,"",INDEX(Data!$BI:$BI,MATCH(AF187,Data!$A:$A,0),1)))</f>
        <v/>
      </c>
      <c r="AF187" s="49" t="str">
        <f ca="1">IFERROR(INDEX(Data!$A$1:AJ$1000,_xlfn.AGGREGATE(15,6,(OFFSET(Data!$A$1,0,MATCH(AF$6,Data!$1:$1,0)-1,1000,1)=IF(AF$7="","Yes",AF$7))/(OFFSET(Data!$A$1,0,MATCH(AF$6,Data!$1:$1,0)-1,1000,1)=IF(AF$7="","Yes",AF$7))*ROW(Data!$C$1:$C$1000),ROW(AF187)-ROW(AF$7)),1),"")</f>
        <v/>
      </c>
      <c r="AG187" s="49" t="str">
        <f ca="1">IF(AH187="","",IF(INDEX(Data!$BI:$BI,MATCH(AH187,Data!$A:$A,0),1)=0,"",INDEX(Data!$BI:$BI,MATCH(AH187,Data!$A:$A,0),1)))</f>
        <v/>
      </c>
      <c r="AH187" s="49" t="str">
        <f ca="1">IFERROR(INDEX(Data!$A$1:AL$1000,_xlfn.AGGREGATE(15,6,(OFFSET(Data!$A$1,0,MATCH(AH$6,Data!$1:$1,0)-1,1000,1)=IF(AH$7="","Yes",AH$7))/(OFFSET(Data!$A$1,0,MATCH(AH$6,Data!$1:$1,0)-1,1000,1)=IF(AH$7="","Yes",AH$7))*ROW(Data!$C$1:$C$1000),ROW(AH187)-ROW(AH$7)),1),"")</f>
        <v/>
      </c>
    </row>
    <row r="188" spans="1:34" x14ac:dyDescent="0.4">
      <c r="A188" s="49" t="str">
        <f ca="1">IF(B188="","",IF(INDEX(Data!$BI:$BI,MATCH(B188,Data!$A:$A,0),1)=0,"",INDEX(Data!$BI:$BI,MATCH(B188,Data!$A:$A,0),1)))</f>
        <v/>
      </c>
      <c r="B188" s="49" t="str">
        <f ca="1">IFERROR(INDEX(Data!A$1:$A$1000,_xlfn.AGGREGATE(15,6,(OFFSET(Data!$A$1,0,MATCH(B$6,Data!$1:$1,0)-1,1000,1)=IF(B$7="","Yes",B$7))/(OFFSET(Data!$A$1,0,MATCH(B$6,Data!$1:$1,0)-1,1000,1)=IF(B$7="","Yes",B$7))*ROW(Data!$C$1:$C$1000),ROW(B188)-ROW(B$7)),1),"")</f>
        <v/>
      </c>
      <c r="C188" s="49" t="str">
        <f ca="1">IF(D188="","",IF(INDEX(Data!$BI:$BI,MATCH(D188,Data!$A:$A,0),1)=0,"",INDEX(Data!$BI:$BI,MATCH(D188,Data!$A:$A,0),1)))</f>
        <v/>
      </c>
      <c r="D188" s="49" t="str">
        <f ca="1">IFERROR(INDEX(Data!$A$1:C$1000,_xlfn.AGGREGATE(15,6,(OFFSET(Data!$A$1,0,MATCH(D$6,Data!$1:$1,0)-1,1000,1)=IF(D$7="","Yes",D$7))/(OFFSET(Data!$A$1,0,MATCH(D$6,Data!$1:$1,0)-1,1000,1)=IF(D$7="","Yes",D$7))*ROW(Data!$C$1:$C$1000),ROW(D188)-ROW(D$7)),1),"")</f>
        <v/>
      </c>
      <c r="E188" s="49" t="str">
        <f ca="1">IF(F188="","",IF(INDEX(Data!$BI:$BI,MATCH(F188,Data!$A:$A,0),1)=0,"",INDEX(Data!$BI:$BI,MATCH(F188,Data!$A:$A,0),1)))</f>
        <v/>
      </c>
      <c r="F188" s="49" t="str">
        <f ca="1">IFERROR(INDEX(Data!$A$1:E$1000,_xlfn.AGGREGATE(15,6,(OFFSET(Data!$A$1,0,MATCH(F$6,Data!$1:$1,0)-1,1000,1)=IF(F$7="","Yes",F$7))/(OFFSET(Data!$A$1,0,MATCH(F$6,Data!$1:$1,0)-1,1000,1)=IF(F$7="","Yes",F$7))*ROW(Data!$C$1:$C$1000),ROW(F188)-ROW(F$7)),1),"")</f>
        <v/>
      </c>
      <c r="G188" s="49" t="str">
        <f ca="1">IF(H188="","",IF(INDEX(Data!$BI:$BI,MATCH(H188,Data!$A:$A,0),1)=0,"",INDEX(Data!$BI:$BI,MATCH(H188,Data!$A:$A,0),1)))</f>
        <v/>
      </c>
      <c r="H188" s="49" t="str">
        <f ca="1">IFERROR(INDEX(Data!$A$1:G$1000,_xlfn.AGGREGATE(15,6,(OFFSET(Data!$A$1,0,MATCH(H$6,Data!$1:$1,0)-1,1000,1)=IF(H$7="","Yes",H$7))/(OFFSET(Data!$A$1,0,MATCH(H$6,Data!$1:$1,0)-1,1000,1)=IF(H$7="","Yes",H$7))*ROW(Data!$C$1:$C$1000),ROW(H188)-ROW(H$7)),1),"")</f>
        <v/>
      </c>
      <c r="I188" s="49" t="str">
        <f ca="1">IF(J188="","",IF(INDEX(Data!$BI:$BI,MATCH(J188,Data!$A:$A,0),1)=0,"",INDEX(Data!$BI:$BI,MATCH(J188,Data!$A:$A,0),1)))</f>
        <v/>
      </c>
      <c r="J188" s="49" t="str">
        <f ca="1">IFERROR(INDEX(Data!$A$1:I$1000,_xlfn.AGGREGATE(15,6,(OFFSET(Data!$A$1,0,MATCH(J$6,Data!$1:$1,0)-1,1000,1)=IF(J$7="","Yes",J$7))/(OFFSET(Data!$A$1,0,MATCH(J$6,Data!$1:$1,0)-1,1000,1)=IF(J$7="","Yes",J$7))*ROW(Data!$C$1:$C$1000),ROW(J188)-ROW(J$7)),1),"")</f>
        <v/>
      </c>
      <c r="K188" s="49" t="str">
        <f ca="1">IF(L188="","",IF(INDEX(Data!$BI:$BI,MATCH(L188,Data!$A:$A,0),1)=0,"",INDEX(Data!$BI:$BI,MATCH(L188,Data!$A:$A,0),1)))</f>
        <v/>
      </c>
      <c r="L188" s="49" t="str">
        <f ca="1">IFERROR(INDEX(Data!$A$1:K$1000,_xlfn.AGGREGATE(15,6,(OFFSET(Data!$A$1,0,MATCH(L$6,Data!$1:$1,0)-1,1000,1)=IF(L$7="","Yes",L$7))/(OFFSET(Data!$A$1,0,MATCH(L$6,Data!$1:$1,0)-1,1000,1)=IF(L$7="","Yes",L$7))*ROW(Data!$C$1:$C$1000),ROW(L188)-ROW(L$7)),1),"")</f>
        <v/>
      </c>
      <c r="M188" s="49" t="str">
        <f ca="1">IF(N188="","",IF(INDEX(Data!$BI:$BI,MATCH(N188,Data!$A:$A,0),1)=0,"",INDEX(Data!$BI:$BI,MATCH(N188,Data!$A:$A,0),1)))</f>
        <v/>
      </c>
      <c r="N188" s="49" t="str">
        <f ca="1">IFERROR(INDEX(Data!$A$1:M$1000,_xlfn.AGGREGATE(15,6,(OFFSET(Data!$A$1,0,MATCH(N$6,Data!$1:$1,0)-1,1000,1)=IF(N$7="","Yes",N$7))/(OFFSET(Data!$A$1,0,MATCH(N$6,Data!$1:$1,0)-1,1000,1)=IF(N$7="","Yes",N$7))*ROW(Data!$C$1:$C$1000),ROW(N188)-ROW(N$7)),1),"")</f>
        <v/>
      </c>
      <c r="O188" s="49" t="str">
        <f ca="1">IF(P188="","",IF(INDEX(Data!$BI:$BI,MATCH(P188,Data!$A:$A,0),1)=0,"",INDEX(Data!$BI:$BI,MATCH(P188,Data!$A:$A,0),1)))</f>
        <v/>
      </c>
      <c r="P188" s="49" t="str">
        <f ca="1">IFERROR(INDEX(Data!$A$1:O$1000,_xlfn.AGGREGATE(15,6,(OFFSET(Data!$A$1,0,MATCH(P$6,Data!$1:$1,0)-1,1000,1)=IF(P$7="","Yes",P$7))/(OFFSET(Data!$A$1,0,MATCH(P$6,Data!$1:$1,0)-1,1000,1)=IF(P$7="","Yes",P$7))*ROW(Data!$C$1:$C$1000),ROW(P188)-ROW(P$7)),1),"")</f>
        <v/>
      </c>
      <c r="Q188" s="49" t="str">
        <f ca="1">IF(R188="","",IF(INDEX(Data!$BI:$BI,MATCH(R188,Data!$A:$A,0),1)=0,"",INDEX(Data!$BI:$BI,MATCH(R188,Data!$A:$A,0),1)))</f>
        <v/>
      </c>
      <c r="R188" s="49" t="str">
        <f ca="1">IFERROR(INDEX(Data!$A$1:Q$1000,_xlfn.AGGREGATE(15,6,(OFFSET(Data!$A$1,0,MATCH(R$6,Data!$1:$1,0)-1,1000,1)=IF(R$7="","Yes",R$7))/(OFFSET(Data!$A$1,0,MATCH(R$6,Data!$1:$1,0)-1,1000,1)=IF(R$7="","Yes",R$7))*ROW(Data!$C$1:$C$1000),ROW(R188)-ROW(R$7)),1),"")</f>
        <v/>
      </c>
      <c r="S188" s="49" t="str">
        <f ca="1">IF(T188="","",IF(INDEX(Data!$BI:$BI,MATCH(T188,Data!$A:$A,0),1)=0,"",INDEX(Data!$BI:$BI,MATCH(T188,Data!$A:$A,0),1)))</f>
        <v/>
      </c>
      <c r="T188" s="49" t="str">
        <f ca="1">IFERROR(INDEX(Data!$A$1:R$1000,_xlfn.AGGREGATE(15,6,(OFFSET(Data!$A$1,0,MATCH(T$6,Data!$1:$1,0)-1,1000,1)=IF(T$7="","Yes",T$7))/(OFFSET(Data!$A$1,0,MATCH(T$6,Data!$1:$1,0)-1,1000,1)=IF(T$7="","Yes",T$7))*ROW(Data!$C$1:$C$1000),ROW(T188)-ROW(T$7)),1),"")</f>
        <v/>
      </c>
      <c r="U188" s="49" t="str">
        <f ca="1">IF(V188="","",IF(INDEX(Data!$BI:$BI,MATCH(V188,Data!$A:$A,0),1)=0,"",INDEX(Data!$BI:$BI,MATCH(V188,Data!$A:$A,0),1)))</f>
        <v/>
      </c>
      <c r="V188" s="49" t="str">
        <f ca="1">IFERROR(INDEX(Data!$A$1:T$1000,_xlfn.AGGREGATE(15,6,(OFFSET(Data!$A$1,0,MATCH(V$6,Data!$1:$1,0)-1,1000,1)=IF(V$7="","Yes",V$7))/(OFFSET(Data!$A$1,0,MATCH(V$6,Data!$1:$1,0)-1,1000,1)=IF(V$7="","Yes",V$7))*ROW(Data!$C$1:$C$1000),ROW(V188)-ROW(V$7)),1),"")</f>
        <v/>
      </c>
      <c r="W188" s="49" t="str">
        <f ca="1">IF(X188="","",IF(INDEX(Data!$BI:$BI,MATCH(X188,Data!$A:$A,0),1)=0,"",INDEX(Data!$BI:$BI,MATCH(X188,Data!$A:$A,0),1)))</f>
        <v/>
      </c>
      <c r="X188" s="49" t="str">
        <f ca="1">IFERROR(INDEX(Data!$A$1:V$1000,_xlfn.AGGREGATE(15,6,(OFFSET(Data!$A$1,0,MATCH(X$6,Data!$1:$1,0)-1,1000,1)=IF(X$7="","Yes",X$7))/(OFFSET(Data!$A$1,0,MATCH(X$6,Data!$1:$1,0)-1,1000,1)=IF(X$7="","Yes",X$7))*ROW(Data!$C$1:$C$1000),ROW(X188)-ROW(X$7)),1),"")</f>
        <v/>
      </c>
      <c r="Y188" s="49" t="str">
        <f ca="1">IF(Z188="","",IF(INDEX(Data!$BI:$BI,MATCH(Z188,Data!$A:$A,0),1)=0,"",INDEX(Data!$BI:$BI,MATCH(Z188,Data!$A:$A,0),1)))</f>
        <v/>
      </c>
      <c r="Z188" s="49" t="str">
        <f ca="1">IFERROR(INDEX(Data!$A$1:X$1000,_xlfn.AGGREGATE(15,6,(OFFSET(Data!$A$1,0,MATCH(Z$6,Data!$1:$1,0)-1,1000,1)=IF(Z$7="","Yes",Z$7))/(OFFSET(Data!$A$1,0,MATCH(Z$6,Data!$1:$1,0)-1,1000,1)=IF(Z$7="","Yes",Z$7))*ROW(Data!$C$1:$C$1000),ROW(Z188)-ROW(Z$7)),1),"")</f>
        <v/>
      </c>
      <c r="AA188" s="49" t="str">
        <f ca="1">IF(AB188="","",IF(INDEX(Data!$BI:$BI,MATCH(AB188,Data!$A:$A,0),1)=0,"",INDEX(Data!$BI:$BI,MATCH(AB188,Data!$A:$A,0),1)))</f>
        <v/>
      </c>
      <c r="AB188" s="49" t="str">
        <f ca="1">IFERROR(INDEX(Data!$A$1:Z$1000,_xlfn.AGGREGATE(15,6,(OFFSET(Data!$A$1,0,MATCH(AB$6,Data!$1:$1,0)-1,1000,1)=IF(AB$7="","Yes",AB$7))/(OFFSET(Data!$A$1,0,MATCH(AB$6,Data!$1:$1,0)-1,1000,1)=IF(AB$7="","Yes",AB$7))*ROW(Data!$C$1:$C$1000),ROW(AB188)-ROW(AB$7)),1),"")</f>
        <v/>
      </c>
      <c r="AC188" s="49" t="str">
        <f ca="1">IF(AD188="","",IF(INDEX(Data!$BI:$BI,MATCH(AD188,Data!$A:$A,0),1)=0,"",INDEX(Data!$BI:$BI,MATCH(AD188,Data!$A:$A,0),1)))</f>
        <v/>
      </c>
      <c r="AD188" s="49" t="str">
        <f ca="1">IFERROR(INDEX(Data!$A$1:AB$1000,_xlfn.AGGREGATE(15,6,(OFFSET(Data!$A$1,0,MATCH(AD$6,Data!$1:$1,0)-1,1000,1)=IF(AD$7="","Yes",AD$7))/(OFFSET(Data!$A$1,0,MATCH(AD$6,Data!$1:$1,0)-1,1000,1)=IF(AD$7="","Yes",AD$7))*ROW(Data!$C$1:$C$1000),ROW(AD188)-ROW(AD$7)),1),"")</f>
        <v/>
      </c>
      <c r="AE188" s="49" t="str">
        <f ca="1">IF(AF188="","",IF(INDEX(Data!$BI:$BI,MATCH(AF188,Data!$A:$A,0),1)=0,"",INDEX(Data!$BI:$BI,MATCH(AF188,Data!$A:$A,0),1)))</f>
        <v/>
      </c>
      <c r="AF188" s="49" t="str">
        <f ca="1">IFERROR(INDEX(Data!$A$1:AJ$1000,_xlfn.AGGREGATE(15,6,(OFFSET(Data!$A$1,0,MATCH(AF$6,Data!$1:$1,0)-1,1000,1)=IF(AF$7="","Yes",AF$7))/(OFFSET(Data!$A$1,0,MATCH(AF$6,Data!$1:$1,0)-1,1000,1)=IF(AF$7="","Yes",AF$7))*ROW(Data!$C$1:$C$1000),ROW(AF188)-ROW(AF$7)),1),"")</f>
        <v/>
      </c>
      <c r="AG188" s="49" t="str">
        <f ca="1">IF(AH188="","",IF(INDEX(Data!$BI:$BI,MATCH(AH188,Data!$A:$A,0),1)=0,"",INDEX(Data!$BI:$BI,MATCH(AH188,Data!$A:$A,0),1)))</f>
        <v/>
      </c>
      <c r="AH188" s="49" t="str">
        <f ca="1">IFERROR(INDEX(Data!$A$1:AL$1000,_xlfn.AGGREGATE(15,6,(OFFSET(Data!$A$1,0,MATCH(AH$6,Data!$1:$1,0)-1,1000,1)=IF(AH$7="","Yes",AH$7))/(OFFSET(Data!$A$1,0,MATCH(AH$6,Data!$1:$1,0)-1,1000,1)=IF(AH$7="","Yes",AH$7))*ROW(Data!$C$1:$C$1000),ROW(AH188)-ROW(AH$7)),1),"")</f>
        <v/>
      </c>
    </row>
    <row r="189" spans="1:34" x14ac:dyDescent="0.4">
      <c r="A189" s="49" t="str">
        <f ca="1">IF(B189="","",IF(INDEX(Data!$BI:$BI,MATCH(B189,Data!$A:$A,0),1)=0,"",INDEX(Data!$BI:$BI,MATCH(B189,Data!$A:$A,0),1)))</f>
        <v/>
      </c>
      <c r="B189" s="49" t="str">
        <f ca="1">IFERROR(INDEX(Data!A$1:$A$1000,_xlfn.AGGREGATE(15,6,(OFFSET(Data!$A$1,0,MATCH(B$6,Data!$1:$1,0)-1,1000,1)=IF(B$7="","Yes",B$7))/(OFFSET(Data!$A$1,0,MATCH(B$6,Data!$1:$1,0)-1,1000,1)=IF(B$7="","Yes",B$7))*ROW(Data!$C$1:$C$1000),ROW(B189)-ROW(B$7)),1),"")</f>
        <v/>
      </c>
      <c r="C189" s="49" t="str">
        <f ca="1">IF(D189="","",IF(INDEX(Data!$BI:$BI,MATCH(D189,Data!$A:$A,0),1)=0,"",INDEX(Data!$BI:$BI,MATCH(D189,Data!$A:$A,0),1)))</f>
        <v/>
      </c>
      <c r="D189" s="49" t="str">
        <f ca="1">IFERROR(INDEX(Data!$A$1:C$1000,_xlfn.AGGREGATE(15,6,(OFFSET(Data!$A$1,0,MATCH(D$6,Data!$1:$1,0)-1,1000,1)=IF(D$7="","Yes",D$7))/(OFFSET(Data!$A$1,0,MATCH(D$6,Data!$1:$1,0)-1,1000,1)=IF(D$7="","Yes",D$7))*ROW(Data!$C$1:$C$1000),ROW(D189)-ROW(D$7)),1),"")</f>
        <v/>
      </c>
      <c r="E189" s="49" t="str">
        <f ca="1">IF(F189="","",IF(INDEX(Data!$BI:$BI,MATCH(F189,Data!$A:$A,0),1)=0,"",INDEX(Data!$BI:$BI,MATCH(F189,Data!$A:$A,0),1)))</f>
        <v/>
      </c>
      <c r="F189" s="49" t="str">
        <f ca="1">IFERROR(INDEX(Data!$A$1:E$1000,_xlfn.AGGREGATE(15,6,(OFFSET(Data!$A$1,0,MATCH(F$6,Data!$1:$1,0)-1,1000,1)=IF(F$7="","Yes",F$7))/(OFFSET(Data!$A$1,0,MATCH(F$6,Data!$1:$1,0)-1,1000,1)=IF(F$7="","Yes",F$7))*ROW(Data!$C$1:$C$1000),ROW(F189)-ROW(F$7)),1),"")</f>
        <v/>
      </c>
      <c r="G189" s="49" t="str">
        <f ca="1">IF(H189="","",IF(INDEX(Data!$BI:$BI,MATCH(H189,Data!$A:$A,0),1)=0,"",INDEX(Data!$BI:$BI,MATCH(H189,Data!$A:$A,0),1)))</f>
        <v/>
      </c>
      <c r="H189" s="49" t="str">
        <f ca="1">IFERROR(INDEX(Data!$A$1:G$1000,_xlfn.AGGREGATE(15,6,(OFFSET(Data!$A$1,0,MATCH(H$6,Data!$1:$1,0)-1,1000,1)=IF(H$7="","Yes",H$7))/(OFFSET(Data!$A$1,0,MATCH(H$6,Data!$1:$1,0)-1,1000,1)=IF(H$7="","Yes",H$7))*ROW(Data!$C$1:$C$1000),ROW(H189)-ROW(H$7)),1),"")</f>
        <v/>
      </c>
      <c r="I189" s="49" t="str">
        <f ca="1">IF(J189="","",IF(INDEX(Data!$BI:$BI,MATCH(J189,Data!$A:$A,0),1)=0,"",INDEX(Data!$BI:$BI,MATCH(J189,Data!$A:$A,0),1)))</f>
        <v/>
      </c>
      <c r="J189" s="49" t="str">
        <f ca="1">IFERROR(INDEX(Data!$A$1:I$1000,_xlfn.AGGREGATE(15,6,(OFFSET(Data!$A$1,0,MATCH(J$6,Data!$1:$1,0)-1,1000,1)=IF(J$7="","Yes",J$7))/(OFFSET(Data!$A$1,0,MATCH(J$6,Data!$1:$1,0)-1,1000,1)=IF(J$7="","Yes",J$7))*ROW(Data!$C$1:$C$1000),ROW(J189)-ROW(J$7)),1),"")</f>
        <v/>
      </c>
      <c r="K189" s="49" t="str">
        <f ca="1">IF(L189="","",IF(INDEX(Data!$BI:$BI,MATCH(L189,Data!$A:$A,0),1)=0,"",INDEX(Data!$BI:$BI,MATCH(L189,Data!$A:$A,0),1)))</f>
        <v/>
      </c>
      <c r="L189" s="49" t="str">
        <f ca="1">IFERROR(INDEX(Data!$A$1:K$1000,_xlfn.AGGREGATE(15,6,(OFFSET(Data!$A$1,0,MATCH(L$6,Data!$1:$1,0)-1,1000,1)=IF(L$7="","Yes",L$7))/(OFFSET(Data!$A$1,0,MATCH(L$6,Data!$1:$1,0)-1,1000,1)=IF(L$7="","Yes",L$7))*ROW(Data!$C$1:$C$1000),ROW(L189)-ROW(L$7)),1),"")</f>
        <v/>
      </c>
      <c r="M189" s="49" t="str">
        <f ca="1">IF(N189="","",IF(INDEX(Data!$BI:$BI,MATCH(N189,Data!$A:$A,0),1)=0,"",INDEX(Data!$BI:$BI,MATCH(N189,Data!$A:$A,0),1)))</f>
        <v/>
      </c>
      <c r="N189" s="49" t="str">
        <f ca="1">IFERROR(INDEX(Data!$A$1:M$1000,_xlfn.AGGREGATE(15,6,(OFFSET(Data!$A$1,0,MATCH(N$6,Data!$1:$1,0)-1,1000,1)=IF(N$7="","Yes",N$7))/(OFFSET(Data!$A$1,0,MATCH(N$6,Data!$1:$1,0)-1,1000,1)=IF(N$7="","Yes",N$7))*ROW(Data!$C$1:$C$1000),ROW(N189)-ROW(N$7)),1),"")</f>
        <v/>
      </c>
      <c r="O189" s="49" t="str">
        <f ca="1">IF(P189="","",IF(INDEX(Data!$BI:$BI,MATCH(P189,Data!$A:$A,0),1)=0,"",INDEX(Data!$BI:$BI,MATCH(P189,Data!$A:$A,0),1)))</f>
        <v/>
      </c>
      <c r="P189" s="49" t="str">
        <f ca="1">IFERROR(INDEX(Data!$A$1:O$1000,_xlfn.AGGREGATE(15,6,(OFFSET(Data!$A$1,0,MATCH(P$6,Data!$1:$1,0)-1,1000,1)=IF(P$7="","Yes",P$7))/(OFFSET(Data!$A$1,0,MATCH(P$6,Data!$1:$1,0)-1,1000,1)=IF(P$7="","Yes",P$7))*ROW(Data!$C$1:$C$1000),ROW(P189)-ROW(P$7)),1),"")</f>
        <v/>
      </c>
      <c r="Q189" s="49" t="str">
        <f ca="1">IF(R189="","",IF(INDEX(Data!$BI:$BI,MATCH(R189,Data!$A:$A,0),1)=0,"",INDEX(Data!$BI:$BI,MATCH(R189,Data!$A:$A,0),1)))</f>
        <v/>
      </c>
      <c r="R189" s="49" t="str">
        <f ca="1">IFERROR(INDEX(Data!$A$1:Q$1000,_xlfn.AGGREGATE(15,6,(OFFSET(Data!$A$1,0,MATCH(R$6,Data!$1:$1,0)-1,1000,1)=IF(R$7="","Yes",R$7))/(OFFSET(Data!$A$1,0,MATCH(R$6,Data!$1:$1,0)-1,1000,1)=IF(R$7="","Yes",R$7))*ROW(Data!$C$1:$C$1000),ROW(R189)-ROW(R$7)),1),"")</f>
        <v/>
      </c>
      <c r="S189" s="49" t="str">
        <f ca="1">IF(T189="","",IF(INDEX(Data!$BI:$BI,MATCH(T189,Data!$A:$A,0),1)=0,"",INDEX(Data!$BI:$BI,MATCH(T189,Data!$A:$A,0),1)))</f>
        <v/>
      </c>
      <c r="T189" s="49" t="str">
        <f ca="1">IFERROR(INDEX(Data!$A$1:R$1000,_xlfn.AGGREGATE(15,6,(OFFSET(Data!$A$1,0,MATCH(T$6,Data!$1:$1,0)-1,1000,1)=IF(T$7="","Yes",T$7))/(OFFSET(Data!$A$1,0,MATCH(T$6,Data!$1:$1,0)-1,1000,1)=IF(T$7="","Yes",T$7))*ROW(Data!$C$1:$C$1000),ROW(T189)-ROW(T$7)),1),"")</f>
        <v/>
      </c>
      <c r="U189" s="49" t="str">
        <f ca="1">IF(V189="","",IF(INDEX(Data!$BI:$BI,MATCH(V189,Data!$A:$A,0),1)=0,"",INDEX(Data!$BI:$BI,MATCH(V189,Data!$A:$A,0),1)))</f>
        <v/>
      </c>
      <c r="V189" s="49" t="str">
        <f ca="1">IFERROR(INDEX(Data!$A$1:T$1000,_xlfn.AGGREGATE(15,6,(OFFSET(Data!$A$1,0,MATCH(V$6,Data!$1:$1,0)-1,1000,1)=IF(V$7="","Yes",V$7))/(OFFSET(Data!$A$1,0,MATCH(V$6,Data!$1:$1,0)-1,1000,1)=IF(V$7="","Yes",V$7))*ROW(Data!$C$1:$C$1000),ROW(V189)-ROW(V$7)),1),"")</f>
        <v/>
      </c>
      <c r="W189" s="49" t="str">
        <f ca="1">IF(X189="","",IF(INDEX(Data!$BI:$BI,MATCH(X189,Data!$A:$A,0),1)=0,"",INDEX(Data!$BI:$BI,MATCH(X189,Data!$A:$A,0),1)))</f>
        <v/>
      </c>
      <c r="X189" s="49" t="str">
        <f ca="1">IFERROR(INDEX(Data!$A$1:V$1000,_xlfn.AGGREGATE(15,6,(OFFSET(Data!$A$1,0,MATCH(X$6,Data!$1:$1,0)-1,1000,1)=IF(X$7="","Yes",X$7))/(OFFSET(Data!$A$1,0,MATCH(X$6,Data!$1:$1,0)-1,1000,1)=IF(X$7="","Yes",X$7))*ROW(Data!$C$1:$C$1000),ROW(X189)-ROW(X$7)),1),"")</f>
        <v/>
      </c>
      <c r="Y189" s="49" t="str">
        <f ca="1">IF(Z189="","",IF(INDEX(Data!$BI:$BI,MATCH(Z189,Data!$A:$A,0),1)=0,"",INDEX(Data!$BI:$BI,MATCH(Z189,Data!$A:$A,0),1)))</f>
        <v/>
      </c>
      <c r="Z189" s="49" t="str">
        <f ca="1">IFERROR(INDEX(Data!$A$1:X$1000,_xlfn.AGGREGATE(15,6,(OFFSET(Data!$A$1,0,MATCH(Z$6,Data!$1:$1,0)-1,1000,1)=IF(Z$7="","Yes",Z$7))/(OFFSET(Data!$A$1,0,MATCH(Z$6,Data!$1:$1,0)-1,1000,1)=IF(Z$7="","Yes",Z$7))*ROW(Data!$C$1:$C$1000),ROW(Z189)-ROW(Z$7)),1),"")</f>
        <v/>
      </c>
      <c r="AA189" s="49" t="str">
        <f ca="1">IF(AB189="","",IF(INDEX(Data!$BI:$BI,MATCH(AB189,Data!$A:$A,0),1)=0,"",INDEX(Data!$BI:$BI,MATCH(AB189,Data!$A:$A,0),1)))</f>
        <v/>
      </c>
      <c r="AB189" s="49" t="str">
        <f ca="1">IFERROR(INDEX(Data!$A$1:Z$1000,_xlfn.AGGREGATE(15,6,(OFFSET(Data!$A$1,0,MATCH(AB$6,Data!$1:$1,0)-1,1000,1)=IF(AB$7="","Yes",AB$7))/(OFFSET(Data!$A$1,0,MATCH(AB$6,Data!$1:$1,0)-1,1000,1)=IF(AB$7="","Yes",AB$7))*ROW(Data!$C$1:$C$1000),ROW(AB189)-ROW(AB$7)),1),"")</f>
        <v/>
      </c>
      <c r="AC189" s="49" t="str">
        <f ca="1">IF(AD189="","",IF(INDEX(Data!$BI:$BI,MATCH(AD189,Data!$A:$A,0),1)=0,"",INDEX(Data!$BI:$BI,MATCH(AD189,Data!$A:$A,0),1)))</f>
        <v/>
      </c>
      <c r="AD189" s="49" t="str">
        <f ca="1">IFERROR(INDEX(Data!$A$1:AB$1000,_xlfn.AGGREGATE(15,6,(OFFSET(Data!$A$1,0,MATCH(AD$6,Data!$1:$1,0)-1,1000,1)=IF(AD$7="","Yes",AD$7))/(OFFSET(Data!$A$1,0,MATCH(AD$6,Data!$1:$1,0)-1,1000,1)=IF(AD$7="","Yes",AD$7))*ROW(Data!$C$1:$C$1000),ROW(AD189)-ROW(AD$7)),1),"")</f>
        <v/>
      </c>
      <c r="AE189" s="49" t="str">
        <f ca="1">IF(AF189="","",IF(INDEX(Data!$BI:$BI,MATCH(AF189,Data!$A:$A,0),1)=0,"",INDEX(Data!$BI:$BI,MATCH(AF189,Data!$A:$A,0),1)))</f>
        <v/>
      </c>
      <c r="AF189" s="49" t="str">
        <f ca="1">IFERROR(INDEX(Data!$A$1:AJ$1000,_xlfn.AGGREGATE(15,6,(OFFSET(Data!$A$1,0,MATCH(AF$6,Data!$1:$1,0)-1,1000,1)=IF(AF$7="","Yes",AF$7))/(OFFSET(Data!$A$1,0,MATCH(AF$6,Data!$1:$1,0)-1,1000,1)=IF(AF$7="","Yes",AF$7))*ROW(Data!$C$1:$C$1000),ROW(AF189)-ROW(AF$7)),1),"")</f>
        <v/>
      </c>
      <c r="AG189" s="49" t="str">
        <f ca="1">IF(AH189="","",IF(INDEX(Data!$BI:$BI,MATCH(AH189,Data!$A:$A,0),1)=0,"",INDEX(Data!$BI:$BI,MATCH(AH189,Data!$A:$A,0),1)))</f>
        <v/>
      </c>
      <c r="AH189" s="49" t="str">
        <f ca="1">IFERROR(INDEX(Data!$A$1:AL$1000,_xlfn.AGGREGATE(15,6,(OFFSET(Data!$A$1,0,MATCH(AH$6,Data!$1:$1,0)-1,1000,1)=IF(AH$7="","Yes",AH$7))/(OFFSET(Data!$A$1,0,MATCH(AH$6,Data!$1:$1,0)-1,1000,1)=IF(AH$7="","Yes",AH$7))*ROW(Data!$C$1:$C$1000),ROW(AH189)-ROW(AH$7)),1),"")</f>
        <v/>
      </c>
    </row>
    <row r="190" spans="1:34" x14ac:dyDescent="0.4">
      <c r="A190" s="49" t="str">
        <f ca="1">IF(B190="","",IF(INDEX(Data!$BI:$BI,MATCH(B190,Data!$A:$A,0),1)=0,"",INDEX(Data!$BI:$BI,MATCH(B190,Data!$A:$A,0),1)))</f>
        <v/>
      </c>
      <c r="B190" s="49" t="str">
        <f ca="1">IFERROR(INDEX(Data!A$1:$A$1000,_xlfn.AGGREGATE(15,6,(OFFSET(Data!$A$1,0,MATCH(B$6,Data!$1:$1,0)-1,1000,1)=IF(B$7="","Yes",B$7))/(OFFSET(Data!$A$1,0,MATCH(B$6,Data!$1:$1,0)-1,1000,1)=IF(B$7="","Yes",B$7))*ROW(Data!$C$1:$C$1000),ROW(B190)-ROW(B$7)),1),"")</f>
        <v/>
      </c>
      <c r="C190" s="49" t="str">
        <f ca="1">IF(D190="","",IF(INDEX(Data!$BI:$BI,MATCH(D190,Data!$A:$A,0),1)=0,"",INDEX(Data!$BI:$BI,MATCH(D190,Data!$A:$A,0),1)))</f>
        <v/>
      </c>
      <c r="D190" s="49" t="str">
        <f ca="1">IFERROR(INDEX(Data!$A$1:C$1000,_xlfn.AGGREGATE(15,6,(OFFSET(Data!$A$1,0,MATCH(D$6,Data!$1:$1,0)-1,1000,1)=IF(D$7="","Yes",D$7))/(OFFSET(Data!$A$1,0,MATCH(D$6,Data!$1:$1,0)-1,1000,1)=IF(D$7="","Yes",D$7))*ROW(Data!$C$1:$C$1000),ROW(D190)-ROW(D$7)),1),"")</f>
        <v/>
      </c>
      <c r="E190" s="49" t="str">
        <f ca="1">IF(F190="","",IF(INDEX(Data!$BI:$BI,MATCH(F190,Data!$A:$A,0),1)=0,"",INDEX(Data!$BI:$BI,MATCH(F190,Data!$A:$A,0),1)))</f>
        <v/>
      </c>
      <c r="F190" s="49" t="str">
        <f ca="1">IFERROR(INDEX(Data!$A$1:E$1000,_xlfn.AGGREGATE(15,6,(OFFSET(Data!$A$1,0,MATCH(F$6,Data!$1:$1,0)-1,1000,1)=IF(F$7="","Yes",F$7))/(OFFSET(Data!$A$1,0,MATCH(F$6,Data!$1:$1,0)-1,1000,1)=IF(F$7="","Yes",F$7))*ROW(Data!$C$1:$C$1000),ROW(F190)-ROW(F$7)),1),"")</f>
        <v/>
      </c>
      <c r="G190" s="49" t="str">
        <f ca="1">IF(H190="","",IF(INDEX(Data!$BI:$BI,MATCH(H190,Data!$A:$A,0),1)=0,"",INDEX(Data!$BI:$BI,MATCH(H190,Data!$A:$A,0),1)))</f>
        <v/>
      </c>
      <c r="H190" s="49" t="str">
        <f ca="1">IFERROR(INDEX(Data!$A$1:G$1000,_xlfn.AGGREGATE(15,6,(OFFSET(Data!$A$1,0,MATCH(H$6,Data!$1:$1,0)-1,1000,1)=IF(H$7="","Yes",H$7))/(OFFSET(Data!$A$1,0,MATCH(H$6,Data!$1:$1,0)-1,1000,1)=IF(H$7="","Yes",H$7))*ROW(Data!$C$1:$C$1000),ROW(H190)-ROW(H$7)),1),"")</f>
        <v/>
      </c>
      <c r="I190" s="49" t="str">
        <f ca="1">IF(J190="","",IF(INDEX(Data!$BI:$BI,MATCH(J190,Data!$A:$A,0),1)=0,"",INDEX(Data!$BI:$BI,MATCH(J190,Data!$A:$A,0),1)))</f>
        <v/>
      </c>
      <c r="J190" s="49" t="str">
        <f ca="1">IFERROR(INDEX(Data!$A$1:I$1000,_xlfn.AGGREGATE(15,6,(OFFSET(Data!$A$1,0,MATCH(J$6,Data!$1:$1,0)-1,1000,1)=IF(J$7="","Yes",J$7))/(OFFSET(Data!$A$1,0,MATCH(J$6,Data!$1:$1,0)-1,1000,1)=IF(J$7="","Yes",J$7))*ROW(Data!$C$1:$C$1000),ROW(J190)-ROW(J$7)),1),"")</f>
        <v/>
      </c>
      <c r="K190" s="49" t="str">
        <f ca="1">IF(L190="","",IF(INDEX(Data!$BI:$BI,MATCH(L190,Data!$A:$A,0),1)=0,"",INDEX(Data!$BI:$BI,MATCH(L190,Data!$A:$A,0),1)))</f>
        <v/>
      </c>
      <c r="L190" s="49" t="str">
        <f ca="1">IFERROR(INDEX(Data!$A$1:K$1000,_xlfn.AGGREGATE(15,6,(OFFSET(Data!$A$1,0,MATCH(L$6,Data!$1:$1,0)-1,1000,1)=IF(L$7="","Yes",L$7))/(OFFSET(Data!$A$1,0,MATCH(L$6,Data!$1:$1,0)-1,1000,1)=IF(L$7="","Yes",L$7))*ROW(Data!$C$1:$C$1000),ROW(L190)-ROW(L$7)),1),"")</f>
        <v/>
      </c>
      <c r="M190" s="49" t="str">
        <f ca="1">IF(N190="","",IF(INDEX(Data!$BI:$BI,MATCH(N190,Data!$A:$A,0),1)=0,"",INDEX(Data!$BI:$BI,MATCH(N190,Data!$A:$A,0),1)))</f>
        <v/>
      </c>
      <c r="N190" s="49" t="str">
        <f ca="1">IFERROR(INDEX(Data!$A$1:M$1000,_xlfn.AGGREGATE(15,6,(OFFSET(Data!$A$1,0,MATCH(N$6,Data!$1:$1,0)-1,1000,1)=IF(N$7="","Yes",N$7))/(OFFSET(Data!$A$1,0,MATCH(N$6,Data!$1:$1,0)-1,1000,1)=IF(N$7="","Yes",N$7))*ROW(Data!$C$1:$C$1000),ROW(N190)-ROW(N$7)),1),"")</f>
        <v/>
      </c>
      <c r="O190" s="49" t="str">
        <f ca="1">IF(P190="","",IF(INDEX(Data!$BI:$BI,MATCH(P190,Data!$A:$A,0),1)=0,"",INDEX(Data!$BI:$BI,MATCH(P190,Data!$A:$A,0),1)))</f>
        <v/>
      </c>
      <c r="P190" s="49" t="str">
        <f ca="1">IFERROR(INDEX(Data!$A$1:O$1000,_xlfn.AGGREGATE(15,6,(OFFSET(Data!$A$1,0,MATCH(P$6,Data!$1:$1,0)-1,1000,1)=IF(P$7="","Yes",P$7))/(OFFSET(Data!$A$1,0,MATCH(P$6,Data!$1:$1,0)-1,1000,1)=IF(P$7="","Yes",P$7))*ROW(Data!$C$1:$C$1000),ROW(P190)-ROW(P$7)),1),"")</f>
        <v/>
      </c>
      <c r="Q190" s="49" t="str">
        <f ca="1">IF(R190="","",IF(INDEX(Data!$BI:$BI,MATCH(R190,Data!$A:$A,0),1)=0,"",INDEX(Data!$BI:$BI,MATCH(R190,Data!$A:$A,0),1)))</f>
        <v/>
      </c>
      <c r="R190" s="49" t="str">
        <f ca="1">IFERROR(INDEX(Data!$A$1:Q$1000,_xlfn.AGGREGATE(15,6,(OFFSET(Data!$A$1,0,MATCH(R$6,Data!$1:$1,0)-1,1000,1)=IF(R$7="","Yes",R$7))/(OFFSET(Data!$A$1,0,MATCH(R$6,Data!$1:$1,0)-1,1000,1)=IF(R$7="","Yes",R$7))*ROW(Data!$C$1:$C$1000),ROW(R190)-ROW(R$7)),1),"")</f>
        <v/>
      </c>
      <c r="S190" s="49" t="str">
        <f ca="1">IF(T190="","",IF(INDEX(Data!$BI:$BI,MATCH(T190,Data!$A:$A,0),1)=0,"",INDEX(Data!$BI:$BI,MATCH(T190,Data!$A:$A,0),1)))</f>
        <v/>
      </c>
      <c r="T190" s="49" t="str">
        <f ca="1">IFERROR(INDEX(Data!$A$1:R$1000,_xlfn.AGGREGATE(15,6,(OFFSET(Data!$A$1,0,MATCH(T$6,Data!$1:$1,0)-1,1000,1)=IF(T$7="","Yes",T$7))/(OFFSET(Data!$A$1,0,MATCH(T$6,Data!$1:$1,0)-1,1000,1)=IF(T$7="","Yes",T$7))*ROW(Data!$C$1:$C$1000),ROW(T190)-ROW(T$7)),1),"")</f>
        <v/>
      </c>
      <c r="U190" s="49" t="str">
        <f ca="1">IF(V190="","",IF(INDEX(Data!$BI:$BI,MATCH(V190,Data!$A:$A,0),1)=0,"",INDEX(Data!$BI:$BI,MATCH(V190,Data!$A:$A,0),1)))</f>
        <v/>
      </c>
      <c r="V190" s="49" t="str">
        <f ca="1">IFERROR(INDEX(Data!$A$1:T$1000,_xlfn.AGGREGATE(15,6,(OFFSET(Data!$A$1,0,MATCH(V$6,Data!$1:$1,0)-1,1000,1)=IF(V$7="","Yes",V$7))/(OFFSET(Data!$A$1,0,MATCH(V$6,Data!$1:$1,0)-1,1000,1)=IF(V$7="","Yes",V$7))*ROW(Data!$C$1:$C$1000),ROW(V190)-ROW(V$7)),1),"")</f>
        <v/>
      </c>
      <c r="W190" s="49" t="str">
        <f ca="1">IF(X190="","",IF(INDEX(Data!$BI:$BI,MATCH(X190,Data!$A:$A,0),1)=0,"",INDEX(Data!$BI:$BI,MATCH(X190,Data!$A:$A,0),1)))</f>
        <v/>
      </c>
      <c r="X190" s="49" t="str">
        <f ca="1">IFERROR(INDEX(Data!$A$1:V$1000,_xlfn.AGGREGATE(15,6,(OFFSET(Data!$A$1,0,MATCH(X$6,Data!$1:$1,0)-1,1000,1)=IF(X$7="","Yes",X$7))/(OFFSET(Data!$A$1,0,MATCH(X$6,Data!$1:$1,0)-1,1000,1)=IF(X$7="","Yes",X$7))*ROW(Data!$C$1:$C$1000),ROW(X190)-ROW(X$7)),1),"")</f>
        <v/>
      </c>
      <c r="Y190" s="49" t="str">
        <f ca="1">IF(Z190="","",IF(INDEX(Data!$BI:$BI,MATCH(Z190,Data!$A:$A,0),1)=0,"",INDEX(Data!$BI:$BI,MATCH(Z190,Data!$A:$A,0),1)))</f>
        <v/>
      </c>
      <c r="Z190" s="49" t="str">
        <f ca="1">IFERROR(INDEX(Data!$A$1:X$1000,_xlfn.AGGREGATE(15,6,(OFFSET(Data!$A$1,0,MATCH(Z$6,Data!$1:$1,0)-1,1000,1)=IF(Z$7="","Yes",Z$7))/(OFFSET(Data!$A$1,0,MATCH(Z$6,Data!$1:$1,0)-1,1000,1)=IF(Z$7="","Yes",Z$7))*ROW(Data!$C$1:$C$1000),ROW(Z190)-ROW(Z$7)),1),"")</f>
        <v/>
      </c>
      <c r="AA190" s="49" t="str">
        <f ca="1">IF(AB190="","",IF(INDEX(Data!$BI:$BI,MATCH(AB190,Data!$A:$A,0),1)=0,"",INDEX(Data!$BI:$BI,MATCH(AB190,Data!$A:$A,0),1)))</f>
        <v/>
      </c>
      <c r="AB190" s="49" t="str">
        <f ca="1">IFERROR(INDEX(Data!$A$1:Z$1000,_xlfn.AGGREGATE(15,6,(OFFSET(Data!$A$1,0,MATCH(AB$6,Data!$1:$1,0)-1,1000,1)=IF(AB$7="","Yes",AB$7))/(OFFSET(Data!$A$1,0,MATCH(AB$6,Data!$1:$1,0)-1,1000,1)=IF(AB$7="","Yes",AB$7))*ROW(Data!$C$1:$C$1000),ROW(AB190)-ROW(AB$7)),1),"")</f>
        <v/>
      </c>
      <c r="AC190" s="49" t="str">
        <f ca="1">IF(AD190="","",IF(INDEX(Data!$BI:$BI,MATCH(AD190,Data!$A:$A,0),1)=0,"",INDEX(Data!$BI:$BI,MATCH(AD190,Data!$A:$A,0),1)))</f>
        <v/>
      </c>
      <c r="AD190" s="49" t="str">
        <f ca="1">IFERROR(INDEX(Data!$A$1:AB$1000,_xlfn.AGGREGATE(15,6,(OFFSET(Data!$A$1,0,MATCH(AD$6,Data!$1:$1,0)-1,1000,1)=IF(AD$7="","Yes",AD$7))/(OFFSET(Data!$A$1,0,MATCH(AD$6,Data!$1:$1,0)-1,1000,1)=IF(AD$7="","Yes",AD$7))*ROW(Data!$C$1:$C$1000),ROW(AD190)-ROW(AD$7)),1),"")</f>
        <v/>
      </c>
      <c r="AE190" s="49" t="str">
        <f ca="1">IF(AF190="","",IF(INDEX(Data!$BI:$BI,MATCH(AF190,Data!$A:$A,0),1)=0,"",INDEX(Data!$BI:$BI,MATCH(AF190,Data!$A:$A,0),1)))</f>
        <v/>
      </c>
      <c r="AF190" s="49" t="str">
        <f ca="1">IFERROR(INDEX(Data!$A$1:AJ$1000,_xlfn.AGGREGATE(15,6,(OFFSET(Data!$A$1,0,MATCH(AF$6,Data!$1:$1,0)-1,1000,1)=IF(AF$7="","Yes",AF$7))/(OFFSET(Data!$A$1,0,MATCH(AF$6,Data!$1:$1,0)-1,1000,1)=IF(AF$7="","Yes",AF$7))*ROW(Data!$C$1:$C$1000),ROW(AF190)-ROW(AF$7)),1),"")</f>
        <v/>
      </c>
      <c r="AG190" s="49" t="str">
        <f ca="1">IF(AH190="","",IF(INDEX(Data!$BI:$BI,MATCH(AH190,Data!$A:$A,0),1)=0,"",INDEX(Data!$BI:$BI,MATCH(AH190,Data!$A:$A,0),1)))</f>
        <v/>
      </c>
      <c r="AH190" s="49" t="str">
        <f ca="1">IFERROR(INDEX(Data!$A$1:AL$1000,_xlfn.AGGREGATE(15,6,(OFFSET(Data!$A$1,0,MATCH(AH$6,Data!$1:$1,0)-1,1000,1)=IF(AH$7="","Yes",AH$7))/(OFFSET(Data!$A$1,0,MATCH(AH$6,Data!$1:$1,0)-1,1000,1)=IF(AH$7="","Yes",AH$7))*ROW(Data!$C$1:$C$1000),ROW(AH190)-ROW(AH$7)),1),"")</f>
        <v/>
      </c>
    </row>
    <row r="191" spans="1:34" x14ac:dyDescent="0.4">
      <c r="A191" s="49" t="str">
        <f ca="1">IF(B191="","",IF(INDEX(Data!$BI:$BI,MATCH(B191,Data!$A:$A,0),1)=0,"",INDEX(Data!$BI:$BI,MATCH(B191,Data!$A:$A,0),1)))</f>
        <v/>
      </c>
      <c r="B191" s="49" t="str">
        <f ca="1">IFERROR(INDEX(Data!A$1:$A$1000,_xlfn.AGGREGATE(15,6,(OFFSET(Data!$A$1,0,MATCH(B$6,Data!$1:$1,0)-1,1000,1)=IF(B$7="","Yes",B$7))/(OFFSET(Data!$A$1,0,MATCH(B$6,Data!$1:$1,0)-1,1000,1)=IF(B$7="","Yes",B$7))*ROW(Data!$C$1:$C$1000),ROW(B191)-ROW(B$7)),1),"")</f>
        <v/>
      </c>
      <c r="C191" s="49" t="str">
        <f ca="1">IF(D191="","",IF(INDEX(Data!$BI:$BI,MATCH(D191,Data!$A:$A,0),1)=0,"",INDEX(Data!$BI:$BI,MATCH(D191,Data!$A:$A,0),1)))</f>
        <v/>
      </c>
      <c r="D191" s="49" t="str">
        <f ca="1">IFERROR(INDEX(Data!$A$1:C$1000,_xlfn.AGGREGATE(15,6,(OFFSET(Data!$A$1,0,MATCH(D$6,Data!$1:$1,0)-1,1000,1)=IF(D$7="","Yes",D$7))/(OFFSET(Data!$A$1,0,MATCH(D$6,Data!$1:$1,0)-1,1000,1)=IF(D$7="","Yes",D$7))*ROW(Data!$C$1:$C$1000),ROW(D191)-ROW(D$7)),1),"")</f>
        <v/>
      </c>
      <c r="E191" s="49" t="str">
        <f ca="1">IF(F191="","",IF(INDEX(Data!$BI:$BI,MATCH(F191,Data!$A:$A,0),1)=0,"",INDEX(Data!$BI:$BI,MATCH(F191,Data!$A:$A,0),1)))</f>
        <v/>
      </c>
      <c r="F191" s="49" t="str">
        <f ca="1">IFERROR(INDEX(Data!$A$1:E$1000,_xlfn.AGGREGATE(15,6,(OFFSET(Data!$A$1,0,MATCH(F$6,Data!$1:$1,0)-1,1000,1)=IF(F$7="","Yes",F$7))/(OFFSET(Data!$A$1,0,MATCH(F$6,Data!$1:$1,0)-1,1000,1)=IF(F$7="","Yes",F$7))*ROW(Data!$C$1:$C$1000),ROW(F191)-ROW(F$7)),1),"")</f>
        <v/>
      </c>
      <c r="G191" s="49" t="str">
        <f ca="1">IF(H191="","",IF(INDEX(Data!$BI:$BI,MATCH(H191,Data!$A:$A,0),1)=0,"",INDEX(Data!$BI:$BI,MATCH(H191,Data!$A:$A,0),1)))</f>
        <v/>
      </c>
      <c r="H191" s="49" t="str">
        <f ca="1">IFERROR(INDEX(Data!$A$1:G$1000,_xlfn.AGGREGATE(15,6,(OFFSET(Data!$A$1,0,MATCH(H$6,Data!$1:$1,0)-1,1000,1)=IF(H$7="","Yes",H$7))/(OFFSET(Data!$A$1,0,MATCH(H$6,Data!$1:$1,0)-1,1000,1)=IF(H$7="","Yes",H$7))*ROW(Data!$C$1:$C$1000),ROW(H191)-ROW(H$7)),1),"")</f>
        <v/>
      </c>
      <c r="I191" s="49" t="str">
        <f ca="1">IF(J191="","",IF(INDEX(Data!$BI:$BI,MATCH(J191,Data!$A:$A,0),1)=0,"",INDEX(Data!$BI:$BI,MATCH(J191,Data!$A:$A,0),1)))</f>
        <v/>
      </c>
      <c r="J191" s="49" t="str">
        <f ca="1">IFERROR(INDEX(Data!$A$1:I$1000,_xlfn.AGGREGATE(15,6,(OFFSET(Data!$A$1,0,MATCH(J$6,Data!$1:$1,0)-1,1000,1)=IF(J$7="","Yes",J$7))/(OFFSET(Data!$A$1,0,MATCH(J$6,Data!$1:$1,0)-1,1000,1)=IF(J$7="","Yes",J$7))*ROW(Data!$C$1:$C$1000),ROW(J191)-ROW(J$7)),1),"")</f>
        <v/>
      </c>
      <c r="K191" s="49" t="str">
        <f ca="1">IF(L191="","",IF(INDEX(Data!$BI:$BI,MATCH(L191,Data!$A:$A,0),1)=0,"",INDEX(Data!$BI:$BI,MATCH(L191,Data!$A:$A,0),1)))</f>
        <v/>
      </c>
      <c r="L191" s="49" t="str">
        <f ca="1">IFERROR(INDEX(Data!$A$1:K$1000,_xlfn.AGGREGATE(15,6,(OFFSET(Data!$A$1,0,MATCH(L$6,Data!$1:$1,0)-1,1000,1)=IF(L$7="","Yes",L$7))/(OFFSET(Data!$A$1,0,MATCH(L$6,Data!$1:$1,0)-1,1000,1)=IF(L$7="","Yes",L$7))*ROW(Data!$C$1:$C$1000),ROW(L191)-ROW(L$7)),1),"")</f>
        <v/>
      </c>
      <c r="M191" s="49" t="str">
        <f ca="1">IF(N191="","",IF(INDEX(Data!$BI:$BI,MATCH(N191,Data!$A:$A,0),1)=0,"",INDEX(Data!$BI:$BI,MATCH(N191,Data!$A:$A,0),1)))</f>
        <v/>
      </c>
      <c r="N191" s="49" t="str">
        <f ca="1">IFERROR(INDEX(Data!$A$1:M$1000,_xlfn.AGGREGATE(15,6,(OFFSET(Data!$A$1,0,MATCH(N$6,Data!$1:$1,0)-1,1000,1)=IF(N$7="","Yes",N$7))/(OFFSET(Data!$A$1,0,MATCH(N$6,Data!$1:$1,0)-1,1000,1)=IF(N$7="","Yes",N$7))*ROW(Data!$C$1:$C$1000),ROW(N191)-ROW(N$7)),1),"")</f>
        <v/>
      </c>
      <c r="O191" s="49" t="str">
        <f ca="1">IF(P191="","",IF(INDEX(Data!$BI:$BI,MATCH(P191,Data!$A:$A,0),1)=0,"",INDEX(Data!$BI:$BI,MATCH(P191,Data!$A:$A,0),1)))</f>
        <v/>
      </c>
      <c r="P191" s="49" t="str">
        <f ca="1">IFERROR(INDEX(Data!$A$1:O$1000,_xlfn.AGGREGATE(15,6,(OFFSET(Data!$A$1,0,MATCH(P$6,Data!$1:$1,0)-1,1000,1)=IF(P$7="","Yes",P$7))/(OFFSET(Data!$A$1,0,MATCH(P$6,Data!$1:$1,0)-1,1000,1)=IF(P$7="","Yes",P$7))*ROW(Data!$C$1:$C$1000),ROW(P191)-ROW(P$7)),1),"")</f>
        <v/>
      </c>
      <c r="Q191" s="49" t="str">
        <f ca="1">IF(R191="","",IF(INDEX(Data!$BI:$BI,MATCH(R191,Data!$A:$A,0),1)=0,"",INDEX(Data!$BI:$BI,MATCH(R191,Data!$A:$A,0),1)))</f>
        <v/>
      </c>
      <c r="R191" s="49" t="str">
        <f ca="1">IFERROR(INDEX(Data!$A$1:Q$1000,_xlfn.AGGREGATE(15,6,(OFFSET(Data!$A$1,0,MATCH(R$6,Data!$1:$1,0)-1,1000,1)=IF(R$7="","Yes",R$7))/(OFFSET(Data!$A$1,0,MATCH(R$6,Data!$1:$1,0)-1,1000,1)=IF(R$7="","Yes",R$7))*ROW(Data!$C$1:$C$1000),ROW(R191)-ROW(R$7)),1),"")</f>
        <v/>
      </c>
      <c r="S191" s="49" t="str">
        <f ca="1">IF(T191="","",IF(INDEX(Data!$BI:$BI,MATCH(T191,Data!$A:$A,0),1)=0,"",INDEX(Data!$BI:$BI,MATCH(T191,Data!$A:$A,0),1)))</f>
        <v/>
      </c>
      <c r="T191" s="49" t="str">
        <f ca="1">IFERROR(INDEX(Data!$A$1:R$1000,_xlfn.AGGREGATE(15,6,(OFFSET(Data!$A$1,0,MATCH(T$6,Data!$1:$1,0)-1,1000,1)=IF(T$7="","Yes",T$7))/(OFFSET(Data!$A$1,0,MATCH(T$6,Data!$1:$1,0)-1,1000,1)=IF(T$7="","Yes",T$7))*ROW(Data!$C$1:$C$1000),ROW(T191)-ROW(T$7)),1),"")</f>
        <v/>
      </c>
      <c r="U191" s="49" t="str">
        <f ca="1">IF(V191="","",IF(INDEX(Data!$BI:$BI,MATCH(V191,Data!$A:$A,0),1)=0,"",INDEX(Data!$BI:$BI,MATCH(V191,Data!$A:$A,0),1)))</f>
        <v/>
      </c>
      <c r="V191" s="49" t="str">
        <f ca="1">IFERROR(INDEX(Data!$A$1:T$1000,_xlfn.AGGREGATE(15,6,(OFFSET(Data!$A$1,0,MATCH(V$6,Data!$1:$1,0)-1,1000,1)=IF(V$7="","Yes",V$7))/(OFFSET(Data!$A$1,0,MATCH(V$6,Data!$1:$1,0)-1,1000,1)=IF(V$7="","Yes",V$7))*ROW(Data!$C$1:$C$1000),ROW(V191)-ROW(V$7)),1),"")</f>
        <v/>
      </c>
      <c r="W191" s="49" t="str">
        <f ca="1">IF(X191="","",IF(INDEX(Data!$BI:$BI,MATCH(X191,Data!$A:$A,0),1)=0,"",INDEX(Data!$BI:$BI,MATCH(X191,Data!$A:$A,0),1)))</f>
        <v/>
      </c>
      <c r="X191" s="49" t="str">
        <f ca="1">IFERROR(INDEX(Data!$A$1:V$1000,_xlfn.AGGREGATE(15,6,(OFFSET(Data!$A$1,0,MATCH(X$6,Data!$1:$1,0)-1,1000,1)=IF(X$7="","Yes",X$7))/(OFFSET(Data!$A$1,0,MATCH(X$6,Data!$1:$1,0)-1,1000,1)=IF(X$7="","Yes",X$7))*ROW(Data!$C$1:$C$1000),ROW(X191)-ROW(X$7)),1),"")</f>
        <v/>
      </c>
      <c r="Y191" s="49" t="str">
        <f ca="1">IF(Z191="","",IF(INDEX(Data!$BI:$BI,MATCH(Z191,Data!$A:$A,0),1)=0,"",INDEX(Data!$BI:$BI,MATCH(Z191,Data!$A:$A,0),1)))</f>
        <v/>
      </c>
      <c r="Z191" s="49" t="str">
        <f ca="1">IFERROR(INDEX(Data!$A$1:X$1000,_xlfn.AGGREGATE(15,6,(OFFSET(Data!$A$1,0,MATCH(Z$6,Data!$1:$1,0)-1,1000,1)=IF(Z$7="","Yes",Z$7))/(OFFSET(Data!$A$1,0,MATCH(Z$6,Data!$1:$1,0)-1,1000,1)=IF(Z$7="","Yes",Z$7))*ROW(Data!$C$1:$C$1000),ROW(Z191)-ROW(Z$7)),1),"")</f>
        <v/>
      </c>
      <c r="AA191" s="49" t="str">
        <f ca="1">IF(AB191="","",IF(INDEX(Data!$BI:$BI,MATCH(AB191,Data!$A:$A,0),1)=0,"",INDEX(Data!$BI:$BI,MATCH(AB191,Data!$A:$A,0),1)))</f>
        <v/>
      </c>
      <c r="AB191" s="49" t="str">
        <f ca="1">IFERROR(INDEX(Data!$A$1:Z$1000,_xlfn.AGGREGATE(15,6,(OFFSET(Data!$A$1,0,MATCH(AB$6,Data!$1:$1,0)-1,1000,1)=IF(AB$7="","Yes",AB$7))/(OFFSET(Data!$A$1,0,MATCH(AB$6,Data!$1:$1,0)-1,1000,1)=IF(AB$7="","Yes",AB$7))*ROW(Data!$C$1:$C$1000),ROW(AB191)-ROW(AB$7)),1),"")</f>
        <v/>
      </c>
      <c r="AC191" s="49" t="str">
        <f ca="1">IF(AD191="","",IF(INDEX(Data!$BI:$BI,MATCH(AD191,Data!$A:$A,0),1)=0,"",INDEX(Data!$BI:$BI,MATCH(AD191,Data!$A:$A,0),1)))</f>
        <v/>
      </c>
      <c r="AD191" s="49" t="str">
        <f ca="1">IFERROR(INDEX(Data!$A$1:AB$1000,_xlfn.AGGREGATE(15,6,(OFFSET(Data!$A$1,0,MATCH(AD$6,Data!$1:$1,0)-1,1000,1)=IF(AD$7="","Yes",AD$7))/(OFFSET(Data!$A$1,0,MATCH(AD$6,Data!$1:$1,0)-1,1000,1)=IF(AD$7="","Yes",AD$7))*ROW(Data!$C$1:$C$1000),ROW(AD191)-ROW(AD$7)),1),"")</f>
        <v/>
      </c>
      <c r="AE191" s="49" t="str">
        <f ca="1">IF(AF191="","",IF(INDEX(Data!$BI:$BI,MATCH(AF191,Data!$A:$A,0),1)=0,"",INDEX(Data!$BI:$BI,MATCH(AF191,Data!$A:$A,0),1)))</f>
        <v/>
      </c>
      <c r="AF191" s="49" t="str">
        <f ca="1">IFERROR(INDEX(Data!$A$1:AJ$1000,_xlfn.AGGREGATE(15,6,(OFFSET(Data!$A$1,0,MATCH(AF$6,Data!$1:$1,0)-1,1000,1)=IF(AF$7="","Yes",AF$7))/(OFFSET(Data!$A$1,0,MATCH(AF$6,Data!$1:$1,0)-1,1000,1)=IF(AF$7="","Yes",AF$7))*ROW(Data!$C$1:$C$1000),ROW(AF191)-ROW(AF$7)),1),"")</f>
        <v/>
      </c>
      <c r="AG191" s="49" t="str">
        <f ca="1">IF(AH191="","",IF(INDEX(Data!$BI:$BI,MATCH(AH191,Data!$A:$A,0),1)=0,"",INDEX(Data!$BI:$BI,MATCH(AH191,Data!$A:$A,0),1)))</f>
        <v/>
      </c>
      <c r="AH191" s="49" t="str">
        <f ca="1">IFERROR(INDEX(Data!$A$1:AL$1000,_xlfn.AGGREGATE(15,6,(OFFSET(Data!$A$1,0,MATCH(AH$6,Data!$1:$1,0)-1,1000,1)=IF(AH$7="","Yes",AH$7))/(OFFSET(Data!$A$1,0,MATCH(AH$6,Data!$1:$1,0)-1,1000,1)=IF(AH$7="","Yes",AH$7))*ROW(Data!$C$1:$C$1000),ROW(AH191)-ROW(AH$7)),1),"")</f>
        <v/>
      </c>
    </row>
    <row r="192" spans="1:34" x14ac:dyDescent="0.4">
      <c r="A192" s="49" t="str">
        <f ca="1">IF(B192="","",IF(INDEX(Data!$BI:$BI,MATCH(B192,Data!$A:$A,0),1)=0,"",INDEX(Data!$BI:$BI,MATCH(B192,Data!$A:$A,0),1)))</f>
        <v/>
      </c>
      <c r="B192" s="49" t="str">
        <f ca="1">IFERROR(INDEX(Data!A$1:$A$1000,_xlfn.AGGREGATE(15,6,(OFFSET(Data!$A$1,0,MATCH(B$6,Data!$1:$1,0)-1,1000,1)=IF(B$7="","Yes",B$7))/(OFFSET(Data!$A$1,0,MATCH(B$6,Data!$1:$1,0)-1,1000,1)=IF(B$7="","Yes",B$7))*ROW(Data!$C$1:$C$1000),ROW(B192)-ROW(B$7)),1),"")</f>
        <v/>
      </c>
      <c r="C192" s="49" t="str">
        <f ca="1">IF(D192="","",IF(INDEX(Data!$BI:$BI,MATCH(D192,Data!$A:$A,0),1)=0,"",INDEX(Data!$BI:$BI,MATCH(D192,Data!$A:$A,0),1)))</f>
        <v/>
      </c>
      <c r="D192" s="49" t="str">
        <f ca="1">IFERROR(INDEX(Data!$A$1:C$1000,_xlfn.AGGREGATE(15,6,(OFFSET(Data!$A$1,0,MATCH(D$6,Data!$1:$1,0)-1,1000,1)=IF(D$7="","Yes",D$7))/(OFFSET(Data!$A$1,0,MATCH(D$6,Data!$1:$1,0)-1,1000,1)=IF(D$7="","Yes",D$7))*ROW(Data!$C$1:$C$1000),ROW(D192)-ROW(D$7)),1),"")</f>
        <v/>
      </c>
      <c r="E192" s="49" t="str">
        <f ca="1">IF(F192="","",IF(INDEX(Data!$BI:$BI,MATCH(F192,Data!$A:$A,0),1)=0,"",INDEX(Data!$BI:$BI,MATCH(F192,Data!$A:$A,0),1)))</f>
        <v/>
      </c>
      <c r="F192" s="49" t="str">
        <f ca="1">IFERROR(INDEX(Data!$A$1:E$1000,_xlfn.AGGREGATE(15,6,(OFFSET(Data!$A$1,0,MATCH(F$6,Data!$1:$1,0)-1,1000,1)=IF(F$7="","Yes",F$7))/(OFFSET(Data!$A$1,0,MATCH(F$6,Data!$1:$1,0)-1,1000,1)=IF(F$7="","Yes",F$7))*ROW(Data!$C$1:$C$1000),ROW(F192)-ROW(F$7)),1),"")</f>
        <v/>
      </c>
      <c r="G192" s="49" t="str">
        <f ca="1">IF(H192="","",IF(INDEX(Data!$BI:$BI,MATCH(H192,Data!$A:$A,0),1)=0,"",INDEX(Data!$BI:$BI,MATCH(H192,Data!$A:$A,0),1)))</f>
        <v/>
      </c>
      <c r="H192" s="49" t="str">
        <f ca="1">IFERROR(INDEX(Data!$A$1:G$1000,_xlfn.AGGREGATE(15,6,(OFFSET(Data!$A$1,0,MATCH(H$6,Data!$1:$1,0)-1,1000,1)=IF(H$7="","Yes",H$7))/(OFFSET(Data!$A$1,0,MATCH(H$6,Data!$1:$1,0)-1,1000,1)=IF(H$7="","Yes",H$7))*ROW(Data!$C$1:$C$1000),ROW(H192)-ROW(H$7)),1),"")</f>
        <v/>
      </c>
      <c r="I192" s="49" t="str">
        <f ca="1">IF(J192="","",IF(INDEX(Data!$BI:$BI,MATCH(J192,Data!$A:$A,0),1)=0,"",INDEX(Data!$BI:$BI,MATCH(J192,Data!$A:$A,0),1)))</f>
        <v/>
      </c>
      <c r="J192" s="49" t="str">
        <f ca="1">IFERROR(INDEX(Data!$A$1:I$1000,_xlfn.AGGREGATE(15,6,(OFFSET(Data!$A$1,0,MATCH(J$6,Data!$1:$1,0)-1,1000,1)=IF(J$7="","Yes",J$7))/(OFFSET(Data!$A$1,0,MATCH(J$6,Data!$1:$1,0)-1,1000,1)=IF(J$7="","Yes",J$7))*ROW(Data!$C$1:$C$1000),ROW(J192)-ROW(J$7)),1),"")</f>
        <v/>
      </c>
      <c r="K192" s="49" t="str">
        <f ca="1">IF(L192="","",IF(INDEX(Data!$BI:$BI,MATCH(L192,Data!$A:$A,0),1)=0,"",INDEX(Data!$BI:$BI,MATCH(L192,Data!$A:$A,0),1)))</f>
        <v/>
      </c>
      <c r="L192" s="49" t="str">
        <f ca="1">IFERROR(INDEX(Data!$A$1:K$1000,_xlfn.AGGREGATE(15,6,(OFFSET(Data!$A$1,0,MATCH(L$6,Data!$1:$1,0)-1,1000,1)=IF(L$7="","Yes",L$7))/(OFFSET(Data!$A$1,0,MATCH(L$6,Data!$1:$1,0)-1,1000,1)=IF(L$7="","Yes",L$7))*ROW(Data!$C$1:$C$1000),ROW(L192)-ROW(L$7)),1),"")</f>
        <v/>
      </c>
      <c r="M192" s="49" t="str">
        <f ca="1">IF(N192="","",IF(INDEX(Data!$BI:$BI,MATCH(N192,Data!$A:$A,0),1)=0,"",INDEX(Data!$BI:$BI,MATCH(N192,Data!$A:$A,0),1)))</f>
        <v/>
      </c>
      <c r="N192" s="49" t="str">
        <f ca="1">IFERROR(INDEX(Data!$A$1:M$1000,_xlfn.AGGREGATE(15,6,(OFFSET(Data!$A$1,0,MATCH(N$6,Data!$1:$1,0)-1,1000,1)=IF(N$7="","Yes",N$7))/(OFFSET(Data!$A$1,0,MATCH(N$6,Data!$1:$1,0)-1,1000,1)=IF(N$7="","Yes",N$7))*ROW(Data!$C$1:$C$1000),ROW(N192)-ROW(N$7)),1),"")</f>
        <v/>
      </c>
      <c r="O192" s="49" t="str">
        <f ca="1">IF(P192="","",IF(INDEX(Data!$BI:$BI,MATCH(P192,Data!$A:$A,0),1)=0,"",INDEX(Data!$BI:$BI,MATCH(P192,Data!$A:$A,0),1)))</f>
        <v/>
      </c>
      <c r="P192" s="49" t="str">
        <f ca="1">IFERROR(INDEX(Data!$A$1:O$1000,_xlfn.AGGREGATE(15,6,(OFFSET(Data!$A$1,0,MATCH(P$6,Data!$1:$1,0)-1,1000,1)=IF(P$7="","Yes",P$7))/(OFFSET(Data!$A$1,0,MATCH(P$6,Data!$1:$1,0)-1,1000,1)=IF(P$7="","Yes",P$7))*ROW(Data!$C$1:$C$1000),ROW(P192)-ROW(P$7)),1),"")</f>
        <v/>
      </c>
      <c r="Q192" s="49" t="str">
        <f ca="1">IF(R192="","",IF(INDEX(Data!$BI:$BI,MATCH(R192,Data!$A:$A,0),1)=0,"",INDEX(Data!$BI:$BI,MATCH(R192,Data!$A:$A,0),1)))</f>
        <v/>
      </c>
      <c r="R192" s="49" t="str">
        <f ca="1">IFERROR(INDEX(Data!$A$1:Q$1000,_xlfn.AGGREGATE(15,6,(OFFSET(Data!$A$1,0,MATCH(R$6,Data!$1:$1,0)-1,1000,1)=IF(R$7="","Yes",R$7))/(OFFSET(Data!$A$1,0,MATCH(R$6,Data!$1:$1,0)-1,1000,1)=IF(R$7="","Yes",R$7))*ROW(Data!$C$1:$C$1000),ROW(R192)-ROW(R$7)),1),"")</f>
        <v/>
      </c>
      <c r="S192" s="49" t="str">
        <f ca="1">IF(T192="","",IF(INDEX(Data!$BI:$BI,MATCH(T192,Data!$A:$A,0),1)=0,"",INDEX(Data!$BI:$BI,MATCH(T192,Data!$A:$A,0),1)))</f>
        <v/>
      </c>
      <c r="T192" s="49" t="str">
        <f ca="1">IFERROR(INDEX(Data!$A$1:R$1000,_xlfn.AGGREGATE(15,6,(OFFSET(Data!$A$1,0,MATCH(T$6,Data!$1:$1,0)-1,1000,1)=IF(T$7="","Yes",T$7))/(OFFSET(Data!$A$1,0,MATCH(T$6,Data!$1:$1,0)-1,1000,1)=IF(T$7="","Yes",T$7))*ROW(Data!$C$1:$C$1000),ROW(T192)-ROW(T$7)),1),"")</f>
        <v/>
      </c>
      <c r="U192" s="49" t="str">
        <f ca="1">IF(V192="","",IF(INDEX(Data!$BI:$BI,MATCH(V192,Data!$A:$A,0),1)=0,"",INDEX(Data!$BI:$BI,MATCH(V192,Data!$A:$A,0),1)))</f>
        <v/>
      </c>
      <c r="V192" s="49" t="str">
        <f ca="1">IFERROR(INDEX(Data!$A$1:T$1000,_xlfn.AGGREGATE(15,6,(OFFSET(Data!$A$1,0,MATCH(V$6,Data!$1:$1,0)-1,1000,1)=IF(V$7="","Yes",V$7))/(OFFSET(Data!$A$1,0,MATCH(V$6,Data!$1:$1,0)-1,1000,1)=IF(V$7="","Yes",V$7))*ROW(Data!$C$1:$C$1000),ROW(V192)-ROW(V$7)),1),"")</f>
        <v/>
      </c>
      <c r="W192" s="49" t="str">
        <f ca="1">IF(X192="","",IF(INDEX(Data!$BI:$BI,MATCH(X192,Data!$A:$A,0),1)=0,"",INDEX(Data!$BI:$BI,MATCH(X192,Data!$A:$A,0),1)))</f>
        <v/>
      </c>
      <c r="X192" s="49" t="str">
        <f ca="1">IFERROR(INDEX(Data!$A$1:V$1000,_xlfn.AGGREGATE(15,6,(OFFSET(Data!$A$1,0,MATCH(X$6,Data!$1:$1,0)-1,1000,1)=IF(X$7="","Yes",X$7))/(OFFSET(Data!$A$1,0,MATCH(X$6,Data!$1:$1,0)-1,1000,1)=IF(X$7="","Yes",X$7))*ROW(Data!$C$1:$C$1000),ROW(X192)-ROW(X$7)),1),"")</f>
        <v/>
      </c>
      <c r="Y192" s="49" t="str">
        <f ca="1">IF(Z192="","",IF(INDEX(Data!$BI:$BI,MATCH(Z192,Data!$A:$A,0),1)=0,"",INDEX(Data!$BI:$BI,MATCH(Z192,Data!$A:$A,0),1)))</f>
        <v/>
      </c>
      <c r="Z192" s="49" t="str">
        <f ca="1">IFERROR(INDEX(Data!$A$1:X$1000,_xlfn.AGGREGATE(15,6,(OFFSET(Data!$A$1,0,MATCH(Z$6,Data!$1:$1,0)-1,1000,1)=IF(Z$7="","Yes",Z$7))/(OFFSET(Data!$A$1,0,MATCH(Z$6,Data!$1:$1,0)-1,1000,1)=IF(Z$7="","Yes",Z$7))*ROW(Data!$C$1:$C$1000),ROW(Z192)-ROW(Z$7)),1),"")</f>
        <v/>
      </c>
      <c r="AA192" s="49" t="str">
        <f ca="1">IF(AB192="","",IF(INDEX(Data!$BI:$BI,MATCH(AB192,Data!$A:$A,0),1)=0,"",INDEX(Data!$BI:$BI,MATCH(AB192,Data!$A:$A,0),1)))</f>
        <v/>
      </c>
      <c r="AB192" s="49" t="str">
        <f ca="1">IFERROR(INDEX(Data!$A$1:Z$1000,_xlfn.AGGREGATE(15,6,(OFFSET(Data!$A$1,0,MATCH(AB$6,Data!$1:$1,0)-1,1000,1)=IF(AB$7="","Yes",AB$7))/(OFFSET(Data!$A$1,0,MATCH(AB$6,Data!$1:$1,0)-1,1000,1)=IF(AB$7="","Yes",AB$7))*ROW(Data!$C$1:$C$1000),ROW(AB192)-ROW(AB$7)),1),"")</f>
        <v/>
      </c>
      <c r="AC192" s="49" t="str">
        <f ca="1">IF(AD192="","",IF(INDEX(Data!$BI:$BI,MATCH(AD192,Data!$A:$A,0),1)=0,"",INDEX(Data!$BI:$BI,MATCH(AD192,Data!$A:$A,0),1)))</f>
        <v/>
      </c>
      <c r="AD192" s="49" t="str">
        <f ca="1">IFERROR(INDEX(Data!$A$1:AB$1000,_xlfn.AGGREGATE(15,6,(OFFSET(Data!$A$1,0,MATCH(AD$6,Data!$1:$1,0)-1,1000,1)=IF(AD$7="","Yes",AD$7))/(OFFSET(Data!$A$1,0,MATCH(AD$6,Data!$1:$1,0)-1,1000,1)=IF(AD$7="","Yes",AD$7))*ROW(Data!$C$1:$C$1000),ROW(AD192)-ROW(AD$7)),1),"")</f>
        <v/>
      </c>
      <c r="AE192" s="49" t="str">
        <f ca="1">IF(AF192="","",IF(INDEX(Data!$BI:$BI,MATCH(AF192,Data!$A:$A,0),1)=0,"",INDEX(Data!$BI:$BI,MATCH(AF192,Data!$A:$A,0),1)))</f>
        <v/>
      </c>
      <c r="AF192" s="49" t="str">
        <f ca="1">IFERROR(INDEX(Data!$A$1:AJ$1000,_xlfn.AGGREGATE(15,6,(OFFSET(Data!$A$1,0,MATCH(AF$6,Data!$1:$1,0)-1,1000,1)=IF(AF$7="","Yes",AF$7))/(OFFSET(Data!$A$1,0,MATCH(AF$6,Data!$1:$1,0)-1,1000,1)=IF(AF$7="","Yes",AF$7))*ROW(Data!$C$1:$C$1000),ROW(AF192)-ROW(AF$7)),1),"")</f>
        <v/>
      </c>
      <c r="AG192" s="49" t="str">
        <f ca="1">IF(AH192="","",IF(INDEX(Data!$BI:$BI,MATCH(AH192,Data!$A:$A,0),1)=0,"",INDEX(Data!$BI:$BI,MATCH(AH192,Data!$A:$A,0),1)))</f>
        <v/>
      </c>
      <c r="AH192" s="49" t="str">
        <f ca="1">IFERROR(INDEX(Data!$A$1:AL$1000,_xlfn.AGGREGATE(15,6,(OFFSET(Data!$A$1,0,MATCH(AH$6,Data!$1:$1,0)-1,1000,1)=IF(AH$7="","Yes",AH$7))/(OFFSET(Data!$A$1,0,MATCH(AH$6,Data!$1:$1,0)-1,1000,1)=IF(AH$7="","Yes",AH$7))*ROW(Data!$C$1:$C$1000),ROW(AH192)-ROW(AH$7)),1),"")</f>
        <v/>
      </c>
    </row>
    <row r="193" spans="1:34" x14ac:dyDescent="0.4">
      <c r="A193" s="49" t="str">
        <f ca="1">IF(B193="","",IF(INDEX(Data!$BI:$BI,MATCH(B193,Data!$A:$A,0),1)=0,"",INDEX(Data!$BI:$BI,MATCH(B193,Data!$A:$A,0),1)))</f>
        <v/>
      </c>
      <c r="B193" s="49" t="str">
        <f ca="1">IFERROR(INDEX(Data!A$1:$A$1000,_xlfn.AGGREGATE(15,6,(OFFSET(Data!$A$1,0,MATCH(B$6,Data!$1:$1,0)-1,1000,1)=IF(B$7="","Yes",B$7))/(OFFSET(Data!$A$1,0,MATCH(B$6,Data!$1:$1,0)-1,1000,1)=IF(B$7="","Yes",B$7))*ROW(Data!$C$1:$C$1000),ROW(B193)-ROW(B$7)),1),"")</f>
        <v/>
      </c>
      <c r="C193" s="49" t="str">
        <f ca="1">IF(D193="","",IF(INDEX(Data!$BI:$BI,MATCH(D193,Data!$A:$A,0),1)=0,"",INDEX(Data!$BI:$BI,MATCH(D193,Data!$A:$A,0),1)))</f>
        <v/>
      </c>
      <c r="D193" s="49" t="str">
        <f ca="1">IFERROR(INDEX(Data!$A$1:C$1000,_xlfn.AGGREGATE(15,6,(OFFSET(Data!$A$1,0,MATCH(D$6,Data!$1:$1,0)-1,1000,1)=IF(D$7="","Yes",D$7))/(OFFSET(Data!$A$1,0,MATCH(D$6,Data!$1:$1,0)-1,1000,1)=IF(D$7="","Yes",D$7))*ROW(Data!$C$1:$C$1000),ROW(D193)-ROW(D$7)),1),"")</f>
        <v/>
      </c>
      <c r="E193" s="49" t="str">
        <f ca="1">IF(F193="","",IF(INDEX(Data!$BI:$BI,MATCH(F193,Data!$A:$A,0),1)=0,"",INDEX(Data!$BI:$BI,MATCH(F193,Data!$A:$A,0),1)))</f>
        <v/>
      </c>
      <c r="F193" s="49" t="str">
        <f ca="1">IFERROR(INDEX(Data!$A$1:E$1000,_xlfn.AGGREGATE(15,6,(OFFSET(Data!$A$1,0,MATCH(F$6,Data!$1:$1,0)-1,1000,1)=IF(F$7="","Yes",F$7))/(OFFSET(Data!$A$1,0,MATCH(F$6,Data!$1:$1,0)-1,1000,1)=IF(F$7="","Yes",F$7))*ROW(Data!$C$1:$C$1000),ROW(F193)-ROW(F$7)),1),"")</f>
        <v/>
      </c>
      <c r="G193" s="49" t="str">
        <f ca="1">IF(H193="","",IF(INDEX(Data!$BI:$BI,MATCH(H193,Data!$A:$A,0),1)=0,"",INDEX(Data!$BI:$BI,MATCH(H193,Data!$A:$A,0),1)))</f>
        <v/>
      </c>
      <c r="H193" s="49" t="str">
        <f ca="1">IFERROR(INDEX(Data!$A$1:G$1000,_xlfn.AGGREGATE(15,6,(OFFSET(Data!$A$1,0,MATCH(H$6,Data!$1:$1,0)-1,1000,1)=IF(H$7="","Yes",H$7))/(OFFSET(Data!$A$1,0,MATCH(H$6,Data!$1:$1,0)-1,1000,1)=IF(H$7="","Yes",H$7))*ROW(Data!$C$1:$C$1000),ROW(H193)-ROW(H$7)),1),"")</f>
        <v/>
      </c>
      <c r="I193" s="49" t="str">
        <f ca="1">IF(J193="","",IF(INDEX(Data!$BI:$BI,MATCH(J193,Data!$A:$A,0),1)=0,"",INDEX(Data!$BI:$BI,MATCH(J193,Data!$A:$A,0),1)))</f>
        <v/>
      </c>
      <c r="J193" s="49" t="str">
        <f ca="1">IFERROR(INDEX(Data!$A$1:I$1000,_xlfn.AGGREGATE(15,6,(OFFSET(Data!$A$1,0,MATCH(J$6,Data!$1:$1,0)-1,1000,1)=IF(J$7="","Yes",J$7))/(OFFSET(Data!$A$1,0,MATCH(J$6,Data!$1:$1,0)-1,1000,1)=IF(J$7="","Yes",J$7))*ROW(Data!$C$1:$C$1000),ROW(J193)-ROW(J$7)),1),"")</f>
        <v/>
      </c>
      <c r="K193" s="49" t="str">
        <f ca="1">IF(L193="","",IF(INDEX(Data!$BI:$BI,MATCH(L193,Data!$A:$A,0),1)=0,"",INDEX(Data!$BI:$BI,MATCH(L193,Data!$A:$A,0),1)))</f>
        <v/>
      </c>
      <c r="L193" s="49" t="str">
        <f ca="1">IFERROR(INDEX(Data!$A$1:K$1000,_xlfn.AGGREGATE(15,6,(OFFSET(Data!$A$1,0,MATCH(L$6,Data!$1:$1,0)-1,1000,1)=IF(L$7="","Yes",L$7))/(OFFSET(Data!$A$1,0,MATCH(L$6,Data!$1:$1,0)-1,1000,1)=IF(L$7="","Yes",L$7))*ROW(Data!$C$1:$C$1000),ROW(L193)-ROW(L$7)),1),"")</f>
        <v/>
      </c>
      <c r="M193" s="49" t="str">
        <f ca="1">IF(N193="","",IF(INDEX(Data!$BI:$BI,MATCH(N193,Data!$A:$A,0),1)=0,"",INDEX(Data!$BI:$BI,MATCH(N193,Data!$A:$A,0),1)))</f>
        <v/>
      </c>
      <c r="N193" s="49" t="str">
        <f ca="1">IFERROR(INDEX(Data!$A$1:M$1000,_xlfn.AGGREGATE(15,6,(OFFSET(Data!$A$1,0,MATCH(N$6,Data!$1:$1,0)-1,1000,1)=IF(N$7="","Yes",N$7))/(OFFSET(Data!$A$1,0,MATCH(N$6,Data!$1:$1,0)-1,1000,1)=IF(N$7="","Yes",N$7))*ROW(Data!$C$1:$C$1000),ROW(N193)-ROW(N$7)),1),"")</f>
        <v/>
      </c>
      <c r="O193" s="49" t="str">
        <f ca="1">IF(P193="","",IF(INDEX(Data!$BI:$BI,MATCH(P193,Data!$A:$A,0),1)=0,"",INDEX(Data!$BI:$BI,MATCH(P193,Data!$A:$A,0),1)))</f>
        <v/>
      </c>
      <c r="P193" s="49" t="str">
        <f ca="1">IFERROR(INDEX(Data!$A$1:O$1000,_xlfn.AGGREGATE(15,6,(OFFSET(Data!$A$1,0,MATCH(P$6,Data!$1:$1,0)-1,1000,1)=IF(P$7="","Yes",P$7))/(OFFSET(Data!$A$1,0,MATCH(P$6,Data!$1:$1,0)-1,1000,1)=IF(P$7="","Yes",P$7))*ROW(Data!$C$1:$C$1000),ROW(P193)-ROW(P$7)),1),"")</f>
        <v/>
      </c>
      <c r="Q193" s="49" t="str">
        <f ca="1">IF(R193="","",IF(INDEX(Data!$BI:$BI,MATCH(R193,Data!$A:$A,0),1)=0,"",INDEX(Data!$BI:$BI,MATCH(R193,Data!$A:$A,0),1)))</f>
        <v/>
      </c>
      <c r="R193" s="49" t="str">
        <f ca="1">IFERROR(INDEX(Data!$A$1:Q$1000,_xlfn.AGGREGATE(15,6,(OFFSET(Data!$A$1,0,MATCH(R$6,Data!$1:$1,0)-1,1000,1)=IF(R$7="","Yes",R$7))/(OFFSET(Data!$A$1,0,MATCH(R$6,Data!$1:$1,0)-1,1000,1)=IF(R$7="","Yes",R$7))*ROW(Data!$C$1:$C$1000),ROW(R193)-ROW(R$7)),1),"")</f>
        <v/>
      </c>
      <c r="S193" s="49" t="str">
        <f ca="1">IF(T193="","",IF(INDEX(Data!$BI:$BI,MATCH(T193,Data!$A:$A,0),1)=0,"",INDEX(Data!$BI:$BI,MATCH(T193,Data!$A:$A,0),1)))</f>
        <v/>
      </c>
      <c r="T193" s="49" t="str">
        <f ca="1">IFERROR(INDEX(Data!$A$1:R$1000,_xlfn.AGGREGATE(15,6,(OFFSET(Data!$A$1,0,MATCH(T$6,Data!$1:$1,0)-1,1000,1)=IF(T$7="","Yes",T$7))/(OFFSET(Data!$A$1,0,MATCH(T$6,Data!$1:$1,0)-1,1000,1)=IF(T$7="","Yes",T$7))*ROW(Data!$C$1:$C$1000),ROW(T193)-ROW(T$7)),1),"")</f>
        <v/>
      </c>
      <c r="U193" s="49" t="str">
        <f ca="1">IF(V193="","",IF(INDEX(Data!$BI:$BI,MATCH(V193,Data!$A:$A,0),1)=0,"",INDEX(Data!$BI:$BI,MATCH(V193,Data!$A:$A,0),1)))</f>
        <v/>
      </c>
      <c r="V193" s="49" t="str">
        <f ca="1">IFERROR(INDEX(Data!$A$1:T$1000,_xlfn.AGGREGATE(15,6,(OFFSET(Data!$A$1,0,MATCH(V$6,Data!$1:$1,0)-1,1000,1)=IF(V$7="","Yes",V$7))/(OFFSET(Data!$A$1,0,MATCH(V$6,Data!$1:$1,0)-1,1000,1)=IF(V$7="","Yes",V$7))*ROW(Data!$C$1:$C$1000),ROW(V193)-ROW(V$7)),1),"")</f>
        <v/>
      </c>
      <c r="W193" s="49" t="str">
        <f ca="1">IF(X193="","",IF(INDEX(Data!$BI:$BI,MATCH(X193,Data!$A:$A,0),1)=0,"",INDEX(Data!$BI:$BI,MATCH(X193,Data!$A:$A,0),1)))</f>
        <v/>
      </c>
      <c r="X193" s="49" t="str">
        <f ca="1">IFERROR(INDEX(Data!$A$1:V$1000,_xlfn.AGGREGATE(15,6,(OFFSET(Data!$A$1,0,MATCH(X$6,Data!$1:$1,0)-1,1000,1)=IF(X$7="","Yes",X$7))/(OFFSET(Data!$A$1,0,MATCH(X$6,Data!$1:$1,0)-1,1000,1)=IF(X$7="","Yes",X$7))*ROW(Data!$C$1:$C$1000),ROW(X193)-ROW(X$7)),1),"")</f>
        <v/>
      </c>
      <c r="Y193" s="49" t="str">
        <f ca="1">IF(Z193="","",IF(INDEX(Data!$BI:$BI,MATCH(Z193,Data!$A:$A,0),1)=0,"",INDEX(Data!$BI:$BI,MATCH(Z193,Data!$A:$A,0),1)))</f>
        <v/>
      </c>
      <c r="Z193" s="49" t="str">
        <f ca="1">IFERROR(INDEX(Data!$A$1:X$1000,_xlfn.AGGREGATE(15,6,(OFFSET(Data!$A$1,0,MATCH(Z$6,Data!$1:$1,0)-1,1000,1)=IF(Z$7="","Yes",Z$7))/(OFFSET(Data!$A$1,0,MATCH(Z$6,Data!$1:$1,0)-1,1000,1)=IF(Z$7="","Yes",Z$7))*ROW(Data!$C$1:$C$1000),ROW(Z193)-ROW(Z$7)),1),"")</f>
        <v/>
      </c>
      <c r="AA193" s="49" t="str">
        <f ca="1">IF(AB193="","",IF(INDEX(Data!$BI:$BI,MATCH(AB193,Data!$A:$A,0),1)=0,"",INDEX(Data!$BI:$BI,MATCH(AB193,Data!$A:$A,0),1)))</f>
        <v/>
      </c>
      <c r="AB193" s="49" t="str">
        <f ca="1">IFERROR(INDEX(Data!$A$1:Z$1000,_xlfn.AGGREGATE(15,6,(OFFSET(Data!$A$1,0,MATCH(AB$6,Data!$1:$1,0)-1,1000,1)=IF(AB$7="","Yes",AB$7))/(OFFSET(Data!$A$1,0,MATCH(AB$6,Data!$1:$1,0)-1,1000,1)=IF(AB$7="","Yes",AB$7))*ROW(Data!$C$1:$C$1000),ROW(AB193)-ROW(AB$7)),1),"")</f>
        <v/>
      </c>
      <c r="AC193" s="49" t="str">
        <f ca="1">IF(AD193="","",IF(INDEX(Data!$BI:$BI,MATCH(AD193,Data!$A:$A,0),1)=0,"",INDEX(Data!$BI:$BI,MATCH(AD193,Data!$A:$A,0),1)))</f>
        <v/>
      </c>
      <c r="AD193" s="49" t="str">
        <f ca="1">IFERROR(INDEX(Data!$A$1:AB$1000,_xlfn.AGGREGATE(15,6,(OFFSET(Data!$A$1,0,MATCH(AD$6,Data!$1:$1,0)-1,1000,1)=IF(AD$7="","Yes",AD$7))/(OFFSET(Data!$A$1,0,MATCH(AD$6,Data!$1:$1,0)-1,1000,1)=IF(AD$7="","Yes",AD$7))*ROW(Data!$C$1:$C$1000),ROW(AD193)-ROW(AD$7)),1),"")</f>
        <v/>
      </c>
      <c r="AE193" s="49" t="str">
        <f ca="1">IF(AF193="","",IF(INDEX(Data!$BI:$BI,MATCH(AF193,Data!$A:$A,0),1)=0,"",INDEX(Data!$BI:$BI,MATCH(AF193,Data!$A:$A,0),1)))</f>
        <v/>
      </c>
      <c r="AF193" s="49" t="str">
        <f ca="1">IFERROR(INDEX(Data!$A$1:AJ$1000,_xlfn.AGGREGATE(15,6,(OFFSET(Data!$A$1,0,MATCH(AF$6,Data!$1:$1,0)-1,1000,1)=IF(AF$7="","Yes",AF$7))/(OFFSET(Data!$A$1,0,MATCH(AF$6,Data!$1:$1,0)-1,1000,1)=IF(AF$7="","Yes",AF$7))*ROW(Data!$C$1:$C$1000),ROW(AF193)-ROW(AF$7)),1),"")</f>
        <v/>
      </c>
      <c r="AG193" s="49" t="str">
        <f ca="1">IF(AH193="","",IF(INDEX(Data!$BI:$BI,MATCH(AH193,Data!$A:$A,0),1)=0,"",INDEX(Data!$BI:$BI,MATCH(AH193,Data!$A:$A,0),1)))</f>
        <v/>
      </c>
      <c r="AH193" s="49" t="str">
        <f ca="1">IFERROR(INDEX(Data!$A$1:AL$1000,_xlfn.AGGREGATE(15,6,(OFFSET(Data!$A$1,0,MATCH(AH$6,Data!$1:$1,0)-1,1000,1)=IF(AH$7="","Yes",AH$7))/(OFFSET(Data!$A$1,0,MATCH(AH$6,Data!$1:$1,0)-1,1000,1)=IF(AH$7="","Yes",AH$7))*ROW(Data!$C$1:$C$1000),ROW(AH193)-ROW(AH$7)),1),"")</f>
        <v/>
      </c>
    </row>
    <row r="194" spans="1:34" x14ac:dyDescent="0.4">
      <c r="A194" s="49" t="str">
        <f ca="1">IF(B194="","",IF(INDEX(Data!$BI:$BI,MATCH(B194,Data!$A:$A,0),1)=0,"",INDEX(Data!$BI:$BI,MATCH(B194,Data!$A:$A,0),1)))</f>
        <v/>
      </c>
      <c r="B194" s="49" t="str">
        <f ca="1">IFERROR(INDEX(Data!A$1:$A$1000,_xlfn.AGGREGATE(15,6,(OFFSET(Data!$A$1,0,MATCH(B$6,Data!$1:$1,0)-1,1000,1)=IF(B$7="","Yes",B$7))/(OFFSET(Data!$A$1,0,MATCH(B$6,Data!$1:$1,0)-1,1000,1)=IF(B$7="","Yes",B$7))*ROW(Data!$C$1:$C$1000),ROW(B194)-ROW(B$7)),1),"")</f>
        <v/>
      </c>
      <c r="C194" s="49" t="str">
        <f ca="1">IF(D194="","",IF(INDEX(Data!$BI:$BI,MATCH(D194,Data!$A:$A,0),1)=0,"",INDEX(Data!$BI:$BI,MATCH(D194,Data!$A:$A,0),1)))</f>
        <v/>
      </c>
      <c r="D194" s="49" t="str">
        <f ca="1">IFERROR(INDEX(Data!$A$1:C$1000,_xlfn.AGGREGATE(15,6,(OFFSET(Data!$A$1,0,MATCH(D$6,Data!$1:$1,0)-1,1000,1)=IF(D$7="","Yes",D$7))/(OFFSET(Data!$A$1,0,MATCH(D$6,Data!$1:$1,0)-1,1000,1)=IF(D$7="","Yes",D$7))*ROW(Data!$C$1:$C$1000),ROW(D194)-ROW(D$7)),1),"")</f>
        <v/>
      </c>
      <c r="E194" s="49" t="str">
        <f ca="1">IF(F194="","",IF(INDEX(Data!$BI:$BI,MATCH(F194,Data!$A:$A,0),1)=0,"",INDEX(Data!$BI:$BI,MATCH(F194,Data!$A:$A,0),1)))</f>
        <v/>
      </c>
      <c r="F194" s="49" t="str">
        <f ca="1">IFERROR(INDEX(Data!$A$1:E$1000,_xlfn.AGGREGATE(15,6,(OFFSET(Data!$A$1,0,MATCH(F$6,Data!$1:$1,0)-1,1000,1)=IF(F$7="","Yes",F$7))/(OFFSET(Data!$A$1,0,MATCH(F$6,Data!$1:$1,0)-1,1000,1)=IF(F$7="","Yes",F$7))*ROW(Data!$C$1:$C$1000),ROW(F194)-ROW(F$7)),1),"")</f>
        <v/>
      </c>
      <c r="G194" s="49" t="str">
        <f ca="1">IF(H194="","",IF(INDEX(Data!$BI:$BI,MATCH(H194,Data!$A:$A,0),1)=0,"",INDEX(Data!$BI:$BI,MATCH(H194,Data!$A:$A,0),1)))</f>
        <v/>
      </c>
      <c r="H194" s="49" t="str">
        <f ca="1">IFERROR(INDEX(Data!$A$1:G$1000,_xlfn.AGGREGATE(15,6,(OFFSET(Data!$A$1,0,MATCH(H$6,Data!$1:$1,0)-1,1000,1)=IF(H$7="","Yes",H$7))/(OFFSET(Data!$A$1,0,MATCH(H$6,Data!$1:$1,0)-1,1000,1)=IF(H$7="","Yes",H$7))*ROW(Data!$C$1:$C$1000),ROW(H194)-ROW(H$7)),1),"")</f>
        <v/>
      </c>
      <c r="I194" s="49" t="str">
        <f ca="1">IF(J194="","",IF(INDEX(Data!$BI:$BI,MATCH(J194,Data!$A:$A,0),1)=0,"",INDEX(Data!$BI:$BI,MATCH(J194,Data!$A:$A,0),1)))</f>
        <v/>
      </c>
      <c r="J194" s="49" t="str">
        <f ca="1">IFERROR(INDEX(Data!$A$1:I$1000,_xlfn.AGGREGATE(15,6,(OFFSET(Data!$A$1,0,MATCH(J$6,Data!$1:$1,0)-1,1000,1)=IF(J$7="","Yes",J$7))/(OFFSET(Data!$A$1,0,MATCH(J$6,Data!$1:$1,0)-1,1000,1)=IF(J$7="","Yes",J$7))*ROW(Data!$C$1:$C$1000),ROW(J194)-ROW(J$7)),1),"")</f>
        <v/>
      </c>
      <c r="K194" s="49" t="str">
        <f ca="1">IF(L194="","",IF(INDEX(Data!$BI:$BI,MATCH(L194,Data!$A:$A,0),1)=0,"",INDEX(Data!$BI:$BI,MATCH(L194,Data!$A:$A,0),1)))</f>
        <v/>
      </c>
      <c r="L194" s="49" t="str">
        <f ca="1">IFERROR(INDEX(Data!$A$1:K$1000,_xlfn.AGGREGATE(15,6,(OFFSET(Data!$A$1,0,MATCH(L$6,Data!$1:$1,0)-1,1000,1)=IF(L$7="","Yes",L$7))/(OFFSET(Data!$A$1,0,MATCH(L$6,Data!$1:$1,0)-1,1000,1)=IF(L$7="","Yes",L$7))*ROW(Data!$C$1:$C$1000),ROW(L194)-ROW(L$7)),1),"")</f>
        <v/>
      </c>
      <c r="M194" s="49" t="str">
        <f ca="1">IF(N194="","",IF(INDEX(Data!$BI:$BI,MATCH(N194,Data!$A:$A,0),1)=0,"",INDEX(Data!$BI:$BI,MATCH(N194,Data!$A:$A,0),1)))</f>
        <v/>
      </c>
      <c r="N194" s="49" t="str">
        <f ca="1">IFERROR(INDEX(Data!$A$1:M$1000,_xlfn.AGGREGATE(15,6,(OFFSET(Data!$A$1,0,MATCH(N$6,Data!$1:$1,0)-1,1000,1)=IF(N$7="","Yes",N$7))/(OFFSET(Data!$A$1,0,MATCH(N$6,Data!$1:$1,0)-1,1000,1)=IF(N$7="","Yes",N$7))*ROW(Data!$C$1:$C$1000),ROW(N194)-ROW(N$7)),1),"")</f>
        <v/>
      </c>
      <c r="O194" s="49" t="str">
        <f ca="1">IF(P194="","",IF(INDEX(Data!$BI:$BI,MATCH(P194,Data!$A:$A,0),1)=0,"",INDEX(Data!$BI:$BI,MATCH(P194,Data!$A:$A,0),1)))</f>
        <v/>
      </c>
      <c r="P194" s="49" t="str">
        <f ca="1">IFERROR(INDEX(Data!$A$1:O$1000,_xlfn.AGGREGATE(15,6,(OFFSET(Data!$A$1,0,MATCH(P$6,Data!$1:$1,0)-1,1000,1)=IF(P$7="","Yes",P$7))/(OFFSET(Data!$A$1,0,MATCH(P$6,Data!$1:$1,0)-1,1000,1)=IF(P$7="","Yes",P$7))*ROW(Data!$C$1:$C$1000),ROW(P194)-ROW(P$7)),1),"")</f>
        <v/>
      </c>
      <c r="Q194" s="49" t="str">
        <f ca="1">IF(R194="","",IF(INDEX(Data!$BI:$BI,MATCH(R194,Data!$A:$A,0),1)=0,"",INDEX(Data!$BI:$BI,MATCH(R194,Data!$A:$A,0),1)))</f>
        <v/>
      </c>
      <c r="R194" s="49" t="str">
        <f ca="1">IFERROR(INDEX(Data!$A$1:Q$1000,_xlfn.AGGREGATE(15,6,(OFFSET(Data!$A$1,0,MATCH(R$6,Data!$1:$1,0)-1,1000,1)=IF(R$7="","Yes",R$7))/(OFFSET(Data!$A$1,0,MATCH(R$6,Data!$1:$1,0)-1,1000,1)=IF(R$7="","Yes",R$7))*ROW(Data!$C$1:$C$1000),ROW(R194)-ROW(R$7)),1),"")</f>
        <v/>
      </c>
      <c r="S194" s="49" t="str">
        <f ca="1">IF(T194="","",IF(INDEX(Data!$BI:$BI,MATCH(T194,Data!$A:$A,0),1)=0,"",INDEX(Data!$BI:$BI,MATCH(T194,Data!$A:$A,0),1)))</f>
        <v/>
      </c>
      <c r="T194" s="49" t="str">
        <f ca="1">IFERROR(INDEX(Data!$A$1:R$1000,_xlfn.AGGREGATE(15,6,(OFFSET(Data!$A$1,0,MATCH(T$6,Data!$1:$1,0)-1,1000,1)=IF(T$7="","Yes",T$7))/(OFFSET(Data!$A$1,0,MATCH(T$6,Data!$1:$1,0)-1,1000,1)=IF(T$7="","Yes",T$7))*ROW(Data!$C$1:$C$1000),ROW(T194)-ROW(T$7)),1),"")</f>
        <v/>
      </c>
      <c r="U194" s="49" t="str">
        <f ca="1">IF(V194="","",IF(INDEX(Data!$BI:$BI,MATCH(V194,Data!$A:$A,0),1)=0,"",INDEX(Data!$BI:$BI,MATCH(V194,Data!$A:$A,0),1)))</f>
        <v/>
      </c>
      <c r="V194" s="49" t="str">
        <f ca="1">IFERROR(INDEX(Data!$A$1:T$1000,_xlfn.AGGREGATE(15,6,(OFFSET(Data!$A$1,0,MATCH(V$6,Data!$1:$1,0)-1,1000,1)=IF(V$7="","Yes",V$7))/(OFFSET(Data!$A$1,0,MATCH(V$6,Data!$1:$1,0)-1,1000,1)=IF(V$7="","Yes",V$7))*ROW(Data!$C$1:$C$1000),ROW(V194)-ROW(V$7)),1),"")</f>
        <v/>
      </c>
      <c r="W194" s="49" t="str">
        <f ca="1">IF(X194="","",IF(INDEX(Data!$BI:$BI,MATCH(X194,Data!$A:$A,0),1)=0,"",INDEX(Data!$BI:$BI,MATCH(X194,Data!$A:$A,0),1)))</f>
        <v/>
      </c>
      <c r="X194" s="49" t="str">
        <f ca="1">IFERROR(INDEX(Data!$A$1:V$1000,_xlfn.AGGREGATE(15,6,(OFFSET(Data!$A$1,0,MATCH(X$6,Data!$1:$1,0)-1,1000,1)=IF(X$7="","Yes",X$7))/(OFFSET(Data!$A$1,0,MATCH(X$6,Data!$1:$1,0)-1,1000,1)=IF(X$7="","Yes",X$7))*ROW(Data!$C$1:$C$1000),ROW(X194)-ROW(X$7)),1),"")</f>
        <v/>
      </c>
      <c r="Y194" s="49" t="str">
        <f ca="1">IF(Z194="","",IF(INDEX(Data!$BI:$BI,MATCH(Z194,Data!$A:$A,0),1)=0,"",INDEX(Data!$BI:$BI,MATCH(Z194,Data!$A:$A,0),1)))</f>
        <v/>
      </c>
      <c r="Z194" s="49" t="str">
        <f ca="1">IFERROR(INDEX(Data!$A$1:X$1000,_xlfn.AGGREGATE(15,6,(OFFSET(Data!$A$1,0,MATCH(Z$6,Data!$1:$1,0)-1,1000,1)=IF(Z$7="","Yes",Z$7))/(OFFSET(Data!$A$1,0,MATCH(Z$6,Data!$1:$1,0)-1,1000,1)=IF(Z$7="","Yes",Z$7))*ROW(Data!$C$1:$C$1000),ROW(Z194)-ROW(Z$7)),1),"")</f>
        <v/>
      </c>
      <c r="AA194" s="49" t="str">
        <f ca="1">IF(AB194="","",IF(INDEX(Data!$BI:$BI,MATCH(AB194,Data!$A:$A,0),1)=0,"",INDEX(Data!$BI:$BI,MATCH(AB194,Data!$A:$A,0),1)))</f>
        <v/>
      </c>
      <c r="AB194" s="49" t="str">
        <f ca="1">IFERROR(INDEX(Data!$A$1:Z$1000,_xlfn.AGGREGATE(15,6,(OFFSET(Data!$A$1,0,MATCH(AB$6,Data!$1:$1,0)-1,1000,1)=IF(AB$7="","Yes",AB$7))/(OFFSET(Data!$A$1,0,MATCH(AB$6,Data!$1:$1,0)-1,1000,1)=IF(AB$7="","Yes",AB$7))*ROW(Data!$C$1:$C$1000),ROW(AB194)-ROW(AB$7)),1),"")</f>
        <v/>
      </c>
      <c r="AC194" s="49" t="str">
        <f ca="1">IF(AD194="","",IF(INDEX(Data!$BI:$BI,MATCH(AD194,Data!$A:$A,0),1)=0,"",INDEX(Data!$BI:$BI,MATCH(AD194,Data!$A:$A,0),1)))</f>
        <v/>
      </c>
      <c r="AD194" s="49" t="str">
        <f ca="1">IFERROR(INDEX(Data!$A$1:AB$1000,_xlfn.AGGREGATE(15,6,(OFFSET(Data!$A$1,0,MATCH(AD$6,Data!$1:$1,0)-1,1000,1)=IF(AD$7="","Yes",AD$7))/(OFFSET(Data!$A$1,0,MATCH(AD$6,Data!$1:$1,0)-1,1000,1)=IF(AD$7="","Yes",AD$7))*ROW(Data!$C$1:$C$1000),ROW(AD194)-ROW(AD$7)),1),"")</f>
        <v/>
      </c>
      <c r="AE194" s="49" t="str">
        <f ca="1">IF(AF194="","",IF(INDEX(Data!$BI:$BI,MATCH(AF194,Data!$A:$A,0),1)=0,"",INDEX(Data!$BI:$BI,MATCH(AF194,Data!$A:$A,0),1)))</f>
        <v/>
      </c>
      <c r="AF194" s="49" t="str">
        <f ca="1">IFERROR(INDEX(Data!$A$1:AJ$1000,_xlfn.AGGREGATE(15,6,(OFFSET(Data!$A$1,0,MATCH(AF$6,Data!$1:$1,0)-1,1000,1)=IF(AF$7="","Yes",AF$7))/(OFFSET(Data!$A$1,0,MATCH(AF$6,Data!$1:$1,0)-1,1000,1)=IF(AF$7="","Yes",AF$7))*ROW(Data!$C$1:$C$1000),ROW(AF194)-ROW(AF$7)),1),"")</f>
        <v/>
      </c>
      <c r="AG194" s="49" t="str">
        <f ca="1">IF(AH194="","",IF(INDEX(Data!$BI:$BI,MATCH(AH194,Data!$A:$A,0),1)=0,"",INDEX(Data!$BI:$BI,MATCH(AH194,Data!$A:$A,0),1)))</f>
        <v/>
      </c>
      <c r="AH194" s="49" t="str">
        <f ca="1">IFERROR(INDEX(Data!$A$1:AL$1000,_xlfn.AGGREGATE(15,6,(OFFSET(Data!$A$1,0,MATCH(AH$6,Data!$1:$1,0)-1,1000,1)=IF(AH$7="","Yes",AH$7))/(OFFSET(Data!$A$1,0,MATCH(AH$6,Data!$1:$1,0)-1,1000,1)=IF(AH$7="","Yes",AH$7))*ROW(Data!$C$1:$C$1000),ROW(AH194)-ROW(AH$7)),1),"")</f>
        <v/>
      </c>
    </row>
    <row r="195" spans="1:34" x14ac:dyDescent="0.4">
      <c r="A195" s="49" t="str">
        <f ca="1">IF(B195="","",IF(INDEX(Data!$BI:$BI,MATCH(B195,Data!$A:$A,0),1)=0,"",INDEX(Data!$BI:$BI,MATCH(B195,Data!$A:$A,0),1)))</f>
        <v/>
      </c>
      <c r="B195" s="49" t="str">
        <f ca="1">IFERROR(INDEX(Data!A$1:$A$1000,_xlfn.AGGREGATE(15,6,(OFFSET(Data!$A$1,0,MATCH(B$6,Data!$1:$1,0)-1,1000,1)=IF(B$7="","Yes",B$7))/(OFFSET(Data!$A$1,0,MATCH(B$6,Data!$1:$1,0)-1,1000,1)=IF(B$7="","Yes",B$7))*ROW(Data!$C$1:$C$1000),ROW(B195)-ROW(B$7)),1),"")</f>
        <v/>
      </c>
      <c r="C195" s="49" t="str">
        <f ca="1">IF(D195="","",IF(INDEX(Data!$BI:$BI,MATCH(D195,Data!$A:$A,0),1)=0,"",INDEX(Data!$BI:$BI,MATCH(D195,Data!$A:$A,0),1)))</f>
        <v/>
      </c>
      <c r="D195" s="49" t="str">
        <f ca="1">IFERROR(INDEX(Data!$A$1:C$1000,_xlfn.AGGREGATE(15,6,(OFFSET(Data!$A$1,0,MATCH(D$6,Data!$1:$1,0)-1,1000,1)=IF(D$7="","Yes",D$7))/(OFFSET(Data!$A$1,0,MATCH(D$6,Data!$1:$1,0)-1,1000,1)=IF(D$7="","Yes",D$7))*ROW(Data!$C$1:$C$1000),ROW(D195)-ROW(D$7)),1),"")</f>
        <v/>
      </c>
      <c r="E195" s="49" t="str">
        <f ca="1">IF(F195="","",IF(INDEX(Data!$BI:$BI,MATCH(F195,Data!$A:$A,0),1)=0,"",INDEX(Data!$BI:$BI,MATCH(F195,Data!$A:$A,0),1)))</f>
        <v/>
      </c>
      <c r="F195" s="49" t="str">
        <f ca="1">IFERROR(INDEX(Data!$A$1:E$1000,_xlfn.AGGREGATE(15,6,(OFFSET(Data!$A$1,0,MATCH(F$6,Data!$1:$1,0)-1,1000,1)=IF(F$7="","Yes",F$7))/(OFFSET(Data!$A$1,0,MATCH(F$6,Data!$1:$1,0)-1,1000,1)=IF(F$7="","Yes",F$7))*ROW(Data!$C$1:$C$1000),ROW(F195)-ROW(F$7)),1),"")</f>
        <v/>
      </c>
      <c r="G195" s="49" t="str">
        <f ca="1">IF(H195="","",IF(INDEX(Data!$BI:$BI,MATCH(H195,Data!$A:$A,0),1)=0,"",INDEX(Data!$BI:$BI,MATCH(H195,Data!$A:$A,0),1)))</f>
        <v/>
      </c>
      <c r="H195" s="49" t="str">
        <f ca="1">IFERROR(INDEX(Data!$A$1:G$1000,_xlfn.AGGREGATE(15,6,(OFFSET(Data!$A$1,0,MATCH(H$6,Data!$1:$1,0)-1,1000,1)=IF(H$7="","Yes",H$7))/(OFFSET(Data!$A$1,0,MATCH(H$6,Data!$1:$1,0)-1,1000,1)=IF(H$7="","Yes",H$7))*ROW(Data!$C$1:$C$1000),ROW(H195)-ROW(H$7)),1),"")</f>
        <v/>
      </c>
      <c r="I195" s="49" t="str">
        <f ca="1">IF(J195="","",IF(INDEX(Data!$BI:$BI,MATCH(J195,Data!$A:$A,0),1)=0,"",INDEX(Data!$BI:$BI,MATCH(J195,Data!$A:$A,0),1)))</f>
        <v/>
      </c>
      <c r="J195" s="49" t="str">
        <f ca="1">IFERROR(INDEX(Data!$A$1:I$1000,_xlfn.AGGREGATE(15,6,(OFFSET(Data!$A$1,0,MATCH(J$6,Data!$1:$1,0)-1,1000,1)=IF(J$7="","Yes",J$7))/(OFFSET(Data!$A$1,0,MATCH(J$6,Data!$1:$1,0)-1,1000,1)=IF(J$7="","Yes",J$7))*ROW(Data!$C$1:$C$1000),ROW(J195)-ROW(J$7)),1),"")</f>
        <v/>
      </c>
      <c r="K195" s="49" t="str">
        <f ca="1">IF(L195="","",IF(INDEX(Data!$BI:$BI,MATCH(L195,Data!$A:$A,0),1)=0,"",INDEX(Data!$BI:$BI,MATCH(L195,Data!$A:$A,0),1)))</f>
        <v/>
      </c>
      <c r="L195" s="49" t="str">
        <f ca="1">IFERROR(INDEX(Data!$A$1:K$1000,_xlfn.AGGREGATE(15,6,(OFFSET(Data!$A$1,0,MATCH(L$6,Data!$1:$1,0)-1,1000,1)=IF(L$7="","Yes",L$7))/(OFFSET(Data!$A$1,0,MATCH(L$6,Data!$1:$1,0)-1,1000,1)=IF(L$7="","Yes",L$7))*ROW(Data!$C$1:$C$1000),ROW(L195)-ROW(L$7)),1),"")</f>
        <v/>
      </c>
      <c r="M195" s="49" t="str">
        <f ca="1">IF(N195="","",IF(INDEX(Data!$BI:$BI,MATCH(N195,Data!$A:$A,0),1)=0,"",INDEX(Data!$BI:$BI,MATCH(N195,Data!$A:$A,0),1)))</f>
        <v/>
      </c>
      <c r="N195" s="49" t="str">
        <f ca="1">IFERROR(INDEX(Data!$A$1:M$1000,_xlfn.AGGREGATE(15,6,(OFFSET(Data!$A$1,0,MATCH(N$6,Data!$1:$1,0)-1,1000,1)=IF(N$7="","Yes",N$7))/(OFFSET(Data!$A$1,0,MATCH(N$6,Data!$1:$1,0)-1,1000,1)=IF(N$7="","Yes",N$7))*ROW(Data!$C$1:$C$1000),ROW(N195)-ROW(N$7)),1),"")</f>
        <v/>
      </c>
      <c r="O195" s="49" t="str">
        <f ca="1">IF(P195="","",IF(INDEX(Data!$BI:$BI,MATCH(P195,Data!$A:$A,0),1)=0,"",INDEX(Data!$BI:$BI,MATCH(P195,Data!$A:$A,0),1)))</f>
        <v/>
      </c>
      <c r="P195" s="49" t="str">
        <f ca="1">IFERROR(INDEX(Data!$A$1:O$1000,_xlfn.AGGREGATE(15,6,(OFFSET(Data!$A$1,0,MATCH(P$6,Data!$1:$1,0)-1,1000,1)=IF(P$7="","Yes",P$7))/(OFFSET(Data!$A$1,0,MATCH(P$6,Data!$1:$1,0)-1,1000,1)=IF(P$7="","Yes",P$7))*ROW(Data!$C$1:$C$1000),ROW(P195)-ROW(P$7)),1),"")</f>
        <v/>
      </c>
      <c r="Q195" s="49" t="str">
        <f ca="1">IF(R195="","",IF(INDEX(Data!$BI:$BI,MATCH(R195,Data!$A:$A,0),1)=0,"",INDEX(Data!$BI:$BI,MATCH(R195,Data!$A:$A,0),1)))</f>
        <v/>
      </c>
      <c r="R195" s="49" t="str">
        <f ca="1">IFERROR(INDEX(Data!$A$1:Q$1000,_xlfn.AGGREGATE(15,6,(OFFSET(Data!$A$1,0,MATCH(R$6,Data!$1:$1,0)-1,1000,1)=IF(R$7="","Yes",R$7))/(OFFSET(Data!$A$1,0,MATCH(R$6,Data!$1:$1,0)-1,1000,1)=IF(R$7="","Yes",R$7))*ROW(Data!$C$1:$C$1000),ROW(R195)-ROW(R$7)),1),"")</f>
        <v/>
      </c>
      <c r="S195" s="49" t="str">
        <f ca="1">IF(T195="","",IF(INDEX(Data!$BI:$BI,MATCH(T195,Data!$A:$A,0),1)=0,"",INDEX(Data!$BI:$BI,MATCH(T195,Data!$A:$A,0),1)))</f>
        <v/>
      </c>
      <c r="T195" s="49" t="str">
        <f ca="1">IFERROR(INDEX(Data!$A$1:R$1000,_xlfn.AGGREGATE(15,6,(OFFSET(Data!$A$1,0,MATCH(T$6,Data!$1:$1,0)-1,1000,1)=IF(T$7="","Yes",T$7))/(OFFSET(Data!$A$1,0,MATCH(T$6,Data!$1:$1,0)-1,1000,1)=IF(T$7="","Yes",T$7))*ROW(Data!$C$1:$C$1000),ROW(T195)-ROW(T$7)),1),"")</f>
        <v/>
      </c>
      <c r="U195" s="49" t="str">
        <f ca="1">IF(V195="","",IF(INDEX(Data!$BI:$BI,MATCH(V195,Data!$A:$A,0),1)=0,"",INDEX(Data!$BI:$BI,MATCH(V195,Data!$A:$A,0),1)))</f>
        <v/>
      </c>
      <c r="V195" s="49" t="str">
        <f ca="1">IFERROR(INDEX(Data!$A$1:T$1000,_xlfn.AGGREGATE(15,6,(OFFSET(Data!$A$1,0,MATCH(V$6,Data!$1:$1,0)-1,1000,1)=IF(V$7="","Yes",V$7))/(OFFSET(Data!$A$1,0,MATCH(V$6,Data!$1:$1,0)-1,1000,1)=IF(V$7="","Yes",V$7))*ROW(Data!$C$1:$C$1000),ROW(V195)-ROW(V$7)),1),"")</f>
        <v/>
      </c>
      <c r="W195" s="49" t="str">
        <f ca="1">IF(X195="","",IF(INDEX(Data!$BI:$BI,MATCH(X195,Data!$A:$A,0),1)=0,"",INDEX(Data!$BI:$BI,MATCH(X195,Data!$A:$A,0),1)))</f>
        <v/>
      </c>
      <c r="X195" s="49" t="str">
        <f ca="1">IFERROR(INDEX(Data!$A$1:V$1000,_xlfn.AGGREGATE(15,6,(OFFSET(Data!$A$1,0,MATCH(X$6,Data!$1:$1,0)-1,1000,1)=IF(X$7="","Yes",X$7))/(OFFSET(Data!$A$1,0,MATCH(X$6,Data!$1:$1,0)-1,1000,1)=IF(X$7="","Yes",X$7))*ROW(Data!$C$1:$C$1000),ROW(X195)-ROW(X$7)),1),"")</f>
        <v/>
      </c>
      <c r="Y195" s="49" t="str">
        <f ca="1">IF(Z195="","",IF(INDEX(Data!$BI:$BI,MATCH(Z195,Data!$A:$A,0),1)=0,"",INDEX(Data!$BI:$BI,MATCH(Z195,Data!$A:$A,0),1)))</f>
        <v/>
      </c>
      <c r="Z195" s="49" t="str">
        <f ca="1">IFERROR(INDEX(Data!$A$1:X$1000,_xlfn.AGGREGATE(15,6,(OFFSET(Data!$A$1,0,MATCH(Z$6,Data!$1:$1,0)-1,1000,1)=IF(Z$7="","Yes",Z$7))/(OFFSET(Data!$A$1,0,MATCH(Z$6,Data!$1:$1,0)-1,1000,1)=IF(Z$7="","Yes",Z$7))*ROW(Data!$C$1:$C$1000),ROW(Z195)-ROW(Z$7)),1),"")</f>
        <v/>
      </c>
      <c r="AA195" s="49" t="str">
        <f ca="1">IF(AB195="","",IF(INDEX(Data!$BI:$BI,MATCH(AB195,Data!$A:$A,0),1)=0,"",INDEX(Data!$BI:$BI,MATCH(AB195,Data!$A:$A,0),1)))</f>
        <v/>
      </c>
      <c r="AB195" s="49" t="str">
        <f ca="1">IFERROR(INDEX(Data!$A$1:Z$1000,_xlfn.AGGREGATE(15,6,(OFFSET(Data!$A$1,0,MATCH(AB$6,Data!$1:$1,0)-1,1000,1)=IF(AB$7="","Yes",AB$7))/(OFFSET(Data!$A$1,0,MATCH(AB$6,Data!$1:$1,0)-1,1000,1)=IF(AB$7="","Yes",AB$7))*ROW(Data!$C$1:$C$1000),ROW(AB195)-ROW(AB$7)),1),"")</f>
        <v/>
      </c>
      <c r="AC195" s="49" t="str">
        <f ca="1">IF(AD195="","",IF(INDEX(Data!$BI:$BI,MATCH(AD195,Data!$A:$A,0),1)=0,"",INDEX(Data!$BI:$BI,MATCH(AD195,Data!$A:$A,0),1)))</f>
        <v/>
      </c>
      <c r="AD195" s="49" t="str">
        <f ca="1">IFERROR(INDEX(Data!$A$1:AB$1000,_xlfn.AGGREGATE(15,6,(OFFSET(Data!$A$1,0,MATCH(AD$6,Data!$1:$1,0)-1,1000,1)=IF(AD$7="","Yes",AD$7))/(OFFSET(Data!$A$1,0,MATCH(AD$6,Data!$1:$1,0)-1,1000,1)=IF(AD$7="","Yes",AD$7))*ROW(Data!$C$1:$C$1000),ROW(AD195)-ROW(AD$7)),1),"")</f>
        <v/>
      </c>
      <c r="AE195" s="49" t="str">
        <f ca="1">IF(AF195="","",IF(INDEX(Data!$BI:$BI,MATCH(AF195,Data!$A:$A,0),1)=0,"",INDEX(Data!$BI:$BI,MATCH(AF195,Data!$A:$A,0),1)))</f>
        <v/>
      </c>
      <c r="AF195" s="49" t="str">
        <f ca="1">IFERROR(INDEX(Data!$A$1:AJ$1000,_xlfn.AGGREGATE(15,6,(OFFSET(Data!$A$1,0,MATCH(AF$6,Data!$1:$1,0)-1,1000,1)=IF(AF$7="","Yes",AF$7))/(OFFSET(Data!$A$1,0,MATCH(AF$6,Data!$1:$1,0)-1,1000,1)=IF(AF$7="","Yes",AF$7))*ROW(Data!$C$1:$C$1000),ROW(AF195)-ROW(AF$7)),1),"")</f>
        <v/>
      </c>
      <c r="AG195" s="49" t="str">
        <f ca="1">IF(AH195="","",IF(INDEX(Data!$BI:$BI,MATCH(AH195,Data!$A:$A,0),1)=0,"",INDEX(Data!$BI:$BI,MATCH(AH195,Data!$A:$A,0),1)))</f>
        <v/>
      </c>
      <c r="AH195" s="49" t="str">
        <f ca="1">IFERROR(INDEX(Data!$A$1:AL$1000,_xlfn.AGGREGATE(15,6,(OFFSET(Data!$A$1,0,MATCH(AH$6,Data!$1:$1,0)-1,1000,1)=IF(AH$7="","Yes",AH$7))/(OFFSET(Data!$A$1,0,MATCH(AH$6,Data!$1:$1,0)-1,1000,1)=IF(AH$7="","Yes",AH$7))*ROW(Data!$C$1:$C$1000),ROW(AH195)-ROW(AH$7)),1),"")</f>
        <v/>
      </c>
    </row>
    <row r="196" spans="1:34" x14ac:dyDescent="0.4">
      <c r="A196" s="49" t="str">
        <f ca="1">IF(B196="","",IF(INDEX(Data!$BI:$BI,MATCH(B196,Data!$A:$A,0),1)=0,"",INDEX(Data!$BI:$BI,MATCH(B196,Data!$A:$A,0),1)))</f>
        <v/>
      </c>
      <c r="B196" s="49" t="str">
        <f ca="1">IFERROR(INDEX(Data!A$1:$A$1000,_xlfn.AGGREGATE(15,6,(OFFSET(Data!$A$1,0,MATCH(B$6,Data!$1:$1,0)-1,1000,1)=IF(B$7="","Yes",B$7))/(OFFSET(Data!$A$1,0,MATCH(B$6,Data!$1:$1,0)-1,1000,1)=IF(B$7="","Yes",B$7))*ROW(Data!$C$1:$C$1000),ROW(B196)-ROW(B$7)),1),"")</f>
        <v/>
      </c>
      <c r="C196" s="49" t="str">
        <f ca="1">IF(D196="","",IF(INDEX(Data!$BI:$BI,MATCH(D196,Data!$A:$A,0),1)=0,"",INDEX(Data!$BI:$BI,MATCH(D196,Data!$A:$A,0),1)))</f>
        <v/>
      </c>
      <c r="D196" s="49" t="str">
        <f ca="1">IFERROR(INDEX(Data!$A$1:C$1000,_xlfn.AGGREGATE(15,6,(OFFSET(Data!$A$1,0,MATCH(D$6,Data!$1:$1,0)-1,1000,1)=IF(D$7="","Yes",D$7))/(OFFSET(Data!$A$1,0,MATCH(D$6,Data!$1:$1,0)-1,1000,1)=IF(D$7="","Yes",D$7))*ROW(Data!$C$1:$C$1000),ROW(D196)-ROW(D$7)),1),"")</f>
        <v/>
      </c>
      <c r="E196" s="49" t="str">
        <f ca="1">IF(F196="","",IF(INDEX(Data!$BI:$BI,MATCH(F196,Data!$A:$A,0),1)=0,"",INDEX(Data!$BI:$BI,MATCH(F196,Data!$A:$A,0),1)))</f>
        <v/>
      </c>
      <c r="F196" s="49" t="str">
        <f ca="1">IFERROR(INDEX(Data!$A$1:E$1000,_xlfn.AGGREGATE(15,6,(OFFSET(Data!$A$1,0,MATCH(F$6,Data!$1:$1,0)-1,1000,1)=IF(F$7="","Yes",F$7))/(OFFSET(Data!$A$1,0,MATCH(F$6,Data!$1:$1,0)-1,1000,1)=IF(F$7="","Yes",F$7))*ROW(Data!$C$1:$C$1000),ROW(F196)-ROW(F$7)),1),"")</f>
        <v/>
      </c>
      <c r="G196" s="49" t="str">
        <f ca="1">IF(H196="","",IF(INDEX(Data!$BI:$BI,MATCH(H196,Data!$A:$A,0),1)=0,"",INDEX(Data!$BI:$BI,MATCH(H196,Data!$A:$A,0),1)))</f>
        <v/>
      </c>
      <c r="H196" s="49" t="str">
        <f ca="1">IFERROR(INDEX(Data!$A$1:G$1000,_xlfn.AGGREGATE(15,6,(OFFSET(Data!$A$1,0,MATCH(H$6,Data!$1:$1,0)-1,1000,1)=IF(H$7="","Yes",H$7))/(OFFSET(Data!$A$1,0,MATCH(H$6,Data!$1:$1,0)-1,1000,1)=IF(H$7="","Yes",H$7))*ROW(Data!$C$1:$C$1000),ROW(H196)-ROW(H$7)),1),"")</f>
        <v/>
      </c>
      <c r="I196" s="49" t="str">
        <f ca="1">IF(J196="","",IF(INDEX(Data!$BI:$BI,MATCH(J196,Data!$A:$A,0),1)=0,"",INDEX(Data!$BI:$BI,MATCH(J196,Data!$A:$A,0),1)))</f>
        <v/>
      </c>
      <c r="J196" s="49" t="str">
        <f ca="1">IFERROR(INDEX(Data!$A$1:I$1000,_xlfn.AGGREGATE(15,6,(OFFSET(Data!$A$1,0,MATCH(J$6,Data!$1:$1,0)-1,1000,1)=IF(J$7="","Yes",J$7))/(OFFSET(Data!$A$1,0,MATCH(J$6,Data!$1:$1,0)-1,1000,1)=IF(J$7="","Yes",J$7))*ROW(Data!$C$1:$C$1000),ROW(J196)-ROW(J$7)),1),"")</f>
        <v/>
      </c>
      <c r="K196" s="49" t="str">
        <f ca="1">IF(L196="","",IF(INDEX(Data!$BI:$BI,MATCH(L196,Data!$A:$A,0),1)=0,"",INDEX(Data!$BI:$BI,MATCH(L196,Data!$A:$A,0),1)))</f>
        <v/>
      </c>
      <c r="L196" s="49" t="str">
        <f ca="1">IFERROR(INDEX(Data!$A$1:K$1000,_xlfn.AGGREGATE(15,6,(OFFSET(Data!$A$1,0,MATCH(L$6,Data!$1:$1,0)-1,1000,1)=IF(L$7="","Yes",L$7))/(OFFSET(Data!$A$1,0,MATCH(L$6,Data!$1:$1,0)-1,1000,1)=IF(L$7="","Yes",L$7))*ROW(Data!$C$1:$C$1000),ROW(L196)-ROW(L$7)),1),"")</f>
        <v/>
      </c>
      <c r="M196" s="49" t="str">
        <f ca="1">IF(N196="","",IF(INDEX(Data!$BI:$BI,MATCH(N196,Data!$A:$A,0),1)=0,"",INDEX(Data!$BI:$BI,MATCH(N196,Data!$A:$A,0),1)))</f>
        <v/>
      </c>
      <c r="N196" s="49" t="str">
        <f ca="1">IFERROR(INDEX(Data!$A$1:M$1000,_xlfn.AGGREGATE(15,6,(OFFSET(Data!$A$1,0,MATCH(N$6,Data!$1:$1,0)-1,1000,1)=IF(N$7="","Yes",N$7))/(OFFSET(Data!$A$1,0,MATCH(N$6,Data!$1:$1,0)-1,1000,1)=IF(N$7="","Yes",N$7))*ROW(Data!$C$1:$C$1000),ROW(N196)-ROW(N$7)),1),"")</f>
        <v/>
      </c>
      <c r="O196" s="49" t="str">
        <f ca="1">IF(P196="","",IF(INDEX(Data!$BI:$BI,MATCH(P196,Data!$A:$A,0),1)=0,"",INDEX(Data!$BI:$BI,MATCH(P196,Data!$A:$A,0),1)))</f>
        <v/>
      </c>
      <c r="P196" s="49" t="str">
        <f ca="1">IFERROR(INDEX(Data!$A$1:O$1000,_xlfn.AGGREGATE(15,6,(OFFSET(Data!$A$1,0,MATCH(P$6,Data!$1:$1,0)-1,1000,1)=IF(P$7="","Yes",P$7))/(OFFSET(Data!$A$1,0,MATCH(P$6,Data!$1:$1,0)-1,1000,1)=IF(P$7="","Yes",P$7))*ROW(Data!$C$1:$C$1000),ROW(P196)-ROW(P$7)),1),"")</f>
        <v/>
      </c>
      <c r="Q196" s="49" t="str">
        <f ca="1">IF(R196="","",IF(INDEX(Data!$BI:$BI,MATCH(R196,Data!$A:$A,0),1)=0,"",INDEX(Data!$BI:$BI,MATCH(R196,Data!$A:$A,0),1)))</f>
        <v/>
      </c>
      <c r="R196" s="49" t="str">
        <f ca="1">IFERROR(INDEX(Data!$A$1:Q$1000,_xlfn.AGGREGATE(15,6,(OFFSET(Data!$A$1,0,MATCH(R$6,Data!$1:$1,0)-1,1000,1)=IF(R$7="","Yes",R$7))/(OFFSET(Data!$A$1,0,MATCH(R$6,Data!$1:$1,0)-1,1000,1)=IF(R$7="","Yes",R$7))*ROW(Data!$C$1:$C$1000),ROW(R196)-ROW(R$7)),1),"")</f>
        <v/>
      </c>
      <c r="S196" s="49" t="str">
        <f ca="1">IF(T196="","",IF(INDEX(Data!$BI:$BI,MATCH(T196,Data!$A:$A,0),1)=0,"",INDEX(Data!$BI:$BI,MATCH(T196,Data!$A:$A,0),1)))</f>
        <v/>
      </c>
      <c r="T196" s="49" t="str">
        <f ca="1">IFERROR(INDEX(Data!$A$1:R$1000,_xlfn.AGGREGATE(15,6,(OFFSET(Data!$A$1,0,MATCH(T$6,Data!$1:$1,0)-1,1000,1)=IF(T$7="","Yes",T$7))/(OFFSET(Data!$A$1,0,MATCH(T$6,Data!$1:$1,0)-1,1000,1)=IF(T$7="","Yes",T$7))*ROW(Data!$C$1:$C$1000),ROW(T196)-ROW(T$7)),1),"")</f>
        <v/>
      </c>
      <c r="U196" s="49" t="str">
        <f ca="1">IF(V196="","",IF(INDEX(Data!$BI:$BI,MATCH(V196,Data!$A:$A,0),1)=0,"",INDEX(Data!$BI:$BI,MATCH(V196,Data!$A:$A,0),1)))</f>
        <v/>
      </c>
      <c r="V196" s="49" t="str">
        <f ca="1">IFERROR(INDEX(Data!$A$1:T$1000,_xlfn.AGGREGATE(15,6,(OFFSET(Data!$A$1,0,MATCH(V$6,Data!$1:$1,0)-1,1000,1)=IF(V$7="","Yes",V$7))/(OFFSET(Data!$A$1,0,MATCH(V$6,Data!$1:$1,0)-1,1000,1)=IF(V$7="","Yes",V$7))*ROW(Data!$C$1:$C$1000),ROW(V196)-ROW(V$7)),1),"")</f>
        <v/>
      </c>
      <c r="W196" s="49" t="str">
        <f ca="1">IF(X196="","",IF(INDEX(Data!$BI:$BI,MATCH(X196,Data!$A:$A,0),1)=0,"",INDEX(Data!$BI:$BI,MATCH(X196,Data!$A:$A,0),1)))</f>
        <v/>
      </c>
      <c r="X196" s="49" t="str">
        <f ca="1">IFERROR(INDEX(Data!$A$1:V$1000,_xlfn.AGGREGATE(15,6,(OFFSET(Data!$A$1,0,MATCH(X$6,Data!$1:$1,0)-1,1000,1)=IF(X$7="","Yes",X$7))/(OFFSET(Data!$A$1,0,MATCH(X$6,Data!$1:$1,0)-1,1000,1)=IF(X$7="","Yes",X$7))*ROW(Data!$C$1:$C$1000),ROW(X196)-ROW(X$7)),1),"")</f>
        <v/>
      </c>
      <c r="Y196" s="49" t="str">
        <f ca="1">IF(Z196="","",IF(INDEX(Data!$BI:$BI,MATCH(Z196,Data!$A:$A,0),1)=0,"",INDEX(Data!$BI:$BI,MATCH(Z196,Data!$A:$A,0),1)))</f>
        <v/>
      </c>
      <c r="Z196" s="49" t="str">
        <f ca="1">IFERROR(INDEX(Data!$A$1:X$1000,_xlfn.AGGREGATE(15,6,(OFFSET(Data!$A$1,0,MATCH(Z$6,Data!$1:$1,0)-1,1000,1)=IF(Z$7="","Yes",Z$7))/(OFFSET(Data!$A$1,0,MATCH(Z$6,Data!$1:$1,0)-1,1000,1)=IF(Z$7="","Yes",Z$7))*ROW(Data!$C$1:$C$1000),ROW(Z196)-ROW(Z$7)),1),"")</f>
        <v/>
      </c>
      <c r="AA196" s="49" t="str">
        <f ca="1">IF(AB196="","",IF(INDEX(Data!$BI:$BI,MATCH(AB196,Data!$A:$A,0),1)=0,"",INDEX(Data!$BI:$BI,MATCH(AB196,Data!$A:$A,0),1)))</f>
        <v/>
      </c>
      <c r="AB196" s="49" t="str">
        <f ca="1">IFERROR(INDEX(Data!$A$1:Z$1000,_xlfn.AGGREGATE(15,6,(OFFSET(Data!$A$1,0,MATCH(AB$6,Data!$1:$1,0)-1,1000,1)=IF(AB$7="","Yes",AB$7))/(OFFSET(Data!$A$1,0,MATCH(AB$6,Data!$1:$1,0)-1,1000,1)=IF(AB$7="","Yes",AB$7))*ROW(Data!$C$1:$C$1000),ROW(AB196)-ROW(AB$7)),1),"")</f>
        <v/>
      </c>
      <c r="AC196" s="49" t="str">
        <f ca="1">IF(AD196="","",IF(INDEX(Data!$BI:$BI,MATCH(AD196,Data!$A:$A,0),1)=0,"",INDEX(Data!$BI:$BI,MATCH(AD196,Data!$A:$A,0),1)))</f>
        <v/>
      </c>
      <c r="AD196" s="49" t="str">
        <f ca="1">IFERROR(INDEX(Data!$A$1:AB$1000,_xlfn.AGGREGATE(15,6,(OFFSET(Data!$A$1,0,MATCH(AD$6,Data!$1:$1,0)-1,1000,1)=IF(AD$7="","Yes",AD$7))/(OFFSET(Data!$A$1,0,MATCH(AD$6,Data!$1:$1,0)-1,1000,1)=IF(AD$7="","Yes",AD$7))*ROW(Data!$C$1:$C$1000),ROW(AD196)-ROW(AD$7)),1),"")</f>
        <v/>
      </c>
      <c r="AE196" s="49" t="str">
        <f ca="1">IF(AF196="","",IF(INDEX(Data!$BI:$BI,MATCH(AF196,Data!$A:$A,0),1)=0,"",INDEX(Data!$BI:$BI,MATCH(AF196,Data!$A:$A,0),1)))</f>
        <v/>
      </c>
      <c r="AF196" s="49" t="str">
        <f ca="1">IFERROR(INDEX(Data!$A$1:AJ$1000,_xlfn.AGGREGATE(15,6,(OFFSET(Data!$A$1,0,MATCH(AF$6,Data!$1:$1,0)-1,1000,1)=IF(AF$7="","Yes",AF$7))/(OFFSET(Data!$A$1,0,MATCH(AF$6,Data!$1:$1,0)-1,1000,1)=IF(AF$7="","Yes",AF$7))*ROW(Data!$C$1:$C$1000),ROW(AF196)-ROW(AF$7)),1),"")</f>
        <v/>
      </c>
      <c r="AG196" s="49" t="str">
        <f ca="1">IF(AH196="","",IF(INDEX(Data!$BI:$BI,MATCH(AH196,Data!$A:$A,0),1)=0,"",INDEX(Data!$BI:$BI,MATCH(AH196,Data!$A:$A,0),1)))</f>
        <v/>
      </c>
      <c r="AH196" s="49" t="str">
        <f ca="1">IFERROR(INDEX(Data!$A$1:AL$1000,_xlfn.AGGREGATE(15,6,(OFFSET(Data!$A$1,0,MATCH(AH$6,Data!$1:$1,0)-1,1000,1)=IF(AH$7="","Yes",AH$7))/(OFFSET(Data!$A$1,0,MATCH(AH$6,Data!$1:$1,0)-1,1000,1)=IF(AH$7="","Yes",AH$7))*ROW(Data!$C$1:$C$1000),ROW(AH196)-ROW(AH$7)),1),"")</f>
        <v/>
      </c>
    </row>
    <row r="197" spans="1:34" x14ac:dyDescent="0.4">
      <c r="A197" s="49" t="str">
        <f ca="1">IF(B197="","",IF(INDEX(Data!$BI:$BI,MATCH(B197,Data!$A:$A,0),1)=0,"",INDEX(Data!$BI:$BI,MATCH(B197,Data!$A:$A,0),1)))</f>
        <v/>
      </c>
      <c r="B197" s="49" t="str">
        <f ca="1">IFERROR(INDEX(Data!A$1:$A$1000,_xlfn.AGGREGATE(15,6,(OFFSET(Data!$A$1,0,MATCH(B$6,Data!$1:$1,0)-1,1000,1)=IF(B$7="","Yes",B$7))/(OFFSET(Data!$A$1,0,MATCH(B$6,Data!$1:$1,0)-1,1000,1)=IF(B$7="","Yes",B$7))*ROW(Data!$C$1:$C$1000),ROW(B197)-ROW(B$7)),1),"")</f>
        <v/>
      </c>
      <c r="C197" s="49" t="str">
        <f ca="1">IF(D197="","",IF(INDEX(Data!$BI:$BI,MATCH(D197,Data!$A:$A,0),1)=0,"",INDEX(Data!$BI:$BI,MATCH(D197,Data!$A:$A,0),1)))</f>
        <v/>
      </c>
      <c r="D197" s="49" t="str">
        <f ca="1">IFERROR(INDEX(Data!$A$1:C$1000,_xlfn.AGGREGATE(15,6,(OFFSET(Data!$A$1,0,MATCH(D$6,Data!$1:$1,0)-1,1000,1)=IF(D$7="","Yes",D$7))/(OFFSET(Data!$A$1,0,MATCH(D$6,Data!$1:$1,0)-1,1000,1)=IF(D$7="","Yes",D$7))*ROW(Data!$C$1:$C$1000),ROW(D197)-ROW(D$7)),1),"")</f>
        <v/>
      </c>
      <c r="E197" s="49" t="str">
        <f ca="1">IF(F197="","",IF(INDEX(Data!$BI:$BI,MATCH(F197,Data!$A:$A,0),1)=0,"",INDEX(Data!$BI:$BI,MATCH(F197,Data!$A:$A,0),1)))</f>
        <v/>
      </c>
      <c r="F197" s="49" t="str">
        <f ca="1">IFERROR(INDEX(Data!$A$1:E$1000,_xlfn.AGGREGATE(15,6,(OFFSET(Data!$A$1,0,MATCH(F$6,Data!$1:$1,0)-1,1000,1)=IF(F$7="","Yes",F$7))/(OFFSET(Data!$A$1,0,MATCH(F$6,Data!$1:$1,0)-1,1000,1)=IF(F$7="","Yes",F$7))*ROW(Data!$C$1:$C$1000),ROW(F197)-ROW(F$7)),1),"")</f>
        <v/>
      </c>
      <c r="G197" s="49" t="str">
        <f ca="1">IF(H197="","",IF(INDEX(Data!$BI:$BI,MATCH(H197,Data!$A:$A,0),1)=0,"",INDEX(Data!$BI:$BI,MATCH(H197,Data!$A:$A,0),1)))</f>
        <v/>
      </c>
      <c r="H197" s="49" t="str">
        <f ca="1">IFERROR(INDEX(Data!$A$1:G$1000,_xlfn.AGGREGATE(15,6,(OFFSET(Data!$A$1,0,MATCH(H$6,Data!$1:$1,0)-1,1000,1)=IF(H$7="","Yes",H$7))/(OFFSET(Data!$A$1,0,MATCH(H$6,Data!$1:$1,0)-1,1000,1)=IF(H$7="","Yes",H$7))*ROW(Data!$C$1:$C$1000),ROW(H197)-ROW(H$7)),1),"")</f>
        <v/>
      </c>
      <c r="I197" s="49" t="str">
        <f ca="1">IF(J197="","",IF(INDEX(Data!$BI:$BI,MATCH(J197,Data!$A:$A,0),1)=0,"",INDEX(Data!$BI:$BI,MATCH(J197,Data!$A:$A,0),1)))</f>
        <v/>
      </c>
      <c r="J197" s="49" t="str">
        <f ca="1">IFERROR(INDEX(Data!$A$1:I$1000,_xlfn.AGGREGATE(15,6,(OFFSET(Data!$A$1,0,MATCH(J$6,Data!$1:$1,0)-1,1000,1)=IF(J$7="","Yes",J$7))/(OFFSET(Data!$A$1,0,MATCH(J$6,Data!$1:$1,0)-1,1000,1)=IF(J$7="","Yes",J$7))*ROW(Data!$C$1:$C$1000),ROW(J197)-ROW(J$7)),1),"")</f>
        <v/>
      </c>
      <c r="K197" s="49" t="str">
        <f ca="1">IF(L197="","",IF(INDEX(Data!$BI:$BI,MATCH(L197,Data!$A:$A,0),1)=0,"",INDEX(Data!$BI:$BI,MATCH(L197,Data!$A:$A,0),1)))</f>
        <v/>
      </c>
      <c r="L197" s="49" t="str">
        <f ca="1">IFERROR(INDEX(Data!$A$1:K$1000,_xlfn.AGGREGATE(15,6,(OFFSET(Data!$A$1,0,MATCH(L$6,Data!$1:$1,0)-1,1000,1)=IF(L$7="","Yes",L$7))/(OFFSET(Data!$A$1,0,MATCH(L$6,Data!$1:$1,0)-1,1000,1)=IF(L$7="","Yes",L$7))*ROW(Data!$C$1:$C$1000),ROW(L197)-ROW(L$7)),1),"")</f>
        <v/>
      </c>
      <c r="M197" s="49" t="str">
        <f ca="1">IF(N197="","",IF(INDEX(Data!$BI:$BI,MATCH(N197,Data!$A:$A,0),1)=0,"",INDEX(Data!$BI:$BI,MATCH(N197,Data!$A:$A,0),1)))</f>
        <v/>
      </c>
      <c r="N197" s="49" t="str">
        <f ca="1">IFERROR(INDEX(Data!$A$1:M$1000,_xlfn.AGGREGATE(15,6,(OFFSET(Data!$A$1,0,MATCH(N$6,Data!$1:$1,0)-1,1000,1)=IF(N$7="","Yes",N$7))/(OFFSET(Data!$A$1,0,MATCH(N$6,Data!$1:$1,0)-1,1000,1)=IF(N$7="","Yes",N$7))*ROW(Data!$C$1:$C$1000),ROW(N197)-ROW(N$7)),1),"")</f>
        <v/>
      </c>
      <c r="O197" s="49" t="str">
        <f ca="1">IF(P197="","",IF(INDEX(Data!$BI:$BI,MATCH(P197,Data!$A:$A,0),1)=0,"",INDEX(Data!$BI:$BI,MATCH(P197,Data!$A:$A,0),1)))</f>
        <v/>
      </c>
      <c r="P197" s="49" t="str">
        <f ca="1">IFERROR(INDEX(Data!$A$1:O$1000,_xlfn.AGGREGATE(15,6,(OFFSET(Data!$A$1,0,MATCH(P$6,Data!$1:$1,0)-1,1000,1)=IF(P$7="","Yes",P$7))/(OFFSET(Data!$A$1,0,MATCH(P$6,Data!$1:$1,0)-1,1000,1)=IF(P$7="","Yes",P$7))*ROW(Data!$C$1:$C$1000),ROW(P197)-ROW(P$7)),1),"")</f>
        <v/>
      </c>
      <c r="Q197" s="49" t="str">
        <f ca="1">IF(R197="","",IF(INDEX(Data!$BI:$BI,MATCH(R197,Data!$A:$A,0),1)=0,"",INDEX(Data!$BI:$BI,MATCH(R197,Data!$A:$A,0),1)))</f>
        <v/>
      </c>
      <c r="R197" s="49" t="str">
        <f ca="1">IFERROR(INDEX(Data!$A$1:Q$1000,_xlfn.AGGREGATE(15,6,(OFFSET(Data!$A$1,0,MATCH(R$6,Data!$1:$1,0)-1,1000,1)=IF(R$7="","Yes",R$7))/(OFFSET(Data!$A$1,0,MATCH(R$6,Data!$1:$1,0)-1,1000,1)=IF(R$7="","Yes",R$7))*ROW(Data!$C$1:$C$1000),ROW(R197)-ROW(R$7)),1),"")</f>
        <v/>
      </c>
      <c r="S197" s="49" t="str">
        <f ca="1">IF(T197="","",IF(INDEX(Data!$BI:$BI,MATCH(T197,Data!$A:$A,0),1)=0,"",INDEX(Data!$BI:$BI,MATCH(T197,Data!$A:$A,0),1)))</f>
        <v/>
      </c>
      <c r="T197" s="49" t="str">
        <f ca="1">IFERROR(INDEX(Data!$A$1:R$1000,_xlfn.AGGREGATE(15,6,(OFFSET(Data!$A$1,0,MATCH(T$6,Data!$1:$1,0)-1,1000,1)=IF(T$7="","Yes",T$7))/(OFFSET(Data!$A$1,0,MATCH(T$6,Data!$1:$1,0)-1,1000,1)=IF(T$7="","Yes",T$7))*ROW(Data!$C$1:$C$1000),ROW(T197)-ROW(T$7)),1),"")</f>
        <v/>
      </c>
      <c r="U197" s="49" t="str">
        <f ca="1">IF(V197="","",IF(INDEX(Data!$BI:$BI,MATCH(V197,Data!$A:$A,0),1)=0,"",INDEX(Data!$BI:$BI,MATCH(V197,Data!$A:$A,0),1)))</f>
        <v/>
      </c>
      <c r="V197" s="49" t="str">
        <f ca="1">IFERROR(INDEX(Data!$A$1:T$1000,_xlfn.AGGREGATE(15,6,(OFFSET(Data!$A$1,0,MATCH(V$6,Data!$1:$1,0)-1,1000,1)=IF(V$7="","Yes",V$7))/(OFFSET(Data!$A$1,0,MATCH(V$6,Data!$1:$1,0)-1,1000,1)=IF(V$7="","Yes",V$7))*ROW(Data!$C$1:$C$1000),ROW(V197)-ROW(V$7)),1),"")</f>
        <v/>
      </c>
      <c r="W197" s="49" t="str">
        <f ca="1">IF(X197="","",IF(INDEX(Data!$BI:$BI,MATCH(X197,Data!$A:$A,0),1)=0,"",INDEX(Data!$BI:$BI,MATCH(X197,Data!$A:$A,0),1)))</f>
        <v/>
      </c>
      <c r="X197" s="49" t="str">
        <f ca="1">IFERROR(INDEX(Data!$A$1:V$1000,_xlfn.AGGREGATE(15,6,(OFFSET(Data!$A$1,0,MATCH(X$6,Data!$1:$1,0)-1,1000,1)=IF(X$7="","Yes",X$7))/(OFFSET(Data!$A$1,0,MATCH(X$6,Data!$1:$1,0)-1,1000,1)=IF(X$7="","Yes",X$7))*ROW(Data!$C$1:$C$1000),ROW(X197)-ROW(X$7)),1),"")</f>
        <v/>
      </c>
      <c r="Y197" s="49" t="str">
        <f ca="1">IF(Z197="","",IF(INDEX(Data!$BI:$BI,MATCH(Z197,Data!$A:$A,0),1)=0,"",INDEX(Data!$BI:$BI,MATCH(Z197,Data!$A:$A,0),1)))</f>
        <v/>
      </c>
      <c r="Z197" s="49" t="str">
        <f ca="1">IFERROR(INDEX(Data!$A$1:X$1000,_xlfn.AGGREGATE(15,6,(OFFSET(Data!$A$1,0,MATCH(Z$6,Data!$1:$1,0)-1,1000,1)=IF(Z$7="","Yes",Z$7))/(OFFSET(Data!$A$1,0,MATCH(Z$6,Data!$1:$1,0)-1,1000,1)=IF(Z$7="","Yes",Z$7))*ROW(Data!$C$1:$C$1000),ROW(Z197)-ROW(Z$7)),1),"")</f>
        <v/>
      </c>
      <c r="AA197" s="49" t="str">
        <f ca="1">IF(AB197="","",IF(INDEX(Data!$BI:$BI,MATCH(AB197,Data!$A:$A,0),1)=0,"",INDEX(Data!$BI:$BI,MATCH(AB197,Data!$A:$A,0),1)))</f>
        <v/>
      </c>
      <c r="AB197" s="49" t="str">
        <f ca="1">IFERROR(INDEX(Data!$A$1:Z$1000,_xlfn.AGGREGATE(15,6,(OFFSET(Data!$A$1,0,MATCH(AB$6,Data!$1:$1,0)-1,1000,1)=IF(AB$7="","Yes",AB$7))/(OFFSET(Data!$A$1,0,MATCH(AB$6,Data!$1:$1,0)-1,1000,1)=IF(AB$7="","Yes",AB$7))*ROW(Data!$C$1:$C$1000),ROW(AB197)-ROW(AB$7)),1),"")</f>
        <v/>
      </c>
      <c r="AC197" s="49" t="str">
        <f ca="1">IF(AD197="","",IF(INDEX(Data!$BI:$BI,MATCH(AD197,Data!$A:$A,0),1)=0,"",INDEX(Data!$BI:$BI,MATCH(AD197,Data!$A:$A,0),1)))</f>
        <v/>
      </c>
      <c r="AD197" s="49" t="str">
        <f ca="1">IFERROR(INDEX(Data!$A$1:AB$1000,_xlfn.AGGREGATE(15,6,(OFFSET(Data!$A$1,0,MATCH(AD$6,Data!$1:$1,0)-1,1000,1)=IF(AD$7="","Yes",AD$7))/(OFFSET(Data!$A$1,0,MATCH(AD$6,Data!$1:$1,0)-1,1000,1)=IF(AD$7="","Yes",AD$7))*ROW(Data!$C$1:$C$1000),ROW(AD197)-ROW(AD$7)),1),"")</f>
        <v/>
      </c>
      <c r="AE197" s="49" t="str">
        <f ca="1">IF(AF197="","",IF(INDEX(Data!$BI:$BI,MATCH(AF197,Data!$A:$A,0),1)=0,"",INDEX(Data!$BI:$BI,MATCH(AF197,Data!$A:$A,0),1)))</f>
        <v/>
      </c>
      <c r="AF197" s="49" t="str">
        <f ca="1">IFERROR(INDEX(Data!$A$1:AJ$1000,_xlfn.AGGREGATE(15,6,(OFFSET(Data!$A$1,0,MATCH(AF$6,Data!$1:$1,0)-1,1000,1)=IF(AF$7="","Yes",AF$7))/(OFFSET(Data!$A$1,0,MATCH(AF$6,Data!$1:$1,0)-1,1000,1)=IF(AF$7="","Yes",AF$7))*ROW(Data!$C$1:$C$1000),ROW(AF197)-ROW(AF$7)),1),"")</f>
        <v/>
      </c>
      <c r="AG197" s="49" t="str">
        <f ca="1">IF(AH197="","",IF(INDEX(Data!$BI:$BI,MATCH(AH197,Data!$A:$A,0),1)=0,"",INDEX(Data!$BI:$BI,MATCH(AH197,Data!$A:$A,0),1)))</f>
        <v/>
      </c>
      <c r="AH197" s="49" t="str">
        <f ca="1">IFERROR(INDEX(Data!$A$1:AL$1000,_xlfn.AGGREGATE(15,6,(OFFSET(Data!$A$1,0,MATCH(AH$6,Data!$1:$1,0)-1,1000,1)=IF(AH$7="","Yes",AH$7))/(OFFSET(Data!$A$1,0,MATCH(AH$6,Data!$1:$1,0)-1,1000,1)=IF(AH$7="","Yes",AH$7))*ROW(Data!$C$1:$C$1000),ROW(AH197)-ROW(AH$7)),1),"")</f>
        <v/>
      </c>
    </row>
    <row r="198" spans="1:34" x14ac:dyDescent="0.4">
      <c r="A198" s="49" t="str">
        <f ca="1">IF(B198="","",IF(INDEX(Data!$BI:$BI,MATCH(B198,Data!$A:$A,0),1)=0,"",INDEX(Data!$BI:$BI,MATCH(B198,Data!$A:$A,0),1)))</f>
        <v/>
      </c>
      <c r="B198" s="49" t="str">
        <f ca="1">IFERROR(INDEX(Data!A$1:$A$1000,_xlfn.AGGREGATE(15,6,(OFFSET(Data!$A$1,0,MATCH(B$6,Data!$1:$1,0)-1,1000,1)=IF(B$7="","Yes",B$7))/(OFFSET(Data!$A$1,0,MATCH(B$6,Data!$1:$1,0)-1,1000,1)=IF(B$7="","Yes",B$7))*ROW(Data!$C$1:$C$1000),ROW(B198)-ROW(B$7)),1),"")</f>
        <v/>
      </c>
      <c r="C198" s="49" t="str">
        <f ca="1">IF(D198="","",IF(INDEX(Data!$BI:$BI,MATCH(D198,Data!$A:$A,0),1)=0,"",INDEX(Data!$BI:$BI,MATCH(D198,Data!$A:$A,0),1)))</f>
        <v/>
      </c>
      <c r="D198" s="49" t="str">
        <f ca="1">IFERROR(INDEX(Data!$A$1:C$1000,_xlfn.AGGREGATE(15,6,(OFFSET(Data!$A$1,0,MATCH(D$6,Data!$1:$1,0)-1,1000,1)=IF(D$7="","Yes",D$7))/(OFFSET(Data!$A$1,0,MATCH(D$6,Data!$1:$1,0)-1,1000,1)=IF(D$7="","Yes",D$7))*ROW(Data!$C$1:$C$1000),ROW(D198)-ROW(D$7)),1),"")</f>
        <v/>
      </c>
      <c r="E198" s="49" t="str">
        <f ca="1">IF(F198="","",IF(INDEX(Data!$BI:$BI,MATCH(F198,Data!$A:$A,0),1)=0,"",INDEX(Data!$BI:$BI,MATCH(F198,Data!$A:$A,0),1)))</f>
        <v/>
      </c>
      <c r="F198" s="49" t="str">
        <f ca="1">IFERROR(INDEX(Data!$A$1:E$1000,_xlfn.AGGREGATE(15,6,(OFFSET(Data!$A$1,0,MATCH(F$6,Data!$1:$1,0)-1,1000,1)=IF(F$7="","Yes",F$7))/(OFFSET(Data!$A$1,0,MATCH(F$6,Data!$1:$1,0)-1,1000,1)=IF(F$7="","Yes",F$7))*ROW(Data!$C$1:$C$1000),ROW(F198)-ROW(F$7)),1),"")</f>
        <v/>
      </c>
      <c r="G198" s="49" t="str">
        <f ca="1">IF(H198="","",IF(INDEX(Data!$BI:$BI,MATCH(H198,Data!$A:$A,0),1)=0,"",INDEX(Data!$BI:$BI,MATCH(H198,Data!$A:$A,0),1)))</f>
        <v/>
      </c>
      <c r="H198" s="49" t="str">
        <f ca="1">IFERROR(INDEX(Data!$A$1:G$1000,_xlfn.AGGREGATE(15,6,(OFFSET(Data!$A$1,0,MATCH(H$6,Data!$1:$1,0)-1,1000,1)=IF(H$7="","Yes",H$7))/(OFFSET(Data!$A$1,0,MATCH(H$6,Data!$1:$1,0)-1,1000,1)=IF(H$7="","Yes",H$7))*ROW(Data!$C$1:$C$1000),ROW(H198)-ROW(H$7)),1),"")</f>
        <v/>
      </c>
      <c r="I198" s="49" t="str">
        <f ca="1">IF(J198="","",IF(INDEX(Data!$BI:$BI,MATCH(J198,Data!$A:$A,0),1)=0,"",INDEX(Data!$BI:$BI,MATCH(J198,Data!$A:$A,0),1)))</f>
        <v/>
      </c>
      <c r="J198" s="49" t="str">
        <f ca="1">IFERROR(INDEX(Data!$A$1:I$1000,_xlfn.AGGREGATE(15,6,(OFFSET(Data!$A$1,0,MATCH(J$6,Data!$1:$1,0)-1,1000,1)=IF(J$7="","Yes",J$7))/(OFFSET(Data!$A$1,0,MATCH(J$6,Data!$1:$1,0)-1,1000,1)=IF(J$7="","Yes",J$7))*ROW(Data!$C$1:$C$1000),ROW(J198)-ROW(J$7)),1),"")</f>
        <v/>
      </c>
      <c r="K198" s="49" t="str">
        <f ca="1">IF(L198="","",IF(INDEX(Data!$BI:$BI,MATCH(L198,Data!$A:$A,0),1)=0,"",INDEX(Data!$BI:$BI,MATCH(L198,Data!$A:$A,0),1)))</f>
        <v/>
      </c>
      <c r="L198" s="49" t="str">
        <f ca="1">IFERROR(INDEX(Data!$A$1:K$1000,_xlfn.AGGREGATE(15,6,(OFFSET(Data!$A$1,0,MATCH(L$6,Data!$1:$1,0)-1,1000,1)=IF(L$7="","Yes",L$7))/(OFFSET(Data!$A$1,0,MATCH(L$6,Data!$1:$1,0)-1,1000,1)=IF(L$7="","Yes",L$7))*ROW(Data!$C$1:$C$1000),ROW(L198)-ROW(L$7)),1),"")</f>
        <v/>
      </c>
      <c r="M198" s="49" t="str">
        <f ca="1">IF(N198="","",IF(INDEX(Data!$BI:$BI,MATCH(N198,Data!$A:$A,0),1)=0,"",INDEX(Data!$BI:$BI,MATCH(N198,Data!$A:$A,0),1)))</f>
        <v/>
      </c>
      <c r="N198" s="49" t="str">
        <f ca="1">IFERROR(INDEX(Data!$A$1:M$1000,_xlfn.AGGREGATE(15,6,(OFFSET(Data!$A$1,0,MATCH(N$6,Data!$1:$1,0)-1,1000,1)=IF(N$7="","Yes",N$7))/(OFFSET(Data!$A$1,0,MATCH(N$6,Data!$1:$1,0)-1,1000,1)=IF(N$7="","Yes",N$7))*ROW(Data!$C$1:$C$1000),ROW(N198)-ROW(N$7)),1),"")</f>
        <v/>
      </c>
      <c r="O198" s="49" t="str">
        <f ca="1">IF(P198="","",IF(INDEX(Data!$BI:$BI,MATCH(P198,Data!$A:$A,0),1)=0,"",INDEX(Data!$BI:$BI,MATCH(P198,Data!$A:$A,0),1)))</f>
        <v/>
      </c>
      <c r="P198" s="49" t="str">
        <f ca="1">IFERROR(INDEX(Data!$A$1:O$1000,_xlfn.AGGREGATE(15,6,(OFFSET(Data!$A$1,0,MATCH(P$6,Data!$1:$1,0)-1,1000,1)=IF(P$7="","Yes",P$7))/(OFFSET(Data!$A$1,0,MATCH(P$6,Data!$1:$1,0)-1,1000,1)=IF(P$7="","Yes",P$7))*ROW(Data!$C$1:$C$1000),ROW(P198)-ROW(P$7)),1),"")</f>
        <v/>
      </c>
      <c r="Q198" s="49" t="str">
        <f ca="1">IF(R198="","",IF(INDEX(Data!$BI:$BI,MATCH(R198,Data!$A:$A,0),1)=0,"",INDEX(Data!$BI:$BI,MATCH(R198,Data!$A:$A,0),1)))</f>
        <v/>
      </c>
      <c r="R198" s="49" t="str">
        <f ca="1">IFERROR(INDEX(Data!$A$1:Q$1000,_xlfn.AGGREGATE(15,6,(OFFSET(Data!$A$1,0,MATCH(R$6,Data!$1:$1,0)-1,1000,1)=IF(R$7="","Yes",R$7))/(OFFSET(Data!$A$1,0,MATCH(R$6,Data!$1:$1,0)-1,1000,1)=IF(R$7="","Yes",R$7))*ROW(Data!$C$1:$C$1000),ROW(R198)-ROW(R$7)),1),"")</f>
        <v/>
      </c>
      <c r="S198" s="49" t="str">
        <f ca="1">IF(T198="","",IF(INDEX(Data!$BI:$BI,MATCH(T198,Data!$A:$A,0),1)=0,"",INDEX(Data!$BI:$BI,MATCH(T198,Data!$A:$A,0),1)))</f>
        <v/>
      </c>
      <c r="T198" s="49" t="str">
        <f ca="1">IFERROR(INDEX(Data!$A$1:R$1000,_xlfn.AGGREGATE(15,6,(OFFSET(Data!$A$1,0,MATCH(T$6,Data!$1:$1,0)-1,1000,1)=IF(T$7="","Yes",T$7))/(OFFSET(Data!$A$1,0,MATCH(T$6,Data!$1:$1,0)-1,1000,1)=IF(T$7="","Yes",T$7))*ROW(Data!$C$1:$C$1000),ROW(T198)-ROW(T$7)),1),"")</f>
        <v/>
      </c>
      <c r="U198" s="49" t="str">
        <f ca="1">IF(V198="","",IF(INDEX(Data!$BI:$BI,MATCH(V198,Data!$A:$A,0),1)=0,"",INDEX(Data!$BI:$BI,MATCH(V198,Data!$A:$A,0),1)))</f>
        <v/>
      </c>
      <c r="V198" s="49" t="str">
        <f ca="1">IFERROR(INDEX(Data!$A$1:T$1000,_xlfn.AGGREGATE(15,6,(OFFSET(Data!$A$1,0,MATCH(V$6,Data!$1:$1,0)-1,1000,1)=IF(V$7="","Yes",V$7))/(OFFSET(Data!$A$1,0,MATCH(V$6,Data!$1:$1,0)-1,1000,1)=IF(V$7="","Yes",V$7))*ROW(Data!$C$1:$C$1000),ROW(V198)-ROW(V$7)),1),"")</f>
        <v/>
      </c>
      <c r="W198" s="49" t="str">
        <f ca="1">IF(X198="","",IF(INDEX(Data!$BI:$BI,MATCH(X198,Data!$A:$A,0),1)=0,"",INDEX(Data!$BI:$BI,MATCH(X198,Data!$A:$A,0),1)))</f>
        <v/>
      </c>
      <c r="X198" s="49" t="str">
        <f ca="1">IFERROR(INDEX(Data!$A$1:V$1000,_xlfn.AGGREGATE(15,6,(OFFSET(Data!$A$1,0,MATCH(X$6,Data!$1:$1,0)-1,1000,1)=IF(X$7="","Yes",X$7))/(OFFSET(Data!$A$1,0,MATCH(X$6,Data!$1:$1,0)-1,1000,1)=IF(X$7="","Yes",X$7))*ROW(Data!$C$1:$C$1000),ROW(X198)-ROW(X$7)),1),"")</f>
        <v/>
      </c>
      <c r="Y198" s="49" t="str">
        <f ca="1">IF(Z198="","",IF(INDEX(Data!$BI:$BI,MATCH(Z198,Data!$A:$A,0),1)=0,"",INDEX(Data!$BI:$BI,MATCH(Z198,Data!$A:$A,0),1)))</f>
        <v/>
      </c>
      <c r="Z198" s="49" t="str">
        <f ca="1">IFERROR(INDEX(Data!$A$1:X$1000,_xlfn.AGGREGATE(15,6,(OFFSET(Data!$A$1,0,MATCH(Z$6,Data!$1:$1,0)-1,1000,1)=IF(Z$7="","Yes",Z$7))/(OFFSET(Data!$A$1,0,MATCH(Z$6,Data!$1:$1,0)-1,1000,1)=IF(Z$7="","Yes",Z$7))*ROW(Data!$C$1:$C$1000),ROW(Z198)-ROW(Z$7)),1),"")</f>
        <v/>
      </c>
      <c r="AA198" s="49" t="str">
        <f ca="1">IF(AB198="","",IF(INDEX(Data!$BI:$BI,MATCH(AB198,Data!$A:$A,0),1)=0,"",INDEX(Data!$BI:$BI,MATCH(AB198,Data!$A:$A,0),1)))</f>
        <v/>
      </c>
      <c r="AB198" s="49" t="str">
        <f ca="1">IFERROR(INDEX(Data!$A$1:Z$1000,_xlfn.AGGREGATE(15,6,(OFFSET(Data!$A$1,0,MATCH(AB$6,Data!$1:$1,0)-1,1000,1)=IF(AB$7="","Yes",AB$7))/(OFFSET(Data!$A$1,0,MATCH(AB$6,Data!$1:$1,0)-1,1000,1)=IF(AB$7="","Yes",AB$7))*ROW(Data!$C$1:$C$1000),ROW(AB198)-ROW(AB$7)),1),"")</f>
        <v/>
      </c>
      <c r="AC198" s="49" t="str">
        <f ca="1">IF(AD198="","",IF(INDEX(Data!$BI:$BI,MATCH(AD198,Data!$A:$A,0),1)=0,"",INDEX(Data!$BI:$BI,MATCH(AD198,Data!$A:$A,0),1)))</f>
        <v/>
      </c>
      <c r="AD198" s="49" t="str">
        <f ca="1">IFERROR(INDEX(Data!$A$1:AB$1000,_xlfn.AGGREGATE(15,6,(OFFSET(Data!$A$1,0,MATCH(AD$6,Data!$1:$1,0)-1,1000,1)=IF(AD$7="","Yes",AD$7))/(OFFSET(Data!$A$1,0,MATCH(AD$6,Data!$1:$1,0)-1,1000,1)=IF(AD$7="","Yes",AD$7))*ROW(Data!$C$1:$C$1000),ROW(AD198)-ROW(AD$7)),1),"")</f>
        <v/>
      </c>
      <c r="AE198" s="49" t="str">
        <f ca="1">IF(AF198="","",IF(INDEX(Data!$BI:$BI,MATCH(AF198,Data!$A:$A,0),1)=0,"",INDEX(Data!$BI:$BI,MATCH(AF198,Data!$A:$A,0),1)))</f>
        <v/>
      </c>
      <c r="AF198" s="49" t="str">
        <f ca="1">IFERROR(INDEX(Data!$A$1:AJ$1000,_xlfn.AGGREGATE(15,6,(OFFSET(Data!$A$1,0,MATCH(AF$6,Data!$1:$1,0)-1,1000,1)=IF(AF$7="","Yes",AF$7))/(OFFSET(Data!$A$1,0,MATCH(AF$6,Data!$1:$1,0)-1,1000,1)=IF(AF$7="","Yes",AF$7))*ROW(Data!$C$1:$C$1000),ROW(AF198)-ROW(AF$7)),1),"")</f>
        <v/>
      </c>
      <c r="AG198" s="49" t="str">
        <f ca="1">IF(AH198="","",IF(INDEX(Data!$BI:$BI,MATCH(AH198,Data!$A:$A,0),1)=0,"",INDEX(Data!$BI:$BI,MATCH(AH198,Data!$A:$A,0),1)))</f>
        <v/>
      </c>
      <c r="AH198" s="49" t="str">
        <f ca="1">IFERROR(INDEX(Data!$A$1:AL$1000,_xlfn.AGGREGATE(15,6,(OFFSET(Data!$A$1,0,MATCH(AH$6,Data!$1:$1,0)-1,1000,1)=IF(AH$7="","Yes",AH$7))/(OFFSET(Data!$A$1,0,MATCH(AH$6,Data!$1:$1,0)-1,1000,1)=IF(AH$7="","Yes",AH$7))*ROW(Data!$C$1:$C$1000),ROW(AH198)-ROW(AH$7)),1),"")</f>
        <v/>
      </c>
    </row>
    <row r="199" spans="1:34" x14ac:dyDescent="0.4">
      <c r="A199" s="49" t="str">
        <f ca="1">IF(B199="","",IF(INDEX(Data!$BI:$BI,MATCH(B199,Data!$A:$A,0),1)=0,"",INDEX(Data!$BI:$BI,MATCH(B199,Data!$A:$A,0),1)))</f>
        <v/>
      </c>
      <c r="B199" s="49" t="str">
        <f ca="1">IFERROR(INDEX(Data!A$1:$A$1000,_xlfn.AGGREGATE(15,6,(OFFSET(Data!$A$1,0,MATCH(B$6,Data!$1:$1,0)-1,1000,1)=IF(B$7="","Yes",B$7))/(OFFSET(Data!$A$1,0,MATCH(B$6,Data!$1:$1,0)-1,1000,1)=IF(B$7="","Yes",B$7))*ROW(Data!$C$1:$C$1000),ROW(B199)-ROW(B$7)),1),"")</f>
        <v/>
      </c>
      <c r="C199" s="49" t="str">
        <f ca="1">IF(D199="","",IF(INDEX(Data!$BI:$BI,MATCH(D199,Data!$A:$A,0),1)=0,"",INDEX(Data!$BI:$BI,MATCH(D199,Data!$A:$A,0),1)))</f>
        <v/>
      </c>
      <c r="D199" s="49" t="str">
        <f ca="1">IFERROR(INDEX(Data!$A$1:C$1000,_xlfn.AGGREGATE(15,6,(OFFSET(Data!$A$1,0,MATCH(D$6,Data!$1:$1,0)-1,1000,1)=IF(D$7="","Yes",D$7))/(OFFSET(Data!$A$1,0,MATCH(D$6,Data!$1:$1,0)-1,1000,1)=IF(D$7="","Yes",D$7))*ROW(Data!$C$1:$C$1000),ROW(D199)-ROW(D$7)),1),"")</f>
        <v/>
      </c>
      <c r="E199" s="49" t="str">
        <f ca="1">IF(F199="","",IF(INDEX(Data!$BI:$BI,MATCH(F199,Data!$A:$A,0),1)=0,"",INDEX(Data!$BI:$BI,MATCH(F199,Data!$A:$A,0),1)))</f>
        <v/>
      </c>
      <c r="F199" s="49" t="str">
        <f ca="1">IFERROR(INDEX(Data!$A$1:E$1000,_xlfn.AGGREGATE(15,6,(OFFSET(Data!$A$1,0,MATCH(F$6,Data!$1:$1,0)-1,1000,1)=IF(F$7="","Yes",F$7))/(OFFSET(Data!$A$1,0,MATCH(F$6,Data!$1:$1,0)-1,1000,1)=IF(F$7="","Yes",F$7))*ROW(Data!$C$1:$C$1000),ROW(F199)-ROW(F$7)),1),"")</f>
        <v/>
      </c>
      <c r="G199" s="49" t="str">
        <f ca="1">IF(H199="","",IF(INDEX(Data!$BI:$BI,MATCH(H199,Data!$A:$A,0),1)=0,"",INDEX(Data!$BI:$BI,MATCH(H199,Data!$A:$A,0),1)))</f>
        <v/>
      </c>
      <c r="H199" s="49" t="str">
        <f ca="1">IFERROR(INDEX(Data!$A$1:G$1000,_xlfn.AGGREGATE(15,6,(OFFSET(Data!$A$1,0,MATCH(H$6,Data!$1:$1,0)-1,1000,1)=IF(H$7="","Yes",H$7))/(OFFSET(Data!$A$1,0,MATCH(H$6,Data!$1:$1,0)-1,1000,1)=IF(H$7="","Yes",H$7))*ROW(Data!$C$1:$C$1000),ROW(H199)-ROW(H$7)),1),"")</f>
        <v/>
      </c>
      <c r="I199" s="49" t="str">
        <f ca="1">IF(J199="","",IF(INDEX(Data!$BI:$BI,MATCH(J199,Data!$A:$A,0),1)=0,"",INDEX(Data!$BI:$BI,MATCH(J199,Data!$A:$A,0),1)))</f>
        <v/>
      </c>
      <c r="J199" s="49" t="str">
        <f ca="1">IFERROR(INDEX(Data!$A$1:I$1000,_xlfn.AGGREGATE(15,6,(OFFSET(Data!$A$1,0,MATCH(J$6,Data!$1:$1,0)-1,1000,1)=IF(J$7="","Yes",J$7))/(OFFSET(Data!$A$1,0,MATCH(J$6,Data!$1:$1,0)-1,1000,1)=IF(J$7="","Yes",J$7))*ROW(Data!$C$1:$C$1000),ROW(J199)-ROW(J$7)),1),"")</f>
        <v/>
      </c>
      <c r="K199" s="49" t="str">
        <f ca="1">IF(L199="","",IF(INDEX(Data!$BI:$BI,MATCH(L199,Data!$A:$A,0),1)=0,"",INDEX(Data!$BI:$BI,MATCH(L199,Data!$A:$A,0),1)))</f>
        <v/>
      </c>
      <c r="L199" s="49" t="str">
        <f ca="1">IFERROR(INDEX(Data!$A$1:K$1000,_xlfn.AGGREGATE(15,6,(OFFSET(Data!$A$1,0,MATCH(L$6,Data!$1:$1,0)-1,1000,1)=IF(L$7="","Yes",L$7))/(OFFSET(Data!$A$1,0,MATCH(L$6,Data!$1:$1,0)-1,1000,1)=IF(L$7="","Yes",L$7))*ROW(Data!$C$1:$C$1000),ROW(L199)-ROW(L$7)),1),"")</f>
        <v/>
      </c>
      <c r="M199" s="49" t="str">
        <f ca="1">IF(N199="","",IF(INDEX(Data!$BI:$BI,MATCH(N199,Data!$A:$A,0),1)=0,"",INDEX(Data!$BI:$BI,MATCH(N199,Data!$A:$A,0),1)))</f>
        <v/>
      </c>
      <c r="N199" s="49" t="str">
        <f ca="1">IFERROR(INDEX(Data!$A$1:M$1000,_xlfn.AGGREGATE(15,6,(OFFSET(Data!$A$1,0,MATCH(N$6,Data!$1:$1,0)-1,1000,1)=IF(N$7="","Yes",N$7))/(OFFSET(Data!$A$1,0,MATCH(N$6,Data!$1:$1,0)-1,1000,1)=IF(N$7="","Yes",N$7))*ROW(Data!$C$1:$C$1000),ROW(N199)-ROW(N$7)),1),"")</f>
        <v/>
      </c>
      <c r="O199" s="49" t="str">
        <f ca="1">IF(P199="","",IF(INDEX(Data!$BI:$BI,MATCH(P199,Data!$A:$A,0),1)=0,"",INDEX(Data!$BI:$BI,MATCH(P199,Data!$A:$A,0),1)))</f>
        <v/>
      </c>
      <c r="P199" s="49" t="str">
        <f ca="1">IFERROR(INDEX(Data!$A$1:O$1000,_xlfn.AGGREGATE(15,6,(OFFSET(Data!$A$1,0,MATCH(P$6,Data!$1:$1,0)-1,1000,1)=IF(P$7="","Yes",P$7))/(OFFSET(Data!$A$1,0,MATCH(P$6,Data!$1:$1,0)-1,1000,1)=IF(P$7="","Yes",P$7))*ROW(Data!$C$1:$C$1000),ROW(P199)-ROW(P$7)),1),"")</f>
        <v/>
      </c>
      <c r="Q199" s="49" t="str">
        <f ca="1">IF(R199="","",IF(INDEX(Data!$BI:$BI,MATCH(R199,Data!$A:$A,0),1)=0,"",INDEX(Data!$BI:$BI,MATCH(R199,Data!$A:$A,0),1)))</f>
        <v/>
      </c>
      <c r="R199" s="49" t="str">
        <f ca="1">IFERROR(INDEX(Data!$A$1:Q$1000,_xlfn.AGGREGATE(15,6,(OFFSET(Data!$A$1,0,MATCH(R$6,Data!$1:$1,0)-1,1000,1)=IF(R$7="","Yes",R$7))/(OFFSET(Data!$A$1,0,MATCH(R$6,Data!$1:$1,0)-1,1000,1)=IF(R$7="","Yes",R$7))*ROW(Data!$C$1:$C$1000),ROW(R199)-ROW(R$7)),1),"")</f>
        <v/>
      </c>
      <c r="S199" s="49" t="str">
        <f ca="1">IF(T199="","",IF(INDEX(Data!$BI:$BI,MATCH(T199,Data!$A:$A,0),1)=0,"",INDEX(Data!$BI:$BI,MATCH(T199,Data!$A:$A,0),1)))</f>
        <v/>
      </c>
      <c r="T199" s="49" t="str">
        <f ca="1">IFERROR(INDEX(Data!$A$1:R$1000,_xlfn.AGGREGATE(15,6,(OFFSET(Data!$A$1,0,MATCH(T$6,Data!$1:$1,0)-1,1000,1)=IF(T$7="","Yes",T$7))/(OFFSET(Data!$A$1,0,MATCH(T$6,Data!$1:$1,0)-1,1000,1)=IF(T$7="","Yes",T$7))*ROW(Data!$C$1:$C$1000),ROW(T199)-ROW(T$7)),1),"")</f>
        <v/>
      </c>
      <c r="U199" s="49" t="str">
        <f ca="1">IF(V199="","",IF(INDEX(Data!$BI:$BI,MATCH(V199,Data!$A:$A,0),1)=0,"",INDEX(Data!$BI:$BI,MATCH(V199,Data!$A:$A,0),1)))</f>
        <v/>
      </c>
      <c r="V199" s="49" t="str">
        <f ca="1">IFERROR(INDEX(Data!$A$1:T$1000,_xlfn.AGGREGATE(15,6,(OFFSET(Data!$A$1,0,MATCH(V$6,Data!$1:$1,0)-1,1000,1)=IF(V$7="","Yes",V$7))/(OFFSET(Data!$A$1,0,MATCH(V$6,Data!$1:$1,0)-1,1000,1)=IF(V$7="","Yes",V$7))*ROW(Data!$C$1:$C$1000),ROW(V199)-ROW(V$7)),1),"")</f>
        <v/>
      </c>
      <c r="W199" s="49" t="str">
        <f ca="1">IF(X199="","",IF(INDEX(Data!$BI:$BI,MATCH(X199,Data!$A:$A,0),1)=0,"",INDEX(Data!$BI:$BI,MATCH(X199,Data!$A:$A,0),1)))</f>
        <v/>
      </c>
      <c r="X199" s="49" t="str">
        <f ca="1">IFERROR(INDEX(Data!$A$1:V$1000,_xlfn.AGGREGATE(15,6,(OFFSET(Data!$A$1,0,MATCH(X$6,Data!$1:$1,0)-1,1000,1)=IF(X$7="","Yes",X$7))/(OFFSET(Data!$A$1,0,MATCH(X$6,Data!$1:$1,0)-1,1000,1)=IF(X$7="","Yes",X$7))*ROW(Data!$C$1:$C$1000),ROW(X199)-ROW(X$7)),1),"")</f>
        <v/>
      </c>
      <c r="Y199" s="49" t="str">
        <f ca="1">IF(Z199="","",IF(INDEX(Data!$BI:$BI,MATCH(Z199,Data!$A:$A,0),1)=0,"",INDEX(Data!$BI:$BI,MATCH(Z199,Data!$A:$A,0),1)))</f>
        <v/>
      </c>
      <c r="Z199" s="49" t="str">
        <f ca="1">IFERROR(INDEX(Data!$A$1:X$1000,_xlfn.AGGREGATE(15,6,(OFFSET(Data!$A$1,0,MATCH(Z$6,Data!$1:$1,0)-1,1000,1)=IF(Z$7="","Yes",Z$7))/(OFFSET(Data!$A$1,0,MATCH(Z$6,Data!$1:$1,0)-1,1000,1)=IF(Z$7="","Yes",Z$7))*ROW(Data!$C$1:$C$1000),ROW(Z199)-ROW(Z$7)),1),"")</f>
        <v/>
      </c>
      <c r="AA199" s="49" t="str">
        <f ca="1">IF(AB199="","",IF(INDEX(Data!$BI:$BI,MATCH(AB199,Data!$A:$A,0),1)=0,"",INDEX(Data!$BI:$BI,MATCH(AB199,Data!$A:$A,0),1)))</f>
        <v/>
      </c>
      <c r="AB199" s="49" t="str">
        <f ca="1">IFERROR(INDEX(Data!$A$1:Z$1000,_xlfn.AGGREGATE(15,6,(OFFSET(Data!$A$1,0,MATCH(AB$6,Data!$1:$1,0)-1,1000,1)=IF(AB$7="","Yes",AB$7))/(OFFSET(Data!$A$1,0,MATCH(AB$6,Data!$1:$1,0)-1,1000,1)=IF(AB$7="","Yes",AB$7))*ROW(Data!$C$1:$C$1000),ROW(AB199)-ROW(AB$7)),1),"")</f>
        <v/>
      </c>
      <c r="AC199" s="49" t="str">
        <f ca="1">IF(AD199="","",IF(INDEX(Data!$BI:$BI,MATCH(AD199,Data!$A:$A,0),1)=0,"",INDEX(Data!$BI:$BI,MATCH(AD199,Data!$A:$A,0),1)))</f>
        <v/>
      </c>
      <c r="AD199" s="49" t="str">
        <f ca="1">IFERROR(INDEX(Data!$A$1:AB$1000,_xlfn.AGGREGATE(15,6,(OFFSET(Data!$A$1,0,MATCH(AD$6,Data!$1:$1,0)-1,1000,1)=IF(AD$7="","Yes",AD$7))/(OFFSET(Data!$A$1,0,MATCH(AD$6,Data!$1:$1,0)-1,1000,1)=IF(AD$7="","Yes",AD$7))*ROW(Data!$C$1:$C$1000),ROW(AD199)-ROW(AD$7)),1),"")</f>
        <v/>
      </c>
      <c r="AE199" s="49" t="str">
        <f ca="1">IF(AF199="","",IF(INDEX(Data!$BI:$BI,MATCH(AF199,Data!$A:$A,0),1)=0,"",INDEX(Data!$BI:$BI,MATCH(AF199,Data!$A:$A,0),1)))</f>
        <v/>
      </c>
      <c r="AF199" s="49" t="str">
        <f ca="1">IFERROR(INDEX(Data!$A$1:AJ$1000,_xlfn.AGGREGATE(15,6,(OFFSET(Data!$A$1,0,MATCH(AF$6,Data!$1:$1,0)-1,1000,1)=IF(AF$7="","Yes",AF$7))/(OFFSET(Data!$A$1,0,MATCH(AF$6,Data!$1:$1,0)-1,1000,1)=IF(AF$7="","Yes",AF$7))*ROW(Data!$C$1:$C$1000),ROW(AF199)-ROW(AF$7)),1),"")</f>
        <v/>
      </c>
      <c r="AG199" s="49" t="str">
        <f ca="1">IF(AH199="","",IF(INDEX(Data!$BI:$BI,MATCH(AH199,Data!$A:$A,0),1)=0,"",INDEX(Data!$BI:$BI,MATCH(AH199,Data!$A:$A,0),1)))</f>
        <v/>
      </c>
      <c r="AH199" s="49" t="str">
        <f ca="1">IFERROR(INDEX(Data!$A$1:AL$1000,_xlfn.AGGREGATE(15,6,(OFFSET(Data!$A$1,0,MATCH(AH$6,Data!$1:$1,0)-1,1000,1)=IF(AH$7="","Yes",AH$7))/(OFFSET(Data!$A$1,0,MATCH(AH$6,Data!$1:$1,0)-1,1000,1)=IF(AH$7="","Yes",AH$7))*ROW(Data!$C$1:$C$1000),ROW(AH199)-ROW(AH$7)),1),"")</f>
        <v/>
      </c>
    </row>
    <row r="200" spans="1:34" x14ac:dyDescent="0.4">
      <c r="A200" s="49" t="str">
        <f ca="1">IF(B200="","",IF(INDEX(Data!$BI:$BI,MATCH(B200,Data!$A:$A,0),1)=0,"",INDEX(Data!$BI:$BI,MATCH(B200,Data!$A:$A,0),1)))</f>
        <v/>
      </c>
      <c r="B200" s="49" t="str">
        <f ca="1">IFERROR(INDEX(Data!A$1:$A$1000,_xlfn.AGGREGATE(15,6,(OFFSET(Data!$A$1,0,MATCH(B$6,Data!$1:$1,0)-1,1000,1)=IF(B$7="","Yes",B$7))/(OFFSET(Data!$A$1,0,MATCH(B$6,Data!$1:$1,0)-1,1000,1)=IF(B$7="","Yes",B$7))*ROW(Data!$C$1:$C$1000),ROW(B200)-ROW(B$7)),1),"")</f>
        <v/>
      </c>
      <c r="C200" s="49" t="str">
        <f ca="1">IF(D200="","",IF(INDEX(Data!$BI:$BI,MATCH(D200,Data!$A:$A,0),1)=0,"",INDEX(Data!$BI:$BI,MATCH(D200,Data!$A:$A,0),1)))</f>
        <v/>
      </c>
      <c r="D200" s="49" t="str">
        <f ca="1">IFERROR(INDEX(Data!$A$1:C$1000,_xlfn.AGGREGATE(15,6,(OFFSET(Data!$A$1,0,MATCH(D$6,Data!$1:$1,0)-1,1000,1)=IF(D$7="","Yes",D$7))/(OFFSET(Data!$A$1,0,MATCH(D$6,Data!$1:$1,0)-1,1000,1)=IF(D$7="","Yes",D$7))*ROW(Data!$C$1:$C$1000),ROW(D200)-ROW(D$7)),1),"")</f>
        <v/>
      </c>
      <c r="E200" s="49" t="str">
        <f ca="1">IF(F200="","",IF(INDEX(Data!$BI:$BI,MATCH(F200,Data!$A:$A,0),1)=0,"",INDEX(Data!$BI:$BI,MATCH(F200,Data!$A:$A,0),1)))</f>
        <v/>
      </c>
      <c r="F200" s="49" t="str">
        <f ca="1">IFERROR(INDEX(Data!$A$1:E$1000,_xlfn.AGGREGATE(15,6,(OFFSET(Data!$A$1,0,MATCH(F$6,Data!$1:$1,0)-1,1000,1)=IF(F$7="","Yes",F$7))/(OFFSET(Data!$A$1,0,MATCH(F$6,Data!$1:$1,0)-1,1000,1)=IF(F$7="","Yes",F$7))*ROW(Data!$C$1:$C$1000),ROW(F200)-ROW(F$7)),1),"")</f>
        <v/>
      </c>
      <c r="G200" s="49" t="str">
        <f ca="1">IF(H200="","",IF(INDEX(Data!$BI:$BI,MATCH(H200,Data!$A:$A,0),1)=0,"",INDEX(Data!$BI:$BI,MATCH(H200,Data!$A:$A,0),1)))</f>
        <v/>
      </c>
      <c r="H200" s="49" t="str">
        <f ca="1">IFERROR(INDEX(Data!$A$1:G$1000,_xlfn.AGGREGATE(15,6,(OFFSET(Data!$A$1,0,MATCH(H$6,Data!$1:$1,0)-1,1000,1)=IF(H$7="","Yes",H$7))/(OFFSET(Data!$A$1,0,MATCH(H$6,Data!$1:$1,0)-1,1000,1)=IF(H$7="","Yes",H$7))*ROW(Data!$C$1:$C$1000),ROW(H200)-ROW(H$7)),1),"")</f>
        <v/>
      </c>
      <c r="I200" s="49" t="str">
        <f ca="1">IF(J200="","",IF(INDEX(Data!$BI:$BI,MATCH(J200,Data!$A:$A,0),1)=0,"",INDEX(Data!$BI:$BI,MATCH(J200,Data!$A:$A,0),1)))</f>
        <v/>
      </c>
      <c r="J200" s="49" t="str">
        <f ca="1">IFERROR(INDEX(Data!$A$1:I$1000,_xlfn.AGGREGATE(15,6,(OFFSET(Data!$A$1,0,MATCH(J$6,Data!$1:$1,0)-1,1000,1)=IF(J$7="","Yes",J$7))/(OFFSET(Data!$A$1,0,MATCH(J$6,Data!$1:$1,0)-1,1000,1)=IF(J$7="","Yes",J$7))*ROW(Data!$C$1:$C$1000),ROW(J200)-ROW(J$7)),1),"")</f>
        <v/>
      </c>
      <c r="K200" s="49" t="str">
        <f ca="1">IF(L200="","",IF(INDEX(Data!$BI:$BI,MATCH(L200,Data!$A:$A,0),1)=0,"",INDEX(Data!$BI:$BI,MATCH(L200,Data!$A:$A,0),1)))</f>
        <v/>
      </c>
      <c r="L200" s="49" t="str">
        <f ca="1">IFERROR(INDEX(Data!$A$1:K$1000,_xlfn.AGGREGATE(15,6,(OFFSET(Data!$A$1,0,MATCH(L$6,Data!$1:$1,0)-1,1000,1)=IF(L$7="","Yes",L$7))/(OFFSET(Data!$A$1,0,MATCH(L$6,Data!$1:$1,0)-1,1000,1)=IF(L$7="","Yes",L$7))*ROW(Data!$C$1:$C$1000),ROW(L200)-ROW(L$7)),1),"")</f>
        <v/>
      </c>
      <c r="M200" s="49" t="str">
        <f ca="1">IF(N200="","",IF(INDEX(Data!$BI:$BI,MATCH(N200,Data!$A:$A,0),1)=0,"",INDEX(Data!$BI:$BI,MATCH(N200,Data!$A:$A,0),1)))</f>
        <v/>
      </c>
      <c r="N200" s="49" t="str">
        <f ca="1">IFERROR(INDEX(Data!$A$1:M$1000,_xlfn.AGGREGATE(15,6,(OFFSET(Data!$A$1,0,MATCH(N$6,Data!$1:$1,0)-1,1000,1)=IF(N$7="","Yes",N$7))/(OFFSET(Data!$A$1,0,MATCH(N$6,Data!$1:$1,0)-1,1000,1)=IF(N$7="","Yes",N$7))*ROW(Data!$C$1:$C$1000),ROW(N200)-ROW(N$7)),1),"")</f>
        <v/>
      </c>
      <c r="O200" s="49" t="str">
        <f ca="1">IF(P200="","",IF(INDEX(Data!$BI:$BI,MATCH(P200,Data!$A:$A,0),1)=0,"",INDEX(Data!$BI:$BI,MATCH(P200,Data!$A:$A,0),1)))</f>
        <v/>
      </c>
      <c r="P200" s="49" t="str">
        <f ca="1">IFERROR(INDEX(Data!$A$1:O$1000,_xlfn.AGGREGATE(15,6,(OFFSET(Data!$A$1,0,MATCH(P$6,Data!$1:$1,0)-1,1000,1)=IF(P$7="","Yes",P$7))/(OFFSET(Data!$A$1,0,MATCH(P$6,Data!$1:$1,0)-1,1000,1)=IF(P$7="","Yes",P$7))*ROW(Data!$C$1:$C$1000),ROW(P200)-ROW(P$7)),1),"")</f>
        <v/>
      </c>
      <c r="Q200" s="49" t="str">
        <f ca="1">IF(R200="","",IF(INDEX(Data!$BI:$BI,MATCH(R200,Data!$A:$A,0),1)=0,"",INDEX(Data!$BI:$BI,MATCH(R200,Data!$A:$A,0),1)))</f>
        <v/>
      </c>
      <c r="R200" s="49" t="str">
        <f ca="1">IFERROR(INDEX(Data!$A$1:Q$1000,_xlfn.AGGREGATE(15,6,(OFFSET(Data!$A$1,0,MATCH(R$6,Data!$1:$1,0)-1,1000,1)=IF(R$7="","Yes",R$7))/(OFFSET(Data!$A$1,0,MATCH(R$6,Data!$1:$1,0)-1,1000,1)=IF(R$7="","Yes",R$7))*ROW(Data!$C$1:$C$1000),ROW(R200)-ROW(R$7)),1),"")</f>
        <v/>
      </c>
      <c r="S200" s="49" t="str">
        <f ca="1">IF(T200="","",IF(INDEX(Data!$BI:$BI,MATCH(T200,Data!$A:$A,0),1)=0,"",INDEX(Data!$BI:$BI,MATCH(T200,Data!$A:$A,0),1)))</f>
        <v/>
      </c>
      <c r="T200" s="49" t="str">
        <f ca="1">IFERROR(INDEX(Data!$A$1:R$1000,_xlfn.AGGREGATE(15,6,(OFFSET(Data!$A$1,0,MATCH(T$6,Data!$1:$1,0)-1,1000,1)=IF(T$7="","Yes",T$7))/(OFFSET(Data!$A$1,0,MATCH(T$6,Data!$1:$1,0)-1,1000,1)=IF(T$7="","Yes",T$7))*ROW(Data!$C$1:$C$1000),ROW(T200)-ROW(T$7)),1),"")</f>
        <v/>
      </c>
      <c r="U200" s="49" t="str">
        <f ca="1">IF(V200="","",IF(INDEX(Data!$BI:$BI,MATCH(V200,Data!$A:$A,0),1)=0,"",INDEX(Data!$BI:$BI,MATCH(V200,Data!$A:$A,0),1)))</f>
        <v/>
      </c>
      <c r="V200" s="49" t="str">
        <f ca="1">IFERROR(INDEX(Data!$A$1:T$1000,_xlfn.AGGREGATE(15,6,(OFFSET(Data!$A$1,0,MATCH(V$6,Data!$1:$1,0)-1,1000,1)=IF(V$7="","Yes",V$7))/(OFFSET(Data!$A$1,0,MATCH(V$6,Data!$1:$1,0)-1,1000,1)=IF(V$7="","Yes",V$7))*ROW(Data!$C$1:$C$1000),ROW(V200)-ROW(V$7)),1),"")</f>
        <v/>
      </c>
      <c r="W200" s="49" t="str">
        <f ca="1">IF(X200="","",IF(INDEX(Data!$BI:$BI,MATCH(X200,Data!$A:$A,0),1)=0,"",INDEX(Data!$BI:$BI,MATCH(X200,Data!$A:$A,0),1)))</f>
        <v/>
      </c>
      <c r="X200" s="49" t="str">
        <f ca="1">IFERROR(INDEX(Data!$A$1:V$1000,_xlfn.AGGREGATE(15,6,(OFFSET(Data!$A$1,0,MATCH(X$6,Data!$1:$1,0)-1,1000,1)=IF(X$7="","Yes",X$7))/(OFFSET(Data!$A$1,0,MATCH(X$6,Data!$1:$1,0)-1,1000,1)=IF(X$7="","Yes",X$7))*ROW(Data!$C$1:$C$1000),ROW(X200)-ROW(X$7)),1),"")</f>
        <v/>
      </c>
      <c r="Y200" s="49" t="str">
        <f ca="1">IF(Z200="","",IF(INDEX(Data!$BI:$BI,MATCH(Z200,Data!$A:$A,0),1)=0,"",INDEX(Data!$BI:$BI,MATCH(Z200,Data!$A:$A,0),1)))</f>
        <v/>
      </c>
      <c r="Z200" s="49" t="str">
        <f ca="1">IFERROR(INDEX(Data!$A$1:X$1000,_xlfn.AGGREGATE(15,6,(OFFSET(Data!$A$1,0,MATCH(Z$6,Data!$1:$1,0)-1,1000,1)=IF(Z$7="","Yes",Z$7))/(OFFSET(Data!$A$1,0,MATCH(Z$6,Data!$1:$1,0)-1,1000,1)=IF(Z$7="","Yes",Z$7))*ROW(Data!$C$1:$C$1000),ROW(Z200)-ROW(Z$7)),1),"")</f>
        <v/>
      </c>
      <c r="AA200" s="49" t="str">
        <f ca="1">IF(AB200="","",IF(INDEX(Data!$BI:$BI,MATCH(AB200,Data!$A:$A,0),1)=0,"",INDEX(Data!$BI:$BI,MATCH(AB200,Data!$A:$A,0),1)))</f>
        <v/>
      </c>
      <c r="AB200" s="49" t="str">
        <f ca="1">IFERROR(INDEX(Data!$A$1:Z$1000,_xlfn.AGGREGATE(15,6,(OFFSET(Data!$A$1,0,MATCH(AB$6,Data!$1:$1,0)-1,1000,1)=IF(AB$7="","Yes",AB$7))/(OFFSET(Data!$A$1,0,MATCH(AB$6,Data!$1:$1,0)-1,1000,1)=IF(AB$7="","Yes",AB$7))*ROW(Data!$C$1:$C$1000),ROW(AB200)-ROW(AB$7)),1),"")</f>
        <v/>
      </c>
      <c r="AC200" s="49" t="str">
        <f ca="1">IF(AD200="","",IF(INDEX(Data!$BI:$BI,MATCH(AD200,Data!$A:$A,0),1)=0,"",INDEX(Data!$BI:$BI,MATCH(AD200,Data!$A:$A,0),1)))</f>
        <v/>
      </c>
      <c r="AD200" s="49" t="str">
        <f ca="1">IFERROR(INDEX(Data!$A$1:AB$1000,_xlfn.AGGREGATE(15,6,(OFFSET(Data!$A$1,0,MATCH(AD$6,Data!$1:$1,0)-1,1000,1)=IF(AD$7="","Yes",AD$7))/(OFFSET(Data!$A$1,0,MATCH(AD$6,Data!$1:$1,0)-1,1000,1)=IF(AD$7="","Yes",AD$7))*ROW(Data!$C$1:$C$1000),ROW(AD200)-ROW(AD$7)),1),"")</f>
        <v/>
      </c>
      <c r="AE200" s="49" t="str">
        <f ca="1">IF(AF200="","",IF(INDEX(Data!$BI:$BI,MATCH(AF200,Data!$A:$A,0),1)=0,"",INDEX(Data!$BI:$BI,MATCH(AF200,Data!$A:$A,0),1)))</f>
        <v/>
      </c>
      <c r="AF200" s="49" t="str">
        <f ca="1">IFERROR(INDEX(Data!$A$1:AJ$1000,_xlfn.AGGREGATE(15,6,(OFFSET(Data!$A$1,0,MATCH(AF$6,Data!$1:$1,0)-1,1000,1)=IF(AF$7="","Yes",AF$7))/(OFFSET(Data!$A$1,0,MATCH(AF$6,Data!$1:$1,0)-1,1000,1)=IF(AF$7="","Yes",AF$7))*ROW(Data!$C$1:$C$1000),ROW(AF200)-ROW(AF$7)),1),"")</f>
        <v/>
      </c>
      <c r="AG200" s="49" t="str">
        <f ca="1">IF(AH200="","",IF(INDEX(Data!$BI:$BI,MATCH(AH200,Data!$A:$A,0),1)=0,"",INDEX(Data!$BI:$BI,MATCH(AH200,Data!$A:$A,0),1)))</f>
        <v/>
      </c>
      <c r="AH200" s="49" t="str">
        <f ca="1">IFERROR(INDEX(Data!$A$1:AL$1000,_xlfn.AGGREGATE(15,6,(OFFSET(Data!$A$1,0,MATCH(AH$6,Data!$1:$1,0)-1,1000,1)=IF(AH$7="","Yes",AH$7))/(OFFSET(Data!$A$1,0,MATCH(AH$6,Data!$1:$1,0)-1,1000,1)=IF(AH$7="","Yes",AH$7))*ROW(Data!$C$1:$C$1000),ROW(AH200)-ROW(AH$7)),1),"")</f>
        <v/>
      </c>
    </row>
    <row r="201" spans="1:34" x14ac:dyDescent="0.4">
      <c r="A201" s="49" t="str">
        <f ca="1">IF(B201="","",IF(INDEX(Data!$BI:$BI,MATCH(B201,Data!$A:$A,0),1)=0,"",INDEX(Data!$BI:$BI,MATCH(B201,Data!$A:$A,0),1)))</f>
        <v/>
      </c>
      <c r="B201" s="49" t="str">
        <f ca="1">IFERROR(INDEX(Data!A$1:$A$1000,_xlfn.AGGREGATE(15,6,(OFFSET(Data!$A$1,0,MATCH(B$6,Data!$1:$1,0)-1,1000,1)=IF(B$7="","Yes",B$7))/(OFFSET(Data!$A$1,0,MATCH(B$6,Data!$1:$1,0)-1,1000,1)=IF(B$7="","Yes",B$7))*ROW(Data!$C$1:$C$1000),ROW(B201)-ROW(B$7)),1),"")</f>
        <v/>
      </c>
      <c r="C201" s="49" t="str">
        <f ca="1">IF(D201="","",IF(INDEX(Data!$BI:$BI,MATCH(D201,Data!$A:$A,0),1)=0,"",INDEX(Data!$BI:$BI,MATCH(D201,Data!$A:$A,0),1)))</f>
        <v/>
      </c>
      <c r="D201" s="49" t="str">
        <f ca="1">IFERROR(INDEX(Data!$A$1:C$1000,_xlfn.AGGREGATE(15,6,(OFFSET(Data!$A$1,0,MATCH(D$6,Data!$1:$1,0)-1,1000,1)=IF(D$7="","Yes",D$7))/(OFFSET(Data!$A$1,0,MATCH(D$6,Data!$1:$1,0)-1,1000,1)=IF(D$7="","Yes",D$7))*ROW(Data!$C$1:$C$1000),ROW(D201)-ROW(D$7)),1),"")</f>
        <v/>
      </c>
      <c r="E201" s="49" t="str">
        <f ca="1">IF(F201="","",IF(INDEX(Data!$BI:$BI,MATCH(F201,Data!$A:$A,0),1)=0,"",INDEX(Data!$BI:$BI,MATCH(F201,Data!$A:$A,0),1)))</f>
        <v/>
      </c>
      <c r="F201" s="49" t="str">
        <f ca="1">IFERROR(INDEX(Data!$A$1:E$1000,_xlfn.AGGREGATE(15,6,(OFFSET(Data!$A$1,0,MATCH(F$6,Data!$1:$1,0)-1,1000,1)=IF(F$7="","Yes",F$7))/(OFFSET(Data!$A$1,0,MATCH(F$6,Data!$1:$1,0)-1,1000,1)=IF(F$7="","Yes",F$7))*ROW(Data!$C$1:$C$1000),ROW(F201)-ROW(F$7)),1),"")</f>
        <v/>
      </c>
      <c r="G201" s="49" t="str">
        <f ca="1">IF(H201="","",IF(INDEX(Data!$BI:$BI,MATCH(H201,Data!$A:$A,0),1)=0,"",INDEX(Data!$BI:$BI,MATCH(H201,Data!$A:$A,0),1)))</f>
        <v/>
      </c>
      <c r="H201" s="49" t="str">
        <f ca="1">IFERROR(INDEX(Data!$A$1:G$1000,_xlfn.AGGREGATE(15,6,(OFFSET(Data!$A$1,0,MATCH(H$6,Data!$1:$1,0)-1,1000,1)=IF(H$7="","Yes",H$7))/(OFFSET(Data!$A$1,0,MATCH(H$6,Data!$1:$1,0)-1,1000,1)=IF(H$7="","Yes",H$7))*ROW(Data!$C$1:$C$1000),ROW(H201)-ROW(H$7)),1),"")</f>
        <v/>
      </c>
      <c r="I201" s="49" t="str">
        <f ca="1">IF(J201="","",IF(INDEX(Data!$BI:$BI,MATCH(J201,Data!$A:$A,0),1)=0,"",INDEX(Data!$BI:$BI,MATCH(J201,Data!$A:$A,0),1)))</f>
        <v/>
      </c>
      <c r="J201" s="49" t="str">
        <f ca="1">IFERROR(INDEX(Data!$A$1:I$1000,_xlfn.AGGREGATE(15,6,(OFFSET(Data!$A$1,0,MATCH(J$6,Data!$1:$1,0)-1,1000,1)=IF(J$7="","Yes",J$7))/(OFFSET(Data!$A$1,0,MATCH(J$6,Data!$1:$1,0)-1,1000,1)=IF(J$7="","Yes",J$7))*ROW(Data!$C$1:$C$1000),ROW(J201)-ROW(J$7)),1),"")</f>
        <v/>
      </c>
      <c r="K201" s="49" t="str">
        <f ca="1">IF(L201="","",IF(INDEX(Data!$BI:$BI,MATCH(L201,Data!$A:$A,0),1)=0,"",INDEX(Data!$BI:$BI,MATCH(L201,Data!$A:$A,0),1)))</f>
        <v/>
      </c>
      <c r="L201" s="49" t="str">
        <f ca="1">IFERROR(INDEX(Data!$A$1:K$1000,_xlfn.AGGREGATE(15,6,(OFFSET(Data!$A$1,0,MATCH(L$6,Data!$1:$1,0)-1,1000,1)=IF(L$7="","Yes",L$7))/(OFFSET(Data!$A$1,0,MATCH(L$6,Data!$1:$1,0)-1,1000,1)=IF(L$7="","Yes",L$7))*ROW(Data!$C$1:$C$1000),ROW(L201)-ROW(L$7)),1),"")</f>
        <v/>
      </c>
      <c r="M201" s="49" t="str">
        <f ca="1">IF(N201="","",IF(INDEX(Data!$BI:$BI,MATCH(N201,Data!$A:$A,0),1)=0,"",INDEX(Data!$BI:$BI,MATCH(N201,Data!$A:$A,0),1)))</f>
        <v/>
      </c>
      <c r="N201" s="49" t="str">
        <f ca="1">IFERROR(INDEX(Data!$A$1:M$1000,_xlfn.AGGREGATE(15,6,(OFFSET(Data!$A$1,0,MATCH(N$6,Data!$1:$1,0)-1,1000,1)=IF(N$7="","Yes",N$7))/(OFFSET(Data!$A$1,0,MATCH(N$6,Data!$1:$1,0)-1,1000,1)=IF(N$7="","Yes",N$7))*ROW(Data!$C$1:$C$1000),ROW(N201)-ROW(N$7)),1),"")</f>
        <v/>
      </c>
      <c r="O201" s="49" t="str">
        <f ca="1">IF(P201="","",IF(INDEX(Data!$BI:$BI,MATCH(P201,Data!$A:$A,0),1)=0,"",INDEX(Data!$BI:$BI,MATCH(P201,Data!$A:$A,0),1)))</f>
        <v/>
      </c>
      <c r="P201" s="49" t="str">
        <f ca="1">IFERROR(INDEX(Data!$A$1:O$1000,_xlfn.AGGREGATE(15,6,(OFFSET(Data!$A$1,0,MATCH(P$6,Data!$1:$1,0)-1,1000,1)=IF(P$7="","Yes",P$7))/(OFFSET(Data!$A$1,0,MATCH(P$6,Data!$1:$1,0)-1,1000,1)=IF(P$7="","Yes",P$7))*ROW(Data!$C$1:$C$1000),ROW(P201)-ROW(P$7)),1),"")</f>
        <v/>
      </c>
      <c r="Q201" s="49" t="str">
        <f ca="1">IF(R201="","",IF(INDEX(Data!$BI:$BI,MATCH(R201,Data!$A:$A,0),1)=0,"",INDEX(Data!$BI:$BI,MATCH(R201,Data!$A:$A,0),1)))</f>
        <v/>
      </c>
      <c r="R201" s="49" t="str">
        <f ca="1">IFERROR(INDEX(Data!$A$1:Q$1000,_xlfn.AGGREGATE(15,6,(OFFSET(Data!$A$1,0,MATCH(R$6,Data!$1:$1,0)-1,1000,1)=IF(R$7="","Yes",R$7))/(OFFSET(Data!$A$1,0,MATCH(R$6,Data!$1:$1,0)-1,1000,1)=IF(R$7="","Yes",R$7))*ROW(Data!$C$1:$C$1000),ROW(R201)-ROW(R$7)),1),"")</f>
        <v/>
      </c>
      <c r="S201" s="49" t="str">
        <f ca="1">IF(T201="","",IF(INDEX(Data!$BI:$BI,MATCH(T201,Data!$A:$A,0),1)=0,"",INDEX(Data!$BI:$BI,MATCH(T201,Data!$A:$A,0),1)))</f>
        <v/>
      </c>
      <c r="T201" s="49" t="str">
        <f ca="1">IFERROR(INDEX(Data!$A$1:R$1000,_xlfn.AGGREGATE(15,6,(OFFSET(Data!$A$1,0,MATCH(T$6,Data!$1:$1,0)-1,1000,1)=IF(T$7="","Yes",T$7))/(OFFSET(Data!$A$1,0,MATCH(T$6,Data!$1:$1,0)-1,1000,1)=IF(T$7="","Yes",T$7))*ROW(Data!$C$1:$C$1000),ROW(T201)-ROW(T$7)),1),"")</f>
        <v/>
      </c>
      <c r="U201" s="49" t="str">
        <f ca="1">IF(V201="","",IF(INDEX(Data!$BI:$BI,MATCH(V201,Data!$A:$A,0),1)=0,"",INDEX(Data!$BI:$BI,MATCH(V201,Data!$A:$A,0),1)))</f>
        <v/>
      </c>
      <c r="V201" s="49" t="str">
        <f ca="1">IFERROR(INDEX(Data!$A$1:T$1000,_xlfn.AGGREGATE(15,6,(OFFSET(Data!$A$1,0,MATCH(V$6,Data!$1:$1,0)-1,1000,1)=IF(V$7="","Yes",V$7))/(OFFSET(Data!$A$1,0,MATCH(V$6,Data!$1:$1,0)-1,1000,1)=IF(V$7="","Yes",V$7))*ROW(Data!$C$1:$C$1000),ROW(V201)-ROW(V$7)),1),"")</f>
        <v/>
      </c>
      <c r="W201" s="49" t="str">
        <f ca="1">IF(X201="","",IF(INDEX(Data!$BI:$BI,MATCH(X201,Data!$A:$A,0),1)=0,"",INDEX(Data!$BI:$BI,MATCH(X201,Data!$A:$A,0),1)))</f>
        <v/>
      </c>
      <c r="X201" s="49" t="str">
        <f ca="1">IFERROR(INDEX(Data!$A$1:V$1000,_xlfn.AGGREGATE(15,6,(OFFSET(Data!$A$1,0,MATCH(X$6,Data!$1:$1,0)-1,1000,1)=IF(X$7="","Yes",X$7))/(OFFSET(Data!$A$1,0,MATCH(X$6,Data!$1:$1,0)-1,1000,1)=IF(X$7="","Yes",X$7))*ROW(Data!$C$1:$C$1000),ROW(X201)-ROW(X$7)),1),"")</f>
        <v/>
      </c>
      <c r="Y201" s="49" t="str">
        <f ca="1">IF(Z201="","",IF(INDEX(Data!$BI:$BI,MATCH(Z201,Data!$A:$A,0),1)=0,"",INDEX(Data!$BI:$BI,MATCH(Z201,Data!$A:$A,0),1)))</f>
        <v/>
      </c>
      <c r="Z201" s="49" t="str">
        <f ca="1">IFERROR(INDEX(Data!$A$1:X$1000,_xlfn.AGGREGATE(15,6,(OFFSET(Data!$A$1,0,MATCH(Z$6,Data!$1:$1,0)-1,1000,1)=IF(Z$7="","Yes",Z$7))/(OFFSET(Data!$A$1,0,MATCH(Z$6,Data!$1:$1,0)-1,1000,1)=IF(Z$7="","Yes",Z$7))*ROW(Data!$C$1:$C$1000),ROW(Z201)-ROW(Z$7)),1),"")</f>
        <v/>
      </c>
      <c r="AA201" s="49" t="str">
        <f ca="1">IF(AB201="","",IF(INDEX(Data!$BI:$BI,MATCH(AB201,Data!$A:$A,0),1)=0,"",INDEX(Data!$BI:$BI,MATCH(AB201,Data!$A:$A,0),1)))</f>
        <v/>
      </c>
      <c r="AB201" s="49" t="str">
        <f ca="1">IFERROR(INDEX(Data!$A$1:Z$1000,_xlfn.AGGREGATE(15,6,(OFFSET(Data!$A$1,0,MATCH(AB$6,Data!$1:$1,0)-1,1000,1)=IF(AB$7="","Yes",AB$7))/(OFFSET(Data!$A$1,0,MATCH(AB$6,Data!$1:$1,0)-1,1000,1)=IF(AB$7="","Yes",AB$7))*ROW(Data!$C$1:$C$1000),ROW(AB201)-ROW(AB$7)),1),"")</f>
        <v/>
      </c>
      <c r="AC201" s="49" t="str">
        <f ca="1">IF(AD201="","",IF(INDEX(Data!$BI:$BI,MATCH(AD201,Data!$A:$A,0),1)=0,"",INDEX(Data!$BI:$BI,MATCH(AD201,Data!$A:$A,0),1)))</f>
        <v/>
      </c>
      <c r="AD201" s="49" t="str">
        <f ca="1">IFERROR(INDEX(Data!$A$1:AB$1000,_xlfn.AGGREGATE(15,6,(OFFSET(Data!$A$1,0,MATCH(AD$6,Data!$1:$1,0)-1,1000,1)=IF(AD$7="","Yes",AD$7))/(OFFSET(Data!$A$1,0,MATCH(AD$6,Data!$1:$1,0)-1,1000,1)=IF(AD$7="","Yes",AD$7))*ROW(Data!$C$1:$C$1000),ROW(AD201)-ROW(AD$7)),1),"")</f>
        <v/>
      </c>
      <c r="AE201" s="49" t="str">
        <f ca="1">IF(AF201="","",IF(INDEX(Data!$BI:$BI,MATCH(AF201,Data!$A:$A,0),1)=0,"",INDEX(Data!$BI:$BI,MATCH(AF201,Data!$A:$A,0),1)))</f>
        <v/>
      </c>
      <c r="AF201" s="49" t="str">
        <f ca="1">IFERROR(INDEX(Data!$A$1:AJ$1000,_xlfn.AGGREGATE(15,6,(OFFSET(Data!$A$1,0,MATCH(AF$6,Data!$1:$1,0)-1,1000,1)=IF(AF$7="","Yes",AF$7))/(OFFSET(Data!$A$1,0,MATCH(AF$6,Data!$1:$1,0)-1,1000,1)=IF(AF$7="","Yes",AF$7))*ROW(Data!$C$1:$C$1000),ROW(AF201)-ROW(AF$7)),1),"")</f>
        <v/>
      </c>
      <c r="AG201" s="49" t="str">
        <f ca="1">IF(AH201="","",IF(INDEX(Data!$BI:$BI,MATCH(AH201,Data!$A:$A,0),1)=0,"",INDEX(Data!$BI:$BI,MATCH(AH201,Data!$A:$A,0),1)))</f>
        <v/>
      </c>
      <c r="AH201" s="49" t="str">
        <f ca="1">IFERROR(INDEX(Data!$A$1:AL$1000,_xlfn.AGGREGATE(15,6,(OFFSET(Data!$A$1,0,MATCH(AH$6,Data!$1:$1,0)-1,1000,1)=IF(AH$7="","Yes",AH$7))/(OFFSET(Data!$A$1,0,MATCH(AH$6,Data!$1:$1,0)-1,1000,1)=IF(AH$7="","Yes",AH$7))*ROW(Data!$C$1:$C$1000),ROW(AH201)-ROW(AH$7)),1),"")</f>
        <v/>
      </c>
    </row>
    <row r="202" spans="1:34" x14ac:dyDescent="0.4">
      <c r="A202" s="49" t="str">
        <f ca="1">IF(B202="","",IF(INDEX(Data!$BI:$BI,MATCH(B202,Data!$A:$A,0),1)=0,"",INDEX(Data!$BI:$BI,MATCH(B202,Data!$A:$A,0),1)))</f>
        <v/>
      </c>
      <c r="B202" s="49" t="str">
        <f ca="1">IFERROR(INDEX(Data!A$1:$A$1000,_xlfn.AGGREGATE(15,6,(OFFSET(Data!$A$1,0,MATCH(B$6,Data!$1:$1,0)-1,1000,1)=IF(B$7="","Yes",B$7))/(OFFSET(Data!$A$1,0,MATCH(B$6,Data!$1:$1,0)-1,1000,1)=IF(B$7="","Yes",B$7))*ROW(Data!$C$1:$C$1000),ROW(B202)-ROW(B$7)),1),"")</f>
        <v/>
      </c>
      <c r="C202" s="49" t="str">
        <f ca="1">IF(D202="","",IF(INDEX(Data!$BI:$BI,MATCH(D202,Data!$A:$A,0),1)=0,"",INDEX(Data!$BI:$BI,MATCH(D202,Data!$A:$A,0),1)))</f>
        <v/>
      </c>
      <c r="D202" s="49" t="str">
        <f ca="1">IFERROR(INDEX(Data!$A$1:C$1000,_xlfn.AGGREGATE(15,6,(OFFSET(Data!$A$1,0,MATCH(D$6,Data!$1:$1,0)-1,1000,1)=IF(D$7="","Yes",D$7))/(OFFSET(Data!$A$1,0,MATCH(D$6,Data!$1:$1,0)-1,1000,1)=IF(D$7="","Yes",D$7))*ROW(Data!$C$1:$C$1000),ROW(D202)-ROW(D$7)),1),"")</f>
        <v/>
      </c>
      <c r="E202" s="49" t="str">
        <f ca="1">IF(F202="","",IF(INDEX(Data!$BI:$BI,MATCH(F202,Data!$A:$A,0),1)=0,"",INDEX(Data!$BI:$BI,MATCH(F202,Data!$A:$A,0),1)))</f>
        <v/>
      </c>
      <c r="F202" s="49" t="str">
        <f ca="1">IFERROR(INDEX(Data!$A$1:E$1000,_xlfn.AGGREGATE(15,6,(OFFSET(Data!$A$1,0,MATCH(F$6,Data!$1:$1,0)-1,1000,1)=IF(F$7="","Yes",F$7))/(OFFSET(Data!$A$1,0,MATCH(F$6,Data!$1:$1,0)-1,1000,1)=IF(F$7="","Yes",F$7))*ROW(Data!$C$1:$C$1000),ROW(F202)-ROW(F$7)),1),"")</f>
        <v/>
      </c>
      <c r="G202" s="49" t="str">
        <f ca="1">IF(H202="","",IF(INDEX(Data!$BI:$BI,MATCH(H202,Data!$A:$A,0),1)=0,"",INDEX(Data!$BI:$BI,MATCH(H202,Data!$A:$A,0),1)))</f>
        <v/>
      </c>
      <c r="H202" s="49" t="str">
        <f ca="1">IFERROR(INDEX(Data!$A$1:G$1000,_xlfn.AGGREGATE(15,6,(OFFSET(Data!$A$1,0,MATCH(H$6,Data!$1:$1,0)-1,1000,1)=IF(H$7="","Yes",H$7))/(OFFSET(Data!$A$1,0,MATCH(H$6,Data!$1:$1,0)-1,1000,1)=IF(H$7="","Yes",H$7))*ROW(Data!$C$1:$C$1000),ROW(H202)-ROW(H$7)),1),"")</f>
        <v/>
      </c>
      <c r="I202" s="49" t="str">
        <f ca="1">IF(J202="","",IF(INDEX(Data!$BI:$BI,MATCH(J202,Data!$A:$A,0),1)=0,"",INDEX(Data!$BI:$BI,MATCH(J202,Data!$A:$A,0),1)))</f>
        <v/>
      </c>
      <c r="J202" s="49" t="str">
        <f ca="1">IFERROR(INDEX(Data!$A$1:I$1000,_xlfn.AGGREGATE(15,6,(OFFSET(Data!$A$1,0,MATCH(J$6,Data!$1:$1,0)-1,1000,1)=IF(J$7="","Yes",J$7))/(OFFSET(Data!$A$1,0,MATCH(J$6,Data!$1:$1,0)-1,1000,1)=IF(J$7="","Yes",J$7))*ROW(Data!$C$1:$C$1000),ROW(J202)-ROW(J$7)),1),"")</f>
        <v/>
      </c>
      <c r="K202" s="49" t="str">
        <f ca="1">IF(L202="","",IF(INDEX(Data!$BI:$BI,MATCH(L202,Data!$A:$A,0),1)=0,"",INDEX(Data!$BI:$BI,MATCH(L202,Data!$A:$A,0),1)))</f>
        <v/>
      </c>
      <c r="L202" s="49" t="str">
        <f ca="1">IFERROR(INDEX(Data!$A$1:K$1000,_xlfn.AGGREGATE(15,6,(OFFSET(Data!$A$1,0,MATCH(L$6,Data!$1:$1,0)-1,1000,1)=IF(L$7="","Yes",L$7))/(OFFSET(Data!$A$1,0,MATCH(L$6,Data!$1:$1,0)-1,1000,1)=IF(L$7="","Yes",L$7))*ROW(Data!$C$1:$C$1000),ROW(L202)-ROW(L$7)),1),"")</f>
        <v/>
      </c>
      <c r="M202" s="49" t="str">
        <f ca="1">IF(N202="","",IF(INDEX(Data!$BI:$BI,MATCH(N202,Data!$A:$A,0),1)=0,"",INDEX(Data!$BI:$BI,MATCH(N202,Data!$A:$A,0),1)))</f>
        <v/>
      </c>
      <c r="N202" s="49" t="str">
        <f ca="1">IFERROR(INDEX(Data!$A$1:M$1000,_xlfn.AGGREGATE(15,6,(OFFSET(Data!$A$1,0,MATCH(N$6,Data!$1:$1,0)-1,1000,1)=IF(N$7="","Yes",N$7))/(OFFSET(Data!$A$1,0,MATCH(N$6,Data!$1:$1,0)-1,1000,1)=IF(N$7="","Yes",N$7))*ROW(Data!$C$1:$C$1000),ROW(N202)-ROW(N$7)),1),"")</f>
        <v/>
      </c>
      <c r="O202" s="49" t="str">
        <f ca="1">IF(P202="","",IF(INDEX(Data!$BI:$BI,MATCH(P202,Data!$A:$A,0),1)=0,"",INDEX(Data!$BI:$BI,MATCH(P202,Data!$A:$A,0),1)))</f>
        <v/>
      </c>
      <c r="P202" s="49" t="str">
        <f ca="1">IFERROR(INDEX(Data!$A$1:O$1000,_xlfn.AGGREGATE(15,6,(OFFSET(Data!$A$1,0,MATCH(P$6,Data!$1:$1,0)-1,1000,1)=IF(P$7="","Yes",P$7))/(OFFSET(Data!$A$1,0,MATCH(P$6,Data!$1:$1,0)-1,1000,1)=IF(P$7="","Yes",P$7))*ROW(Data!$C$1:$C$1000),ROW(P202)-ROW(P$7)),1),"")</f>
        <v/>
      </c>
      <c r="Q202" s="49" t="str">
        <f ca="1">IF(R202="","",IF(INDEX(Data!$BI:$BI,MATCH(R202,Data!$A:$A,0),1)=0,"",INDEX(Data!$BI:$BI,MATCH(R202,Data!$A:$A,0),1)))</f>
        <v/>
      </c>
      <c r="R202" s="49" t="str">
        <f ca="1">IFERROR(INDEX(Data!$A$1:Q$1000,_xlfn.AGGREGATE(15,6,(OFFSET(Data!$A$1,0,MATCH(R$6,Data!$1:$1,0)-1,1000,1)=IF(R$7="","Yes",R$7))/(OFFSET(Data!$A$1,0,MATCH(R$6,Data!$1:$1,0)-1,1000,1)=IF(R$7="","Yes",R$7))*ROW(Data!$C$1:$C$1000),ROW(R202)-ROW(R$7)),1),"")</f>
        <v/>
      </c>
      <c r="S202" s="49" t="str">
        <f ca="1">IF(T202="","",IF(INDEX(Data!$BI:$BI,MATCH(T202,Data!$A:$A,0),1)=0,"",INDEX(Data!$BI:$BI,MATCH(T202,Data!$A:$A,0),1)))</f>
        <v/>
      </c>
      <c r="T202" s="49" t="str">
        <f ca="1">IFERROR(INDEX(Data!$A$1:R$1000,_xlfn.AGGREGATE(15,6,(OFFSET(Data!$A$1,0,MATCH(T$6,Data!$1:$1,0)-1,1000,1)=IF(T$7="","Yes",T$7))/(OFFSET(Data!$A$1,0,MATCH(T$6,Data!$1:$1,0)-1,1000,1)=IF(T$7="","Yes",T$7))*ROW(Data!$C$1:$C$1000),ROW(T202)-ROW(T$7)),1),"")</f>
        <v/>
      </c>
      <c r="U202" s="49" t="str">
        <f ca="1">IF(V202="","",IF(INDEX(Data!$BI:$BI,MATCH(V202,Data!$A:$A,0),1)=0,"",INDEX(Data!$BI:$BI,MATCH(V202,Data!$A:$A,0),1)))</f>
        <v/>
      </c>
      <c r="V202" s="49" t="str">
        <f ca="1">IFERROR(INDEX(Data!$A$1:T$1000,_xlfn.AGGREGATE(15,6,(OFFSET(Data!$A$1,0,MATCH(V$6,Data!$1:$1,0)-1,1000,1)=IF(V$7="","Yes",V$7))/(OFFSET(Data!$A$1,0,MATCH(V$6,Data!$1:$1,0)-1,1000,1)=IF(V$7="","Yes",V$7))*ROW(Data!$C$1:$C$1000),ROW(V202)-ROW(V$7)),1),"")</f>
        <v/>
      </c>
      <c r="W202" s="49" t="str">
        <f ca="1">IF(X202="","",IF(INDEX(Data!$BI:$BI,MATCH(X202,Data!$A:$A,0),1)=0,"",INDEX(Data!$BI:$BI,MATCH(X202,Data!$A:$A,0),1)))</f>
        <v/>
      </c>
      <c r="X202" s="49" t="str">
        <f ca="1">IFERROR(INDEX(Data!$A$1:V$1000,_xlfn.AGGREGATE(15,6,(OFFSET(Data!$A$1,0,MATCH(X$6,Data!$1:$1,0)-1,1000,1)=IF(X$7="","Yes",X$7))/(OFFSET(Data!$A$1,0,MATCH(X$6,Data!$1:$1,0)-1,1000,1)=IF(X$7="","Yes",X$7))*ROW(Data!$C$1:$C$1000),ROW(X202)-ROW(X$7)),1),"")</f>
        <v/>
      </c>
      <c r="Y202" s="49" t="str">
        <f ca="1">IF(Z202="","",IF(INDEX(Data!$BI:$BI,MATCH(Z202,Data!$A:$A,0),1)=0,"",INDEX(Data!$BI:$BI,MATCH(Z202,Data!$A:$A,0),1)))</f>
        <v/>
      </c>
      <c r="Z202" s="49" t="str">
        <f ca="1">IFERROR(INDEX(Data!$A$1:X$1000,_xlfn.AGGREGATE(15,6,(OFFSET(Data!$A$1,0,MATCH(Z$6,Data!$1:$1,0)-1,1000,1)=IF(Z$7="","Yes",Z$7))/(OFFSET(Data!$A$1,0,MATCH(Z$6,Data!$1:$1,0)-1,1000,1)=IF(Z$7="","Yes",Z$7))*ROW(Data!$C$1:$C$1000),ROW(Z202)-ROW(Z$7)),1),"")</f>
        <v/>
      </c>
      <c r="AA202" s="49" t="str">
        <f ca="1">IF(AB202="","",IF(INDEX(Data!$BI:$BI,MATCH(AB202,Data!$A:$A,0),1)=0,"",INDEX(Data!$BI:$BI,MATCH(AB202,Data!$A:$A,0),1)))</f>
        <v/>
      </c>
      <c r="AB202" s="49" t="str">
        <f ca="1">IFERROR(INDEX(Data!$A$1:Z$1000,_xlfn.AGGREGATE(15,6,(OFFSET(Data!$A$1,0,MATCH(AB$6,Data!$1:$1,0)-1,1000,1)=IF(AB$7="","Yes",AB$7))/(OFFSET(Data!$A$1,0,MATCH(AB$6,Data!$1:$1,0)-1,1000,1)=IF(AB$7="","Yes",AB$7))*ROW(Data!$C$1:$C$1000),ROW(AB202)-ROW(AB$7)),1),"")</f>
        <v/>
      </c>
      <c r="AC202" s="49" t="str">
        <f ca="1">IF(AD202="","",IF(INDEX(Data!$BI:$BI,MATCH(AD202,Data!$A:$A,0),1)=0,"",INDEX(Data!$BI:$BI,MATCH(AD202,Data!$A:$A,0),1)))</f>
        <v/>
      </c>
      <c r="AD202" s="49" t="str">
        <f ca="1">IFERROR(INDEX(Data!$A$1:AB$1000,_xlfn.AGGREGATE(15,6,(OFFSET(Data!$A$1,0,MATCH(AD$6,Data!$1:$1,0)-1,1000,1)=IF(AD$7="","Yes",AD$7))/(OFFSET(Data!$A$1,0,MATCH(AD$6,Data!$1:$1,0)-1,1000,1)=IF(AD$7="","Yes",AD$7))*ROW(Data!$C$1:$C$1000),ROW(AD202)-ROW(AD$7)),1),"")</f>
        <v/>
      </c>
      <c r="AE202" s="49" t="str">
        <f ca="1">IF(AF202="","",IF(INDEX(Data!$BI:$BI,MATCH(AF202,Data!$A:$A,0),1)=0,"",INDEX(Data!$BI:$BI,MATCH(AF202,Data!$A:$A,0),1)))</f>
        <v/>
      </c>
      <c r="AF202" s="49" t="str">
        <f ca="1">IFERROR(INDEX(Data!$A$1:AJ$1000,_xlfn.AGGREGATE(15,6,(OFFSET(Data!$A$1,0,MATCH(AF$6,Data!$1:$1,0)-1,1000,1)=IF(AF$7="","Yes",AF$7))/(OFFSET(Data!$A$1,0,MATCH(AF$6,Data!$1:$1,0)-1,1000,1)=IF(AF$7="","Yes",AF$7))*ROW(Data!$C$1:$C$1000),ROW(AF202)-ROW(AF$7)),1),"")</f>
        <v/>
      </c>
      <c r="AG202" s="49" t="str">
        <f ca="1">IF(AH202="","",IF(INDEX(Data!$BI:$BI,MATCH(AH202,Data!$A:$A,0),1)=0,"",INDEX(Data!$BI:$BI,MATCH(AH202,Data!$A:$A,0),1)))</f>
        <v/>
      </c>
      <c r="AH202" s="49" t="str">
        <f ca="1">IFERROR(INDEX(Data!$A$1:AL$1000,_xlfn.AGGREGATE(15,6,(OFFSET(Data!$A$1,0,MATCH(AH$6,Data!$1:$1,0)-1,1000,1)=IF(AH$7="","Yes",AH$7))/(OFFSET(Data!$A$1,0,MATCH(AH$6,Data!$1:$1,0)-1,1000,1)=IF(AH$7="","Yes",AH$7))*ROW(Data!$C$1:$C$1000),ROW(AH202)-ROW(AH$7)),1),"")</f>
        <v/>
      </c>
    </row>
    <row r="203" spans="1:34" x14ac:dyDescent="0.4">
      <c r="A203" s="49" t="str">
        <f ca="1">IF(B203="","",IF(INDEX(Data!$BI:$BI,MATCH(B203,Data!$A:$A,0),1)=0,"",INDEX(Data!$BI:$BI,MATCH(B203,Data!$A:$A,0),1)))</f>
        <v/>
      </c>
      <c r="B203" s="49" t="str">
        <f ca="1">IFERROR(INDEX(Data!A$1:$A$1000,_xlfn.AGGREGATE(15,6,(OFFSET(Data!$A$1,0,MATCH(B$6,Data!$1:$1,0)-1,1000,1)=IF(B$7="","Yes",B$7))/(OFFSET(Data!$A$1,0,MATCH(B$6,Data!$1:$1,0)-1,1000,1)=IF(B$7="","Yes",B$7))*ROW(Data!$C$1:$C$1000),ROW(B203)-ROW(B$7)),1),"")</f>
        <v/>
      </c>
      <c r="C203" s="49" t="str">
        <f ca="1">IF(D203="","",IF(INDEX(Data!$BI:$BI,MATCH(D203,Data!$A:$A,0),1)=0,"",INDEX(Data!$BI:$BI,MATCH(D203,Data!$A:$A,0),1)))</f>
        <v/>
      </c>
      <c r="D203" s="49" t="str">
        <f ca="1">IFERROR(INDEX(Data!$A$1:C$1000,_xlfn.AGGREGATE(15,6,(OFFSET(Data!$A$1,0,MATCH(D$6,Data!$1:$1,0)-1,1000,1)=IF(D$7="","Yes",D$7))/(OFFSET(Data!$A$1,0,MATCH(D$6,Data!$1:$1,0)-1,1000,1)=IF(D$7="","Yes",D$7))*ROW(Data!$C$1:$C$1000),ROW(D203)-ROW(D$7)),1),"")</f>
        <v/>
      </c>
      <c r="E203" s="49" t="str">
        <f ca="1">IF(F203="","",IF(INDEX(Data!$BI:$BI,MATCH(F203,Data!$A:$A,0),1)=0,"",INDEX(Data!$BI:$BI,MATCH(F203,Data!$A:$A,0),1)))</f>
        <v/>
      </c>
      <c r="F203" s="49" t="str">
        <f ca="1">IFERROR(INDEX(Data!$A$1:E$1000,_xlfn.AGGREGATE(15,6,(OFFSET(Data!$A$1,0,MATCH(F$6,Data!$1:$1,0)-1,1000,1)=IF(F$7="","Yes",F$7))/(OFFSET(Data!$A$1,0,MATCH(F$6,Data!$1:$1,0)-1,1000,1)=IF(F$7="","Yes",F$7))*ROW(Data!$C$1:$C$1000),ROW(F203)-ROW(F$7)),1),"")</f>
        <v/>
      </c>
      <c r="G203" s="49" t="str">
        <f ca="1">IF(H203="","",IF(INDEX(Data!$BI:$BI,MATCH(H203,Data!$A:$A,0),1)=0,"",INDEX(Data!$BI:$BI,MATCH(H203,Data!$A:$A,0),1)))</f>
        <v/>
      </c>
      <c r="H203" s="49" t="str">
        <f ca="1">IFERROR(INDEX(Data!$A$1:G$1000,_xlfn.AGGREGATE(15,6,(OFFSET(Data!$A$1,0,MATCH(H$6,Data!$1:$1,0)-1,1000,1)=IF(H$7="","Yes",H$7))/(OFFSET(Data!$A$1,0,MATCH(H$6,Data!$1:$1,0)-1,1000,1)=IF(H$7="","Yes",H$7))*ROW(Data!$C$1:$C$1000),ROW(H203)-ROW(H$7)),1),"")</f>
        <v/>
      </c>
      <c r="I203" s="49" t="str">
        <f ca="1">IF(J203="","",IF(INDEX(Data!$BI:$BI,MATCH(J203,Data!$A:$A,0),1)=0,"",INDEX(Data!$BI:$BI,MATCH(J203,Data!$A:$A,0),1)))</f>
        <v/>
      </c>
      <c r="J203" s="49" t="str">
        <f ca="1">IFERROR(INDEX(Data!$A$1:I$1000,_xlfn.AGGREGATE(15,6,(OFFSET(Data!$A$1,0,MATCH(J$6,Data!$1:$1,0)-1,1000,1)=IF(J$7="","Yes",J$7))/(OFFSET(Data!$A$1,0,MATCH(J$6,Data!$1:$1,0)-1,1000,1)=IF(J$7="","Yes",J$7))*ROW(Data!$C$1:$C$1000),ROW(J203)-ROW(J$7)),1),"")</f>
        <v/>
      </c>
      <c r="K203" s="49" t="str">
        <f ca="1">IF(L203="","",IF(INDEX(Data!$BI:$BI,MATCH(L203,Data!$A:$A,0),1)=0,"",INDEX(Data!$BI:$BI,MATCH(L203,Data!$A:$A,0),1)))</f>
        <v/>
      </c>
      <c r="L203" s="49" t="str">
        <f ca="1">IFERROR(INDEX(Data!$A$1:K$1000,_xlfn.AGGREGATE(15,6,(OFFSET(Data!$A$1,0,MATCH(L$6,Data!$1:$1,0)-1,1000,1)=IF(L$7="","Yes",L$7))/(OFFSET(Data!$A$1,0,MATCH(L$6,Data!$1:$1,0)-1,1000,1)=IF(L$7="","Yes",L$7))*ROW(Data!$C$1:$C$1000),ROW(L203)-ROW(L$7)),1),"")</f>
        <v/>
      </c>
      <c r="M203" s="49" t="str">
        <f ca="1">IF(N203="","",IF(INDEX(Data!$BI:$BI,MATCH(N203,Data!$A:$A,0),1)=0,"",INDEX(Data!$BI:$BI,MATCH(N203,Data!$A:$A,0),1)))</f>
        <v/>
      </c>
      <c r="N203" s="49" t="str">
        <f ca="1">IFERROR(INDEX(Data!$A$1:M$1000,_xlfn.AGGREGATE(15,6,(OFFSET(Data!$A$1,0,MATCH(N$6,Data!$1:$1,0)-1,1000,1)=IF(N$7="","Yes",N$7))/(OFFSET(Data!$A$1,0,MATCH(N$6,Data!$1:$1,0)-1,1000,1)=IF(N$7="","Yes",N$7))*ROW(Data!$C$1:$C$1000),ROW(N203)-ROW(N$7)),1),"")</f>
        <v/>
      </c>
      <c r="O203" s="49" t="str">
        <f ca="1">IF(P203="","",IF(INDEX(Data!$BI:$BI,MATCH(P203,Data!$A:$A,0),1)=0,"",INDEX(Data!$BI:$BI,MATCH(P203,Data!$A:$A,0),1)))</f>
        <v/>
      </c>
      <c r="P203" s="49" t="str">
        <f ca="1">IFERROR(INDEX(Data!$A$1:O$1000,_xlfn.AGGREGATE(15,6,(OFFSET(Data!$A$1,0,MATCH(P$6,Data!$1:$1,0)-1,1000,1)=IF(P$7="","Yes",P$7))/(OFFSET(Data!$A$1,0,MATCH(P$6,Data!$1:$1,0)-1,1000,1)=IF(P$7="","Yes",P$7))*ROW(Data!$C$1:$C$1000),ROW(P203)-ROW(P$7)),1),"")</f>
        <v/>
      </c>
      <c r="Q203" s="49" t="str">
        <f ca="1">IF(R203="","",IF(INDEX(Data!$BI:$BI,MATCH(R203,Data!$A:$A,0),1)=0,"",INDEX(Data!$BI:$BI,MATCH(R203,Data!$A:$A,0),1)))</f>
        <v/>
      </c>
      <c r="R203" s="49" t="str">
        <f ca="1">IFERROR(INDEX(Data!$A$1:Q$1000,_xlfn.AGGREGATE(15,6,(OFFSET(Data!$A$1,0,MATCH(R$6,Data!$1:$1,0)-1,1000,1)=IF(R$7="","Yes",R$7))/(OFFSET(Data!$A$1,0,MATCH(R$6,Data!$1:$1,0)-1,1000,1)=IF(R$7="","Yes",R$7))*ROW(Data!$C$1:$C$1000),ROW(R203)-ROW(R$7)),1),"")</f>
        <v/>
      </c>
      <c r="S203" s="49" t="str">
        <f ca="1">IF(T203="","",IF(INDEX(Data!$BI:$BI,MATCH(T203,Data!$A:$A,0),1)=0,"",INDEX(Data!$BI:$BI,MATCH(T203,Data!$A:$A,0),1)))</f>
        <v/>
      </c>
      <c r="T203" s="49" t="str">
        <f ca="1">IFERROR(INDEX(Data!$A$1:R$1000,_xlfn.AGGREGATE(15,6,(OFFSET(Data!$A$1,0,MATCH(T$6,Data!$1:$1,0)-1,1000,1)=IF(T$7="","Yes",T$7))/(OFFSET(Data!$A$1,0,MATCH(T$6,Data!$1:$1,0)-1,1000,1)=IF(T$7="","Yes",T$7))*ROW(Data!$C$1:$C$1000),ROW(T203)-ROW(T$7)),1),"")</f>
        <v/>
      </c>
      <c r="U203" s="49" t="str">
        <f ca="1">IF(V203="","",IF(INDEX(Data!$BI:$BI,MATCH(V203,Data!$A:$A,0),1)=0,"",INDEX(Data!$BI:$BI,MATCH(V203,Data!$A:$A,0),1)))</f>
        <v/>
      </c>
      <c r="V203" s="49" t="str">
        <f ca="1">IFERROR(INDEX(Data!$A$1:T$1000,_xlfn.AGGREGATE(15,6,(OFFSET(Data!$A$1,0,MATCH(V$6,Data!$1:$1,0)-1,1000,1)=IF(V$7="","Yes",V$7))/(OFFSET(Data!$A$1,0,MATCH(V$6,Data!$1:$1,0)-1,1000,1)=IF(V$7="","Yes",V$7))*ROW(Data!$C$1:$C$1000),ROW(V203)-ROW(V$7)),1),"")</f>
        <v/>
      </c>
      <c r="W203" s="49" t="str">
        <f ca="1">IF(X203="","",IF(INDEX(Data!$BI:$BI,MATCH(X203,Data!$A:$A,0),1)=0,"",INDEX(Data!$BI:$BI,MATCH(X203,Data!$A:$A,0),1)))</f>
        <v/>
      </c>
      <c r="X203" s="49" t="str">
        <f ca="1">IFERROR(INDEX(Data!$A$1:V$1000,_xlfn.AGGREGATE(15,6,(OFFSET(Data!$A$1,0,MATCH(X$6,Data!$1:$1,0)-1,1000,1)=IF(X$7="","Yes",X$7))/(OFFSET(Data!$A$1,0,MATCH(X$6,Data!$1:$1,0)-1,1000,1)=IF(X$7="","Yes",X$7))*ROW(Data!$C$1:$C$1000),ROW(X203)-ROW(X$7)),1),"")</f>
        <v/>
      </c>
      <c r="Y203" s="49" t="str">
        <f ca="1">IF(Z203="","",IF(INDEX(Data!$BI:$BI,MATCH(Z203,Data!$A:$A,0),1)=0,"",INDEX(Data!$BI:$BI,MATCH(Z203,Data!$A:$A,0),1)))</f>
        <v/>
      </c>
      <c r="Z203" s="49" t="str">
        <f ca="1">IFERROR(INDEX(Data!$A$1:X$1000,_xlfn.AGGREGATE(15,6,(OFFSET(Data!$A$1,0,MATCH(Z$6,Data!$1:$1,0)-1,1000,1)=IF(Z$7="","Yes",Z$7))/(OFFSET(Data!$A$1,0,MATCH(Z$6,Data!$1:$1,0)-1,1000,1)=IF(Z$7="","Yes",Z$7))*ROW(Data!$C$1:$C$1000),ROW(Z203)-ROW(Z$7)),1),"")</f>
        <v/>
      </c>
      <c r="AA203" s="49" t="str">
        <f ca="1">IF(AB203="","",IF(INDEX(Data!$BI:$BI,MATCH(AB203,Data!$A:$A,0),1)=0,"",INDEX(Data!$BI:$BI,MATCH(AB203,Data!$A:$A,0),1)))</f>
        <v/>
      </c>
      <c r="AB203" s="49" t="str">
        <f ca="1">IFERROR(INDEX(Data!$A$1:Z$1000,_xlfn.AGGREGATE(15,6,(OFFSET(Data!$A$1,0,MATCH(AB$6,Data!$1:$1,0)-1,1000,1)=IF(AB$7="","Yes",AB$7))/(OFFSET(Data!$A$1,0,MATCH(AB$6,Data!$1:$1,0)-1,1000,1)=IF(AB$7="","Yes",AB$7))*ROW(Data!$C$1:$C$1000),ROW(AB203)-ROW(AB$7)),1),"")</f>
        <v/>
      </c>
      <c r="AC203" s="49" t="str">
        <f ca="1">IF(AD203="","",IF(INDEX(Data!$BI:$BI,MATCH(AD203,Data!$A:$A,0),1)=0,"",INDEX(Data!$BI:$BI,MATCH(AD203,Data!$A:$A,0),1)))</f>
        <v/>
      </c>
      <c r="AD203" s="49" t="str">
        <f ca="1">IFERROR(INDEX(Data!$A$1:AB$1000,_xlfn.AGGREGATE(15,6,(OFFSET(Data!$A$1,0,MATCH(AD$6,Data!$1:$1,0)-1,1000,1)=IF(AD$7="","Yes",AD$7))/(OFFSET(Data!$A$1,0,MATCH(AD$6,Data!$1:$1,0)-1,1000,1)=IF(AD$7="","Yes",AD$7))*ROW(Data!$C$1:$C$1000),ROW(AD203)-ROW(AD$7)),1),"")</f>
        <v/>
      </c>
      <c r="AE203" s="49" t="str">
        <f ca="1">IF(AF203="","",IF(INDEX(Data!$BI:$BI,MATCH(AF203,Data!$A:$A,0),1)=0,"",INDEX(Data!$BI:$BI,MATCH(AF203,Data!$A:$A,0),1)))</f>
        <v/>
      </c>
      <c r="AF203" s="49" t="str">
        <f ca="1">IFERROR(INDEX(Data!$A$1:AJ$1000,_xlfn.AGGREGATE(15,6,(OFFSET(Data!$A$1,0,MATCH(AF$6,Data!$1:$1,0)-1,1000,1)=IF(AF$7="","Yes",AF$7))/(OFFSET(Data!$A$1,0,MATCH(AF$6,Data!$1:$1,0)-1,1000,1)=IF(AF$7="","Yes",AF$7))*ROW(Data!$C$1:$C$1000),ROW(AF203)-ROW(AF$7)),1),"")</f>
        <v/>
      </c>
      <c r="AG203" s="49" t="str">
        <f ca="1">IF(AH203="","",IF(INDEX(Data!$BI:$BI,MATCH(AH203,Data!$A:$A,0),1)=0,"",INDEX(Data!$BI:$BI,MATCH(AH203,Data!$A:$A,0),1)))</f>
        <v/>
      </c>
      <c r="AH203" s="49" t="str">
        <f ca="1">IFERROR(INDEX(Data!$A$1:AL$1000,_xlfn.AGGREGATE(15,6,(OFFSET(Data!$A$1,0,MATCH(AH$6,Data!$1:$1,0)-1,1000,1)=IF(AH$7="","Yes",AH$7))/(OFFSET(Data!$A$1,0,MATCH(AH$6,Data!$1:$1,0)-1,1000,1)=IF(AH$7="","Yes",AH$7))*ROW(Data!$C$1:$C$1000),ROW(AH203)-ROW(AH$7)),1),"")</f>
        <v/>
      </c>
    </row>
    <row r="204" spans="1:34" x14ac:dyDescent="0.4">
      <c r="A204" s="49" t="str">
        <f ca="1">IF(B204="","",IF(INDEX(Data!$BI:$BI,MATCH(B204,Data!$A:$A,0),1)=0,"",INDEX(Data!$BI:$BI,MATCH(B204,Data!$A:$A,0),1)))</f>
        <v/>
      </c>
      <c r="B204" s="49" t="str">
        <f ca="1">IFERROR(INDEX(Data!A$1:$A$1000,_xlfn.AGGREGATE(15,6,(OFFSET(Data!$A$1,0,MATCH(B$6,Data!$1:$1,0)-1,1000,1)=IF(B$7="","Yes",B$7))/(OFFSET(Data!$A$1,0,MATCH(B$6,Data!$1:$1,0)-1,1000,1)=IF(B$7="","Yes",B$7))*ROW(Data!$C$1:$C$1000),ROW(B204)-ROW(B$7)),1),"")</f>
        <v/>
      </c>
      <c r="C204" s="49" t="str">
        <f ca="1">IF(D204="","",IF(INDEX(Data!$BI:$BI,MATCH(D204,Data!$A:$A,0),1)=0,"",INDEX(Data!$BI:$BI,MATCH(D204,Data!$A:$A,0),1)))</f>
        <v/>
      </c>
      <c r="D204" s="49" t="str">
        <f ca="1">IFERROR(INDEX(Data!$A$1:C$1000,_xlfn.AGGREGATE(15,6,(OFFSET(Data!$A$1,0,MATCH(D$6,Data!$1:$1,0)-1,1000,1)=IF(D$7="","Yes",D$7))/(OFFSET(Data!$A$1,0,MATCH(D$6,Data!$1:$1,0)-1,1000,1)=IF(D$7="","Yes",D$7))*ROW(Data!$C$1:$C$1000),ROW(D204)-ROW(D$7)),1),"")</f>
        <v/>
      </c>
      <c r="E204" s="49" t="str">
        <f ca="1">IF(F204="","",IF(INDEX(Data!$BI:$BI,MATCH(F204,Data!$A:$A,0),1)=0,"",INDEX(Data!$BI:$BI,MATCH(F204,Data!$A:$A,0),1)))</f>
        <v/>
      </c>
      <c r="F204" s="49" t="str">
        <f ca="1">IFERROR(INDEX(Data!$A$1:E$1000,_xlfn.AGGREGATE(15,6,(OFFSET(Data!$A$1,0,MATCH(F$6,Data!$1:$1,0)-1,1000,1)=IF(F$7="","Yes",F$7))/(OFFSET(Data!$A$1,0,MATCH(F$6,Data!$1:$1,0)-1,1000,1)=IF(F$7="","Yes",F$7))*ROW(Data!$C$1:$C$1000),ROW(F204)-ROW(F$7)),1),"")</f>
        <v/>
      </c>
      <c r="G204" s="49" t="str">
        <f ca="1">IF(H204="","",IF(INDEX(Data!$BI:$BI,MATCH(H204,Data!$A:$A,0),1)=0,"",INDEX(Data!$BI:$BI,MATCH(H204,Data!$A:$A,0),1)))</f>
        <v/>
      </c>
      <c r="H204" s="49" t="str">
        <f ca="1">IFERROR(INDEX(Data!$A$1:G$1000,_xlfn.AGGREGATE(15,6,(OFFSET(Data!$A$1,0,MATCH(H$6,Data!$1:$1,0)-1,1000,1)=IF(H$7="","Yes",H$7))/(OFFSET(Data!$A$1,0,MATCH(H$6,Data!$1:$1,0)-1,1000,1)=IF(H$7="","Yes",H$7))*ROW(Data!$C$1:$C$1000),ROW(H204)-ROW(H$7)),1),"")</f>
        <v/>
      </c>
      <c r="I204" s="49" t="str">
        <f ca="1">IF(J204="","",IF(INDEX(Data!$BI:$BI,MATCH(J204,Data!$A:$A,0),1)=0,"",INDEX(Data!$BI:$BI,MATCH(J204,Data!$A:$A,0),1)))</f>
        <v/>
      </c>
      <c r="J204" s="49" t="str">
        <f ca="1">IFERROR(INDEX(Data!$A$1:I$1000,_xlfn.AGGREGATE(15,6,(OFFSET(Data!$A$1,0,MATCH(J$6,Data!$1:$1,0)-1,1000,1)=IF(J$7="","Yes",J$7))/(OFFSET(Data!$A$1,0,MATCH(J$6,Data!$1:$1,0)-1,1000,1)=IF(J$7="","Yes",J$7))*ROW(Data!$C$1:$C$1000),ROW(J204)-ROW(J$7)),1),"")</f>
        <v/>
      </c>
      <c r="K204" s="49" t="str">
        <f ca="1">IF(L204="","",IF(INDEX(Data!$BI:$BI,MATCH(L204,Data!$A:$A,0),1)=0,"",INDEX(Data!$BI:$BI,MATCH(L204,Data!$A:$A,0),1)))</f>
        <v/>
      </c>
      <c r="L204" s="49" t="str">
        <f ca="1">IFERROR(INDEX(Data!$A$1:K$1000,_xlfn.AGGREGATE(15,6,(OFFSET(Data!$A$1,0,MATCH(L$6,Data!$1:$1,0)-1,1000,1)=IF(L$7="","Yes",L$7))/(OFFSET(Data!$A$1,0,MATCH(L$6,Data!$1:$1,0)-1,1000,1)=IF(L$7="","Yes",L$7))*ROW(Data!$C$1:$C$1000),ROW(L204)-ROW(L$7)),1),"")</f>
        <v/>
      </c>
      <c r="M204" s="49" t="str">
        <f ca="1">IF(N204="","",IF(INDEX(Data!$BI:$BI,MATCH(N204,Data!$A:$A,0),1)=0,"",INDEX(Data!$BI:$BI,MATCH(N204,Data!$A:$A,0),1)))</f>
        <v/>
      </c>
      <c r="N204" s="49" t="str">
        <f ca="1">IFERROR(INDEX(Data!$A$1:M$1000,_xlfn.AGGREGATE(15,6,(OFFSET(Data!$A$1,0,MATCH(N$6,Data!$1:$1,0)-1,1000,1)=IF(N$7="","Yes",N$7))/(OFFSET(Data!$A$1,0,MATCH(N$6,Data!$1:$1,0)-1,1000,1)=IF(N$7="","Yes",N$7))*ROW(Data!$C$1:$C$1000),ROW(N204)-ROW(N$7)),1),"")</f>
        <v/>
      </c>
      <c r="O204" s="49" t="str">
        <f ca="1">IF(P204="","",IF(INDEX(Data!$BI:$BI,MATCH(P204,Data!$A:$A,0),1)=0,"",INDEX(Data!$BI:$BI,MATCH(P204,Data!$A:$A,0),1)))</f>
        <v/>
      </c>
      <c r="P204" s="49" t="str">
        <f ca="1">IFERROR(INDEX(Data!$A$1:O$1000,_xlfn.AGGREGATE(15,6,(OFFSET(Data!$A$1,0,MATCH(P$6,Data!$1:$1,0)-1,1000,1)=IF(P$7="","Yes",P$7))/(OFFSET(Data!$A$1,0,MATCH(P$6,Data!$1:$1,0)-1,1000,1)=IF(P$7="","Yes",P$7))*ROW(Data!$C$1:$C$1000),ROW(P204)-ROW(P$7)),1),"")</f>
        <v/>
      </c>
      <c r="Q204" s="49" t="str">
        <f ca="1">IF(R204="","",IF(INDEX(Data!$BI:$BI,MATCH(R204,Data!$A:$A,0),1)=0,"",INDEX(Data!$BI:$BI,MATCH(R204,Data!$A:$A,0),1)))</f>
        <v/>
      </c>
      <c r="R204" s="49" t="str">
        <f ca="1">IFERROR(INDEX(Data!$A$1:Q$1000,_xlfn.AGGREGATE(15,6,(OFFSET(Data!$A$1,0,MATCH(R$6,Data!$1:$1,0)-1,1000,1)=IF(R$7="","Yes",R$7))/(OFFSET(Data!$A$1,0,MATCH(R$6,Data!$1:$1,0)-1,1000,1)=IF(R$7="","Yes",R$7))*ROW(Data!$C$1:$C$1000),ROW(R204)-ROW(R$7)),1),"")</f>
        <v/>
      </c>
      <c r="S204" s="49" t="str">
        <f ca="1">IF(T204="","",IF(INDEX(Data!$BI:$BI,MATCH(T204,Data!$A:$A,0),1)=0,"",INDEX(Data!$BI:$BI,MATCH(T204,Data!$A:$A,0),1)))</f>
        <v/>
      </c>
      <c r="T204" s="49" t="str">
        <f ca="1">IFERROR(INDEX(Data!$A$1:R$1000,_xlfn.AGGREGATE(15,6,(OFFSET(Data!$A$1,0,MATCH(T$6,Data!$1:$1,0)-1,1000,1)=IF(T$7="","Yes",T$7))/(OFFSET(Data!$A$1,0,MATCH(T$6,Data!$1:$1,0)-1,1000,1)=IF(T$7="","Yes",T$7))*ROW(Data!$C$1:$C$1000),ROW(T204)-ROW(T$7)),1),"")</f>
        <v/>
      </c>
      <c r="U204" s="49" t="str">
        <f ca="1">IF(V204="","",IF(INDEX(Data!$BI:$BI,MATCH(V204,Data!$A:$A,0),1)=0,"",INDEX(Data!$BI:$BI,MATCH(V204,Data!$A:$A,0),1)))</f>
        <v/>
      </c>
      <c r="V204" s="49" t="str">
        <f ca="1">IFERROR(INDEX(Data!$A$1:T$1000,_xlfn.AGGREGATE(15,6,(OFFSET(Data!$A$1,0,MATCH(V$6,Data!$1:$1,0)-1,1000,1)=IF(V$7="","Yes",V$7))/(OFFSET(Data!$A$1,0,MATCH(V$6,Data!$1:$1,0)-1,1000,1)=IF(V$7="","Yes",V$7))*ROW(Data!$C$1:$C$1000),ROW(V204)-ROW(V$7)),1),"")</f>
        <v/>
      </c>
      <c r="W204" s="49" t="str">
        <f ca="1">IF(X204="","",IF(INDEX(Data!$BI:$BI,MATCH(X204,Data!$A:$A,0),1)=0,"",INDEX(Data!$BI:$BI,MATCH(X204,Data!$A:$A,0),1)))</f>
        <v/>
      </c>
      <c r="X204" s="49" t="str">
        <f ca="1">IFERROR(INDEX(Data!$A$1:V$1000,_xlfn.AGGREGATE(15,6,(OFFSET(Data!$A$1,0,MATCH(X$6,Data!$1:$1,0)-1,1000,1)=IF(X$7="","Yes",X$7))/(OFFSET(Data!$A$1,0,MATCH(X$6,Data!$1:$1,0)-1,1000,1)=IF(X$7="","Yes",X$7))*ROW(Data!$C$1:$C$1000),ROW(X204)-ROW(X$7)),1),"")</f>
        <v/>
      </c>
      <c r="Y204" s="49" t="str">
        <f ca="1">IF(Z204="","",IF(INDEX(Data!$BI:$BI,MATCH(Z204,Data!$A:$A,0),1)=0,"",INDEX(Data!$BI:$BI,MATCH(Z204,Data!$A:$A,0),1)))</f>
        <v/>
      </c>
      <c r="Z204" s="49" t="str">
        <f ca="1">IFERROR(INDEX(Data!$A$1:X$1000,_xlfn.AGGREGATE(15,6,(OFFSET(Data!$A$1,0,MATCH(Z$6,Data!$1:$1,0)-1,1000,1)=IF(Z$7="","Yes",Z$7))/(OFFSET(Data!$A$1,0,MATCH(Z$6,Data!$1:$1,0)-1,1000,1)=IF(Z$7="","Yes",Z$7))*ROW(Data!$C$1:$C$1000),ROW(Z204)-ROW(Z$7)),1),"")</f>
        <v/>
      </c>
      <c r="AA204" s="49" t="str">
        <f ca="1">IF(AB204="","",IF(INDEX(Data!$BI:$BI,MATCH(AB204,Data!$A:$A,0),1)=0,"",INDEX(Data!$BI:$BI,MATCH(AB204,Data!$A:$A,0),1)))</f>
        <v/>
      </c>
      <c r="AB204" s="49" t="str">
        <f ca="1">IFERROR(INDEX(Data!$A$1:Z$1000,_xlfn.AGGREGATE(15,6,(OFFSET(Data!$A$1,0,MATCH(AB$6,Data!$1:$1,0)-1,1000,1)=IF(AB$7="","Yes",AB$7))/(OFFSET(Data!$A$1,0,MATCH(AB$6,Data!$1:$1,0)-1,1000,1)=IF(AB$7="","Yes",AB$7))*ROW(Data!$C$1:$C$1000),ROW(AB204)-ROW(AB$7)),1),"")</f>
        <v/>
      </c>
      <c r="AC204" s="49" t="str">
        <f ca="1">IF(AD204="","",IF(INDEX(Data!$BI:$BI,MATCH(AD204,Data!$A:$A,0),1)=0,"",INDEX(Data!$BI:$BI,MATCH(AD204,Data!$A:$A,0),1)))</f>
        <v/>
      </c>
      <c r="AD204" s="49" t="str">
        <f ca="1">IFERROR(INDEX(Data!$A$1:AB$1000,_xlfn.AGGREGATE(15,6,(OFFSET(Data!$A$1,0,MATCH(AD$6,Data!$1:$1,0)-1,1000,1)=IF(AD$7="","Yes",AD$7))/(OFFSET(Data!$A$1,0,MATCH(AD$6,Data!$1:$1,0)-1,1000,1)=IF(AD$7="","Yes",AD$7))*ROW(Data!$C$1:$C$1000),ROW(AD204)-ROW(AD$7)),1),"")</f>
        <v/>
      </c>
      <c r="AE204" s="49" t="str">
        <f ca="1">IF(AF204="","",IF(INDEX(Data!$BI:$BI,MATCH(AF204,Data!$A:$A,0),1)=0,"",INDEX(Data!$BI:$BI,MATCH(AF204,Data!$A:$A,0),1)))</f>
        <v/>
      </c>
      <c r="AF204" s="49" t="str">
        <f ca="1">IFERROR(INDEX(Data!$A$1:AJ$1000,_xlfn.AGGREGATE(15,6,(OFFSET(Data!$A$1,0,MATCH(AF$6,Data!$1:$1,0)-1,1000,1)=IF(AF$7="","Yes",AF$7))/(OFFSET(Data!$A$1,0,MATCH(AF$6,Data!$1:$1,0)-1,1000,1)=IF(AF$7="","Yes",AF$7))*ROW(Data!$C$1:$C$1000),ROW(AF204)-ROW(AF$7)),1),"")</f>
        <v/>
      </c>
      <c r="AG204" s="49" t="str">
        <f ca="1">IF(AH204="","",IF(INDEX(Data!$BI:$BI,MATCH(AH204,Data!$A:$A,0),1)=0,"",INDEX(Data!$BI:$BI,MATCH(AH204,Data!$A:$A,0),1)))</f>
        <v/>
      </c>
      <c r="AH204" s="49" t="str">
        <f ca="1">IFERROR(INDEX(Data!$A$1:AL$1000,_xlfn.AGGREGATE(15,6,(OFFSET(Data!$A$1,0,MATCH(AH$6,Data!$1:$1,0)-1,1000,1)=IF(AH$7="","Yes",AH$7))/(OFFSET(Data!$A$1,0,MATCH(AH$6,Data!$1:$1,0)-1,1000,1)=IF(AH$7="","Yes",AH$7))*ROW(Data!$C$1:$C$1000),ROW(AH204)-ROW(AH$7)),1),"")</f>
        <v/>
      </c>
    </row>
    <row r="205" spans="1:34" x14ac:dyDescent="0.4">
      <c r="A205" s="49" t="str">
        <f ca="1">IF(B205="","",IF(INDEX(Data!$BI:$BI,MATCH(B205,Data!$A:$A,0),1)=0,"",INDEX(Data!$BI:$BI,MATCH(B205,Data!$A:$A,0),1)))</f>
        <v/>
      </c>
      <c r="B205" s="49" t="str">
        <f ca="1">IFERROR(INDEX(Data!A$1:$A$1000,_xlfn.AGGREGATE(15,6,(OFFSET(Data!$A$1,0,MATCH(B$6,Data!$1:$1,0)-1,1000,1)=IF(B$7="","Yes",B$7))/(OFFSET(Data!$A$1,0,MATCH(B$6,Data!$1:$1,0)-1,1000,1)=IF(B$7="","Yes",B$7))*ROW(Data!$C$1:$C$1000),ROW(B205)-ROW(B$7)),1),"")</f>
        <v/>
      </c>
      <c r="C205" s="49" t="str">
        <f ca="1">IF(D205="","",IF(INDEX(Data!$BI:$BI,MATCH(D205,Data!$A:$A,0),1)=0,"",INDEX(Data!$BI:$BI,MATCH(D205,Data!$A:$A,0),1)))</f>
        <v/>
      </c>
      <c r="D205" s="49" t="str">
        <f ca="1">IFERROR(INDEX(Data!$A$1:C$1000,_xlfn.AGGREGATE(15,6,(OFFSET(Data!$A$1,0,MATCH(D$6,Data!$1:$1,0)-1,1000,1)=IF(D$7="","Yes",D$7))/(OFFSET(Data!$A$1,0,MATCH(D$6,Data!$1:$1,0)-1,1000,1)=IF(D$7="","Yes",D$7))*ROW(Data!$C$1:$C$1000),ROW(D205)-ROW(D$7)),1),"")</f>
        <v/>
      </c>
      <c r="E205" s="49" t="str">
        <f ca="1">IF(F205="","",IF(INDEX(Data!$BI:$BI,MATCH(F205,Data!$A:$A,0),1)=0,"",INDEX(Data!$BI:$BI,MATCH(F205,Data!$A:$A,0),1)))</f>
        <v/>
      </c>
      <c r="F205" s="49" t="str">
        <f ca="1">IFERROR(INDEX(Data!$A$1:E$1000,_xlfn.AGGREGATE(15,6,(OFFSET(Data!$A$1,0,MATCH(F$6,Data!$1:$1,0)-1,1000,1)=IF(F$7="","Yes",F$7))/(OFFSET(Data!$A$1,0,MATCH(F$6,Data!$1:$1,0)-1,1000,1)=IF(F$7="","Yes",F$7))*ROW(Data!$C$1:$C$1000),ROW(F205)-ROW(F$7)),1),"")</f>
        <v/>
      </c>
      <c r="G205" s="49" t="str">
        <f ca="1">IF(H205="","",IF(INDEX(Data!$BI:$BI,MATCH(H205,Data!$A:$A,0),1)=0,"",INDEX(Data!$BI:$BI,MATCH(H205,Data!$A:$A,0),1)))</f>
        <v/>
      </c>
      <c r="H205" s="49" t="str">
        <f ca="1">IFERROR(INDEX(Data!$A$1:G$1000,_xlfn.AGGREGATE(15,6,(OFFSET(Data!$A$1,0,MATCH(H$6,Data!$1:$1,0)-1,1000,1)=IF(H$7="","Yes",H$7))/(OFFSET(Data!$A$1,0,MATCH(H$6,Data!$1:$1,0)-1,1000,1)=IF(H$7="","Yes",H$7))*ROW(Data!$C$1:$C$1000),ROW(H205)-ROW(H$7)),1),"")</f>
        <v/>
      </c>
      <c r="I205" s="49" t="str">
        <f ca="1">IF(J205="","",IF(INDEX(Data!$BI:$BI,MATCH(J205,Data!$A:$A,0),1)=0,"",INDEX(Data!$BI:$BI,MATCH(J205,Data!$A:$A,0),1)))</f>
        <v/>
      </c>
      <c r="J205" s="49" t="str">
        <f ca="1">IFERROR(INDEX(Data!$A$1:I$1000,_xlfn.AGGREGATE(15,6,(OFFSET(Data!$A$1,0,MATCH(J$6,Data!$1:$1,0)-1,1000,1)=IF(J$7="","Yes",J$7))/(OFFSET(Data!$A$1,0,MATCH(J$6,Data!$1:$1,0)-1,1000,1)=IF(J$7="","Yes",J$7))*ROW(Data!$C$1:$C$1000),ROW(J205)-ROW(J$7)),1),"")</f>
        <v/>
      </c>
      <c r="K205" s="49" t="str">
        <f ca="1">IF(L205="","",IF(INDEX(Data!$BI:$BI,MATCH(L205,Data!$A:$A,0),1)=0,"",INDEX(Data!$BI:$BI,MATCH(L205,Data!$A:$A,0),1)))</f>
        <v/>
      </c>
      <c r="L205" s="49" t="str">
        <f ca="1">IFERROR(INDEX(Data!$A$1:K$1000,_xlfn.AGGREGATE(15,6,(OFFSET(Data!$A$1,0,MATCH(L$6,Data!$1:$1,0)-1,1000,1)=IF(L$7="","Yes",L$7))/(OFFSET(Data!$A$1,0,MATCH(L$6,Data!$1:$1,0)-1,1000,1)=IF(L$7="","Yes",L$7))*ROW(Data!$C$1:$C$1000),ROW(L205)-ROW(L$7)),1),"")</f>
        <v/>
      </c>
      <c r="M205" s="49" t="str">
        <f ca="1">IF(N205="","",IF(INDEX(Data!$BI:$BI,MATCH(N205,Data!$A:$A,0),1)=0,"",INDEX(Data!$BI:$BI,MATCH(N205,Data!$A:$A,0),1)))</f>
        <v/>
      </c>
      <c r="N205" s="49" t="str">
        <f ca="1">IFERROR(INDEX(Data!$A$1:M$1000,_xlfn.AGGREGATE(15,6,(OFFSET(Data!$A$1,0,MATCH(N$6,Data!$1:$1,0)-1,1000,1)=IF(N$7="","Yes",N$7))/(OFFSET(Data!$A$1,0,MATCH(N$6,Data!$1:$1,0)-1,1000,1)=IF(N$7="","Yes",N$7))*ROW(Data!$C$1:$C$1000),ROW(N205)-ROW(N$7)),1),"")</f>
        <v/>
      </c>
      <c r="O205" s="49" t="str">
        <f ca="1">IF(P205="","",IF(INDEX(Data!$BI:$BI,MATCH(P205,Data!$A:$A,0),1)=0,"",INDEX(Data!$BI:$BI,MATCH(P205,Data!$A:$A,0),1)))</f>
        <v/>
      </c>
      <c r="P205" s="49" t="str">
        <f ca="1">IFERROR(INDEX(Data!$A$1:O$1000,_xlfn.AGGREGATE(15,6,(OFFSET(Data!$A$1,0,MATCH(P$6,Data!$1:$1,0)-1,1000,1)=IF(P$7="","Yes",P$7))/(OFFSET(Data!$A$1,0,MATCH(P$6,Data!$1:$1,0)-1,1000,1)=IF(P$7="","Yes",P$7))*ROW(Data!$C$1:$C$1000),ROW(P205)-ROW(P$7)),1),"")</f>
        <v/>
      </c>
      <c r="Q205" s="49" t="str">
        <f ca="1">IF(R205="","",IF(INDEX(Data!$BI:$BI,MATCH(R205,Data!$A:$A,0),1)=0,"",INDEX(Data!$BI:$BI,MATCH(R205,Data!$A:$A,0),1)))</f>
        <v/>
      </c>
      <c r="R205" s="49" t="str">
        <f ca="1">IFERROR(INDEX(Data!$A$1:Q$1000,_xlfn.AGGREGATE(15,6,(OFFSET(Data!$A$1,0,MATCH(R$6,Data!$1:$1,0)-1,1000,1)=IF(R$7="","Yes",R$7))/(OFFSET(Data!$A$1,0,MATCH(R$6,Data!$1:$1,0)-1,1000,1)=IF(R$7="","Yes",R$7))*ROW(Data!$C$1:$C$1000),ROW(R205)-ROW(R$7)),1),"")</f>
        <v/>
      </c>
      <c r="S205" s="49" t="str">
        <f ca="1">IF(T205="","",IF(INDEX(Data!$BI:$BI,MATCH(T205,Data!$A:$A,0),1)=0,"",INDEX(Data!$BI:$BI,MATCH(T205,Data!$A:$A,0),1)))</f>
        <v/>
      </c>
      <c r="T205" s="49" t="str">
        <f ca="1">IFERROR(INDEX(Data!$A$1:R$1000,_xlfn.AGGREGATE(15,6,(OFFSET(Data!$A$1,0,MATCH(T$6,Data!$1:$1,0)-1,1000,1)=IF(T$7="","Yes",T$7))/(OFFSET(Data!$A$1,0,MATCH(T$6,Data!$1:$1,0)-1,1000,1)=IF(T$7="","Yes",T$7))*ROW(Data!$C$1:$C$1000),ROW(T205)-ROW(T$7)),1),"")</f>
        <v/>
      </c>
      <c r="U205" s="49" t="str">
        <f ca="1">IF(V205="","",IF(INDEX(Data!$BI:$BI,MATCH(V205,Data!$A:$A,0),1)=0,"",INDEX(Data!$BI:$BI,MATCH(V205,Data!$A:$A,0),1)))</f>
        <v/>
      </c>
      <c r="V205" s="49" t="str">
        <f ca="1">IFERROR(INDEX(Data!$A$1:T$1000,_xlfn.AGGREGATE(15,6,(OFFSET(Data!$A$1,0,MATCH(V$6,Data!$1:$1,0)-1,1000,1)=IF(V$7="","Yes",V$7))/(OFFSET(Data!$A$1,0,MATCH(V$6,Data!$1:$1,0)-1,1000,1)=IF(V$7="","Yes",V$7))*ROW(Data!$C$1:$C$1000),ROW(V205)-ROW(V$7)),1),"")</f>
        <v/>
      </c>
      <c r="W205" s="49" t="str">
        <f ca="1">IF(X205="","",IF(INDEX(Data!$BI:$BI,MATCH(X205,Data!$A:$A,0),1)=0,"",INDEX(Data!$BI:$BI,MATCH(X205,Data!$A:$A,0),1)))</f>
        <v/>
      </c>
      <c r="X205" s="49" t="str">
        <f ca="1">IFERROR(INDEX(Data!$A$1:V$1000,_xlfn.AGGREGATE(15,6,(OFFSET(Data!$A$1,0,MATCH(X$6,Data!$1:$1,0)-1,1000,1)=IF(X$7="","Yes",X$7))/(OFFSET(Data!$A$1,0,MATCH(X$6,Data!$1:$1,0)-1,1000,1)=IF(X$7="","Yes",X$7))*ROW(Data!$C$1:$C$1000),ROW(X205)-ROW(X$7)),1),"")</f>
        <v/>
      </c>
      <c r="Y205" s="49" t="str">
        <f ca="1">IF(Z205="","",IF(INDEX(Data!$BI:$BI,MATCH(Z205,Data!$A:$A,0),1)=0,"",INDEX(Data!$BI:$BI,MATCH(Z205,Data!$A:$A,0),1)))</f>
        <v/>
      </c>
      <c r="Z205" s="49" t="str">
        <f ca="1">IFERROR(INDEX(Data!$A$1:X$1000,_xlfn.AGGREGATE(15,6,(OFFSET(Data!$A$1,0,MATCH(Z$6,Data!$1:$1,0)-1,1000,1)=IF(Z$7="","Yes",Z$7))/(OFFSET(Data!$A$1,0,MATCH(Z$6,Data!$1:$1,0)-1,1000,1)=IF(Z$7="","Yes",Z$7))*ROW(Data!$C$1:$C$1000),ROW(Z205)-ROW(Z$7)),1),"")</f>
        <v/>
      </c>
      <c r="AA205" s="49" t="str">
        <f ca="1">IF(AB205="","",IF(INDEX(Data!$BI:$BI,MATCH(AB205,Data!$A:$A,0),1)=0,"",INDEX(Data!$BI:$BI,MATCH(AB205,Data!$A:$A,0),1)))</f>
        <v/>
      </c>
      <c r="AB205" s="49" t="str">
        <f ca="1">IFERROR(INDEX(Data!$A$1:Z$1000,_xlfn.AGGREGATE(15,6,(OFFSET(Data!$A$1,0,MATCH(AB$6,Data!$1:$1,0)-1,1000,1)=IF(AB$7="","Yes",AB$7))/(OFFSET(Data!$A$1,0,MATCH(AB$6,Data!$1:$1,0)-1,1000,1)=IF(AB$7="","Yes",AB$7))*ROW(Data!$C$1:$C$1000),ROW(AB205)-ROW(AB$7)),1),"")</f>
        <v/>
      </c>
      <c r="AC205" s="49" t="str">
        <f ca="1">IF(AD205="","",IF(INDEX(Data!$BI:$BI,MATCH(AD205,Data!$A:$A,0),1)=0,"",INDEX(Data!$BI:$BI,MATCH(AD205,Data!$A:$A,0),1)))</f>
        <v/>
      </c>
      <c r="AD205" s="49" t="str">
        <f ca="1">IFERROR(INDEX(Data!$A$1:AB$1000,_xlfn.AGGREGATE(15,6,(OFFSET(Data!$A$1,0,MATCH(AD$6,Data!$1:$1,0)-1,1000,1)=IF(AD$7="","Yes",AD$7))/(OFFSET(Data!$A$1,0,MATCH(AD$6,Data!$1:$1,0)-1,1000,1)=IF(AD$7="","Yes",AD$7))*ROW(Data!$C$1:$C$1000),ROW(AD205)-ROW(AD$7)),1),"")</f>
        <v/>
      </c>
      <c r="AE205" s="49" t="str">
        <f ca="1">IF(AF205="","",IF(INDEX(Data!$BI:$BI,MATCH(AF205,Data!$A:$A,0),1)=0,"",INDEX(Data!$BI:$BI,MATCH(AF205,Data!$A:$A,0),1)))</f>
        <v/>
      </c>
      <c r="AF205" s="49" t="str">
        <f ca="1">IFERROR(INDEX(Data!$A$1:AJ$1000,_xlfn.AGGREGATE(15,6,(OFFSET(Data!$A$1,0,MATCH(AF$6,Data!$1:$1,0)-1,1000,1)=IF(AF$7="","Yes",AF$7))/(OFFSET(Data!$A$1,0,MATCH(AF$6,Data!$1:$1,0)-1,1000,1)=IF(AF$7="","Yes",AF$7))*ROW(Data!$C$1:$C$1000),ROW(AF205)-ROW(AF$7)),1),"")</f>
        <v/>
      </c>
      <c r="AG205" s="49" t="str">
        <f ca="1">IF(AH205="","",IF(INDEX(Data!$BI:$BI,MATCH(AH205,Data!$A:$A,0),1)=0,"",INDEX(Data!$BI:$BI,MATCH(AH205,Data!$A:$A,0),1)))</f>
        <v/>
      </c>
      <c r="AH205" s="49" t="str">
        <f ca="1">IFERROR(INDEX(Data!$A$1:AL$1000,_xlfn.AGGREGATE(15,6,(OFFSET(Data!$A$1,0,MATCH(AH$6,Data!$1:$1,0)-1,1000,1)=IF(AH$7="","Yes",AH$7))/(OFFSET(Data!$A$1,0,MATCH(AH$6,Data!$1:$1,0)-1,1000,1)=IF(AH$7="","Yes",AH$7))*ROW(Data!$C$1:$C$1000),ROW(AH205)-ROW(AH$7)),1),"")</f>
        <v/>
      </c>
    </row>
    <row r="206" spans="1:34" x14ac:dyDescent="0.4">
      <c r="A206" s="49" t="str">
        <f ca="1">IF(B206="","",IF(INDEX(Data!$BI:$BI,MATCH(B206,Data!$A:$A,0),1)=0,"",INDEX(Data!$BI:$BI,MATCH(B206,Data!$A:$A,0),1)))</f>
        <v/>
      </c>
      <c r="B206" s="49" t="str">
        <f ca="1">IFERROR(INDEX(Data!A$1:$A$1000,_xlfn.AGGREGATE(15,6,(OFFSET(Data!$A$1,0,MATCH(B$6,Data!$1:$1,0)-1,1000,1)=IF(B$7="","Yes",B$7))/(OFFSET(Data!$A$1,0,MATCH(B$6,Data!$1:$1,0)-1,1000,1)=IF(B$7="","Yes",B$7))*ROW(Data!$C$1:$C$1000),ROW(B206)-ROW(B$7)),1),"")</f>
        <v/>
      </c>
      <c r="C206" s="49" t="str">
        <f ca="1">IF(D206="","",IF(INDEX(Data!$BI:$BI,MATCH(D206,Data!$A:$A,0),1)=0,"",INDEX(Data!$BI:$BI,MATCH(D206,Data!$A:$A,0),1)))</f>
        <v/>
      </c>
      <c r="D206" s="49" t="str">
        <f ca="1">IFERROR(INDEX(Data!$A$1:C$1000,_xlfn.AGGREGATE(15,6,(OFFSET(Data!$A$1,0,MATCH(D$6,Data!$1:$1,0)-1,1000,1)=IF(D$7="","Yes",D$7))/(OFFSET(Data!$A$1,0,MATCH(D$6,Data!$1:$1,0)-1,1000,1)=IF(D$7="","Yes",D$7))*ROW(Data!$C$1:$C$1000),ROW(D206)-ROW(D$7)),1),"")</f>
        <v/>
      </c>
      <c r="E206" s="49" t="str">
        <f ca="1">IF(F206="","",IF(INDEX(Data!$BI:$BI,MATCH(F206,Data!$A:$A,0),1)=0,"",INDEX(Data!$BI:$BI,MATCH(F206,Data!$A:$A,0),1)))</f>
        <v/>
      </c>
      <c r="F206" s="49" t="str">
        <f ca="1">IFERROR(INDEX(Data!$A$1:E$1000,_xlfn.AGGREGATE(15,6,(OFFSET(Data!$A$1,0,MATCH(F$6,Data!$1:$1,0)-1,1000,1)=IF(F$7="","Yes",F$7))/(OFFSET(Data!$A$1,0,MATCH(F$6,Data!$1:$1,0)-1,1000,1)=IF(F$7="","Yes",F$7))*ROW(Data!$C$1:$C$1000),ROW(F206)-ROW(F$7)),1),"")</f>
        <v/>
      </c>
      <c r="G206" s="49" t="str">
        <f ca="1">IF(H206="","",IF(INDEX(Data!$BI:$BI,MATCH(H206,Data!$A:$A,0),1)=0,"",INDEX(Data!$BI:$BI,MATCH(H206,Data!$A:$A,0),1)))</f>
        <v/>
      </c>
      <c r="H206" s="49" t="str">
        <f ca="1">IFERROR(INDEX(Data!$A$1:G$1000,_xlfn.AGGREGATE(15,6,(OFFSET(Data!$A$1,0,MATCH(H$6,Data!$1:$1,0)-1,1000,1)=IF(H$7="","Yes",H$7))/(OFFSET(Data!$A$1,0,MATCH(H$6,Data!$1:$1,0)-1,1000,1)=IF(H$7="","Yes",H$7))*ROW(Data!$C$1:$C$1000),ROW(H206)-ROW(H$7)),1),"")</f>
        <v/>
      </c>
      <c r="I206" s="49" t="str">
        <f ca="1">IF(J206="","",IF(INDEX(Data!$BI:$BI,MATCH(J206,Data!$A:$A,0),1)=0,"",INDEX(Data!$BI:$BI,MATCH(J206,Data!$A:$A,0),1)))</f>
        <v/>
      </c>
      <c r="J206" s="49" t="str">
        <f ca="1">IFERROR(INDEX(Data!$A$1:I$1000,_xlfn.AGGREGATE(15,6,(OFFSET(Data!$A$1,0,MATCH(J$6,Data!$1:$1,0)-1,1000,1)=IF(J$7="","Yes",J$7))/(OFFSET(Data!$A$1,0,MATCH(J$6,Data!$1:$1,0)-1,1000,1)=IF(J$7="","Yes",J$7))*ROW(Data!$C$1:$C$1000),ROW(J206)-ROW(J$7)),1),"")</f>
        <v/>
      </c>
      <c r="K206" s="49" t="str">
        <f ca="1">IF(L206="","",IF(INDEX(Data!$BI:$BI,MATCH(L206,Data!$A:$A,0),1)=0,"",INDEX(Data!$BI:$BI,MATCH(L206,Data!$A:$A,0),1)))</f>
        <v/>
      </c>
      <c r="L206" s="49" t="str">
        <f ca="1">IFERROR(INDEX(Data!$A$1:K$1000,_xlfn.AGGREGATE(15,6,(OFFSET(Data!$A$1,0,MATCH(L$6,Data!$1:$1,0)-1,1000,1)=IF(L$7="","Yes",L$7))/(OFFSET(Data!$A$1,0,MATCH(L$6,Data!$1:$1,0)-1,1000,1)=IF(L$7="","Yes",L$7))*ROW(Data!$C$1:$C$1000),ROW(L206)-ROW(L$7)),1),"")</f>
        <v/>
      </c>
      <c r="M206" s="49" t="str">
        <f ca="1">IF(N206="","",IF(INDEX(Data!$BI:$BI,MATCH(N206,Data!$A:$A,0),1)=0,"",INDEX(Data!$BI:$BI,MATCH(N206,Data!$A:$A,0),1)))</f>
        <v/>
      </c>
      <c r="N206" s="49" t="str">
        <f ca="1">IFERROR(INDEX(Data!$A$1:M$1000,_xlfn.AGGREGATE(15,6,(OFFSET(Data!$A$1,0,MATCH(N$6,Data!$1:$1,0)-1,1000,1)=IF(N$7="","Yes",N$7))/(OFFSET(Data!$A$1,0,MATCH(N$6,Data!$1:$1,0)-1,1000,1)=IF(N$7="","Yes",N$7))*ROW(Data!$C$1:$C$1000),ROW(N206)-ROW(N$7)),1),"")</f>
        <v/>
      </c>
      <c r="O206" s="49" t="str">
        <f ca="1">IF(P206="","",IF(INDEX(Data!$BI:$BI,MATCH(P206,Data!$A:$A,0),1)=0,"",INDEX(Data!$BI:$BI,MATCH(P206,Data!$A:$A,0),1)))</f>
        <v/>
      </c>
      <c r="P206" s="49" t="str">
        <f ca="1">IFERROR(INDEX(Data!$A$1:O$1000,_xlfn.AGGREGATE(15,6,(OFFSET(Data!$A$1,0,MATCH(P$6,Data!$1:$1,0)-1,1000,1)=IF(P$7="","Yes",P$7))/(OFFSET(Data!$A$1,0,MATCH(P$6,Data!$1:$1,0)-1,1000,1)=IF(P$7="","Yes",P$7))*ROW(Data!$C$1:$C$1000),ROW(P206)-ROW(P$7)),1),"")</f>
        <v/>
      </c>
      <c r="Q206" s="49" t="str">
        <f ca="1">IF(R206="","",IF(INDEX(Data!$BI:$BI,MATCH(R206,Data!$A:$A,0),1)=0,"",INDEX(Data!$BI:$BI,MATCH(R206,Data!$A:$A,0),1)))</f>
        <v/>
      </c>
      <c r="R206" s="49" t="str">
        <f ca="1">IFERROR(INDEX(Data!$A$1:Q$1000,_xlfn.AGGREGATE(15,6,(OFFSET(Data!$A$1,0,MATCH(R$6,Data!$1:$1,0)-1,1000,1)=IF(R$7="","Yes",R$7))/(OFFSET(Data!$A$1,0,MATCH(R$6,Data!$1:$1,0)-1,1000,1)=IF(R$7="","Yes",R$7))*ROW(Data!$C$1:$C$1000),ROW(R206)-ROW(R$7)),1),"")</f>
        <v/>
      </c>
      <c r="S206" s="49" t="str">
        <f ca="1">IF(T206="","",IF(INDEX(Data!$BI:$BI,MATCH(T206,Data!$A:$A,0),1)=0,"",INDEX(Data!$BI:$BI,MATCH(T206,Data!$A:$A,0),1)))</f>
        <v/>
      </c>
      <c r="T206" s="49" t="str">
        <f ca="1">IFERROR(INDEX(Data!$A$1:R$1000,_xlfn.AGGREGATE(15,6,(OFFSET(Data!$A$1,0,MATCH(T$6,Data!$1:$1,0)-1,1000,1)=IF(T$7="","Yes",T$7))/(OFFSET(Data!$A$1,0,MATCH(T$6,Data!$1:$1,0)-1,1000,1)=IF(T$7="","Yes",T$7))*ROW(Data!$C$1:$C$1000),ROW(T206)-ROW(T$7)),1),"")</f>
        <v/>
      </c>
      <c r="U206" s="49" t="str">
        <f ca="1">IF(V206="","",IF(INDEX(Data!$BI:$BI,MATCH(V206,Data!$A:$A,0),1)=0,"",INDEX(Data!$BI:$BI,MATCH(V206,Data!$A:$A,0),1)))</f>
        <v/>
      </c>
      <c r="V206" s="49" t="str">
        <f ca="1">IFERROR(INDEX(Data!$A$1:T$1000,_xlfn.AGGREGATE(15,6,(OFFSET(Data!$A$1,0,MATCH(V$6,Data!$1:$1,0)-1,1000,1)=IF(V$7="","Yes",V$7))/(OFFSET(Data!$A$1,0,MATCH(V$6,Data!$1:$1,0)-1,1000,1)=IF(V$7="","Yes",V$7))*ROW(Data!$C$1:$C$1000),ROW(V206)-ROW(V$7)),1),"")</f>
        <v/>
      </c>
      <c r="W206" s="49" t="str">
        <f ca="1">IF(X206="","",IF(INDEX(Data!$BI:$BI,MATCH(X206,Data!$A:$A,0),1)=0,"",INDEX(Data!$BI:$BI,MATCH(X206,Data!$A:$A,0),1)))</f>
        <v/>
      </c>
      <c r="X206" s="49" t="str">
        <f ca="1">IFERROR(INDEX(Data!$A$1:V$1000,_xlfn.AGGREGATE(15,6,(OFFSET(Data!$A$1,0,MATCH(X$6,Data!$1:$1,0)-1,1000,1)=IF(X$7="","Yes",X$7))/(OFFSET(Data!$A$1,0,MATCH(X$6,Data!$1:$1,0)-1,1000,1)=IF(X$7="","Yes",X$7))*ROW(Data!$C$1:$C$1000),ROW(X206)-ROW(X$7)),1),"")</f>
        <v/>
      </c>
      <c r="Y206" s="49" t="str">
        <f ca="1">IF(Z206="","",IF(INDEX(Data!$BI:$BI,MATCH(Z206,Data!$A:$A,0),1)=0,"",INDEX(Data!$BI:$BI,MATCH(Z206,Data!$A:$A,0),1)))</f>
        <v/>
      </c>
      <c r="Z206" s="49" t="str">
        <f ca="1">IFERROR(INDEX(Data!$A$1:X$1000,_xlfn.AGGREGATE(15,6,(OFFSET(Data!$A$1,0,MATCH(Z$6,Data!$1:$1,0)-1,1000,1)=IF(Z$7="","Yes",Z$7))/(OFFSET(Data!$A$1,0,MATCH(Z$6,Data!$1:$1,0)-1,1000,1)=IF(Z$7="","Yes",Z$7))*ROW(Data!$C$1:$C$1000),ROW(Z206)-ROW(Z$7)),1),"")</f>
        <v/>
      </c>
      <c r="AA206" s="49" t="str">
        <f ca="1">IF(AB206="","",IF(INDEX(Data!$BI:$BI,MATCH(AB206,Data!$A:$A,0),1)=0,"",INDEX(Data!$BI:$BI,MATCH(AB206,Data!$A:$A,0),1)))</f>
        <v/>
      </c>
      <c r="AB206" s="49" t="str">
        <f ca="1">IFERROR(INDEX(Data!$A$1:Z$1000,_xlfn.AGGREGATE(15,6,(OFFSET(Data!$A$1,0,MATCH(AB$6,Data!$1:$1,0)-1,1000,1)=IF(AB$7="","Yes",AB$7))/(OFFSET(Data!$A$1,0,MATCH(AB$6,Data!$1:$1,0)-1,1000,1)=IF(AB$7="","Yes",AB$7))*ROW(Data!$C$1:$C$1000),ROW(AB206)-ROW(AB$7)),1),"")</f>
        <v/>
      </c>
      <c r="AC206" s="49" t="str">
        <f ca="1">IF(AD206="","",IF(INDEX(Data!$BI:$BI,MATCH(AD206,Data!$A:$A,0),1)=0,"",INDEX(Data!$BI:$BI,MATCH(AD206,Data!$A:$A,0),1)))</f>
        <v/>
      </c>
      <c r="AD206" s="49" t="str">
        <f ca="1">IFERROR(INDEX(Data!$A$1:AB$1000,_xlfn.AGGREGATE(15,6,(OFFSET(Data!$A$1,0,MATCH(AD$6,Data!$1:$1,0)-1,1000,1)=IF(AD$7="","Yes",AD$7))/(OFFSET(Data!$A$1,0,MATCH(AD$6,Data!$1:$1,0)-1,1000,1)=IF(AD$7="","Yes",AD$7))*ROW(Data!$C$1:$C$1000),ROW(AD206)-ROW(AD$7)),1),"")</f>
        <v/>
      </c>
      <c r="AE206" s="49" t="str">
        <f ca="1">IF(AF206="","",IF(INDEX(Data!$BI:$BI,MATCH(AF206,Data!$A:$A,0),1)=0,"",INDEX(Data!$BI:$BI,MATCH(AF206,Data!$A:$A,0),1)))</f>
        <v/>
      </c>
      <c r="AF206" s="49" t="str">
        <f ca="1">IFERROR(INDEX(Data!$A$1:AJ$1000,_xlfn.AGGREGATE(15,6,(OFFSET(Data!$A$1,0,MATCH(AF$6,Data!$1:$1,0)-1,1000,1)=IF(AF$7="","Yes",AF$7))/(OFFSET(Data!$A$1,0,MATCH(AF$6,Data!$1:$1,0)-1,1000,1)=IF(AF$7="","Yes",AF$7))*ROW(Data!$C$1:$C$1000),ROW(AF206)-ROW(AF$7)),1),"")</f>
        <v/>
      </c>
      <c r="AG206" s="49" t="str">
        <f ca="1">IF(AH206="","",IF(INDEX(Data!$BI:$BI,MATCH(AH206,Data!$A:$A,0),1)=0,"",INDEX(Data!$BI:$BI,MATCH(AH206,Data!$A:$A,0),1)))</f>
        <v/>
      </c>
      <c r="AH206" s="49" t="str">
        <f ca="1">IFERROR(INDEX(Data!$A$1:AL$1000,_xlfn.AGGREGATE(15,6,(OFFSET(Data!$A$1,0,MATCH(AH$6,Data!$1:$1,0)-1,1000,1)=IF(AH$7="","Yes",AH$7))/(OFFSET(Data!$A$1,0,MATCH(AH$6,Data!$1:$1,0)-1,1000,1)=IF(AH$7="","Yes",AH$7))*ROW(Data!$C$1:$C$1000),ROW(AH206)-ROW(AH$7)),1),"")</f>
        <v/>
      </c>
    </row>
    <row r="207" spans="1:34" x14ac:dyDescent="0.4">
      <c r="A207" s="49" t="str">
        <f ca="1">IF(B207="","",IF(INDEX(Data!$BI:$BI,MATCH(B207,Data!$A:$A,0),1)=0,"",INDEX(Data!$BI:$BI,MATCH(B207,Data!$A:$A,0),1)))</f>
        <v/>
      </c>
      <c r="B207" s="49" t="str">
        <f ca="1">IFERROR(INDEX(Data!A$1:$A$1000,_xlfn.AGGREGATE(15,6,(OFFSET(Data!$A$1,0,MATCH(B$6,Data!$1:$1,0)-1,1000,1)=IF(B$7="","Yes",B$7))/(OFFSET(Data!$A$1,0,MATCH(B$6,Data!$1:$1,0)-1,1000,1)=IF(B$7="","Yes",B$7))*ROW(Data!$C$1:$C$1000),ROW(B207)-ROW(B$7)),1),"")</f>
        <v/>
      </c>
      <c r="C207" s="49" t="str">
        <f ca="1">IF(D207="","",IF(INDEX(Data!$BI:$BI,MATCH(D207,Data!$A:$A,0),1)=0,"",INDEX(Data!$BI:$BI,MATCH(D207,Data!$A:$A,0),1)))</f>
        <v/>
      </c>
      <c r="D207" s="49" t="str">
        <f ca="1">IFERROR(INDEX(Data!$A$1:C$1000,_xlfn.AGGREGATE(15,6,(OFFSET(Data!$A$1,0,MATCH(D$6,Data!$1:$1,0)-1,1000,1)=IF(D$7="","Yes",D$7))/(OFFSET(Data!$A$1,0,MATCH(D$6,Data!$1:$1,0)-1,1000,1)=IF(D$7="","Yes",D$7))*ROW(Data!$C$1:$C$1000),ROW(D207)-ROW(D$7)),1),"")</f>
        <v/>
      </c>
      <c r="E207" s="49" t="str">
        <f ca="1">IF(F207="","",IF(INDEX(Data!$BI:$BI,MATCH(F207,Data!$A:$A,0),1)=0,"",INDEX(Data!$BI:$BI,MATCH(F207,Data!$A:$A,0),1)))</f>
        <v/>
      </c>
      <c r="F207" s="49" t="str">
        <f ca="1">IFERROR(INDEX(Data!$A$1:E$1000,_xlfn.AGGREGATE(15,6,(OFFSET(Data!$A$1,0,MATCH(F$6,Data!$1:$1,0)-1,1000,1)=IF(F$7="","Yes",F$7))/(OFFSET(Data!$A$1,0,MATCH(F$6,Data!$1:$1,0)-1,1000,1)=IF(F$7="","Yes",F$7))*ROW(Data!$C$1:$C$1000),ROW(F207)-ROW(F$7)),1),"")</f>
        <v/>
      </c>
      <c r="G207" s="49" t="str">
        <f ca="1">IF(H207="","",IF(INDEX(Data!$BI:$BI,MATCH(H207,Data!$A:$A,0),1)=0,"",INDEX(Data!$BI:$BI,MATCH(H207,Data!$A:$A,0),1)))</f>
        <v/>
      </c>
      <c r="H207" s="49" t="str">
        <f ca="1">IFERROR(INDEX(Data!$A$1:G$1000,_xlfn.AGGREGATE(15,6,(OFFSET(Data!$A$1,0,MATCH(H$6,Data!$1:$1,0)-1,1000,1)=IF(H$7="","Yes",H$7))/(OFFSET(Data!$A$1,0,MATCH(H$6,Data!$1:$1,0)-1,1000,1)=IF(H$7="","Yes",H$7))*ROW(Data!$C$1:$C$1000),ROW(H207)-ROW(H$7)),1),"")</f>
        <v/>
      </c>
      <c r="I207" s="49" t="str">
        <f ca="1">IF(J207="","",IF(INDEX(Data!$BI:$BI,MATCH(J207,Data!$A:$A,0),1)=0,"",INDEX(Data!$BI:$BI,MATCH(J207,Data!$A:$A,0),1)))</f>
        <v/>
      </c>
      <c r="J207" s="49" t="str">
        <f ca="1">IFERROR(INDEX(Data!$A$1:I$1000,_xlfn.AGGREGATE(15,6,(OFFSET(Data!$A$1,0,MATCH(J$6,Data!$1:$1,0)-1,1000,1)=IF(J$7="","Yes",J$7))/(OFFSET(Data!$A$1,0,MATCH(J$6,Data!$1:$1,0)-1,1000,1)=IF(J$7="","Yes",J$7))*ROW(Data!$C$1:$C$1000),ROW(J207)-ROW(J$7)),1),"")</f>
        <v/>
      </c>
      <c r="K207" s="49" t="str">
        <f ca="1">IF(L207="","",IF(INDEX(Data!$BI:$BI,MATCH(L207,Data!$A:$A,0),1)=0,"",INDEX(Data!$BI:$BI,MATCH(L207,Data!$A:$A,0),1)))</f>
        <v/>
      </c>
      <c r="L207" s="49" t="str">
        <f ca="1">IFERROR(INDEX(Data!$A$1:K$1000,_xlfn.AGGREGATE(15,6,(OFFSET(Data!$A$1,0,MATCH(L$6,Data!$1:$1,0)-1,1000,1)=IF(L$7="","Yes",L$7))/(OFFSET(Data!$A$1,0,MATCH(L$6,Data!$1:$1,0)-1,1000,1)=IF(L$7="","Yes",L$7))*ROW(Data!$C$1:$C$1000),ROW(L207)-ROW(L$7)),1),"")</f>
        <v/>
      </c>
      <c r="M207" s="49" t="str">
        <f ca="1">IF(N207="","",IF(INDEX(Data!$BI:$BI,MATCH(N207,Data!$A:$A,0),1)=0,"",INDEX(Data!$BI:$BI,MATCH(N207,Data!$A:$A,0),1)))</f>
        <v/>
      </c>
      <c r="N207" s="49" t="str">
        <f ca="1">IFERROR(INDEX(Data!$A$1:M$1000,_xlfn.AGGREGATE(15,6,(OFFSET(Data!$A$1,0,MATCH(N$6,Data!$1:$1,0)-1,1000,1)=IF(N$7="","Yes",N$7))/(OFFSET(Data!$A$1,0,MATCH(N$6,Data!$1:$1,0)-1,1000,1)=IF(N$7="","Yes",N$7))*ROW(Data!$C$1:$C$1000),ROW(N207)-ROW(N$7)),1),"")</f>
        <v/>
      </c>
      <c r="O207" s="49" t="str">
        <f ca="1">IF(P207="","",IF(INDEX(Data!$BI:$BI,MATCH(P207,Data!$A:$A,0),1)=0,"",INDEX(Data!$BI:$BI,MATCH(P207,Data!$A:$A,0),1)))</f>
        <v/>
      </c>
      <c r="P207" s="49" t="str">
        <f ca="1">IFERROR(INDEX(Data!$A$1:O$1000,_xlfn.AGGREGATE(15,6,(OFFSET(Data!$A$1,0,MATCH(P$6,Data!$1:$1,0)-1,1000,1)=IF(P$7="","Yes",P$7))/(OFFSET(Data!$A$1,0,MATCH(P$6,Data!$1:$1,0)-1,1000,1)=IF(P$7="","Yes",P$7))*ROW(Data!$C$1:$C$1000),ROW(P207)-ROW(P$7)),1),"")</f>
        <v/>
      </c>
      <c r="Q207" s="49" t="str">
        <f ca="1">IF(R207="","",IF(INDEX(Data!$BI:$BI,MATCH(R207,Data!$A:$A,0),1)=0,"",INDEX(Data!$BI:$BI,MATCH(R207,Data!$A:$A,0),1)))</f>
        <v/>
      </c>
      <c r="R207" s="49" t="str">
        <f ca="1">IFERROR(INDEX(Data!$A$1:Q$1000,_xlfn.AGGREGATE(15,6,(OFFSET(Data!$A$1,0,MATCH(R$6,Data!$1:$1,0)-1,1000,1)=IF(R$7="","Yes",R$7))/(OFFSET(Data!$A$1,0,MATCH(R$6,Data!$1:$1,0)-1,1000,1)=IF(R$7="","Yes",R$7))*ROW(Data!$C$1:$C$1000),ROW(R207)-ROW(R$7)),1),"")</f>
        <v/>
      </c>
      <c r="S207" s="49" t="str">
        <f ca="1">IF(T207="","",IF(INDEX(Data!$BI:$BI,MATCH(T207,Data!$A:$A,0),1)=0,"",INDEX(Data!$BI:$BI,MATCH(T207,Data!$A:$A,0),1)))</f>
        <v/>
      </c>
      <c r="T207" s="49" t="str">
        <f ca="1">IFERROR(INDEX(Data!$A$1:R$1000,_xlfn.AGGREGATE(15,6,(OFFSET(Data!$A$1,0,MATCH(T$6,Data!$1:$1,0)-1,1000,1)=IF(T$7="","Yes",T$7))/(OFFSET(Data!$A$1,0,MATCH(T$6,Data!$1:$1,0)-1,1000,1)=IF(T$7="","Yes",T$7))*ROW(Data!$C$1:$C$1000),ROW(T207)-ROW(T$7)),1),"")</f>
        <v/>
      </c>
      <c r="U207" s="49" t="str">
        <f ca="1">IF(V207="","",IF(INDEX(Data!$BI:$BI,MATCH(V207,Data!$A:$A,0),1)=0,"",INDEX(Data!$BI:$BI,MATCH(V207,Data!$A:$A,0),1)))</f>
        <v/>
      </c>
      <c r="V207" s="49" t="str">
        <f ca="1">IFERROR(INDEX(Data!$A$1:T$1000,_xlfn.AGGREGATE(15,6,(OFFSET(Data!$A$1,0,MATCH(V$6,Data!$1:$1,0)-1,1000,1)=IF(V$7="","Yes",V$7))/(OFFSET(Data!$A$1,0,MATCH(V$6,Data!$1:$1,0)-1,1000,1)=IF(V$7="","Yes",V$7))*ROW(Data!$C$1:$C$1000),ROW(V207)-ROW(V$7)),1),"")</f>
        <v/>
      </c>
      <c r="W207" s="49" t="str">
        <f ca="1">IF(X207="","",IF(INDEX(Data!$BI:$BI,MATCH(X207,Data!$A:$A,0),1)=0,"",INDEX(Data!$BI:$BI,MATCH(X207,Data!$A:$A,0),1)))</f>
        <v/>
      </c>
      <c r="X207" s="49" t="str">
        <f ca="1">IFERROR(INDEX(Data!$A$1:V$1000,_xlfn.AGGREGATE(15,6,(OFFSET(Data!$A$1,0,MATCH(X$6,Data!$1:$1,0)-1,1000,1)=IF(X$7="","Yes",X$7))/(OFFSET(Data!$A$1,0,MATCH(X$6,Data!$1:$1,0)-1,1000,1)=IF(X$7="","Yes",X$7))*ROW(Data!$C$1:$C$1000),ROW(X207)-ROW(X$7)),1),"")</f>
        <v/>
      </c>
      <c r="Y207" s="49" t="str">
        <f ca="1">IF(Z207="","",IF(INDEX(Data!$BI:$BI,MATCH(Z207,Data!$A:$A,0),1)=0,"",INDEX(Data!$BI:$BI,MATCH(Z207,Data!$A:$A,0),1)))</f>
        <v/>
      </c>
      <c r="Z207" s="49" t="str">
        <f ca="1">IFERROR(INDEX(Data!$A$1:X$1000,_xlfn.AGGREGATE(15,6,(OFFSET(Data!$A$1,0,MATCH(Z$6,Data!$1:$1,0)-1,1000,1)=IF(Z$7="","Yes",Z$7))/(OFFSET(Data!$A$1,0,MATCH(Z$6,Data!$1:$1,0)-1,1000,1)=IF(Z$7="","Yes",Z$7))*ROW(Data!$C$1:$C$1000),ROW(Z207)-ROW(Z$7)),1),"")</f>
        <v/>
      </c>
      <c r="AA207" s="49" t="str">
        <f ca="1">IF(AB207="","",IF(INDEX(Data!$BI:$BI,MATCH(AB207,Data!$A:$A,0),1)=0,"",INDEX(Data!$BI:$BI,MATCH(AB207,Data!$A:$A,0),1)))</f>
        <v/>
      </c>
      <c r="AB207" s="49" t="str">
        <f ca="1">IFERROR(INDEX(Data!$A$1:Z$1000,_xlfn.AGGREGATE(15,6,(OFFSET(Data!$A$1,0,MATCH(AB$6,Data!$1:$1,0)-1,1000,1)=IF(AB$7="","Yes",AB$7))/(OFFSET(Data!$A$1,0,MATCH(AB$6,Data!$1:$1,0)-1,1000,1)=IF(AB$7="","Yes",AB$7))*ROW(Data!$C$1:$C$1000),ROW(AB207)-ROW(AB$7)),1),"")</f>
        <v/>
      </c>
      <c r="AC207" s="49" t="str">
        <f ca="1">IF(AD207="","",IF(INDEX(Data!$BI:$BI,MATCH(AD207,Data!$A:$A,0),1)=0,"",INDEX(Data!$BI:$BI,MATCH(AD207,Data!$A:$A,0),1)))</f>
        <v/>
      </c>
      <c r="AD207" s="49" t="str">
        <f ca="1">IFERROR(INDEX(Data!$A$1:AB$1000,_xlfn.AGGREGATE(15,6,(OFFSET(Data!$A$1,0,MATCH(AD$6,Data!$1:$1,0)-1,1000,1)=IF(AD$7="","Yes",AD$7))/(OFFSET(Data!$A$1,0,MATCH(AD$6,Data!$1:$1,0)-1,1000,1)=IF(AD$7="","Yes",AD$7))*ROW(Data!$C$1:$C$1000),ROW(AD207)-ROW(AD$7)),1),"")</f>
        <v/>
      </c>
      <c r="AE207" s="49" t="str">
        <f ca="1">IF(AF207="","",IF(INDEX(Data!$BI:$BI,MATCH(AF207,Data!$A:$A,0),1)=0,"",INDEX(Data!$BI:$BI,MATCH(AF207,Data!$A:$A,0),1)))</f>
        <v/>
      </c>
      <c r="AF207" s="49" t="str">
        <f ca="1">IFERROR(INDEX(Data!$A$1:AJ$1000,_xlfn.AGGREGATE(15,6,(OFFSET(Data!$A$1,0,MATCH(AF$6,Data!$1:$1,0)-1,1000,1)=IF(AF$7="","Yes",AF$7))/(OFFSET(Data!$A$1,0,MATCH(AF$6,Data!$1:$1,0)-1,1000,1)=IF(AF$7="","Yes",AF$7))*ROW(Data!$C$1:$C$1000),ROW(AF207)-ROW(AF$7)),1),"")</f>
        <v/>
      </c>
      <c r="AG207" s="49" t="str">
        <f ca="1">IF(AH207="","",IF(INDEX(Data!$BI:$BI,MATCH(AH207,Data!$A:$A,0),1)=0,"",INDEX(Data!$BI:$BI,MATCH(AH207,Data!$A:$A,0),1)))</f>
        <v/>
      </c>
      <c r="AH207" s="49" t="str">
        <f ca="1">IFERROR(INDEX(Data!$A$1:AL$1000,_xlfn.AGGREGATE(15,6,(OFFSET(Data!$A$1,0,MATCH(AH$6,Data!$1:$1,0)-1,1000,1)=IF(AH$7="","Yes",AH$7))/(OFFSET(Data!$A$1,0,MATCH(AH$6,Data!$1:$1,0)-1,1000,1)=IF(AH$7="","Yes",AH$7))*ROW(Data!$C$1:$C$1000),ROW(AH207)-ROW(AH$7)),1),"")</f>
        <v/>
      </c>
    </row>
    <row r="208" spans="1:34" x14ac:dyDescent="0.4">
      <c r="A208" s="49" t="str">
        <f ca="1">IF(B208="","",IF(INDEX(Data!$BI:$BI,MATCH(B208,Data!$A:$A,0),1)=0,"",INDEX(Data!$BI:$BI,MATCH(B208,Data!$A:$A,0),1)))</f>
        <v/>
      </c>
      <c r="B208" s="49" t="str">
        <f ca="1">IFERROR(INDEX(Data!A$1:$A$1000,_xlfn.AGGREGATE(15,6,(OFFSET(Data!$A$1,0,MATCH(B$6,Data!$1:$1,0)-1,1000,1)=IF(B$7="","Yes",B$7))/(OFFSET(Data!$A$1,0,MATCH(B$6,Data!$1:$1,0)-1,1000,1)=IF(B$7="","Yes",B$7))*ROW(Data!$C$1:$C$1000),ROW(B208)-ROW(B$7)),1),"")</f>
        <v/>
      </c>
      <c r="C208" s="49" t="str">
        <f ca="1">IF(D208="","",IF(INDEX(Data!$BI:$BI,MATCH(D208,Data!$A:$A,0),1)=0,"",INDEX(Data!$BI:$BI,MATCH(D208,Data!$A:$A,0),1)))</f>
        <v/>
      </c>
      <c r="D208" s="49" t="str">
        <f ca="1">IFERROR(INDEX(Data!$A$1:C$1000,_xlfn.AGGREGATE(15,6,(OFFSET(Data!$A$1,0,MATCH(D$6,Data!$1:$1,0)-1,1000,1)=IF(D$7="","Yes",D$7))/(OFFSET(Data!$A$1,0,MATCH(D$6,Data!$1:$1,0)-1,1000,1)=IF(D$7="","Yes",D$7))*ROW(Data!$C$1:$C$1000),ROW(D208)-ROW(D$7)),1),"")</f>
        <v/>
      </c>
      <c r="E208" s="49" t="str">
        <f ca="1">IF(F208="","",IF(INDEX(Data!$BI:$BI,MATCH(F208,Data!$A:$A,0),1)=0,"",INDEX(Data!$BI:$BI,MATCH(F208,Data!$A:$A,0),1)))</f>
        <v/>
      </c>
      <c r="F208" s="49" t="str">
        <f ca="1">IFERROR(INDEX(Data!$A$1:E$1000,_xlfn.AGGREGATE(15,6,(OFFSET(Data!$A$1,0,MATCH(F$6,Data!$1:$1,0)-1,1000,1)=IF(F$7="","Yes",F$7))/(OFFSET(Data!$A$1,0,MATCH(F$6,Data!$1:$1,0)-1,1000,1)=IF(F$7="","Yes",F$7))*ROW(Data!$C$1:$C$1000),ROW(F208)-ROW(F$7)),1),"")</f>
        <v/>
      </c>
      <c r="G208" s="49" t="str">
        <f ca="1">IF(H208="","",IF(INDEX(Data!$BI:$BI,MATCH(H208,Data!$A:$A,0),1)=0,"",INDEX(Data!$BI:$BI,MATCH(H208,Data!$A:$A,0),1)))</f>
        <v/>
      </c>
      <c r="H208" s="49" t="str">
        <f ca="1">IFERROR(INDEX(Data!$A$1:G$1000,_xlfn.AGGREGATE(15,6,(OFFSET(Data!$A$1,0,MATCH(H$6,Data!$1:$1,0)-1,1000,1)=IF(H$7="","Yes",H$7))/(OFFSET(Data!$A$1,0,MATCH(H$6,Data!$1:$1,0)-1,1000,1)=IF(H$7="","Yes",H$7))*ROW(Data!$C$1:$C$1000),ROW(H208)-ROW(H$7)),1),"")</f>
        <v/>
      </c>
      <c r="I208" s="49" t="str">
        <f ca="1">IF(J208="","",IF(INDEX(Data!$BI:$BI,MATCH(J208,Data!$A:$A,0),1)=0,"",INDEX(Data!$BI:$BI,MATCH(J208,Data!$A:$A,0),1)))</f>
        <v/>
      </c>
      <c r="J208" s="49" t="str">
        <f ca="1">IFERROR(INDEX(Data!$A$1:I$1000,_xlfn.AGGREGATE(15,6,(OFFSET(Data!$A$1,0,MATCH(J$6,Data!$1:$1,0)-1,1000,1)=IF(J$7="","Yes",J$7))/(OFFSET(Data!$A$1,0,MATCH(J$6,Data!$1:$1,0)-1,1000,1)=IF(J$7="","Yes",J$7))*ROW(Data!$C$1:$C$1000),ROW(J208)-ROW(J$7)),1),"")</f>
        <v/>
      </c>
      <c r="K208" s="49" t="str">
        <f ca="1">IF(L208="","",IF(INDEX(Data!$BI:$BI,MATCH(L208,Data!$A:$A,0),1)=0,"",INDEX(Data!$BI:$BI,MATCH(L208,Data!$A:$A,0),1)))</f>
        <v/>
      </c>
      <c r="L208" s="49" t="str">
        <f ca="1">IFERROR(INDEX(Data!$A$1:K$1000,_xlfn.AGGREGATE(15,6,(OFFSET(Data!$A$1,0,MATCH(L$6,Data!$1:$1,0)-1,1000,1)=IF(L$7="","Yes",L$7))/(OFFSET(Data!$A$1,0,MATCH(L$6,Data!$1:$1,0)-1,1000,1)=IF(L$7="","Yes",L$7))*ROW(Data!$C$1:$C$1000),ROW(L208)-ROW(L$7)),1),"")</f>
        <v/>
      </c>
      <c r="M208" s="49" t="str">
        <f ca="1">IF(N208="","",IF(INDEX(Data!$BI:$BI,MATCH(N208,Data!$A:$A,0),1)=0,"",INDEX(Data!$BI:$BI,MATCH(N208,Data!$A:$A,0),1)))</f>
        <v/>
      </c>
      <c r="N208" s="49" t="str">
        <f ca="1">IFERROR(INDEX(Data!$A$1:M$1000,_xlfn.AGGREGATE(15,6,(OFFSET(Data!$A$1,0,MATCH(N$6,Data!$1:$1,0)-1,1000,1)=IF(N$7="","Yes",N$7))/(OFFSET(Data!$A$1,0,MATCH(N$6,Data!$1:$1,0)-1,1000,1)=IF(N$7="","Yes",N$7))*ROW(Data!$C$1:$C$1000),ROW(N208)-ROW(N$7)),1),"")</f>
        <v/>
      </c>
      <c r="O208" s="49" t="str">
        <f ca="1">IF(P208="","",IF(INDEX(Data!$BI:$BI,MATCH(P208,Data!$A:$A,0),1)=0,"",INDEX(Data!$BI:$BI,MATCH(P208,Data!$A:$A,0),1)))</f>
        <v/>
      </c>
      <c r="P208" s="49" t="str">
        <f ca="1">IFERROR(INDEX(Data!$A$1:O$1000,_xlfn.AGGREGATE(15,6,(OFFSET(Data!$A$1,0,MATCH(P$6,Data!$1:$1,0)-1,1000,1)=IF(P$7="","Yes",P$7))/(OFFSET(Data!$A$1,0,MATCH(P$6,Data!$1:$1,0)-1,1000,1)=IF(P$7="","Yes",P$7))*ROW(Data!$C$1:$C$1000),ROW(P208)-ROW(P$7)),1),"")</f>
        <v/>
      </c>
      <c r="Q208" s="49" t="str">
        <f ca="1">IF(R208="","",IF(INDEX(Data!$BI:$BI,MATCH(R208,Data!$A:$A,0),1)=0,"",INDEX(Data!$BI:$BI,MATCH(R208,Data!$A:$A,0),1)))</f>
        <v/>
      </c>
      <c r="R208" s="49" t="str">
        <f ca="1">IFERROR(INDEX(Data!$A$1:Q$1000,_xlfn.AGGREGATE(15,6,(OFFSET(Data!$A$1,0,MATCH(R$6,Data!$1:$1,0)-1,1000,1)=IF(R$7="","Yes",R$7))/(OFFSET(Data!$A$1,0,MATCH(R$6,Data!$1:$1,0)-1,1000,1)=IF(R$7="","Yes",R$7))*ROW(Data!$C$1:$C$1000),ROW(R208)-ROW(R$7)),1),"")</f>
        <v/>
      </c>
      <c r="S208" s="49" t="str">
        <f ca="1">IF(T208="","",IF(INDEX(Data!$BI:$BI,MATCH(T208,Data!$A:$A,0),1)=0,"",INDEX(Data!$BI:$BI,MATCH(T208,Data!$A:$A,0),1)))</f>
        <v/>
      </c>
      <c r="T208" s="49" t="str">
        <f ca="1">IFERROR(INDEX(Data!$A$1:R$1000,_xlfn.AGGREGATE(15,6,(OFFSET(Data!$A$1,0,MATCH(T$6,Data!$1:$1,0)-1,1000,1)=IF(T$7="","Yes",T$7))/(OFFSET(Data!$A$1,0,MATCH(T$6,Data!$1:$1,0)-1,1000,1)=IF(T$7="","Yes",T$7))*ROW(Data!$C$1:$C$1000),ROW(T208)-ROW(T$7)),1),"")</f>
        <v/>
      </c>
      <c r="U208" s="49" t="str">
        <f ca="1">IF(V208="","",IF(INDEX(Data!$BI:$BI,MATCH(V208,Data!$A:$A,0),1)=0,"",INDEX(Data!$BI:$BI,MATCH(V208,Data!$A:$A,0),1)))</f>
        <v/>
      </c>
      <c r="V208" s="49" t="str">
        <f ca="1">IFERROR(INDEX(Data!$A$1:T$1000,_xlfn.AGGREGATE(15,6,(OFFSET(Data!$A$1,0,MATCH(V$6,Data!$1:$1,0)-1,1000,1)=IF(V$7="","Yes",V$7))/(OFFSET(Data!$A$1,0,MATCH(V$6,Data!$1:$1,0)-1,1000,1)=IF(V$7="","Yes",V$7))*ROW(Data!$C$1:$C$1000),ROW(V208)-ROW(V$7)),1),"")</f>
        <v/>
      </c>
      <c r="W208" s="49" t="str">
        <f ca="1">IF(X208="","",IF(INDEX(Data!$BI:$BI,MATCH(X208,Data!$A:$A,0),1)=0,"",INDEX(Data!$BI:$BI,MATCH(X208,Data!$A:$A,0),1)))</f>
        <v/>
      </c>
      <c r="X208" s="49" t="str">
        <f ca="1">IFERROR(INDEX(Data!$A$1:V$1000,_xlfn.AGGREGATE(15,6,(OFFSET(Data!$A$1,0,MATCH(X$6,Data!$1:$1,0)-1,1000,1)=IF(X$7="","Yes",X$7))/(OFFSET(Data!$A$1,0,MATCH(X$6,Data!$1:$1,0)-1,1000,1)=IF(X$7="","Yes",X$7))*ROW(Data!$C$1:$C$1000),ROW(X208)-ROW(X$7)),1),"")</f>
        <v/>
      </c>
      <c r="Y208" s="49" t="str">
        <f ca="1">IF(Z208="","",IF(INDEX(Data!$BI:$BI,MATCH(Z208,Data!$A:$A,0),1)=0,"",INDEX(Data!$BI:$BI,MATCH(Z208,Data!$A:$A,0),1)))</f>
        <v/>
      </c>
      <c r="Z208" s="49" t="str">
        <f ca="1">IFERROR(INDEX(Data!$A$1:X$1000,_xlfn.AGGREGATE(15,6,(OFFSET(Data!$A$1,0,MATCH(Z$6,Data!$1:$1,0)-1,1000,1)=IF(Z$7="","Yes",Z$7))/(OFFSET(Data!$A$1,0,MATCH(Z$6,Data!$1:$1,0)-1,1000,1)=IF(Z$7="","Yes",Z$7))*ROW(Data!$C$1:$C$1000),ROW(Z208)-ROW(Z$7)),1),"")</f>
        <v/>
      </c>
      <c r="AA208" s="49" t="str">
        <f ca="1">IF(AB208="","",IF(INDEX(Data!$BI:$BI,MATCH(AB208,Data!$A:$A,0),1)=0,"",INDEX(Data!$BI:$BI,MATCH(AB208,Data!$A:$A,0),1)))</f>
        <v/>
      </c>
      <c r="AB208" s="49" t="str">
        <f ca="1">IFERROR(INDEX(Data!$A$1:Z$1000,_xlfn.AGGREGATE(15,6,(OFFSET(Data!$A$1,0,MATCH(AB$6,Data!$1:$1,0)-1,1000,1)=IF(AB$7="","Yes",AB$7))/(OFFSET(Data!$A$1,0,MATCH(AB$6,Data!$1:$1,0)-1,1000,1)=IF(AB$7="","Yes",AB$7))*ROW(Data!$C$1:$C$1000),ROW(AB208)-ROW(AB$7)),1),"")</f>
        <v/>
      </c>
      <c r="AC208" s="49" t="str">
        <f ca="1">IF(AD208="","",IF(INDEX(Data!$BI:$BI,MATCH(AD208,Data!$A:$A,0),1)=0,"",INDEX(Data!$BI:$BI,MATCH(AD208,Data!$A:$A,0),1)))</f>
        <v/>
      </c>
      <c r="AD208" s="49" t="str">
        <f ca="1">IFERROR(INDEX(Data!$A$1:AB$1000,_xlfn.AGGREGATE(15,6,(OFFSET(Data!$A$1,0,MATCH(AD$6,Data!$1:$1,0)-1,1000,1)=IF(AD$7="","Yes",AD$7))/(OFFSET(Data!$A$1,0,MATCH(AD$6,Data!$1:$1,0)-1,1000,1)=IF(AD$7="","Yes",AD$7))*ROW(Data!$C$1:$C$1000),ROW(AD208)-ROW(AD$7)),1),"")</f>
        <v/>
      </c>
      <c r="AE208" s="49" t="str">
        <f ca="1">IF(AF208="","",IF(INDEX(Data!$BI:$BI,MATCH(AF208,Data!$A:$A,0),1)=0,"",INDEX(Data!$BI:$BI,MATCH(AF208,Data!$A:$A,0),1)))</f>
        <v/>
      </c>
      <c r="AF208" s="49" t="str">
        <f ca="1">IFERROR(INDEX(Data!$A$1:AJ$1000,_xlfn.AGGREGATE(15,6,(OFFSET(Data!$A$1,0,MATCH(AF$6,Data!$1:$1,0)-1,1000,1)=IF(AF$7="","Yes",AF$7))/(OFFSET(Data!$A$1,0,MATCH(AF$6,Data!$1:$1,0)-1,1000,1)=IF(AF$7="","Yes",AF$7))*ROW(Data!$C$1:$C$1000),ROW(AF208)-ROW(AF$7)),1),"")</f>
        <v/>
      </c>
      <c r="AG208" s="49" t="str">
        <f ca="1">IF(AH208="","",IF(INDEX(Data!$BI:$BI,MATCH(AH208,Data!$A:$A,0),1)=0,"",INDEX(Data!$BI:$BI,MATCH(AH208,Data!$A:$A,0),1)))</f>
        <v/>
      </c>
      <c r="AH208" s="49" t="str">
        <f ca="1">IFERROR(INDEX(Data!$A$1:AL$1000,_xlfn.AGGREGATE(15,6,(OFFSET(Data!$A$1,0,MATCH(AH$6,Data!$1:$1,0)-1,1000,1)=IF(AH$7="","Yes",AH$7))/(OFFSET(Data!$A$1,0,MATCH(AH$6,Data!$1:$1,0)-1,1000,1)=IF(AH$7="","Yes",AH$7))*ROW(Data!$C$1:$C$1000),ROW(AH208)-ROW(AH$7)),1),"")</f>
        <v/>
      </c>
    </row>
  </sheetData>
  <conditionalFormatting sqref="A2:A4">
    <cfRule type="expression" dxfId="583" priority="152">
      <formula>A2=3</formula>
    </cfRule>
    <cfRule type="expression" dxfId="582" priority="153">
      <formula>A2=2</formula>
    </cfRule>
    <cfRule type="expression" dxfId="581" priority="154">
      <formula>A2=1</formula>
    </cfRule>
  </conditionalFormatting>
  <conditionalFormatting sqref="A8:A208">
    <cfRule type="expression" dxfId="580" priority="147">
      <formula>A8=3</formula>
    </cfRule>
    <cfRule type="expression" dxfId="579" priority="148">
      <formula>A8=2</formula>
    </cfRule>
    <cfRule type="expression" dxfId="578" priority="149">
      <formula>A8=1</formula>
    </cfRule>
  </conditionalFormatting>
  <conditionalFormatting sqref="F4">
    <cfRule type="expression" dxfId="577" priority="140">
      <formula>OR($F$2="Select",$F$2="")</formula>
    </cfRule>
  </conditionalFormatting>
  <conditionalFormatting sqref="D4">
    <cfRule type="expression" dxfId="576" priority="96">
      <formula>OR($D$2="Select",$D$2="")</formula>
    </cfRule>
  </conditionalFormatting>
  <conditionalFormatting sqref="C8:C208">
    <cfRule type="expression" dxfId="575" priority="55">
      <formula>C8=3</formula>
    </cfRule>
    <cfRule type="expression" dxfId="574" priority="56">
      <formula>C8=2</formula>
    </cfRule>
    <cfRule type="expression" dxfId="573" priority="57">
      <formula>C8=1</formula>
    </cfRule>
  </conditionalFormatting>
  <conditionalFormatting sqref="AG8:AG208 AE8:AE208 AA8:AA208 Y8:Y208 W8:W208 U8:U208 S8:S208 Q8:Q208 O8:O208 M8:M208 K8:K208 I8:I208 G8:G208 E8:E208">
    <cfRule type="expression" dxfId="572" priority="17">
      <formula>E8=3</formula>
    </cfRule>
    <cfRule type="expression" dxfId="571" priority="18">
      <formula>E8=2</formula>
    </cfRule>
    <cfRule type="expression" dxfId="570" priority="19">
      <formula>E8=1</formula>
    </cfRule>
  </conditionalFormatting>
  <conditionalFormatting sqref="B8:B208">
    <cfRule type="expression" dxfId="569" priority="15">
      <formula>AND($D$2&lt;&gt;"",ISNUMBER(SEARCH("*"&amp;$D$2&amp;"*",B8)))</formula>
    </cfRule>
  </conditionalFormatting>
  <conditionalFormatting sqref="X8:X208 AH8:AH208 AF8:AF208 AB8:AB208 Z8:Z208 V8:V208 T8:T208 R8:R208 P8:P208 N8:N208 L8:L208 J8:J208 H8:H208 F8:F208 D8:D208">
    <cfRule type="expression" dxfId="568" priority="7">
      <formula>AND($D$2&lt;&gt;"",ISNUMBER(SEARCH("*"&amp;$D$2&amp;"*",D8)))</formula>
    </cfRule>
  </conditionalFormatting>
  <conditionalFormatting sqref="AC8:AC208">
    <cfRule type="expression" dxfId="567" priority="3">
      <formula>AC8=3</formula>
    </cfRule>
    <cfRule type="expression" dxfId="566" priority="4">
      <formula>AC8=2</formula>
    </cfRule>
    <cfRule type="expression" dxfId="565" priority="5">
      <formula>AC8=1</formula>
    </cfRule>
  </conditionalFormatting>
  <conditionalFormatting sqref="AD8:AD208">
    <cfRule type="expression" dxfId="564"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492</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805</v>
      </c>
    </row>
    <row r="4" spans="2:5" x14ac:dyDescent="0.4">
      <c r="B4" s="1"/>
    </row>
    <row r="5" spans="2:5" x14ac:dyDescent="0.4">
      <c r="C5" s="69">
        <v>1</v>
      </c>
      <c r="D5" s="69">
        <v>2</v>
      </c>
      <c r="E5" s="69">
        <v>3</v>
      </c>
    </row>
    <row r="6" spans="2:5" x14ac:dyDescent="0.4">
      <c r="B6" s="69" t="s">
        <v>290</v>
      </c>
      <c r="C6" s="8">
        <f ca="1">IFERROR(MATCH(1,$BC$22:$BC$72,0),"No result")</f>
        <v>1</v>
      </c>
      <c r="D6" s="8">
        <f ca="1">IFERROR(MATCH(2,$BC$22:$BC$72,0),"No result")</f>
        <v>51</v>
      </c>
      <c r="E6" s="8">
        <f ca="1">IFERROR(MATCH(3,$BC$22:$BC$72,0),"No result")</f>
        <v>15</v>
      </c>
    </row>
    <row r="7" spans="2:5" s="1" customFormat="1" ht="43.75" x14ac:dyDescent="0.4">
      <c r="B7" s="69" t="s">
        <v>810</v>
      </c>
      <c r="C7" s="55" t="str">
        <f t="shared" ref="C7:E17" ca="1" si="0">IF(C$6="No result","",INDEX($A$22:$BY$72,C$6,MATCH($B7,$21:$21,0)))</f>
        <v>Philo</v>
      </c>
      <c r="D7" s="55" t="str">
        <f t="shared" ca="1" si="0"/>
        <v>Spectrum TV Essentials</v>
      </c>
      <c r="E7" s="55" t="str">
        <f t="shared" ca="1" si="0"/>
        <v>AT&amp;T Watch TV</v>
      </c>
    </row>
    <row r="8" spans="2:5" s="1" customFormat="1" x14ac:dyDescent="0.4">
      <c r="B8" s="69" t="s">
        <v>811</v>
      </c>
      <c r="C8" s="55">
        <f t="shared" ca="1" si="0"/>
        <v>0</v>
      </c>
      <c r="D8" s="55">
        <f t="shared" ca="1" si="0"/>
        <v>0</v>
      </c>
      <c r="E8" s="55">
        <f t="shared" ca="1" si="0"/>
        <v>0</v>
      </c>
    </row>
    <row r="9" spans="2:5" s="1" customFormat="1" x14ac:dyDescent="0.4">
      <c r="B9" s="69" t="s">
        <v>829</v>
      </c>
      <c r="C9" s="55" t="str">
        <f t="shared" ca="1" si="0"/>
        <v/>
      </c>
      <c r="D9" s="55" t="str">
        <f t="shared" ca="1" si="0"/>
        <v/>
      </c>
      <c r="E9" s="55" t="str">
        <f t="shared" ca="1" si="0"/>
        <v/>
      </c>
    </row>
    <row r="10" spans="2:5" s="1" customFormat="1" ht="43.75" x14ac:dyDescent="0.4">
      <c r="B10" s="69" t="s">
        <v>818</v>
      </c>
      <c r="C10" s="55" t="str">
        <f t="shared" ca="1" si="0"/>
        <v>Spectrum TV Essentials</v>
      </c>
      <c r="D10" s="55" t="str">
        <f t="shared" ca="1" si="0"/>
        <v/>
      </c>
      <c r="E10" s="55" t="str">
        <f t="shared" ca="1" si="0"/>
        <v>Spectrum TV Essentials</v>
      </c>
    </row>
    <row r="11" spans="2:5" s="1" customFormat="1" x14ac:dyDescent="0.4">
      <c r="B11" s="69" t="s">
        <v>819</v>
      </c>
      <c r="C11" s="55">
        <f t="shared" ca="1" si="0"/>
        <v>0</v>
      </c>
      <c r="D11" s="55">
        <f t="shared" ca="1" si="0"/>
        <v>0</v>
      </c>
      <c r="E11" s="55">
        <f t="shared" ca="1" si="0"/>
        <v>0</v>
      </c>
    </row>
    <row r="12" spans="2:5" s="1" customFormat="1" x14ac:dyDescent="0.4">
      <c r="B12" s="69" t="s">
        <v>830</v>
      </c>
      <c r="C12" s="55" t="str">
        <f t="shared" ca="1" si="0"/>
        <v/>
      </c>
      <c r="D12" s="55" t="str">
        <f t="shared" ca="1" si="0"/>
        <v/>
      </c>
      <c r="E12" s="55" t="str">
        <f t="shared" ca="1" si="0"/>
        <v/>
      </c>
    </row>
    <row r="13" spans="2:5" s="1" customFormat="1" x14ac:dyDescent="0.4">
      <c r="B13" s="69" t="s">
        <v>428</v>
      </c>
      <c r="C13" s="56">
        <f t="shared" ca="1" si="0"/>
        <v>35</v>
      </c>
      <c r="D13" s="56">
        <f t="shared" ca="1" si="0"/>
        <v>15</v>
      </c>
      <c r="E13" s="56">
        <f t="shared" ca="1" si="0"/>
        <v>30</v>
      </c>
    </row>
    <row r="14" spans="2:5" s="1" customFormat="1" x14ac:dyDescent="0.4">
      <c r="B14" s="69" t="s">
        <v>429</v>
      </c>
      <c r="C14" s="55">
        <f t="shared" ca="1" si="0"/>
        <v>115</v>
      </c>
      <c r="D14" s="55">
        <f t="shared" ca="1" si="0"/>
        <v>94</v>
      </c>
      <c r="E14" s="55">
        <f t="shared" ca="1" si="0"/>
        <v>104</v>
      </c>
    </row>
    <row r="15" spans="2:5" s="1" customFormat="1" x14ac:dyDescent="0.4">
      <c r="B15" s="69" t="s">
        <v>443</v>
      </c>
      <c r="C15" s="55">
        <f t="shared" ca="1" si="0"/>
        <v>9</v>
      </c>
      <c r="D15" s="55">
        <f t="shared" ca="1" si="0"/>
        <v>8</v>
      </c>
      <c r="E15" s="55">
        <f t="shared" ca="1" si="0"/>
        <v>8</v>
      </c>
    </row>
    <row r="16" spans="2:5" s="1" customFormat="1" x14ac:dyDescent="0.4">
      <c r="B16" s="17" t="s">
        <v>491</v>
      </c>
      <c r="C16" s="57">
        <f t="shared" ca="1" si="0"/>
        <v>1</v>
      </c>
      <c r="D16" s="57">
        <f t="shared" ca="1" si="0"/>
        <v>0.88888888888888884</v>
      </c>
      <c r="E16" s="57">
        <f t="shared" ca="1" si="0"/>
        <v>0.88888888888888884</v>
      </c>
    </row>
    <row r="17" spans="1:61" s="1" customFormat="1" x14ac:dyDescent="0.4">
      <c r="B17" s="69" t="s">
        <v>507</v>
      </c>
      <c r="C17" s="75">
        <f t="shared" ca="1" si="0"/>
        <v>3.8888888888888888</v>
      </c>
      <c r="D17" s="75">
        <f t="shared" ca="1" si="0"/>
        <v>1.875</v>
      </c>
      <c r="E17" s="75">
        <f t="shared" ca="1" si="0"/>
        <v>3.75</v>
      </c>
    </row>
    <row r="18" spans="1:61" x14ac:dyDescent="0.4">
      <c r="B18" s="69" t="s">
        <v>292</v>
      </c>
      <c r="C18" s="70"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70" t="str">
        <f ca="1">IF(D6="No result","(#"&amp;D$5&amp;") No Result",IF(D10="","(#"&amp;D$5&amp;") "&amp;D7&amp;" by itself (+"&amp;D8&amp;" Add-Ons)","(#"&amp;D$5&amp;") "&amp;D7&amp;" with (+"&amp;D8&amp;" Add-Ons) / "&amp;D10&amp;" (+"&amp;D11&amp;" Add-Ons) ")&amp;" ["&amp;TEXT(D16,"%0")&amp;" of marked] for "&amp;TEXT(D13,"$0"))</f>
        <v>(#2) Spectrum TV Essentials by itself (+0 Add-Ons) [%89 of marked] for $15</v>
      </c>
      <c r="E18" s="70" t="str">
        <f ca="1">IF(E6="No result","(#"&amp;E$5&amp;") No Result",IF(E10="","(#"&amp;E$5&amp;") "&amp;E7&amp;" by itself (+"&amp;E8&amp;" Add-Ons)","(#"&amp;E$5&amp;") "&amp;E7&amp;" with (+"&amp;E8&amp;" Add-Ons) / "&amp;E10&amp;" (+"&amp;E11&amp;" Add-Ons) ")&amp;" ["&amp;TEXT(E16,"%0")&amp;" of marked] for "&amp;TEXT(E13,"$0"))</f>
        <v>(#3) AT&amp;T Watch TV with (+0 Add-Ons) / Spectrum TV Essentials (+0 Add-Ons)  [%89 of marked] for $30</v>
      </c>
    </row>
    <row r="19" spans="1:61" x14ac:dyDescent="0.4">
      <c r="AV19" t="s">
        <v>732</v>
      </c>
      <c r="AW19" t="s">
        <v>733</v>
      </c>
      <c r="AX19" t="s">
        <v>734</v>
      </c>
      <c r="AY19" t="s">
        <v>733</v>
      </c>
    </row>
    <row r="20" spans="1:61" x14ac:dyDescent="0.4">
      <c r="B20" s="17" t="s">
        <v>248</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5">
        <f ca="1">MIN(AR22:AR72)</f>
        <v>15</v>
      </c>
      <c r="AW20" s="166">
        <f ca="1">MAX(AS22:AS72)</f>
        <v>1</v>
      </c>
      <c r="AX20" s="165">
        <f ca="1">MAX(AR22:AR72)</f>
        <v>185</v>
      </c>
      <c r="AY20" s="166">
        <f ca="1">MAX(AS22:AS72)</f>
        <v>1</v>
      </c>
    </row>
    <row r="21" spans="1:61" s="1" customFormat="1" ht="72.900000000000006" x14ac:dyDescent="0.4">
      <c r="A21" s="8" t="s">
        <v>806</v>
      </c>
      <c r="B21" s="8" t="s">
        <v>496</v>
      </c>
      <c r="C21" s="135" t="str">
        <f>Services!R1</f>
        <v>Philo</v>
      </c>
      <c r="D21" s="122" t="str">
        <f>Services!S1</f>
        <v>Sling Orange</v>
      </c>
      <c r="E21" s="122" t="str">
        <f>Services!T1</f>
        <v>Sling Blue</v>
      </c>
      <c r="F21" s="122" t="str">
        <f>Services!U1</f>
        <v>AT&amp;T TV Now Plus</v>
      </c>
      <c r="G21" s="122" t="str">
        <f>Services!V1</f>
        <v>AT&amp;T TV Now Max</v>
      </c>
      <c r="H21" s="122" t="str">
        <f>Services!W1</f>
        <v>AT&amp;T TV Now Entertainment</v>
      </c>
      <c r="I21" s="122" t="str">
        <f>Services!X1</f>
        <v>AT&amp;T TV Now Choice</v>
      </c>
      <c r="J21" s="122" t="str">
        <f>Services!Y1</f>
        <v>AT&amp;T TV Now Xtra</v>
      </c>
      <c r="K21" s="122" t="str">
        <f>Services!Z1</f>
        <v>AT&amp;T TV Now Ultimate</v>
      </c>
      <c r="L21" s="122" t="str">
        <f>Services!AA1</f>
        <v>AT&amp;T TV Now Optimo Mas</v>
      </c>
      <c r="M21" s="122" t="str">
        <f>Services!AB1</f>
        <v>YouTube TV</v>
      </c>
      <c r="N21" s="122" t="str">
        <f>Services!AC1</f>
        <v>Hulu with Live TV</v>
      </c>
      <c r="O21" s="122" t="str">
        <f>Services!AD1</f>
        <v>PS Vue</v>
      </c>
      <c r="P21" s="122" t="str">
        <f>Services!AE1</f>
        <v>Fubo TV</v>
      </c>
      <c r="Q21" s="122" t="str">
        <f>Services!AF1</f>
        <v>AT&amp;T Watch TV</v>
      </c>
      <c r="R21" s="122" t="str">
        <f>Services!AG1</f>
        <v>KlowdTV</v>
      </c>
      <c r="S21" s="122" t="str">
        <f>Services!AH1</f>
        <v>Spectrum TV Essentials</v>
      </c>
      <c r="T21" s="21" t="s">
        <v>810</v>
      </c>
      <c r="U21" s="21" t="s">
        <v>812</v>
      </c>
      <c r="V21" s="21" t="s">
        <v>813</v>
      </c>
      <c r="W21" s="21" t="s">
        <v>814</v>
      </c>
      <c r="X21" s="21" t="s">
        <v>815</v>
      </c>
      <c r="Y21" s="21" t="s">
        <v>811</v>
      </c>
      <c r="Z21" s="21" t="s">
        <v>817</v>
      </c>
      <c r="AA21" s="21" t="s">
        <v>829</v>
      </c>
      <c r="AB21" s="21" t="s">
        <v>816</v>
      </c>
      <c r="AC21" s="22" t="s">
        <v>495</v>
      </c>
      <c r="AD21" s="22" t="s">
        <v>818</v>
      </c>
      <c r="AE21" s="22" t="s">
        <v>820</v>
      </c>
      <c r="AF21" s="22" t="s">
        <v>821</v>
      </c>
      <c r="AG21" s="22" t="s">
        <v>822</v>
      </c>
      <c r="AH21" s="22" t="s">
        <v>823</v>
      </c>
      <c r="AI21" s="22" t="s">
        <v>819</v>
      </c>
      <c r="AJ21" s="22" t="s">
        <v>825</v>
      </c>
      <c r="AK21" s="22" t="s">
        <v>830</v>
      </c>
      <c r="AL21" s="22" t="s">
        <v>824</v>
      </c>
      <c r="AM21" s="22" t="s">
        <v>832</v>
      </c>
      <c r="AN21" s="22" t="s">
        <v>833</v>
      </c>
      <c r="AO21" s="23" t="s">
        <v>447</v>
      </c>
      <c r="AP21" s="23" t="s">
        <v>429</v>
      </c>
      <c r="AQ21" s="23" t="s">
        <v>443</v>
      </c>
      <c r="AR21" s="23" t="s">
        <v>428</v>
      </c>
      <c r="AS21" s="23" t="s">
        <v>491</v>
      </c>
      <c r="AT21" s="23" t="s">
        <v>507</v>
      </c>
      <c r="AU21" s="23" t="s">
        <v>834</v>
      </c>
      <c r="AV21" s="44" t="s">
        <v>724</v>
      </c>
      <c r="AW21" s="44" t="s">
        <v>725</v>
      </c>
      <c r="AX21" s="44" t="s">
        <v>726</v>
      </c>
      <c r="AY21" s="44" t="s">
        <v>727</v>
      </c>
      <c r="AZ21" s="44" t="s">
        <v>729</v>
      </c>
      <c r="BA21" s="44" t="s">
        <v>730</v>
      </c>
      <c r="BB21" s="44" t="s">
        <v>728</v>
      </c>
      <c r="BC21" s="44" t="s">
        <v>731</v>
      </c>
    </row>
    <row r="22" spans="1:61" x14ac:dyDescent="0.4">
      <c r="A22" s="24" t="s">
        <v>807</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4">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68">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57</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4">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68">
        <f t="array" aca="1" ref="AL22" ca="1">SUM(IF(OFFSET(Service_DB,,,,1)=AD22,IF(ISNUMBER(SEARCH(OFFSET(Service_DB,,1,,1),AK22)),OFFSET(Service_DB,,2,,1),0),0))</f>
        <v>0</v>
      </c>
      <c r="AM22" s="24" t="str">
        <f ca="1">T22&amp;AD22&amp;V22+X22+AF22+AH22&amp;W22+AB22+AG22+AL22</f>
        <v>PhiloSpectrum TV Essentials935</v>
      </c>
      <c r="AN22" s="24"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115</v>
      </c>
      <c r="AQ22" s="9">
        <f t="shared" ref="AQ22:AQ52" ca="1" si="12">IF(AO22="","",V22+X22+AF22+AH22)</f>
        <v>9</v>
      </c>
      <c r="AR22" s="14">
        <f t="shared" ref="AR22:AR52" ca="1" si="13">IF(AO22="","",W22+AB22+AG22+AL22)</f>
        <v>35</v>
      </c>
      <c r="AS22" s="24">
        <f t="shared" ref="AS22:AS52" ca="1" si="14">IF(AO22="","",IF($B$2=0,0,AQ22/$B$2))</f>
        <v>1</v>
      </c>
      <c r="AT22" s="74">
        <f t="shared" ref="AT22:AT52" ca="1" si="15">IF(AQ22=0,"",IF(AQ22="","",AR22/AQ22))</f>
        <v>3.8888888888888888</v>
      </c>
      <c r="AU22" s="8">
        <f ca="1">Y22+AH22</f>
        <v>0</v>
      </c>
      <c r="AV22" s="123">
        <f t="shared" ref="AV22:AV52" ca="1" si="16">IF($AO22="","",ABS(AR22-AV$20))</f>
        <v>20</v>
      </c>
      <c r="AW22" s="124">
        <f t="shared" ref="AW22:AW52" ca="1" si="17">IF($AO22="","",ABS(AS22-AW$20))</f>
        <v>0</v>
      </c>
      <c r="AX22" s="124">
        <f t="shared" ref="AX22:AX52" ca="1" si="18">IF($AO22="","",AV22/AX$20)</f>
        <v>0.10810810810810811</v>
      </c>
      <c r="AY22" s="124">
        <f t="shared" ref="AY22:AY52" ca="1" si="19">IF($AO22="","",AW22/AY$20)</f>
        <v>0</v>
      </c>
      <c r="AZ22" s="124">
        <f t="shared" ref="AZ22:AZ52" ca="1" si="20">IF($AO22="","",AVERAGE(AX22:AY22))</f>
        <v>5.4054054054054057E-2</v>
      </c>
      <c r="BA22" s="9">
        <f ca="1">IF($AO22="","",RANK(AZ22,AZ$22:AZ$72,1)+COUNTIF(AZ$22:AZ22,AZ22)-1)</f>
        <v>1</v>
      </c>
      <c r="BB22" s="124">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4" t="s">
        <v>807</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4">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68">
        <f t="array" aca="1" ref="AB23" ca="1">SUM(IF(OFFSET(Service_DB,,,,1)=T23,IF(ISNUMBER(SEARCH(OFFSET(Service_DB,,1,,1),AA23)),OFFSET(Service_DB,,2,,1),0),0))</f>
        <v>5</v>
      </c>
      <c r="AC23" s="9">
        <f t="array" aca="1" ref="AC23" ca="1">IF(SUM(C23:S23)=0,0,MIN(IF(IF(C23:S23=MAX(C23:S23),(C$20:S$20))=MIN(IF(C23:S23=MAX(C23:S23),(C$20:S$20))),COLUMN(C$20:S$20))))</f>
        <v>10</v>
      </c>
      <c r="AD23" s="9" t="str">
        <f t="shared" ca="1" si="6"/>
        <v>AT&amp;T 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4">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68">
        <f t="array" aca="1" ref="AL23" ca="1">SUM(IF(OFFSET(Service_DB,,,,1)=AD23,IF(ISNUMBER(SEARCH(OFFSET(Service_DB,,1,,1),AK23)),OFFSET(Service_DB,,2,,1),0),0))</f>
        <v>0</v>
      </c>
      <c r="AM23" s="24" t="str">
        <f t="shared" ref="AM23:AM72" ca="1" si="23">T23&amp;AD23&amp;V23+X23+AF23+AH23&amp;W23+AB23+AG23+AL23</f>
        <v>Sling OrangeAT&amp;T TV Now Xtra9154</v>
      </c>
      <c r="AN23" s="24" t="str">
        <f t="shared" ref="AN23:AN72" ca="1" si="24">AD23&amp;T23&amp;V23+X23+AF23+AH23&amp;W23+AB23+AG23+AL23</f>
        <v>AT&amp;T TV Now XtraSling Orange9154</v>
      </c>
      <c r="AO23" s="9" t="str">
        <f ca="1">IF(AND(V23=0,X23=0),"",IF(A23="1a",T23,IF(AD23="","",IF(OR(ISNUMBER(MATCH(AM23,AM$21:AM22,0)),ISNUMBER(MATCH(AN23,AM$21:AM22,0))),"",T23&amp;"/"&amp;AD23))))</f>
        <v>Sling Orange/AT&amp;T TV Now Xtra</v>
      </c>
      <c r="AP23" s="9">
        <f t="shared" ca="1" si="11"/>
        <v>132</v>
      </c>
      <c r="AQ23" s="9">
        <f t="shared" ca="1" si="12"/>
        <v>9</v>
      </c>
      <c r="AR23" s="14">
        <f t="shared" ca="1" si="13"/>
        <v>154</v>
      </c>
      <c r="AS23" s="24">
        <f t="shared" ca="1" si="14"/>
        <v>1</v>
      </c>
      <c r="AT23" s="74">
        <f t="shared" ca="1" si="15"/>
        <v>17.111111111111111</v>
      </c>
      <c r="AU23" s="8">
        <f t="shared" ref="AU23:AU72" ca="1" si="25">Y23+AH23</f>
        <v>1</v>
      </c>
      <c r="AV23" s="123">
        <f t="shared" ca="1" si="16"/>
        <v>139</v>
      </c>
      <c r="AW23" s="124">
        <f t="shared" ca="1" si="17"/>
        <v>0</v>
      </c>
      <c r="AX23" s="124">
        <f t="shared" ca="1" si="18"/>
        <v>0.75135135135135134</v>
      </c>
      <c r="AY23" s="124">
        <f t="shared" ca="1" si="19"/>
        <v>0</v>
      </c>
      <c r="AZ23" s="124">
        <f t="shared" ca="1" si="20"/>
        <v>0.37567567567567567</v>
      </c>
      <c r="BA23" s="9">
        <f ca="1">IF($AO23="","",RANK(AZ23,AZ$22:AZ$72,1)+COUNTIF(AZ$22:AZ23,AZ23)-1)</f>
        <v>27</v>
      </c>
      <c r="BB23" s="124">
        <f t="shared" ca="1" si="21"/>
        <v>0.37567567567567567</v>
      </c>
      <c r="BC23" s="9">
        <f ca="1">IF($AO23="","",RANK(BB23,BB$22:BB$72,1)+COUNTIF(BB$22:BB23,BB23)-1)</f>
        <v>27</v>
      </c>
    </row>
    <row r="24" spans="1:61" x14ac:dyDescent="0.4">
      <c r="A24" s="24" t="s">
        <v>807</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3</v>
      </c>
      <c r="T24" s="9" t="str">
        <f t="shared" si="2"/>
        <v>Sling Blue</v>
      </c>
      <c r="U24" s="9">
        <f ca="1">COUNTIFS(OFFSET(Data!$A$1,0,MATCH(T24,Data!$1:$1,0)-1,1000,1),"Yes")</f>
        <v>46</v>
      </c>
      <c r="V24" s="9">
        <f ca="1">COUNTIFS(OFFSET(Data!$A$1,0,MATCH($T24&amp;" qualify",Data!$1:$1,0)-1,1000,1),1)</f>
        <v>4</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4">
        <f t="shared" ca="1" si="5"/>
        <v>0.55555555555555558</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68">
        <f t="array" aca="1" ref="AB24" ca="1">SUM(IF(OFFSET(Service_DB,,,,1)=T24,IF(ISNUMBER(SEARCH(OFFSET(Service_DB,,1,,1),AA24)),OFFSET(Service_DB,,2,,1),0),0))</f>
        <v>5</v>
      </c>
      <c r="AC24" s="9">
        <f t="array" aca="1" ref="AC24" ca="1">IF(SUM(C24:S24)=0,0,MIN(IF(IF(C24:S24=MAX(C24:S24),(C$20:S$20))=MIN(IF(C24:S24=MAX(C24:S24),(C$20:S$20))),COLUMN(C$20:S$20))))</f>
        <v>10</v>
      </c>
      <c r="AD24" s="9" t="str">
        <f t="shared" ca="1" si="6"/>
        <v>AT&amp;T TV Now Xtra</v>
      </c>
      <c r="AE24" s="9">
        <f ca="1">IF(AD24="",0,COUNTIFS(OFFSET(Data!$A$1,0,MATCH(T24,Data!$1:$1,0)-1,1000,1),"&lt;&gt;Yes",OFFSET(Data!$A$1,0,MATCH(AD24,Data!$1:$1,0)-1,1000,1),"Yes"))</f>
        <v>86</v>
      </c>
      <c r="AF24" s="9">
        <f t="shared" ca="1" si="7"/>
        <v>4</v>
      </c>
      <c r="AG24" s="14">
        <f t="shared" ca="1" si="8"/>
        <v>124</v>
      </c>
      <c r="AH24" s="9">
        <f ca="1">IF(AD24="",0,COUNTIFS(OFFSET(Data!$A$1,0,MATCH(T24&amp;" qualify",Data!$1:$1,0)-1,1000,1),"",OFFSET(Data!$A$1,0,MATCH(AD24&amp;" qualify",Data!$1:$1,0)-1,1000,1),2))</f>
        <v>0</v>
      </c>
      <c r="AI24" s="9">
        <f t="shared" ca="1" si="9"/>
        <v>0</v>
      </c>
      <c r="AJ24" s="24">
        <f t="shared" ca="1" si="10"/>
        <v>0.44444444444444442</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68">
        <f t="array" aca="1" ref="AL24" ca="1">SUM(IF(OFFSET(Service_DB,,,,1)=AD24,IF(ISNUMBER(SEARCH(OFFSET(Service_DB,,1,,1),AK24)),OFFSET(Service_DB,,2,,1),0),0))</f>
        <v>0</v>
      </c>
      <c r="AM24" s="24" t="str">
        <f t="shared" ca="1" si="23"/>
        <v>Sling BlueAT&amp;T TV Now Xtra9154</v>
      </c>
      <c r="AN24" s="24" t="str">
        <f t="shared" ca="1" si="24"/>
        <v>AT&amp;T TV Now XtraSling Blue9154</v>
      </c>
      <c r="AO24" s="9" t="str">
        <f ca="1">IF(AND(V24=0,X24=0),"",IF(A24="1a",T24,IF(AD24="","",IF(OR(ISNUMBER(MATCH(AM24,AM$21:AM23,0)),ISNUMBER(MATCH(AN24,AM$21:AM23,0))),"",T24&amp;"/"&amp;AD24))))</f>
        <v>Sling Blue/AT&amp;T TV Now Xtra</v>
      </c>
      <c r="AP24" s="9">
        <f t="shared" ca="1" si="11"/>
        <v>132</v>
      </c>
      <c r="AQ24" s="9">
        <f t="shared" ca="1" si="12"/>
        <v>9</v>
      </c>
      <c r="AR24" s="14">
        <f t="shared" ca="1" si="13"/>
        <v>154</v>
      </c>
      <c r="AS24" s="24">
        <f t="shared" ca="1" si="14"/>
        <v>1</v>
      </c>
      <c r="AT24" s="74">
        <f t="shared" ca="1" si="15"/>
        <v>17.111111111111111</v>
      </c>
      <c r="AU24" s="8">
        <f t="shared" ca="1" si="25"/>
        <v>1</v>
      </c>
      <c r="AV24" s="123">
        <f t="shared" ca="1" si="16"/>
        <v>139</v>
      </c>
      <c r="AW24" s="124">
        <f t="shared" ca="1" si="17"/>
        <v>0</v>
      </c>
      <c r="AX24" s="124">
        <f t="shared" ca="1" si="18"/>
        <v>0.75135135135135134</v>
      </c>
      <c r="AY24" s="124">
        <f t="shared" ca="1" si="19"/>
        <v>0</v>
      </c>
      <c r="AZ24" s="124">
        <f t="shared" ca="1" si="20"/>
        <v>0.37567567567567567</v>
      </c>
      <c r="BA24" s="9">
        <f ca="1">IF($AO24="","",RANK(AZ24,AZ$22:AZ$72,1)+COUNTIF(AZ$22:AZ24,AZ24)-1)</f>
        <v>28</v>
      </c>
      <c r="BB24" s="124">
        <f t="shared" ca="1" si="21"/>
        <v>0.37567567567567567</v>
      </c>
      <c r="BC24" s="9">
        <f ca="1">IF($AO24="","",RANK(BB24,BB$22:BB$72,1)+COUNTIF(BB$22:BB24,BB24)-1)</f>
        <v>28</v>
      </c>
    </row>
    <row r="25" spans="1:61" x14ac:dyDescent="0.4">
      <c r="A25" s="24" t="s">
        <v>807</v>
      </c>
      <c r="B25" s="122"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AT&amp;T 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4">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68">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4">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68">
        <f t="array" aca="1" ref="AL25" ca="1">SUM(IF(OFFSET(Service_DB,,,,1)=AD25,IF(ISNUMBER(SEARCH(OFFSET(Service_DB,,1,,1),AK25)),OFFSET(Service_DB,,2,,1),0),0))</f>
        <v>0</v>
      </c>
      <c r="AM25" s="24" t="str">
        <f t="shared" ca="1" si="23"/>
        <v>AT&amp;T TV Now PlusPhilo970</v>
      </c>
      <c r="AN25" s="24" t="str">
        <f t="shared" ca="1" si="24"/>
        <v>PhiloAT&amp;T TV Now Plus970</v>
      </c>
      <c r="AO25" s="9" t="str">
        <f ca="1">IF(AND(V25=0,X25=0),"",IF(A25="1a",T25,IF(AD25="","",IF(OR(ISNUMBER(MATCH(AM25,AM$21:AM24,0)),ISNUMBER(MATCH(AN25,AM$21:AM24,0))),"",T25&amp;"/"&amp;AD25))))</f>
        <v>AT&amp;T TV Now Plus/Philo</v>
      </c>
      <c r="AP25" s="9">
        <f t="shared" ca="1" si="11"/>
        <v>104</v>
      </c>
      <c r="AQ25" s="9">
        <f t="shared" ca="1" si="12"/>
        <v>9</v>
      </c>
      <c r="AR25" s="14">
        <f t="shared" ca="1" si="13"/>
        <v>70</v>
      </c>
      <c r="AS25" s="24">
        <f t="shared" ca="1" si="14"/>
        <v>1</v>
      </c>
      <c r="AT25" s="74">
        <f t="shared" ca="1" si="15"/>
        <v>7.7777777777777777</v>
      </c>
      <c r="AU25" s="8">
        <f t="shared" ca="1" si="25"/>
        <v>0</v>
      </c>
      <c r="AV25" s="123">
        <f t="shared" ca="1" si="16"/>
        <v>55</v>
      </c>
      <c r="AW25" s="124">
        <f t="shared" ca="1" si="17"/>
        <v>0</v>
      </c>
      <c r="AX25" s="124">
        <f t="shared" ca="1" si="18"/>
        <v>0.29729729729729731</v>
      </c>
      <c r="AY25" s="124">
        <f t="shared" ca="1" si="19"/>
        <v>0</v>
      </c>
      <c r="AZ25" s="124">
        <f t="shared" ca="1" si="20"/>
        <v>0.14864864864864866</v>
      </c>
      <c r="BA25" s="9">
        <f ca="1">IF($AO25="","",RANK(AZ25,AZ$22:AZ$72,1)+COUNTIF(AZ$22:AZ25,AZ25)-1)</f>
        <v>4</v>
      </c>
      <c r="BB25" s="124">
        <f t="shared" ca="1" si="21"/>
        <v>0.14864864864864866</v>
      </c>
      <c r="BC25" s="9">
        <f ca="1">IF($AO25="","",RANK(BB25,BB$22:BB$72,1)+COUNTIF(BB$22:BB25,BB25)-1)</f>
        <v>4</v>
      </c>
    </row>
    <row r="26" spans="1:61" x14ac:dyDescent="0.4">
      <c r="A26" s="24" t="s">
        <v>807</v>
      </c>
      <c r="B26" s="122"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AT&amp;T 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4">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68">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4">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68">
        <f t="array" aca="1" ref="AL26" ca="1">SUM(IF(OFFSET(Service_DB,,,,1)=AD26,IF(ISNUMBER(SEARCH(OFFSET(Service_DB,,1,,1),AK26)),OFFSET(Service_DB,,2,,1),0),0))</f>
        <v>0</v>
      </c>
      <c r="AM26" s="24" t="str">
        <f t="shared" ca="1" si="23"/>
        <v>AT&amp;T TV Now MaxPhilo990</v>
      </c>
      <c r="AN26" s="24" t="str">
        <f t="shared" ca="1" si="24"/>
        <v>PhiloAT&amp;T TV Now Max990</v>
      </c>
      <c r="AO26" s="9" t="str">
        <f ca="1">IF(AND(V26=0,X26=0),"",IF(A26="1a",T26,IF(AD26="","",IF(OR(ISNUMBER(MATCH(AM26,AM$21:AM25,0)),ISNUMBER(MATCH(AN26,AM$21:AM25,0))),"",T26&amp;"/"&amp;AD26))))</f>
        <v>AT&amp;T TV Now Max/Philo</v>
      </c>
      <c r="AP26" s="9">
        <f t="shared" ca="1" si="11"/>
        <v>117</v>
      </c>
      <c r="AQ26" s="9">
        <f t="shared" ca="1" si="12"/>
        <v>9</v>
      </c>
      <c r="AR26" s="14">
        <f t="shared" ca="1" si="13"/>
        <v>90</v>
      </c>
      <c r="AS26" s="24">
        <f t="shared" ca="1" si="14"/>
        <v>1</v>
      </c>
      <c r="AT26" s="74">
        <f t="shared" ca="1" si="15"/>
        <v>10</v>
      </c>
      <c r="AU26" s="8">
        <f t="shared" ca="1" si="25"/>
        <v>0</v>
      </c>
      <c r="AV26" s="123">
        <f t="shared" ca="1" si="16"/>
        <v>75</v>
      </c>
      <c r="AW26" s="124">
        <f t="shared" ca="1" si="17"/>
        <v>0</v>
      </c>
      <c r="AX26" s="124">
        <f t="shared" ca="1" si="18"/>
        <v>0.40540540540540543</v>
      </c>
      <c r="AY26" s="124">
        <f t="shared" ca="1" si="19"/>
        <v>0</v>
      </c>
      <c r="AZ26" s="124">
        <f t="shared" ca="1" si="20"/>
        <v>0.20270270270270271</v>
      </c>
      <c r="BA26" s="9">
        <f ca="1">IF($AO26="","",RANK(AZ26,AZ$22:AZ$72,1)+COUNTIF(AZ$22:AZ26,AZ26)-1)</f>
        <v>7</v>
      </c>
      <c r="BB26" s="124">
        <f t="shared" ca="1" si="21"/>
        <v>0.20270270270270271</v>
      </c>
      <c r="BC26" s="9">
        <f ca="1">IF($AO26="","",RANK(BB26,BB$22:BB$72,1)+COUNTIF(BB$22:BB26,BB26)-1)</f>
        <v>7</v>
      </c>
    </row>
    <row r="27" spans="1:61" x14ac:dyDescent="0.4">
      <c r="A27" s="24" t="s">
        <v>807</v>
      </c>
      <c r="B27" s="122"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AT&amp;T 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4">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68">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4">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68">
        <f t="array" aca="1" ref="AL27" ca="1">SUM(IF(OFFSET(Service_DB,,,,1)=AD27,IF(ISNUMBER(SEARCH(OFFSET(Service_DB,,1,,1),AK27)),OFFSET(Service_DB,,2,,1),0),0))</f>
        <v>0</v>
      </c>
      <c r="AM27" s="24" t="str">
        <f t="shared" ca="1" si="23"/>
        <v>AT&amp;T TV Now EntertainmentPhilo9113</v>
      </c>
      <c r="AN27" s="24" t="str">
        <f t="shared" ca="1" si="24"/>
        <v>PhiloAT&amp;T TV Now Entertainment9113</v>
      </c>
      <c r="AO27" s="9" t="str">
        <f ca="1">IF(AND(V27=0,X27=0),"",IF(A27="1a",T27,IF(AD27="","",IF(OR(ISNUMBER(MATCH(AM27,AM$21:AM26,0)),ISNUMBER(MATCH(AN27,AM$21:AM26,0))),"",T27&amp;"/"&amp;AD27))))</f>
        <v>AT&amp;T TV Now Entertainment/Philo</v>
      </c>
      <c r="AP27" s="9">
        <f t="shared" ca="1" si="11"/>
        <v>103</v>
      </c>
      <c r="AQ27" s="9">
        <f t="shared" ca="1" si="12"/>
        <v>9</v>
      </c>
      <c r="AR27" s="14">
        <f t="shared" ca="1" si="13"/>
        <v>113</v>
      </c>
      <c r="AS27" s="24">
        <f t="shared" ca="1" si="14"/>
        <v>1</v>
      </c>
      <c r="AT27" s="74">
        <f t="shared" ca="1" si="15"/>
        <v>12.555555555555555</v>
      </c>
      <c r="AU27" s="8">
        <f t="shared" ca="1" si="25"/>
        <v>0</v>
      </c>
      <c r="AV27" s="123">
        <f t="shared" ca="1" si="16"/>
        <v>98</v>
      </c>
      <c r="AW27" s="124">
        <f t="shared" ca="1" si="17"/>
        <v>0</v>
      </c>
      <c r="AX27" s="124">
        <f t="shared" ca="1" si="18"/>
        <v>0.52972972972972976</v>
      </c>
      <c r="AY27" s="124">
        <f t="shared" ca="1" si="19"/>
        <v>0</v>
      </c>
      <c r="AZ27" s="124">
        <f t="shared" ca="1" si="20"/>
        <v>0.26486486486486488</v>
      </c>
      <c r="BA27" s="9">
        <f ca="1">IF($AO27="","",RANK(AZ27,AZ$22:AZ$72,1)+COUNTIF(AZ$22:AZ27,AZ27)-1)</f>
        <v>14</v>
      </c>
      <c r="BB27" s="124">
        <f t="shared" ca="1" si="21"/>
        <v>0.26486486486486488</v>
      </c>
      <c r="BC27" s="9">
        <f ca="1">IF($AO27="","",RANK(BB27,BB$22:BB$72,1)+COUNTIF(BB$22:BB27,BB27)-1)</f>
        <v>14</v>
      </c>
    </row>
    <row r="28" spans="1:61" x14ac:dyDescent="0.4">
      <c r="A28" s="24" t="s">
        <v>807</v>
      </c>
      <c r="B28" s="122"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AT&amp;T 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4">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68">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4">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68">
        <f t="array" aca="1" ref="AL28" ca="1">SUM(IF(OFFSET(Service_DB,,,,1)=AD28,IF(ISNUMBER(SEARCH(OFFSET(Service_DB,,1,,1),AK28)),OFFSET(Service_DB,,2,,1),0),0))</f>
        <v>0</v>
      </c>
      <c r="AM28" s="24" t="str">
        <f t="shared" ca="1" si="23"/>
        <v>AT&amp;T TV Now ChoicePhilo9130</v>
      </c>
      <c r="AN28" s="24" t="str">
        <f t="shared" ca="1" si="24"/>
        <v>PhiloAT&amp;T TV Now Choice9130</v>
      </c>
      <c r="AO28" s="9" t="str">
        <f ca="1">IF(AND(V28=0,X28=0),"",IF(A28="1a",T28,IF(AD28="","",IF(OR(ISNUMBER(MATCH(AM28,AM$21:AM27,0)),ISNUMBER(MATCH(AN28,AM$21:AM27,0))),"",T28&amp;"/"&amp;AD28))))</f>
        <v>AT&amp;T TV Now Choice/Philo</v>
      </c>
      <c r="AP28" s="9">
        <f t="shared" ca="1" si="11"/>
        <v>118</v>
      </c>
      <c r="AQ28" s="9">
        <f t="shared" ca="1" si="12"/>
        <v>9</v>
      </c>
      <c r="AR28" s="14">
        <f t="shared" ca="1" si="13"/>
        <v>130</v>
      </c>
      <c r="AS28" s="24">
        <f t="shared" ca="1" si="14"/>
        <v>1</v>
      </c>
      <c r="AT28" s="74">
        <f t="shared" ca="1" si="15"/>
        <v>14.444444444444445</v>
      </c>
      <c r="AU28" s="8">
        <f t="shared" ca="1" si="25"/>
        <v>0</v>
      </c>
      <c r="AV28" s="123">
        <f t="shared" ca="1" si="16"/>
        <v>115</v>
      </c>
      <c r="AW28" s="124">
        <f t="shared" ca="1" si="17"/>
        <v>0</v>
      </c>
      <c r="AX28" s="124">
        <f t="shared" ca="1" si="18"/>
        <v>0.6216216216216216</v>
      </c>
      <c r="AY28" s="124">
        <f t="shared" ca="1" si="19"/>
        <v>0</v>
      </c>
      <c r="AZ28" s="124">
        <f t="shared" ca="1" si="20"/>
        <v>0.3108108108108108</v>
      </c>
      <c r="BA28" s="9">
        <f ca="1">IF($AO28="","",RANK(AZ28,AZ$22:AZ$72,1)+COUNTIF(AZ$22:AZ28,AZ28)-1)</f>
        <v>17</v>
      </c>
      <c r="BB28" s="124">
        <f t="shared" ca="1" si="21"/>
        <v>0.3108108108108108</v>
      </c>
      <c r="BC28" s="9">
        <f ca="1">IF($AO28="","",RANK(BB28,BB$22:BB$72,1)+COUNTIF(BB$22:BB28,BB28)-1)</f>
        <v>17</v>
      </c>
    </row>
    <row r="29" spans="1:61" x14ac:dyDescent="0.4">
      <c r="A29" s="24" t="s">
        <v>807</v>
      </c>
      <c r="B29" s="122"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AT&amp;T 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4">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68">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4"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68">
        <f t="array" aca="1" ref="AL29" ca="1">SUM(IF(OFFSET(Service_DB,,,,1)=AD29,IF(ISNUMBER(SEARCH(OFFSET(Service_DB,,1,,1),AK29)),OFFSET(Service_DB,,2,,1),0),0))</f>
        <v>0</v>
      </c>
      <c r="AM29" s="24" t="str">
        <f t="shared" ca="1" si="23"/>
        <v>AT&amp;T TV Now Xtra9124</v>
      </c>
      <c r="AN29" s="24" t="str">
        <f t="shared" ca="1" si="24"/>
        <v>AT&amp;T TV Now Xtra9124</v>
      </c>
      <c r="AO29" s="9" t="str">
        <f ca="1">IF(AND(V29=0,X29=0),"",IF(A29="1a",T29,IF(AD29="","",IF(OR(ISNUMBER(MATCH(AM29,AM$21:AM28,0)),ISNUMBER(MATCH(AN29,AM$21:AM28,0))),"",T29&amp;"/"&amp;AD29))))</f>
        <v/>
      </c>
      <c r="AP29" s="9" t="str">
        <f t="shared" ca="1" si="11"/>
        <v/>
      </c>
      <c r="AQ29" s="9" t="str">
        <f t="shared" ca="1" si="12"/>
        <v/>
      </c>
      <c r="AR29" s="14" t="str">
        <f t="shared" ca="1" si="13"/>
        <v/>
      </c>
      <c r="AS29" s="24" t="str">
        <f t="shared" ca="1" si="14"/>
        <v/>
      </c>
      <c r="AT29" s="74" t="str">
        <f t="shared" ca="1" si="15"/>
        <v/>
      </c>
      <c r="AU29" s="8">
        <f t="shared" ca="1" si="25"/>
        <v>0</v>
      </c>
      <c r="AV29" s="123" t="str">
        <f t="shared" ca="1" si="16"/>
        <v/>
      </c>
      <c r="AW29" s="124" t="str">
        <f t="shared" ca="1" si="17"/>
        <v/>
      </c>
      <c r="AX29" s="124" t="str">
        <f t="shared" ca="1" si="18"/>
        <v/>
      </c>
      <c r="AY29" s="124" t="str">
        <f t="shared" ca="1" si="19"/>
        <v/>
      </c>
      <c r="AZ29" s="124" t="str">
        <f t="shared" ca="1" si="20"/>
        <v/>
      </c>
      <c r="BA29" s="9" t="str">
        <f ca="1">IF($AO29="","",RANK(AZ29,AZ$22:AZ$72,1)+COUNTIF(AZ$22:AZ29,AZ29)-1)</f>
        <v/>
      </c>
      <c r="BB29" s="124" t="str">
        <f t="shared" ca="1" si="21"/>
        <v/>
      </c>
      <c r="BC29" s="9" t="str">
        <f ca="1">IF($AO29="","",RANK(BB29,BB$22:BB$72,1)+COUNTIF(BB$22:BB29,BB29)-1)</f>
        <v/>
      </c>
    </row>
    <row r="30" spans="1:61" x14ac:dyDescent="0.4">
      <c r="A30" s="24" t="s">
        <v>807</v>
      </c>
      <c r="B30" s="122"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AT&amp;T 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4">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68">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4"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68">
        <f t="array" aca="1" ref="AL30" ca="1">SUM(IF(OFFSET(Service_DB,,,,1)=AD30,IF(ISNUMBER(SEARCH(OFFSET(Service_DB,,1,,1),AK30)),OFFSET(Service_DB,,2,,1),0),0))</f>
        <v>0</v>
      </c>
      <c r="AM30" s="24" t="str">
        <f t="shared" ca="1" si="23"/>
        <v>AT&amp;T TV Now Ultimate9135</v>
      </c>
      <c r="AN30" s="24" t="str">
        <f t="shared" ca="1" si="24"/>
        <v>AT&amp;T TV Now Ultimate9135</v>
      </c>
      <c r="AO30" s="9" t="str">
        <f ca="1">IF(AND(V30=0,X30=0),"",IF(A30="1a",T30,IF(AD30="","",IF(OR(ISNUMBER(MATCH(AM30,AM$21:AM29,0)),ISNUMBER(MATCH(AN30,AM$21:AM29,0))),"",T30&amp;"/"&amp;AD30))))</f>
        <v/>
      </c>
      <c r="AP30" s="9" t="str">
        <f t="shared" ca="1" si="11"/>
        <v/>
      </c>
      <c r="AQ30" s="9" t="str">
        <f t="shared" ca="1" si="12"/>
        <v/>
      </c>
      <c r="AR30" s="14" t="str">
        <f t="shared" ca="1" si="13"/>
        <v/>
      </c>
      <c r="AS30" s="24" t="str">
        <f t="shared" ca="1" si="14"/>
        <v/>
      </c>
      <c r="AT30" s="74" t="str">
        <f t="shared" ca="1" si="15"/>
        <v/>
      </c>
      <c r="AU30" s="8">
        <f t="shared" ca="1" si="25"/>
        <v>0</v>
      </c>
      <c r="AV30" s="123" t="str">
        <f t="shared" ca="1" si="16"/>
        <v/>
      </c>
      <c r="AW30" s="124" t="str">
        <f t="shared" ca="1" si="17"/>
        <v/>
      </c>
      <c r="AX30" s="124" t="str">
        <f t="shared" ca="1" si="18"/>
        <v/>
      </c>
      <c r="AY30" s="124" t="str">
        <f t="shared" ca="1" si="19"/>
        <v/>
      </c>
      <c r="AZ30" s="124" t="str">
        <f t="shared" ca="1" si="20"/>
        <v/>
      </c>
      <c r="BA30" s="9" t="str">
        <f ca="1">IF($AO30="","",RANK(AZ30,AZ$22:AZ$72,1)+COUNTIF(AZ$22:AZ30,AZ30)-1)</f>
        <v/>
      </c>
      <c r="BB30" s="124" t="str">
        <f t="shared" ca="1" si="21"/>
        <v/>
      </c>
      <c r="BC30" s="9" t="str">
        <f ca="1">IF($AO30="","",RANK(BB30,BB$22:BB$72,1)+COUNTIF(BB$22:BB30,BB30)-1)</f>
        <v/>
      </c>
    </row>
    <row r="31" spans="1:61" x14ac:dyDescent="0.4">
      <c r="A31" s="24" t="s">
        <v>807</v>
      </c>
      <c r="B31" s="122"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AT&amp;T TV Now Optimo Mas</v>
      </c>
      <c r="U31" s="9">
        <f ca="1">COUNTIFS(OFFSET(Data!$A$1,0,MATCH(T31,Data!$1:$1,0)-1,1000,1),"Yes")</f>
        <v>107</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4">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68">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58</v>
      </c>
      <c r="AF31" s="9">
        <f t="shared" ca="1" si="7"/>
        <v>2</v>
      </c>
      <c r="AG31" s="14">
        <f t="shared" ca="1" si="8"/>
        <v>15</v>
      </c>
      <c r="AH31" s="9">
        <f ca="1">IF(AD31="",0,COUNTIFS(OFFSET(Data!$A$1,0,MATCH(T31&amp;" qualify",Data!$1:$1,0)-1,1000,1),"",OFFSET(Data!$A$1,0,MATCH(AD31&amp;" qualify",Data!$1:$1,0)-1,1000,1),2))</f>
        <v>0</v>
      </c>
      <c r="AI31" s="9">
        <f t="shared" ca="1" si="9"/>
        <v>0</v>
      </c>
      <c r="AJ31" s="24">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68">
        <f t="array" aca="1" ref="AL31" ca="1">SUM(IF(OFFSET(Service_DB,,,,1)=AD31,IF(ISNUMBER(SEARCH(OFFSET(Service_DB,,1,,1),AK31)),OFFSET(Service_DB,,2,,1),0),0))</f>
        <v>0</v>
      </c>
      <c r="AM31" s="24" t="str">
        <f t="shared" ca="1" si="23"/>
        <v>AT&amp;T TV Now Optimo MasSpectrum TV Essentials8101</v>
      </c>
      <c r="AN31" s="24" t="str">
        <f t="shared" ca="1" si="24"/>
        <v>Spectrum TV EssentialsAT&amp;T TV Now Optimo Mas8101</v>
      </c>
      <c r="AO31" s="9" t="str">
        <f ca="1">IF(AND(V31=0,X31=0),"",IF(A31="1a",T31,IF(AD31="","",IF(OR(ISNUMBER(MATCH(AM31,AM$21:AM30,0)),ISNUMBER(MATCH(AN31,AM$21:AM30,0))),"",T31&amp;"/"&amp;AD31))))</f>
        <v>AT&amp;T TV Now Optimo Mas/Spectrum TV Essentials</v>
      </c>
      <c r="AP31" s="9">
        <f t="shared" ca="1" si="11"/>
        <v>165</v>
      </c>
      <c r="AQ31" s="9">
        <f t="shared" ca="1" si="12"/>
        <v>8</v>
      </c>
      <c r="AR31" s="14">
        <f t="shared" ca="1" si="13"/>
        <v>101</v>
      </c>
      <c r="AS31" s="24">
        <f t="shared" ca="1" si="14"/>
        <v>0.88888888888888884</v>
      </c>
      <c r="AT31" s="74">
        <f t="shared" ca="1" si="15"/>
        <v>12.625</v>
      </c>
      <c r="AU31" s="8">
        <f t="shared" ca="1" si="25"/>
        <v>0</v>
      </c>
      <c r="AV31" s="123">
        <f t="shared" ca="1" si="16"/>
        <v>86</v>
      </c>
      <c r="AW31" s="124">
        <f t="shared" ca="1" si="17"/>
        <v>0.11111111111111116</v>
      </c>
      <c r="AX31" s="124">
        <f t="shared" ca="1" si="18"/>
        <v>0.46486486486486489</v>
      </c>
      <c r="AY31" s="124">
        <f t="shared" ca="1" si="19"/>
        <v>0.11111111111111116</v>
      </c>
      <c r="AZ31" s="124">
        <f t="shared" ca="1" si="20"/>
        <v>0.28798798798798803</v>
      </c>
      <c r="BA31" s="9">
        <f ca="1">IF($AO31="","",RANK(AZ31,AZ$22:AZ$72,1)+COUNTIF(AZ$22:AZ31,AZ31)-1)</f>
        <v>15</v>
      </c>
      <c r="BB31" s="124">
        <f t="shared" ca="1" si="21"/>
        <v>0.28798798798798803</v>
      </c>
      <c r="BC31" s="9">
        <f ca="1">IF($AO31="","",RANK(BB31,BB$22:BB$72,1)+COUNTIF(BB$22:BB31,BB31)-1)</f>
        <v>15</v>
      </c>
    </row>
    <row r="32" spans="1:61" x14ac:dyDescent="0.4">
      <c r="A32" s="24" t="s">
        <v>807</v>
      </c>
      <c r="B32" s="122"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85</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4">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68">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4">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68">
        <f t="array" aca="1" ref="AL32" ca="1">SUM(IF(OFFSET(Service_DB,,,,1)=AD32,IF(ISNUMBER(SEARCH(OFFSET(Service_DB,,1,,1),AK32)),OFFSET(Service_DB,,2,,1),0),0))</f>
        <v>0</v>
      </c>
      <c r="AM32" s="24" t="str">
        <f t="shared" ca="1" si="23"/>
        <v>YouTube TVPhilo970</v>
      </c>
      <c r="AN32" s="24" t="str">
        <f t="shared" ca="1" si="24"/>
        <v>PhiloYouTube TV970</v>
      </c>
      <c r="AO32" s="9" t="str">
        <f ca="1">IF(AND(V32=0,X32=0),"",IF(A32="1a",T32,IF(AD32="","",IF(OR(ISNUMBER(MATCH(AM32,AM$21:AM31,0)),ISNUMBER(MATCH(AN32,AM$21:AM31,0))),"",T32&amp;"/"&amp;AD32))))</f>
        <v>YouTube TV/Philo</v>
      </c>
      <c r="AP32" s="9">
        <f t="shared" ca="1" si="11"/>
        <v>126</v>
      </c>
      <c r="AQ32" s="9">
        <f t="shared" ca="1" si="12"/>
        <v>9</v>
      </c>
      <c r="AR32" s="14">
        <f t="shared" ca="1" si="13"/>
        <v>70</v>
      </c>
      <c r="AS32" s="24">
        <f t="shared" ca="1" si="14"/>
        <v>1</v>
      </c>
      <c r="AT32" s="74">
        <f t="shared" ca="1" si="15"/>
        <v>7.7777777777777777</v>
      </c>
      <c r="AU32" s="8">
        <f t="shared" ca="1" si="25"/>
        <v>0</v>
      </c>
      <c r="AV32" s="123">
        <f t="shared" ca="1" si="16"/>
        <v>55</v>
      </c>
      <c r="AW32" s="124">
        <f t="shared" ca="1" si="17"/>
        <v>0</v>
      </c>
      <c r="AX32" s="124">
        <f t="shared" ca="1" si="18"/>
        <v>0.29729729729729731</v>
      </c>
      <c r="AY32" s="124">
        <f t="shared" ca="1" si="19"/>
        <v>0</v>
      </c>
      <c r="AZ32" s="124">
        <f t="shared" ca="1" si="20"/>
        <v>0.14864864864864866</v>
      </c>
      <c r="BA32" s="9">
        <f ca="1">IF($AO32="","",RANK(AZ32,AZ$22:AZ$72,1)+COUNTIF(AZ$22:AZ32,AZ32)-1)</f>
        <v>5</v>
      </c>
      <c r="BB32" s="124">
        <f t="shared" ca="1" si="21"/>
        <v>0.14864864864864866</v>
      </c>
      <c r="BC32" s="9">
        <f ca="1">IF($AO32="","",RANK(BB32,BB$22:BB$72,1)+COUNTIF(BB$22:BB32,BB32)-1)</f>
        <v>5</v>
      </c>
    </row>
    <row r="33" spans="1:55" x14ac:dyDescent="0.4">
      <c r="A33" s="24" t="s">
        <v>807</v>
      </c>
      <c r="B33" s="122"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67</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4">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68">
        <f t="array" aca="1" ref="AB33" ca="1">SUM(IF(OFFSET(Service_DB,,,,1)=T33,IF(ISNUMBER(SEARCH(OFFSET(Service_DB,,1,,1),AA33)),OFFSET(Service_DB,,2,,1),0),0))</f>
        <v>8</v>
      </c>
      <c r="AC33" s="9">
        <f t="array" aca="1" ref="AC33" ca="1">IF(SUM(C33:S33)=0,0,MIN(IF(IF(C33:S33=MAX(C33:S33),(C$20:S$20))=MIN(IF(C33:S33=MAX(C33:S33),(C$20:S$20))),COLUMN(C$20:S$20))))</f>
        <v>10</v>
      </c>
      <c r="AD33" s="9" t="str">
        <f t="shared" ca="1" si="6"/>
        <v>AT&amp;T 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4">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68">
        <f t="array" aca="1" ref="AL33" ca="1">SUM(IF(OFFSET(Service_DB,,,,1)=AD33,IF(ISNUMBER(SEARCH(OFFSET(Service_DB,,1,,1),AK33)),OFFSET(Service_DB,,2,,1),0),0))</f>
        <v>0</v>
      </c>
      <c r="AM33" s="24" t="str">
        <f t="shared" ca="1" si="23"/>
        <v>Hulu with Live TVAT&amp;T TV Now Xtra9177</v>
      </c>
      <c r="AN33" s="24" t="str">
        <f t="shared" ca="1" si="24"/>
        <v>AT&amp;T TV Now XtraHulu with Live TV9177</v>
      </c>
      <c r="AO33" s="9" t="str">
        <f ca="1">IF(AND(V33=0,X33=0),"",IF(A33="1a",T33,IF(AD33="","",IF(OR(ISNUMBER(MATCH(AM33,AM$21:AM32,0)),ISNUMBER(MATCH(AN33,AM$21:AM32,0))),"",T33&amp;"/"&amp;AD33))))</f>
        <v>Hulu with Live TV/AT&amp;T TV Now Xtra</v>
      </c>
      <c r="AP33" s="9">
        <f t="shared" ca="1" si="11"/>
        <v>135</v>
      </c>
      <c r="AQ33" s="9">
        <f t="shared" ca="1" si="12"/>
        <v>9</v>
      </c>
      <c r="AR33" s="14">
        <f t="shared" ca="1" si="13"/>
        <v>177</v>
      </c>
      <c r="AS33" s="24">
        <f t="shared" ca="1" si="14"/>
        <v>1</v>
      </c>
      <c r="AT33" s="74">
        <f t="shared" ca="1" si="15"/>
        <v>19.666666666666668</v>
      </c>
      <c r="AU33" s="8">
        <f t="shared" ca="1" si="25"/>
        <v>1</v>
      </c>
      <c r="AV33" s="123">
        <f t="shared" ca="1" si="16"/>
        <v>162</v>
      </c>
      <c r="AW33" s="124">
        <f t="shared" ca="1" si="17"/>
        <v>0</v>
      </c>
      <c r="AX33" s="124">
        <f t="shared" ca="1" si="18"/>
        <v>0.87567567567567572</v>
      </c>
      <c r="AY33" s="124">
        <f t="shared" ca="1" si="19"/>
        <v>0</v>
      </c>
      <c r="AZ33" s="124">
        <f t="shared" ca="1" si="20"/>
        <v>0.43783783783783786</v>
      </c>
      <c r="BA33" s="9">
        <f ca="1">IF($AO33="","",RANK(AZ33,AZ$22:AZ$72,1)+COUNTIF(AZ$22:AZ33,AZ33)-1)</f>
        <v>32</v>
      </c>
      <c r="BB33" s="124">
        <f t="shared" ca="1" si="21"/>
        <v>0.43783783783783786</v>
      </c>
      <c r="BC33" s="9">
        <f ca="1">IF($AO33="","",RANK(BB33,BB$22:BB$72,1)+COUNTIF(BB$22:BB33,BB33)-1)</f>
        <v>32</v>
      </c>
    </row>
    <row r="34" spans="1:55" x14ac:dyDescent="0.4">
      <c r="A34" s="24" t="s">
        <v>807</v>
      </c>
      <c r="B34" s="122"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50</v>
      </c>
      <c r="X34" s="9">
        <f ca="1">IF(OR(A34="1a2a",AD34=""),COUNTIFS(OFFSET(Data!$A$1,0,MATCH(T34&amp;" qualify",Data!$1:$1,0)-1,1000,1),2),IF(A34="12aa",COUNTIFS(OFFSET(Data!$A$1,0,MATCH(T34&amp;" qualify",Data!$1:$1,0)-1,1000,1),2,OFFSET(Data!$A$1,0,MATCH(AD34&amp;" qualify",Data!$1:$1,0)-1,1000,1),"&lt;&gt;1"),""))</f>
        <v>2</v>
      </c>
      <c r="Y34" s="9">
        <f t="shared" ca="1" si="4"/>
        <v>1</v>
      </c>
      <c r="Z34" s="24">
        <f t="shared" ca="1" si="5"/>
        <v>0.77777777777777779</v>
      </c>
      <c r="AA34" s="177"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68">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4">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68">
        <f t="array" aca="1" ref="AL34" ca="1">SUM(IF(OFFSET(Service_DB,,,,1)=AD34,IF(ISNUMBER(SEARCH(OFFSET(Service_DB,,1,,1),AK34)),OFFSET(Service_DB,,2,,1),0),0))</f>
        <v>0</v>
      </c>
      <c r="AM34" s="24" t="str">
        <f t="shared" ca="1" si="23"/>
        <v>PS VuePhilo975</v>
      </c>
      <c r="AN34" s="24" t="str">
        <f t="shared" ca="1" si="24"/>
        <v>PhiloPS Vue975</v>
      </c>
      <c r="AO34" s="9" t="str">
        <f ca="1">IF(AND(V34=0,X34=0),"",IF(A34="1a",T34,IF(AD34="","",IF(OR(ISNUMBER(MATCH(AM34,AM$21:AM33,0)),ISNUMBER(MATCH(AN34,AM$21:AM33,0))),"",T34&amp;"/"&amp;AD34))))</f>
        <v>PS Vue/Philo</v>
      </c>
      <c r="AP34" s="9">
        <f t="shared" ca="1" si="11"/>
        <v>96</v>
      </c>
      <c r="AQ34" s="9">
        <f t="shared" ca="1" si="12"/>
        <v>9</v>
      </c>
      <c r="AR34" s="14">
        <f t="shared" ca="1" si="13"/>
        <v>75</v>
      </c>
      <c r="AS34" s="24">
        <f t="shared" ca="1" si="14"/>
        <v>1</v>
      </c>
      <c r="AT34" s="74">
        <f t="shared" ca="1" si="15"/>
        <v>8.3333333333333339</v>
      </c>
      <c r="AU34" s="8">
        <f t="shared" ca="1" si="25"/>
        <v>1</v>
      </c>
      <c r="AV34" s="123">
        <f t="shared" ca="1" si="16"/>
        <v>60</v>
      </c>
      <c r="AW34" s="124">
        <f t="shared" ca="1" si="17"/>
        <v>0</v>
      </c>
      <c r="AX34" s="124">
        <f t="shared" ca="1" si="18"/>
        <v>0.32432432432432434</v>
      </c>
      <c r="AY34" s="124">
        <f t="shared" ca="1" si="19"/>
        <v>0</v>
      </c>
      <c r="AZ34" s="124">
        <f t="shared" ca="1" si="20"/>
        <v>0.16216216216216217</v>
      </c>
      <c r="BA34" s="9">
        <f ca="1">IF($AO34="","",RANK(AZ34,AZ$22:AZ$72,1)+COUNTIF(AZ$22:AZ34,AZ34)-1)</f>
        <v>6</v>
      </c>
      <c r="BB34" s="124">
        <f t="shared" ca="1" si="21"/>
        <v>0.16216216216216217</v>
      </c>
      <c r="BC34" s="9">
        <f ca="1">IF($AO34="","",RANK(BB34,BB$22:BB$72,1)+COUNTIF(BB$22:BB34,BB34)-1)</f>
        <v>6</v>
      </c>
    </row>
    <row r="35" spans="1:55" x14ac:dyDescent="0.4">
      <c r="A35" s="24" t="s">
        <v>807</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94</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4">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Extra</v>
      </c>
      <c r="AB35" s="168">
        <f t="array" aca="1" ref="AB35" ca="1">SUM(IF(OFFSET(Service_DB,,,,1)=T35,IF(ISNUMBER(SEARCH(OFFSET(Service_DB,,1,,1),AA35)),OFFSET(Service_DB,,2,,1),0),0))</f>
        <v>6</v>
      </c>
      <c r="AC35" s="9">
        <f t="array" aca="1" ref="AC35" ca="1">IF(SUM(C35:S35)=0,0,MIN(IF(IF(C35:S35=MAX(C35:S35),(C$20:S$20))=MIN(IF(C35:S35=MAX(C35:S35),(C$20:S$20))),COLUMN(C$20:S$20))))</f>
        <v>10</v>
      </c>
      <c r="AD35" s="9" t="str">
        <f t="shared" ca="1" si="6"/>
        <v>AT&amp;T TV Now Xtra</v>
      </c>
      <c r="AE35" s="9">
        <f ca="1">IF(AD35="",0,COUNTIFS(OFFSET(Data!$A$1,0,MATCH(T35,Data!$1:$1,0)-1,1000,1),"&lt;&gt;Yes",OFFSET(Data!$A$1,0,MATCH(AD35,Data!$1:$1,0)-1,1000,1),"Yes"))</f>
        <v>53</v>
      </c>
      <c r="AF35" s="9">
        <f t="shared" ca="1" si="7"/>
        <v>2</v>
      </c>
      <c r="AG35" s="14">
        <f t="shared" ca="1" si="8"/>
        <v>124</v>
      </c>
      <c r="AH35" s="9">
        <f ca="1">IF(AD35="",0,COUNTIFS(OFFSET(Data!$A$1,0,MATCH(T35&amp;" qualify",Data!$1:$1,0)-1,1000,1),"",OFFSET(Data!$A$1,0,MATCH(AD35&amp;" qualify",Data!$1:$1,0)-1,1000,1),2))</f>
        <v>0</v>
      </c>
      <c r="AI35" s="9">
        <f t="shared" ca="1" si="9"/>
        <v>0</v>
      </c>
      <c r="AJ35" s="24">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68">
        <f t="array" aca="1" ref="AL35" ca="1">SUM(IF(OFFSET(Service_DB,,,,1)=AD35,IF(ISNUMBER(SEARCH(OFFSET(Service_DB,,1,,1),AK35)),OFFSET(Service_DB,,2,,1),0),0))</f>
        <v>0</v>
      </c>
      <c r="AM35" s="24" t="str">
        <f t="shared" ca="1" si="23"/>
        <v>Fubo TVAT&amp;T TV Now Xtra9185</v>
      </c>
      <c r="AN35" s="24" t="str">
        <f t="shared" ca="1" si="24"/>
        <v>AT&amp;T TV Now XtraFubo TV9185</v>
      </c>
      <c r="AO35" s="9" t="str">
        <f ca="1">IF(AND(V35=0,X35=0),"",IF(A35="1a",T35,IF(AD35="","",IF(OR(ISNUMBER(MATCH(AM35,AM$21:AM34,0)),ISNUMBER(MATCH(AN35,AM$21:AM34,0))),"",T35&amp;"/"&amp;AD35))))</f>
        <v>Fubo TV/AT&amp;T TV Now Xtra</v>
      </c>
      <c r="AP35" s="9">
        <f t="shared" ca="1" si="11"/>
        <v>147</v>
      </c>
      <c r="AQ35" s="9">
        <f t="shared" ca="1" si="12"/>
        <v>9</v>
      </c>
      <c r="AR35" s="14">
        <f t="shared" ca="1" si="13"/>
        <v>185</v>
      </c>
      <c r="AS35" s="24">
        <f t="shared" ca="1" si="14"/>
        <v>1</v>
      </c>
      <c r="AT35" s="74">
        <f t="shared" ca="1" si="15"/>
        <v>20.555555555555557</v>
      </c>
      <c r="AU35" s="8">
        <f t="shared" ca="1" si="25"/>
        <v>1</v>
      </c>
      <c r="AV35" s="123">
        <f t="shared" ca="1" si="16"/>
        <v>170</v>
      </c>
      <c r="AW35" s="124">
        <f t="shared" ca="1" si="17"/>
        <v>0</v>
      </c>
      <c r="AX35" s="124">
        <f t="shared" ca="1" si="18"/>
        <v>0.91891891891891897</v>
      </c>
      <c r="AY35" s="124">
        <f t="shared" ca="1" si="19"/>
        <v>0</v>
      </c>
      <c r="AZ35" s="124">
        <f t="shared" ca="1" si="20"/>
        <v>0.45945945945945948</v>
      </c>
      <c r="BA35" s="9">
        <f ca="1">IF($AO35="","",RANK(AZ35,AZ$22:AZ$72,1)+COUNTIF(AZ$22:AZ35,AZ35)-1)</f>
        <v>34</v>
      </c>
      <c r="BB35" s="124">
        <f t="shared" ca="1" si="21"/>
        <v>0.45945945945945948</v>
      </c>
      <c r="BC35" s="9">
        <f ca="1">IF($AO35="","",RANK(BB35,BB$22:BB$72,1)+COUNTIF(BB$22:BB35,BB35)-1)</f>
        <v>34</v>
      </c>
    </row>
    <row r="36" spans="1:55" x14ac:dyDescent="0.4">
      <c r="A36" s="24" t="s">
        <v>807</v>
      </c>
      <c r="B36" s="122"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4">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68">
        <f t="array" aca="1" ref="AB36" ca="1">SUM(IF(OFFSET(Service_DB,,,,1)=T36,IF(ISNUMBER(SEARCH(OFFSET(Service_DB,,1,,1),AA36)),OFFSET(Service_DB,,2,,1),0),0))</f>
        <v>0</v>
      </c>
      <c r="AC36" s="9">
        <f t="array" aca="1" ref="AC36" ca="1">IF(SUM(C36:S36)=0,0,MIN(IF(IF(C36:S36=MAX(C36:S36),(C$20:S$20))=MIN(IF(C36:S36=MAX(C36:S36),(C$20:S$20))),COLUMN(C$20:S$20))))</f>
        <v>19</v>
      </c>
      <c r="AD36" s="9" t="str">
        <f t="shared" ca="1" si="6"/>
        <v>Spectrum TV Essentials</v>
      </c>
      <c r="AE36" s="9">
        <f ca="1">IF(AD36="",0,COUNTIFS(OFFSET(Data!$A$1,0,MATCH(T36,Data!$1:$1,0)-1,1000,1),"&lt;&gt;Yes",OFFSET(Data!$A$1,0,MATCH(AD36,Data!$1:$1,0)-1,1000,1),"Yes"))</f>
        <v>64</v>
      </c>
      <c r="AF36" s="9">
        <f t="shared" ca="1" si="7"/>
        <v>6</v>
      </c>
      <c r="AG36" s="14">
        <f t="shared" ca="1" si="8"/>
        <v>15</v>
      </c>
      <c r="AH36" s="9">
        <f ca="1">IF(AD36="",0,COUNTIFS(OFFSET(Data!$A$1,0,MATCH(T36&amp;" qualify",Data!$1:$1,0)-1,1000,1),"",OFFSET(Data!$A$1,0,MATCH(AD36&amp;" qualify",Data!$1:$1,0)-1,1000,1),2))</f>
        <v>0</v>
      </c>
      <c r="AI36" s="9">
        <f t="shared" ca="1" si="9"/>
        <v>0</v>
      </c>
      <c r="AJ36" s="24">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68">
        <f t="array" aca="1" ref="AL36" ca="1">SUM(IF(OFFSET(Service_DB,,,,1)=AD36,IF(ISNUMBER(SEARCH(OFFSET(Service_DB,,1,,1),AK36)),OFFSET(Service_DB,,2,,1),0),0))</f>
        <v>0</v>
      </c>
      <c r="AM36" s="24" t="str">
        <f t="shared" ca="1" si="23"/>
        <v>AT&amp;T Watch TVSpectrum TV Essentials830</v>
      </c>
      <c r="AN36" s="24" t="str">
        <f t="shared" ca="1" si="24"/>
        <v>Spectrum TV EssentialsAT&amp;T Watch TV830</v>
      </c>
      <c r="AO36" s="9" t="str">
        <f ca="1">IF(AND(V36=0,X36=0),"",IF(A36="1a",T36,IF(AD36="","",IF(OR(ISNUMBER(MATCH(AM36,AM$21:AM35,0)),ISNUMBER(MATCH(AN36,AM$21:AM35,0))),"",T36&amp;"/"&amp;AD36))))</f>
        <v>AT&amp;T Watch TV/Spectrum TV Essentials</v>
      </c>
      <c r="AP36" s="9">
        <f t="shared" ca="1" si="11"/>
        <v>104</v>
      </c>
      <c r="AQ36" s="9">
        <f t="shared" ca="1" si="12"/>
        <v>8</v>
      </c>
      <c r="AR36" s="14">
        <f t="shared" ca="1" si="13"/>
        <v>30</v>
      </c>
      <c r="AS36" s="24">
        <f t="shared" ca="1" si="14"/>
        <v>0.88888888888888884</v>
      </c>
      <c r="AT36" s="74">
        <f t="shared" ca="1" si="15"/>
        <v>3.75</v>
      </c>
      <c r="AU36" s="8">
        <f t="shared" ca="1" si="25"/>
        <v>0</v>
      </c>
      <c r="AV36" s="123">
        <f t="shared" ca="1" si="16"/>
        <v>15</v>
      </c>
      <c r="AW36" s="124">
        <f t="shared" ca="1" si="17"/>
        <v>0.11111111111111116</v>
      </c>
      <c r="AX36" s="124">
        <f t="shared" ca="1" si="18"/>
        <v>8.1081081081081086E-2</v>
      </c>
      <c r="AY36" s="124">
        <f t="shared" ca="1" si="19"/>
        <v>0.11111111111111116</v>
      </c>
      <c r="AZ36" s="124">
        <f t="shared" ca="1" si="20"/>
        <v>9.6096096096096123E-2</v>
      </c>
      <c r="BA36" s="9">
        <f ca="1">IF($AO36="","",RANK(AZ36,AZ$22:AZ$72,1)+COUNTIF(AZ$22:AZ36,AZ36)-1)</f>
        <v>3</v>
      </c>
      <c r="BB36" s="124">
        <f t="shared" ca="1" si="21"/>
        <v>9.6096096096096123E-2</v>
      </c>
      <c r="BC36" s="9">
        <f ca="1">IF($AO36="","",RANK(BB36,BB$22:BB$72,1)+COUNTIF(BB$22:BB36,BB36)-1)</f>
        <v>3</v>
      </c>
    </row>
    <row r="37" spans="1:55" x14ac:dyDescent="0.4">
      <c r="A37" s="24" t="s">
        <v>807</v>
      </c>
      <c r="B37" s="122"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6</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4">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68">
        <f t="array" aca="1" ref="AB37" ca="1">SUM(IF(OFFSET(Service_DB,,,,1)=T37,IF(ISNUMBER(SEARCH(OFFSET(Service_DB,,1,,1),AA37)),OFFSET(Service_DB,,2,,1),0),0))</f>
        <v>0</v>
      </c>
      <c r="AC37" s="9">
        <f t="array" aca="1" ref="AC37" ca="1">IF(SUM(C37:S37)=0,0,MIN(IF(IF(C37:S37=MAX(C37:S37),(C$20:S$20))=MIN(IF(C37:S37=MAX(C37:S37),(C$20:S$20))),COLUMN(C$20:S$20))))</f>
        <v>10</v>
      </c>
      <c r="AD37" s="9" t="str">
        <f t="shared" ca="1" si="6"/>
        <v>AT&amp;T 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4">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68">
        <f t="array" aca="1" ref="AL37" ca="1">SUM(IF(OFFSET(Service_DB,,,,1)=AD37,IF(ISNUMBER(SEARCH(OFFSET(Service_DB,,1,,1),AK37)),OFFSET(Service_DB,,2,,1),0),0))</f>
        <v>0</v>
      </c>
      <c r="AM37" s="24" t="str">
        <f t="shared" ca="1" si="23"/>
        <v>KlowdTVAT&amp;T TV Now Xtra9129</v>
      </c>
      <c r="AN37" s="24" t="str">
        <f t="shared" ca="1" si="24"/>
        <v>AT&amp;T TV Now XtraKlowdTV9129</v>
      </c>
      <c r="AO37" s="9" t="str">
        <f ca="1">IF(AND(V37=0,X37=0),"",IF(A37="1a",T37,IF(AD37="","",IF(OR(ISNUMBER(MATCH(AM37,AM$21:AM36,0)),ISNUMBER(MATCH(AN37,AM$21:AM36,0))),"",T37&amp;"/"&amp;AD37))))</f>
        <v/>
      </c>
      <c r="AP37" s="9" t="str">
        <f t="shared" ca="1" si="11"/>
        <v/>
      </c>
      <c r="AQ37" s="9" t="str">
        <f t="shared" ca="1" si="12"/>
        <v/>
      </c>
      <c r="AR37" s="14" t="str">
        <f t="shared" ca="1" si="13"/>
        <v/>
      </c>
      <c r="AS37" s="24" t="str">
        <f t="shared" ca="1" si="14"/>
        <v/>
      </c>
      <c r="AT37" s="74" t="str">
        <f t="shared" ca="1" si="15"/>
        <v/>
      </c>
      <c r="AU37" s="8">
        <f t="shared" ca="1" si="25"/>
        <v>0</v>
      </c>
      <c r="AV37" s="123" t="str">
        <f t="shared" ca="1" si="16"/>
        <v/>
      </c>
      <c r="AW37" s="124" t="str">
        <f t="shared" ca="1" si="17"/>
        <v/>
      </c>
      <c r="AX37" s="124" t="str">
        <f t="shared" ca="1" si="18"/>
        <v/>
      </c>
      <c r="AY37" s="124" t="str">
        <f t="shared" ca="1" si="19"/>
        <v/>
      </c>
      <c r="AZ37" s="124" t="str">
        <f t="shared" ca="1" si="20"/>
        <v/>
      </c>
      <c r="BA37" s="9" t="str">
        <f ca="1">IF($AO37="","",RANK(AZ37,AZ$22:AZ$72,1)+COUNTIF(AZ$22:AZ37,AZ37)-1)</f>
        <v/>
      </c>
      <c r="BB37" s="124" t="str">
        <f t="shared" ca="1" si="21"/>
        <v/>
      </c>
      <c r="BC37" s="9" t="str">
        <f ca="1">IF($AO37="","",RANK(BB37,BB$22:BB$72,1)+COUNTIF(BB$22:BB37,BB37)-1)</f>
        <v/>
      </c>
    </row>
    <row r="38" spans="1:55" x14ac:dyDescent="0.4">
      <c r="A38" s="24" t="s">
        <v>807</v>
      </c>
      <c r="B38" s="122"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94</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4">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68">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4">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68">
        <f t="array" aca="1" ref="AL38" ca="1">SUM(IF(OFFSET(Service_DB,,,,1)=AD38,IF(ISNUMBER(SEARCH(OFFSET(Service_DB,,1,,1),AK38)),OFFSET(Service_DB,,2,,1),0),0))</f>
        <v>0</v>
      </c>
      <c r="AM38" s="24" t="str">
        <f t="shared" ca="1" si="23"/>
        <v>Spectrum TV EssentialsPhilo935</v>
      </c>
      <c r="AN38" s="24"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4" t="str">
        <f t="shared" ca="1" si="14"/>
        <v/>
      </c>
      <c r="AT38" s="74" t="str">
        <f t="shared" ca="1" si="15"/>
        <v/>
      </c>
      <c r="AU38" s="8">
        <f t="shared" ca="1" si="25"/>
        <v>0</v>
      </c>
      <c r="AV38" s="123" t="str">
        <f t="shared" ca="1" si="16"/>
        <v/>
      </c>
      <c r="AW38" s="124" t="str">
        <f t="shared" ca="1" si="17"/>
        <v/>
      </c>
      <c r="AX38" s="124" t="str">
        <f t="shared" ca="1" si="18"/>
        <v/>
      </c>
      <c r="AY38" s="124" t="str">
        <f t="shared" ca="1" si="19"/>
        <v/>
      </c>
      <c r="AZ38" s="124" t="str">
        <f t="shared" ca="1" si="20"/>
        <v/>
      </c>
      <c r="BA38" s="9" t="str">
        <f ca="1">IF($AO38="","",RANK(AZ38,AZ$22:AZ$72,1)+COUNTIF(AZ$22:AZ38,AZ38)-1)</f>
        <v/>
      </c>
      <c r="BB38" s="124" t="str">
        <f t="shared" ca="1" si="21"/>
        <v/>
      </c>
      <c r="BC38" s="9" t="str">
        <f ca="1">IF($AO38="","",RANK(BB38,BB$22:BB$72,1)+COUNTIF(BB$22:BB38,BB38)-1)</f>
        <v/>
      </c>
    </row>
    <row r="39" spans="1:55" x14ac:dyDescent="0.4">
      <c r="A39" s="167" t="s">
        <v>808</v>
      </c>
      <c r="B39" s="134"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4">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68">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57</v>
      </c>
      <c r="AF39" s="9">
        <f t="shared" ca="1" si="7"/>
        <v>6</v>
      </c>
      <c r="AG39" s="14">
        <f t="shared" ca="1" si="8"/>
        <v>15</v>
      </c>
      <c r="AH39" s="9">
        <f ca="1">IF(AD39="",0,COUNTIFS(OFFSET(Data!$A$1,0,MATCH(T39&amp;" qualify",Data!$1:$1,0)-1,1000,1),"",OFFSET(Data!$A$1,0,MATCH(AD39&amp;" qualify",Data!$1:$1,0)-1,1000,1),2))</f>
        <v>0</v>
      </c>
      <c r="AI39" s="9">
        <f t="shared" ca="1" si="9"/>
        <v>0</v>
      </c>
      <c r="AJ39" s="24">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68">
        <f t="array" aca="1" ref="AL39" ca="1">SUM(IF(OFFSET(Service_DB,,,,1)=AD39,IF(ISNUMBER(SEARCH(OFFSET(Service_DB,,1,,1),AK39)),OFFSET(Service_DB,,2,,1),0),0))</f>
        <v>0</v>
      </c>
      <c r="AM39" s="24" t="str">
        <f t="shared" ca="1" si="23"/>
        <v>PhiloSpectrum TV Essentials935</v>
      </c>
      <c r="AN39" s="24"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4" t="str">
        <f t="shared" ca="1" si="14"/>
        <v/>
      </c>
      <c r="AT39" s="74" t="str">
        <f t="shared" ca="1" si="15"/>
        <v/>
      </c>
      <c r="AU39" s="8">
        <f t="shared" ca="1" si="25"/>
        <v>0</v>
      </c>
      <c r="AV39" s="123" t="str">
        <f t="shared" ca="1" si="16"/>
        <v/>
      </c>
      <c r="AW39" s="124" t="str">
        <f t="shared" ca="1" si="17"/>
        <v/>
      </c>
      <c r="AX39" s="124" t="str">
        <f t="shared" ca="1" si="18"/>
        <v/>
      </c>
      <c r="AY39" s="124" t="str">
        <f t="shared" ca="1" si="19"/>
        <v/>
      </c>
      <c r="AZ39" s="124" t="str">
        <f t="shared" ca="1" si="20"/>
        <v/>
      </c>
      <c r="BA39" s="9" t="str">
        <f ca="1">IF($AO39="","",RANK(AZ39,AZ$22:AZ$72,1)+COUNTIF(AZ$22:AZ39,AZ39)-1)</f>
        <v/>
      </c>
      <c r="BB39" s="124" t="str">
        <f t="shared" ca="1" si="21"/>
        <v/>
      </c>
      <c r="BC39" s="9" t="str">
        <f ca="1">IF($AO39="","",RANK(BB39,BB$22:BB$72,1)+COUNTIF(BB$22:BB39,BB39)-1)</f>
        <v/>
      </c>
    </row>
    <row r="40" spans="1:55" x14ac:dyDescent="0.4">
      <c r="A40" s="167" t="s">
        <v>808</v>
      </c>
      <c r="B40" s="134"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4">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68">
        <f t="array" aca="1" ref="AB40" ca="1">SUM(IF(OFFSET(Service_DB,,,,1)=T40,IF(ISNUMBER(SEARCH(OFFSET(Service_DB,,1,,1),AA40)),OFFSET(Service_DB,,2,,1),0),0))</f>
        <v>0</v>
      </c>
      <c r="AC40" s="9">
        <f t="array" aca="1" ref="AC40" ca="1">IF(SUM(C40:S40)=0,0,MIN(IF(IF(C40:S40=MAX(C40:S40),(C$20:S$20))=MIN(IF(C40:S40=MAX(C40:S40),(C$20:S$20))),COLUMN(C$20:S$20))))</f>
        <v>10</v>
      </c>
      <c r="AD40" s="9" t="str">
        <f t="shared" ca="1" si="6"/>
        <v>AT&amp;T 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4">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68">
        <f t="array" aca="1" ref="AL40" ca="1">SUM(IF(OFFSET(Service_DB,,,,1)=AD40,IF(ISNUMBER(SEARCH(OFFSET(Service_DB,,1,,1),AK40)),OFFSET(Service_DB,,2,,1),0),0))</f>
        <v>0</v>
      </c>
      <c r="AM40" s="24" t="str">
        <f t="shared" ca="1" si="23"/>
        <v>Sling OrangeAT&amp;T TV Now Xtra9149</v>
      </c>
      <c r="AN40" s="24" t="str">
        <f t="shared" ca="1" si="24"/>
        <v>AT&amp;T TV Now XtraSling Orange9149</v>
      </c>
      <c r="AO40" s="9" t="str">
        <f ca="1">IF(AND(V40=0,X40=0),"",IF(A40="1a",T40,IF(AD40="","",IF(OR(ISNUMBER(MATCH(AM40,AM$21:AM39,0)),ISNUMBER(MATCH(AN40,AM$21:AM39,0))),"",T40&amp;"/"&amp;AD40))))</f>
        <v>Sling Orange/AT&amp;T TV Now Xtra</v>
      </c>
      <c r="AP40" s="9">
        <f t="shared" ca="1" si="11"/>
        <v>132</v>
      </c>
      <c r="AQ40" s="9">
        <f t="shared" ca="1" si="12"/>
        <v>9</v>
      </c>
      <c r="AR40" s="14">
        <f t="shared" ca="1" si="13"/>
        <v>149</v>
      </c>
      <c r="AS40" s="24">
        <f t="shared" ca="1" si="14"/>
        <v>1</v>
      </c>
      <c r="AT40" s="74">
        <f t="shared" ca="1" si="15"/>
        <v>16.555555555555557</v>
      </c>
      <c r="AU40" s="8">
        <f t="shared" ca="1" si="25"/>
        <v>0</v>
      </c>
      <c r="AV40" s="123">
        <f t="shared" ca="1" si="16"/>
        <v>134</v>
      </c>
      <c r="AW40" s="124">
        <f t="shared" ca="1" si="17"/>
        <v>0</v>
      </c>
      <c r="AX40" s="124">
        <f t="shared" ca="1" si="18"/>
        <v>0.72432432432432436</v>
      </c>
      <c r="AY40" s="124">
        <f t="shared" ca="1" si="19"/>
        <v>0</v>
      </c>
      <c r="AZ40" s="124">
        <f t="shared" ca="1" si="20"/>
        <v>0.36216216216216218</v>
      </c>
      <c r="BA40" s="9">
        <f ca="1">IF($AO40="","",RANK(AZ40,AZ$22:AZ$72,1)+COUNTIF(AZ$22:AZ40,AZ40)-1)</f>
        <v>24</v>
      </c>
      <c r="BB40" s="124">
        <f t="shared" ca="1" si="21"/>
        <v>0.36216216216216218</v>
      </c>
      <c r="BC40" s="9">
        <f ca="1">IF($AO40="","",RANK(BB40,BB$22:BB$72,1)+COUNTIF(BB$22:BB40,BB40)-1)</f>
        <v>24</v>
      </c>
    </row>
    <row r="41" spans="1:55" x14ac:dyDescent="0.4">
      <c r="A41" s="167" t="s">
        <v>808</v>
      </c>
      <c r="B41" s="134"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3</v>
      </c>
      <c r="G41" s="9">
        <f ca="1">IF(MID($B41,1,3)=MID(G$21,1,3),"",IF($A41="1a","",COUNTIFS(OFFSET(Data!$A$1,0,MATCH($B41&amp;" qualify",Data!$1:$1,0)-1,1000,1),IF($A41="12aa","&lt;&gt;1",""),OFFSET(Data!$A$1,0,MATCH(G$21&amp;" qualify",Data!$1:$1,0)-1,1000,1),1)))</f>
        <v>3</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5</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2</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4</v>
      </c>
      <c r="T41" s="9" t="str">
        <f t="shared" si="2"/>
        <v>Sling Blue</v>
      </c>
      <c r="U41" s="9">
        <f ca="1">COUNTIFS(OFFSET(Data!$A$1,0,MATCH(T41,Data!$1:$1,0)-1,1000,1),"Yes")</f>
        <v>46</v>
      </c>
      <c r="V41" s="9">
        <f ca="1">COUNTIFS(OFFSET(Data!$A$1,0,MATCH($T41&amp;" qualify",Data!$1:$1,0)-1,1000,1),1)</f>
        <v>4</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4">
        <f t="shared" ca="1" si="5"/>
        <v>0.44444444444444442</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68">
        <f t="array" aca="1" ref="AB41" ca="1">SUM(IF(OFFSET(Service_DB,,,,1)=T41,IF(ISNUMBER(SEARCH(OFFSET(Service_DB,,1,,1),AA41)),OFFSET(Service_DB,,2,,1),0),0))</f>
        <v>0</v>
      </c>
      <c r="AC41" s="9">
        <f t="array" aca="1" ref="AC41" ca="1">IF(SUM(C41:S41)=0,0,MIN(IF(IF(C41:S41=MAX(C41:S41),(C$20:S$20))=MIN(IF(C41:S41=MAX(C41:S41),(C$20:S$20))),COLUMN(C$20:S$20))))</f>
        <v>10</v>
      </c>
      <c r="AD41" s="9" t="str">
        <f t="shared" ca="1" si="6"/>
        <v>AT&amp;T TV Now Xtra</v>
      </c>
      <c r="AE41" s="9">
        <f ca="1">IF(AD41="",0,COUNTIFS(OFFSET(Data!$A$1,0,MATCH(T41,Data!$1:$1,0)-1,1000,1),"&lt;&gt;Yes",OFFSET(Data!$A$1,0,MATCH(AD41,Data!$1:$1,0)-1,1000,1),"Yes"))</f>
        <v>86</v>
      </c>
      <c r="AF41" s="9">
        <f t="shared" ca="1" si="7"/>
        <v>5</v>
      </c>
      <c r="AG41" s="14">
        <f t="shared" ca="1" si="8"/>
        <v>124</v>
      </c>
      <c r="AH41" s="9">
        <f ca="1">IF(AD41="",0,COUNTIFS(OFFSET(Data!$A$1,0,MATCH(T41&amp;" qualify",Data!$1:$1,0)-1,1000,1),"",OFFSET(Data!$A$1,0,MATCH(AD41&amp;" qualify",Data!$1:$1,0)-1,1000,1),2))</f>
        <v>0</v>
      </c>
      <c r="AI41" s="9">
        <f t="shared" ca="1" si="9"/>
        <v>0</v>
      </c>
      <c r="AJ41" s="24">
        <f t="shared" ca="1" si="10"/>
        <v>0.55555555555555558</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68">
        <f t="array" aca="1" ref="AL41" ca="1">SUM(IF(OFFSET(Service_DB,,,,1)=AD41,IF(ISNUMBER(SEARCH(OFFSET(Service_DB,,1,,1),AK41)),OFFSET(Service_DB,,2,,1),0),0))</f>
        <v>0</v>
      </c>
      <c r="AM41" s="24" t="str">
        <f t="shared" ca="1" si="23"/>
        <v>Sling BlueAT&amp;T TV Now Xtra9149</v>
      </c>
      <c r="AN41" s="24" t="str">
        <f t="shared" ca="1" si="24"/>
        <v>AT&amp;T TV Now XtraSling Blue9149</v>
      </c>
      <c r="AO41" s="9" t="str">
        <f ca="1">IF(AND(V41=0,X41=0),"",IF(A41="1a",T41,IF(AD41="","",IF(OR(ISNUMBER(MATCH(AM41,AM$21:AM40,0)),ISNUMBER(MATCH(AN41,AM$21:AM40,0))),"",T41&amp;"/"&amp;AD41))))</f>
        <v>Sling Blue/AT&amp;T TV Now Xtra</v>
      </c>
      <c r="AP41" s="9">
        <f t="shared" ca="1" si="11"/>
        <v>132</v>
      </c>
      <c r="AQ41" s="9">
        <f t="shared" ca="1" si="12"/>
        <v>9</v>
      </c>
      <c r="AR41" s="14">
        <f t="shared" ca="1" si="13"/>
        <v>149</v>
      </c>
      <c r="AS41" s="24">
        <f t="shared" ca="1" si="14"/>
        <v>1</v>
      </c>
      <c r="AT41" s="74">
        <f t="shared" ca="1" si="15"/>
        <v>16.555555555555557</v>
      </c>
      <c r="AU41" s="8">
        <f t="shared" ca="1" si="25"/>
        <v>0</v>
      </c>
      <c r="AV41" s="123">
        <f t="shared" ca="1" si="16"/>
        <v>134</v>
      </c>
      <c r="AW41" s="124">
        <f t="shared" ca="1" si="17"/>
        <v>0</v>
      </c>
      <c r="AX41" s="124">
        <f t="shared" ca="1" si="18"/>
        <v>0.72432432432432436</v>
      </c>
      <c r="AY41" s="124">
        <f t="shared" ca="1" si="19"/>
        <v>0</v>
      </c>
      <c r="AZ41" s="124">
        <f t="shared" ca="1" si="20"/>
        <v>0.36216216216216218</v>
      </c>
      <c r="BA41" s="9">
        <f ca="1">IF($AO41="","",RANK(AZ41,AZ$22:AZ$72,1)+COUNTIF(AZ$22:AZ41,AZ41)-1)</f>
        <v>25</v>
      </c>
      <c r="BB41" s="124">
        <f t="shared" ca="1" si="21"/>
        <v>0.36216216216216218</v>
      </c>
      <c r="BC41" s="9">
        <f ca="1">IF($AO41="","",RANK(BB41,BB$22:BB$72,1)+COUNTIF(BB$22:BB41,BB41)-1)</f>
        <v>25</v>
      </c>
    </row>
    <row r="42" spans="1:55" x14ac:dyDescent="0.4">
      <c r="A42" s="167" t="s">
        <v>808</v>
      </c>
      <c r="B42" s="134" t="str">
        <f>Services!A5</f>
        <v>AT&amp;T 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t="str">
        <f ca="1">IF(MID($B42,1,3)=MID(Q$21,1,3),"",IF($A42="1a","",COUNTIFS(OFFSET(Data!$A$1,0,MATCH($B42&amp;" qualify",Data!$1:$1,0)-1,1000,1),IF($A42="12aa","&lt;&gt;1",""),OFFSET(Data!$A$1,0,MATCH(Q$21&amp;" qualify",Data!$1:$1,0)-1,1000,1),1)))</f>
        <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AT&amp;T 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4">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68">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4">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68">
        <f t="array" aca="1" ref="AL42" ca="1">SUM(IF(OFFSET(Service_DB,,,,1)=AD42,IF(ISNUMBER(SEARCH(OFFSET(Service_DB,,1,,1),AK42)),OFFSET(Service_DB,,2,,1),0),0))</f>
        <v>0</v>
      </c>
      <c r="AM42" s="24" t="str">
        <f t="shared" ca="1" si="23"/>
        <v>AT&amp;T TV Now PlusPhilo970</v>
      </c>
      <c r="AN42" s="24" t="str">
        <f t="shared" ca="1" si="24"/>
        <v>PhiloAT&amp;T TV Now Plus970</v>
      </c>
      <c r="AO42" s="9" t="str">
        <f ca="1">IF(AND(V42=0,X42=0),"",IF(A42="1a",T42,IF(AD42="","",IF(OR(ISNUMBER(MATCH(AM42,AM$21:AM41,0)),ISNUMBER(MATCH(AN42,AM$21:AM41,0))),"",T42&amp;"/"&amp;AD42))))</f>
        <v/>
      </c>
      <c r="AP42" s="9" t="str">
        <f t="shared" ca="1" si="11"/>
        <v/>
      </c>
      <c r="AQ42" s="9" t="str">
        <f t="shared" ca="1" si="12"/>
        <v/>
      </c>
      <c r="AR42" s="14" t="str">
        <f t="shared" ca="1" si="13"/>
        <v/>
      </c>
      <c r="AS42" s="24" t="str">
        <f t="shared" ca="1" si="14"/>
        <v/>
      </c>
      <c r="AT42" s="74" t="str">
        <f t="shared" ca="1" si="15"/>
        <v/>
      </c>
      <c r="AU42" s="8">
        <f t="shared" ca="1" si="25"/>
        <v>0</v>
      </c>
      <c r="AV42" s="123" t="str">
        <f t="shared" ca="1" si="16"/>
        <v/>
      </c>
      <c r="AW42" s="124" t="str">
        <f t="shared" ca="1" si="17"/>
        <v/>
      </c>
      <c r="AX42" s="124" t="str">
        <f t="shared" ca="1" si="18"/>
        <v/>
      </c>
      <c r="AY42" s="124" t="str">
        <f t="shared" ca="1" si="19"/>
        <v/>
      </c>
      <c r="AZ42" s="124" t="str">
        <f t="shared" ca="1" si="20"/>
        <v/>
      </c>
      <c r="BA42" s="9" t="str">
        <f ca="1">IF($AO42="","",RANK(AZ42,AZ$22:AZ$72,1)+COUNTIF(AZ$22:AZ42,AZ42)-1)</f>
        <v/>
      </c>
      <c r="BB42" s="124" t="str">
        <f t="shared" ca="1" si="21"/>
        <v/>
      </c>
      <c r="BC42" s="9" t="str">
        <f ca="1">IF($AO42="","",RANK(BB42,BB$22:BB$72,1)+COUNTIF(BB$22:BB42,BB42)-1)</f>
        <v/>
      </c>
    </row>
    <row r="43" spans="1:55" x14ac:dyDescent="0.4">
      <c r="A43" s="167" t="s">
        <v>808</v>
      </c>
      <c r="B43" s="134" t="str">
        <f>Services!A6</f>
        <v>AT&amp;T 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t="str">
        <f ca="1">IF(MID($B43,1,3)=MID(Q$21,1,3),"",IF($A43="1a","",COUNTIFS(OFFSET(Data!$A$1,0,MATCH($B43&amp;" qualify",Data!$1:$1,0)-1,1000,1),IF($A43="12aa","&lt;&gt;1",""),OFFSET(Data!$A$1,0,MATCH(Q$21&amp;" qualify",Data!$1:$1,0)-1,1000,1),1)))</f>
        <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AT&amp;T 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4">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68">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4">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68">
        <f t="array" aca="1" ref="AL43" ca="1">SUM(IF(OFFSET(Service_DB,,,,1)=AD43,IF(ISNUMBER(SEARCH(OFFSET(Service_DB,,1,,1),AK43)),OFFSET(Service_DB,,2,,1),0),0))</f>
        <v>0</v>
      </c>
      <c r="AM43" s="24" t="str">
        <f t="shared" ca="1" si="23"/>
        <v>AT&amp;T TV Now MaxPhilo990</v>
      </c>
      <c r="AN43" s="24" t="str">
        <f t="shared" ca="1" si="24"/>
        <v>PhiloAT&amp;T TV Now Max990</v>
      </c>
      <c r="AO43" s="9" t="str">
        <f ca="1">IF(AND(V43=0,X43=0),"",IF(A43="1a",T43,IF(AD43="","",IF(OR(ISNUMBER(MATCH(AM43,AM$21:AM42,0)),ISNUMBER(MATCH(AN43,AM$21:AM42,0))),"",T43&amp;"/"&amp;AD43))))</f>
        <v/>
      </c>
      <c r="AP43" s="9" t="str">
        <f t="shared" ca="1" si="11"/>
        <v/>
      </c>
      <c r="AQ43" s="9" t="str">
        <f t="shared" ca="1" si="12"/>
        <v/>
      </c>
      <c r="AR43" s="14" t="str">
        <f t="shared" ca="1" si="13"/>
        <v/>
      </c>
      <c r="AS43" s="24" t="str">
        <f t="shared" ca="1" si="14"/>
        <v/>
      </c>
      <c r="AT43" s="74" t="str">
        <f t="shared" ca="1" si="15"/>
        <v/>
      </c>
      <c r="AU43" s="8">
        <f t="shared" ca="1" si="25"/>
        <v>0</v>
      </c>
      <c r="AV43" s="123" t="str">
        <f t="shared" ca="1" si="16"/>
        <v/>
      </c>
      <c r="AW43" s="124" t="str">
        <f t="shared" ca="1" si="17"/>
        <v/>
      </c>
      <c r="AX43" s="124" t="str">
        <f t="shared" ca="1" si="18"/>
        <v/>
      </c>
      <c r="AY43" s="124" t="str">
        <f t="shared" ca="1" si="19"/>
        <v/>
      </c>
      <c r="AZ43" s="124" t="str">
        <f t="shared" ca="1" si="20"/>
        <v/>
      </c>
      <c r="BA43" s="9" t="str">
        <f ca="1">IF($AO43="","",RANK(AZ43,AZ$22:AZ$72,1)+COUNTIF(AZ$22:AZ43,AZ43)-1)</f>
        <v/>
      </c>
      <c r="BB43" s="124" t="str">
        <f t="shared" ca="1" si="21"/>
        <v/>
      </c>
      <c r="BC43" s="9" t="str">
        <f ca="1">IF($AO43="","",RANK(BB43,BB$22:BB$72,1)+COUNTIF(BB$22:BB43,BB43)-1)</f>
        <v/>
      </c>
    </row>
    <row r="44" spans="1:55" x14ac:dyDescent="0.4">
      <c r="A44" s="167" t="s">
        <v>808</v>
      </c>
      <c r="B44" s="134" t="str">
        <f>Services!A7</f>
        <v>AT&amp;T 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t="str">
        <f ca="1">IF(MID($B44,1,3)=MID(Q$21,1,3),"",IF($A44="1a","",COUNTIFS(OFFSET(Data!$A$1,0,MATCH($B44&amp;" qualify",Data!$1:$1,0)-1,1000,1),IF($A44="12aa","&lt;&gt;1",""),OFFSET(Data!$A$1,0,MATCH(Q$21&amp;" qualify",Data!$1:$1,0)-1,1000,1),1)))</f>
        <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AT&amp;T 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4">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68">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4">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68">
        <f t="array" aca="1" ref="AL44" ca="1">SUM(IF(OFFSET(Service_DB,,,,1)=AD44,IF(ISNUMBER(SEARCH(OFFSET(Service_DB,,1,,1),AK44)),OFFSET(Service_DB,,2,,1),0),0))</f>
        <v>0</v>
      </c>
      <c r="AM44" s="24" t="str">
        <f t="shared" ca="1" si="23"/>
        <v>AT&amp;T TV Now EntertainmentPhilo9113</v>
      </c>
      <c r="AN44" s="24" t="str">
        <f t="shared" ca="1" si="24"/>
        <v>PhiloAT&amp;T 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4" t="str">
        <f t="shared" ca="1" si="14"/>
        <v/>
      </c>
      <c r="AT44" s="74" t="str">
        <f t="shared" ca="1" si="15"/>
        <v/>
      </c>
      <c r="AU44" s="8">
        <f t="shared" ca="1" si="25"/>
        <v>0</v>
      </c>
      <c r="AV44" s="123" t="str">
        <f t="shared" ca="1" si="16"/>
        <v/>
      </c>
      <c r="AW44" s="124" t="str">
        <f t="shared" ca="1" si="17"/>
        <v/>
      </c>
      <c r="AX44" s="124" t="str">
        <f t="shared" ca="1" si="18"/>
        <v/>
      </c>
      <c r="AY44" s="124" t="str">
        <f t="shared" ca="1" si="19"/>
        <v/>
      </c>
      <c r="AZ44" s="124" t="str">
        <f t="shared" ca="1" si="20"/>
        <v/>
      </c>
      <c r="BA44" s="9" t="str">
        <f ca="1">IF($AO44="","",RANK(AZ44,AZ$22:AZ$72,1)+COUNTIF(AZ$22:AZ44,AZ44)-1)</f>
        <v/>
      </c>
      <c r="BB44" s="124" t="str">
        <f t="shared" ca="1" si="21"/>
        <v/>
      </c>
      <c r="BC44" s="9" t="str">
        <f ca="1">IF($AO44="","",RANK(BB44,BB$22:BB$72,1)+COUNTIF(BB$22:BB44,BB44)-1)</f>
        <v/>
      </c>
    </row>
    <row r="45" spans="1:55" x14ac:dyDescent="0.4">
      <c r="A45" s="167" t="s">
        <v>808</v>
      </c>
      <c r="B45" s="134" t="str">
        <f>Services!A8</f>
        <v>AT&amp;T 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AT&amp;T 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4">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68">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4">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68">
        <f t="array" aca="1" ref="AL45" ca="1">SUM(IF(OFFSET(Service_DB,,,,1)=AD45,IF(ISNUMBER(SEARCH(OFFSET(Service_DB,,1,,1),AK45)),OFFSET(Service_DB,,2,,1),0),0))</f>
        <v>0</v>
      </c>
      <c r="AM45" s="24" t="str">
        <f t="shared" ca="1" si="23"/>
        <v>AT&amp;T TV Now ChoicePhilo9130</v>
      </c>
      <c r="AN45" s="24" t="str">
        <f t="shared" ca="1" si="24"/>
        <v>PhiloAT&amp;T TV Now Choice9130</v>
      </c>
      <c r="AO45" s="9" t="str">
        <f ca="1">IF(AND(V45=0,X45=0),"",IF(A45="1a",T45,IF(AD45="","",IF(OR(ISNUMBER(MATCH(AM45,AM$21:AM44,0)),ISNUMBER(MATCH(AN45,AM$21:AM44,0))),"",T45&amp;"/"&amp;AD45))))</f>
        <v/>
      </c>
      <c r="AP45" s="9" t="str">
        <f t="shared" ca="1" si="11"/>
        <v/>
      </c>
      <c r="AQ45" s="9" t="str">
        <f t="shared" ca="1" si="12"/>
        <v/>
      </c>
      <c r="AR45" s="14" t="str">
        <f t="shared" ca="1" si="13"/>
        <v/>
      </c>
      <c r="AS45" s="24" t="str">
        <f t="shared" ca="1" si="14"/>
        <v/>
      </c>
      <c r="AT45" s="74" t="str">
        <f t="shared" ca="1" si="15"/>
        <v/>
      </c>
      <c r="AU45" s="8">
        <f t="shared" ca="1" si="25"/>
        <v>0</v>
      </c>
      <c r="AV45" s="123" t="str">
        <f t="shared" ca="1" si="16"/>
        <v/>
      </c>
      <c r="AW45" s="124" t="str">
        <f t="shared" ca="1" si="17"/>
        <v/>
      </c>
      <c r="AX45" s="124" t="str">
        <f t="shared" ca="1" si="18"/>
        <v/>
      </c>
      <c r="AY45" s="124" t="str">
        <f t="shared" ca="1" si="19"/>
        <v/>
      </c>
      <c r="AZ45" s="124" t="str">
        <f t="shared" ca="1" si="20"/>
        <v/>
      </c>
      <c r="BA45" s="9" t="str">
        <f ca="1">IF($AO45="","",RANK(AZ45,AZ$22:AZ$72,1)+COUNTIF(AZ$22:AZ45,AZ45)-1)</f>
        <v/>
      </c>
      <c r="BB45" s="124" t="str">
        <f t="shared" ca="1" si="21"/>
        <v/>
      </c>
      <c r="BC45" s="9" t="str">
        <f ca="1">IF($AO45="","",RANK(BB45,BB$22:BB$72,1)+COUNTIF(BB$22:BB45,BB45)-1)</f>
        <v/>
      </c>
    </row>
    <row r="46" spans="1:55" x14ac:dyDescent="0.4">
      <c r="A46" s="167" t="s">
        <v>808</v>
      </c>
      <c r="B46" s="134" t="str">
        <f>Services!A9</f>
        <v>AT&amp;T 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AT&amp;T 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4">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68">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4"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68">
        <f t="array" aca="1" ref="AL46" ca="1">SUM(IF(OFFSET(Service_DB,,,,1)=AD46,IF(ISNUMBER(SEARCH(OFFSET(Service_DB,,1,,1),AK46)),OFFSET(Service_DB,,2,,1),0),0))</f>
        <v>0</v>
      </c>
      <c r="AM46" s="24" t="str">
        <f t="shared" ca="1" si="23"/>
        <v>AT&amp;T TV Now Xtra9124</v>
      </c>
      <c r="AN46" s="24" t="str">
        <f t="shared" ca="1" si="24"/>
        <v>AT&amp;T TV Now Xtra9124</v>
      </c>
      <c r="AO46" s="9" t="str">
        <f ca="1">IF(AND(V46=0,X46=0),"",IF(A46="1a",T46,IF(AD46="","",IF(OR(ISNUMBER(MATCH(AM46,AM$21:AM45,0)),ISNUMBER(MATCH(AN46,AM$21:AM45,0))),"",T46&amp;"/"&amp;AD46))))</f>
        <v/>
      </c>
      <c r="AP46" s="9" t="str">
        <f t="shared" ca="1" si="11"/>
        <v/>
      </c>
      <c r="AQ46" s="9" t="str">
        <f t="shared" ca="1" si="12"/>
        <v/>
      </c>
      <c r="AR46" s="14" t="str">
        <f t="shared" ca="1" si="13"/>
        <v/>
      </c>
      <c r="AS46" s="24" t="str">
        <f t="shared" ca="1" si="14"/>
        <v/>
      </c>
      <c r="AT46" s="74" t="str">
        <f t="shared" ca="1" si="15"/>
        <v/>
      </c>
      <c r="AU46" s="8">
        <f t="shared" ca="1" si="25"/>
        <v>0</v>
      </c>
      <c r="AV46" s="123" t="str">
        <f t="shared" ca="1" si="16"/>
        <v/>
      </c>
      <c r="AW46" s="124" t="str">
        <f t="shared" ca="1" si="17"/>
        <v/>
      </c>
      <c r="AX46" s="124" t="str">
        <f t="shared" ca="1" si="18"/>
        <v/>
      </c>
      <c r="AY46" s="124" t="str">
        <f t="shared" ca="1" si="19"/>
        <v/>
      </c>
      <c r="AZ46" s="124" t="str">
        <f t="shared" ca="1" si="20"/>
        <v/>
      </c>
      <c r="BA46" s="9" t="str">
        <f ca="1">IF($AO46="","",RANK(AZ46,AZ$22:AZ$72,1)+COUNTIF(AZ$22:AZ46,AZ46)-1)</f>
        <v/>
      </c>
      <c r="BB46" s="124" t="str">
        <f t="shared" ca="1" si="21"/>
        <v/>
      </c>
      <c r="BC46" s="9" t="str">
        <f ca="1">IF($AO46="","",RANK(BB46,BB$22:BB$72,1)+COUNTIF(BB$22:BB46,BB46)-1)</f>
        <v/>
      </c>
    </row>
    <row r="47" spans="1:55" x14ac:dyDescent="0.4">
      <c r="A47" s="167" t="s">
        <v>808</v>
      </c>
      <c r="B47" s="134" t="str">
        <f>Services!A10</f>
        <v>AT&amp;T 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AT&amp;T 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4">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68">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4"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68">
        <f t="array" aca="1" ref="AL47" ca="1">SUM(IF(OFFSET(Service_DB,,,,1)=AD47,IF(ISNUMBER(SEARCH(OFFSET(Service_DB,,1,,1),AK47)),OFFSET(Service_DB,,2,,1),0),0))</f>
        <v>0</v>
      </c>
      <c r="AM47" s="24" t="str">
        <f t="shared" ca="1" si="23"/>
        <v>AT&amp;T TV Now Ultimate9135</v>
      </c>
      <c r="AN47" s="24" t="str">
        <f t="shared" ca="1" si="24"/>
        <v>AT&amp;T TV Now Ultimate9135</v>
      </c>
      <c r="AO47" s="9" t="str">
        <f ca="1">IF(AND(V47=0,X47=0),"",IF(A47="1a",T47,IF(AD47="","",IF(OR(ISNUMBER(MATCH(AM47,AM$21:AM46,0)),ISNUMBER(MATCH(AN47,AM$21:AM46,0))),"",T47&amp;"/"&amp;AD47))))</f>
        <v/>
      </c>
      <c r="AP47" s="9" t="str">
        <f t="shared" ca="1" si="11"/>
        <v/>
      </c>
      <c r="AQ47" s="9" t="str">
        <f t="shared" ca="1" si="12"/>
        <v/>
      </c>
      <c r="AR47" s="14" t="str">
        <f t="shared" ca="1" si="13"/>
        <v/>
      </c>
      <c r="AS47" s="24" t="str">
        <f t="shared" ca="1" si="14"/>
        <v/>
      </c>
      <c r="AT47" s="74" t="str">
        <f t="shared" ca="1" si="15"/>
        <v/>
      </c>
      <c r="AU47" s="8">
        <f t="shared" ca="1" si="25"/>
        <v>0</v>
      </c>
      <c r="AV47" s="123" t="str">
        <f t="shared" ca="1" si="16"/>
        <v/>
      </c>
      <c r="AW47" s="124" t="str">
        <f t="shared" ca="1" si="17"/>
        <v/>
      </c>
      <c r="AX47" s="124" t="str">
        <f t="shared" ca="1" si="18"/>
        <v/>
      </c>
      <c r="AY47" s="124" t="str">
        <f t="shared" ca="1" si="19"/>
        <v/>
      </c>
      <c r="AZ47" s="124" t="str">
        <f t="shared" ca="1" si="20"/>
        <v/>
      </c>
      <c r="BA47" s="9" t="str">
        <f ca="1">IF($AO47="","",RANK(AZ47,AZ$22:AZ$72,1)+COUNTIF(AZ$22:AZ47,AZ47)-1)</f>
        <v/>
      </c>
      <c r="BB47" s="124" t="str">
        <f t="shared" ca="1" si="21"/>
        <v/>
      </c>
      <c r="BC47" s="9" t="str">
        <f ca="1">IF($AO47="","",RANK(BB47,BB$22:BB$72,1)+COUNTIF(BB$22:BB47,BB47)-1)</f>
        <v/>
      </c>
    </row>
    <row r="48" spans="1:55" x14ac:dyDescent="0.4">
      <c r="A48" s="167" t="s">
        <v>808</v>
      </c>
      <c r="B48" s="134" t="str">
        <f>Services!A11</f>
        <v>AT&amp;T 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AT&amp;T TV Now Optimo Mas</v>
      </c>
      <c r="U48" s="9">
        <f ca="1">COUNTIFS(OFFSET(Data!$A$1,0,MATCH(T48,Data!$1:$1,0)-1,1000,1),"Yes")</f>
        <v>107</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4">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68">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58</v>
      </c>
      <c r="AF48" s="9">
        <f t="shared" ca="1" si="7"/>
        <v>2</v>
      </c>
      <c r="AG48" s="14">
        <f t="shared" ca="1" si="8"/>
        <v>15</v>
      </c>
      <c r="AH48" s="9">
        <f ca="1">IF(AD48="",0,COUNTIFS(OFFSET(Data!$A$1,0,MATCH(T48&amp;" qualify",Data!$1:$1,0)-1,1000,1),"",OFFSET(Data!$A$1,0,MATCH(AD48&amp;" qualify",Data!$1:$1,0)-1,1000,1),2))</f>
        <v>0</v>
      </c>
      <c r="AI48" s="9">
        <f t="shared" ca="1" si="9"/>
        <v>0</v>
      </c>
      <c r="AJ48" s="24">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68">
        <f t="array" aca="1" ref="AL48" ca="1">SUM(IF(OFFSET(Service_DB,,,,1)=AD48,IF(ISNUMBER(SEARCH(OFFSET(Service_DB,,1,,1),AK48)),OFFSET(Service_DB,,2,,1),0),0))</f>
        <v>0</v>
      </c>
      <c r="AM48" s="24" t="str">
        <f t="shared" ca="1" si="23"/>
        <v>AT&amp;T TV Now Optimo MasSpectrum TV Essentials8101</v>
      </c>
      <c r="AN48" s="24" t="str">
        <f t="shared" ca="1" si="24"/>
        <v>Spectrum TV EssentialsAT&amp;T TV Now Optimo Mas8101</v>
      </c>
      <c r="AO48" s="9" t="str">
        <f ca="1">IF(AND(V48=0,X48=0),"",IF(A48="1a",T48,IF(AD48="","",IF(OR(ISNUMBER(MATCH(AM48,AM$21:AM47,0)),ISNUMBER(MATCH(AN48,AM$21:AM47,0))),"",T48&amp;"/"&amp;AD48))))</f>
        <v/>
      </c>
      <c r="AP48" s="9" t="str">
        <f t="shared" ca="1" si="11"/>
        <v/>
      </c>
      <c r="AQ48" s="9" t="str">
        <f t="shared" ca="1" si="12"/>
        <v/>
      </c>
      <c r="AR48" s="14" t="str">
        <f t="shared" ca="1" si="13"/>
        <v/>
      </c>
      <c r="AS48" s="24" t="str">
        <f t="shared" ca="1" si="14"/>
        <v/>
      </c>
      <c r="AT48" s="74" t="str">
        <f t="shared" ca="1" si="15"/>
        <v/>
      </c>
      <c r="AU48" s="8">
        <f t="shared" ca="1" si="25"/>
        <v>0</v>
      </c>
      <c r="AV48" s="123" t="str">
        <f t="shared" ca="1" si="16"/>
        <v/>
      </c>
      <c r="AW48" s="124" t="str">
        <f t="shared" ca="1" si="17"/>
        <v/>
      </c>
      <c r="AX48" s="124" t="str">
        <f t="shared" ca="1" si="18"/>
        <v/>
      </c>
      <c r="AY48" s="124" t="str">
        <f t="shared" ca="1" si="19"/>
        <v/>
      </c>
      <c r="AZ48" s="124" t="str">
        <f t="shared" ca="1" si="20"/>
        <v/>
      </c>
      <c r="BA48" s="9" t="str">
        <f ca="1">IF($AO48="","",RANK(AZ48,AZ$22:AZ$72,1)+COUNTIF(AZ$22:AZ48,AZ48)-1)</f>
        <v/>
      </c>
      <c r="BB48" s="124" t="str">
        <f t="shared" ca="1" si="21"/>
        <v/>
      </c>
      <c r="BC48" s="9" t="str">
        <f ca="1">IF($AO48="","",RANK(BB48,BB$22:BB$72,1)+COUNTIF(BB$22:BB48,BB48)-1)</f>
        <v/>
      </c>
    </row>
    <row r="49" spans="1:55" x14ac:dyDescent="0.4">
      <c r="A49" s="167" t="s">
        <v>808</v>
      </c>
      <c r="B49" s="134"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85</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4">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68">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4">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68">
        <f t="array" aca="1" ref="AL49" ca="1">SUM(IF(OFFSET(Service_DB,,,,1)=AD49,IF(ISNUMBER(SEARCH(OFFSET(Service_DB,,1,,1),AK49)),OFFSET(Service_DB,,2,,1),0),0))</f>
        <v>0</v>
      </c>
      <c r="AM49" s="24" t="str">
        <f t="shared" ca="1" si="23"/>
        <v>YouTube TVPhilo970</v>
      </c>
      <c r="AN49" s="24"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4" t="str">
        <f t="shared" ca="1" si="14"/>
        <v/>
      </c>
      <c r="AT49" s="74" t="str">
        <f t="shared" ca="1" si="15"/>
        <v/>
      </c>
      <c r="AU49" s="8">
        <f t="shared" ca="1" si="25"/>
        <v>0</v>
      </c>
      <c r="AV49" s="123" t="str">
        <f t="shared" ca="1" si="16"/>
        <v/>
      </c>
      <c r="AW49" s="124" t="str">
        <f t="shared" ca="1" si="17"/>
        <v/>
      </c>
      <c r="AX49" s="124" t="str">
        <f t="shared" ca="1" si="18"/>
        <v/>
      </c>
      <c r="AY49" s="124" t="str">
        <f t="shared" ca="1" si="19"/>
        <v/>
      </c>
      <c r="AZ49" s="124" t="str">
        <f t="shared" ca="1" si="20"/>
        <v/>
      </c>
      <c r="BA49" s="9" t="str">
        <f ca="1">IF($AO49="","",RANK(AZ49,AZ$22:AZ$72,1)+COUNTIF(AZ$22:AZ49,AZ49)-1)</f>
        <v/>
      </c>
      <c r="BB49" s="124" t="str">
        <f t="shared" ca="1" si="21"/>
        <v/>
      </c>
      <c r="BC49" s="9" t="str">
        <f ca="1">IF($AO49="","",RANK(BB49,BB$22:BB$72,1)+COUNTIF(BB$22:BB49,BB49)-1)</f>
        <v/>
      </c>
    </row>
    <row r="50" spans="1:55" x14ac:dyDescent="0.4">
      <c r="A50" s="167" t="s">
        <v>808</v>
      </c>
      <c r="B50" s="134"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67</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4">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68">
        <f t="array" aca="1" ref="AB50" ca="1">SUM(IF(OFFSET(Service_DB,,,,1)=T50,IF(ISNUMBER(SEARCH(OFFSET(Service_DB,,1,,1),AA50)),OFFSET(Service_DB,,2,,1),0),0))</f>
        <v>0</v>
      </c>
      <c r="AC50" s="9">
        <f t="array" aca="1" ref="AC50" ca="1">IF(SUM(C50:S50)=0,0,MIN(IF(IF(C50:S50=MAX(C50:S50),(C$20:S$20))=MIN(IF(C50:S50=MAX(C50:S50),(C$20:S$20))),COLUMN(C$20:S$20))))</f>
        <v>10</v>
      </c>
      <c r="AD50" s="9" t="str">
        <f t="shared" ca="1" si="6"/>
        <v>AT&amp;T 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4">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68">
        <f t="array" aca="1" ref="AL50" ca="1">SUM(IF(OFFSET(Service_DB,,,,1)=AD50,IF(ISNUMBER(SEARCH(OFFSET(Service_DB,,1,,1),AK50)),OFFSET(Service_DB,,2,,1),0),0))</f>
        <v>0</v>
      </c>
      <c r="AM50" s="24" t="str">
        <f t="shared" ca="1" si="23"/>
        <v>Hulu with Live TVAT&amp;T TV Now Xtra9169</v>
      </c>
      <c r="AN50" s="24" t="str">
        <f t="shared" ca="1" si="24"/>
        <v>AT&amp;T TV Now XtraHulu with Live TV9169</v>
      </c>
      <c r="AO50" s="9" t="str">
        <f ca="1">IF(AND(V50=0,X50=0),"",IF(A50="1a",T50,IF(AD50="","",IF(OR(ISNUMBER(MATCH(AM50,AM$21:AM49,0)),ISNUMBER(MATCH(AN50,AM$21:AM49,0))),"",T50&amp;"/"&amp;AD50))))</f>
        <v>Hulu with Live TV/AT&amp;T TV Now Xtra</v>
      </c>
      <c r="AP50" s="9">
        <f t="shared" ca="1" si="11"/>
        <v>135</v>
      </c>
      <c r="AQ50" s="9">
        <f t="shared" ca="1" si="12"/>
        <v>9</v>
      </c>
      <c r="AR50" s="14">
        <f t="shared" ca="1" si="13"/>
        <v>169</v>
      </c>
      <c r="AS50" s="24">
        <f t="shared" ca="1" si="14"/>
        <v>1</v>
      </c>
      <c r="AT50" s="74">
        <f t="shared" ca="1" si="15"/>
        <v>18.777777777777779</v>
      </c>
      <c r="AU50" s="8">
        <f t="shared" ca="1" si="25"/>
        <v>0</v>
      </c>
      <c r="AV50" s="123">
        <f t="shared" ca="1" si="16"/>
        <v>154</v>
      </c>
      <c r="AW50" s="124">
        <f t="shared" ca="1" si="17"/>
        <v>0</v>
      </c>
      <c r="AX50" s="124">
        <f t="shared" ca="1" si="18"/>
        <v>0.83243243243243248</v>
      </c>
      <c r="AY50" s="124">
        <f t="shared" ca="1" si="19"/>
        <v>0</v>
      </c>
      <c r="AZ50" s="124">
        <f t="shared" ca="1" si="20"/>
        <v>0.41621621621621624</v>
      </c>
      <c r="BA50" s="9">
        <f ca="1">IF($AO50="","",RANK(AZ50,AZ$22:AZ$72,1)+COUNTIF(AZ$22:AZ50,AZ50)-1)</f>
        <v>30</v>
      </c>
      <c r="BB50" s="124">
        <f t="shared" ca="1" si="21"/>
        <v>0.41621621621621624</v>
      </c>
      <c r="BC50" s="9">
        <f ca="1">IF($AO50="","",RANK(BB50,BB$22:BB$72,1)+COUNTIF(BB$22:BB50,BB50)-1)</f>
        <v>30</v>
      </c>
    </row>
    <row r="51" spans="1:55" x14ac:dyDescent="0.4">
      <c r="A51" s="167" t="s">
        <v>808</v>
      </c>
      <c r="B51" s="134"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50</v>
      </c>
      <c r="X51" s="9">
        <f ca="1">IF(OR(A51="1a2a",AD51=""),COUNTIFS(OFFSET(Data!$A$1,0,MATCH(T51&amp;" qualify",Data!$1:$1,0)-1,1000,1),2),IF(A51="12aa",COUNTIFS(OFFSET(Data!$A$1,0,MATCH(T51&amp;" qualify",Data!$1:$1,0)-1,1000,1),2,OFFSET(Data!$A$1,0,MATCH(AD51&amp;" qualify",Data!$1:$1,0)-1,1000,1),"&lt;&gt;1"),""))</f>
        <v>0</v>
      </c>
      <c r="Y51" s="9">
        <f t="shared" ca="1" si="4"/>
        <v>0</v>
      </c>
      <c r="Z51" s="24">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68">
        <f t="array" aca="1" ref="AB51" ca="1">SUM(IF(OFFSET(Service_DB,,,,1)=T51,IF(ISNUMBER(SEARCH(OFFSET(Service_DB,,1,,1),AA51)),OFFSET(Service_DB,,2,,1),0),0))</f>
        <v>0</v>
      </c>
      <c r="AC51" s="9">
        <f t="array" aca="1" ref="AC51" ca="1">IF(SUM(C51:S51)=0,0,MIN(IF(IF(C51:S51=MAX(C51:S51),(C$20:S$20))=MIN(IF(C51:S51=MAX(C51:S51),(C$20:S$20))),COLUMN(C$20:S$20))))</f>
        <v>10</v>
      </c>
      <c r="AD51" s="9" t="str">
        <f t="shared" ca="1" si="6"/>
        <v>AT&amp;T 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4">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68">
        <f t="array" aca="1" ref="AL51" ca="1">SUM(IF(OFFSET(Service_DB,,,,1)=AD51,IF(ISNUMBER(SEARCH(OFFSET(Service_DB,,1,,1),AK51)),OFFSET(Service_DB,,2,,1),0),0))</f>
        <v>0</v>
      </c>
      <c r="AM51" s="24" t="str">
        <f t="shared" ca="1" si="23"/>
        <v>PS VueAT&amp;T TV Now Xtra9174</v>
      </c>
      <c r="AN51" s="24" t="str">
        <f t="shared" ca="1" si="24"/>
        <v>AT&amp;T TV Now XtraPS Vue9174</v>
      </c>
      <c r="AO51" s="9" t="str">
        <f ca="1">IF(AND(V51=0,X51=0),"",IF(A51="1a",T51,IF(AD51="","",IF(OR(ISNUMBER(MATCH(AM51,AM$21:AM50,0)),ISNUMBER(MATCH(AN51,AM$21:AM50,0))),"",T51&amp;"/"&amp;AD51))))</f>
        <v>PS Vue/AT&amp;T TV Now Xtra</v>
      </c>
      <c r="AP51" s="9">
        <f t="shared" ca="1" si="11"/>
        <v>130</v>
      </c>
      <c r="AQ51" s="9">
        <f t="shared" ca="1" si="12"/>
        <v>9</v>
      </c>
      <c r="AR51" s="14">
        <f t="shared" ca="1" si="13"/>
        <v>174</v>
      </c>
      <c r="AS51" s="24">
        <f t="shared" ca="1" si="14"/>
        <v>1</v>
      </c>
      <c r="AT51" s="74">
        <f t="shared" ca="1" si="15"/>
        <v>19.333333333333332</v>
      </c>
      <c r="AU51" s="8">
        <f t="shared" ca="1" si="25"/>
        <v>0</v>
      </c>
      <c r="AV51" s="123">
        <f t="shared" ca="1" si="16"/>
        <v>159</v>
      </c>
      <c r="AW51" s="124">
        <f t="shared" ca="1" si="17"/>
        <v>0</v>
      </c>
      <c r="AX51" s="124">
        <f t="shared" ca="1" si="18"/>
        <v>0.85945945945945945</v>
      </c>
      <c r="AY51" s="124">
        <f t="shared" ca="1" si="19"/>
        <v>0</v>
      </c>
      <c r="AZ51" s="124">
        <f t="shared" ca="1" si="20"/>
        <v>0.42972972972972973</v>
      </c>
      <c r="BA51" s="9">
        <f ca="1">IF($AO51="","",RANK(AZ51,AZ$22:AZ$72,1)+COUNTIF(AZ$22:AZ51,AZ51)-1)</f>
        <v>31</v>
      </c>
      <c r="BB51" s="124">
        <f t="shared" ca="1" si="21"/>
        <v>0.42972972972972973</v>
      </c>
      <c r="BC51" s="9">
        <f ca="1">IF($AO51="","",RANK(BB51,BB$22:BB$72,1)+COUNTIF(BB$22:BB51,BB51)-1)</f>
        <v>31</v>
      </c>
    </row>
    <row r="52" spans="1:55" x14ac:dyDescent="0.4">
      <c r="A52" s="167" t="s">
        <v>808</v>
      </c>
      <c r="B52" s="134"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94</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4">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68">
        <f t="array" aca="1" ref="AB52" ca="1">SUM(IF(OFFSET(Service_DB,,,,1)=T52,IF(ISNUMBER(SEARCH(OFFSET(Service_DB,,1,,1),AA52)),OFFSET(Service_DB,,2,,1),0),0))</f>
        <v>0</v>
      </c>
      <c r="AC52" s="9">
        <f t="array" aca="1" ref="AC52" ca="1">IF(SUM(C52:S52)=0,0,MIN(IF(IF(C52:S52=MAX(C52:S52),(C$20:S$20))=MIN(IF(C52:S52=MAX(C52:S52),(C$20:S$20))),COLUMN(C$20:S$20))))</f>
        <v>10</v>
      </c>
      <c r="AD52" s="9" t="str">
        <f t="shared" ca="1" si="6"/>
        <v>AT&amp;T TV Now Xtra</v>
      </c>
      <c r="AE52" s="9">
        <f ca="1">IF(AD52="",0,COUNTIFS(OFFSET(Data!$A$1,0,MATCH(T52,Data!$1:$1,0)-1,1000,1),"&lt;&gt;Yes",OFFSET(Data!$A$1,0,MATCH(AD52,Data!$1:$1,0)-1,1000,1),"Yes"))</f>
        <v>53</v>
      </c>
      <c r="AF52" s="9">
        <f t="shared" ca="1" si="7"/>
        <v>3</v>
      </c>
      <c r="AG52" s="14">
        <f t="shared" ca="1" si="8"/>
        <v>124</v>
      </c>
      <c r="AH52" s="9">
        <f ca="1">IF(AD52="",0,COUNTIFS(OFFSET(Data!$A$1,0,MATCH(T52&amp;" qualify",Data!$1:$1,0)-1,1000,1),"",OFFSET(Data!$A$1,0,MATCH(AD52&amp;" qualify",Data!$1:$1,0)-1,1000,1),2))</f>
        <v>0</v>
      </c>
      <c r="AI52" s="9">
        <f t="shared" ca="1" si="9"/>
        <v>0</v>
      </c>
      <c r="AJ52" s="24">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68">
        <f t="array" aca="1" ref="AL52" ca="1">SUM(IF(OFFSET(Service_DB,,,,1)=AD52,IF(ISNUMBER(SEARCH(OFFSET(Service_DB,,1,,1),AK52)),OFFSET(Service_DB,,2,,1),0),0))</f>
        <v>0</v>
      </c>
      <c r="AM52" s="24" t="str">
        <f t="shared" ca="1" si="23"/>
        <v>Fubo TVAT&amp;T TV Now Xtra9179</v>
      </c>
      <c r="AN52" s="24" t="str">
        <f t="shared" ca="1" si="24"/>
        <v>AT&amp;T TV Now XtraFubo TV9179</v>
      </c>
      <c r="AO52" s="9" t="str">
        <f ca="1">IF(AND(V52=0,X52=0),"",IF(A52="1a",T52,IF(AD52="","",IF(OR(ISNUMBER(MATCH(AM52,AM$21:AM51,0)),ISNUMBER(MATCH(AN52,AM$21:AM51,0))),"",T52&amp;"/"&amp;AD52))))</f>
        <v>Fubo TV/AT&amp;T TV Now Xtra</v>
      </c>
      <c r="AP52" s="9">
        <f t="shared" ca="1" si="11"/>
        <v>147</v>
      </c>
      <c r="AQ52" s="9">
        <f t="shared" ca="1" si="12"/>
        <v>9</v>
      </c>
      <c r="AR52" s="14">
        <f t="shared" ca="1" si="13"/>
        <v>179</v>
      </c>
      <c r="AS52" s="24">
        <f t="shared" ca="1" si="14"/>
        <v>1</v>
      </c>
      <c r="AT52" s="74">
        <f t="shared" ca="1" si="15"/>
        <v>19.888888888888889</v>
      </c>
      <c r="AU52" s="8">
        <f t="shared" ca="1" si="25"/>
        <v>0</v>
      </c>
      <c r="AV52" s="123">
        <f t="shared" ca="1" si="16"/>
        <v>164</v>
      </c>
      <c r="AW52" s="124">
        <f t="shared" ca="1" si="17"/>
        <v>0</v>
      </c>
      <c r="AX52" s="124">
        <f t="shared" ca="1" si="18"/>
        <v>0.88648648648648654</v>
      </c>
      <c r="AY52" s="124">
        <f t="shared" ca="1" si="19"/>
        <v>0</v>
      </c>
      <c r="AZ52" s="124">
        <f t="shared" ca="1" si="20"/>
        <v>0.44324324324324327</v>
      </c>
      <c r="BA52" s="9">
        <f ca="1">IF($AO52="","",RANK(AZ52,AZ$22:AZ$72,1)+COUNTIF(AZ$22:AZ52,AZ52)-1)</f>
        <v>33</v>
      </c>
      <c r="BB52" s="124">
        <f t="shared" ca="1" si="21"/>
        <v>0.44324324324324327</v>
      </c>
      <c r="BC52" s="9">
        <f ca="1">IF($AO52="","",RANK(BB52,BB$22:BB$72,1)+COUNTIF(BB$22:BB52,BB52)-1)</f>
        <v>33</v>
      </c>
    </row>
    <row r="53" spans="1:55" x14ac:dyDescent="0.4">
      <c r="A53" s="167" t="s">
        <v>808</v>
      </c>
      <c r="B53" s="134"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2</v>
      </c>
      <c r="F53" s="9" t="str">
        <f ca="1">IF(MID($B53,1,3)=MID(F$21,1,3),"",IF($A53="1a","",COUNTIFS(OFFSET(Data!$A$1,0,MATCH($B53&amp;" qualify",Data!$1:$1,0)-1,1000,1),IF($A53="12aa","&lt;&gt;1",""),OFFSET(Data!$A$1,0,MATCH(F$21&amp;" qualify",Data!$1:$1,0)-1,1000,1),1)))</f>
        <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4">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68">
        <f t="array" aca="1" ref="AB53" ca="1">SUM(IF(OFFSET(Service_DB,,,,1)=T53,IF(ISNUMBER(SEARCH(OFFSET(Service_DB,,1,,1),AA53)),OFFSET(Service_DB,,2,,1),0),0))</f>
        <v>0</v>
      </c>
      <c r="AC53" s="9">
        <f t="array" aca="1" ref="AC53" ca="1">IF(SUM(C53:S53)=0,0,MIN(IF(IF(C53:S53=MAX(C53:S53),(C$20:S$20))=MIN(IF(C53:S53=MAX(C53:S53),(C$20:S$20))),COLUMN(C$20:S$20))))</f>
        <v>19</v>
      </c>
      <c r="AD53" s="9" t="str">
        <f t="shared" ca="1" si="6"/>
        <v>Spectrum TV Essentials</v>
      </c>
      <c r="AE53" s="9">
        <f ca="1">IF(AD53="",0,COUNTIFS(OFFSET(Data!$A$1,0,MATCH(T53,Data!$1:$1,0)-1,1000,1),"&lt;&gt;Yes",OFFSET(Data!$A$1,0,MATCH(AD53,Data!$1:$1,0)-1,1000,1),"Yes"))</f>
        <v>64</v>
      </c>
      <c r="AF53" s="9">
        <f t="shared" ca="1" si="7"/>
        <v>6</v>
      </c>
      <c r="AG53" s="14">
        <f t="shared" ref="AG53:AG72" ca="1" si="28">IF(AD53="",0,VLOOKUP(AD53,Service_DB,3,0))</f>
        <v>15</v>
      </c>
      <c r="AH53" s="9">
        <f ca="1">IF(AD53="",0,COUNTIFS(OFFSET(Data!$A$1,0,MATCH(T53&amp;" qualify",Data!$1:$1,0)-1,1000,1),"",OFFSET(Data!$A$1,0,MATCH(AD53&amp;" qualify",Data!$1:$1,0)-1,1000,1),2))</f>
        <v>0</v>
      </c>
      <c r="AI53" s="9">
        <f t="shared" ref="AI53:AI72" ca="1" si="29">IF(AH53=0,0,SUMPRODUCT(LEN(AK53)-LEN(SUBSTITUTE(AK53,",","")))+1)</f>
        <v>0</v>
      </c>
      <c r="AJ53" s="24">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68">
        <f t="array" aca="1" ref="AL53" ca="1">SUM(IF(OFFSET(Service_DB,,,,1)=AD53,IF(ISNUMBER(SEARCH(OFFSET(Service_DB,,1,,1),AK53)),OFFSET(Service_DB,,2,,1),0),0))</f>
        <v>0</v>
      </c>
      <c r="AM53" s="24" t="str">
        <f t="shared" ca="1" si="23"/>
        <v>AT&amp;T Watch TVSpectrum TV Essentials830</v>
      </c>
      <c r="AN53" s="24" t="str">
        <f t="shared" ca="1" si="24"/>
        <v>Spectrum TV EssentialsAT&amp;T Watch TV830</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4" t="str">
        <f t="shared" ref="AS53:AS72" ca="1" si="34">IF(AO53="","",IF($B$2=0,0,AQ53/$B$2))</f>
        <v/>
      </c>
      <c r="AT53" s="74" t="str">
        <f t="shared" ref="AT53:AT72" ca="1" si="35">IF(AQ53=0,"",IF(AQ53="","",AR53/AQ53))</f>
        <v/>
      </c>
      <c r="AU53" s="8">
        <f t="shared" ca="1" si="25"/>
        <v>0</v>
      </c>
      <c r="AV53" s="123" t="str">
        <f t="shared" ref="AV53:AV72" ca="1" si="36">IF($AO53="","",ABS(AR53-AV$20))</f>
        <v/>
      </c>
      <c r="AW53" s="124" t="str">
        <f t="shared" ref="AW53:AW72" ca="1" si="37">IF($AO53="","",ABS(AS53-AW$20))</f>
        <v/>
      </c>
      <c r="AX53" s="124" t="str">
        <f t="shared" ref="AX53:AX72" ca="1" si="38">IF($AO53="","",AV53/AX$20)</f>
        <v/>
      </c>
      <c r="AY53" s="124" t="str">
        <f t="shared" ref="AY53:AY72" ca="1" si="39">IF($AO53="","",AW53/AY$20)</f>
        <v/>
      </c>
      <c r="AZ53" s="124" t="str">
        <f t="shared" ref="AZ53:AZ72" ca="1" si="40">IF($AO53="","",AVERAGE(AX53:AY53))</f>
        <v/>
      </c>
      <c r="BA53" s="9" t="str">
        <f ca="1">IF($AO53="","",RANK(AZ53,AZ$22:AZ$72,1)+COUNTIF(AZ$22:AZ53,AZ53)-1)</f>
        <v/>
      </c>
      <c r="BB53" s="124" t="str">
        <f t="shared" ref="BB53:BB72" ca="1" si="41">IF($AO53="","",(AX53*(price_weight_used/100))+(AY53*(100-price_weight_used)/100))</f>
        <v/>
      </c>
      <c r="BC53" s="9" t="str">
        <f ca="1">IF($AO53="","",RANK(BB53,BB$22:BB$72,1)+COUNTIF(BB$22:BB53,BB53)-1)</f>
        <v/>
      </c>
    </row>
    <row r="54" spans="1:55" x14ac:dyDescent="0.4">
      <c r="A54" s="167" t="s">
        <v>808</v>
      </c>
      <c r="B54" s="134"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6</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4">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68">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AT&amp;T 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4">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68">
        <f t="array" aca="1" ref="AL54" ca="1">SUM(IF(OFFSET(Service_DB,,,,1)=AD54,IF(ISNUMBER(SEARCH(OFFSET(Service_DB,,1,,1),AK54)),OFFSET(Service_DB,,2,,1),0),0))</f>
        <v>0</v>
      </c>
      <c r="AM54" s="24" t="str">
        <f t="shared" ca="1" si="23"/>
        <v>KlowdTVAT&amp;T TV Now Xtra9129</v>
      </c>
      <c r="AN54" s="24" t="str">
        <f t="shared" ca="1" si="24"/>
        <v>AT&amp;T TV Now XtraKlowdTV9129</v>
      </c>
      <c r="AO54" s="9" t="str">
        <f ca="1">IF(AND(V54=0,X54=0),"",IF(A54="1a",T54,IF(AD54="","",IF(OR(ISNUMBER(MATCH(AM54,AM$21:AM53,0)),ISNUMBER(MATCH(AN54,AM$21:AM53,0))),"",T54&amp;"/"&amp;AD54))))</f>
        <v/>
      </c>
      <c r="AP54" s="9" t="str">
        <f t="shared" ca="1" si="31"/>
        <v/>
      </c>
      <c r="AQ54" s="9" t="str">
        <f t="shared" ca="1" si="32"/>
        <v/>
      </c>
      <c r="AR54" s="14" t="str">
        <f t="shared" ca="1" si="33"/>
        <v/>
      </c>
      <c r="AS54" s="24" t="str">
        <f t="shared" ca="1" si="34"/>
        <v/>
      </c>
      <c r="AT54" s="74" t="str">
        <f t="shared" ca="1" si="35"/>
        <v/>
      </c>
      <c r="AU54" s="8">
        <f t="shared" ca="1" si="25"/>
        <v>0</v>
      </c>
      <c r="AV54" s="123" t="str">
        <f t="shared" ca="1" si="36"/>
        <v/>
      </c>
      <c r="AW54" s="124" t="str">
        <f t="shared" ca="1" si="37"/>
        <v/>
      </c>
      <c r="AX54" s="124" t="str">
        <f t="shared" ca="1" si="38"/>
        <v/>
      </c>
      <c r="AY54" s="124" t="str">
        <f t="shared" ca="1" si="39"/>
        <v/>
      </c>
      <c r="AZ54" s="124" t="str">
        <f t="shared" ca="1" si="40"/>
        <v/>
      </c>
      <c r="BA54" s="9" t="str">
        <f ca="1">IF($AO54="","",RANK(AZ54,AZ$22:AZ$72,1)+COUNTIF(AZ$22:AZ54,AZ54)-1)</f>
        <v/>
      </c>
      <c r="BB54" s="124" t="str">
        <f t="shared" ca="1" si="41"/>
        <v/>
      </c>
      <c r="BC54" s="9" t="str">
        <f ca="1">IF($AO54="","",RANK(BB54,BB$22:BB$72,1)+COUNTIF(BB$22:BB54,BB54)-1)</f>
        <v/>
      </c>
    </row>
    <row r="55" spans="1:55" x14ac:dyDescent="0.4">
      <c r="A55" s="167" t="s">
        <v>808</v>
      </c>
      <c r="B55" s="134"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94</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4">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68">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4">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68">
        <f t="array" aca="1" ref="AL55" ca="1">SUM(IF(OFFSET(Service_DB,,,,1)=AD55,IF(ISNUMBER(SEARCH(OFFSET(Service_DB,,1,,1),AK55)),OFFSET(Service_DB,,2,,1),0),0))</f>
        <v>0</v>
      </c>
      <c r="AM55" s="24" t="str">
        <f t="shared" ca="1" si="23"/>
        <v>Spectrum TV EssentialsPhilo935</v>
      </c>
      <c r="AN55" s="24"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4" t="str">
        <f t="shared" ca="1" si="34"/>
        <v/>
      </c>
      <c r="AT55" s="74" t="str">
        <f t="shared" ca="1" si="35"/>
        <v/>
      </c>
      <c r="AU55" s="8">
        <f t="shared" ca="1" si="25"/>
        <v>0</v>
      </c>
      <c r="AV55" s="123" t="str">
        <f t="shared" ca="1" si="36"/>
        <v/>
      </c>
      <c r="AW55" s="124" t="str">
        <f t="shared" ca="1" si="37"/>
        <v/>
      </c>
      <c r="AX55" s="124" t="str">
        <f t="shared" ca="1" si="38"/>
        <v/>
      </c>
      <c r="AY55" s="124" t="str">
        <f t="shared" ca="1" si="39"/>
        <v/>
      </c>
      <c r="AZ55" s="124" t="str">
        <f t="shared" ca="1" si="40"/>
        <v/>
      </c>
      <c r="BA55" s="9" t="str">
        <f ca="1">IF($AO55="","",RANK(AZ55,AZ$22:AZ$72,1)+COUNTIF(AZ$22:AZ55,AZ55)-1)</f>
        <v/>
      </c>
      <c r="BB55" s="124" t="str">
        <f t="shared" ca="1" si="41"/>
        <v/>
      </c>
      <c r="BC55" s="9" t="str">
        <f ca="1">IF($AO55="","",RANK(BB55,BB$22:BB$72,1)+COUNTIF(BB$22:BB55,BB55)-1)</f>
        <v/>
      </c>
    </row>
    <row r="56" spans="1:55" x14ac:dyDescent="0.4">
      <c r="A56" s="69" t="s">
        <v>809</v>
      </c>
      <c r="B56" s="134"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4">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68">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4"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68">
        <f t="array" aca="1" ref="AL56" ca="1">SUM(IF(OFFSET(Service_DB,,,,1)=AD56,IF(ISNUMBER(SEARCH(OFFSET(Service_DB,,1,,1),AK56)),OFFSET(Service_DB,,2,,1),0),0))</f>
        <v>0</v>
      </c>
      <c r="AM56" s="24" t="str">
        <f t="shared" ca="1" si="23"/>
        <v>Philo320</v>
      </c>
      <c r="AN56" s="24"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4">
        <f t="shared" ca="1" si="34"/>
        <v>0.33333333333333331</v>
      </c>
      <c r="AT56" s="74">
        <f t="shared" ca="1" si="35"/>
        <v>6.666666666666667</v>
      </c>
      <c r="AU56" s="8">
        <f t="shared" ca="1" si="25"/>
        <v>0</v>
      </c>
      <c r="AV56" s="123">
        <f t="shared" ca="1" si="36"/>
        <v>5</v>
      </c>
      <c r="AW56" s="124">
        <f t="shared" ca="1" si="37"/>
        <v>0.66666666666666674</v>
      </c>
      <c r="AX56" s="124">
        <f t="shared" ca="1" si="38"/>
        <v>2.7027027027027029E-2</v>
      </c>
      <c r="AY56" s="124">
        <f t="shared" ca="1" si="39"/>
        <v>0.66666666666666674</v>
      </c>
      <c r="AZ56" s="124">
        <f t="shared" ca="1" si="40"/>
        <v>0.34684684684684686</v>
      </c>
      <c r="BA56" s="9">
        <f ca="1">IF($AO56="","",RANK(AZ56,AZ$22:AZ$72,1)+COUNTIF(AZ$22:AZ56,AZ56)-1)</f>
        <v>22</v>
      </c>
      <c r="BB56" s="124">
        <f t="shared" ca="1" si="41"/>
        <v>0.34684684684684686</v>
      </c>
      <c r="BC56" s="9">
        <f ca="1">IF($AO56="","",RANK(BB56,BB$22:BB$72,1)+COUNTIF(BB$22:BB56,BB56)-1)</f>
        <v>22</v>
      </c>
    </row>
    <row r="57" spans="1:55" x14ac:dyDescent="0.4">
      <c r="A57" s="69" t="s">
        <v>809</v>
      </c>
      <c r="B57" s="134"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4">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68">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4"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68">
        <f t="array" aca="1" ref="AL57" ca="1">SUM(IF(OFFSET(Service_DB,,,,1)=AD57,IF(ISNUMBER(SEARCH(OFFSET(Service_DB,,1,,1),AK57)),OFFSET(Service_DB,,2,,1),0),0))</f>
        <v>0</v>
      </c>
      <c r="AM57" s="24" t="str">
        <f t="shared" ca="1" si="23"/>
        <v>Sling Orange330</v>
      </c>
      <c r="AN57" s="24"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4">
        <f t="shared" ca="1" si="34"/>
        <v>0.33333333333333331</v>
      </c>
      <c r="AT57" s="74">
        <f t="shared" ca="1" si="35"/>
        <v>10</v>
      </c>
      <c r="AU57" s="8">
        <f t="shared" ca="1" si="25"/>
        <v>1</v>
      </c>
      <c r="AV57" s="123">
        <f t="shared" ca="1" si="36"/>
        <v>15</v>
      </c>
      <c r="AW57" s="124">
        <f t="shared" ca="1" si="37"/>
        <v>0.66666666666666674</v>
      </c>
      <c r="AX57" s="124">
        <f t="shared" ca="1" si="38"/>
        <v>8.1081081081081086E-2</v>
      </c>
      <c r="AY57" s="124">
        <f t="shared" ca="1" si="39"/>
        <v>0.66666666666666674</v>
      </c>
      <c r="AZ57" s="124">
        <f t="shared" ca="1" si="40"/>
        <v>0.37387387387387394</v>
      </c>
      <c r="BA57" s="9">
        <f ca="1">IF($AO57="","",RANK(AZ57,AZ$22:AZ$72,1)+COUNTIF(AZ$22:AZ57,AZ57)-1)</f>
        <v>26</v>
      </c>
      <c r="BB57" s="124">
        <f t="shared" ca="1" si="41"/>
        <v>0.37387387387387394</v>
      </c>
      <c r="BC57" s="9">
        <f ca="1">IF($AO57="","",RANK(BB57,BB$22:BB$72,1)+COUNTIF(BB$22:BB57,BB57)-1)</f>
        <v>26</v>
      </c>
    </row>
    <row r="58" spans="1:55" x14ac:dyDescent="0.4">
      <c r="A58" s="69" t="s">
        <v>809</v>
      </c>
      <c r="B58" s="134"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46</v>
      </c>
      <c r="V58" s="9">
        <f ca="1">COUNTIFS(OFFSET(Data!$A$1,0,MATCH($T58&amp;" qualify",Data!$1:$1,0)-1,1000,1),1)</f>
        <v>4</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4">
        <f t="shared" ca="1" si="27"/>
        <v>0.55555555555555558</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68">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4"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68">
        <f t="array" aca="1" ref="AL58" ca="1">SUM(IF(OFFSET(Service_DB,,,,1)=AD58,IF(ISNUMBER(SEARCH(OFFSET(Service_DB,,1,,1),AK58)),OFFSET(Service_DB,,2,,1),0),0))</f>
        <v>0</v>
      </c>
      <c r="AM58" s="24" t="str">
        <f t="shared" ca="1" si="23"/>
        <v>Sling Blue530</v>
      </c>
      <c r="AN58" s="24" t="str">
        <f t="shared" ca="1" si="24"/>
        <v>Sling Blue530</v>
      </c>
      <c r="AO58" s="9" t="str">
        <f ca="1">IF(AND(V58=0,X58=0),"",IF(A58="1a",T58,IF(AD58="","",IF(OR(ISNUMBER(MATCH(AM58,AM$21:AM57,0)),ISNUMBER(MATCH(AN58,AM$21:AM57,0))),"",T58&amp;"/"&amp;AD58))))</f>
        <v>Sling Blue</v>
      </c>
      <c r="AP58" s="9">
        <f t="shared" ca="1" si="31"/>
        <v>46</v>
      </c>
      <c r="AQ58" s="9">
        <f t="shared" ca="1" si="32"/>
        <v>5</v>
      </c>
      <c r="AR58" s="14">
        <f t="shared" ca="1" si="33"/>
        <v>30</v>
      </c>
      <c r="AS58" s="24">
        <f t="shared" ca="1" si="34"/>
        <v>0.55555555555555558</v>
      </c>
      <c r="AT58" s="74">
        <f t="shared" ca="1" si="35"/>
        <v>6</v>
      </c>
      <c r="AU58" s="8">
        <f t="shared" ca="1" si="25"/>
        <v>1</v>
      </c>
      <c r="AV58" s="123">
        <f t="shared" ca="1" si="36"/>
        <v>15</v>
      </c>
      <c r="AW58" s="124">
        <f t="shared" ca="1" si="37"/>
        <v>0.44444444444444442</v>
      </c>
      <c r="AX58" s="124">
        <f t="shared" ca="1" si="38"/>
        <v>8.1081081081081086E-2</v>
      </c>
      <c r="AY58" s="124">
        <f t="shared" ca="1" si="39"/>
        <v>0.44444444444444442</v>
      </c>
      <c r="AZ58" s="124">
        <f t="shared" ca="1" si="40"/>
        <v>0.26276276276276278</v>
      </c>
      <c r="BA58" s="9">
        <f ca="1">IF($AO58="","",RANK(AZ58,AZ$22:AZ$72,1)+COUNTIF(AZ$22:AZ58,AZ58)-1)</f>
        <v>13</v>
      </c>
      <c r="BB58" s="124">
        <f t="shared" ca="1" si="41"/>
        <v>0.26276276276276278</v>
      </c>
      <c r="BC58" s="9">
        <f ca="1">IF($AO58="","",RANK(BB58,BB$22:BB$72,1)+COUNTIF(BB$22:BB58,BB58)-1)</f>
        <v>13</v>
      </c>
    </row>
    <row r="59" spans="1:55" x14ac:dyDescent="0.4">
      <c r="A59" s="69" t="s">
        <v>809</v>
      </c>
      <c r="B59" s="134" t="str">
        <f>Services!A5</f>
        <v>AT&amp;T 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AT&amp;T 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4">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68">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4"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68">
        <f t="array" aca="1" ref="AL59" ca="1">SUM(IF(OFFSET(Service_DB,,,,1)=AD59,IF(ISNUMBER(SEARCH(OFFSET(Service_DB,,1,,1),AK59)),OFFSET(Service_DB,,2,,1),0),0))</f>
        <v>0</v>
      </c>
      <c r="AM59" s="24" t="str">
        <f t="shared" ca="1" si="23"/>
        <v>AT&amp;T TV Now Plus650</v>
      </c>
      <c r="AN59" s="24" t="str">
        <f t="shared" ca="1" si="24"/>
        <v>AT&amp;T TV Now Plus650</v>
      </c>
      <c r="AO59" s="9" t="str">
        <f ca="1">IF(AND(V59=0,X59=0),"",IF(A59="1a",T59,IF(AD59="","",IF(OR(ISNUMBER(MATCH(AM59,AM$21:AM58,0)),ISNUMBER(MATCH(AN59,AM$21:AM58,0))),"",T59&amp;"/"&amp;AD59))))</f>
        <v>AT&amp;T TV Now Plus</v>
      </c>
      <c r="AP59" s="9">
        <f t="shared" ca="1" si="31"/>
        <v>55</v>
      </c>
      <c r="AQ59" s="9">
        <f t="shared" ca="1" si="32"/>
        <v>6</v>
      </c>
      <c r="AR59" s="14">
        <f t="shared" ca="1" si="33"/>
        <v>50</v>
      </c>
      <c r="AS59" s="24">
        <f t="shared" ca="1" si="34"/>
        <v>0.66666666666666663</v>
      </c>
      <c r="AT59" s="74">
        <f t="shared" ca="1" si="35"/>
        <v>8.3333333333333339</v>
      </c>
      <c r="AU59" s="8">
        <f t="shared" ca="1" si="25"/>
        <v>0</v>
      </c>
      <c r="AV59" s="123">
        <f t="shared" ca="1" si="36"/>
        <v>35</v>
      </c>
      <c r="AW59" s="124">
        <f t="shared" ca="1" si="37"/>
        <v>0.33333333333333337</v>
      </c>
      <c r="AX59" s="124">
        <f t="shared" ca="1" si="38"/>
        <v>0.1891891891891892</v>
      </c>
      <c r="AY59" s="124">
        <f t="shared" ca="1" si="39"/>
        <v>0.33333333333333337</v>
      </c>
      <c r="AZ59" s="124">
        <f t="shared" ca="1" si="40"/>
        <v>0.26126126126126126</v>
      </c>
      <c r="BA59" s="9">
        <f ca="1">IF($AO59="","",RANK(AZ59,AZ$22:AZ$72,1)+COUNTIF(AZ$22:AZ59,AZ59)-1)</f>
        <v>11</v>
      </c>
      <c r="BB59" s="124">
        <f t="shared" ca="1" si="41"/>
        <v>0.26126126126126126</v>
      </c>
      <c r="BC59" s="9">
        <f ca="1">IF($AO59="","",RANK(BB59,BB$22:BB$72,1)+COUNTIF(BB$22:BB59,BB59)-1)</f>
        <v>11</v>
      </c>
    </row>
    <row r="60" spans="1:55" x14ac:dyDescent="0.4">
      <c r="A60" s="69" t="s">
        <v>809</v>
      </c>
      <c r="B60" s="134" t="str">
        <f>Services!A6</f>
        <v>AT&amp;T 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AT&amp;T 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4">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68">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4"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68">
        <f t="array" aca="1" ref="AL60" ca="1">SUM(IF(OFFSET(Service_DB,,,,1)=AD60,IF(ISNUMBER(SEARCH(OFFSET(Service_DB,,1,,1),AK60)),OFFSET(Service_DB,,2,,1),0),0))</f>
        <v>0</v>
      </c>
      <c r="AM60" s="24" t="str">
        <f t="shared" ca="1" si="23"/>
        <v>AT&amp;T TV Now Max670</v>
      </c>
      <c r="AN60" s="24" t="str">
        <f t="shared" ca="1" si="24"/>
        <v>AT&amp;T TV Now Max670</v>
      </c>
      <c r="AO60" s="9" t="str">
        <f ca="1">IF(AND(V60=0,X60=0),"",IF(A60="1a",T60,IF(AD60="","",IF(OR(ISNUMBER(MATCH(AM60,AM$21:AM59,0)),ISNUMBER(MATCH(AN60,AM$21:AM59,0))),"",T60&amp;"/"&amp;AD60))))</f>
        <v>AT&amp;T TV Now Max</v>
      </c>
      <c r="AP60" s="9">
        <f t="shared" ca="1" si="31"/>
        <v>71</v>
      </c>
      <c r="AQ60" s="9">
        <f t="shared" ca="1" si="32"/>
        <v>6</v>
      </c>
      <c r="AR60" s="14">
        <f t="shared" ca="1" si="33"/>
        <v>70</v>
      </c>
      <c r="AS60" s="24">
        <f t="shared" ca="1" si="34"/>
        <v>0.66666666666666663</v>
      </c>
      <c r="AT60" s="74">
        <f t="shared" ca="1" si="35"/>
        <v>11.666666666666666</v>
      </c>
      <c r="AU60" s="8">
        <f t="shared" ca="1" si="25"/>
        <v>0</v>
      </c>
      <c r="AV60" s="123">
        <f t="shared" ca="1" si="36"/>
        <v>55</v>
      </c>
      <c r="AW60" s="124">
        <f t="shared" ca="1" si="37"/>
        <v>0.33333333333333337</v>
      </c>
      <c r="AX60" s="124">
        <f t="shared" ca="1" si="38"/>
        <v>0.29729729729729731</v>
      </c>
      <c r="AY60" s="124">
        <f t="shared" ca="1" si="39"/>
        <v>0.33333333333333337</v>
      </c>
      <c r="AZ60" s="124">
        <f t="shared" ca="1" si="40"/>
        <v>0.31531531531531531</v>
      </c>
      <c r="BA60" s="9">
        <f ca="1">IF($AO60="","",RANK(AZ60,AZ$22:AZ$72,1)+COUNTIF(AZ$22:AZ60,AZ60)-1)</f>
        <v>19</v>
      </c>
      <c r="BB60" s="124">
        <f t="shared" ca="1" si="41"/>
        <v>0.31531531531531531</v>
      </c>
      <c r="BC60" s="9">
        <f ca="1">IF($AO60="","",RANK(BB60,BB$22:BB$72,1)+COUNTIF(BB$22:BB60,BB60)-1)</f>
        <v>19</v>
      </c>
    </row>
    <row r="61" spans="1:55" x14ac:dyDescent="0.4">
      <c r="A61" s="69" t="s">
        <v>809</v>
      </c>
      <c r="B61" s="134" t="str">
        <f>Services!A7</f>
        <v>AT&amp;T 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AT&amp;T 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4">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68">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4"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68">
        <f t="array" aca="1" ref="AL61" ca="1">SUM(IF(OFFSET(Service_DB,,,,1)=AD61,IF(ISNUMBER(SEARCH(OFFSET(Service_DB,,1,,1),AK61)),OFFSET(Service_DB,,2,,1),0),0))</f>
        <v>0</v>
      </c>
      <c r="AM61" s="24" t="str">
        <f t="shared" ca="1" si="23"/>
        <v>AT&amp;T TV Now Entertainment793</v>
      </c>
      <c r="AN61" s="24" t="str">
        <f t="shared" ca="1" si="24"/>
        <v>AT&amp;T TV Now Entertainment793</v>
      </c>
      <c r="AO61" s="9" t="str">
        <f ca="1">IF(AND(V61=0,X61=0),"",IF(A61="1a",T61,IF(AD61="","",IF(OR(ISNUMBER(MATCH(AM61,AM$21:AM60,0)),ISNUMBER(MATCH(AN61,AM$21:AM60,0))),"",T61&amp;"/"&amp;AD61))))</f>
        <v>AT&amp;T TV Now Entertainment</v>
      </c>
      <c r="AP61" s="9">
        <f t="shared" ca="1" si="31"/>
        <v>72</v>
      </c>
      <c r="AQ61" s="9">
        <f t="shared" ca="1" si="32"/>
        <v>7</v>
      </c>
      <c r="AR61" s="14">
        <f t="shared" ca="1" si="33"/>
        <v>93</v>
      </c>
      <c r="AS61" s="24">
        <f t="shared" ca="1" si="34"/>
        <v>0.77777777777777779</v>
      </c>
      <c r="AT61" s="74">
        <f t="shared" ca="1" si="35"/>
        <v>13.285714285714286</v>
      </c>
      <c r="AU61" s="8">
        <f t="shared" ca="1" si="25"/>
        <v>0</v>
      </c>
      <c r="AV61" s="123">
        <f t="shared" ca="1" si="36"/>
        <v>78</v>
      </c>
      <c r="AW61" s="124">
        <f t="shared" ca="1" si="37"/>
        <v>0.22222222222222221</v>
      </c>
      <c r="AX61" s="124">
        <f t="shared" ca="1" si="38"/>
        <v>0.42162162162162165</v>
      </c>
      <c r="AY61" s="124">
        <f t="shared" ca="1" si="39"/>
        <v>0.22222222222222221</v>
      </c>
      <c r="AZ61" s="124">
        <f t="shared" ca="1" si="40"/>
        <v>0.32192192192192193</v>
      </c>
      <c r="BA61" s="9">
        <f ca="1">IF($AO61="","",RANK(AZ61,AZ$22:AZ$72,1)+COUNTIF(AZ$22:AZ61,AZ61)-1)</f>
        <v>20</v>
      </c>
      <c r="BB61" s="124">
        <f t="shared" ca="1" si="41"/>
        <v>0.32192192192192193</v>
      </c>
      <c r="BC61" s="9">
        <f ca="1">IF($AO61="","",RANK(BB61,BB$22:BB$72,1)+COUNTIF(BB$22:BB61,BB61)-1)</f>
        <v>20</v>
      </c>
    </row>
    <row r="62" spans="1:55" x14ac:dyDescent="0.4">
      <c r="A62" s="69" t="s">
        <v>809</v>
      </c>
      <c r="B62" s="134" t="str">
        <f>Services!A8</f>
        <v>AT&amp;T 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AT&amp;T 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4">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68">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4"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68">
        <f t="array" aca="1" ref="AL62" ca="1">SUM(IF(OFFSET(Service_DB,,,,1)=AD62,IF(ISNUMBER(SEARCH(OFFSET(Service_DB,,1,,1),AK62)),OFFSET(Service_DB,,2,,1),0),0))</f>
        <v>0</v>
      </c>
      <c r="AM62" s="24" t="str">
        <f t="shared" ca="1" si="23"/>
        <v>AT&amp;T TV Now Choice8110</v>
      </c>
      <c r="AN62" s="24" t="str">
        <f t="shared" ca="1" si="24"/>
        <v>AT&amp;T TV Now Choice8110</v>
      </c>
      <c r="AO62" s="9" t="str">
        <f ca="1">IF(AND(V62=0,X62=0),"",IF(A62="1a",T62,IF(AD62="","",IF(OR(ISNUMBER(MATCH(AM62,AM$21:AM61,0)),ISNUMBER(MATCH(AN62,AM$21:AM61,0))),"",T62&amp;"/"&amp;AD62))))</f>
        <v>AT&amp;T TV Now Choice</v>
      </c>
      <c r="AP62" s="9">
        <f t="shared" ca="1" si="31"/>
        <v>97</v>
      </c>
      <c r="AQ62" s="9">
        <f t="shared" ca="1" si="32"/>
        <v>8</v>
      </c>
      <c r="AR62" s="14">
        <f t="shared" ca="1" si="33"/>
        <v>110</v>
      </c>
      <c r="AS62" s="24">
        <f t="shared" ca="1" si="34"/>
        <v>0.88888888888888884</v>
      </c>
      <c r="AT62" s="74">
        <f t="shared" ca="1" si="35"/>
        <v>13.75</v>
      </c>
      <c r="AU62" s="8">
        <f t="shared" ca="1" si="25"/>
        <v>0</v>
      </c>
      <c r="AV62" s="123">
        <f t="shared" ca="1" si="36"/>
        <v>95</v>
      </c>
      <c r="AW62" s="124">
        <f t="shared" ca="1" si="37"/>
        <v>0.11111111111111116</v>
      </c>
      <c r="AX62" s="124">
        <f t="shared" ca="1" si="38"/>
        <v>0.51351351351351349</v>
      </c>
      <c r="AY62" s="124">
        <f t="shared" ca="1" si="39"/>
        <v>0.11111111111111116</v>
      </c>
      <c r="AZ62" s="124">
        <f t="shared" ca="1" si="40"/>
        <v>0.31231231231231232</v>
      </c>
      <c r="BA62" s="9">
        <f ca="1">IF($AO62="","",RANK(AZ62,AZ$22:AZ$72,1)+COUNTIF(AZ$22:AZ62,AZ62)-1)</f>
        <v>18</v>
      </c>
      <c r="BB62" s="124">
        <f t="shared" ca="1" si="41"/>
        <v>0.31231231231231232</v>
      </c>
      <c r="BC62" s="9">
        <f ca="1">IF($AO62="","",RANK(BB62,BB$22:BB$72,1)+COUNTIF(BB$22:BB62,BB62)-1)</f>
        <v>18</v>
      </c>
    </row>
    <row r="63" spans="1:55" x14ac:dyDescent="0.4">
      <c r="A63" s="69" t="s">
        <v>809</v>
      </c>
      <c r="B63" s="134" t="str">
        <f>Services!A9</f>
        <v>AT&amp;T 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AT&amp;T 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4">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68">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4"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68">
        <f t="array" aca="1" ref="AL63" ca="1">SUM(IF(OFFSET(Service_DB,,,,1)=AD63,IF(ISNUMBER(SEARCH(OFFSET(Service_DB,,1,,1),AK63)),OFFSET(Service_DB,,2,,1),0),0))</f>
        <v>0</v>
      </c>
      <c r="AM63" s="24" t="str">
        <f t="shared" ca="1" si="23"/>
        <v>AT&amp;T TV Now Xtra9124</v>
      </c>
      <c r="AN63" s="24" t="str">
        <f t="shared" ca="1" si="24"/>
        <v>AT&amp;T TV Now Xtra9124</v>
      </c>
      <c r="AO63" s="9" t="str">
        <f ca="1">IF(AND(V63=0,X63=0),"",IF(A63="1a",T63,IF(AD63="","",IF(OR(ISNUMBER(MATCH(AM63,AM$21:AM62,0)),ISNUMBER(MATCH(AN63,AM$21:AM62,0))),"",T63&amp;"/"&amp;AD63))))</f>
        <v>AT&amp;T TV Now Xtra</v>
      </c>
      <c r="AP63" s="9">
        <f t="shared" ca="1" si="31"/>
        <v>125</v>
      </c>
      <c r="AQ63" s="9">
        <f t="shared" ca="1" si="32"/>
        <v>9</v>
      </c>
      <c r="AR63" s="14">
        <f t="shared" ca="1" si="33"/>
        <v>124</v>
      </c>
      <c r="AS63" s="24">
        <f t="shared" ca="1" si="34"/>
        <v>1</v>
      </c>
      <c r="AT63" s="74">
        <f t="shared" ca="1" si="35"/>
        <v>13.777777777777779</v>
      </c>
      <c r="AU63" s="8">
        <f t="shared" ca="1" si="25"/>
        <v>0</v>
      </c>
      <c r="AV63" s="123">
        <f t="shared" ca="1" si="36"/>
        <v>109</v>
      </c>
      <c r="AW63" s="124">
        <f t="shared" ca="1" si="37"/>
        <v>0</v>
      </c>
      <c r="AX63" s="124">
        <f t="shared" ca="1" si="38"/>
        <v>0.58918918918918917</v>
      </c>
      <c r="AY63" s="124">
        <f t="shared" ca="1" si="39"/>
        <v>0</v>
      </c>
      <c r="AZ63" s="124">
        <f t="shared" ca="1" si="40"/>
        <v>0.29459459459459458</v>
      </c>
      <c r="BA63" s="9">
        <f ca="1">IF($AO63="","",RANK(AZ63,AZ$22:AZ$72,1)+COUNTIF(AZ$22:AZ63,AZ63)-1)</f>
        <v>16</v>
      </c>
      <c r="BB63" s="124">
        <f t="shared" ca="1" si="41"/>
        <v>0.29459459459459458</v>
      </c>
      <c r="BC63" s="9">
        <f ca="1">IF($AO63="","",RANK(BB63,BB$22:BB$72,1)+COUNTIF(BB$22:BB63,BB63)-1)</f>
        <v>16</v>
      </c>
    </row>
    <row r="64" spans="1:55" x14ac:dyDescent="0.4">
      <c r="A64" s="69" t="s">
        <v>809</v>
      </c>
      <c r="B64" s="134" t="str">
        <f>Services!A10</f>
        <v>AT&amp;T 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AT&amp;T 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4">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68">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4"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68">
        <f t="array" aca="1" ref="AL64" ca="1">SUM(IF(OFFSET(Service_DB,,,,1)=AD64,IF(ISNUMBER(SEARCH(OFFSET(Service_DB,,1,,1),AK64)),OFFSET(Service_DB,,2,,1),0),0))</f>
        <v>0</v>
      </c>
      <c r="AM64" s="24" t="str">
        <f t="shared" ca="1" si="23"/>
        <v>AT&amp;T TV Now Ultimate9135</v>
      </c>
      <c r="AN64" s="24" t="str">
        <f t="shared" ca="1" si="24"/>
        <v>AT&amp;T TV Now Ultimate9135</v>
      </c>
      <c r="AO64" s="9" t="str">
        <f ca="1">IF(AND(V64=0,X64=0),"",IF(A64="1a",T64,IF(AD64="","",IF(OR(ISNUMBER(MATCH(AM64,AM$21:AM63,0)),ISNUMBER(MATCH(AN64,AM$21:AM63,0))),"",T64&amp;"/"&amp;AD64))))</f>
        <v>AT&amp;T TV Now Ultimate</v>
      </c>
      <c r="AP64" s="9">
        <f t="shared" ca="1" si="31"/>
        <v>136</v>
      </c>
      <c r="AQ64" s="9">
        <f t="shared" ca="1" si="32"/>
        <v>9</v>
      </c>
      <c r="AR64" s="14">
        <f t="shared" ca="1" si="33"/>
        <v>135</v>
      </c>
      <c r="AS64" s="24">
        <f t="shared" ca="1" si="34"/>
        <v>1</v>
      </c>
      <c r="AT64" s="74">
        <f t="shared" ca="1" si="35"/>
        <v>15</v>
      </c>
      <c r="AU64" s="8">
        <f t="shared" ca="1" si="25"/>
        <v>0</v>
      </c>
      <c r="AV64" s="123">
        <f t="shared" ca="1" si="36"/>
        <v>120</v>
      </c>
      <c r="AW64" s="124">
        <f t="shared" ca="1" si="37"/>
        <v>0</v>
      </c>
      <c r="AX64" s="124">
        <f t="shared" ca="1" si="38"/>
        <v>0.64864864864864868</v>
      </c>
      <c r="AY64" s="124">
        <f t="shared" ca="1" si="39"/>
        <v>0</v>
      </c>
      <c r="AZ64" s="124">
        <f t="shared" ca="1" si="40"/>
        <v>0.32432432432432434</v>
      </c>
      <c r="BA64" s="9">
        <f ca="1">IF($AO64="","",RANK(AZ64,AZ$22:AZ$72,1)+COUNTIF(AZ$22:AZ64,AZ64)-1)</f>
        <v>21</v>
      </c>
      <c r="BB64" s="124">
        <f t="shared" ca="1" si="41"/>
        <v>0.32432432432432434</v>
      </c>
      <c r="BC64" s="9">
        <f ca="1">IF($AO64="","",RANK(BB64,BB$22:BB$72,1)+COUNTIF(BB$22:BB64,BB64)-1)</f>
        <v>21</v>
      </c>
    </row>
    <row r="65" spans="1:55" x14ac:dyDescent="0.4">
      <c r="A65" s="69" t="s">
        <v>809</v>
      </c>
      <c r="B65" s="134" t="str">
        <f>Services!A11</f>
        <v>AT&amp;T 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AT&amp;T TV Now Optimo Mas</v>
      </c>
      <c r="U65" s="9">
        <f ca="1">COUNTIFS(OFFSET(Data!$A$1,0,MATCH(T65,Data!$1:$1,0)-1,1000,1),"Yes")</f>
        <v>107</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4">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68">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4"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68">
        <f t="array" aca="1" ref="AL65" ca="1">SUM(IF(OFFSET(Service_DB,,,,1)=AD65,IF(ISNUMBER(SEARCH(OFFSET(Service_DB,,1,,1),AK65)),OFFSET(Service_DB,,2,,1),0),0))</f>
        <v>0</v>
      </c>
      <c r="AM65" s="24" t="str">
        <f t="shared" ca="1" si="23"/>
        <v>AT&amp;T TV Now Optimo Mas686</v>
      </c>
      <c r="AN65" s="24" t="str">
        <f t="shared" ca="1" si="24"/>
        <v>AT&amp;T TV Now Optimo Mas686</v>
      </c>
      <c r="AO65" s="9" t="str">
        <f ca="1">IF(AND(V65=0,X65=0),"",IF(A65="1a",T65,IF(AD65="","",IF(OR(ISNUMBER(MATCH(AM65,AM$21:AM64,0)),ISNUMBER(MATCH(AN65,AM$21:AM64,0))),"",T65&amp;"/"&amp;AD65))))</f>
        <v>AT&amp;T TV Now Optimo Mas</v>
      </c>
      <c r="AP65" s="9">
        <f t="shared" ca="1" si="31"/>
        <v>107</v>
      </c>
      <c r="AQ65" s="9">
        <f t="shared" ca="1" si="32"/>
        <v>6</v>
      </c>
      <c r="AR65" s="14">
        <f t="shared" ca="1" si="33"/>
        <v>86</v>
      </c>
      <c r="AS65" s="24">
        <f t="shared" ca="1" si="34"/>
        <v>0.66666666666666663</v>
      </c>
      <c r="AT65" s="74">
        <f t="shared" ca="1" si="35"/>
        <v>14.333333333333334</v>
      </c>
      <c r="AU65" s="8">
        <f t="shared" ca="1" si="25"/>
        <v>0</v>
      </c>
      <c r="AV65" s="123">
        <f t="shared" ca="1" si="36"/>
        <v>71</v>
      </c>
      <c r="AW65" s="124">
        <f t="shared" ca="1" si="37"/>
        <v>0.33333333333333337</v>
      </c>
      <c r="AX65" s="124">
        <f t="shared" ca="1" si="38"/>
        <v>0.38378378378378381</v>
      </c>
      <c r="AY65" s="124">
        <f t="shared" ca="1" si="39"/>
        <v>0.33333333333333337</v>
      </c>
      <c r="AZ65" s="124">
        <f t="shared" ca="1" si="40"/>
        <v>0.35855855855855856</v>
      </c>
      <c r="BA65" s="9">
        <f ca="1">IF($AO65="","",RANK(AZ65,AZ$22:AZ$72,1)+COUNTIF(AZ$22:AZ65,AZ65)-1)</f>
        <v>23</v>
      </c>
      <c r="BB65" s="124">
        <f t="shared" ca="1" si="41"/>
        <v>0.35855855855855856</v>
      </c>
      <c r="BC65" s="9">
        <f ca="1">IF($AO65="","",RANK(BB65,BB$22:BB$72,1)+COUNTIF(BB$22:BB65,BB65)-1)</f>
        <v>23</v>
      </c>
    </row>
    <row r="66" spans="1:55" x14ac:dyDescent="0.4">
      <c r="A66" s="69" t="s">
        <v>809</v>
      </c>
      <c r="B66" s="134"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85</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4">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68">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4"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68">
        <f t="array" aca="1" ref="AL66" ca="1">SUM(IF(OFFSET(Service_DB,,,,1)=AD66,IF(ISNUMBER(SEARCH(OFFSET(Service_DB,,1,,1),AK66)),OFFSET(Service_DB,,2,,1),0),0))</f>
        <v>0</v>
      </c>
      <c r="AM66" s="24" t="str">
        <f t="shared" ca="1" si="23"/>
        <v>YouTube TV650</v>
      </c>
      <c r="AN66" s="24" t="str">
        <f t="shared" ca="1" si="24"/>
        <v>YouTube TV650</v>
      </c>
      <c r="AO66" s="9" t="str">
        <f ca="1">IF(AND(V66=0,X66=0),"",IF(A66="1a",T66,IF(AD66="","",IF(OR(ISNUMBER(MATCH(AM66,AM$21:AM65,0)),ISNUMBER(MATCH(AN66,AM$21:AM65,0))),"",T66&amp;"/"&amp;AD66))))</f>
        <v>YouTube TV</v>
      </c>
      <c r="AP66" s="9">
        <f t="shared" ca="1" si="31"/>
        <v>85</v>
      </c>
      <c r="AQ66" s="9">
        <f t="shared" ca="1" si="32"/>
        <v>6</v>
      </c>
      <c r="AR66" s="14">
        <f t="shared" ca="1" si="33"/>
        <v>50</v>
      </c>
      <c r="AS66" s="24">
        <f t="shared" ca="1" si="34"/>
        <v>0.66666666666666663</v>
      </c>
      <c r="AT66" s="74">
        <f t="shared" ca="1" si="35"/>
        <v>8.3333333333333339</v>
      </c>
      <c r="AU66" s="8">
        <f t="shared" ca="1" si="25"/>
        <v>0</v>
      </c>
      <c r="AV66" s="123">
        <f t="shared" ca="1" si="36"/>
        <v>35</v>
      </c>
      <c r="AW66" s="124">
        <f t="shared" ca="1" si="37"/>
        <v>0.33333333333333337</v>
      </c>
      <c r="AX66" s="124">
        <f t="shared" ca="1" si="38"/>
        <v>0.1891891891891892</v>
      </c>
      <c r="AY66" s="124">
        <f t="shared" ca="1" si="39"/>
        <v>0.33333333333333337</v>
      </c>
      <c r="AZ66" s="124">
        <f t="shared" ca="1" si="40"/>
        <v>0.26126126126126126</v>
      </c>
      <c r="BA66" s="9">
        <f ca="1">IF($AO66="","",RANK(AZ66,AZ$22:AZ$72,1)+COUNTIF(AZ$22:AZ66,AZ66)-1)</f>
        <v>12</v>
      </c>
      <c r="BB66" s="124">
        <f t="shared" ca="1" si="41"/>
        <v>0.26126126126126126</v>
      </c>
      <c r="BC66" s="9">
        <f ca="1">IF($AO66="","",RANK(BB66,BB$22:BB$72,1)+COUNTIF(BB$22:BB66,BB66)-1)</f>
        <v>12</v>
      </c>
    </row>
    <row r="67" spans="1:55" x14ac:dyDescent="0.4">
      <c r="A67" s="69" t="s">
        <v>809</v>
      </c>
      <c r="B67" s="134"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67</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4">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68">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4"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68">
        <f t="array" aca="1" ref="AL67" ca="1">SUM(IF(OFFSET(Service_DB,,,,1)=AD67,IF(ISNUMBER(SEARCH(OFFSET(Service_DB,,1,,1),AK67)),OFFSET(Service_DB,,2,,1),0),0))</f>
        <v>0</v>
      </c>
      <c r="AM67" s="24" t="str">
        <f t="shared" ca="1" si="23"/>
        <v>Hulu with Live TV753</v>
      </c>
      <c r="AN67" s="24" t="str">
        <f t="shared" ca="1" si="24"/>
        <v>Hulu with Live TV753</v>
      </c>
      <c r="AO67" s="9" t="str">
        <f ca="1">IF(AND(V67=0,X67=0),"",IF(A67="1a",T67,IF(AD67="","",IF(OR(ISNUMBER(MATCH(AM67,AM$21:AM66,0)),ISNUMBER(MATCH(AN67,AM$21:AM66,0))),"",T67&amp;"/"&amp;AD67))))</f>
        <v>Hulu with Live TV</v>
      </c>
      <c r="AP67" s="9">
        <f t="shared" ca="1" si="31"/>
        <v>67</v>
      </c>
      <c r="AQ67" s="9">
        <f t="shared" ca="1" si="32"/>
        <v>7</v>
      </c>
      <c r="AR67" s="14">
        <f t="shared" ca="1" si="33"/>
        <v>53</v>
      </c>
      <c r="AS67" s="24">
        <f t="shared" ca="1" si="34"/>
        <v>0.77777777777777779</v>
      </c>
      <c r="AT67" s="74">
        <f t="shared" ca="1" si="35"/>
        <v>7.5714285714285712</v>
      </c>
      <c r="AU67" s="8">
        <f t="shared" ca="1" si="25"/>
        <v>1</v>
      </c>
      <c r="AV67" s="123">
        <f t="shared" ca="1" si="36"/>
        <v>38</v>
      </c>
      <c r="AW67" s="124">
        <f t="shared" ca="1" si="37"/>
        <v>0.22222222222222221</v>
      </c>
      <c r="AX67" s="124">
        <f t="shared" ca="1" si="38"/>
        <v>0.20540540540540542</v>
      </c>
      <c r="AY67" s="124">
        <f t="shared" ca="1" si="39"/>
        <v>0.22222222222222221</v>
      </c>
      <c r="AZ67" s="124">
        <f t="shared" ca="1" si="40"/>
        <v>0.21381381381381381</v>
      </c>
      <c r="BA67" s="9">
        <f ca="1">IF($AO67="","",RANK(AZ67,AZ$22:AZ$72,1)+COUNTIF(AZ$22:AZ67,AZ67)-1)</f>
        <v>8</v>
      </c>
      <c r="BB67" s="124">
        <f t="shared" ca="1" si="41"/>
        <v>0.21381381381381381</v>
      </c>
      <c r="BC67" s="9">
        <f ca="1">IF($AO67="","",RANK(BB67,BB$22:BB$72,1)+COUNTIF(BB$22:BB67,BB67)-1)</f>
        <v>8</v>
      </c>
    </row>
    <row r="68" spans="1:55" x14ac:dyDescent="0.4">
      <c r="A68" s="69" t="s">
        <v>809</v>
      </c>
      <c r="B68" s="134"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50</v>
      </c>
      <c r="X68" s="9">
        <f ca="1">IF(OR(A68="1a2a",AD68=""),COUNTIFS(OFFSET(Data!$A$1,0,MATCH(T68&amp;" qualify",Data!$1:$1,0)-1,1000,1),2),IF(A68="12aa",COUNTIFS(OFFSET(Data!$A$1,0,MATCH(T68&amp;" qualify",Data!$1:$1,0)-1,1000,1),2,OFFSET(Data!$A$1,0,MATCH(AD68&amp;" qualify",Data!$1:$1,0)-1,1000,1),"&lt;&gt;1"),""))</f>
        <v>2</v>
      </c>
      <c r="Y68" s="9">
        <f t="shared" ca="1" si="26"/>
        <v>1</v>
      </c>
      <c r="Z68" s="24">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68">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4"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68">
        <f t="array" aca="1" ref="AL68" ca="1">SUM(IF(OFFSET(Service_DB,,,,1)=AD68,IF(ISNUMBER(SEARCH(OFFSET(Service_DB,,1,,1),AK68)),OFFSET(Service_DB,,2,,1),0),0))</f>
        <v>0</v>
      </c>
      <c r="AM68" s="24" t="str">
        <f t="shared" ca="1" si="23"/>
        <v>PS Vue755</v>
      </c>
      <c r="AN68" s="24" t="str">
        <f t="shared" ca="1" si="24"/>
        <v>PS Vue755</v>
      </c>
      <c r="AO68" s="9" t="str">
        <f ca="1">IF(AND(V68=0,X68=0),"",IF(A68="1a",T68,IF(AD68="","",IF(OR(ISNUMBER(MATCH(AM68,AM$21:AM67,0)),ISNUMBER(MATCH(AN68,AM$21:AM67,0))),"",T68&amp;"/"&amp;AD68))))</f>
        <v>PS Vue</v>
      </c>
      <c r="AP68" s="9">
        <f t="shared" ca="1" si="31"/>
        <v>52</v>
      </c>
      <c r="AQ68" s="9">
        <f t="shared" ca="1" si="32"/>
        <v>7</v>
      </c>
      <c r="AR68" s="14">
        <f t="shared" ca="1" si="33"/>
        <v>55</v>
      </c>
      <c r="AS68" s="24">
        <f t="shared" ca="1" si="34"/>
        <v>0.77777777777777779</v>
      </c>
      <c r="AT68" s="74">
        <f t="shared" ca="1" si="35"/>
        <v>7.8571428571428568</v>
      </c>
      <c r="AU68" s="8">
        <f t="shared" ca="1" si="25"/>
        <v>1</v>
      </c>
      <c r="AV68" s="123">
        <f t="shared" ca="1" si="36"/>
        <v>40</v>
      </c>
      <c r="AW68" s="124">
        <f t="shared" ca="1" si="37"/>
        <v>0.22222222222222221</v>
      </c>
      <c r="AX68" s="124">
        <f t="shared" ca="1" si="38"/>
        <v>0.21621621621621623</v>
      </c>
      <c r="AY68" s="124">
        <f t="shared" ca="1" si="39"/>
        <v>0.22222222222222221</v>
      </c>
      <c r="AZ68" s="124">
        <f t="shared" ca="1" si="40"/>
        <v>0.21921921921921922</v>
      </c>
      <c r="BA68" s="9">
        <f ca="1">IF($AO68="","",RANK(AZ68,AZ$22:AZ$72,1)+COUNTIF(AZ$22:AZ68,AZ68)-1)</f>
        <v>9</v>
      </c>
      <c r="BB68" s="124">
        <f t="shared" ca="1" si="41"/>
        <v>0.21921921921921922</v>
      </c>
      <c r="BC68" s="9">
        <f ca="1">IF($AO68="","",RANK(BB68,BB$22:BB$72,1)+COUNTIF(BB$22:BB68,BB68)-1)</f>
        <v>9</v>
      </c>
    </row>
    <row r="69" spans="1:55" x14ac:dyDescent="0.4">
      <c r="A69" s="69" t="s">
        <v>809</v>
      </c>
      <c r="B69" s="134"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94</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4">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Extra</v>
      </c>
      <c r="AB69" s="168">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4"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68">
        <f t="array" aca="1" ref="AL69" ca="1">SUM(IF(OFFSET(Service_DB,,,,1)=AD69,IF(ISNUMBER(SEARCH(OFFSET(Service_DB,,1,,1),AK69)),OFFSET(Service_DB,,2,,1),0),0))</f>
        <v>0</v>
      </c>
      <c r="AM69" s="24" t="str">
        <f t="shared" ca="1" si="23"/>
        <v>Fubo TV761</v>
      </c>
      <c r="AN69" s="24" t="str">
        <f t="shared" ca="1" si="24"/>
        <v>Fubo TV761</v>
      </c>
      <c r="AO69" s="9" t="str">
        <f ca="1">IF(AND(V69=0,X69=0),"",IF(A69="1a",T69,IF(AD69="","",IF(OR(ISNUMBER(MATCH(AM69,AM$21:AM68,0)),ISNUMBER(MATCH(AN69,AM$21:AM68,0))),"",T69&amp;"/"&amp;AD69))))</f>
        <v>Fubo TV</v>
      </c>
      <c r="AP69" s="9">
        <f t="shared" ca="1" si="31"/>
        <v>94</v>
      </c>
      <c r="AQ69" s="9">
        <f t="shared" ca="1" si="32"/>
        <v>7</v>
      </c>
      <c r="AR69" s="14">
        <f t="shared" ca="1" si="33"/>
        <v>61</v>
      </c>
      <c r="AS69" s="24">
        <f t="shared" ca="1" si="34"/>
        <v>0.77777777777777779</v>
      </c>
      <c r="AT69" s="74">
        <f t="shared" ca="1" si="35"/>
        <v>8.7142857142857135</v>
      </c>
      <c r="AU69" s="8">
        <f t="shared" ca="1" si="25"/>
        <v>1</v>
      </c>
      <c r="AV69" s="123">
        <f t="shared" ca="1" si="36"/>
        <v>46</v>
      </c>
      <c r="AW69" s="124">
        <f t="shared" ca="1" si="37"/>
        <v>0.22222222222222221</v>
      </c>
      <c r="AX69" s="124">
        <f t="shared" ca="1" si="38"/>
        <v>0.24864864864864866</v>
      </c>
      <c r="AY69" s="124">
        <f t="shared" ca="1" si="39"/>
        <v>0.22222222222222221</v>
      </c>
      <c r="AZ69" s="124">
        <f t="shared" ca="1" si="40"/>
        <v>0.23543543543543544</v>
      </c>
      <c r="BA69" s="9">
        <f ca="1">IF($AO69="","",RANK(AZ69,AZ$22:AZ$72,1)+COUNTIF(AZ$22:AZ69,AZ69)-1)</f>
        <v>10</v>
      </c>
      <c r="BB69" s="124">
        <f t="shared" ca="1" si="41"/>
        <v>0.23543543543543544</v>
      </c>
      <c r="BC69" s="9">
        <f ca="1">IF($AO69="","",RANK(BB69,BB$22:BB$72,1)+COUNTIF(BB$22:BB69,BB69)-1)</f>
        <v>10</v>
      </c>
    </row>
    <row r="70" spans="1:55" x14ac:dyDescent="0.4">
      <c r="A70" s="69" t="s">
        <v>809</v>
      </c>
      <c r="B70" s="134"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4">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68">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4"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68">
        <f t="array" aca="1" ref="AL70" ca="1">SUM(IF(OFFSET(Service_DB,,,,1)=AD70,IF(ISNUMBER(SEARCH(OFFSET(Service_DB,,1,,1),AK70)),OFFSET(Service_DB,,2,,1),0),0))</f>
        <v>0</v>
      </c>
      <c r="AM70" s="24" t="str">
        <f t="shared" ca="1" si="23"/>
        <v>AT&amp;T Watch TV215</v>
      </c>
      <c r="AN70" s="24"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4">
        <f t="shared" ca="1" si="34"/>
        <v>0.22222222222222221</v>
      </c>
      <c r="AT70" s="74">
        <f t="shared" ca="1" si="35"/>
        <v>7.5</v>
      </c>
      <c r="AU70" s="8">
        <f t="shared" ca="1" si="25"/>
        <v>0</v>
      </c>
      <c r="AV70" s="123">
        <f t="shared" ca="1" si="36"/>
        <v>0</v>
      </c>
      <c r="AW70" s="124">
        <f t="shared" ca="1" si="37"/>
        <v>0.77777777777777779</v>
      </c>
      <c r="AX70" s="124">
        <f t="shared" ca="1" si="38"/>
        <v>0</v>
      </c>
      <c r="AY70" s="124">
        <f t="shared" ca="1" si="39"/>
        <v>0.77777777777777779</v>
      </c>
      <c r="AZ70" s="124">
        <f t="shared" ca="1" si="40"/>
        <v>0.3888888888888889</v>
      </c>
      <c r="BA70" s="9">
        <f ca="1">IF($AO70="","",RANK(AZ70,AZ$22:AZ$72,1)+COUNTIF(AZ$22:AZ70,AZ70)-1)</f>
        <v>29</v>
      </c>
      <c r="BB70" s="124">
        <f t="shared" ca="1" si="41"/>
        <v>0.38888888888888895</v>
      </c>
      <c r="BC70" s="9">
        <f ca="1">IF($AO70="","",RANK(BB70,BB$22:BB$72,1)+COUNTIF(BB$22:BB70,BB70)-1)</f>
        <v>29</v>
      </c>
    </row>
    <row r="71" spans="1:55" x14ac:dyDescent="0.4">
      <c r="A71" s="69" t="s">
        <v>809</v>
      </c>
      <c r="B71" s="134"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6</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4">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68">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4"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68">
        <f t="array" aca="1" ref="AL71" ca="1">SUM(IF(OFFSET(Service_DB,,,,1)=AD71,IF(ISNUMBER(SEARCH(OFFSET(Service_DB,,1,,1),AK71)),OFFSET(Service_DB,,2,,1),0),0))</f>
        <v>0</v>
      </c>
      <c r="AM71" s="24" t="str">
        <f t="shared" ca="1" si="23"/>
        <v>KlowdTV05</v>
      </c>
      <c r="AN71" s="24"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4" t="str">
        <f t="shared" ca="1" si="34"/>
        <v/>
      </c>
      <c r="AT71" s="74" t="str">
        <f t="shared" ca="1" si="35"/>
        <v/>
      </c>
      <c r="AU71" s="8">
        <f t="shared" ca="1" si="25"/>
        <v>0</v>
      </c>
      <c r="AV71" s="123" t="str">
        <f t="shared" ca="1" si="36"/>
        <v/>
      </c>
      <c r="AW71" s="124" t="str">
        <f t="shared" ca="1" si="37"/>
        <v/>
      </c>
      <c r="AX71" s="124" t="str">
        <f t="shared" ca="1" si="38"/>
        <v/>
      </c>
      <c r="AY71" s="124" t="str">
        <f t="shared" ca="1" si="39"/>
        <v/>
      </c>
      <c r="AZ71" s="124" t="str">
        <f t="shared" ca="1" si="40"/>
        <v/>
      </c>
      <c r="BA71" s="9" t="str">
        <f ca="1">IF($AO71="","",RANK(AZ71,AZ$22:AZ$72,1)+COUNTIF(AZ$22:AZ71,AZ71)-1)</f>
        <v/>
      </c>
      <c r="BB71" s="124" t="str">
        <f t="shared" ca="1" si="41"/>
        <v/>
      </c>
      <c r="BC71" s="9" t="str">
        <f ca="1">IF($AO71="","",RANK(BB71,BB$22:BB$72,1)+COUNTIF(BB$22:BB71,BB71)-1)</f>
        <v/>
      </c>
    </row>
    <row r="72" spans="1:55" x14ac:dyDescent="0.4">
      <c r="A72" s="69" t="s">
        <v>809</v>
      </c>
      <c r="B72" s="134"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94</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4">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68">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4"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68">
        <f t="array" aca="1" ref="AL72" ca="1">SUM(IF(OFFSET(Service_DB,,,,1)=AD72,IF(ISNUMBER(SEARCH(OFFSET(Service_DB,,1,,1),AK72)),OFFSET(Service_DB,,2,,1),0),0))</f>
        <v>0</v>
      </c>
      <c r="AM72" s="24" t="str">
        <f t="shared" ca="1" si="23"/>
        <v>Spectrum TV Essentials815</v>
      </c>
      <c r="AN72" s="24" t="str">
        <f t="shared" ca="1" si="24"/>
        <v>Spectrum TV Essentials815</v>
      </c>
      <c r="AO72" s="9" t="str">
        <f ca="1">IF(AND(V72=0,X72=0),"",IF(A72="1a",T72,IF(AD72="","",IF(OR(ISNUMBER(MATCH(AM72,AM$21:AM71,0)),ISNUMBER(MATCH(AN72,AM$21:AM71,0))),"",T72&amp;"/"&amp;AD72))))</f>
        <v>Spectrum TV Essentials</v>
      </c>
      <c r="AP72" s="9">
        <f t="shared" ca="1" si="31"/>
        <v>94</v>
      </c>
      <c r="AQ72" s="9">
        <f t="shared" ca="1" si="32"/>
        <v>8</v>
      </c>
      <c r="AR72" s="14">
        <f t="shared" ca="1" si="33"/>
        <v>15</v>
      </c>
      <c r="AS72" s="24">
        <f t="shared" ca="1" si="34"/>
        <v>0.88888888888888884</v>
      </c>
      <c r="AT72" s="74">
        <f t="shared" ca="1" si="35"/>
        <v>1.875</v>
      </c>
      <c r="AU72" s="8">
        <f t="shared" ca="1" si="25"/>
        <v>0</v>
      </c>
      <c r="AV72" s="123">
        <f t="shared" ca="1" si="36"/>
        <v>0</v>
      </c>
      <c r="AW72" s="124">
        <f t="shared" ca="1" si="37"/>
        <v>0.11111111111111116</v>
      </c>
      <c r="AX72" s="124">
        <f t="shared" ca="1" si="38"/>
        <v>0</v>
      </c>
      <c r="AY72" s="124">
        <f t="shared" ca="1" si="39"/>
        <v>0.11111111111111116</v>
      </c>
      <c r="AZ72" s="124">
        <f t="shared" ca="1" si="40"/>
        <v>5.555555555555558E-2</v>
      </c>
      <c r="BA72" s="9">
        <f ca="1">IF($AO72="","",RANK(AZ72,AZ$22:AZ$72,1)+COUNTIF(AZ$22:AZ72,AZ72)-1)</f>
        <v>2</v>
      </c>
      <c r="BB72" s="124">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13"/>
  <sheetViews>
    <sheetView zoomScale="90" zoomScaleNormal="90" workbookViewId="0"/>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510</v>
      </c>
      <c r="B1" s="112" t="s">
        <v>433</v>
      </c>
      <c r="C1" s="112" t="s">
        <v>189</v>
      </c>
      <c r="D1" s="131" t="s">
        <v>512</v>
      </c>
      <c r="E1" s="112" t="s">
        <v>438</v>
      </c>
      <c r="F1" s="112" t="s">
        <v>432</v>
      </c>
      <c r="G1" s="112" t="s">
        <v>741</v>
      </c>
      <c r="H1" s="26" t="s">
        <v>244</v>
      </c>
      <c r="I1" s="27"/>
      <c r="K1" s="76" t="s">
        <v>511</v>
      </c>
      <c r="L1" s="26" t="s">
        <v>86</v>
      </c>
      <c r="N1" s="45"/>
    </row>
    <row r="2" spans="1:15" ht="13.3" thickBot="1" x14ac:dyDescent="0.4">
      <c r="A2" s="77" t="str">
        <f>Services!A2</f>
        <v>Philo</v>
      </c>
      <c r="B2" s="30" t="s">
        <v>1</v>
      </c>
      <c r="C2" s="35">
        <f>Services!C2</f>
        <v>20</v>
      </c>
      <c r="D2" s="132"/>
      <c r="E2" s="130">
        <f ca="1">COUNTIFS(Data!$D$1:$D$1000,1,OFFSET(Data!$A$1,0,MATCH($A2,Data!$1:$1,0)-1,1000,1),B2)</f>
        <v>3</v>
      </c>
      <c r="F2" s="43"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7">
        <f ca="1">IF(E2=0,"",C2/E2)</f>
        <v>6.666666666666667</v>
      </c>
      <c r="H2" s="30" t="str">
        <f>A2&amp;B2&amp;D2</f>
        <v>PhiloYes</v>
      </c>
      <c r="I2" s="31" t="s">
        <v>247</v>
      </c>
      <c r="J2" s="32"/>
      <c r="K2" s="30" t="s">
        <v>431</v>
      </c>
      <c r="L2" s="63">
        <f>SUMIF(D$2:D$99,"x",C$2:C$99)</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7">
        <f t="shared" ref="G3:G18" ca="1" si="0">IF(E3=0,"",C3/E3)</f>
        <v>12.5</v>
      </c>
      <c r="H3" s="30" t="str">
        <f t="shared" ref="H3:H18" si="1">A3&amp;B3&amp;D3</f>
        <v>Sling OrangeYes</v>
      </c>
      <c r="I3" s="31" t="s">
        <v>247</v>
      </c>
      <c r="K3" s="30" t="s">
        <v>438</v>
      </c>
      <c r="L3" s="121">
        <f ca="1">SUMIF(Data!D:D,1)</f>
        <v>9</v>
      </c>
      <c r="M3" s="41" t="s">
        <v>437</v>
      </c>
      <c r="N3" s="42">
        <f>COUNTA(Data!A:A,1)</f>
        <v>466</v>
      </c>
      <c r="O3" s="28" t="s">
        <v>439</v>
      </c>
    </row>
    <row r="4" spans="1:15" ht="13.3" thickBot="1" x14ac:dyDescent="0.4">
      <c r="A4" s="77" t="str">
        <f>Services!A4</f>
        <v>Sling Blue</v>
      </c>
      <c r="B4" s="30" t="s">
        <v>1</v>
      </c>
      <c r="C4" s="35">
        <f>Services!C4</f>
        <v>25</v>
      </c>
      <c r="D4" s="132"/>
      <c r="E4" s="130">
        <f ca="1">COUNTIFS(Data!$D$1:$D$1000,1,OFFSET(Data!$A$1,0,MATCH($A4,Data!$1:$1,0)-1,1000,1),B4)</f>
        <v>4</v>
      </c>
      <c r="F4" s="43"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7">
        <f t="shared" ca="1" si="0"/>
        <v>6.25</v>
      </c>
      <c r="H4" s="30" t="str">
        <f t="shared" si="1"/>
        <v>Sling BlueYes</v>
      </c>
      <c r="I4" s="31" t="s">
        <v>247</v>
      </c>
      <c r="K4" s="30" t="s">
        <v>448</v>
      </c>
      <c r="L4" s="64">
        <f ca="1">SUMIF(Data!AM:AM,1)</f>
        <v>7</v>
      </c>
      <c r="M4" s="41" t="s">
        <v>437</v>
      </c>
      <c r="N4" s="121">
        <f ca="1">COUNTIFS(Data!D:D,1)</f>
        <v>9</v>
      </c>
      <c r="O4" s="28" t="s">
        <v>440</v>
      </c>
    </row>
    <row r="5" spans="1:15" ht="13.3" thickBot="1" x14ac:dyDescent="0.4">
      <c r="A5" s="77" t="str">
        <f>Services!A5</f>
        <v>AT&amp;T TV Now Plus</v>
      </c>
      <c r="B5" s="30" t="s">
        <v>1</v>
      </c>
      <c r="C5" s="35">
        <f>Services!C5</f>
        <v>50</v>
      </c>
      <c r="D5" s="132"/>
      <c r="E5" s="130">
        <f ca="1">COUNTIFS(Data!$D$1:$D$1000,1,OFFSET(Data!$A$1,0,MATCH($A5,Data!$1:$1,0)-1,1000,1),B5)</f>
        <v>6</v>
      </c>
      <c r="F5" s="43"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7">
        <f t="shared" ca="1" si="0"/>
        <v>8.3333333333333339</v>
      </c>
      <c r="H5" s="30" t="str">
        <f t="shared" si="1"/>
        <v>AT&amp;T TV Now PlusYes</v>
      </c>
      <c r="I5" s="31" t="s">
        <v>247</v>
      </c>
      <c r="K5" s="30" t="s">
        <v>526</v>
      </c>
      <c r="L5" s="65">
        <f ca="1">IF(N4=0,0,L4/N4)</f>
        <v>0.77777777777777779</v>
      </c>
    </row>
    <row r="6" spans="1:15" ht="13.3" thickBot="1" x14ac:dyDescent="0.4">
      <c r="A6" s="77" t="str">
        <f>Services!A6</f>
        <v>AT&amp;T TV Now Max</v>
      </c>
      <c r="B6" s="30" t="s">
        <v>1</v>
      </c>
      <c r="C6" s="35">
        <f>Services!C6</f>
        <v>70</v>
      </c>
      <c r="D6" s="132"/>
      <c r="E6" s="130">
        <f ca="1">COUNTIFS(Data!$D$1:$D$1000,1,OFFSET(Data!$A$1,0,MATCH($A6,Data!$1:$1,0)-1,1000,1),B6)</f>
        <v>6</v>
      </c>
      <c r="F6" s="43"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7">
        <f t="shared" ca="1" si="0"/>
        <v>11.666666666666666</v>
      </c>
      <c r="H6" s="30" t="str">
        <f t="shared" si="1"/>
        <v>AT&amp;T TV Now MaxYes</v>
      </c>
      <c r="I6" s="31" t="s">
        <v>247</v>
      </c>
      <c r="K6" s="30" t="s">
        <v>435</v>
      </c>
      <c r="L6" s="43">
        <f>COUNTIF($H:$H,"*"&amp;"Yesx")</f>
        <v>2</v>
      </c>
    </row>
    <row r="7" spans="1:15" ht="13.3" thickBot="1" x14ac:dyDescent="0.4">
      <c r="A7" s="77" t="str">
        <f>Services!A7</f>
        <v>AT&amp;T TV Now Entertainment</v>
      </c>
      <c r="B7" s="30" t="s">
        <v>1</v>
      </c>
      <c r="C7" s="35">
        <f>Services!C7</f>
        <v>93</v>
      </c>
      <c r="D7" s="132"/>
      <c r="E7" s="130">
        <f ca="1">COUNTIFS(Data!$D$1:$D$1000,1,OFFSET(Data!$A$1,0,MATCH($A7,Data!$1:$1,0)-1,1000,1),B7)</f>
        <v>7</v>
      </c>
      <c r="F7" s="43"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7">
        <f t="shared" ca="1" si="0"/>
        <v>13.285714285714286</v>
      </c>
      <c r="H7" s="30" t="str">
        <f t="shared" si="1"/>
        <v>AT&amp;T TV Now EntertainmentYes</v>
      </c>
      <c r="I7" s="31" t="s">
        <v>247</v>
      </c>
      <c r="K7" s="30" t="s">
        <v>436</v>
      </c>
      <c r="L7" s="43">
        <f>COUNTIF($D:$D,"x")-L6</f>
        <v>0</v>
      </c>
    </row>
    <row r="8" spans="1:15" ht="13.3" thickBot="1" x14ac:dyDescent="0.4">
      <c r="A8" s="77" t="str">
        <f>Services!A8</f>
        <v>AT&amp;T TV Now Choice</v>
      </c>
      <c r="B8" s="30" t="s">
        <v>1</v>
      </c>
      <c r="C8" s="35">
        <f>Services!C8</f>
        <v>110</v>
      </c>
      <c r="D8" s="132"/>
      <c r="E8" s="130">
        <f ca="1">COUNTIFS(Data!$D$1:$D$1000,1,OFFSET(Data!$A$1,0,MATCH($A8,Data!$1:$1,0)-1,1000,1),B8)</f>
        <v>8</v>
      </c>
      <c r="F8" s="43"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7">
        <f t="shared" ca="1" si="0"/>
        <v>13.75</v>
      </c>
      <c r="H8" s="30" t="str">
        <f t="shared" si="1"/>
        <v>AT&amp;T TV Now ChoiceYes</v>
      </c>
      <c r="I8" s="31" t="s">
        <v>247</v>
      </c>
    </row>
    <row r="9" spans="1:15" ht="13.3" customHeight="1" thickBot="1" x14ac:dyDescent="0.4">
      <c r="A9" s="77" t="str">
        <f>Services!A9</f>
        <v>AT&amp;T TV Now Xtra</v>
      </c>
      <c r="B9" s="30" t="s">
        <v>1</v>
      </c>
      <c r="C9" s="35">
        <f>Services!C9</f>
        <v>124</v>
      </c>
      <c r="D9" s="132"/>
      <c r="E9" s="130">
        <f ca="1">COUNTIFS(Data!$D$1:$D$1000,1,OFFSET(Data!$A$1,0,MATCH($A9,Data!$1:$1,0)-1,1000,1),B9)</f>
        <v>9</v>
      </c>
      <c r="F9" s="43"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7">
        <f t="shared" ca="1" si="0"/>
        <v>13.777777777777779</v>
      </c>
      <c r="H9" s="30" t="str">
        <f t="shared" si="1"/>
        <v>AT&amp;T TV Now XtraYes</v>
      </c>
      <c r="I9" s="31" t="s">
        <v>247</v>
      </c>
      <c r="K9" s="181" t="s">
        <v>497</v>
      </c>
      <c r="L9" s="182"/>
      <c r="M9" s="182"/>
    </row>
    <row r="10" spans="1:15" ht="13.3" thickBot="1" x14ac:dyDescent="0.4">
      <c r="A10" s="77" t="str">
        <f>Services!A10</f>
        <v>AT&amp;T TV Now Ultimate</v>
      </c>
      <c r="B10" s="30" t="s">
        <v>1</v>
      </c>
      <c r="C10" s="35">
        <f>Services!C10</f>
        <v>135</v>
      </c>
      <c r="D10" s="132"/>
      <c r="E10" s="130">
        <f ca="1">COUNTIFS(Data!$D$1:$D$1000,1,OFFSET(Data!$A$1,0,MATCH($A10,Data!$1:$1,0)-1,1000,1),B10)</f>
        <v>9</v>
      </c>
      <c r="F10" s="43"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7">
        <f t="shared" ca="1" si="0"/>
        <v>15</v>
      </c>
      <c r="H10" s="30" t="str">
        <f t="shared" si="1"/>
        <v>AT&amp;T TV Now UltimateYes</v>
      </c>
      <c r="I10" s="31" t="s">
        <v>247</v>
      </c>
      <c r="K10" s="28" t="str">
        <f ca="1">Analysis!C18</f>
        <v>(#1) Philo with (+0 Add-Ons) / Spectrum TV Essentials (+0 Add-Ons)  [%100 of marked] for $35</v>
      </c>
    </row>
    <row r="11" spans="1:15" ht="13.3" thickBot="1" x14ac:dyDescent="0.4">
      <c r="A11" s="77" t="str">
        <f>Services!A11</f>
        <v>AT&amp;T TV Now Optimo Mas</v>
      </c>
      <c r="B11" s="30" t="s">
        <v>1</v>
      </c>
      <c r="C11" s="35">
        <f>Services!C11</f>
        <v>86</v>
      </c>
      <c r="D11" s="132"/>
      <c r="E11" s="130">
        <f ca="1">COUNTIFS(Data!$D$1:$D$1000,1,OFFSET(Data!$A$1,0,MATCH($A11,Data!$1:$1,0)-1,1000,1),B11)</f>
        <v>6</v>
      </c>
      <c r="F11" s="43"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7">
        <f t="shared" ca="1" si="0"/>
        <v>14.333333333333334</v>
      </c>
      <c r="H11" s="30" t="str">
        <f t="shared" si="1"/>
        <v>AT&amp;T TV Now Optimo MasYes</v>
      </c>
      <c r="I11" s="31" t="s">
        <v>247</v>
      </c>
      <c r="K11" s="28" t="str">
        <f ca="1">Analysis!D18</f>
        <v>(#2) Spectrum TV Essentials by itself (+0 Add-Ons) [%89 of marked] for $15</v>
      </c>
    </row>
    <row r="12" spans="1:15" ht="13.3" thickBot="1" x14ac:dyDescent="0.4">
      <c r="A12" s="77" t="str">
        <f>Services!A12</f>
        <v>YouTube TV</v>
      </c>
      <c r="B12" s="30" t="s">
        <v>1</v>
      </c>
      <c r="C12" s="35">
        <f>Services!C12</f>
        <v>50</v>
      </c>
      <c r="D12" s="132" t="s">
        <v>430</v>
      </c>
      <c r="E12" s="130">
        <f ca="1">COUNTIFS(Data!$D$1:$D$1000,1,OFFSET(Data!$A$1,0,MATCH($A12,Data!$1:$1,0)-1,1000,1),B12)</f>
        <v>6</v>
      </c>
      <c r="F12" s="43"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7">
        <f t="shared" ca="1" si="0"/>
        <v>8.3333333333333339</v>
      </c>
      <c r="H12" s="30" t="str">
        <f t="shared" si="1"/>
        <v>YouTube TVYesx</v>
      </c>
      <c r="I12" s="31" t="s">
        <v>247</v>
      </c>
      <c r="K12" s="28" t="str">
        <f ca="1">Analysis!E18</f>
        <v>(#3) AT&amp;T Watch TV with (+0 Add-Ons) / Spectrum TV Essentials (+0 Add-Ons)  [%89 of marked] for $30</v>
      </c>
    </row>
    <row r="13" spans="1:15" ht="13.3" thickBot="1" x14ac:dyDescent="0.4">
      <c r="A13" s="77" t="str">
        <f>Services!A13</f>
        <v>Hulu with Live TV</v>
      </c>
      <c r="B13" s="30" t="s">
        <v>1</v>
      </c>
      <c r="C13" s="35">
        <f>Services!C13</f>
        <v>45</v>
      </c>
      <c r="D13" s="132"/>
      <c r="E13" s="130">
        <f ca="1">COUNTIFS(Data!$D$1:$D$1000,1,OFFSET(Data!$A$1,0,MATCH($A13,Data!$1:$1,0)-1,1000,1),B13)</f>
        <v>6</v>
      </c>
      <c r="F13" s="43"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7">
        <f t="shared" ca="1" si="0"/>
        <v>7.5</v>
      </c>
      <c r="H13" s="30" t="str">
        <f t="shared" si="1"/>
        <v>Hulu with Live TVYes</v>
      </c>
      <c r="I13" s="31" t="s">
        <v>247</v>
      </c>
    </row>
    <row r="14" spans="1:15" ht="13.3" thickBot="1" x14ac:dyDescent="0.4">
      <c r="A14" s="77" t="str">
        <f>Services!A14</f>
        <v>PS Vue</v>
      </c>
      <c r="B14" s="30" t="s">
        <v>1</v>
      </c>
      <c r="C14" s="35">
        <f>Services!C14</f>
        <v>50</v>
      </c>
      <c r="D14" s="132"/>
      <c r="E14" s="130">
        <f ca="1">COUNTIFS(Data!$D$1:$D$1000,1,OFFSET(Data!$A$1,0,MATCH($A14,Data!$1:$1,0)-1,1000,1),B14)</f>
        <v>5</v>
      </c>
      <c r="F14" s="43"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7">
        <f t="shared" ca="1" si="0"/>
        <v>10</v>
      </c>
      <c r="H14" s="30" t="str">
        <f t="shared" si="1"/>
        <v>PS VueYes</v>
      </c>
      <c r="I14" s="31" t="s">
        <v>247</v>
      </c>
    </row>
    <row r="15" spans="1:15" ht="13.3" thickBot="1" x14ac:dyDescent="0.4">
      <c r="A15" s="77" t="str">
        <f>Services!A15</f>
        <v>Fubo TV</v>
      </c>
      <c r="B15" s="30" t="s">
        <v>1</v>
      </c>
      <c r="C15" s="35">
        <f>Services!C15</f>
        <v>55</v>
      </c>
      <c r="D15" s="132"/>
      <c r="E15" s="130">
        <f ca="1">COUNTIFS(Data!$D$1:$D$1000,1,OFFSET(Data!$A$1,0,MATCH($A15,Data!$1:$1,0)-1,1000,1),B15)</f>
        <v>6</v>
      </c>
      <c r="F15" s="43"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7">
        <f t="shared" ca="1" si="0"/>
        <v>9.1666666666666661</v>
      </c>
      <c r="H15" s="30" t="str">
        <f t="shared" si="1"/>
        <v>Fubo TVYes</v>
      </c>
      <c r="I15" s="31" t="s">
        <v>247</v>
      </c>
    </row>
    <row r="16" spans="1:15" ht="13.3" thickBot="1" x14ac:dyDescent="0.4">
      <c r="A16" s="77" t="str">
        <f>Services!A16</f>
        <v>AT&amp;T Watch TV</v>
      </c>
      <c r="B16" s="30" t="s">
        <v>1</v>
      </c>
      <c r="C16" s="35">
        <f>Services!C16</f>
        <v>15</v>
      </c>
      <c r="D16" s="132" t="s">
        <v>430</v>
      </c>
      <c r="E16" s="130">
        <f ca="1">COUNTIFS(Data!$D$1:$D$1000,1,OFFSET(Data!$A$1,0,MATCH($A16,Data!$1:$1,0)-1,1000,1),B16)</f>
        <v>2</v>
      </c>
      <c r="F16" s="43"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7">
        <f t="shared" ca="1" si="0"/>
        <v>7.5</v>
      </c>
      <c r="H16" s="30" t="str">
        <f t="shared" si="1"/>
        <v>AT&amp;T Watch TVYesx</v>
      </c>
      <c r="I16" s="31" t="s">
        <v>247</v>
      </c>
    </row>
    <row r="17" spans="1:31" ht="13.3" thickBot="1" x14ac:dyDescent="0.4">
      <c r="A17" s="77" t="str">
        <f>Services!A17</f>
        <v>KlowdTV</v>
      </c>
      <c r="B17" s="30" t="s">
        <v>1</v>
      </c>
      <c r="C17" s="35">
        <f>Services!C17</f>
        <v>5</v>
      </c>
      <c r="D17" s="132"/>
      <c r="E17" s="130">
        <f ca="1">COUNTIFS(Data!$D$1:$D$1000,1,OFFSET(Data!$A$1,0,MATCH($A17,Data!$1:$1,0)-1,1000,1),B17)</f>
        <v>0</v>
      </c>
      <c r="F17" s="43"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7" t="str">
        <f t="shared" ca="1" si="0"/>
        <v/>
      </c>
      <c r="H17" s="30" t="str">
        <f t="shared" si="1"/>
        <v>KlowdTVYes</v>
      </c>
      <c r="I17" s="31" t="s">
        <v>247</v>
      </c>
    </row>
    <row r="18" spans="1:31" ht="13.3" thickBot="1" x14ac:dyDescent="0.4">
      <c r="A18" s="77" t="str">
        <f>Services!A18</f>
        <v>Spectrum TV Essentials</v>
      </c>
      <c r="B18" s="30" t="s">
        <v>1</v>
      </c>
      <c r="C18" s="35">
        <f>Services!C18</f>
        <v>15</v>
      </c>
      <c r="D18" s="132"/>
      <c r="E18" s="130">
        <f ca="1">COUNTIFS(Data!$D$1:$D$1000,1,OFFSET(Data!$A$1,0,MATCH($A18,Data!$1:$1,0)-1,1000,1),B18)</f>
        <v>8</v>
      </c>
      <c r="F18" s="43"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7">
        <f t="shared" ca="1" si="0"/>
        <v>1.875</v>
      </c>
      <c r="H18" s="30" t="str">
        <f t="shared" si="1"/>
        <v>Spectrum TV EssentialsYes</v>
      </c>
      <c r="I18" s="31" t="s">
        <v>247</v>
      </c>
      <c r="L18" s="28"/>
    </row>
    <row r="19" spans="1:31" ht="26.15" thickBot="1" x14ac:dyDescent="0.4">
      <c r="A19" s="37" t="s">
        <v>474</v>
      </c>
      <c r="B19" s="34"/>
      <c r="C19" s="38"/>
      <c r="D19" s="133"/>
      <c r="E19" s="34"/>
      <c r="F19" s="42"/>
      <c r="G19" s="42"/>
      <c r="H19" s="34"/>
      <c r="I19" s="31" t="s">
        <v>247</v>
      </c>
      <c r="J19" s="39"/>
      <c r="K19" s="40" t="s">
        <v>828</v>
      </c>
      <c r="L19" s="40"/>
      <c r="M19" s="40"/>
      <c r="N19" s="40"/>
      <c r="O19" s="40"/>
      <c r="P19" s="40"/>
      <c r="Q19" s="40"/>
      <c r="R19" s="40"/>
      <c r="S19" s="40"/>
      <c r="T19" s="40"/>
      <c r="U19" s="40"/>
      <c r="V19" s="40"/>
      <c r="W19" s="40"/>
      <c r="X19" s="40"/>
      <c r="Y19" s="40"/>
      <c r="Z19" s="40"/>
      <c r="AA19" s="40"/>
      <c r="AB19" s="40"/>
      <c r="AC19" s="40"/>
      <c r="AD19" s="40"/>
      <c r="AE19" s="40"/>
    </row>
    <row r="20" spans="1:31" ht="13.3" thickBot="1" x14ac:dyDescent="0.4">
      <c r="A20" s="77" t="s">
        <v>243</v>
      </c>
      <c r="B20" s="78" t="s">
        <v>17</v>
      </c>
      <c r="C20" s="35">
        <v>14</v>
      </c>
      <c r="D20" s="132"/>
      <c r="E20" s="130">
        <f ca="1">COUNTIFS(Data!$D$1:$D$1000,1,OFFSET(Data!$A$1,0,MATCH($A20,Data!$1:$1,0)-1,1000,1),B20)</f>
        <v>0</v>
      </c>
      <c r="F20" s="43"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7" t="str">
        <f t="shared" ref="G20:G51" ca="1" si="2">IF(E20=0,"",C20/E20)</f>
        <v/>
      </c>
      <c r="H20" s="30" t="str">
        <f t="shared" ref="H20:H51" si="3">A20&amp;B20&amp;D20</f>
        <v>AT&amp;T Watch TVCinemax</v>
      </c>
      <c r="I20" s="31" t="s">
        <v>247</v>
      </c>
      <c r="K20" s="28" t="str">
        <f t="shared" ref="K20:K69" si="4">A20&amp;"/"&amp;B20</f>
        <v>AT&amp;T Watch TV/Cinemax</v>
      </c>
      <c r="L20" s="45" t="str">
        <f t="array" aca="1" ref="L20" ca="1">_xlfn.TEXTJOIN(", ",TRUE,IF((Data!$D$1:$D$1000=1)*(OFFSET(Data!$A$1,0,MATCH($A20,Data!$1:$1,0)-1,1000,1)=$B20),Data!$A$1:$A$1000,""))</f>
        <v/>
      </c>
      <c r="M20" s="45"/>
      <c r="N20" s="45"/>
      <c r="O20" s="45"/>
      <c r="P20" s="45"/>
      <c r="Q20" s="45"/>
      <c r="R20" s="45"/>
      <c r="S20" s="45"/>
      <c r="T20" s="45"/>
      <c r="U20" s="45"/>
      <c r="V20" s="45"/>
      <c r="W20" s="45"/>
      <c r="X20" s="45"/>
      <c r="Y20" s="45"/>
      <c r="Z20" s="45"/>
      <c r="AA20" s="45"/>
      <c r="AB20" s="45"/>
      <c r="AC20" s="45"/>
      <c r="AD20" s="45"/>
      <c r="AE20" s="45"/>
    </row>
    <row r="21" spans="1:31" ht="13.3" thickBot="1" x14ac:dyDescent="0.4">
      <c r="A21" s="77" t="s">
        <v>243</v>
      </c>
      <c r="B21" s="78" t="s">
        <v>41</v>
      </c>
      <c r="C21" s="35">
        <v>18</v>
      </c>
      <c r="D21" s="132"/>
      <c r="E21" s="130">
        <f ca="1">COUNTIFS(Data!$D$1:$D$1000,1,OFFSET(Data!$A$1,0,MATCH($A21,Data!$1:$1,0)-1,1000,1),B21)</f>
        <v>0</v>
      </c>
      <c r="F21" s="43"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7" t="str">
        <f t="shared" ca="1" si="2"/>
        <v/>
      </c>
      <c r="H21" s="30" t="str">
        <f t="shared" si="3"/>
        <v>AT&amp;T Watch TVHBO</v>
      </c>
      <c r="I21" s="31" t="s">
        <v>247</v>
      </c>
      <c r="K21" s="28" t="str">
        <f t="shared" si="4"/>
        <v>AT&amp;T Watch TV/HBO</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243</v>
      </c>
      <c r="B22" s="78" t="s">
        <v>66</v>
      </c>
      <c r="C22" s="35">
        <v>14</v>
      </c>
      <c r="D22" s="132"/>
      <c r="E22" s="130">
        <f ca="1">COUNTIFS(Data!$D$1:$D$1000,1,OFFSET(Data!$A$1,0,MATCH($A22,Data!$1:$1,0)-1,1000,1),B22)</f>
        <v>0</v>
      </c>
      <c r="F22" s="43"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7" t="str">
        <f t="shared" ca="1" si="2"/>
        <v/>
      </c>
      <c r="H22" s="30" t="str">
        <f t="shared" si="3"/>
        <v>AT&amp;T Watch TVShowtime</v>
      </c>
      <c r="I22" s="31" t="s">
        <v>247</v>
      </c>
      <c r="K22" s="28" t="str">
        <f t="shared" si="4"/>
        <v>AT&amp;T Watch TV/Showtime</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243</v>
      </c>
      <c r="B23" s="78" t="s">
        <v>67</v>
      </c>
      <c r="C23" s="35">
        <v>14</v>
      </c>
      <c r="D23" s="132"/>
      <c r="E23" s="130">
        <f ca="1">COUNTIFS(Data!$D$1:$D$1000,1,OFFSET(Data!$A$1,0,MATCH($A23,Data!$1:$1,0)-1,1000,1),B23)</f>
        <v>0</v>
      </c>
      <c r="F23" s="43"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7" t="str">
        <f t="shared" ca="1" si="2"/>
        <v/>
      </c>
      <c r="H23" s="30" t="str">
        <f t="shared" si="3"/>
        <v>AT&amp;T Watch TVStarz</v>
      </c>
      <c r="I23" s="31" t="s">
        <v>247</v>
      </c>
      <c r="K23" s="28" t="str">
        <f t="shared" si="4"/>
        <v>AT&amp;T Watch TV/Starz</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904</v>
      </c>
      <c r="B24" s="78" t="s">
        <v>17</v>
      </c>
      <c r="C24" s="35">
        <v>11</v>
      </c>
      <c r="D24" s="132"/>
      <c r="E24" s="130">
        <f ca="1">COUNTIFS(Data!$D$1:$D$1000,1,OFFSET(Data!$A$1,0,MATCH($A24,Data!$1:$1,0)-1,1000,1),B24)</f>
        <v>0</v>
      </c>
      <c r="F24" s="43"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7" t="str">
        <f t="shared" ca="1" si="2"/>
        <v/>
      </c>
      <c r="H24" s="30" t="str">
        <f t="shared" si="3"/>
        <v>AT&amp;T TV Now ChoiceCinemax</v>
      </c>
      <c r="I24" s="31" t="s">
        <v>247</v>
      </c>
      <c r="K24" s="28" t="str">
        <f t="shared" si="4"/>
        <v>AT&amp;T TV Now Choice/Cinemax</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904</v>
      </c>
      <c r="B25" s="78" t="s">
        <v>519</v>
      </c>
      <c r="C25" s="35">
        <v>5</v>
      </c>
      <c r="D25" s="132"/>
      <c r="E25" s="130">
        <f ca="1">COUNTIFS(Data!$D$1:$D$1000,1,OFFSET(Data!$A$1,0,MATCH($A25,Data!$1:$1,0)-1,1000,1),B25)</f>
        <v>0</v>
      </c>
      <c r="F25" s="43"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7" t="str">
        <f t="shared" ca="1" si="2"/>
        <v/>
      </c>
      <c r="H25" s="30" t="str">
        <f t="shared" si="3"/>
        <v>AT&amp;T TV Now ChoiceDesportes</v>
      </c>
      <c r="I25" s="31" t="s">
        <v>247</v>
      </c>
      <c r="K25" s="28" t="str">
        <f t="shared" si="4"/>
        <v>AT&amp;T TV Now Choice/Desportes</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904</v>
      </c>
      <c r="B26" s="78" t="s">
        <v>293</v>
      </c>
      <c r="C26" s="35">
        <v>15</v>
      </c>
      <c r="D26" s="132"/>
      <c r="E26" s="130">
        <f ca="1">COUNTIFS(Data!$D$1:$D$1000,1,OFFSET(Data!$A$1,0,MATCH($A26,Data!$1:$1,0)-1,1000,1),B26)</f>
        <v>0</v>
      </c>
      <c r="F26" s="43"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7" t="str">
        <f t="shared" ca="1" si="2"/>
        <v/>
      </c>
      <c r="H26" s="30" t="str">
        <f t="shared" si="3"/>
        <v>AT&amp;T TV Now ChoiceEspanol</v>
      </c>
      <c r="I26" s="31" t="s">
        <v>247</v>
      </c>
      <c r="K26" s="28" t="str">
        <f t="shared" si="4"/>
        <v>AT&amp;T TV Now Choice/Espanol</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904</v>
      </c>
      <c r="B27" s="78" t="s">
        <v>66</v>
      </c>
      <c r="C27" s="35">
        <v>11</v>
      </c>
      <c r="D27" s="132"/>
      <c r="E27" s="130">
        <f ca="1">COUNTIFS(Data!$D$1:$D$1000,1,OFFSET(Data!$A$1,0,MATCH($A27,Data!$1:$1,0)-1,1000,1),B27)</f>
        <v>0</v>
      </c>
      <c r="F27" s="43"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7" t="str">
        <f t="shared" ca="1" si="2"/>
        <v/>
      </c>
      <c r="H27" s="30" t="str">
        <f t="shared" si="3"/>
        <v>AT&amp;T TV Now ChoiceShowtime</v>
      </c>
      <c r="I27" s="31" t="s">
        <v>247</v>
      </c>
      <c r="K27" s="28" t="str">
        <f t="shared" si="4"/>
        <v>AT&amp;T TV Now Choice/Showtime</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904</v>
      </c>
      <c r="B28" s="78" t="s">
        <v>67</v>
      </c>
      <c r="C28" s="35">
        <v>11</v>
      </c>
      <c r="D28" s="132"/>
      <c r="E28" s="130">
        <f ca="1">COUNTIFS(Data!$D$1:$D$1000,1,OFFSET(Data!$A$1,0,MATCH($A28,Data!$1:$1,0)-1,1000,1),B28)</f>
        <v>0</v>
      </c>
      <c r="F28" s="43"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7" t="str">
        <f t="shared" ca="1" si="2"/>
        <v/>
      </c>
      <c r="H28" s="30" t="str">
        <f t="shared" si="3"/>
        <v>AT&amp;T TV Now ChoiceStarz</v>
      </c>
      <c r="I28" s="31" t="s">
        <v>247</v>
      </c>
      <c r="K28" s="28" t="str">
        <f t="shared" si="4"/>
        <v>AT&amp;T TV Now Choice/Starz</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903</v>
      </c>
      <c r="B29" s="78" t="s">
        <v>17</v>
      </c>
      <c r="C29" s="35">
        <v>11</v>
      </c>
      <c r="D29" s="132"/>
      <c r="E29" s="130">
        <f ca="1">COUNTIFS(Data!$D$1:$D$1000,1,OFFSET(Data!$A$1,0,MATCH($A29,Data!$1:$1,0)-1,1000,1),B29)</f>
        <v>0</v>
      </c>
      <c r="F29" s="43"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7" t="str">
        <f t="shared" ca="1" si="2"/>
        <v/>
      </c>
      <c r="H29" s="30" t="str">
        <f t="shared" si="3"/>
        <v>AT&amp;T TV Now EntertainmentCinemax</v>
      </c>
      <c r="I29" s="31" t="s">
        <v>247</v>
      </c>
      <c r="K29" s="28" t="str">
        <f t="shared" si="4"/>
        <v>AT&amp;T TV Now Entertainment/Cinemax</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903</v>
      </c>
      <c r="B30" s="78" t="s">
        <v>519</v>
      </c>
      <c r="C30" s="35">
        <v>5</v>
      </c>
      <c r="D30" s="132"/>
      <c r="E30" s="130">
        <f ca="1">COUNTIFS(Data!$D$1:$D$1000,1,OFFSET(Data!$A$1,0,MATCH($A30,Data!$1:$1,0)-1,1000,1),B30)</f>
        <v>0</v>
      </c>
      <c r="F30" s="43"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7" t="str">
        <f t="shared" ca="1" si="2"/>
        <v/>
      </c>
      <c r="H30" s="30" t="str">
        <f t="shared" si="3"/>
        <v>AT&amp;T TV Now EntertainmentDesportes</v>
      </c>
      <c r="I30" s="31" t="s">
        <v>247</v>
      </c>
      <c r="K30" s="28" t="str">
        <f t="shared" si="4"/>
        <v>AT&amp;T TV Now Entertainment/Desportes</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903</v>
      </c>
      <c r="B31" s="78" t="s">
        <v>293</v>
      </c>
      <c r="C31" s="35">
        <v>15</v>
      </c>
      <c r="D31" s="132"/>
      <c r="E31" s="130">
        <f ca="1">COUNTIFS(Data!$D$1:$D$1000,1,OFFSET(Data!$A$1,0,MATCH($A31,Data!$1:$1,0)-1,1000,1),B31)</f>
        <v>0</v>
      </c>
      <c r="F31" s="43"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7" t="str">
        <f t="shared" ca="1" si="2"/>
        <v/>
      </c>
      <c r="H31" s="30" t="str">
        <f t="shared" si="3"/>
        <v>AT&amp;T TV Now EntertainmentEspanol</v>
      </c>
      <c r="I31" s="31" t="s">
        <v>247</v>
      </c>
      <c r="K31" s="28" t="str">
        <f t="shared" si="4"/>
        <v>AT&amp;T TV Now Entertainment/Espanol</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903</v>
      </c>
      <c r="B32" s="78" t="s">
        <v>66</v>
      </c>
      <c r="C32" s="35">
        <v>11</v>
      </c>
      <c r="D32" s="132"/>
      <c r="E32" s="130">
        <f ca="1">COUNTIFS(Data!$D$1:$D$1000,1,OFFSET(Data!$A$1,0,MATCH($A32,Data!$1:$1,0)-1,1000,1),B32)</f>
        <v>0</v>
      </c>
      <c r="F32" s="43"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7" t="str">
        <f t="shared" ca="1" si="2"/>
        <v/>
      </c>
      <c r="H32" s="30" t="str">
        <f t="shared" si="3"/>
        <v>AT&amp;T TV Now EntertainmentShowtime</v>
      </c>
      <c r="I32" s="31" t="s">
        <v>247</v>
      </c>
      <c r="K32" s="28" t="str">
        <f t="shared" si="4"/>
        <v>AT&amp;T TV Now Entertainment/Showtime</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903</v>
      </c>
      <c r="B33" s="78" t="s">
        <v>67</v>
      </c>
      <c r="C33" s="35">
        <v>11</v>
      </c>
      <c r="D33" s="132"/>
      <c r="E33" s="130">
        <f ca="1">COUNTIFS(Data!$D$1:$D$1000,1,OFFSET(Data!$A$1,0,MATCH($A33,Data!$1:$1,0)-1,1000,1),B33)</f>
        <v>0</v>
      </c>
      <c r="F33" s="43"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7" t="str">
        <f t="shared" ca="1" si="2"/>
        <v/>
      </c>
      <c r="H33" s="30" t="str">
        <f t="shared" si="3"/>
        <v>AT&amp;T TV Now EntertainmentStarz</v>
      </c>
      <c r="I33" s="31" t="s">
        <v>247</v>
      </c>
      <c r="K33" s="28" t="str">
        <f t="shared" ref="K33:K37" si="5">A33&amp;"/"&amp;B33</f>
        <v>AT&amp;T TV Now Entertainment/Starz</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902</v>
      </c>
      <c r="B34" s="78" t="s">
        <v>519</v>
      </c>
      <c r="C34" s="35">
        <v>5</v>
      </c>
      <c r="D34" s="132"/>
      <c r="E34" s="130">
        <f ca="1">COUNTIFS(Data!$D$1:$D$1000,1,OFFSET(Data!$A$1,0,MATCH($A34,Data!$1:$1,0)-1,1000,1),B34)</f>
        <v>0</v>
      </c>
      <c r="F34" s="43"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7" t="str">
        <f t="shared" ca="1" si="2"/>
        <v/>
      </c>
      <c r="H34" s="30" t="str">
        <f t="shared" si="3"/>
        <v>AT&amp;T TV Now MaxDesportes</v>
      </c>
      <c r="I34" s="31" t="s">
        <v>247</v>
      </c>
      <c r="K34" s="28" t="str">
        <f t="shared" si="5"/>
        <v>AT&amp;T TV Now Max/Desportes</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902</v>
      </c>
      <c r="B35" s="78" t="s">
        <v>293</v>
      </c>
      <c r="C35" s="35">
        <v>15</v>
      </c>
      <c r="D35" s="132"/>
      <c r="E35" s="130">
        <f ca="1">COUNTIFS(Data!$D$1:$D$1000,1,OFFSET(Data!$A$1,0,MATCH($A35,Data!$1:$1,0)-1,1000,1),B35)</f>
        <v>0</v>
      </c>
      <c r="F35" s="43"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7" t="str">
        <f t="shared" ca="1" si="2"/>
        <v/>
      </c>
      <c r="H35" s="30" t="str">
        <f t="shared" si="3"/>
        <v>AT&amp;T TV Now MaxEspanol</v>
      </c>
      <c r="I35" s="31" t="s">
        <v>247</v>
      </c>
      <c r="K35" s="28" t="str">
        <f t="shared" si="5"/>
        <v>AT&amp;T TV Now Max/Espanol</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902</v>
      </c>
      <c r="B36" s="78" t="s">
        <v>66</v>
      </c>
      <c r="C36" s="35">
        <v>11</v>
      </c>
      <c r="D36" s="132"/>
      <c r="E36" s="130">
        <f ca="1">COUNTIFS(Data!$D$1:$D$1000,1,OFFSET(Data!$A$1,0,MATCH($A36,Data!$1:$1,0)-1,1000,1),B36)</f>
        <v>0</v>
      </c>
      <c r="F36" s="43"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7" t="str">
        <f t="shared" ca="1" si="2"/>
        <v/>
      </c>
      <c r="H36" s="30" t="str">
        <f t="shared" si="3"/>
        <v>AT&amp;T TV Now MaxShowtime</v>
      </c>
      <c r="I36" s="31" t="s">
        <v>247</v>
      </c>
      <c r="K36" s="28" t="str">
        <f t="shared" si="5"/>
        <v>AT&amp;T TV Now Max/Showtime</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902</v>
      </c>
      <c r="B37" s="78" t="s">
        <v>67</v>
      </c>
      <c r="C37" s="35">
        <v>11</v>
      </c>
      <c r="D37" s="132"/>
      <c r="E37" s="130">
        <f ca="1">COUNTIFS(Data!$D$1:$D$1000,1,OFFSET(Data!$A$1,0,MATCH($A37,Data!$1:$1,0)-1,1000,1),B37)</f>
        <v>0</v>
      </c>
      <c r="F37" s="43"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7" t="str">
        <f t="shared" ca="1" si="2"/>
        <v/>
      </c>
      <c r="H37" s="30" t="str">
        <f t="shared" si="3"/>
        <v>AT&amp;T TV Now MaxStarz</v>
      </c>
      <c r="I37" s="31" t="s">
        <v>247</v>
      </c>
      <c r="K37" s="28" t="str">
        <f t="shared" si="5"/>
        <v>AT&amp;T TV Now Max/Starz</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907</v>
      </c>
      <c r="B38" s="78" t="s">
        <v>17</v>
      </c>
      <c r="C38" s="35">
        <v>11</v>
      </c>
      <c r="D38" s="132"/>
      <c r="E38" s="130">
        <f ca="1">COUNTIFS(Data!$D$1:$D$1000,1,OFFSET(Data!$A$1,0,MATCH($A38,Data!$1:$1,0)-1,1000,1),B38)</f>
        <v>0</v>
      </c>
      <c r="F38" s="43"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7" t="str">
        <f t="shared" ca="1" si="2"/>
        <v/>
      </c>
      <c r="H38" s="30" t="str">
        <f t="shared" si="3"/>
        <v>AT&amp;T TV Now Optimo MasCinemax</v>
      </c>
      <c r="I38" s="31" t="s">
        <v>247</v>
      </c>
      <c r="K38" s="28" t="str">
        <f t="shared" ref="K38:K52" si="6">A38&amp;"/"&amp;B38</f>
        <v>AT&amp;T TV Now Optimo Mas/Cinemax</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907</v>
      </c>
      <c r="B39" s="78" t="s">
        <v>519</v>
      </c>
      <c r="C39" s="35">
        <v>5</v>
      </c>
      <c r="D39" s="132"/>
      <c r="E39" s="130">
        <f ca="1">COUNTIFS(Data!$D$1:$D$1000,1,OFFSET(Data!$A$1,0,MATCH($A39,Data!$1:$1,0)-1,1000,1),B39)</f>
        <v>0</v>
      </c>
      <c r="F39" s="43"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7" t="str">
        <f t="shared" ca="1" si="2"/>
        <v/>
      </c>
      <c r="H39" s="30" t="str">
        <f t="shared" si="3"/>
        <v>AT&amp;T TV Now Optimo MasDesportes</v>
      </c>
      <c r="I39" s="31" t="s">
        <v>247</v>
      </c>
      <c r="K39" s="28" t="str">
        <f t="shared" si="6"/>
        <v>AT&amp;T TV Now Optimo Mas/Desportes</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907</v>
      </c>
      <c r="B40" s="78" t="s">
        <v>293</v>
      </c>
      <c r="C40" s="35">
        <v>15</v>
      </c>
      <c r="D40" s="132"/>
      <c r="E40" s="130">
        <f ca="1">COUNTIFS(Data!$D$1:$D$1000,1,OFFSET(Data!$A$1,0,MATCH($A40,Data!$1:$1,0)-1,1000,1),B40)</f>
        <v>0</v>
      </c>
      <c r="F40" s="43"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7" t="str">
        <f t="shared" ca="1" si="2"/>
        <v/>
      </c>
      <c r="H40" s="30" t="str">
        <f t="shared" si="3"/>
        <v>AT&amp;T TV Now Optimo MasEspanol</v>
      </c>
      <c r="I40" s="31" t="s">
        <v>247</v>
      </c>
      <c r="K40" s="28" t="str">
        <f t="shared" si="6"/>
        <v>AT&amp;T TV Now Optimo Mas/Espanol</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907</v>
      </c>
      <c r="B41" s="78" t="s">
        <v>66</v>
      </c>
      <c r="C41" s="35">
        <v>11</v>
      </c>
      <c r="D41" s="132"/>
      <c r="E41" s="130">
        <f ca="1">COUNTIFS(Data!$D$1:$D$1000,1,OFFSET(Data!$A$1,0,MATCH($A41,Data!$1:$1,0)-1,1000,1),B41)</f>
        <v>0</v>
      </c>
      <c r="F41" s="43"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7" t="str">
        <f t="shared" ca="1" si="2"/>
        <v/>
      </c>
      <c r="H41" s="30" t="str">
        <f t="shared" si="3"/>
        <v>AT&amp;T TV Now Optimo MasShowtime</v>
      </c>
      <c r="I41" s="31" t="s">
        <v>247</v>
      </c>
      <c r="K41" s="28" t="str">
        <f t="shared" si="6"/>
        <v>AT&amp;T TV Now Optimo Mas/Showtime</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907</v>
      </c>
      <c r="B42" s="78" t="s">
        <v>67</v>
      </c>
      <c r="C42" s="35">
        <v>11</v>
      </c>
      <c r="D42" s="132"/>
      <c r="E42" s="130">
        <f ca="1">COUNTIFS(Data!$D$1:$D$1000,1,OFFSET(Data!$A$1,0,MATCH($A42,Data!$1:$1,0)-1,1000,1),B42)</f>
        <v>0</v>
      </c>
      <c r="F42" s="43"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7" t="str">
        <f t="shared" ca="1" si="2"/>
        <v/>
      </c>
      <c r="H42" s="30" t="str">
        <f t="shared" si="3"/>
        <v>AT&amp;T TV Now Optimo MasStarz</v>
      </c>
      <c r="I42" s="31" t="s">
        <v>247</v>
      </c>
      <c r="K42" s="28" t="str">
        <f t="shared" si="6"/>
        <v>AT&amp;T TV Now Optimo Mas/Starz</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901</v>
      </c>
      <c r="B43" s="78" t="s">
        <v>17</v>
      </c>
      <c r="C43" s="35">
        <v>11</v>
      </c>
      <c r="D43" s="132"/>
      <c r="E43" s="130">
        <f ca="1">COUNTIFS(Data!$D$1:$D$1000,1,OFFSET(Data!$A$1,0,MATCH($A43,Data!$1:$1,0)-1,1000,1),B43)</f>
        <v>0</v>
      </c>
      <c r="F43" s="43"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7" t="str">
        <f t="shared" ca="1" si="2"/>
        <v/>
      </c>
      <c r="H43" s="30" t="str">
        <f t="shared" si="3"/>
        <v>AT&amp;T TV Now PlusCinemax</v>
      </c>
      <c r="I43" s="31" t="s">
        <v>247</v>
      </c>
      <c r="K43" s="28" t="str">
        <f t="shared" si="6"/>
        <v>AT&amp;T TV Now Plus/Cinemax</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901</v>
      </c>
      <c r="B44" s="78" t="s">
        <v>519</v>
      </c>
      <c r="C44" s="35">
        <v>5</v>
      </c>
      <c r="D44" s="132"/>
      <c r="E44" s="130">
        <f ca="1">COUNTIFS(Data!$D$1:$D$1000,1,OFFSET(Data!$A$1,0,MATCH($A44,Data!$1:$1,0)-1,1000,1),B44)</f>
        <v>0</v>
      </c>
      <c r="F44" s="43"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7" t="str">
        <f t="shared" ca="1" si="2"/>
        <v/>
      </c>
      <c r="H44" s="30" t="str">
        <f t="shared" si="3"/>
        <v>AT&amp;T TV Now PlusDesportes</v>
      </c>
      <c r="I44" s="31" t="s">
        <v>247</v>
      </c>
      <c r="K44" s="28" t="str">
        <f t="shared" si="6"/>
        <v>AT&amp;T TV Now Plus/Desportes</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901</v>
      </c>
      <c r="B45" s="78" t="s">
        <v>293</v>
      </c>
      <c r="C45" s="35">
        <v>15</v>
      </c>
      <c r="D45" s="132"/>
      <c r="E45" s="130">
        <f ca="1">COUNTIFS(Data!$D$1:$D$1000,1,OFFSET(Data!$A$1,0,MATCH($A45,Data!$1:$1,0)-1,1000,1),B45)</f>
        <v>0</v>
      </c>
      <c r="F45" s="43"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7" t="str">
        <f t="shared" ca="1" si="2"/>
        <v/>
      </c>
      <c r="H45" s="30" t="str">
        <f t="shared" si="3"/>
        <v>AT&amp;T TV Now PlusEspanol</v>
      </c>
      <c r="I45" s="31" t="s">
        <v>247</v>
      </c>
      <c r="K45" s="28" t="str">
        <f t="shared" si="6"/>
        <v>AT&amp;T TV Now Plus/Espanol</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901</v>
      </c>
      <c r="B46" s="78" t="s">
        <v>66</v>
      </c>
      <c r="C46" s="35">
        <v>11</v>
      </c>
      <c r="D46" s="132"/>
      <c r="E46" s="130">
        <f ca="1">COUNTIFS(Data!$D$1:$D$1000,1,OFFSET(Data!$A$1,0,MATCH($A46,Data!$1:$1,0)-1,1000,1),B46)</f>
        <v>0</v>
      </c>
      <c r="F46" s="43"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7" t="str">
        <f t="shared" ca="1" si="2"/>
        <v/>
      </c>
      <c r="H46" s="30" t="str">
        <f t="shared" si="3"/>
        <v>AT&amp;T TV Now PlusShowtime</v>
      </c>
      <c r="I46" s="31" t="s">
        <v>247</v>
      </c>
      <c r="K46" s="28" t="str">
        <f t="shared" si="6"/>
        <v>AT&amp;T TV Now Plus/Showtime</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901</v>
      </c>
      <c r="B47" s="78" t="s">
        <v>67</v>
      </c>
      <c r="C47" s="35">
        <v>11</v>
      </c>
      <c r="D47" s="132"/>
      <c r="E47" s="130">
        <f ca="1">COUNTIFS(Data!$D$1:$D$1000,1,OFFSET(Data!$A$1,0,MATCH($A47,Data!$1:$1,0)-1,1000,1),B47)</f>
        <v>0</v>
      </c>
      <c r="F47" s="43"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7" t="str">
        <f t="shared" ca="1" si="2"/>
        <v/>
      </c>
      <c r="H47" s="30" t="str">
        <f t="shared" si="3"/>
        <v>AT&amp;T TV Now PlusStarz</v>
      </c>
      <c r="I47" s="31" t="s">
        <v>247</v>
      </c>
      <c r="K47" s="28" t="str">
        <f t="shared" si="6"/>
        <v>AT&amp;T TV Now Plus/Starz</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906</v>
      </c>
      <c r="B48" s="78" t="s">
        <v>17</v>
      </c>
      <c r="C48" s="35">
        <v>11</v>
      </c>
      <c r="D48" s="132"/>
      <c r="E48" s="130">
        <f ca="1">COUNTIFS(Data!$D$1:$D$1000,1,OFFSET(Data!$A$1,0,MATCH($A48,Data!$1:$1,0)-1,1000,1),B48)</f>
        <v>0</v>
      </c>
      <c r="F48" s="43"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7" t="str">
        <f t="shared" ca="1" si="2"/>
        <v/>
      </c>
      <c r="H48" s="30" t="str">
        <f t="shared" si="3"/>
        <v>AT&amp;T TV Now UltimateCinemax</v>
      </c>
      <c r="I48" s="31" t="s">
        <v>247</v>
      </c>
      <c r="K48" s="28" t="str">
        <f t="shared" si="6"/>
        <v>AT&amp;T TV Now Ultimate/Cinemax</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906</v>
      </c>
      <c r="B49" s="78" t="s">
        <v>519</v>
      </c>
      <c r="C49" s="35">
        <v>5</v>
      </c>
      <c r="D49" s="132"/>
      <c r="E49" s="130">
        <f ca="1">COUNTIFS(Data!$D$1:$D$1000,1,OFFSET(Data!$A$1,0,MATCH($A49,Data!$1:$1,0)-1,1000,1),B49)</f>
        <v>0</v>
      </c>
      <c r="F49" s="43"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7" t="str">
        <f t="shared" ca="1" si="2"/>
        <v/>
      </c>
      <c r="H49" s="30" t="str">
        <f t="shared" si="3"/>
        <v>AT&amp;T TV Now UltimateDesportes</v>
      </c>
      <c r="I49" s="31" t="s">
        <v>247</v>
      </c>
      <c r="K49" s="28" t="str">
        <f t="shared" si="6"/>
        <v>AT&amp;T TV Now Ultimate/Desportes</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906</v>
      </c>
      <c r="B50" s="78" t="s">
        <v>293</v>
      </c>
      <c r="C50" s="35">
        <v>15</v>
      </c>
      <c r="D50" s="132"/>
      <c r="E50" s="130">
        <f ca="1">COUNTIFS(Data!$D$1:$D$1000,1,OFFSET(Data!$A$1,0,MATCH($A50,Data!$1:$1,0)-1,1000,1),B50)</f>
        <v>0</v>
      </c>
      <c r="F50" s="43"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7" t="str">
        <f t="shared" ca="1" si="2"/>
        <v/>
      </c>
      <c r="H50" s="30" t="str">
        <f t="shared" si="3"/>
        <v>AT&amp;T TV Now UltimateEspanol</v>
      </c>
      <c r="I50" s="31" t="s">
        <v>247</v>
      </c>
      <c r="K50" s="28" t="str">
        <f t="shared" si="6"/>
        <v>AT&amp;T TV Now Ultimate/Espanol</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906</v>
      </c>
      <c r="B51" s="78" t="s">
        <v>66</v>
      </c>
      <c r="C51" s="35">
        <v>11</v>
      </c>
      <c r="D51" s="132"/>
      <c r="E51" s="130">
        <f ca="1">COUNTIFS(Data!$D$1:$D$1000,1,OFFSET(Data!$A$1,0,MATCH($A51,Data!$1:$1,0)-1,1000,1),B51)</f>
        <v>0</v>
      </c>
      <c r="F51" s="43"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7" t="str">
        <f t="shared" ca="1" si="2"/>
        <v/>
      </c>
      <c r="H51" s="30" t="str">
        <f t="shared" si="3"/>
        <v>AT&amp;T TV Now UltimateShowtime</v>
      </c>
      <c r="I51" s="31" t="s">
        <v>247</v>
      </c>
      <c r="K51" s="28" t="str">
        <f t="shared" si="6"/>
        <v>AT&amp;T TV Now Ultimate/Showtime</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906</v>
      </c>
      <c r="B52" s="78" t="s">
        <v>67</v>
      </c>
      <c r="C52" s="35">
        <v>11</v>
      </c>
      <c r="D52" s="132"/>
      <c r="E52" s="130">
        <f ca="1">COUNTIFS(Data!$D$1:$D$1000,1,OFFSET(Data!$A$1,0,MATCH($A52,Data!$1:$1,0)-1,1000,1),B52)</f>
        <v>0</v>
      </c>
      <c r="F52" s="43"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7" t="str">
        <f t="shared" ref="G52:G83" ca="1" si="7">IF(E52=0,"",C52/E52)</f>
        <v/>
      </c>
      <c r="H52" s="30" t="str">
        <f t="shared" ref="H52:H83" si="8">A52&amp;B52&amp;D52</f>
        <v>AT&amp;T TV Now UltimateStarz</v>
      </c>
      <c r="I52" s="31" t="s">
        <v>247</v>
      </c>
      <c r="K52" s="28" t="str">
        <f t="shared" si="6"/>
        <v>AT&amp;T TV Now Ultimate/Starz</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905</v>
      </c>
      <c r="B53" s="78" t="s">
        <v>17</v>
      </c>
      <c r="C53" s="35">
        <v>11</v>
      </c>
      <c r="D53" s="132"/>
      <c r="E53" s="130">
        <f ca="1">COUNTIFS(Data!$D$1:$D$1000,1,OFFSET(Data!$A$1,0,MATCH($A53,Data!$1:$1,0)-1,1000,1),B53)</f>
        <v>0</v>
      </c>
      <c r="F53" s="43"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7" t="str">
        <f t="shared" ca="1" si="7"/>
        <v/>
      </c>
      <c r="H53" s="30" t="str">
        <f t="shared" si="8"/>
        <v>AT&amp;T TV Now XtraCinemax</v>
      </c>
      <c r="I53" s="31" t="s">
        <v>247</v>
      </c>
      <c r="K53" s="28" t="str">
        <f t="shared" ref="K53:K57" si="9">A53&amp;"/"&amp;B53</f>
        <v>AT&amp;T TV Now Xtra/Cinemax</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905</v>
      </c>
      <c r="B54" s="78" t="s">
        <v>519</v>
      </c>
      <c r="C54" s="35">
        <v>5</v>
      </c>
      <c r="D54" s="132"/>
      <c r="E54" s="130">
        <f ca="1">COUNTIFS(Data!$D$1:$D$1000,1,OFFSET(Data!$A$1,0,MATCH($A54,Data!$1:$1,0)-1,1000,1),B54)</f>
        <v>0</v>
      </c>
      <c r="F54" s="43"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7" t="str">
        <f t="shared" ca="1" si="7"/>
        <v/>
      </c>
      <c r="H54" s="30" t="str">
        <f t="shared" si="8"/>
        <v>AT&amp;T TV Now XtraDesportes</v>
      </c>
      <c r="I54" s="31" t="s">
        <v>247</v>
      </c>
      <c r="K54" s="28" t="str">
        <f t="shared" si="9"/>
        <v>AT&amp;T TV Now Xtra/Desportes</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905</v>
      </c>
      <c r="B55" s="78" t="s">
        <v>293</v>
      </c>
      <c r="C55" s="35">
        <v>15</v>
      </c>
      <c r="D55" s="132"/>
      <c r="E55" s="130">
        <f ca="1">COUNTIFS(Data!$D$1:$D$1000,1,OFFSET(Data!$A$1,0,MATCH($A55,Data!$1:$1,0)-1,1000,1),B55)</f>
        <v>0</v>
      </c>
      <c r="F55" s="43"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7" t="str">
        <f t="shared" ca="1" si="7"/>
        <v/>
      </c>
      <c r="H55" s="30" t="str">
        <f t="shared" si="8"/>
        <v>AT&amp;T TV Now XtraEspanol</v>
      </c>
      <c r="I55" s="31" t="s">
        <v>247</v>
      </c>
      <c r="K55" s="28" t="str">
        <f t="shared" si="9"/>
        <v>AT&amp;T TV Now Xtra/Espanol</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905</v>
      </c>
      <c r="B56" s="78" t="s">
        <v>66</v>
      </c>
      <c r="C56" s="35">
        <v>11</v>
      </c>
      <c r="D56" s="132"/>
      <c r="E56" s="130">
        <f ca="1">COUNTIFS(Data!$D$1:$D$1000,1,OFFSET(Data!$A$1,0,MATCH($A56,Data!$1:$1,0)-1,1000,1),B56)</f>
        <v>0</v>
      </c>
      <c r="F56" s="43"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7" t="str">
        <f t="shared" ca="1" si="7"/>
        <v/>
      </c>
      <c r="H56" s="30" t="str">
        <f t="shared" si="8"/>
        <v>AT&amp;T TV Now XtraShowtime</v>
      </c>
      <c r="I56" s="31" t="s">
        <v>247</v>
      </c>
      <c r="K56" s="28" t="str">
        <f t="shared" si="9"/>
        <v>AT&amp;T TV Now Xtra/Showtime</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905</v>
      </c>
      <c r="B57" s="78" t="s">
        <v>67</v>
      </c>
      <c r="C57" s="35">
        <v>11</v>
      </c>
      <c r="D57" s="132"/>
      <c r="E57" s="130">
        <f ca="1">COUNTIFS(Data!$D$1:$D$1000,1,OFFSET(Data!$A$1,0,MATCH($A57,Data!$1:$1,0)-1,1000,1),B57)</f>
        <v>0</v>
      </c>
      <c r="F57" s="43"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7" t="str">
        <f t="shared" ca="1" si="7"/>
        <v/>
      </c>
      <c r="H57" s="30" t="str">
        <f t="shared" si="8"/>
        <v>AT&amp;T TV Now XtraStarz</v>
      </c>
      <c r="I57" s="31" t="s">
        <v>247</v>
      </c>
      <c r="K57" s="28" t="str">
        <f t="shared" si="9"/>
        <v>AT&amp;T TV Now Xtra/Starz</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327</v>
      </c>
      <c r="B58" s="78" t="s">
        <v>859</v>
      </c>
      <c r="C58" s="35">
        <v>5</v>
      </c>
      <c r="D58" s="132"/>
      <c r="E58" s="130">
        <f ca="1">COUNTIFS(Data!$D$1:$D$1000,1,OFFSET(Data!$A$1,0,MATCH($A58,Data!$1:$1,0)-1,1000,1),B58)</f>
        <v>0</v>
      </c>
      <c r="F58" s="43"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7" t="str">
        <f t="shared" ca="1" si="7"/>
        <v/>
      </c>
      <c r="H58" s="30" t="str">
        <f t="shared" si="8"/>
        <v>FUBO TVAdventure Plus</v>
      </c>
      <c r="I58" s="31" t="s">
        <v>247</v>
      </c>
      <c r="K58" s="28" t="str">
        <f t="shared" si="4"/>
        <v>FUBO TV/Adventure Plus</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327</v>
      </c>
      <c r="B59" s="78" t="s">
        <v>254</v>
      </c>
      <c r="C59" s="35">
        <v>5</v>
      </c>
      <c r="D59" s="132"/>
      <c r="E59" s="130">
        <f ca="1">COUNTIFS(Data!$D$1:$D$1000,1,OFFSET(Data!$A$1,0,MATCH($A59,Data!$1:$1,0)-1,1000,1),B59)</f>
        <v>0</v>
      </c>
      <c r="F59" s="43"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7" t="str">
        <f t="shared" ca="1" si="7"/>
        <v/>
      </c>
      <c r="H59" s="30" t="str">
        <f t="shared" si="8"/>
        <v>FUBO TVAMC Premier</v>
      </c>
      <c r="I59" s="31" t="s">
        <v>247</v>
      </c>
      <c r="K59" s="28" t="str">
        <f t="shared" si="4"/>
        <v>FUBO TV/AMC Premier</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327</v>
      </c>
      <c r="B60" s="78" t="s">
        <v>333</v>
      </c>
      <c r="C60" s="35">
        <v>12</v>
      </c>
      <c r="D60" s="132"/>
      <c r="E60" s="130">
        <f ca="1">COUNTIFS(Data!$D$1:$D$1000,1,OFFSET(Data!$A$1,0,MATCH($A60,Data!$1:$1,0)-1,1000,1),B60)</f>
        <v>0</v>
      </c>
      <c r="F60" s="43"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7" t="str">
        <f t="shared" ca="1" si="7"/>
        <v/>
      </c>
      <c r="H60" s="30" t="str">
        <f t="shared" si="8"/>
        <v>FUBO TVCycling</v>
      </c>
      <c r="I60" s="31" t="s">
        <v>247</v>
      </c>
      <c r="K60" s="28" t="str">
        <f t="shared" si="4"/>
        <v>FUBO TV/Cycling</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327</v>
      </c>
      <c r="B61" s="78" t="s">
        <v>856</v>
      </c>
      <c r="C61" s="35">
        <v>6</v>
      </c>
      <c r="D61" s="132"/>
      <c r="E61" s="130">
        <f ca="1">COUNTIFS(Data!$D$1:$D$1000,1,OFFSET(Data!$A$1,0,MATCH($A61,Data!$1:$1,0)-1,1000,1),B61)</f>
        <v>1</v>
      </c>
      <c r="F61" s="43"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7">
        <f t="shared" ca="1" si="7"/>
        <v>6</v>
      </c>
      <c r="H61" s="30" t="str">
        <f t="shared" si="8"/>
        <v>FUBO TVExtra</v>
      </c>
      <c r="I61" s="31" t="s">
        <v>247</v>
      </c>
      <c r="K61" s="28" t="str">
        <f t="shared" ref="K61" si="10">A61&amp;"/"&amp;B61</f>
        <v>FUBO TV/Extra</v>
      </c>
      <c r="L61" s="45" t="str">
        <f t="array" aca="1" ref="L61" ca="1">_xlfn.TEXTJOIN(", ",TRUE,IF((Data!$D$1:$D$1000=1)*(OFFSET(Data!$A$1,0,MATCH($A61,Data!$1:$1,0)-1,1000,1)=$B61),Data!$A$1:$A$1000,""))</f>
        <v>Cooking Channel</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327</v>
      </c>
      <c r="B62" s="78" t="s">
        <v>860</v>
      </c>
      <c r="C62" s="35">
        <v>6</v>
      </c>
      <c r="D62" s="132"/>
      <c r="E62" s="130">
        <f ca="1">COUNTIFS(Data!$D$1:$D$1000,1,OFFSET(Data!$A$1,0,MATCH($A62,Data!$1:$1,0)-1,1000,1),B62)</f>
        <v>0</v>
      </c>
      <c r="F62" s="43"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7" t="str">
        <f t="shared" ca="1" si="7"/>
        <v/>
      </c>
      <c r="H62" s="30" t="str">
        <f t="shared" si="8"/>
        <v>FUBO TVFX Plus</v>
      </c>
      <c r="I62" s="31" t="s">
        <v>247</v>
      </c>
      <c r="K62" s="28" t="str">
        <f t="shared" si="4"/>
        <v>FUBO TV/FX Plus</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327</v>
      </c>
      <c r="B63" s="78" t="s">
        <v>857</v>
      </c>
      <c r="C63" s="35">
        <v>6</v>
      </c>
      <c r="D63" s="132"/>
      <c r="E63" s="130">
        <f ca="1">COUNTIFS(Data!$D$1:$D$1000,1,OFFSET(Data!$A$1,0,MATCH($A63,Data!$1:$1,0)-1,1000,1),B63)</f>
        <v>0</v>
      </c>
      <c r="F63" s="43"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7" t="str">
        <f t="shared" ca="1" si="7"/>
        <v/>
      </c>
      <c r="H63" s="30" t="str">
        <f t="shared" si="8"/>
        <v>FUBO TVIntl Sports Plus</v>
      </c>
      <c r="I63" s="31" t="s">
        <v>247</v>
      </c>
      <c r="K63" s="28" t="str">
        <f t="shared" si="4"/>
        <v>FUBO TV/Intl Sports Plus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327</v>
      </c>
      <c r="B64" s="78" t="s">
        <v>861</v>
      </c>
      <c r="C64" s="35">
        <v>8</v>
      </c>
      <c r="D64" s="132"/>
      <c r="E64" s="130">
        <f ca="1">COUNTIFS(Data!$D$1:$D$1000,1,OFFSET(Data!$A$1,0,MATCH($A64,Data!$1:$1,0)-1,1000,1),B64)</f>
        <v>0</v>
      </c>
      <c r="F64" s="43"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7" t="str">
        <f t="shared" ca="1" si="7"/>
        <v/>
      </c>
      <c r="H64" s="30" t="str">
        <f t="shared" si="8"/>
        <v>FUBO TVLatino Plus</v>
      </c>
      <c r="I64" s="31" t="s">
        <v>247</v>
      </c>
      <c r="K64" s="28" t="str">
        <f t="shared" si="4"/>
        <v>FUBO TV/Latino Plus</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327</v>
      </c>
      <c r="B65" s="78" t="s">
        <v>167</v>
      </c>
      <c r="C65" s="35">
        <v>29</v>
      </c>
      <c r="D65" s="132"/>
      <c r="E65" s="130">
        <f ca="1">COUNTIFS(Data!$D$1:$D$1000,1,OFFSET(Data!$A$1,0,MATCH($A65,Data!$1:$1,0)-1,1000,1),B65)</f>
        <v>0</v>
      </c>
      <c r="F65" s="43"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7" t="str">
        <f t="shared" ca="1" si="7"/>
        <v/>
      </c>
      <c r="H65" s="30" t="str">
        <f t="shared" si="8"/>
        <v>FUBO TVNBA League Pass</v>
      </c>
      <c r="I65" s="31" t="s">
        <v>247</v>
      </c>
      <c r="K65" s="28" t="str">
        <f t="shared" si="4"/>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327</v>
      </c>
      <c r="B66" s="78" t="s">
        <v>862</v>
      </c>
      <c r="C66" s="35">
        <v>15</v>
      </c>
      <c r="D66" s="132"/>
      <c r="E66" s="130">
        <f ca="1">COUNTIFS(Data!$D$1:$D$1000,1,OFFSET(Data!$A$1,0,MATCH($A66,Data!$1:$1,0)-1,1000,1),B66)</f>
        <v>0</v>
      </c>
      <c r="F66" s="43"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7" t="str">
        <f t="shared" ca="1" si="7"/>
        <v/>
      </c>
      <c r="H66" s="30" t="str">
        <f t="shared" si="8"/>
        <v>FUBO TVPortuguese Plus</v>
      </c>
      <c r="I66" s="31" t="s">
        <v>247</v>
      </c>
      <c r="K66" s="28" t="str">
        <f t="shared" si="4"/>
        <v>FUBO TV/Portuguese Plus</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327</v>
      </c>
      <c r="B67" s="78" t="s">
        <v>334</v>
      </c>
      <c r="C67" s="35">
        <v>8</v>
      </c>
      <c r="D67" s="132"/>
      <c r="E67" s="130">
        <f ca="1">COUNTIFS(Data!$D$1:$D$1000,1,OFFSET(Data!$A$1,0,MATCH($A67,Data!$1:$1,0)-1,1000,1),B67)</f>
        <v>0</v>
      </c>
      <c r="F67" s="43"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7" t="str">
        <f t="shared" ca="1" si="7"/>
        <v/>
      </c>
      <c r="H67" s="30" t="str">
        <f t="shared" si="8"/>
        <v>FUBO TVRAI Italia</v>
      </c>
      <c r="I67" s="31" t="s">
        <v>247</v>
      </c>
      <c r="K67" s="28" t="str">
        <f t="shared" si="4"/>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327</v>
      </c>
      <c r="B68" s="78" t="s">
        <v>66</v>
      </c>
      <c r="C68" s="35">
        <v>11</v>
      </c>
      <c r="D68" s="132"/>
      <c r="E68" s="130">
        <f ca="1">COUNTIFS(Data!$D$1:$D$1000,1,OFFSET(Data!$A$1,0,MATCH($A68,Data!$1:$1,0)-1,1000,1),B68)</f>
        <v>0</v>
      </c>
      <c r="F68" s="43"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7" t="str">
        <f t="shared" ca="1" si="7"/>
        <v/>
      </c>
      <c r="H68" s="30" t="str">
        <f t="shared" si="8"/>
        <v>FUBO TVShowtime</v>
      </c>
      <c r="I68" s="31" t="s">
        <v>247</v>
      </c>
      <c r="K68" s="28" t="str">
        <f t="shared" si="4"/>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327</v>
      </c>
      <c r="B69" s="78" t="s">
        <v>858</v>
      </c>
      <c r="C69" s="35">
        <v>9</v>
      </c>
      <c r="D69" s="132"/>
      <c r="E69" s="130">
        <f ca="1">COUNTIFS(Data!$D$1:$D$1000,1,OFFSET(Data!$A$1,0,MATCH($A69,Data!$1:$1,0)-1,1000,1),B69)</f>
        <v>0</v>
      </c>
      <c r="F69" s="43"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7" t="str">
        <f t="shared" ca="1" si="7"/>
        <v/>
      </c>
      <c r="H69" s="30" t="str">
        <f t="shared" si="8"/>
        <v>FUBO TVSports Plus</v>
      </c>
      <c r="I69" s="31" t="s">
        <v>247</v>
      </c>
      <c r="K69" s="28" t="str">
        <f t="shared" si="4"/>
        <v>FUBO TV/Sports Plus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175</v>
      </c>
      <c r="B70" s="78" t="s">
        <v>17</v>
      </c>
      <c r="C70" s="35">
        <v>10</v>
      </c>
      <c r="D70" s="132"/>
      <c r="E70" s="130">
        <f ca="1">COUNTIFS(Data!$D$1:$D$1000,1,OFFSET(Data!$A$1,0,MATCH($A70,Data!$1:$1,0)-1,1000,1),B70)</f>
        <v>0</v>
      </c>
      <c r="F70" s="43"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7" t="str">
        <f t="shared" ca="1" si="7"/>
        <v/>
      </c>
      <c r="H70" s="30" t="str">
        <f t="shared" si="8"/>
        <v>Hulu with Live TVCinemax</v>
      </c>
      <c r="I70" s="31" t="s">
        <v>247</v>
      </c>
      <c r="K70" s="28" t="str">
        <f t="shared" ref="K70:K90" si="11">A70&amp;"/"&amp;B70</f>
        <v>Hulu with Live TV/Cinemax</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175</v>
      </c>
      <c r="B71" s="78" t="s">
        <v>291</v>
      </c>
      <c r="C71" s="35">
        <v>8</v>
      </c>
      <c r="D71" s="132"/>
      <c r="E71" s="130">
        <f ca="1">COUNTIFS(Data!$D$1:$D$1000,1,OFFSET(Data!$A$1,0,MATCH($A71,Data!$1:$1,0)-1,1000,1),B71)</f>
        <v>1</v>
      </c>
      <c r="F71" s="43"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7">
        <f t="shared" ca="1" si="7"/>
        <v>8</v>
      </c>
      <c r="H71" s="30" t="str">
        <f t="shared" si="8"/>
        <v>Hulu with Live TVEntertainment</v>
      </c>
      <c r="I71" s="31" t="s">
        <v>247</v>
      </c>
      <c r="K71" s="28" t="str">
        <f t="shared" si="11"/>
        <v>Hulu with Live TV/Entertainment</v>
      </c>
      <c r="L71" s="45" t="str">
        <f t="array" aca="1" ref="L71" ca="1">_xlfn.TEXTJOIN(", ",TRUE,IF((Data!$D$1:$D$1000=1)*(OFFSET(Data!$A$1,0,MATCH($A71,Data!$1:$1,0)-1,1000,1)=$B71),Data!$A$1:$A$1000,""))</f>
        <v>Cooking Channel</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175</v>
      </c>
      <c r="B72" s="78" t="s">
        <v>293</v>
      </c>
      <c r="C72" s="35">
        <v>5</v>
      </c>
      <c r="D72" s="132"/>
      <c r="E72" s="130">
        <f ca="1">COUNTIFS(Data!$D$1:$D$1000,1,OFFSET(Data!$A$1,0,MATCH($A72,Data!$1:$1,0)-1,1000,1),B72)</f>
        <v>0</v>
      </c>
      <c r="F72" s="43"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7" t="str">
        <f t="shared" ca="1" si="7"/>
        <v/>
      </c>
      <c r="H72" s="30" t="str">
        <f t="shared" si="8"/>
        <v>Hulu with Live TVEspanol</v>
      </c>
      <c r="I72" s="31" t="s">
        <v>247</v>
      </c>
      <c r="K72" s="28" t="str">
        <f t="shared" si="11"/>
        <v>Hulu with Live TV/Espanol</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175</v>
      </c>
      <c r="B73" s="78" t="s">
        <v>41</v>
      </c>
      <c r="C73" s="35">
        <v>15</v>
      </c>
      <c r="D73" s="132"/>
      <c r="E73" s="130">
        <f ca="1">COUNTIFS(Data!$D$1:$D$1000,1,OFFSET(Data!$A$1,0,MATCH($A73,Data!$1:$1,0)-1,1000,1),B73)</f>
        <v>0</v>
      </c>
      <c r="F73" s="43"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7" t="str">
        <f t="shared" ca="1" si="7"/>
        <v/>
      </c>
      <c r="H73" s="30" t="str">
        <f t="shared" si="8"/>
        <v>Hulu with Live TVHBO</v>
      </c>
      <c r="I73" s="31" t="s">
        <v>247</v>
      </c>
      <c r="K73" s="28" t="str">
        <f t="shared" si="11"/>
        <v>Hulu with Live TV/HBO</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175</v>
      </c>
      <c r="B74" s="78" t="s">
        <v>66</v>
      </c>
      <c r="C74" s="35">
        <v>11</v>
      </c>
      <c r="D74" s="132"/>
      <c r="E74" s="130">
        <f ca="1">COUNTIFS(Data!$D$1:$D$1000,1,OFFSET(Data!$A$1,0,MATCH($A74,Data!$1:$1,0)-1,1000,1),B74)</f>
        <v>0</v>
      </c>
      <c r="F74" s="43"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7" t="str">
        <f t="shared" ca="1" si="7"/>
        <v/>
      </c>
      <c r="H74" s="30" t="str">
        <f t="shared" si="8"/>
        <v>Hulu with Live TVShowtime</v>
      </c>
      <c r="I74" s="31" t="s">
        <v>247</v>
      </c>
      <c r="K74" s="28" t="str">
        <f t="shared" si="11"/>
        <v>Hulu with Live TV/Showtime</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175</v>
      </c>
      <c r="B75" s="78" t="s">
        <v>67</v>
      </c>
      <c r="C75" s="35">
        <v>9</v>
      </c>
      <c r="D75" s="132"/>
      <c r="E75" s="130">
        <f ca="1">COUNTIFS(Data!$D$1:$D$1000,1,OFFSET(Data!$A$1,0,MATCH($A75,Data!$1:$1,0)-1,1000,1),B75)</f>
        <v>0</v>
      </c>
      <c r="F75" s="43"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7" t="str">
        <f t="shared" ca="1" si="7"/>
        <v/>
      </c>
      <c r="H75" s="30" t="str">
        <f t="shared" si="8"/>
        <v>Hulu with Live TVStarz</v>
      </c>
      <c r="I75" s="31" t="s">
        <v>247</v>
      </c>
      <c r="K75" s="28" t="str">
        <f t="shared" si="11"/>
        <v>Hulu with Live TV/Starz</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766</v>
      </c>
      <c r="B76" s="78" t="s">
        <v>255</v>
      </c>
      <c r="C76" s="35">
        <v>5</v>
      </c>
      <c r="D76" s="132"/>
      <c r="E76" s="130">
        <f ca="1">COUNTIFS(Data!$D$1:$D$1000,1,OFFSET(Data!$A$1,0,MATCH($A76,Data!$1:$1,0)-1,1000,1),B76)</f>
        <v>0</v>
      </c>
      <c r="F76" s="43"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7" t="str">
        <f t="shared" ca="1" si="7"/>
        <v/>
      </c>
      <c r="H76" s="30" t="str">
        <f t="shared" si="8"/>
        <v>KlowdTVPremium</v>
      </c>
      <c r="I76" s="31" t="s">
        <v>247</v>
      </c>
      <c r="K76" s="28" t="str">
        <f t="shared" ref="K76" si="12">A76&amp;"/"&amp;B76</f>
        <v>KlowdTV/Premium</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193</v>
      </c>
      <c r="B77" s="78" t="s">
        <v>17</v>
      </c>
      <c r="C77" s="35">
        <v>15</v>
      </c>
      <c r="D77" s="132"/>
      <c r="E77" s="130">
        <f ca="1">COUNTIFS(Data!$D$1:$D$1000,1,OFFSET(Data!$A$1,0,MATCH($A77,Data!$1:$1,0)-1,1000,1),B77)</f>
        <v>0</v>
      </c>
      <c r="F77" s="43"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7" t="str">
        <f t="shared" ca="1" si="7"/>
        <v/>
      </c>
      <c r="H77" s="30" t="str">
        <f t="shared" si="8"/>
        <v>PS VueCinemax</v>
      </c>
      <c r="I77" s="31" t="s">
        <v>247</v>
      </c>
      <c r="K77" s="28" t="str">
        <f t="shared" si="11"/>
        <v>PS Vue/Cinemax</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193</v>
      </c>
      <c r="B78" s="78" t="s">
        <v>317</v>
      </c>
      <c r="C78" s="35">
        <v>5</v>
      </c>
      <c r="D78" s="132"/>
      <c r="E78" s="130">
        <f ca="1">COUNTIFS(Data!$D$1:$D$1000,1,OFFSET(Data!$A$1,0,MATCH($A78,Data!$1:$1,0)-1,1000,1),B78)</f>
        <v>2</v>
      </c>
      <c r="F78" s="43"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7">
        <f t="shared" ca="1" si="7"/>
        <v>2.5</v>
      </c>
      <c r="H78" s="30" t="str">
        <f t="shared" si="8"/>
        <v>PS VueCore</v>
      </c>
      <c r="I78" s="31" t="s">
        <v>247</v>
      </c>
      <c r="K78" s="28" t="str">
        <f t="shared" ref="K78" si="13">A78&amp;"/"&amp;B78</f>
        <v>PS Vue/Core</v>
      </c>
      <c r="L78" s="45" t="str">
        <f t="array" aca="1" ref="L78" ca="1">_xlfn.TEXTJOIN(", ",TRUE,IF((Data!$D$1:$D$1000=1)*(OFFSET(Data!$A$1,0,MATCH($A78,Data!$1:$1,0)-1,1000,1)=$B78),Data!$A$1:$A$1000,""))</f>
        <v>Cooking Channel, Fox Sports Regionals</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193</v>
      </c>
      <c r="B79" s="78" t="s">
        <v>538</v>
      </c>
      <c r="C79" s="35">
        <v>3</v>
      </c>
      <c r="D79" s="132"/>
      <c r="E79" s="130">
        <f ca="1">COUNTIFS(Data!$D$1:$D$1000,1,OFFSET(Data!$A$1,0,MATCH($A79,Data!$1:$1,0)-1,1000,1),B79)</f>
        <v>0</v>
      </c>
      <c r="F79" s="43"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7" t="str">
        <f t="shared" ca="1" si="7"/>
        <v/>
      </c>
      <c r="H79" s="30" t="str">
        <f t="shared" si="8"/>
        <v>PS VueCuriosityStream</v>
      </c>
      <c r="I79" s="31" t="s">
        <v>247</v>
      </c>
      <c r="K79" s="28" t="str">
        <f t="shared" si="11"/>
        <v>PS Vue/CuriosityStream</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193</v>
      </c>
      <c r="B80" s="78" t="s">
        <v>318</v>
      </c>
      <c r="C80" s="35">
        <v>15</v>
      </c>
      <c r="D80" s="132"/>
      <c r="E80" s="130">
        <f ca="1">COUNTIFS(Data!$D$1:$D$1000,1,OFFSET(Data!$A$1,0,MATCH($A80,Data!$1:$1,0)-1,1000,1),B80)</f>
        <v>0</v>
      </c>
      <c r="F80" s="43"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7" t="str">
        <f t="shared" ca="1" si="7"/>
        <v/>
      </c>
      <c r="H80" s="30" t="str">
        <f t="shared" si="8"/>
        <v>PS VueElite</v>
      </c>
      <c r="I80" s="31" t="s">
        <v>247</v>
      </c>
      <c r="K80" s="28" t="str">
        <f t="shared" si="11"/>
        <v>PS Vue/Elite</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193</v>
      </c>
      <c r="B81" s="78" t="s">
        <v>203</v>
      </c>
      <c r="C81" s="35">
        <v>4</v>
      </c>
      <c r="D81" s="132"/>
      <c r="E81" s="130">
        <f ca="1">COUNTIFS(Data!$D$1:$D$1000,1,OFFSET(Data!$A$1,0,MATCH($A81,Data!$1:$1,0)-1,1000,1),B81)</f>
        <v>0</v>
      </c>
      <c r="F81" s="43"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7" t="str">
        <f t="shared" ca="1" si="7"/>
        <v/>
      </c>
      <c r="H81" s="30" t="str">
        <f t="shared" si="8"/>
        <v>PS VueEPIX Hits</v>
      </c>
      <c r="I81" s="31" t="s">
        <v>247</v>
      </c>
      <c r="K81" s="28" t="str">
        <f t="shared" si="11"/>
        <v>PS Vue/EPIX Hits</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193</v>
      </c>
      <c r="B82" s="78" t="s">
        <v>293</v>
      </c>
      <c r="C82" s="35">
        <v>5</v>
      </c>
      <c r="D82" s="132"/>
      <c r="E82" s="130">
        <f ca="1">COUNTIFS(Data!$D$1:$D$1000,1,OFFSET(Data!$A$1,0,MATCH($A82,Data!$1:$1,0)-1,1000,1),B82)</f>
        <v>0</v>
      </c>
      <c r="F82" s="43"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7" t="str">
        <f t="shared" ca="1" si="7"/>
        <v/>
      </c>
      <c r="H82" s="30" t="str">
        <f t="shared" si="8"/>
        <v>PS VueEspanol</v>
      </c>
      <c r="I82" s="31" t="s">
        <v>247</v>
      </c>
      <c r="K82" s="28" t="str">
        <f t="shared" si="11"/>
        <v>PS Vue/Espanol</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193</v>
      </c>
      <c r="B83" s="78" t="s">
        <v>885</v>
      </c>
      <c r="C83" s="35">
        <v>15</v>
      </c>
      <c r="D83" s="132"/>
      <c r="E83" s="130">
        <f ca="1">COUNTIFS(Data!$D$1:$D$1000,1,OFFSET(Data!$A$1,0,MATCH($A83,Data!$1:$1,0)-1,1000,1),B83)</f>
        <v>0</v>
      </c>
      <c r="F83" s="43"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7" t="str">
        <f t="shared" ca="1" si="7"/>
        <v/>
      </c>
      <c r="H83" s="30" t="str">
        <f t="shared" si="8"/>
        <v>PS VueFox-Soccer Active</v>
      </c>
      <c r="I83" s="31" t="s">
        <v>247</v>
      </c>
      <c r="K83" s="28" t="str">
        <f t="shared" si="11"/>
        <v>PS Vue/Fox-Soccer Active</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193</v>
      </c>
      <c r="B84" s="78" t="s">
        <v>763</v>
      </c>
      <c r="C84" s="35">
        <v>6</v>
      </c>
      <c r="D84" s="132"/>
      <c r="E84" s="130">
        <f ca="1">COUNTIFS(Data!$D$1:$D$1000,1,OFFSET(Data!$A$1,0,MATCH($A84,Data!$1:$1,0)-1,1000,1),B84)</f>
        <v>0</v>
      </c>
      <c r="F84" s="43"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7" t="str">
        <f t="shared" ref="G84:G115" ca="1" si="14">IF(E84=0,"",C84/E84)</f>
        <v/>
      </c>
      <c r="H84" s="30" t="str">
        <f t="shared" ref="H84:H115" si="15">A84&amp;B84&amp;D84</f>
        <v>PS VueFX-Plus</v>
      </c>
      <c r="I84" s="31" t="s">
        <v>247</v>
      </c>
      <c r="K84" s="28" t="str">
        <f t="shared" si="11"/>
        <v>PS Vue/FX-Plus</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193</v>
      </c>
      <c r="B85" s="78" t="s">
        <v>41</v>
      </c>
      <c r="C85" s="35">
        <v>15</v>
      </c>
      <c r="D85" s="132"/>
      <c r="E85" s="130">
        <f ca="1">COUNTIFS(Data!$D$1:$D$1000,1,OFFSET(Data!$A$1,0,MATCH($A85,Data!$1:$1,0)-1,1000,1),B85)</f>
        <v>0</v>
      </c>
      <c r="F85" s="43"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7" t="str">
        <f t="shared" ca="1" si="14"/>
        <v/>
      </c>
      <c r="H85" s="30" t="str">
        <f t="shared" si="15"/>
        <v>PS VueHBO</v>
      </c>
      <c r="I85" s="31" t="s">
        <v>247</v>
      </c>
      <c r="K85" s="28" t="str">
        <f t="shared" si="11"/>
        <v>PS Vue/HBO</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193</v>
      </c>
      <c r="B86" s="78" t="s">
        <v>765</v>
      </c>
      <c r="C86" s="35">
        <v>22</v>
      </c>
      <c r="D86" s="132"/>
      <c r="E86" s="130">
        <f ca="1">COUNTIFS(Data!$D$1:$D$1000,1,OFFSET(Data!$A$1,0,MATCH($A86,Data!$1:$1,0)-1,1000,1),B86)</f>
        <v>0</v>
      </c>
      <c r="F86" s="43"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7" t="str">
        <f t="shared" ca="1" si="14"/>
        <v/>
      </c>
      <c r="H86" s="30" t="str">
        <f t="shared" si="15"/>
        <v>PS VueHBO-Cinemax</v>
      </c>
      <c r="I86" s="31" t="s">
        <v>247</v>
      </c>
      <c r="K86" s="28" t="str">
        <f t="shared" si="11"/>
        <v>PS Vue/HBO-Cinemax</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193</v>
      </c>
      <c r="B87" s="78" t="s">
        <v>255</v>
      </c>
      <c r="C87" s="35">
        <v>14</v>
      </c>
      <c r="D87" s="132"/>
      <c r="E87" s="130">
        <f ca="1">COUNTIFS(Data!$D$1:$D$1000,1,OFFSET(Data!$A$1,0,MATCH($A87,Data!$1:$1,0)-1,1000,1),B87)</f>
        <v>0</v>
      </c>
      <c r="F87" s="43"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7" t="str">
        <f t="shared" ca="1" si="14"/>
        <v/>
      </c>
      <c r="H87" s="30" t="str">
        <f t="shared" si="15"/>
        <v>PS VuePremium</v>
      </c>
      <c r="I87" s="31" t="s">
        <v>247</v>
      </c>
      <c r="K87" s="28" t="str">
        <f t="shared" si="11"/>
        <v>PS Vue/Premium</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193</v>
      </c>
      <c r="B88" s="78" t="s">
        <v>66</v>
      </c>
      <c r="C88" s="35">
        <v>11</v>
      </c>
      <c r="D88" s="132"/>
      <c r="E88" s="130">
        <f ca="1">COUNTIFS(Data!$D$1:$D$1000,1,OFFSET(Data!$A$1,0,MATCH($A88,Data!$1:$1,0)-1,1000,1),B88)</f>
        <v>0</v>
      </c>
      <c r="F88" s="43"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7" t="str">
        <f t="shared" ca="1" si="14"/>
        <v/>
      </c>
      <c r="H88" s="30" t="str">
        <f t="shared" si="15"/>
        <v>PS VueShowtime</v>
      </c>
      <c r="I88" s="31" t="s">
        <v>247</v>
      </c>
      <c r="K88" s="28" t="str">
        <f t="shared" si="11"/>
        <v>PS Vue/Showtime</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193</v>
      </c>
      <c r="B89" s="78" t="s">
        <v>215</v>
      </c>
      <c r="C89" s="35">
        <v>10</v>
      </c>
      <c r="D89" s="132"/>
      <c r="E89" s="130">
        <f ca="1">COUNTIFS(Data!$D$1:$D$1000,1,OFFSET(Data!$A$1,0,MATCH($A89,Data!$1:$1,0)-1,1000,1),B89)</f>
        <v>0</v>
      </c>
      <c r="F89" s="43"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7" t="str">
        <f t="shared" ca="1" si="14"/>
        <v/>
      </c>
      <c r="H89" s="30" t="str">
        <f t="shared" si="15"/>
        <v>PS VueSports</v>
      </c>
      <c r="I89" s="31" t="s">
        <v>247</v>
      </c>
      <c r="K89" s="28" t="str">
        <f t="shared" si="11"/>
        <v>PS Vue/Sports</v>
      </c>
      <c r="L89" s="45" t="str">
        <f t="array" aca="1" ref="L89" ca="1">_xlfn.TEXTJOIN(", ",TRUE,IF((Data!$D$1:$D$1000=1)*(OFFSET(Data!$A$1,0,MATCH($A89,Data!$1:$1,0)-1,1000,1)=$B89),Data!$A$1:$A$1000,""))</f>
        <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193</v>
      </c>
      <c r="B90" s="78" t="s">
        <v>319</v>
      </c>
      <c r="C90" s="35">
        <v>35</v>
      </c>
      <c r="D90" s="132"/>
      <c r="E90" s="130">
        <f ca="1">COUNTIFS(Data!$D$1:$D$1000,1,OFFSET(Data!$A$1,0,MATCH($A90,Data!$1:$1,0)-1,1000,1),B90)</f>
        <v>0</v>
      </c>
      <c r="F90" s="43"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7" t="str">
        <f t="shared" ca="1" si="14"/>
        <v/>
      </c>
      <c r="H90" s="30" t="str">
        <f t="shared" si="15"/>
        <v>PS VueUltra</v>
      </c>
      <c r="I90" s="31" t="s">
        <v>247</v>
      </c>
      <c r="K90" s="28" t="str">
        <f t="shared" si="11"/>
        <v>PS Vue/Ultra</v>
      </c>
      <c r="L90" s="45" t="str">
        <f t="array" aca="1" ref="L90" ca="1">_xlfn.TEXTJOIN(", ",TRUE,IF((Data!$D$1:$D$1000=1)*(OFFSET(Data!$A$1,0,MATCH($A90,Data!$1:$1,0)-1,1000,1)=$B90),Data!$A$1:$A$1000,""))</f>
        <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192</v>
      </c>
      <c r="B91" s="78" t="s">
        <v>876</v>
      </c>
      <c r="C91" s="114">
        <v>10</v>
      </c>
      <c r="D91" s="132"/>
      <c r="E91" s="130">
        <f ca="1">COUNTIFS(Data!$D$1:$D$1000,1,OFFSET(Data!$A$1,0,MATCH($A91,Data!$1:$1,0)-1,1000,1),B91)</f>
        <v>0</v>
      </c>
      <c r="F91" s="43"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7" t="str">
        <f t="shared" ca="1" si="14"/>
        <v/>
      </c>
      <c r="H91" s="30" t="str">
        <f t="shared" si="15"/>
        <v>Sling Blue4 for $10 Deal</v>
      </c>
      <c r="I91" s="31" t="s">
        <v>247</v>
      </c>
      <c r="K91" s="28" t="str">
        <f t="shared" ref="K91:K99" si="16">A91&amp;"/"&amp;B91</f>
        <v>Sling Blue/4 for $10 Deal</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192</v>
      </c>
      <c r="B92" s="78" t="s">
        <v>562</v>
      </c>
      <c r="C92" s="114">
        <v>10</v>
      </c>
      <c r="D92" s="132"/>
      <c r="E92" s="130">
        <f ca="1">COUNTIFS(Data!$D$1:$D$1000,1,OFFSET(Data!$A$1,0,MATCH($A92,Data!$1:$1,0)-1,1000,1),B92)</f>
        <v>0</v>
      </c>
      <c r="F92" s="43"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7" t="str">
        <f t="shared" ca="1" si="14"/>
        <v/>
      </c>
      <c r="H92" s="30" t="str">
        <f t="shared" si="15"/>
        <v>Sling BlueArabic Mini</v>
      </c>
      <c r="I92" s="31" t="s">
        <v>247</v>
      </c>
      <c r="K92" s="28" t="str">
        <f t="shared" si="16"/>
        <v>Sling Blue/Arabic Mini</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192</v>
      </c>
      <c r="B93" s="78" t="s">
        <v>549</v>
      </c>
      <c r="C93" s="114">
        <v>5</v>
      </c>
      <c r="D93" s="132"/>
      <c r="E93" s="130">
        <f ca="1">COUNTIFS(Data!$D$1:$D$1000,1,OFFSET(Data!$A$1,0,MATCH($A93,Data!$1:$1,0)-1,1000,1),B93)</f>
        <v>0</v>
      </c>
      <c r="F93" s="43"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7" t="str">
        <f t="shared" ca="1" si="14"/>
        <v/>
      </c>
      <c r="H93" s="30" t="str">
        <f t="shared" si="15"/>
        <v>Sling BlueBest of Spanish TV</v>
      </c>
      <c r="I93" s="31" t="s">
        <v>247</v>
      </c>
      <c r="K93" s="28" t="str">
        <f t="shared" si="16"/>
        <v>Sling Blue/Best of Spanish TV</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192</v>
      </c>
      <c r="B94" s="78" t="s">
        <v>565</v>
      </c>
      <c r="C94" s="114">
        <v>15</v>
      </c>
      <c r="D94" s="132"/>
      <c r="E94" s="130">
        <f ca="1">COUNTIFS(Data!$D$1:$D$1000,1,OFFSET(Data!$A$1,0,MATCH($A94,Data!$1:$1,0)-1,1000,1),B94)</f>
        <v>0</v>
      </c>
      <c r="F94" s="43"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7" t="str">
        <f t="shared" ca="1" si="14"/>
        <v/>
      </c>
      <c r="H94" s="30" t="str">
        <f t="shared" si="15"/>
        <v>Sling BlueBrazilian Mini</v>
      </c>
      <c r="I94" s="31" t="s">
        <v>247</v>
      </c>
      <c r="K94" s="28" t="str">
        <f t="shared" si="16"/>
        <v>Sling Blue/Brazilian Mini</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192</v>
      </c>
      <c r="B95" s="78" t="s">
        <v>553</v>
      </c>
      <c r="C95" s="114">
        <v>5</v>
      </c>
      <c r="D95" s="132"/>
      <c r="E95" s="130">
        <f ca="1">COUNTIFS(Data!$D$1:$D$1000,1,OFFSET(Data!$A$1,0,MATCH($A95,Data!$1:$1,0)-1,1000,1),B95)</f>
        <v>0</v>
      </c>
      <c r="F95" s="43"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7" t="str">
        <f t="shared" ca="1" si="14"/>
        <v/>
      </c>
      <c r="H95" s="30" t="str">
        <f t="shared" si="15"/>
        <v>Sling BlueCaribe</v>
      </c>
      <c r="I95" s="31" t="s">
        <v>247</v>
      </c>
      <c r="K95" s="28" t="str">
        <f t="shared" si="16"/>
        <v>Sling Blue/Caribe</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192</v>
      </c>
      <c r="B96" s="78" t="s">
        <v>552</v>
      </c>
      <c r="C96" s="114">
        <v>5</v>
      </c>
      <c r="D96" s="132"/>
      <c r="E96" s="130">
        <f ca="1">COUNTIFS(Data!$D$1:$D$1000,1,OFFSET(Data!$A$1,0,MATCH($A96,Data!$1:$1,0)-1,1000,1),B96)</f>
        <v>0</v>
      </c>
      <c r="F96" s="43"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7" t="str">
        <f t="shared" ca="1" si="14"/>
        <v/>
      </c>
      <c r="H96" s="30" t="str">
        <f t="shared" si="15"/>
        <v>Sling BlueCentroamérica</v>
      </c>
      <c r="I96" s="31" t="s">
        <v>247</v>
      </c>
      <c r="K96" s="28" t="str">
        <f t="shared" si="16"/>
        <v>Sling Blue/Centroamérica</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192</v>
      </c>
      <c r="B97" s="78" t="s">
        <v>559</v>
      </c>
      <c r="C97" s="114">
        <v>5</v>
      </c>
      <c r="D97" s="132"/>
      <c r="E97" s="130">
        <f ca="1">COUNTIFS(Data!$D$1:$D$1000,1,OFFSET(Data!$A$1,0,MATCH($A97,Data!$1:$1,0)-1,1000,1),B97)</f>
        <v>0</v>
      </c>
      <c r="F97" s="43"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7" t="str">
        <f t="shared" ca="1" si="14"/>
        <v/>
      </c>
      <c r="H97" s="30" t="str">
        <f t="shared" si="15"/>
        <v>Sling BlueChinese Mini</v>
      </c>
      <c r="I97" s="31" t="s">
        <v>247</v>
      </c>
      <c r="K97" s="28" t="str">
        <f t="shared" si="16"/>
        <v>Sling Blue/Chinese Mini</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192</v>
      </c>
      <c r="B98" s="78" t="s">
        <v>535</v>
      </c>
      <c r="C98" s="114">
        <v>5</v>
      </c>
      <c r="D98" s="132"/>
      <c r="E98" s="130">
        <f ca="1">COUNTIFS(Data!$D$1:$D$1000,1,OFFSET(Data!$A$1,0,MATCH($A98,Data!$1:$1,0)-1,1000,1),B98)</f>
        <v>0</v>
      </c>
      <c r="F98" s="43"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7" t="str">
        <f t="shared" ca="1" si="14"/>
        <v/>
      </c>
      <c r="H98" s="30" t="str">
        <f t="shared" si="15"/>
        <v>Sling BlueCineFest</v>
      </c>
      <c r="I98" s="31" t="s">
        <v>247</v>
      </c>
      <c r="K98" s="28" t="str">
        <f t="shared" ref="K98" si="17">A98&amp;"/"&amp;B98</f>
        <v>Sling Blue/CineFest</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192</v>
      </c>
      <c r="B99" s="78" t="s">
        <v>842</v>
      </c>
      <c r="C99" s="114">
        <v>3</v>
      </c>
      <c r="D99" s="132"/>
      <c r="E99" s="130">
        <f ca="1">COUNTIFS(Data!$D$1:$D$1000,1,OFFSET(Data!$A$1,0,MATCH($A99,Data!$1:$1,0)-1,1000,1),B99)</f>
        <v>0</v>
      </c>
      <c r="F99" s="43"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7" t="str">
        <f t="shared" ca="1" si="14"/>
        <v/>
      </c>
      <c r="H99" s="30" t="str">
        <f t="shared" si="15"/>
        <v>Sling BlueCineMoi</v>
      </c>
      <c r="I99" s="31" t="s">
        <v>247</v>
      </c>
      <c r="K99" s="28" t="str">
        <f t="shared" si="16"/>
        <v>Sling Blue/CineMoi</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192</v>
      </c>
      <c r="B100" s="78" t="s">
        <v>527</v>
      </c>
      <c r="C100" s="114">
        <v>5</v>
      </c>
      <c r="D100" s="132"/>
      <c r="E100" s="130">
        <f ca="1">COUNTIFS(Data!$D$1:$D$1000,1,OFFSET(Data!$A$1,0,MATCH($A100,Data!$1:$1,0)-1,1000,1),B100)</f>
        <v>0</v>
      </c>
      <c r="F100" s="43"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7" t="str">
        <f t="shared" ca="1" si="14"/>
        <v/>
      </c>
      <c r="H100" s="30" t="str">
        <f t="shared" si="15"/>
        <v>Sling BlueCloud DVR</v>
      </c>
      <c r="I100" s="31" t="s">
        <v>247</v>
      </c>
      <c r="K100" s="28" t="str">
        <f t="shared" ref="K100:K171" si="18">A100&amp;"/"&amp;B100</f>
        <v>Sling Blue/Cloud DVR</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192</v>
      </c>
      <c r="B101" s="78" t="s">
        <v>536</v>
      </c>
      <c r="C101" s="114">
        <v>5</v>
      </c>
      <c r="D101" s="132"/>
      <c r="E101" s="130">
        <f ca="1">COUNTIFS(Data!$D$1:$D$1000,1,OFFSET(Data!$A$1,0,MATCH($A101,Data!$1:$1,0)-1,1000,1),B101)</f>
        <v>0</v>
      </c>
      <c r="F101" s="43"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7" t="str">
        <f t="shared" ca="1" si="14"/>
        <v/>
      </c>
      <c r="H101" s="30" t="str">
        <f t="shared" si="15"/>
        <v>Sling BlueComedy Dynamics</v>
      </c>
      <c r="I101" s="31" t="s">
        <v>247</v>
      </c>
      <c r="K101" s="28" t="str">
        <f t="shared" si="18"/>
        <v>Sling Blue/Comedy Dynamics</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192</v>
      </c>
      <c r="B102" s="78" t="s">
        <v>529</v>
      </c>
      <c r="C102" s="114">
        <v>5</v>
      </c>
      <c r="D102" s="132"/>
      <c r="E102" s="130">
        <f ca="1">COUNTIFS(Data!$D$1:$D$1000,1,OFFSET(Data!$A$1,0,MATCH($A102,Data!$1:$1,0)-1,1000,1),B102)</f>
        <v>0</v>
      </c>
      <c r="F102" s="43"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7" t="str">
        <f t="shared" ca="1" si="14"/>
        <v/>
      </c>
      <c r="H102" s="30" t="str">
        <f t="shared" si="15"/>
        <v>Sling BlueComedy Extra</v>
      </c>
      <c r="I102" s="31" t="s">
        <v>247</v>
      </c>
      <c r="K102" s="28" t="str">
        <f t="shared" si="18"/>
        <v>Sling Blue/Comedy Extra</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192</v>
      </c>
      <c r="B103" s="78" t="s">
        <v>537</v>
      </c>
      <c r="C103" s="114">
        <v>5</v>
      </c>
      <c r="D103" s="132"/>
      <c r="E103" s="130">
        <f ca="1">COUNTIFS(Data!$D$1:$D$1000,1,OFFSET(Data!$A$1,0,MATCH($A103,Data!$1:$1,0)-1,1000,1),B103)</f>
        <v>0</v>
      </c>
      <c r="F103" s="43"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7" t="str">
        <f t="shared" ca="1" si="14"/>
        <v/>
      </c>
      <c r="H103" s="30" t="str">
        <f t="shared" si="15"/>
        <v>Sling BlueCONtv</v>
      </c>
      <c r="I103" s="31" t="s">
        <v>247</v>
      </c>
      <c r="K103" s="28" t="str">
        <f t="shared" si="18"/>
        <v>Sling Blue/CONtv</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192</v>
      </c>
      <c r="B104" s="78" t="s">
        <v>538</v>
      </c>
      <c r="C104" s="114">
        <v>3</v>
      </c>
      <c r="D104" s="132"/>
      <c r="E104" s="130">
        <f ca="1">COUNTIFS(Data!$D$1:$D$1000,1,OFFSET(Data!$A$1,0,MATCH($A104,Data!$1:$1,0)-1,1000,1),B104)</f>
        <v>0</v>
      </c>
      <c r="F104" s="43"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7" t="str">
        <f t="shared" ca="1" si="14"/>
        <v/>
      </c>
      <c r="H104" s="30" t="str">
        <f t="shared" si="15"/>
        <v>Sling BlueCuriosityStream</v>
      </c>
      <c r="I104" s="31" t="s">
        <v>247</v>
      </c>
      <c r="K104" s="28" t="str">
        <f t="shared" si="18"/>
        <v>Sling Blue/CuriosityStream</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192</v>
      </c>
      <c r="B105" s="78" t="s">
        <v>561</v>
      </c>
      <c r="C105" s="114">
        <v>5</v>
      </c>
      <c r="D105" s="132"/>
      <c r="E105" s="130">
        <f ca="1">COUNTIFS(Data!$D$1:$D$1000,1,OFFSET(Data!$A$1,0,MATCH($A105,Data!$1:$1,0)-1,1000,1),B105)</f>
        <v>0</v>
      </c>
      <c r="F105" s="43"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7" t="str">
        <f t="shared" ca="1" si="14"/>
        <v/>
      </c>
      <c r="H105" s="30" t="str">
        <f t="shared" si="15"/>
        <v>Sling BlueDeutsch Mini</v>
      </c>
      <c r="I105" s="31" t="s">
        <v>247</v>
      </c>
      <c r="K105" s="28" t="str">
        <f t="shared" si="18"/>
        <v>Sling Blue/Deutsch Mini</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192</v>
      </c>
      <c r="B106" s="78" t="s">
        <v>539</v>
      </c>
      <c r="C106" s="114">
        <v>5</v>
      </c>
      <c r="D106" s="132"/>
      <c r="E106" s="130">
        <f ca="1">COUNTIFS(Data!$D$1:$D$1000,1,OFFSET(Data!$A$1,0,MATCH($A106,Data!$1:$1,0)-1,1000,1),B106)</f>
        <v>0</v>
      </c>
      <c r="F106" s="43"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7" t="str">
        <f t="shared" ca="1" si="14"/>
        <v/>
      </c>
      <c r="H106" s="30" t="str">
        <f t="shared" si="15"/>
        <v>Sling BlueDocurama</v>
      </c>
      <c r="I106" s="31" t="s">
        <v>247</v>
      </c>
      <c r="K106" s="28" t="str">
        <f t="shared" si="18"/>
        <v>Sling Blue/Docurama</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192</v>
      </c>
      <c r="B107" s="78" t="s">
        <v>540</v>
      </c>
      <c r="C107" s="114">
        <v>5</v>
      </c>
      <c r="D107" s="132"/>
      <c r="E107" s="130">
        <f ca="1">COUNTIFS(Data!$D$1:$D$1000,1,OFFSET(Data!$A$1,0,MATCH($A107,Data!$1:$1,0)-1,1000,1),B107)</f>
        <v>0</v>
      </c>
      <c r="F107" s="43"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7" t="str">
        <f t="shared" ca="1" si="14"/>
        <v/>
      </c>
      <c r="H107" s="30" t="str">
        <f t="shared" si="15"/>
        <v>Sling BlueDOGTV</v>
      </c>
      <c r="I107" s="31" t="s">
        <v>247</v>
      </c>
      <c r="K107" s="28" t="str">
        <f t="shared" si="18"/>
        <v>Sling Blue/DOGTV</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192</v>
      </c>
      <c r="B108" s="78" t="s">
        <v>541</v>
      </c>
      <c r="C108" s="114">
        <v>5</v>
      </c>
      <c r="D108" s="132"/>
      <c r="E108" s="130">
        <f ca="1">COUNTIFS(Data!$D$1:$D$1000,1,OFFSET(Data!$A$1,0,MATCH($A108,Data!$1:$1,0)-1,1000,1),B108)</f>
        <v>0</v>
      </c>
      <c r="F108" s="43"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7" t="str">
        <f t="shared" ca="1" si="14"/>
        <v/>
      </c>
      <c r="H108" s="30" t="str">
        <f t="shared" si="15"/>
        <v>Sling BlueDove Channel</v>
      </c>
      <c r="I108" s="31" t="s">
        <v>247</v>
      </c>
      <c r="K108" s="28" t="str">
        <f t="shared" si="18"/>
        <v>Sling Blue/Dove Channel</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192</v>
      </c>
      <c r="B109" s="78" t="s">
        <v>891</v>
      </c>
      <c r="C109" s="114">
        <v>3</v>
      </c>
      <c r="D109" s="132"/>
      <c r="E109" s="130">
        <f ca="1">COUNTIFS(Data!$D$1:$D$1000,1,OFFSET(Data!$A$1,0,MATCH($A109,Data!$1:$1,0)-1,1000,1),B109)</f>
        <v>0</v>
      </c>
      <c r="F109" s="43"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7" t="str">
        <f t="shared" ca="1" si="14"/>
        <v/>
      </c>
      <c r="H109" s="30" t="str">
        <f t="shared" si="15"/>
        <v>Sling BlueDOX</v>
      </c>
      <c r="I109" s="31" t="s">
        <v>247</v>
      </c>
      <c r="K109" s="28" t="str">
        <f t="shared" si="18"/>
        <v>Sling Blue/DOX</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192</v>
      </c>
      <c r="B110" s="78" t="s">
        <v>32</v>
      </c>
      <c r="C110" s="114">
        <v>5</v>
      </c>
      <c r="D110" s="132"/>
      <c r="E110" s="130">
        <f ca="1">COUNTIFS(Data!$D$1:$D$1000,1,OFFSET(Data!$A$1,0,MATCH($A110,Data!$1:$1,0)-1,1000,1),B110)</f>
        <v>0</v>
      </c>
      <c r="F110" s="43"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7" t="str">
        <f t="shared" ca="1" si="14"/>
        <v/>
      </c>
      <c r="H110" s="30" t="str">
        <f t="shared" si="15"/>
        <v>Sling BlueEPIX</v>
      </c>
      <c r="I110" s="31" t="s">
        <v>247</v>
      </c>
      <c r="K110" s="28" t="str">
        <f t="shared" si="18"/>
        <v>Sling Blue/EPIX</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192</v>
      </c>
      <c r="B111" s="78" t="s">
        <v>554</v>
      </c>
      <c r="C111" s="114">
        <v>5</v>
      </c>
      <c r="D111" s="132"/>
      <c r="E111" s="130">
        <f ca="1">COUNTIFS(Data!$D$1:$D$1000,1,OFFSET(Data!$A$1,0,MATCH($A111,Data!$1:$1,0)-1,1000,1),B111)</f>
        <v>0</v>
      </c>
      <c r="F111" s="43"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7" t="str">
        <f t="shared" ca="1" si="14"/>
        <v/>
      </c>
      <c r="H111" s="30" t="str">
        <f t="shared" si="15"/>
        <v>Sling BlueEspaña</v>
      </c>
      <c r="I111" s="31" t="s">
        <v>247</v>
      </c>
      <c r="K111" s="28" t="str">
        <f t="shared" si="18"/>
        <v>Sling Blue/España</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192</v>
      </c>
      <c r="B112" s="78" t="s">
        <v>869</v>
      </c>
      <c r="C112" s="114">
        <v>3</v>
      </c>
      <c r="D112" s="132"/>
      <c r="E112" s="130">
        <f ca="1">COUNTIFS(Data!$D$1:$D$1000,1,OFFSET(Data!$A$1,0,MATCH($A112,Data!$1:$1,0)-1,1000,1),B112)</f>
        <v>0</v>
      </c>
      <c r="F112" s="43"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7" t="str">
        <f t="shared" ca="1" si="14"/>
        <v/>
      </c>
      <c r="H112" s="30" t="str">
        <f t="shared" si="15"/>
        <v>Sling BlueFlixLatino</v>
      </c>
      <c r="I112" s="31" t="s">
        <v>247</v>
      </c>
      <c r="K112" s="28" t="str">
        <f t="shared" ref="K112" si="19">A112&amp;"/"&amp;B112</f>
        <v>Sling Blue/FlixLatino</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192</v>
      </c>
      <c r="B113" s="78" t="s">
        <v>560</v>
      </c>
      <c r="C113" s="114">
        <v>5</v>
      </c>
      <c r="D113" s="132"/>
      <c r="E113" s="130">
        <f ca="1">COUNTIFS(Data!$D$1:$D$1000,1,OFFSET(Data!$A$1,0,MATCH($A113,Data!$1:$1,0)-1,1000,1),B113)</f>
        <v>0</v>
      </c>
      <c r="F113" s="43"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7" t="str">
        <f t="shared" ca="1" si="14"/>
        <v/>
      </c>
      <c r="H113" s="30" t="str">
        <f t="shared" si="15"/>
        <v>Sling BlueFrançais Mini</v>
      </c>
      <c r="I113" s="31" t="s">
        <v>247</v>
      </c>
      <c r="K113" s="28" t="str">
        <f t="shared" si="18"/>
        <v>Sling Blue/Français Mini</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192</v>
      </c>
      <c r="B114" s="78" t="s">
        <v>867</v>
      </c>
      <c r="C114" s="114">
        <v>4</v>
      </c>
      <c r="D114" s="132"/>
      <c r="E114" s="130">
        <f ca="1">COUNTIFS(Data!$D$1:$D$1000,1,OFFSET(Data!$A$1,0,MATCH($A114,Data!$1:$1,0)-1,1000,1),B114)</f>
        <v>0</v>
      </c>
      <c r="F114" s="43"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7" t="str">
        <f t="shared" ca="1" si="14"/>
        <v/>
      </c>
      <c r="H114" s="30" t="str">
        <f t="shared" si="15"/>
        <v>Sling BlueGenius Brands Network</v>
      </c>
      <c r="I114" s="31" t="s">
        <v>247</v>
      </c>
      <c r="K114" s="28" t="str">
        <f t="shared" si="18"/>
        <v>Sling Blue/Genius Brands Network</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192</v>
      </c>
      <c r="B115" s="78" t="s">
        <v>542</v>
      </c>
      <c r="C115" s="114">
        <v>7</v>
      </c>
      <c r="D115" s="132"/>
      <c r="E115" s="130">
        <f ca="1">COUNTIFS(Data!$D$1:$D$1000,1,OFFSET(Data!$A$1,0,MATCH($A115,Data!$1:$1,0)-1,1000,1),B115)</f>
        <v>0</v>
      </c>
      <c r="F115" s="43"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7" t="str">
        <f t="shared" ca="1" si="14"/>
        <v/>
      </c>
      <c r="H115" s="30" t="str">
        <f t="shared" si="15"/>
        <v>Sling BlueGrokker</v>
      </c>
      <c r="I115" s="31" t="s">
        <v>247</v>
      </c>
      <c r="K115" s="28" t="str">
        <f t="shared" si="18"/>
        <v>Sling Blue/Grokker</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192</v>
      </c>
      <c r="B116" s="78" t="s">
        <v>843</v>
      </c>
      <c r="C116" s="114">
        <v>6</v>
      </c>
      <c r="D116" s="132"/>
      <c r="E116" s="130">
        <f ca="1">COUNTIFS(Data!$D$1:$D$1000,1,OFFSET(Data!$A$1,0,MATCH($A116,Data!$1:$1,0)-1,1000,1),B116)</f>
        <v>0</v>
      </c>
      <c r="F116" s="43"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7" t="str">
        <f t="shared" ref="G116:G147" ca="1" si="20">IF(E116=0,"",C116/E116)</f>
        <v/>
      </c>
      <c r="H116" s="30" t="str">
        <f t="shared" ref="H116:H147" si="21">A116&amp;B116&amp;D116</f>
        <v>Sling BlueHallmark Movies Now</v>
      </c>
      <c r="I116" s="31" t="s">
        <v>247</v>
      </c>
      <c r="K116" s="28" t="str">
        <f t="shared" si="18"/>
        <v>Sling Blue/Hallmark Movies Now</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192</v>
      </c>
      <c r="B117" s="78" t="s">
        <v>534</v>
      </c>
      <c r="C117" s="114">
        <v>5</v>
      </c>
      <c r="D117" s="132"/>
      <c r="E117" s="130">
        <f ca="1">COUNTIFS(Data!$D$1:$D$1000,1,OFFSET(Data!$A$1,0,MATCH($A117,Data!$1:$1,0)-1,1000,1),B117)</f>
        <v>0</v>
      </c>
      <c r="F117" s="43"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7" t="str">
        <f t="shared" ca="1" si="20"/>
        <v/>
      </c>
      <c r="H117" s="30" t="str">
        <f t="shared" si="21"/>
        <v>Sling BlueHeartland Extra</v>
      </c>
      <c r="I117" s="31" t="s">
        <v>247</v>
      </c>
      <c r="K117" s="28" t="str">
        <f t="shared" si="18"/>
        <v>Sling Blue/Heartland Extra</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192</v>
      </c>
      <c r="B118" s="78" t="s">
        <v>543</v>
      </c>
      <c r="C118" s="114">
        <v>8</v>
      </c>
      <c r="D118" s="132"/>
      <c r="E118" s="130">
        <f ca="1">COUNTIFS(Data!$D$1:$D$1000,1,OFFSET(Data!$A$1,0,MATCH($A118,Data!$1:$1,0)-1,1000,1),B118)</f>
        <v>0</v>
      </c>
      <c r="F118" s="43"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7" t="str">
        <f t="shared" ca="1" si="20"/>
        <v/>
      </c>
      <c r="H118" s="30" t="str">
        <f t="shared" si="21"/>
        <v>Sling BlueHere TV</v>
      </c>
      <c r="I118" s="31" t="s">
        <v>247</v>
      </c>
      <c r="K118" s="28" t="str">
        <f t="shared" si="18"/>
        <v>Sling Blue/Here TV</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192</v>
      </c>
      <c r="B119" s="78" t="s">
        <v>556</v>
      </c>
      <c r="C119" s="114">
        <v>5</v>
      </c>
      <c r="D119" s="132"/>
      <c r="E119" s="130">
        <f ca="1">COUNTIFS(Data!$D$1:$D$1000,1,OFFSET(Data!$A$1,0,MATCH($A119,Data!$1:$1,0)-1,1000,1),B119)</f>
        <v>0</v>
      </c>
      <c r="F119" s="43"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7" t="str">
        <f t="shared" ca="1" si="20"/>
        <v/>
      </c>
      <c r="H119" s="30" t="str">
        <f t="shared" si="21"/>
        <v>Sling BlueHindi Mini</v>
      </c>
      <c r="I119" s="31" t="s">
        <v>247</v>
      </c>
      <c r="K119" s="28" t="str">
        <f t="shared" si="18"/>
        <v>Sling Blue/Hindi Mini</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192</v>
      </c>
      <c r="B120" s="78" t="s">
        <v>533</v>
      </c>
      <c r="C120" s="114">
        <v>5</v>
      </c>
      <c r="D120" s="132"/>
      <c r="E120" s="130">
        <f ca="1">COUNTIFS(Data!$D$1:$D$1000,1,OFFSET(Data!$A$1,0,MATCH($A120,Data!$1:$1,0)-1,1000,1),B120)</f>
        <v>0</v>
      </c>
      <c r="F120" s="43"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7" t="str">
        <f t="shared" ca="1" si="20"/>
        <v/>
      </c>
      <c r="H120" s="30" t="str">
        <f t="shared" si="21"/>
        <v>Sling BlueHollywood Extra</v>
      </c>
      <c r="I120" s="31" t="s">
        <v>247</v>
      </c>
      <c r="K120" s="28" t="str">
        <f t="shared" si="18"/>
        <v>Sling Blue/Hollywood Extra</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192</v>
      </c>
      <c r="B121" s="78" t="s">
        <v>544</v>
      </c>
      <c r="C121" s="114">
        <v>5</v>
      </c>
      <c r="D121" s="132"/>
      <c r="E121" s="130">
        <f ca="1">COUNTIFS(Data!$D$1:$D$1000,1,OFFSET(Data!$A$1,0,MATCH($A121,Data!$1:$1,0)-1,1000,1),B121)</f>
        <v>0</v>
      </c>
      <c r="F121" s="43"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7" t="str">
        <f t="shared" ca="1" si="20"/>
        <v/>
      </c>
      <c r="H121" s="30" t="str">
        <f t="shared" si="21"/>
        <v>Sling BlueHopster</v>
      </c>
      <c r="I121" s="31" t="s">
        <v>247</v>
      </c>
      <c r="K121" s="28" t="str">
        <f t="shared" si="18"/>
        <v>Sling Blue/Hopster</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192</v>
      </c>
      <c r="B122" s="78" t="s">
        <v>563</v>
      </c>
      <c r="C122" s="114">
        <v>5</v>
      </c>
      <c r="D122" s="132"/>
      <c r="E122" s="130">
        <f ca="1">COUNTIFS(Data!$D$1:$D$1000,1,OFFSET(Data!$A$1,0,MATCH($A122,Data!$1:$1,0)-1,1000,1),B122)</f>
        <v>0</v>
      </c>
      <c r="F122" s="43"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7" t="str">
        <f t="shared" ca="1" si="20"/>
        <v/>
      </c>
      <c r="H122" s="30" t="str">
        <f t="shared" si="21"/>
        <v>Sling BlueItaliano Mini</v>
      </c>
      <c r="I122" s="31" t="s">
        <v>247</v>
      </c>
      <c r="K122" s="28" t="str">
        <f t="shared" si="18"/>
        <v>Sling Blue/Italiano Mini</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192</v>
      </c>
      <c r="B123" s="78" t="s">
        <v>530</v>
      </c>
      <c r="C123" s="114">
        <v>5</v>
      </c>
      <c r="D123" s="132"/>
      <c r="E123" s="130">
        <f ca="1">COUNTIFS(Data!$D$1:$D$1000,1,OFFSET(Data!$A$1,0,MATCH($A123,Data!$1:$1,0)-1,1000,1),B123)</f>
        <v>0</v>
      </c>
      <c r="F123" s="43"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7" t="str">
        <f t="shared" ca="1" si="20"/>
        <v/>
      </c>
      <c r="H123" s="30" t="str">
        <f t="shared" si="21"/>
        <v>Sling BlueKids Extra</v>
      </c>
      <c r="I123" s="31" t="s">
        <v>247</v>
      </c>
      <c r="K123" s="28" t="str">
        <f t="shared" si="18"/>
        <v>Sling Blue/Kids Extra</v>
      </c>
      <c r="L123" s="45" t="str">
        <f t="array" aca="1" ref="L123" ca="1">_xlfn.TEXTJOIN(", ",TRUE,IF((Data!$D$1:$D$1000=1)*(OFFSET(Data!$A$1,0,MATCH($A123,Data!$1:$1,0)-1,1000,1)=$B123),Data!$A$1:$A$1000,""))</f>
        <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192</v>
      </c>
      <c r="B124" s="78" t="s">
        <v>532</v>
      </c>
      <c r="C124" s="114">
        <v>5</v>
      </c>
      <c r="D124" s="132"/>
      <c r="E124" s="130">
        <f ca="1">COUNTIFS(Data!$D$1:$D$1000,1,OFFSET(Data!$A$1,0,MATCH($A124,Data!$1:$1,0)-1,1000,1),B124)</f>
        <v>1</v>
      </c>
      <c r="F124" s="43"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7">
        <f t="shared" ca="1" si="20"/>
        <v>5</v>
      </c>
      <c r="H124" s="30" t="str">
        <f t="shared" si="21"/>
        <v>Sling BlueLifestyle Extra</v>
      </c>
      <c r="I124" s="31" t="s">
        <v>247</v>
      </c>
      <c r="K124" s="28" t="str">
        <f t="shared" si="18"/>
        <v>Sling Blue/Lifestyle Extra</v>
      </c>
      <c r="L124" s="45" t="str">
        <f t="array" aca="1" ref="L124" ca="1">_xlfn.TEXTJOIN(", ",TRUE,IF((Data!$D$1:$D$1000=1)*(OFFSET(Data!$A$1,0,MATCH($A124,Data!$1:$1,0)-1,1000,1)=$B124),Data!$A$1:$A$1000,""))</f>
        <v>Cooking Channel</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192</v>
      </c>
      <c r="B125" s="78" t="s">
        <v>888</v>
      </c>
      <c r="C125" s="114">
        <v>5</v>
      </c>
      <c r="D125" s="132"/>
      <c r="E125" s="130">
        <f ca="1">COUNTIFS(Data!$D$1:$D$1000,1,OFFSET(Data!$A$1,0,MATCH($A125,Data!$1:$1,0)-1,1000,1),B125)</f>
        <v>0</v>
      </c>
      <c r="F125" s="43"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7" t="str">
        <f t="shared" ca="1" si="20"/>
        <v/>
      </c>
      <c r="H125" s="30" t="str">
        <f t="shared" si="21"/>
        <v>Sling BlueMagnolia Selects</v>
      </c>
      <c r="I125" s="31" t="s">
        <v>247</v>
      </c>
      <c r="K125" s="28" t="str">
        <f t="shared" si="18"/>
        <v>Sling Blue/Magnolia Selects</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192</v>
      </c>
      <c r="B126" s="78" t="s">
        <v>550</v>
      </c>
      <c r="C126" s="114">
        <v>5</v>
      </c>
      <c r="D126" s="132"/>
      <c r="E126" s="130">
        <f ca="1">COUNTIFS(Data!$D$1:$D$1000,1,OFFSET(Data!$A$1,0,MATCH($A126,Data!$1:$1,0)-1,1000,1),B126)</f>
        <v>0</v>
      </c>
      <c r="F126" s="43"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7" t="str">
        <f t="shared" ca="1" si="20"/>
        <v/>
      </c>
      <c r="H126" s="30" t="str">
        <f t="shared" si="21"/>
        <v>Sling BlueMéxico</v>
      </c>
      <c r="I126" s="31" t="s">
        <v>247</v>
      </c>
      <c r="K126" s="28" t="str">
        <f t="shared" si="18"/>
        <v>Sling Blue/México</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192</v>
      </c>
      <c r="B127" s="78" t="s">
        <v>889</v>
      </c>
      <c r="C127" s="114">
        <v>3</v>
      </c>
      <c r="D127" s="132"/>
      <c r="E127" s="130">
        <f ca="1">COUNTIFS(Data!$D$1:$D$1000,1,OFFSET(Data!$A$1,0,MATCH($A127,Data!$1:$1,0)-1,1000,1),B127)</f>
        <v>0</v>
      </c>
      <c r="F127" s="43"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7" t="str">
        <f t="shared" ca="1" si="20"/>
        <v/>
      </c>
      <c r="H127" s="30" t="str">
        <f t="shared" si="21"/>
        <v>Sling BlueMonsters &amp; Nightmares</v>
      </c>
      <c r="I127" s="31" t="s">
        <v>247</v>
      </c>
      <c r="K127" s="28" t="str">
        <f t="shared" si="18"/>
        <v>Sling Blue/Monsters &amp; Nightmares</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192</v>
      </c>
      <c r="B128" s="78" t="s">
        <v>167</v>
      </c>
      <c r="C128" s="114">
        <v>29</v>
      </c>
      <c r="D128" s="132"/>
      <c r="E128" s="130">
        <f ca="1">COUNTIFS(Data!$D$1:$D$1000,1,OFFSET(Data!$A$1,0,MATCH($A128,Data!$1:$1,0)-1,1000,1),B128)</f>
        <v>0</v>
      </c>
      <c r="F128" s="43"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7" t="str">
        <f t="shared" ca="1" si="20"/>
        <v/>
      </c>
      <c r="H128" s="30" t="str">
        <f t="shared" si="21"/>
        <v>Sling BlueNBA League Pass</v>
      </c>
      <c r="I128" s="31" t="s">
        <v>247</v>
      </c>
      <c r="K128" s="28" t="str">
        <f t="shared" si="18"/>
        <v>Sling Blue/NBA League Pass</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192</v>
      </c>
      <c r="B129" s="78" t="s">
        <v>531</v>
      </c>
      <c r="C129" s="114">
        <v>5</v>
      </c>
      <c r="D129" s="132"/>
      <c r="E129" s="130">
        <f ca="1">COUNTIFS(Data!$D$1:$D$1000,1,OFFSET(Data!$A$1,0,MATCH($A129,Data!$1:$1,0)-1,1000,1),B129)</f>
        <v>0</v>
      </c>
      <c r="F129" s="43"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7" t="str">
        <f t="shared" ca="1" si="20"/>
        <v/>
      </c>
      <c r="H129" s="30" t="str">
        <f t="shared" si="21"/>
        <v>Sling BlueNews Extra</v>
      </c>
      <c r="I129" s="31" t="s">
        <v>247</v>
      </c>
      <c r="K129" s="28" t="str">
        <f t="shared" si="18"/>
        <v>Sling Blue/News Extra</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192</v>
      </c>
      <c r="B130" s="78" t="s">
        <v>545</v>
      </c>
      <c r="C130" s="114">
        <v>5</v>
      </c>
      <c r="D130" s="132"/>
      <c r="E130" s="130">
        <f ca="1">COUNTIFS(Data!$D$1:$D$1000,1,OFFSET(Data!$A$1,0,MATCH($A130,Data!$1:$1,0)-1,1000,1),B130)</f>
        <v>0</v>
      </c>
      <c r="F130" s="43"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7" t="str">
        <f t="shared" ca="1" si="20"/>
        <v/>
      </c>
      <c r="H130" s="30" t="str">
        <f t="shared" si="21"/>
        <v>Sling BlueOutside TV Features</v>
      </c>
      <c r="I130" s="31" t="s">
        <v>247</v>
      </c>
      <c r="K130" s="28" t="str">
        <f t="shared" si="18"/>
        <v>Sling Blue/Outside TV Features</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192</v>
      </c>
      <c r="B131" s="78" t="s">
        <v>546</v>
      </c>
      <c r="C131" s="114">
        <v>6</v>
      </c>
      <c r="D131" s="132"/>
      <c r="E131" s="130">
        <f ca="1">COUNTIFS(Data!$D$1:$D$1000,1,OFFSET(Data!$A$1,0,MATCH($A131,Data!$1:$1,0)-1,1000,1),B131)</f>
        <v>0</v>
      </c>
      <c r="F131" s="43"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7" t="str">
        <f t="shared" ca="1" si="20"/>
        <v/>
      </c>
      <c r="H131" s="30" t="str">
        <f t="shared" si="21"/>
        <v>Sling BluePantaya</v>
      </c>
      <c r="I131" s="31" t="s">
        <v>247</v>
      </c>
      <c r="K131" s="28" t="str">
        <f t="shared" si="18"/>
        <v>Sling Blue/Pantaya</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192</v>
      </c>
      <c r="B132" s="78" t="s">
        <v>564</v>
      </c>
      <c r="C132" s="114">
        <v>15</v>
      </c>
      <c r="D132" s="132"/>
      <c r="E132" s="130">
        <f ca="1">COUNTIFS(Data!$D$1:$D$1000,1,OFFSET(Data!$A$1,0,MATCH($A132,Data!$1:$1,0)-1,1000,1),B132)</f>
        <v>0</v>
      </c>
      <c r="F132" s="43"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7" t="str">
        <f t="shared" ca="1" si="20"/>
        <v/>
      </c>
      <c r="H132" s="30" t="str">
        <f t="shared" si="21"/>
        <v>Sling BluePolish Mini</v>
      </c>
      <c r="I132" s="31" t="s">
        <v>247</v>
      </c>
      <c r="K132" s="28" t="str">
        <f t="shared" si="18"/>
        <v>Sling Blue/Polish Mini</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192</v>
      </c>
      <c r="B133" s="78" t="s">
        <v>66</v>
      </c>
      <c r="C133" s="114">
        <v>10</v>
      </c>
      <c r="D133" s="132"/>
      <c r="E133" s="130">
        <f ca="1">COUNTIFS(Data!$D$1:$D$1000,1,OFFSET(Data!$A$1,0,MATCH($A133,Data!$1:$1,0)-1,1000,1),B133)</f>
        <v>0</v>
      </c>
      <c r="F133" s="43"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7" t="str">
        <f t="shared" ca="1" si="20"/>
        <v/>
      </c>
      <c r="H133" s="30" t="str">
        <f t="shared" si="21"/>
        <v>Sling BlueShowtime</v>
      </c>
      <c r="I133" s="31" t="s">
        <v>247</v>
      </c>
      <c r="K133" s="28" t="str">
        <f t="shared" si="18"/>
        <v>Sling Blue/Showtime</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192</v>
      </c>
      <c r="B134" s="78" t="s">
        <v>528</v>
      </c>
      <c r="C134" s="114">
        <v>10</v>
      </c>
      <c r="D134" s="132"/>
      <c r="E134" s="130">
        <f ca="1">COUNTIFS(Data!$D$1:$D$1000,1,OFFSET(Data!$A$1,0,MATCH($A134,Data!$1:$1,0)-1,1000,1),B134)</f>
        <v>0</v>
      </c>
      <c r="F134" s="43"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7" t="str">
        <f t="shared" ca="1" si="20"/>
        <v/>
      </c>
      <c r="H134" s="30" t="str">
        <f t="shared" si="21"/>
        <v>Sling BlueSports Extra</v>
      </c>
      <c r="I134" s="31" t="s">
        <v>247</v>
      </c>
      <c r="K134" s="28" t="str">
        <f t="shared" si="18"/>
        <v>Sling Blue/Sports Extra</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192</v>
      </c>
      <c r="B135" s="78" t="s">
        <v>67</v>
      </c>
      <c r="C135" s="114">
        <v>9</v>
      </c>
      <c r="D135" s="132"/>
      <c r="E135" s="130">
        <f ca="1">COUNTIFS(Data!$D$1:$D$1000,1,OFFSET(Data!$A$1,0,MATCH($A135,Data!$1:$1,0)-1,1000,1),B135)</f>
        <v>0</v>
      </c>
      <c r="F135" s="43"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7" t="str">
        <f t="shared" ca="1" si="20"/>
        <v/>
      </c>
      <c r="H135" s="30" t="str">
        <f t="shared" si="21"/>
        <v>Sling BlueStarz</v>
      </c>
      <c r="I135" s="31" t="s">
        <v>247</v>
      </c>
      <c r="K135" s="28" t="str">
        <f t="shared" si="18"/>
        <v>Sling Blue/Starz</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192</v>
      </c>
      <c r="B136" s="78" t="s">
        <v>547</v>
      </c>
      <c r="C136" s="114">
        <v>7</v>
      </c>
      <c r="D136" s="132"/>
      <c r="E136" s="130">
        <f ca="1">COUNTIFS(Data!$D$1:$D$1000,1,OFFSET(Data!$A$1,0,MATCH($A136,Data!$1:$1,0)-1,1000,1),B136)</f>
        <v>0</v>
      </c>
      <c r="F136" s="43"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7" t="str">
        <f t="shared" ca="1" si="20"/>
        <v/>
      </c>
      <c r="H136" s="30" t="str">
        <f t="shared" si="21"/>
        <v>Sling BlueStingray Karaoke</v>
      </c>
      <c r="I136" s="31" t="s">
        <v>247</v>
      </c>
      <c r="K136" s="28" t="str">
        <f t="shared" si="18"/>
        <v>Sling Blue/Stingray Karaoke</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192</v>
      </c>
      <c r="B137" s="78" t="s">
        <v>892</v>
      </c>
      <c r="C137" s="114">
        <v>8</v>
      </c>
      <c r="D137" s="132"/>
      <c r="E137" s="130">
        <f ca="1">COUNTIFS(Data!$D$1:$D$1000,1,OFFSET(Data!$A$1,0,MATCH($A137,Data!$1:$1,0)-1,1000,1),B137)</f>
        <v>0</v>
      </c>
      <c r="F137" s="43"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7" t="str">
        <f t="shared" ca="1" si="20"/>
        <v/>
      </c>
      <c r="H137" s="30" t="str">
        <f t="shared" si="21"/>
        <v>Sling BlueStingray Qello</v>
      </c>
      <c r="I137" s="31" t="s">
        <v>247</v>
      </c>
      <c r="K137" s="28" t="str">
        <f t="shared" si="18"/>
        <v>Sling Blue/Stingray Qello</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192</v>
      </c>
      <c r="B138" s="78" t="s">
        <v>551</v>
      </c>
      <c r="C138" s="114">
        <v>5</v>
      </c>
      <c r="D138" s="132"/>
      <c r="E138" s="130">
        <f ca="1">COUNTIFS(Data!$D$1:$D$1000,1,OFFSET(Data!$A$1,0,MATCH($A138,Data!$1:$1,0)-1,1000,1),B138)</f>
        <v>0</v>
      </c>
      <c r="F138" s="43"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7" t="str">
        <f t="shared" ca="1" si="20"/>
        <v/>
      </c>
      <c r="H138" s="30" t="str">
        <f t="shared" si="21"/>
        <v>Sling BlueSudamérica</v>
      </c>
      <c r="I138" s="31" t="s">
        <v>247</v>
      </c>
      <c r="K138" s="28" t="str">
        <f t="shared" si="18"/>
        <v>Sling Blue/Sudamérica</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192</v>
      </c>
      <c r="B139" s="78" t="s">
        <v>566</v>
      </c>
      <c r="C139" s="114">
        <v>10</v>
      </c>
      <c r="D139" s="132"/>
      <c r="E139" s="130">
        <f ca="1">COUNTIFS(Data!$D$1:$D$1000,1,OFFSET(Data!$A$1,0,MATCH($A139,Data!$1:$1,0)-1,1000,1),B139)</f>
        <v>0</v>
      </c>
      <c r="F139" s="43"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7" t="str">
        <f t="shared" ca="1" si="20"/>
        <v/>
      </c>
      <c r="H139" s="30" t="str">
        <f t="shared" si="21"/>
        <v>Sling BlueSun TV Mini</v>
      </c>
      <c r="I139" s="31" t="s">
        <v>247</v>
      </c>
      <c r="K139" s="28" t="str">
        <f t="shared" si="18"/>
        <v>Sling Blue/Sun TV Mini</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192</v>
      </c>
      <c r="B140" s="78" t="s">
        <v>558</v>
      </c>
      <c r="C140" s="114">
        <v>5</v>
      </c>
      <c r="D140" s="132"/>
      <c r="E140" s="130">
        <f ca="1">COUNTIFS(Data!$D$1:$D$1000,1,OFFSET(Data!$A$1,0,MATCH($A140,Data!$1:$1,0)-1,1000,1),B140)</f>
        <v>0</v>
      </c>
      <c r="F140" s="43"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7" t="str">
        <f t="shared" ca="1" si="20"/>
        <v/>
      </c>
      <c r="H140" s="30" t="str">
        <f t="shared" si="21"/>
        <v>Sling BlueTamil Mini</v>
      </c>
      <c r="I140" s="31" t="s">
        <v>247</v>
      </c>
      <c r="K140" s="28" t="str">
        <f t="shared" si="18"/>
        <v>Sling Blue/Tamil Mini</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192</v>
      </c>
      <c r="B141" s="78" t="s">
        <v>557</v>
      </c>
      <c r="C141" s="114">
        <v>5</v>
      </c>
      <c r="D141" s="132"/>
      <c r="E141" s="130">
        <f ca="1">COUNTIFS(Data!$D$1:$D$1000,1,OFFSET(Data!$A$1,0,MATCH($A141,Data!$1:$1,0)-1,1000,1),B141)</f>
        <v>0</v>
      </c>
      <c r="F141" s="43"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7" t="str">
        <f t="shared" ca="1" si="20"/>
        <v/>
      </c>
      <c r="H141" s="30" t="str">
        <f t="shared" si="21"/>
        <v>Sling BlueTelugu Mini</v>
      </c>
      <c r="I141" s="31" t="s">
        <v>247</v>
      </c>
      <c r="K141" s="28" t="str">
        <f t="shared" si="18"/>
        <v>Sling Blue/Telugu Mini</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192</v>
      </c>
      <c r="B142" s="78" t="s">
        <v>567</v>
      </c>
      <c r="C142" s="114">
        <v>3</v>
      </c>
      <c r="D142" s="132"/>
      <c r="E142" s="130">
        <f ca="1">COUNTIFS(Data!$D$1:$D$1000,1,OFFSET(Data!$A$1,0,MATCH($A142,Data!$1:$1,0)-1,1000,1),B142)</f>
        <v>0</v>
      </c>
      <c r="F142" s="43"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7" t="str">
        <f t="shared" ca="1" si="20"/>
        <v/>
      </c>
      <c r="H142" s="30" t="str">
        <f t="shared" si="21"/>
        <v>Sling BlueThe Country Network</v>
      </c>
      <c r="I142" s="31" t="s">
        <v>247</v>
      </c>
      <c r="K142" s="28" t="str">
        <f t="shared" si="18"/>
        <v>Sling Blue/The Country Network</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192</v>
      </c>
      <c r="B143" s="78" t="s">
        <v>875</v>
      </c>
      <c r="C143" s="114">
        <v>20</v>
      </c>
      <c r="D143" s="132"/>
      <c r="E143" s="130">
        <f ca="1">COUNTIFS(Data!$D$1:$D$1000,1,OFFSET(Data!$A$1,0,MATCH($A143,Data!$1:$1,0)-1,1000,1),B143)</f>
        <v>0</v>
      </c>
      <c r="F143" s="43"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7" t="str">
        <f t="shared" ca="1" si="20"/>
        <v/>
      </c>
      <c r="H143" s="30" t="str">
        <f t="shared" si="21"/>
        <v>Sling BlueTotal TV Deal</v>
      </c>
      <c r="I143" s="31" t="s">
        <v>247</v>
      </c>
      <c r="K143" s="28" t="str">
        <f t="shared" si="18"/>
        <v>Sling Blue/Total TV Deal</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192</v>
      </c>
      <c r="B144" s="78" t="s">
        <v>548</v>
      </c>
      <c r="C144" s="114">
        <v>5</v>
      </c>
      <c r="D144" s="132"/>
      <c r="E144" s="130">
        <f ca="1">COUNTIFS(Data!$D$1:$D$1000,1,OFFSET(Data!$A$1,0,MATCH($A144,Data!$1:$1,0)-1,1000,1),B144)</f>
        <v>0</v>
      </c>
      <c r="F144" s="43"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7" t="str">
        <f t="shared" ca="1" si="20"/>
        <v/>
      </c>
      <c r="H144" s="30" t="str">
        <f t="shared" si="21"/>
        <v>Sling BlueUP Faith &amp; Family</v>
      </c>
      <c r="I144" s="31" t="s">
        <v>247</v>
      </c>
      <c r="K144" s="28" t="str">
        <f t="shared" si="18"/>
        <v>Sling Blue/UP Faith &amp; Family</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192</v>
      </c>
      <c r="B145" s="78" t="s">
        <v>330</v>
      </c>
      <c r="C145" s="114">
        <v>4</v>
      </c>
      <c r="D145" s="132"/>
      <c r="E145" s="130">
        <f ca="1">COUNTIFS(Data!$D$1:$D$1000,1,OFFSET(Data!$A$1,0,MATCH($A145,Data!$1:$1,0)-1,1000,1),B145)</f>
        <v>0</v>
      </c>
      <c r="F145" s="43"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7" t="str">
        <f t="shared" ca="1" si="20"/>
        <v/>
      </c>
      <c r="H145" s="30" t="str">
        <f t="shared" si="21"/>
        <v>Sling BlueVSIN</v>
      </c>
      <c r="I145" s="31" t="s">
        <v>247</v>
      </c>
      <c r="K145" s="28" t="str">
        <f t="shared" si="18"/>
        <v>Sling Blue/VSIN</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192</v>
      </c>
      <c r="B146" s="78" t="s">
        <v>890</v>
      </c>
      <c r="C146" s="114">
        <v>3</v>
      </c>
      <c r="D146" s="132"/>
      <c r="E146" s="130">
        <f ca="1">COUNTIFS(Data!$D$1:$D$1000,1,OFFSET(Data!$A$1,0,MATCH($A146,Data!$1:$1,0)-1,1000,1),B146)</f>
        <v>0</v>
      </c>
      <c r="F146" s="43"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7" t="str">
        <f t="shared" ca="1" si="20"/>
        <v/>
      </c>
      <c r="H146" s="30" t="str">
        <f t="shared" si="21"/>
        <v>Sling BlueWarriors &amp; Gangsters</v>
      </c>
      <c r="I146" s="31" t="s">
        <v>247</v>
      </c>
      <c r="K146" s="28" t="str">
        <f t="shared" si="18"/>
        <v>Sling Blue/Warriors &amp; Gangsters</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192</v>
      </c>
      <c r="B147" s="78" t="s">
        <v>555</v>
      </c>
      <c r="C147" s="114">
        <v>5</v>
      </c>
      <c r="D147" s="132"/>
      <c r="E147" s="130">
        <f ca="1">COUNTIFS(Data!$D$1:$D$1000,1,OFFSET(Data!$A$1,0,MATCH($A147,Data!$1:$1,0)-1,1000,1),B147)</f>
        <v>0</v>
      </c>
      <c r="F147" s="43"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7" t="str">
        <f t="shared" ca="1" si="20"/>
        <v/>
      </c>
      <c r="H147" s="30" t="str">
        <f t="shared" si="21"/>
        <v>Sling BlueWillow Cricket Mini</v>
      </c>
      <c r="I147" s="31" t="s">
        <v>247</v>
      </c>
      <c r="K147" s="28" t="str">
        <f t="shared" si="18"/>
        <v>Sling Blue/Willow Cricket Mini</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191</v>
      </c>
      <c r="B148" s="78" t="s">
        <v>876</v>
      </c>
      <c r="C148" s="114">
        <v>10</v>
      </c>
      <c r="D148" s="132"/>
      <c r="E148" s="130">
        <f ca="1">COUNTIFS(Data!$D$1:$D$1000,1,OFFSET(Data!$A$1,0,MATCH($A148,Data!$1:$1,0)-1,1000,1),B148)</f>
        <v>0</v>
      </c>
      <c r="F148" s="43"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7" t="str">
        <f t="shared" ref="G148:G179" ca="1" si="22">IF(E148=0,"",C148/E148)</f>
        <v/>
      </c>
      <c r="H148" s="30" t="str">
        <f t="shared" ref="H148:H179" si="23">A148&amp;B148&amp;D148</f>
        <v>Sling Orange4 for $10 Deal</v>
      </c>
      <c r="I148" s="31" t="s">
        <v>247</v>
      </c>
      <c r="K148" s="28" t="str">
        <f t="shared" si="18"/>
        <v>Sling Orange/4 for $10 Deal</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191</v>
      </c>
      <c r="B149" s="78" t="s">
        <v>562</v>
      </c>
      <c r="C149" s="114">
        <v>10</v>
      </c>
      <c r="D149" s="132"/>
      <c r="E149" s="130">
        <f ca="1">COUNTIFS(Data!$D$1:$D$1000,1,OFFSET(Data!$A$1,0,MATCH($A149,Data!$1:$1,0)-1,1000,1),B149)</f>
        <v>0</v>
      </c>
      <c r="F149" s="43"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7" t="str">
        <f t="shared" ca="1" si="22"/>
        <v/>
      </c>
      <c r="H149" s="30" t="str">
        <f t="shared" si="23"/>
        <v>Sling OrangeArabic Mini</v>
      </c>
      <c r="I149" s="31" t="s">
        <v>247</v>
      </c>
      <c r="K149" s="28" t="str">
        <f t="shared" si="18"/>
        <v>Sling Orange/Arabic Mini</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191</v>
      </c>
      <c r="B150" s="78" t="s">
        <v>549</v>
      </c>
      <c r="C150" s="114">
        <v>5</v>
      </c>
      <c r="D150" s="132"/>
      <c r="E150" s="130">
        <f ca="1">COUNTIFS(Data!$D$1:$D$1000,1,OFFSET(Data!$A$1,0,MATCH($A150,Data!$1:$1,0)-1,1000,1),B150)</f>
        <v>0</v>
      </c>
      <c r="F150" s="43"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7" t="str">
        <f t="shared" ca="1" si="22"/>
        <v/>
      </c>
      <c r="H150" s="30" t="str">
        <f t="shared" si="23"/>
        <v>Sling OrangeBest of Spanish TV</v>
      </c>
      <c r="I150" s="31" t="s">
        <v>247</v>
      </c>
      <c r="K150" s="28" t="str">
        <f t="shared" si="18"/>
        <v>Sling Orange/Best of Spanish TV</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191</v>
      </c>
      <c r="B151" s="78" t="s">
        <v>565</v>
      </c>
      <c r="C151" s="114">
        <v>15</v>
      </c>
      <c r="D151" s="132"/>
      <c r="E151" s="130">
        <f ca="1">COUNTIFS(Data!$D$1:$D$1000,1,OFFSET(Data!$A$1,0,MATCH($A151,Data!$1:$1,0)-1,1000,1),B151)</f>
        <v>0</v>
      </c>
      <c r="F151" s="43"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7" t="str">
        <f t="shared" ca="1" si="22"/>
        <v/>
      </c>
      <c r="H151" s="30" t="str">
        <f t="shared" si="23"/>
        <v>Sling OrangeBrazilian Mini</v>
      </c>
      <c r="I151" s="31" t="s">
        <v>247</v>
      </c>
      <c r="K151" s="28" t="str">
        <f t="shared" si="18"/>
        <v>Sling Orange/Brazilian Mini</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191</v>
      </c>
      <c r="B152" s="78" t="s">
        <v>553</v>
      </c>
      <c r="C152" s="114">
        <v>5</v>
      </c>
      <c r="D152" s="132"/>
      <c r="E152" s="130">
        <f ca="1">COUNTIFS(Data!$D$1:$D$1000,1,OFFSET(Data!$A$1,0,MATCH($A152,Data!$1:$1,0)-1,1000,1),B152)</f>
        <v>0</v>
      </c>
      <c r="F152" s="43"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7" t="str">
        <f t="shared" ca="1" si="22"/>
        <v/>
      </c>
      <c r="H152" s="30" t="str">
        <f t="shared" si="23"/>
        <v>Sling OrangeCaribe</v>
      </c>
      <c r="I152" s="31" t="s">
        <v>247</v>
      </c>
      <c r="K152" s="28" t="str">
        <f t="shared" si="18"/>
        <v>Sling Orange/Caribe</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191</v>
      </c>
      <c r="B153" s="78" t="s">
        <v>552</v>
      </c>
      <c r="C153" s="114">
        <v>5</v>
      </c>
      <c r="D153" s="132"/>
      <c r="E153" s="130">
        <f ca="1">COUNTIFS(Data!$D$1:$D$1000,1,OFFSET(Data!$A$1,0,MATCH($A153,Data!$1:$1,0)-1,1000,1),B153)</f>
        <v>0</v>
      </c>
      <c r="F153" s="43"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7" t="str">
        <f t="shared" ca="1" si="22"/>
        <v/>
      </c>
      <c r="H153" s="30" t="str">
        <f t="shared" si="23"/>
        <v>Sling OrangeCentroamérica</v>
      </c>
      <c r="I153" s="31" t="s">
        <v>247</v>
      </c>
      <c r="K153" s="28" t="str">
        <f t="shared" si="18"/>
        <v>Sling Orange/Centroamérica</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191</v>
      </c>
      <c r="B154" s="78" t="s">
        <v>559</v>
      </c>
      <c r="C154" s="114">
        <v>5</v>
      </c>
      <c r="D154" s="132"/>
      <c r="E154" s="130">
        <f ca="1">COUNTIFS(Data!$D$1:$D$1000,1,OFFSET(Data!$A$1,0,MATCH($A154,Data!$1:$1,0)-1,1000,1),B154)</f>
        <v>0</v>
      </c>
      <c r="F154" s="43"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7" t="str">
        <f t="shared" ca="1" si="22"/>
        <v/>
      </c>
      <c r="H154" s="30" t="str">
        <f t="shared" si="23"/>
        <v>Sling OrangeChinese Mini</v>
      </c>
      <c r="I154" s="31" t="s">
        <v>247</v>
      </c>
      <c r="K154" s="28" t="str">
        <f t="shared" si="18"/>
        <v>Sling Orange/Chinese Mini</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191</v>
      </c>
      <c r="B155" s="78" t="s">
        <v>535</v>
      </c>
      <c r="C155" s="114">
        <v>5</v>
      </c>
      <c r="D155" s="132"/>
      <c r="E155" s="130">
        <f ca="1">COUNTIFS(Data!$D$1:$D$1000,1,OFFSET(Data!$A$1,0,MATCH($A155,Data!$1:$1,0)-1,1000,1),B155)</f>
        <v>0</v>
      </c>
      <c r="F155" s="43"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7" t="str">
        <f t="shared" ca="1" si="22"/>
        <v/>
      </c>
      <c r="H155" s="30" t="str">
        <f t="shared" si="23"/>
        <v>Sling OrangeCineFest</v>
      </c>
      <c r="I155" s="31" t="s">
        <v>247</v>
      </c>
      <c r="K155" s="28" t="str">
        <f t="shared" si="18"/>
        <v>Sling Orange/CineFest</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191</v>
      </c>
      <c r="B156" s="78" t="s">
        <v>842</v>
      </c>
      <c r="C156" s="114">
        <v>3</v>
      </c>
      <c r="D156" s="132"/>
      <c r="E156" s="130">
        <f ca="1">COUNTIFS(Data!$D$1:$D$1000,1,OFFSET(Data!$A$1,0,MATCH($A156,Data!$1:$1,0)-1,1000,1),B156)</f>
        <v>0</v>
      </c>
      <c r="F156" s="43"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7" t="str">
        <f t="shared" ca="1" si="22"/>
        <v/>
      </c>
      <c r="H156" s="30" t="str">
        <f t="shared" si="23"/>
        <v>Sling OrangeCineMoi</v>
      </c>
      <c r="I156" s="31" t="s">
        <v>247</v>
      </c>
      <c r="K156" s="28" t="str">
        <f t="shared" si="18"/>
        <v>Sling Orange/CineMoi</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191</v>
      </c>
      <c r="B157" s="78" t="s">
        <v>527</v>
      </c>
      <c r="C157" s="114">
        <v>5</v>
      </c>
      <c r="D157" s="132"/>
      <c r="E157" s="130">
        <f ca="1">COUNTIFS(Data!$D$1:$D$1000,1,OFFSET(Data!$A$1,0,MATCH($A157,Data!$1:$1,0)-1,1000,1),B157)</f>
        <v>0</v>
      </c>
      <c r="F157" s="43"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7" t="str">
        <f t="shared" ca="1" si="22"/>
        <v/>
      </c>
      <c r="H157" s="30" t="str">
        <f t="shared" si="23"/>
        <v>Sling OrangeCloud DVR</v>
      </c>
      <c r="I157" s="31" t="s">
        <v>247</v>
      </c>
      <c r="K157" s="28" t="str">
        <f t="shared" si="18"/>
        <v>Sling Orange/Cloud DVR</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191</v>
      </c>
      <c r="B158" s="78" t="s">
        <v>536</v>
      </c>
      <c r="C158" s="114">
        <v>5</v>
      </c>
      <c r="D158" s="132"/>
      <c r="E158" s="130">
        <f ca="1">COUNTIFS(Data!$D$1:$D$1000,1,OFFSET(Data!$A$1,0,MATCH($A158,Data!$1:$1,0)-1,1000,1),B158)</f>
        <v>0</v>
      </c>
      <c r="F158" s="43"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7" t="str">
        <f t="shared" ca="1" si="22"/>
        <v/>
      </c>
      <c r="H158" s="30" t="str">
        <f t="shared" si="23"/>
        <v>Sling OrangeComedy Dynamics</v>
      </c>
      <c r="I158" s="31" t="s">
        <v>247</v>
      </c>
      <c r="K158" s="28" t="str">
        <f t="shared" si="18"/>
        <v>Sling Orange/Comedy Dynamics</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191</v>
      </c>
      <c r="B159" s="78" t="s">
        <v>529</v>
      </c>
      <c r="C159" s="114">
        <v>5</v>
      </c>
      <c r="D159" s="132"/>
      <c r="E159" s="130">
        <f ca="1">COUNTIFS(Data!$D$1:$D$1000,1,OFFSET(Data!$A$1,0,MATCH($A159,Data!$1:$1,0)-1,1000,1),B159)</f>
        <v>0</v>
      </c>
      <c r="F159" s="43"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7" t="str">
        <f t="shared" ca="1" si="22"/>
        <v/>
      </c>
      <c r="H159" s="30" t="str">
        <f t="shared" si="23"/>
        <v>Sling OrangeComedy Extra</v>
      </c>
      <c r="I159" s="31" t="s">
        <v>247</v>
      </c>
      <c r="K159" s="28" t="str">
        <f t="shared" si="18"/>
        <v>Sling Orange/Comedy Extra</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191</v>
      </c>
      <c r="B160" s="78" t="s">
        <v>537</v>
      </c>
      <c r="C160" s="114">
        <v>5</v>
      </c>
      <c r="D160" s="132"/>
      <c r="E160" s="130">
        <f ca="1">COUNTIFS(Data!$D$1:$D$1000,1,OFFSET(Data!$A$1,0,MATCH($A160,Data!$1:$1,0)-1,1000,1),B160)</f>
        <v>0</v>
      </c>
      <c r="F160" s="43"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7" t="str">
        <f t="shared" ca="1" si="22"/>
        <v/>
      </c>
      <c r="H160" s="30" t="str">
        <f t="shared" si="23"/>
        <v>Sling OrangeCONtv</v>
      </c>
      <c r="I160" s="31" t="s">
        <v>247</v>
      </c>
      <c r="K160" s="28" t="str">
        <f t="shared" ref="K160" si="24">A160&amp;"/"&amp;B160</f>
        <v>Sling Orange/CONtv</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191</v>
      </c>
      <c r="B161" s="78" t="s">
        <v>538</v>
      </c>
      <c r="C161" s="114">
        <v>3</v>
      </c>
      <c r="D161" s="132"/>
      <c r="E161" s="130">
        <f ca="1">COUNTIFS(Data!$D$1:$D$1000,1,OFFSET(Data!$A$1,0,MATCH($A161,Data!$1:$1,0)-1,1000,1),B161)</f>
        <v>0</v>
      </c>
      <c r="F161" s="43"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7" t="str">
        <f t="shared" ca="1" si="22"/>
        <v/>
      </c>
      <c r="H161" s="30" t="str">
        <f t="shared" si="23"/>
        <v>Sling OrangeCuriosityStream</v>
      </c>
      <c r="I161" s="31" t="s">
        <v>247</v>
      </c>
      <c r="K161" s="28" t="str">
        <f t="shared" si="18"/>
        <v>Sling Orange/CuriosityStream</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191</v>
      </c>
      <c r="B162" s="78" t="s">
        <v>561</v>
      </c>
      <c r="C162" s="114">
        <v>5</v>
      </c>
      <c r="D162" s="132"/>
      <c r="E162" s="130">
        <f ca="1">COUNTIFS(Data!$D$1:$D$1000,1,OFFSET(Data!$A$1,0,MATCH($A162,Data!$1:$1,0)-1,1000,1),B162)</f>
        <v>0</v>
      </c>
      <c r="F162" s="43"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7" t="str">
        <f t="shared" ca="1" si="22"/>
        <v/>
      </c>
      <c r="H162" s="30" t="str">
        <f t="shared" si="23"/>
        <v>Sling OrangeDeutsch Mini</v>
      </c>
      <c r="I162" s="31" t="s">
        <v>247</v>
      </c>
      <c r="K162" s="28" t="str">
        <f t="shared" si="18"/>
        <v>Sling Orange/Deutsch Mini</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191</v>
      </c>
      <c r="B163" s="78" t="s">
        <v>539</v>
      </c>
      <c r="C163" s="114">
        <v>5</v>
      </c>
      <c r="D163" s="132"/>
      <c r="E163" s="130">
        <f ca="1">COUNTIFS(Data!$D$1:$D$1000,1,OFFSET(Data!$A$1,0,MATCH($A163,Data!$1:$1,0)-1,1000,1),B163)</f>
        <v>0</v>
      </c>
      <c r="F163" s="43"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7" t="str">
        <f t="shared" ca="1" si="22"/>
        <v/>
      </c>
      <c r="H163" s="30" t="str">
        <f t="shared" si="23"/>
        <v>Sling OrangeDocurama</v>
      </c>
      <c r="I163" s="31" t="s">
        <v>247</v>
      </c>
      <c r="K163" s="28" t="str">
        <f t="shared" si="18"/>
        <v>Sling Orange/Docurama</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191</v>
      </c>
      <c r="B164" s="78" t="s">
        <v>540</v>
      </c>
      <c r="C164" s="114">
        <v>5</v>
      </c>
      <c r="D164" s="132"/>
      <c r="E164" s="130">
        <f ca="1">COUNTIFS(Data!$D$1:$D$1000,1,OFFSET(Data!$A$1,0,MATCH($A164,Data!$1:$1,0)-1,1000,1),B164)</f>
        <v>0</v>
      </c>
      <c r="F164" s="43"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7" t="str">
        <f t="shared" ca="1" si="22"/>
        <v/>
      </c>
      <c r="H164" s="30" t="str">
        <f t="shared" si="23"/>
        <v>Sling OrangeDOGTV</v>
      </c>
      <c r="I164" s="31" t="s">
        <v>247</v>
      </c>
      <c r="K164" s="28" t="str">
        <f t="shared" ref="K164" si="25">A164&amp;"/"&amp;B164</f>
        <v>Sling Orange/DOGTV</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191</v>
      </c>
      <c r="B165" s="78" t="s">
        <v>541</v>
      </c>
      <c r="C165" s="114">
        <v>5</v>
      </c>
      <c r="D165" s="132"/>
      <c r="E165" s="130">
        <f ca="1">COUNTIFS(Data!$D$1:$D$1000,1,OFFSET(Data!$A$1,0,MATCH($A165,Data!$1:$1,0)-1,1000,1),B165)</f>
        <v>0</v>
      </c>
      <c r="F165" s="43"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7" t="str">
        <f t="shared" ca="1" si="22"/>
        <v/>
      </c>
      <c r="H165" s="30" t="str">
        <f t="shared" si="23"/>
        <v>Sling OrangeDove Channel</v>
      </c>
      <c r="I165" s="31" t="s">
        <v>247</v>
      </c>
      <c r="K165" s="28" t="str">
        <f t="shared" si="18"/>
        <v>Sling Orange/Dove Channel</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191</v>
      </c>
      <c r="B166" s="78" t="s">
        <v>891</v>
      </c>
      <c r="C166" s="114">
        <v>3</v>
      </c>
      <c r="D166" s="132"/>
      <c r="E166" s="130">
        <f ca="1">COUNTIFS(Data!$D$1:$D$1000,1,OFFSET(Data!$A$1,0,MATCH($A166,Data!$1:$1,0)-1,1000,1),B166)</f>
        <v>0</v>
      </c>
      <c r="F166" s="43"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7" t="str">
        <f t="shared" ca="1" si="22"/>
        <v/>
      </c>
      <c r="H166" s="30" t="str">
        <f t="shared" si="23"/>
        <v>Sling OrangeDOX</v>
      </c>
      <c r="I166" s="31" t="s">
        <v>247</v>
      </c>
      <c r="K166" s="28" t="str">
        <f t="shared" si="18"/>
        <v>Sling Orange/DOX</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191</v>
      </c>
      <c r="B167" s="78" t="s">
        <v>32</v>
      </c>
      <c r="C167" s="114">
        <v>5</v>
      </c>
      <c r="D167" s="132"/>
      <c r="E167" s="130">
        <f ca="1">COUNTIFS(Data!$D$1:$D$1000,1,OFFSET(Data!$A$1,0,MATCH($A167,Data!$1:$1,0)-1,1000,1),B167)</f>
        <v>0</v>
      </c>
      <c r="F167" s="43"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7" t="str">
        <f t="shared" ca="1" si="22"/>
        <v/>
      </c>
      <c r="H167" s="30" t="str">
        <f t="shared" si="23"/>
        <v>Sling OrangeEPIX</v>
      </c>
      <c r="I167" s="31" t="s">
        <v>247</v>
      </c>
      <c r="K167" s="28" t="str">
        <f t="shared" si="18"/>
        <v>Sling Orange/EPIX</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191</v>
      </c>
      <c r="B168" s="78" t="s">
        <v>554</v>
      </c>
      <c r="C168" s="114">
        <v>5</v>
      </c>
      <c r="D168" s="132"/>
      <c r="E168" s="130">
        <f ca="1">COUNTIFS(Data!$D$1:$D$1000,1,OFFSET(Data!$A$1,0,MATCH($A168,Data!$1:$1,0)-1,1000,1),B168)</f>
        <v>0</v>
      </c>
      <c r="F168" s="43"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7" t="str">
        <f t="shared" ca="1" si="22"/>
        <v/>
      </c>
      <c r="H168" s="30" t="str">
        <f t="shared" si="23"/>
        <v>Sling OrangeEspaña</v>
      </c>
      <c r="I168" s="31" t="s">
        <v>247</v>
      </c>
      <c r="K168" s="28" t="str">
        <f t="shared" si="18"/>
        <v>Sling Orange/España</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191</v>
      </c>
      <c r="B169" s="78" t="s">
        <v>869</v>
      </c>
      <c r="C169" s="114">
        <v>3</v>
      </c>
      <c r="D169" s="132"/>
      <c r="E169" s="130">
        <f ca="1">COUNTIFS(Data!$D$1:$D$1000,1,OFFSET(Data!$A$1,0,MATCH($A169,Data!$1:$1,0)-1,1000,1),B169)</f>
        <v>0</v>
      </c>
      <c r="F169" s="43"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7" t="str">
        <f t="shared" ca="1" si="22"/>
        <v/>
      </c>
      <c r="H169" s="30" t="str">
        <f t="shared" si="23"/>
        <v>Sling OrangeFlixLatino</v>
      </c>
      <c r="I169" s="31" t="s">
        <v>247</v>
      </c>
      <c r="K169" s="28" t="str">
        <f t="shared" si="18"/>
        <v>Sling Orange/FlixLatino</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191</v>
      </c>
      <c r="B170" s="78" t="s">
        <v>560</v>
      </c>
      <c r="C170" s="114">
        <v>5</v>
      </c>
      <c r="D170" s="132"/>
      <c r="E170" s="130">
        <f ca="1">COUNTIFS(Data!$D$1:$D$1000,1,OFFSET(Data!$A$1,0,MATCH($A170,Data!$1:$1,0)-1,1000,1),B170)</f>
        <v>0</v>
      </c>
      <c r="F170" s="43"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7" t="str">
        <f t="shared" ca="1" si="22"/>
        <v/>
      </c>
      <c r="H170" s="30" t="str">
        <f t="shared" si="23"/>
        <v>Sling OrangeFrançais Mini</v>
      </c>
      <c r="I170" s="31" t="s">
        <v>247</v>
      </c>
      <c r="K170" s="28" t="str">
        <f t="shared" si="18"/>
        <v>Sling Orange/Français Mini</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191</v>
      </c>
      <c r="B171" s="78" t="s">
        <v>867</v>
      </c>
      <c r="C171" s="114">
        <v>4</v>
      </c>
      <c r="D171" s="132"/>
      <c r="E171" s="130">
        <f ca="1">COUNTIFS(Data!$D$1:$D$1000,1,OFFSET(Data!$A$1,0,MATCH($A171,Data!$1:$1,0)-1,1000,1),B171)</f>
        <v>0</v>
      </c>
      <c r="F171" s="43"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7" t="str">
        <f t="shared" ca="1" si="22"/>
        <v/>
      </c>
      <c r="H171" s="30" t="str">
        <f t="shared" si="23"/>
        <v>Sling OrangeGenius Brands Network</v>
      </c>
      <c r="I171" s="31" t="s">
        <v>247</v>
      </c>
      <c r="K171" s="28" t="str">
        <f t="shared" si="18"/>
        <v>Sling Orange/Genius Brands Network</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191</v>
      </c>
      <c r="B172" s="78" t="s">
        <v>542</v>
      </c>
      <c r="C172" s="114">
        <v>7</v>
      </c>
      <c r="D172" s="132"/>
      <c r="E172" s="130">
        <f ca="1">COUNTIFS(Data!$D$1:$D$1000,1,OFFSET(Data!$A$1,0,MATCH($A172,Data!$1:$1,0)-1,1000,1),B172)</f>
        <v>0</v>
      </c>
      <c r="F172" s="43"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7" t="str">
        <f t="shared" ca="1" si="22"/>
        <v/>
      </c>
      <c r="H172" s="30" t="str">
        <f t="shared" si="23"/>
        <v>Sling OrangeGrokker</v>
      </c>
      <c r="I172" s="31" t="s">
        <v>247</v>
      </c>
      <c r="K172" s="28" t="str">
        <f t="shared" ref="K172:K213" si="26">A172&amp;"/"&amp;B172</f>
        <v>Sling Orange/Grokker</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191</v>
      </c>
      <c r="B173" s="78" t="s">
        <v>843</v>
      </c>
      <c r="C173" s="114">
        <v>6</v>
      </c>
      <c r="D173" s="132"/>
      <c r="E173" s="130">
        <f ca="1">COUNTIFS(Data!$D$1:$D$1000,1,OFFSET(Data!$A$1,0,MATCH($A173,Data!$1:$1,0)-1,1000,1),B173)</f>
        <v>0</v>
      </c>
      <c r="F173" s="43"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7" t="str">
        <f t="shared" ca="1" si="22"/>
        <v/>
      </c>
      <c r="H173" s="30" t="str">
        <f t="shared" si="23"/>
        <v>Sling OrangeHallmark Movies Now</v>
      </c>
      <c r="I173" s="31" t="s">
        <v>247</v>
      </c>
      <c r="K173" s="28" t="str">
        <f t="shared" si="26"/>
        <v>Sling Orange/Hallmark Movies Now</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191</v>
      </c>
      <c r="B174" s="78" t="s">
        <v>534</v>
      </c>
      <c r="C174" s="114">
        <v>5</v>
      </c>
      <c r="D174" s="132"/>
      <c r="E174" s="130">
        <f ca="1">COUNTIFS(Data!$D$1:$D$1000,1,OFFSET(Data!$A$1,0,MATCH($A174,Data!$1:$1,0)-1,1000,1),B174)</f>
        <v>0</v>
      </c>
      <c r="F174" s="43"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7" t="str">
        <f t="shared" ca="1" si="22"/>
        <v/>
      </c>
      <c r="H174" s="30" t="str">
        <f t="shared" si="23"/>
        <v>Sling OrangeHeartland Extra</v>
      </c>
      <c r="I174" s="31" t="s">
        <v>247</v>
      </c>
      <c r="K174" s="28" t="str">
        <f t="shared" si="26"/>
        <v>Sling Orange/Heartland Extra</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191</v>
      </c>
      <c r="B175" s="78" t="s">
        <v>543</v>
      </c>
      <c r="C175" s="114">
        <v>8</v>
      </c>
      <c r="D175" s="132"/>
      <c r="E175" s="130">
        <f ca="1">COUNTIFS(Data!$D$1:$D$1000,1,OFFSET(Data!$A$1,0,MATCH($A175,Data!$1:$1,0)-1,1000,1),B175)</f>
        <v>0</v>
      </c>
      <c r="F175" s="43"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7" t="str">
        <f t="shared" ca="1" si="22"/>
        <v/>
      </c>
      <c r="H175" s="30" t="str">
        <f t="shared" si="23"/>
        <v>Sling OrangeHere TV</v>
      </c>
      <c r="I175" s="31" t="s">
        <v>247</v>
      </c>
      <c r="K175" s="28" t="str">
        <f t="shared" si="26"/>
        <v>Sling Orange/Here TV</v>
      </c>
      <c r="L175" s="45" t="str">
        <f t="array" aca="1" ref="L175" ca="1">_xlfn.TEXTJOIN(", ",TRUE,IF((Data!$D$1:$D$1000=1)*(OFFSET(Data!$A$1,0,MATCH($A175,Data!$1:$1,0)-1,1000,1)=$B175),Data!$A$1:$A$1000,""))</f>
        <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191</v>
      </c>
      <c r="B176" s="78" t="s">
        <v>556</v>
      </c>
      <c r="C176" s="114">
        <v>5</v>
      </c>
      <c r="D176" s="132"/>
      <c r="E176" s="130">
        <f ca="1">COUNTIFS(Data!$D$1:$D$1000,1,OFFSET(Data!$A$1,0,MATCH($A176,Data!$1:$1,0)-1,1000,1),B176)</f>
        <v>0</v>
      </c>
      <c r="F176" s="43"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7" t="str">
        <f t="shared" ca="1" si="22"/>
        <v/>
      </c>
      <c r="H176" s="30" t="str">
        <f t="shared" si="23"/>
        <v>Sling OrangeHindi Mini</v>
      </c>
      <c r="I176" s="31" t="s">
        <v>247</v>
      </c>
      <c r="K176" s="28" t="str">
        <f t="shared" si="26"/>
        <v>Sling Orange/Hindi Mini</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191</v>
      </c>
      <c r="B177" s="78" t="s">
        <v>533</v>
      </c>
      <c r="C177" s="114">
        <v>5</v>
      </c>
      <c r="D177" s="132"/>
      <c r="E177" s="130">
        <f ca="1">COUNTIFS(Data!$D$1:$D$1000,1,OFFSET(Data!$A$1,0,MATCH($A177,Data!$1:$1,0)-1,1000,1),B177)</f>
        <v>0</v>
      </c>
      <c r="F177" s="43"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7" t="str">
        <f t="shared" ca="1" si="22"/>
        <v/>
      </c>
      <c r="H177" s="30" t="str">
        <f t="shared" si="23"/>
        <v>Sling OrangeHollywood Extra</v>
      </c>
      <c r="I177" s="31" t="s">
        <v>247</v>
      </c>
      <c r="K177" s="28" t="str">
        <f t="shared" si="26"/>
        <v>Sling Orange/Hollywood Extra</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191</v>
      </c>
      <c r="B178" s="78" t="s">
        <v>544</v>
      </c>
      <c r="C178" s="114">
        <v>5</v>
      </c>
      <c r="D178" s="132"/>
      <c r="E178" s="130">
        <f ca="1">COUNTIFS(Data!$D$1:$D$1000,1,OFFSET(Data!$A$1,0,MATCH($A178,Data!$1:$1,0)-1,1000,1),B178)</f>
        <v>0</v>
      </c>
      <c r="F178" s="43"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7" t="str">
        <f t="shared" ca="1" si="22"/>
        <v/>
      </c>
      <c r="H178" s="30" t="str">
        <f t="shared" si="23"/>
        <v>Sling OrangeHopster</v>
      </c>
      <c r="I178" s="31" t="s">
        <v>247</v>
      </c>
      <c r="K178" s="28" t="str">
        <f t="shared" si="26"/>
        <v>Sling Orange/Hopster</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191</v>
      </c>
      <c r="B179" s="78" t="s">
        <v>563</v>
      </c>
      <c r="C179" s="114">
        <v>5</v>
      </c>
      <c r="D179" s="132"/>
      <c r="E179" s="130">
        <f ca="1">COUNTIFS(Data!$D$1:$D$1000,1,OFFSET(Data!$A$1,0,MATCH($A179,Data!$1:$1,0)-1,1000,1),B179)</f>
        <v>0</v>
      </c>
      <c r="F179" s="43"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7" t="str">
        <f t="shared" ca="1" si="22"/>
        <v/>
      </c>
      <c r="H179" s="30" t="str">
        <f t="shared" si="23"/>
        <v>Sling OrangeItaliano Mini</v>
      </c>
      <c r="I179" s="31" t="s">
        <v>247</v>
      </c>
      <c r="K179" s="28" t="str">
        <f t="shared" si="26"/>
        <v>Sling Orange/Italiano Mini</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191</v>
      </c>
      <c r="B180" s="78" t="s">
        <v>530</v>
      </c>
      <c r="C180" s="114">
        <v>5</v>
      </c>
      <c r="D180" s="132"/>
      <c r="E180" s="130">
        <f ca="1">COUNTIFS(Data!$D$1:$D$1000,1,OFFSET(Data!$A$1,0,MATCH($A180,Data!$1:$1,0)-1,1000,1),B180)</f>
        <v>0</v>
      </c>
      <c r="F180" s="43"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7" t="str">
        <f t="shared" ref="G180:G213" ca="1" si="27">IF(E180=0,"",C180/E180)</f>
        <v/>
      </c>
      <c r="H180" s="30" t="str">
        <f t="shared" ref="H180:H213" si="28">A180&amp;B180&amp;D180</f>
        <v>Sling OrangeKids Extra</v>
      </c>
      <c r="I180" s="31" t="s">
        <v>247</v>
      </c>
      <c r="K180" s="28" t="str">
        <f t="shared" si="26"/>
        <v>Sling Orange/Kids Extra</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191</v>
      </c>
      <c r="B181" s="78" t="s">
        <v>532</v>
      </c>
      <c r="C181" s="114">
        <v>5</v>
      </c>
      <c r="D181" s="132"/>
      <c r="E181" s="130">
        <f ca="1">COUNTIFS(Data!$D$1:$D$1000,1,OFFSET(Data!$A$1,0,MATCH($A181,Data!$1:$1,0)-1,1000,1),B181)</f>
        <v>1</v>
      </c>
      <c r="F181" s="43"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7">
        <f t="shared" ca="1" si="27"/>
        <v>5</v>
      </c>
      <c r="H181" s="30" t="str">
        <f t="shared" si="28"/>
        <v>Sling OrangeLifestyle Extra</v>
      </c>
      <c r="I181" s="31" t="s">
        <v>247</v>
      </c>
      <c r="K181" s="28" t="str">
        <f t="shared" si="26"/>
        <v>Sling Orange/Lifestyle Extra</v>
      </c>
      <c r="L181" s="45" t="str">
        <f t="array" aca="1" ref="L181" ca="1">_xlfn.TEXTJOIN(", ",TRUE,IF((Data!$D$1:$D$1000=1)*(OFFSET(Data!$A$1,0,MATCH($A181,Data!$1:$1,0)-1,1000,1)=$B181),Data!$A$1:$A$1000,""))</f>
        <v>Cooking Channel</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191</v>
      </c>
      <c r="B182" s="78" t="s">
        <v>888</v>
      </c>
      <c r="C182" s="114">
        <v>5</v>
      </c>
      <c r="D182" s="132"/>
      <c r="E182" s="130">
        <f ca="1">COUNTIFS(Data!$D$1:$D$1000,1,OFFSET(Data!$A$1,0,MATCH($A182,Data!$1:$1,0)-1,1000,1),B182)</f>
        <v>0</v>
      </c>
      <c r="F182" s="43"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7" t="str">
        <f t="shared" ca="1" si="27"/>
        <v/>
      </c>
      <c r="H182" s="30" t="str">
        <f t="shared" si="28"/>
        <v>Sling OrangeMagnolia Selects</v>
      </c>
      <c r="I182" s="31" t="s">
        <v>247</v>
      </c>
      <c r="K182" s="28" t="str">
        <f t="shared" si="26"/>
        <v>Sling Orange/Magnolia Selects</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191</v>
      </c>
      <c r="B183" s="78" t="s">
        <v>550</v>
      </c>
      <c r="C183" s="114">
        <v>5</v>
      </c>
      <c r="D183" s="132"/>
      <c r="E183" s="130">
        <f ca="1">COUNTIFS(Data!$D$1:$D$1000,1,OFFSET(Data!$A$1,0,MATCH($A183,Data!$1:$1,0)-1,1000,1),B183)</f>
        <v>0</v>
      </c>
      <c r="F183" s="43"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7" t="str">
        <f t="shared" ca="1" si="27"/>
        <v/>
      </c>
      <c r="H183" s="30" t="str">
        <f t="shared" si="28"/>
        <v>Sling OrangeMéxico</v>
      </c>
      <c r="I183" s="31" t="s">
        <v>247</v>
      </c>
      <c r="K183" s="28" t="str">
        <f t="shared" si="26"/>
        <v>Sling Orange/México</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191</v>
      </c>
      <c r="B184" s="78" t="s">
        <v>889</v>
      </c>
      <c r="C184" s="114">
        <v>3</v>
      </c>
      <c r="D184" s="132"/>
      <c r="E184" s="130">
        <f ca="1">COUNTIFS(Data!$D$1:$D$1000,1,OFFSET(Data!$A$1,0,MATCH($A184,Data!$1:$1,0)-1,1000,1),B184)</f>
        <v>0</v>
      </c>
      <c r="F184" s="43"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7" t="str">
        <f t="shared" ca="1" si="27"/>
        <v/>
      </c>
      <c r="H184" s="30" t="str">
        <f t="shared" si="28"/>
        <v>Sling OrangeMonsters &amp; Nightmares</v>
      </c>
      <c r="I184" s="31" t="s">
        <v>247</v>
      </c>
      <c r="K184" s="28" t="str">
        <f t="shared" si="26"/>
        <v>Sling Orange/Monsters &amp; Nightmares</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191</v>
      </c>
      <c r="B185" s="78" t="s">
        <v>167</v>
      </c>
      <c r="C185" s="114">
        <v>29</v>
      </c>
      <c r="D185" s="132"/>
      <c r="E185" s="130">
        <f ca="1">COUNTIFS(Data!$D$1:$D$1000,1,OFFSET(Data!$A$1,0,MATCH($A185,Data!$1:$1,0)-1,1000,1),B185)</f>
        <v>0</v>
      </c>
      <c r="F185" s="43"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7" t="str">
        <f t="shared" ca="1" si="27"/>
        <v/>
      </c>
      <c r="H185" s="30" t="str">
        <f t="shared" si="28"/>
        <v>Sling OrangeNBA League Pass</v>
      </c>
      <c r="I185" s="31" t="s">
        <v>247</v>
      </c>
      <c r="K185" s="28" t="str">
        <f t="shared" si="26"/>
        <v>Sling Orange/NBA League Pass</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191</v>
      </c>
      <c r="B186" s="78" t="s">
        <v>531</v>
      </c>
      <c r="C186" s="114">
        <v>5</v>
      </c>
      <c r="D186" s="132"/>
      <c r="E186" s="130">
        <f ca="1">COUNTIFS(Data!$D$1:$D$1000,1,OFFSET(Data!$A$1,0,MATCH($A186,Data!$1:$1,0)-1,1000,1),B186)</f>
        <v>0</v>
      </c>
      <c r="F186" s="43"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7" t="str">
        <f t="shared" ca="1" si="27"/>
        <v/>
      </c>
      <c r="H186" s="30" t="str">
        <f t="shared" si="28"/>
        <v>Sling OrangeNews Extra</v>
      </c>
      <c r="I186" s="31" t="s">
        <v>247</v>
      </c>
      <c r="K186" s="28" t="str">
        <f t="shared" si="26"/>
        <v>Sling Orange/News Extra</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191</v>
      </c>
      <c r="B187" s="78" t="s">
        <v>545</v>
      </c>
      <c r="C187" s="114">
        <v>5</v>
      </c>
      <c r="D187" s="132"/>
      <c r="E187" s="130">
        <f ca="1">COUNTIFS(Data!$D$1:$D$1000,1,OFFSET(Data!$A$1,0,MATCH($A187,Data!$1:$1,0)-1,1000,1),B187)</f>
        <v>0</v>
      </c>
      <c r="F187" s="43"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7" t="str">
        <f t="shared" ca="1" si="27"/>
        <v/>
      </c>
      <c r="H187" s="30" t="str">
        <f t="shared" si="28"/>
        <v>Sling OrangeOutside TV Features</v>
      </c>
      <c r="I187" s="31" t="s">
        <v>247</v>
      </c>
      <c r="K187" s="28" t="str">
        <f t="shared" ref="K187" si="29">A187&amp;"/"&amp;B187</f>
        <v>Sling Orange/Outside TV Features</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191</v>
      </c>
      <c r="B188" s="78" t="s">
        <v>546</v>
      </c>
      <c r="C188" s="114">
        <v>6</v>
      </c>
      <c r="D188" s="132"/>
      <c r="E188" s="130">
        <f ca="1">COUNTIFS(Data!$D$1:$D$1000,1,OFFSET(Data!$A$1,0,MATCH($A188,Data!$1:$1,0)-1,1000,1),B188)</f>
        <v>0</v>
      </c>
      <c r="F188" s="43"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7" t="str">
        <f t="shared" ca="1" si="27"/>
        <v/>
      </c>
      <c r="H188" s="30" t="str">
        <f t="shared" si="28"/>
        <v>Sling OrangePantaya</v>
      </c>
      <c r="I188" s="31" t="s">
        <v>247</v>
      </c>
      <c r="K188" s="28" t="str">
        <f t="shared" ref="K188:K189" si="30">A188&amp;"/"&amp;B188</f>
        <v>Sling Orange/Pantaya</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191</v>
      </c>
      <c r="B189" s="78" t="s">
        <v>564</v>
      </c>
      <c r="C189" s="114">
        <v>15</v>
      </c>
      <c r="D189" s="132"/>
      <c r="E189" s="130">
        <f ca="1">COUNTIFS(Data!$D$1:$D$1000,1,OFFSET(Data!$A$1,0,MATCH($A189,Data!$1:$1,0)-1,1000,1),B189)</f>
        <v>0</v>
      </c>
      <c r="F189" s="43"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7" t="str">
        <f t="shared" ca="1" si="27"/>
        <v/>
      </c>
      <c r="H189" s="30" t="str">
        <f t="shared" si="28"/>
        <v>Sling OrangePolish Mini</v>
      </c>
      <c r="I189" s="31" t="s">
        <v>247</v>
      </c>
      <c r="K189" s="28" t="str">
        <f t="shared" si="30"/>
        <v>Sling Orange/Polish Mini</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191</v>
      </c>
      <c r="B190" s="78" t="s">
        <v>66</v>
      </c>
      <c r="C190" s="114">
        <v>10</v>
      </c>
      <c r="D190" s="132"/>
      <c r="E190" s="130">
        <f ca="1">COUNTIFS(Data!$D$1:$D$1000,1,OFFSET(Data!$A$1,0,MATCH($A190,Data!$1:$1,0)-1,1000,1),B190)</f>
        <v>0</v>
      </c>
      <c r="F190" s="43"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7" t="str">
        <f t="shared" ca="1" si="27"/>
        <v/>
      </c>
      <c r="H190" s="30" t="str">
        <f t="shared" si="28"/>
        <v>Sling OrangeShowtime</v>
      </c>
      <c r="I190" s="31" t="s">
        <v>247</v>
      </c>
      <c r="K190" s="28" t="str">
        <f t="shared" ref="K190" si="31">A190&amp;"/"&amp;B190</f>
        <v>Sling Orange/Showtime</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191</v>
      </c>
      <c r="B191" s="78" t="s">
        <v>528</v>
      </c>
      <c r="C191" s="114">
        <v>10</v>
      </c>
      <c r="D191" s="132"/>
      <c r="E191" s="130">
        <f ca="1">COUNTIFS(Data!$D$1:$D$1000,1,OFFSET(Data!$A$1,0,MATCH($A191,Data!$1:$1,0)-1,1000,1),B191)</f>
        <v>0</v>
      </c>
      <c r="F191" s="43"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7" t="str">
        <f t="shared" ca="1" si="27"/>
        <v/>
      </c>
      <c r="H191" s="30" t="str">
        <f t="shared" si="28"/>
        <v>Sling OrangeSports Extra</v>
      </c>
      <c r="I191" s="31" t="s">
        <v>247</v>
      </c>
      <c r="K191" s="28" t="str">
        <f t="shared" si="26"/>
        <v>Sling Orange/Sports Extra</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191</v>
      </c>
      <c r="B192" s="78" t="s">
        <v>67</v>
      </c>
      <c r="C192" s="114">
        <v>9</v>
      </c>
      <c r="D192" s="132"/>
      <c r="E192" s="130">
        <f ca="1">COUNTIFS(Data!$D$1:$D$1000,1,OFFSET(Data!$A$1,0,MATCH($A192,Data!$1:$1,0)-1,1000,1),B192)</f>
        <v>0</v>
      </c>
      <c r="F192" s="43"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7" t="str">
        <f t="shared" ca="1" si="27"/>
        <v/>
      </c>
      <c r="H192" s="30" t="str">
        <f t="shared" si="28"/>
        <v>Sling OrangeStarz</v>
      </c>
      <c r="I192" s="31" t="s">
        <v>247</v>
      </c>
      <c r="K192" s="28" t="str">
        <f t="shared" si="26"/>
        <v>Sling Orange/Starz</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191</v>
      </c>
      <c r="B193" s="78" t="s">
        <v>547</v>
      </c>
      <c r="C193" s="114">
        <v>7</v>
      </c>
      <c r="D193" s="132"/>
      <c r="E193" s="130">
        <f ca="1">COUNTIFS(Data!$D$1:$D$1000,1,OFFSET(Data!$A$1,0,MATCH($A193,Data!$1:$1,0)-1,1000,1),B193)</f>
        <v>0</v>
      </c>
      <c r="F193" s="43"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7" t="str">
        <f t="shared" ca="1" si="27"/>
        <v/>
      </c>
      <c r="H193" s="30" t="str">
        <f t="shared" si="28"/>
        <v>Sling OrangeStingray Karaoke</v>
      </c>
      <c r="I193" s="31" t="s">
        <v>247</v>
      </c>
      <c r="K193" s="28" t="str">
        <f t="shared" ref="K193" si="32">A193&amp;"/"&amp;B193</f>
        <v>Sling Orange/Stingray Karaoke</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191</v>
      </c>
      <c r="B194" s="78" t="s">
        <v>892</v>
      </c>
      <c r="C194" s="114">
        <v>8</v>
      </c>
      <c r="D194" s="132"/>
      <c r="E194" s="130">
        <f ca="1">COUNTIFS(Data!$D$1:$D$1000,1,OFFSET(Data!$A$1,0,MATCH($A194,Data!$1:$1,0)-1,1000,1),B194)</f>
        <v>0</v>
      </c>
      <c r="F194" s="43"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7" t="str">
        <f t="shared" ca="1" si="27"/>
        <v/>
      </c>
      <c r="H194" s="30" t="str">
        <f t="shared" si="28"/>
        <v>Sling OrangeStingray Qello</v>
      </c>
      <c r="I194" s="31" t="s">
        <v>247</v>
      </c>
      <c r="K194" s="28" t="str">
        <f t="shared" si="26"/>
        <v>Sling Orange/Stingray Qello</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191</v>
      </c>
      <c r="B195" s="78" t="s">
        <v>551</v>
      </c>
      <c r="C195" s="114">
        <v>5</v>
      </c>
      <c r="D195" s="132"/>
      <c r="E195" s="130">
        <f ca="1">COUNTIFS(Data!$D$1:$D$1000,1,OFFSET(Data!$A$1,0,MATCH($A195,Data!$1:$1,0)-1,1000,1),B195)</f>
        <v>0</v>
      </c>
      <c r="F195" s="43"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7" t="str">
        <f t="shared" ca="1" si="27"/>
        <v/>
      </c>
      <c r="H195" s="30" t="str">
        <f t="shared" si="28"/>
        <v>Sling OrangeSudamérica</v>
      </c>
      <c r="I195" s="31" t="s">
        <v>247</v>
      </c>
      <c r="K195" s="28" t="str">
        <f t="shared" si="26"/>
        <v>Sling Orange/Sudamérica</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191</v>
      </c>
      <c r="B196" s="78" t="s">
        <v>566</v>
      </c>
      <c r="C196" s="114">
        <v>10</v>
      </c>
      <c r="D196" s="132"/>
      <c r="E196" s="130">
        <f ca="1">COUNTIFS(Data!$D$1:$D$1000,1,OFFSET(Data!$A$1,0,MATCH($A196,Data!$1:$1,0)-1,1000,1),B196)</f>
        <v>0</v>
      </c>
      <c r="F196" s="43"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7" t="str">
        <f t="shared" ca="1" si="27"/>
        <v/>
      </c>
      <c r="H196" s="30" t="str">
        <f t="shared" si="28"/>
        <v>Sling OrangeSun TV Mini</v>
      </c>
      <c r="I196" s="31" t="s">
        <v>247</v>
      </c>
      <c r="K196" s="28" t="str">
        <f t="shared" ref="K196:K200" si="33">A196&amp;"/"&amp;B196</f>
        <v>Sling Orange/Sun TV Mini</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191</v>
      </c>
      <c r="B197" s="78" t="s">
        <v>558</v>
      </c>
      <c r="C197" s="114">
        <v>5</v>
      </c>
      <c r="D197" s="132"/>
      <c r="E197" s="130">
        <f ca="1">COUNTIFS(Data!$D$1:$D$1000,1,OFFSET(Data!$A$1,0,MATCH($A197,Data!$1:$1,0)-1,1000,1),B197)</f>
        <v>0</v>
      </c>
      <c r="F197" s="43"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7" t="str">
        <f t="shared" ca="1" si="27"/>
        <v/>
      </c>
      <c r="H197" s="30" t="str">
        <f t="shared" si="28"/>
        <v>Sling OrangeTamil Mini</v>
      </c>
      <c r="I197" s="31" t="s">
        <v>247</v>
      </c>
      <c r="K197" s="28" t="str">
        <f t="shared" si="33"/>
        <v>Sling Orange/Tamil Mini</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191</v>
      </c>
      <c r="B198" s="78" t="s">
        <v>557</v>
      </c>
      <c r="C198" s="114">
        <v>5</v>
      </c>
      <c r="D198" s="132"/>
      <c r="E198" s="130">
        <f ca="1">COUNTIFS(Data!$D$1:$D$1000,1,OFFSET(Data!$A$1,0,MATCH($A198,Data!$1:$1,0)-1,1000,1),B198)</f>
        <v>0</v>
      </c>
      <c r="F198" s="43"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7" t="str">
        <f t="shared" ca="1" si="27"/>
        <v/>
      </c>
      <c r="H198" s="30" t="str">
        <f t="shared" si="28"/>
        <v>Sling OrangeTelugu Mini</v>
      </c>
      <c r="I198" s="31" t="s">
        <v>247</v>
      </c>
      <c r="K198" s="28" t="str">
        <f t="shared" si="33"/>
        <v>Sling Orange/Telugu Mini</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row r="199" spans="1:31" ht="13.3" thickBot="1" x14ac:dyDescent="0.4">
      <c r="A199" s="77" t="s">
        <v>191</v>
      </c>
      <c r="B199" s="78" t="s">
        <v>567</v>
      </c>
      <c r="C199" s="114">
        <v>3</v>
      </c>
      <c r="D199" s="132"/>
      <c r="E199" s="130">
        <f ca="1">COUNTIFS(Data!$D$1:$D$1000,1,OFFSET(Data!$A$1,0,MATCH($A199,Data!$1:$1,0)-1,1000,1),B199)</f>
        <v>0</v>
      </c>
      <c r="F199" s="43" t="str">
        <f ca="1">IF(VLOOKUP(A199,Services!$A$1:$B$19,2,0)="Exclude","Service Excluded",IF(D199="x",IF(B199="Yes",IF(COUNTIFS($A$2:$A$18,MID(A199,1,3)&amp;"*",$D$2:$D$18,"x")=1,"","Duplicate service selected: "&amp;MID(A199,1,FIND(" ",A199)-1)),IF(ISNUMBER(MATCH(A199&amp;"Yesx",$H:$H,0)),"","Base service is not selected")),IF(AND(E199&gt;0,price_limit&lt;&gt;0,G199&gt;price_limit),"Exceeds price limit: "&amp;TEXT(price_limit,"$0.00"),"")))</f>
        <v/>
      </c>
      <c r="G199" s="67" t="str">
        <f t="shared" ca="1" si="27"/>
        <v/>
      </c>
      <c r="H199" s="30" t="str">
        <f t="shared" si="28"/>
        <v>Sling OrangeThe Country Network</v>
      </c>
      <c r="I199" s="31" t="s">
        <v>247</v>
      </c>
      <c r="K199" s="28" t="str">
        <f t="shared" si="33"/>
        <v>Sling Orange/The Country Network</v>
      </c>
      <c r="L199" s="45" t="str">
        <f t="array" aca="1" ref="L199" ca="1">_xlfn.TEXTJOIN(", ",TRUE,IF((Data!$D$1:$D$1000=1)*(OFFSET(Data!$A$1,0,MATCH($A199,Data!$1:$1,0)-1,1000,1)=$B199),Data!$A$1:$A$1000,""))</f>
        <v/>
      </c>
      <c r="M199" s="45"/>
      <c r="N199" s="45"/>
      <c r="O199" s="45"/>
      <c r="P199" s="45"/>
      <c r="Q199" s="45"/>
      <c r="R199" s="45"/>
      <c r="S199" s="45"/>
      <c r="T199" s="45"/>
      <c r="U199" s="45"/>
      <c r="V199" s="45"/>
      <c r="W199" s="45"/>
      <c r="X199" s="45"/>
      <c r="Y199" s="45"/>
      <c r="Z199" s="45"/>
      <c r="AA199" s="45"/>
      <c r="AB199" s="45"/>
      <c r="AC199" s="45"/>
      <c r="AD199" s="45"/>
      <c r="AE199" s="45"/>
    </row>
    <row r="200" spans="1:31" ht="13.3" thickBot="1" x14ac:dyDescent="0.4">
      <c r="A200" s="77" t="s">
        <v>191</v>
      </c>
      <c r="B200" s="78" t="s">
        <v>875</v>
      </c>
      <c r="C200" s="114">
        <v>20</v>
      </c>
      <c r="D200" s="132"/>
      <c r="E200" s="130">
        <f ca="1">COUNTIFS(Data!$D$1:$D$1000,1,OFFSET(Data!$A$1,0,MATCH($A200,Data!$1:$1,0)-1,1000,1),B200)</f>
        <v>0</v>
      </c>
      <c r="F200" s="43" t="str">
        <f ca="1">IF(VLOOKUP(A200,Services!$A$1:$B$19,2,0)="Exclude","Service Excluded",IF(D200="x",IF(B200="Yes",IF(COUNTIFS($A$2:$A$18,MID(A200,1,3)&amp;"*",$D$2:$D$18,"x")=1,"","Duplicate service selected: "&amp;MID(A200,1,FIND(" ",A200)-1)),IF(ISNUMBER(MATCH(A200&amp;"Yesx",$H:$H,0)),"","Base service is not selected")),IF(AND(E200&gt;0,price_limit&lt;&gt;0,G200&gt;price_limit),"Exceeds price limit: "&amp;TEXT(price_limit,"$0.00"),"")))</f>
        <v/>
      </c>
      <c r="G200" s="67" t="str">
        <f t="shared" ca="1" si="27"/>
        <v/>
      </c>
      <c r="H200" s="30" t="str">
        <f t="shared" si="28"/>
        <v>Sling OrangeTotal TV Deal</v>
      </c>
      <c r="I200" s="31" t="s">
        <v>247</v>
      </c>
      <c r="K200" s="28" t="str">
        <f t="shared" si="33"/>
        <v>Sling Orange/Total TV Deal</v>
      </c>
      <c r="L200" s="45" t="str">
        <f t="array" aca="1" ref="L200" ca="1">_xlfn.TEXTJOIN(", ",TRUE,IF((Data!$D$1:$D$1000=1)*(OFFSET(Data!$A$1,0,MATCH($A200,Data!$1:$1,0)-1,1000,1)=$B200),Data!$A$1:$A$1000,""))</f>
        <v/>
      </c>
      <c r="M200" s="45"/>
      <c r="N200" s="45"/>
      <c r="O200" s="45"/>
      <c r="P200" s="45"/>
      <c r="Q200" s="45"/>
      <c r="R200" s="45"/>
      <c r="S200" s="45"/>
      <c r="T200" s="45"/>
      <c r="U200" s="45"/>
      <c r="V200" s="45"/>
      <c r="W200" s="45"/>
      <c r="X200" s="45"/>
      <c r="Y200" s="45"/>
      <c r="Z200" s="45"/>
      <c r="AA200" s="45"/>
      <c r="AB200" s="45"/>
      <c r="AC200" s="45"/>
      <c r="AD200" s="45"/>
      <c r="AE200" s="45"/>
    </row>
    <row r="201" spans="1:31" ht="13.3" thickBot="1" x14ac:dyDescent="0.4">
      <c r="A201" s="77" t="s">
        <v>191</v>
      </c>
      <c r="B201" s="78" t="s">
        <v>548</v>
      </c>
      <c r="C201" s="114">
        <v>5</v>
      </c>
      <c r="D201" s="132"/>
      <c r="E201" s="130">
        <f ca="1">COUNTIFS(Data!$D$1:$D$1000,1,OFFSET(Data!$A$1,0,MATCH($A201,Data!$1:$1,0)-1,1000,1),B201)</f>
        <v>0</v>
      </c>
      <c r="F201" s="43" t="str">
        <f ca="1">IF(VLOOKUP(A201,Services!$A$1:$B$19,2,0)="Exclude","Service Excluded",IF(D201="x",IF(B201="Yes",IF(COUNTIFS($A$2:$A$18,MID(A201,1,3)&amp;"*",$D$2:$D$18,"x")=1,"","Duplicate service selected: "&amp;MID(A201,1,FIND(" ",A201)-1)),IF(ISNUMBER(MATCH(A201&amp;"Yesx",$H:$H,0)),"","Base service is not selected")),IF(AND(E201&gt;0,price_limit&lt;&gt;0,G201&gt;price_limit),"Exceeds price limit: "&amp;TEXT(price_limit,"$0.00"),"")))</f>
        <v/>
      </c>
      <c r="G201" s="67" t="str">
        <f t="shared" ca="1" si="27"/>
        <v/>
      </c>
      <c r="H201" s="30" t="str">
        <f t="shared" si="28"/>
        <v>Sling OrangeUP Faith &amp; Family</v>
      </c>
      <c r="I201" s="31" t="s">
        <v>247</v>
      </c>
      <c r="K201" s="28" t="str">
        <f t="shared" ref="K201:K204" si="34">A201&amp;"/"&amp;B201</f>
        <v>Sling Orange/UP Faith &amp; Family</v>
      </c>
      <c r="L201" s="45" t="str">
        <f t="array" aca="1" ref="L201" ca="1">_xlfn.TEXTJOIN(", ",TRUE,IF((Data!$D$1:$D$1000=1)*(OFFSET(Data!$A$1,0,MATCH($A201,Data!$1:$1,0)-1,1000,1)=$B201),Data!$A$1:$A$1000,""))</f>
        <v/>
      </c>
      <c r="M201" s="45"/>
      <c r="N201" s="45"/>
      <c r="O201" s="45"/>
      <c r="P201" s="45"/>
      <c r="Q201" s="45"/>
      <c r="R201" s="45"/>
      <c r="S201" s="45"/>
      <c r="T201" s="45"/>
      <c r="U201" s="45"/>
      <c r="V201" s="45"/>
      <c r="W201" s="45"/>
      <c r="X201" s="45"/>
      <c r="Y201" s="45"/>
      <c r="Z201" s="45"/>
      <c r="AA201" s="45"/>
      <c r="AB201" s="45"/>
      <c r="AC201" s="45"/>
      <c r="AD201" s="45"/>
      <c r="AE201" s="45"/>
    </row>
    <row r="202" spans="1:31" ht="13.3" thickBot="1" x14ac:dyDescent="0.4">
      <c r="A202" s="77" t="s">
        <v>191</v>
      </c>
      <c r="B202" s="78" t="s">
        <v>330</v>
      </c>
      <c r="C202" s="114">
        <v>4</v>
      </c>
      <c r="D202" s="132"/>
      <c r="E202" s="130">
        <f ca="1">COUNTIFS(Data!$D$1:$D$1000,1,OFFSET(Data!$A$1,0,MATCH($A202,Data!$1:$1,0)-1,1000,1),B202)</f>
        <v>0</v>
      </c>
      <c r="F202" s="43" t="str">
        <f ca="1">IF(VLOOKUP(A202,Services!$A$1:$B$19,2,0)="Exclude","Service Excluded",IF(D202="x",IF(B202="Yes",IF(COUNTIFS($A$2:$A$18,MID(A202,1,3)&amp;"*",$D$2:$D$18,"x")=1,"","Duplicate service selected: "&amp;MID(A202,1,FIND(" ",A202)-1)),IF(ISNUMBER(MATCH(A202&amp;"Yesx",$H:$H,0)),"","Base service is not selected")),IF(AND(E202&gt;0,price_limit&lt;&gt;0,G202&gt;price_limit),"Exceeds price limit: "&amp;TEXT(price_limit,"$0.00"),"")))</f>
        <v/>
      </c>
      <c r="G202" s="67" t="str">
        <f t="shared" ca="1" si="27"/>
        <v/>
      </c>
      <c r="H202" s="30" t="str">
        <f t="shared" si="28"/>
        <v>Sling OrangeVSIN</v>
      </c>
      <c r="I202" s="31" t="s">
        <v>247</v>
      </c>
      <c r="K202" s="28" t="str">
        <f t="shared" si="34"/>
        <v>Sling Orange/VSIN</v>
      </c>
      <c r="L202" s="45" t="str">
        <f t="array" aca="1" ref="L202" ca="1">_xlfn.TEXTJOIN(", ",TRUE,IF((Data!$D$1:$D$1000=1)*(OFFSET(Data!$A$1,0,MATCH($A202,Data!$1:$1,0)-1,1000,1)=$B202),Data!$A$1:$A$1000,""))</f>
        <v/>
      </c>
      <c r="M202" s="45"/>
      <c r="N202" s="45"/>
      <c r="O202" s="45"/>
      <c r="P202" s="45"/>
      <c r="Q202" s="45"/>
      <c r="R202" s="45"/>
      <c r="S202" s="45"/>
      <c r="T202" s="45"/>
      <c r="U202" s="45"/>
      <c r="V202" s="45"/>
      <c r="W202" s="45"/>
      <c r="X202" s="45"/>
      <c r="Y202" s="45"/>
      <c r="Z202" s="45"/>
      <c r="AA202" s="45"/>
      <c r="AB202" s="45"/>
      <c r="AC202" s="45"/>
      <c r="AD202" s="45"/>
      <c r="AE202" s="45"/>
    </row>
    <row r="203" spans="1:31" ht="13.3" thickBot="1" x14ac:dyDescent="0.4">
      <c r="A203" s="77" t="s">
        <v>191</v>
      </c>
      <c r="B203" s="78" t="s">
        <v>890</v>
      </c>
      <c r="C203" s="114">
        <v>3</v>
      </c>
      <c r="D203" s="132"/>
      <c r="E203" s="130">
        <f ca="1">COUNTIFS(Data!$D$1:$D$1000,1,OFFSET(Data!$A$1,0,MATCH($A203,Data!$1:$1,0)-1,1000,1),B203)</f>
        <v>0</v>
      </c>
      <c r="F203" s="43" t="str">
        <f ca="1">IF(VLOOKUP(A203,Services!$A$1:$B$19,2,0)="Exclude","Service Excluded",IF(D203="x",IF(B203="Yes",IF(COUNTIFS($A$2:$A$18,MID(A203,1,3)&amp;"*",$D$2:$D$18,"x")=1,"","Duplicate service selected: "&amp;MID(A203,1,FIND(" ",A203)-1)),IF(ISNUMBER(MATCH(A203&amp;"Yesx",$H:$H,0)),"","Base service is not selected")),IF(AND(E203&gt;0,price_limit&lt;&gt;0,G203&gt;price_limit),"Exceeds price limit: "&amp;TEXT(price_limit,"$0.00"),"")))</f>
        <v/>
      </c>
      <c r="G203" s="67" t="str">
        <f t="shared" ca="1" si="27"/>
        <v/>
      </c>
      <c r="H203" s="30" t="str">
        <f t="shared" si="28"/>
        <v>Sling OrangeWarriors &amp; Gangsters</v>
      </c>
      <c r="I203" s="31" t="s">
        <v>247</v>
      </c>
      <c r="K203" s="28" t="str">
        <f t="shared" si="34"/>
        <v>Sling Orange/Warriors &amp; Gangsters</v>
      </c>
      <c r="L203" s="45" t="str">
        <f t="array" aca="1" ref="L203" ca="1">_xlfn.TEXTJOIN(", ",TRUE,IF((Data!$D$1:$D$1000=1)*(OFFSET(Data!$A$1,0,MATCH($A203,Data!$1:$1,0)-1,1000,1)=$B203),Data!$A$1:$A$1000,""))</f>
        <v/>
      </c>
      <c r="M203" s="45"/>
      <c r="N203" s="45"/>
      <c r="O203" s="45"/>
      <c r="P203" s="45"/>
      <c r="Q203" s="45"/>
      <c r="R203" s="45"/>
      <c r="S203" s="45"/>
      <c r="T203" s="45"/>
      <c r="U203" s="45"/>
      <c r="V203" s="45"/>
      <c r="W203" s="45"/>
      <c r="X203" s="45"/>
      <c r="Y203" s="45"/>
      <c r="Z203" s="45"/>
      <c r="AA203" s="45"/>
      <c r="AB203" s="45"/>
      <c r="AC203" s="45"/>
      <c r="AD203" s="45"/>
      <c r="AE203" s="45"/>
    </row>
    <row r="204" spans="1:31" ht="13.3" thickBot="1" x14ac:dyDescent="0.4">
      <c r="A204" s="77" t="s">
        <v>191</v>
      </c>
      <c r="B204" s="78" t="s">
        <v>555</v>
      </c>
      <c r="C204" s="114">
        <v>5</v>
      </c>
      <c r="D204" s="132"/>
      <c r="E204" s="130">
        <f ca="1">COUNTIFS(Data!$D$1:$D$1000,1,OFFSET(Data!$A$1,0,MATCH($A204,Data!$1:$1,0)-1,1000,1),B204)</f>
        <v>0</v>
      </c>
      <c r="F204" s="43" t="str">
        <f ca="1">IF(VLOOKUP(A204,Services!$A$1:$B$19,2,0)="Exclude","Service Excluded",IF(D204="x",IF(B204="Yes",IF(COUNTIFS($A$2:$A$18,MID(A204,1,3)&amp;"*",$D$2:$D$18,"x")=1,"","Duplicate service selected: "&amp;MID(A204,1,FIND(" ",A204)-1)),IF(ISNUMBER(MATCH(A204&amp;"Yesx",$H:$H,0)),"","Base service is not selected")),IF(AND(E204&gt;0,price_limit&lt;&gt;0,G204&gt;price_limit),"Exceeds price limit: "&amp;TEXT(price_limit,"$0.00"),"")))</f>
        <v/>
      </c>
      <c r="G204" s="67" t="str">
        <f t="shared" ca="1" si="27"/>
        <v/>
      </c>
      <c r="H204" s="30" t="str">
        <f t="shared" si="28"/>
        <v>Sling OrangeWillow Cricket Mini</v>
      </c>
      <c r="I204" s="31" t="s">
        <v>247</v>
      </c>
      <c r="K204" s="28" t="str">
        <f t="shared" si="34"/>
        <v>Sling Orange/Willow Cricket Mini</v>
      </c>
      <c r="L204" s="45" t="str">
        <f t="array" aca="1" ref="L204" ca="1">_xlfn.TEXTJOIN(", ",TRUE,IF((Data!$D$1:$D$1000=1)*(OFFSET(Data!$A$1,0,MATCH($A204,Data!$1:$1,0)-1,1000,1)=$B204),Data!$A$1:$A$1000,""))</f>
        <v/>
      </c>
      <c r="M204" s="45"/>
      <c r="N204" s="45"/>
      <c r="O204" s="45"/>
      <c r="P204" s="45"/>
      <c r="Q204" s="45"/>
      <c r="R204" s="45"/>
      <c r="S204" s="45"/>
      <c r="T204" s="45"/>
      <c r="U204" s="45"/>
      <c r="V204" s="45"/>
      <c r="W204" s="45"/>
      <c r="X204" s="45"/>
      <c r="Y204" s="45"/>
      <c r="Z204" s="45"/>
      <c r="AA204" s="45"/>
      <c r="AB204" s="45"/>
      <c r="AC204" s="45"/>
      <c r="AD204" s="45"/>
      <c r="AE204" s="45"/>
    </row>
    <row r="205" spans="1:31" ht="13.3" thickBot="1" x14ac:dyDescent="0.4">
      <c r="A205" s="77" t="s">
        <v>176</v>
      </c>
      <c r="B205" s="78" t="s">
        <v>165</v>
      </c>
      <c r="C205" s="35">
        <v>5</v>
      </c>
      <c r="D205" s="132"/>
      <c r="E205" s="130">
        <f ca="1">COUNTIFS(Data!$D$1:$D$1000,1,OFFSET(Data!$A$1,0,MATCH($A205,Data!$1:$1,0)-1,1000,1),B205)</f>
        <v>0</v>
      </c>
      <c r="F205" s="43" t="str">
        <f ca="1">IF(VLOOKUP(A205,Services!$A$1:$B$19,2,0)="Exclude","Service Excluded",IF(D205="x",IF(B205="Yes",IF(COUNTIFS($A$2:$A$18,MID(A205,1,3)&amp;"*",$D$2:$D$18,"x")=1,"","Duplicate service selected: "&amp;MID(A205,1,FIND(" ",A205)-1)),IF(ISNUMBER(MATCH(A205&amp;"Yesx",$H:$H,0)),"","Base service is not selected")),IF(AND(E205&gt;0,price_limit&lt;&gt;0,G205&gt;price_limit),"Exceeds price limit: "&amp;TEXT(price_limit,"$0.00"),"")))</f>
        <v/>
      </c>
      <c r="G205" s="67" t="str">
        <f t="shared" ca="1" si="27"/>
        <v/>
      </c>
      <c r="H205" s="30" t="str">
        <f t="shared" si="28"/>
        <v>YouTube TVAMC Premiere</v>
      </c>
      <c r="I205" s="31" t="s">
        <v>247</v>
      </c>
      <c r="K205" s="28" t="str">
        <f t="shared" si="26"/>
        <v>YouTube TV/AMC Premiere</v>
      </c>
      <c r="L205" s="45" t="str">
        <f t="array" aca="1" ref="L205" ca="1">_xlfn.TEXTJOIN(", ",TRUE,IF((Data!$D$1:$D$1000=1)*(OFFSET(Data!$A$1,0,MATCH($A205,Data!$1:$1,0)-1,1000,1)=$B205),Data!$A$1:$A$1000,""))</f>
        <v/>
      </c>
      <c r="M205" s="45"/>
      <c r="N205" s="45"/>
      <c r="O205" s="45"/>
      <c r="P205" s="45"/>
      <c r="Q205" s="45"/>
      <c r="R205" s="45"/>
      <c r="S205" s="45"/>
      <c r="T205" s="45"/>
      <c r="U205" s="45"/>
      <c r="V205" s="45"/>
      <c r="W205" s="45"/>
      <c r="X205" s="45"/>
      <c r="Y205" s="45"/>
      <c r="Z205" s="45"/>
      <c r="AA205" s="45"/>
      <c r="AB205" s="45"/>
      <c r="AC205" s="45"/>
      <c r="AD205" s="45"/>
      <c r="AE205" s="45"/>
    </row>
    <row r="206" spans="1:31" ht="13.3" thickBot="1" x14ac:dyDescent="0.4">
      <c r="A206" s="77" t="s">
        <v>176</v>
      </c>
      <c r="B206" s="78" t="s">
        <v>166</v>
      </c>
      <c r="C206" s="35">
        <v>3</v>
      </c>
      <c r="D206" s="132"/>
      <c r="E206" s="130">
        <f ca="1">COUNTIFS(Data!$D$1:$D$1000,1,OFFSET(Data!$A$1,0,MATCH($A206,Data!$1:$1,0)-1,1000,1),B206)</f>
        <v>0</v>
      </c>
      <c r="F206" s="43" t="str">
        <f ca="1">IF(VLOOKUP(A206,Services!$A$1:$B$19,2,0)="Exclude","Service Excluded",IF(D206="x",IF(B206="Yes",IF(COUNTIFS($A$2:$A$18,MID(A206,1,3)&amp;"*",$D$2:$D$18,"x")=1,"","Duplicate service selected: "&amp;MID(A206,1,FIND(" ",A206)-1)),IF(ISNUMBER(MATCH(A206&amp;"Yesx",$H:$H,0)),"","Base service is not selected")),IF(AND(E206&gt;0,price_limit&lt;&gt;0,G206&gt;price_limit),"Exceeds price limit: "&amp;TEXT(price_limit,"$0.00"),"")))</f>
        <v/>
      </c>
      <c r="G206" s="67" t="str">
        <f t="shared" ca="1" si="27"/>
        <v/>
      </c>
      <c r="H206" s="30" t="str">
        <f t="shared" si="28"/>
        <v>YouTube TVCuriosity Stream</v>
      </c>
      <c r="I206" s="31" t="s">
        <v>247</v>
      </c>
      <c r="K206" s="28" t="str">
        <f t="shared" si="26"/>
        <v>YouTube TV/Curiosity Stream</v>
      </c>
      <c r="L206" s="45" t="str">
        <f t="array" aca="1" ref="L206" ca="1">_xlfn.TEXTJOIN(", ",TRUE,IF((Data!$D$1:$D$1000=1)*(OFFSET(Data!$A$1,0,MATCH($A206,Data!$1:$1,0)-1,1000,1)=$B206),Data!$A$1:$A$1000,""))</f>
        <v/>
      </c>
      <c r="M206" s="45"/>
      <c r="N206" s="45"/>
      <c r="O206" s="45"/>
      <c r="P206" s="45"/>
      <c r="Q206" s="45"/>
      <c r="R206" s="45"/>
      <c r="S206" s="45"/>
      <c r="T206" s="45"/>
      <c r="U206" s="45"/>
      <c r="V206" s="45"/>
      <c r="W206" s="45"/>
      <c r="X206" s="45"/>
      <c r="Y206" s="45"/>
      <c r="Z206" s="45"/>
      <c r="AA206" s="45"/>
      <c r="AB206" s="45"/>
      <c r="AC206" s="45"/>
      <c r="AD206" s="45"/>
      <c r="AE206" s="45"/>
    </row>
    <row r="207" spans="1:31" ht="13.3" thickBot="1" x14ac:dyDescent="0.4">
      <c r="A207" s="77" t="s">
        <v>176</v>
      </c>
      <c r="B207" s="78" t="s">
        <v>32</v>
      </c>
      <c r="C207" s="35">
        <v>6</v>
      </c>
      <c r="D207" s="132"/>
      <c r="E207" s="130">
        <f ca="1">COUNTIFS(Data!$D$1:$D$1000,1,OFFSET(Data!$A$1,0,MATCH($A207,Data!$1:$1,0)-1,1000,1),B207)</f>
        <v>0</v>
      </c>
      <c r="F207" s="43" t="str">
        <f ca="1">IF(VLOOKUP(A207,Services!$A$1:$B$19,2,0)="Exclude","Service Excluded",IF(D207="x",IF(B207="Yes",IF(COUNTIFS($A$2:$A$18,MID(A207,1,3)&amp;"*",$D$2:$D$18,"x")=1,"","Duplicate service selected: "&amp;MID(A207,1,FIND(" ",A207)-1)),IF(ISNUMBER(MATCH(A207&amp;"Yesx",$H:$H,0)),"","Base service is not selected")),IF(AND(E207&gt;0,price_limit&lt;&gt;0,G207&gt;price_limit),"Exceeds price limit: "&amp;TEXT(price_limit,"$0.00"),"")))</f>
        <v/>
      </c>
      <c r="G207" s="67" t="str">
        <f t="shared" ca="1" si="27"/>
        <v/>
      </c>
      <c r="H207" s="30" t="str">
        <f t="shared" si="28"/>
        <v>YouTube TVEPIX</v>
      </c>
      <c r="I207" s="31" t="s">
        <v>247</v>
      </c>
      <c r="K207" s="28" t="str">
        <f t="shared" ref="K207" si="35">A207&amp;"/"&amp;B207</f>
        <v>YouTube TV/EPIX</v>
      </c>
      <c r="L207" s="45" t="str">
        <f t="array" aca="1" ref="L207" ca="1">_xlfn.TEXTJOIN(", ",TRUE,IF((Data!$D$1:$D$1000=1)*(OFFSET(Data!$A$1,0,MATCH($A207,Data!$1:$1,0)-1,1000,1)=$B207),Data!$A$1:$A$1000,""))</f>
        <v/>
      </c>
      <c r="M207" s="45"/>
      <c r="N207" s="45"/>
      <c r="O207" s="45"/>
      <c r="P207" s="45"/>
      <c r="Q207" s="45"/>
      <c r="R207" s="45"/>
      <c r="S207" s="45"/>
      <c r="T207" s="45"/>
      <c r="U207" s="45"/>
      <c r="V207" s="45"/>
      <c r="W207" s="45"/>
      <c r="X207" s="45"/>
      <c r="Y207" s="45"/>
      <c r="Z207" s="45"/>
      <c r="AA207" s="45"/>
      <c r="AB207" s="45"/>
      <c r="AC207" s="45"/>
      <c r="AD207" s="45"/>
      <c r="AE207" s="45"/>
    </row>
    <row r="208" spans="1:31" ht="13.3" thickBot="1" x14ac:dyDescent="0.4">
      <c r="A208" s="77" t="s">
        <v>176</v>
      </c>
      <c r="B208" s="78" t="s">
        <v>253</v>
      </c>
      <c r="C208" s="35">
        <v>15</v>
      </c>
      <c r="D208" s="132"/>
      <c r="E208" s="130">
        <f ca="1">COUNTIFS(Data!$D$1:$D$1000,1,OFFSET(Data!$A$1,0,MATCH($A208,Data!$1:$1,0)-1,1000,1),B208)</f>
        <v>0</v>
      </c>
      <c r="F208" s="43" t="str">
        <f ca="1">IF(VLOOKUP(A208,Services!$A$1:$B$19,2,0)="Exclude","Service Excluded",IF(D208="x",IF(B208="Yes",IF(COUNTIFS($A$2:$A$18,MID(A208,1,3)&amp;"*",$D$2:$D$18,"x")=1,"","Duplicate service selected: "&amp;MID(A208,1,FIND(" ",A208)-1)),IF(ISNUMBER(MATCH(A208&amp;"Yesx",$H:$H,0)),"","Base service is not selected")),IF(AND(E208&gt;0,price_limit&lt;&gt;0,G208&gt;price_limit),"Exceeds price limit: "&amp;TEXT(price_limit,"$0.00"),"")))</f>
        <v/>
      </c>
      <c r="G208" s="67" t="str">
        <f t="shared" ca="1" si="27"/>
        <v/>
      </c>
      <c r="H208" s="30" t="str">
        <f t="shared" si="28"/>
        <v>YouTube TVFOX Soccer Plus</v>
      </c>
      <c r="I208" s="31" t="s">
        <v>247</v>
      </c>
      <c r="K208" s="28" t="str">
        <f t="shared" si="26"/>
        <v>YouTube TV/FOX Soccer Plus</v>
      </c>
      <c r="L208" s="45" t="str">
        <f t="array" aca="1" ref="L208" ca="1">_xlfn.TEXTJOIN(", ",TRUE,IF((Data!$D$1:$D$1000=1)*(OFFSET(Data!$A$1,0,MATCH($A208,Data!$1:$1,0)-1,1000,1)=$B208),Data!$A$1:$A$1000,""))</f>
        <v/>
      </c>
      <c r="M208" s="45"/>
      <c r="N208" s="45"/>
      <c r="O208" s="45"/>
      <c r="P208" s="45"/>
      <c r="Q208" s="45"/>
      <c r="R208" s="45"/>
      <c r="S208" s="45"/>
      <c r="T208" s="45"/>
      <c r="U208" s="45"/>
      <c r="V208" s="45"/>
      <c r="W208" s="45"/>
      <c r="X208" s="45"/>
      <c r="Y208" s="45"/>
      <c r="Z208" s="45"/>
      <c r="AA208" s="45"/>
      <c r="AB208" s="45"/>
      <c r="AC208" s="45"/>
      <c r="AD208" s="45"/>
      <c r="AE208" s="45"/>
    </row>
    <row r="209" spans="1:31" ht="13.3" thickBot="1" x14ac:dyDescent="0.4">
      <c r="A209" s="77" t="s">
        <v>176</v>
      </c>
      <c r="B209" s="78" t="s">
        <v>167</v>
      </c>
      <c r="C209" s="35">
        <v>40</v>
      </c>
      <c r="D209" s="132"/>
      <c r="E209" s="130">
        <f ca="1">COUNTIFS(Data!$D$1:$D$1000,1,OFFSET(Data!$A$1,0,MATCH($A209,Data!$1:$1,0)-1,1000,1),B209)</f>
        <v>0</v>
      </c>
      <c r="F209" s="43" t="str">
        <f ca="1">IF(VLOOKUP(A209,Services!$A$1:$B$19,2,0)="Exclude","Service Excluded",IF(D209="x",IF(B209="Yes",IF(COUNTIFS($A$2:$A$18,MID(A209,1,3)&amp;"*",$D$2:$D$18,"x")=1,"","Duplicate service selected: "&amp;MID(A209,1,FIND(" ",A209)-1)),IF(ISNUMBER(MATCH(A209&amp;"Yesx",$H:$H,0)),"","Base service is not selected")),IF(AND(E209&gt;0,price_limit&lt;&gt;0,G209&gt;price_limit),"Exceeds price limit: "&amp;TEXT(price_limit,"$0.00"),"")))</f>
        <v/>
      </c>
      <c r="G209" s="67" t="str">
        <f t="shared" ca="1" si="27"/>
        <v/>
      </c>
      <c r="H209" s="30" t="str">
        <f t="shared" si="28"/>
        <v>YouTube TVNBA League Pass</v>
      </c>
      <c r="I209" s="31" t="s">
        <v>247</v>
      </c>
      <c r="K209" s="28" t="str">
        <f t="shared" si="26"/>
        <v>YouTube TV/NBA League Pass</v>
      </c>
      <c r="L209" s="45" t="str">
        <f t="array" aca="1" ref="L209" ca="1">_xlfn.TEXTJOIN(", ",TRUE,IF((Data!$D$1:$D$1000=1)*(OFFSET(Data!$A$1,0,MATCH($A209,Data!$1:$1,0)-1,1000,1)=$B209),Data!$A$1:$A$1000,""))</f>
        <v/>
      </c>
      <c r="M209" s="45"/>
      <c r="N209" s="45"/>
      <c r="O209" s="45"/>
      <c r="P209" s="45"/>
      <c r="Q209" s="45"/>
      <c r="R209" s="45"/>
      <c r="S209" s="45"/>
      <c r="T209" s="45"/>
      <c r="U209" s="45"/>
      <c r="V209" s="45"/>
      <c r="W209" s="45"/>
      <c r="X209" s="45"/>
      <c r="Y209" s="45"/>
      <c r="Z209" s="45"/>
      <c r="AA209" s="45"/>
      <c r="AB209" s="45"/>
      <c r="AC209" s="45"/>
      <c r="AD209" s="45"/>
      <c r="AE209" s="45"/>
    </row>
    <row r="210" spans="1:31" ht="13.3" thickBot="1" x14ac:dyDescent="0.4">
      <c r="A210" s="77" t="s">
        <v>176</v>
      </c>
      <c r="B210" s="78" t="s">
        <v>66</v>
      </c>
      <c r="C210" s="35">
        <v>7</v>
      </c>
      <c r="D210" s="132"/>
      <c r="E210" s="130">
        <f ca="1">COUNTIFS(Data!$D$1:$D$1000,1,OFFSET(Data!$A$1,0,MATCH($A210,Data!$1:$1,0)-1,1000,1),B210)</f>
        <v>0</v>
      </c>
      <c r="F210" s="43" t="str">
        <f ca="1">IF(VLOOKUP(A210,Services!$A$1:$B$19,2,0)="Exclude","Service Excluded",IF(D210="x",IF(B210="Yes",IF(COUNTIFS($A$2:$A$18,MID(A210,1,3)&amp;"*",$D$2:$D$18,"x")=1,"","Duplicate service selected: "&amp;MID(A210,1,FIND(" ",A210)-1)),IF(ISNUMBER(MATCH(A210&amp;"Yesx",$H:$H,0)),"","Base service is not selected")),IF(AND(E210&gt;0,price_limit&lt;&gt;0,G210&gt;price_limit),"Exceeds price limit: "&amp;TEXT(price_limit,"$0.00"),"")))</f>
        <v/>
      </c>
      <c r="G210" s="67" t="str">
        <f t="shared" ca="1" si="27"/>
        <v/>
      </c>
      <c r="H210" s="30" t="str">
        <f t="shared" si="28"/>
        <v>YouTube TVShowtime</v>
      </c>
      <c r="I210" s="31" t="s">
        <v>247</v>
      </c>
      <c r="K210" s="28" t="str">
        <f t="shared" si="26"/>
        <v>YouTube TV/Showtime</v>
      </c>
      <c r="L210" s="45" t="str">
        <f t="array" aca="1" ref="L210" ca="1">_xlfn.TEXTJOIN(", ",TRUE,IF((Data!$D$1:$D$1000=1)*(OFFSET(Data!$A$1,0,MATCH($A210,Data!$1:$1,0)-1,1000,1)=$B210),Data!$A$1:$A$1000,""))</f>
        <v/>
      </c>
      <c r="M210" s="45"/>
      <c r="N210" s="45"/>
      <c r="O210" s="45"/>
      <c r="P210" s="45"/>
      <c r="Q210" s="45"/>
      <c r="R210" s="45"/>
      <c r="S210" s="45"/>
      <c r="T210" s="45"/>
      <c r="U210" s="45"/>
      <c r="V210" s="45"/>
      <c r="W210" s="45"/>
      <c r="X210" s="45"/>
      <c r="Y210" s="45"/>
      <c r="Z210" s="45"/>
      <c r="AA210" s="45"/>
      <c r="AB210" s="45"/>
      <c r="AC210" s="45"/>
      <c r="AD210" s="45"/>
      <c r="AE210" s="45"/>
    </row>
    <row r="211" spans="1:31" ht="13.3" thickBot="1" x14ac:dyDescent="0.4">
      <c r="A211" s="77" t="s">
        <v>176</v>
      </c>
      <c r="B211" s="78" t="s">
        <v>168</v>
      </c>
      <c r="C211" s="35">
        <v>6</v>
      </c>
      <c r="D211" s="132"/>
      <c r="E211" s="130">
        <f ca="1">COUNTIFS(Data!$D$1:$D$1000,1,OFFSET(Data!$A$1,0,MATCH($A211,Data!$1:$1,0)-1,1000,1),B211)</f>
        <v>0</v>
      </c>
      <c r="F211" s="43" t="str">
        <f ca="1">IF(VLOOKUP(A211,Services!$A$1:$B$19,2,0)="Exclude","Service Excluded",IF(D211="x",IF(B211="Yes",IF(COUNTIFS($A$2:$A$18,MID(A211,1,3)&amp;"*",$D$2:$D$18,"x")=1,"","Duplicate service selected: "&amp;MID(A211,1,FIND(" ",A211)-1)),IF(ISNUMBER(MATCH(A211&amp;"Yesx",$H:$H,0)),"","Base service is not selected")),IF(AND(E211&gt;0,price_limit&lt;&gt;0,G211&gt;price_limit),"Exceeds price limit: "&amp;TEXT(price_limit,"$0.00"),"")))</f>
        <v/>
      </c>
      <c r="G211" s="67" t="str">
        <f t="shared" ca="1" si="27"/>
        <v/>
      </c>
      <c r="H211" s="30" t="str">
        <f t="shared" si="28"/>
        <v>YouTube TVShudder</v>
      </c>
      <c r="I211" s="31" t="s">
        <v>247</v>
      </c>
      <c r="K211" s="28" t="str">
        <f t="shared" si="26"/>
        <v>YouTube TV/Shudder</v>
      </c>
      <c r="L211" s="45" t="str">
        <f t="array" aca="1" ref="L211" ca="1">_xlfn.TEXTJOIN(", ",TRUE,IF((Data!$D$1:$D$1000=1)*(OFFSET(Data!$A$1,0,MATCH($A211,Data!$1:$1,0)-1,1000,1)=$B211),Data!$A$1:$A$1000,""))</f>
        <v/>
      </c>
      <c r="M211" s="45"/>
      <c r="N211" s="45"/>
      <c r="O211" s="45"/>
      <c r="P211" s="45"/>
      <c r="Q211" s="45"/>
      <c r="R211" s="45"/>
      <c r="S211" s="45"/>
      <c r="T211" s="45"/>
      <c r="U211" s="45"/>
      <c r="V211" s="45"/>
      <c r="W211" s="45"/>
      <c r="X211" s="45"/>
      <c r="Y211" s="45"/>
      <c r="Z211" s="45"/>
      <c r="AA211" s="45"/>
      <c r="AB211" s="45"/>
      <c r="AC211" s="45"/>
      <c r="AD211" s="45"/>
      <c r="AE211" s="45"/>
    </row>
    <row r="212" spans="1:31" ht="13.3" thickBot="1" x14ac:dyDescent="0.4">
      <c r="A212" s="77" t="s">
        <v>176</v>
      </c>
      <c r="B212" s="78" t="s">
        <v>67</v>
      </c>
      <c r="C212" s="35">
        <v>9</v>
      </c>
      <c r="D212" s="132"/>
      <c r="E212" s="130">
        <f ca="1">COUNTIFS(Data!$D$1:$D$1000,1,OFFSET(Data!$A$1,0,MATCH($A212,Data!$1:$1,0)-1,1000,1),B212)</f>
        <v>0</v>
      </c>
      <c r="F212" s="43" t="str">
        <f ca="1">IF(VLOOKUP(A212,Services!$A$1:$B$19,2,0)="Exclude","Service Excluded",IF(D212="x",IF(B212="Yes",IF(COUNTIFS($A$2:$A$18,MID(A212,1,3)&amp;"*",$D$2:$D$18,"x")=1,"","Duplicate service selected: "&amp;MID(A212,1,FIND(" ",A212)-1)),IF(ISNUMBER(MATCH(A212&amp;"Yesx",$H:$H,0)),"","Base service is not selected")),IF(AND(E212&gt;0,price_limit&lt;&gt;0,G212&gt;price_limit),"Exceeds price limit: "&amp;TEXT(price_limit,"$0.00"),"")))</f>
        <v/>
      </c>
      <c r="G212" s="67" t="str">
        <f t="shared" ca="1" si="27"/>
        <v/>
      </c>
      <c r="H212" s="30" t="str">
        <f t="shared" si="28"/>
        <v>YouTube TVStarz</v>
      </c>
      <c r="I212" s="31" t="s">
        <v>247</v>
      </c>
      <c r="K212" s="28" t="str">
        <f t="shared" si="26"/>
        <v>YouTube TV/Starz</v>
      </c>
      <c r="L212" s="45" t="str">
        <f t="array" aca="1" ref="L212" ca="1">_xlfn.TEXTJOIN(", ",TRUE,IF((Data!$D$1:$D$1000=1)*(OFFSET(Data!$A$1,0,MATCH($A212,Data!$1:$1,0)-1,1000,1)=$B212),Data!$A$1:$A$1000,""))</f>
        <v/>
      </c>
      <c r="M212" s="45"/>
      <c r="N212" s="45"/>
      <c r="O212" s="45"/>
      <c r="P212" s="45"/>
      <c r="Q212" s="45"/>
      <c r="R212" s="45"/>
      <c r="S212" s="45"/>
      <c r="T212" s="45"/>
      <c r="U212" s="45"/>
      <c r="V212" s="45"/>
      <c r="W212" s="45"/>
      <c r="X212" s="45"/>
      <c r="Y212" s="45"/>
      <c r="Z212" s="45"/>
      <c r="AA212" s="45"/>
      <c r="AB212" s="45"/>
      <c r="AC212" s="45"/>
      <c r="AD212" s="45"/>
      <c r="AE212" s="45"/>
    </row>
    <row r="213" spans="1:31" ht="13.3" thickBot="1" x14ac:dyDescent="0.4">
      <c r="A213" s="77" t="s">
        <v>176</v>
      </c>
      <c r="B213" s="78" t="s">
        <v>169</v>
      </c>
      <c r="C213" s="35">
        <v>7</v>
      </c>
      <c r="D213" s="132"/>
      <c r="E213" s="130">
        <f ca="1">COUNTIFS(Data!$D$1:$D$1000,1,OFFSET(Data!$A$1,0,MATCH($A213,Data!$1:$1,0)-1,1000,1),B213)</f>
        <v>0</v>
      </c>
      <c r="F213" s="43" t="str">
        <f ca="1">IF(VLOOKUP(A213,Services!$A$1:$B$19,2,0)="Exclude","Service Excluded",IF(D213="x",IF(B213="Yes",IF(COUNTIFS($A$2:$A$18,MID(A213,1,3)&amp;"*",$D$2:$D$18,"x")=1,"","Duplicate service selected: "&amp;MID(A213,1,FIND(" ",A213)-1)),IF(ISNUMBER(MATCH(A213&amp;"Yesx",$H:$H,0)),"","Base service is not selected")),IF(AND(E213&gt;0,price_limit&lt;&gt;0,G213&gt;price_limit),"Exceeds price limit: "&amp;TEXT(price_limit,"$0.00"),"")))</f>
        <v/>
      </c>
      <c r="G213" s="67" t="str">
        <f t="shared" ca="1" si="27"/>
        <v/>
      </c>
      <c r="H213" s="30" t="str">
        <f t="shared" si="28"/>
        <v>YouTube TVSundance Now</v>
      </c>
      <c r="I213" s="31" t="s">
        <v>247</v>
      </c>
      <c r="K213" s="28" t="str">
        <f t="shared" si="26"/>
        <v>YouTube TV/Sundance Now</v>
      </c>
      <c r="L213" s="45" t="str">
        <f t="array" aca="1" ref="L213" ca="1">_xlfn.TEXTJOIN(", ",TRUE,IF((Data!$D$1:$D$1000=1)*(OFFSET(Data!$A$1,0,MATCH($A213,Data!$1:$1,0)-1,1000,1)=$B213),Data!$A$1:$A$1000,""))</f>
        <v/>
      </c>
      <c r="M213" s="45"/>
      <c r="N213" s="45"/>
      <c r="O213" s="45"/>
      <c r="P213" s="45"/>
      <c r="Q213" s="45"/>
      <c r="R213" s="45"/>
      <c r="S213" s="45"/>
      <c r="T213" s="45"/>
      <c r="U213" s="45"/>
      <c r="V213" s="45"/>
      <c r="W213" s="45"/>
      <c r="X213" s="45"/>
      <c r="Y213" s="45"/>
      <c r="Z213" s="45"/>
      <c r="AA213" s="45"/>
      <c r="AB213" s="45"/>
      <c r="AC213" s="45"/>
      <c r="AD213" s="45"/>
      <c r="AE213" s="45"/>
    </row>
  </sheetData>
  <autoFilter ref="A1:I102" xr:uid="{EBBEB83C-FFA8-4368-811C-6068DE51748D}"/>
  <sortState xmlns:xlrd2="http://schemas.microsoft.com/office/spreadsheetml/2017/richdata2" ref="A20:H213">
    <sortCondition ref="A20:A213"/>
    <sortCondition ref="B20:B213"/>
  </sortState>
  <mergeCells count="1">
    <mergeCell ref="K9:M9"/>
  </mergeCells>
  <conditionalFormatting sqref="D20:D199 D205:D213">
    <cfRule type="expression" dxfId="548" priority="1769">
      <formula>IF(ISNUMBER(MATCH(A20&amp;"Yesx",$H:$H,0)),FALSE,TRUE)</formula>
    </cfRule>
  </conditionalFormatting>
  <conditionalFormatting sqref="D200:D204">
    <cfRule type="expression" dxfId="547" priority="4">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45" id="{4B752B0D-01CE-4809-8501-DB0A18F50CC8}">
            <xm:f>VLOOKUP(A2,Services!$A$1:$B$19,2,0)="Exclude"</xm:f>
            <x14:dxf>
              <font>
                <strike/>
                <color theme="0"/>
              </font>
              <fill>
                <patternFill>
                  <bgColor rgb="FFFF0000"/>
                </patternFill>
              </fill>
            </x14:dxf>
          </x14:cfRule>
          <xm:sqref>A18:A60 A208:A213 A165:A186 A115:A137 A194 A139:A147 A99:A109 A149:A159 A77 A62:A75 A2:A16 A113 A163 A161 A111 A191:A192 A79:A97 A205:A206</xm:sqref>
        </x14:conditionalFormatting>
        <x14:conditionalFormatting xmlns:xm="http://schemas.microsoft.com/office/excel/2006/main">
          <x14:cfRule type="expression" priority="44"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42"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40" id="{B8384930-7B48-4F9E-BED0-DCFAB99512D9}">
            <xm:f>VLOOKUP(A207,Services!$A$1:$B$19,2,0)="Exclude"</xm:f>
            <x14:dxf>
              <font>
                <strike/>
                <color theme="0"/>
              </font>
              <fill>
                <patternFill>
                  <bgColor rgb="FFFF0000"/>
                </patternFill>
              </fill>
            </x14:dxf>
          </x14:cfRule>
          <xm:sqref>A207</xm:sqref>
        </x14:conditionalFormatting>
        <x14:conditionalFormatting xmlns:xm="http://schemas.microsoft.com/office/excel/2006/main">
          <x14:cfRule type="expression" priority="38" id="{0FABB777-DF2B-45BD-B82A-043A3F273755}">
            <xm:f>VLOOKUP(A164,Services!$A$1:$B$19,2,0)="Exclude"</xm:f>
            <x14:dxf>
              <font>
                <strike/>
                <color theme="0"/>
              </font>
              <fill>
                <patternFill>
                  <bgColor rgb="FFFF0000"/>
                </patternFill>
              </fill>
            </x14:dxf>
          </x14:cfRule>
          <xm:sqref>A164</xm:sqref>
        </x14:conditionalFormatting>
        <x14:conditionalFormatting xmlns:xm="http://schemas.microsoft.com/office/excel/2006/main">
          <x14:cfRule type="expression" priority="36" id="{94FF4AE9-6290-4046-9C31-A6916C269356}">
            <xm:f>VLOOKUP(A114,Services!$A$1:$B$19,2,0)="Exclude"</xm:f>
            <x14:dxf>
              <font>
                <strike/>
                <color theme="0"/>
              </font>
              <fill>
                <patternFill>
                  <bgColor rgb="FFFF0000"/>
                </patternFill>
              </fill>
            </x14:dxf>
          </x14:cfRule>
          <xm:sqref>A114</xm:sqref>
        </x14:conditionalFormatting>
        <x14:conditionalFormatting xmlns:xm="http://schemas.microsoft.com/office/excel/2006/main">
          <x14:cfRule type="expression" priority="34" id="{CEA3AE51-BD0D-4840-A296-9CDEC630DA67}">
            <xm:f>VLOOKUP(A193,Services!$A$1:$B$19,2,0)="Exclude"</xm:f>
            <x14:dxf>
              <font>
                <strike/>
                <color theme="0"/>
              </font>
              <fill>
                <patternFill>
                  <bgColor rgb="FFFF0000"/>
                </patternFill>
              </fill>
            </x14:dxf>
          </x14:cfRule>
          <xm:sqref>A193</xm:sqref>
        </x14:conditionalFormatting>
        <x14:conditionalFormatting xmlns:xm="http://schemas.microsoft.com/office/excel/2006/main">
          <x14:cfRule type="expression" priority="32" id="{2CD95AEC-DE51-46B2-899A-7B1A5D4E1C32}">
            <xm:f>VLOOKUP(A138,Services!$A$1:$B$19,2,0)="Exclude"</xm:f>
            <x14:dxf>
              <font>
                <strike/>
                <color theme="0"/>
              </font>
              <fill>
                <patternFill>
                  <bgColor rgb="FFFF0000"/>
                </patternFill>
              </fill>
            </x14:dxf>
          </x14:cfRule>
          <xm:sqref>A138</xm:sqref>
        </x14:conditionalFormatting>
        <x14:conditionalFormatting xmlns:xm="http://schemas.microsoft.com/office/excel/2006/main">
          <x14:cfRule type="expression" priority="30" id="{21EF8FB0-DA6C-45B8-B2DB-FC49DDDA64C2}">
            <xm:f>VLOOKUP(A98,Services!$A$1:$B$19,2,0)="Exclude"</xm:f>
            <x14:dxf>
              <font>
                <strike/>
                <color theme="0"/>
              </font>
              <fill>
                <patternFill>
                  <bgColor rgb="FFFF0000"/>
                </patternFill>
              </fill>
            </x14:dxf>
          </x14:cfRule>
          <xm:sqref>A98</xm:sqref>
        </x14:conditionalFormatting>
        <x14:conditionalFormatting xmlns:xm="http://schemas.microsoft.com/office/excel/2006/main">
          <x14:cfRule type="expression" priority="28" id="{3433BB74-A665-4EFE-B6EE-91496C00E0C9}">
            <xm:f>VLOOKUP(A148,Services!$A$1:$B$19,2,0)="Exclude"</xm:f>
            <x14:dxf>
              <font>
                <strike/>
                <color theme="0"/>
              </font>
              <fill>
                <patternFill>
                  <bgColor rgb="FFFF0000"/>
                </patternFill>
              </fill>
            </x14:dxf>
          </x14:cfRule>
          <xm:sqref>A148</xm:sqref>
        </x14:conditionalFormatting>
        <x14:conditionalFormatting xmlns:xm="http://schemas.microsoft.com/office/excel/2006/main">
          <x14:cfRule type="expression" priority="26"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24" id="{87AC8F9C-783A-420C-8973-432E02A685F8}">
            <xm:f>VLOOKUP(A112,Services!$A$1:$B$19,2,0)="Exclude"</xm:f>
            <x14:dxf>
              <font>
                <strike/>
                <color theme="0"/>
              </font>
              <fill>
                <patternFill>
                  <bgColor rgb="FFFF0000"/>
                </patternFill>
              </fill>
            </x14:dxf>
          </x14:cfRule>
          <xm:sqref>A112</xm:sqref>
        </x14:conditionalFormatting>
        <x14:conditionalFormatting xmlns:xm="http://schemas.microsoft.com/office/excel/2006/main">
          <x14:cfRule type="expression" priority="22" id="{0257C7F2-D80B-45CF-9150-7749CD260E88}">
            <xm:f>VLOOKUP(A162,Services!$A$1:$B$19,2,0)="Exclude"</xm:f>
            <x14:dxf>
              <font>
                <strike/>
                <color theme="0"/>
              </font>
              <fill>
                <patternFill>
                  <bgColor rgb="FFFF0000"/>
                </patternFill>
              </fill>
            </x14:dxf>
          </x14:cfRule>
          <xm:sqref>A162</xm:sqref>
        </x14:conditionalFormatting>
        <x14:conditionalFormatting xmlns:xm="http://schemas.microsoft.com/office/excel/2006/main">
          <x14:cfRule type="expression" priority="20" id="{90D1B623-489E-45D3-905E-F551D0CBFB0D}">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8" id="{43C840BF-78FC-4BCD-91D7-55E38BBA0AD1}">
            <xm:f>VLOOKUP(A110,Services!$A$1:$B$19,2,0)="Exclude"</xm:f>
            <x14:dxf>
              <font>
                <strike/>
                <color theme="0"/>
              </font>
              <fill>
                <patternFill>
                  <bgColor rgb="FFFF0000"/>
                </patternFill>
              </fill>
            </x14:dxf>
          </x14:cfRule>
          <xm:sqref>A110</xm:sqref>
        </x14:conditionalFormatting>
        <x14:conditionalFormatting xmlns:xm="http://schemas.microsoft.com/office/excel/2006/main">
          <x14:cfRule type="expression" priority="16" id="{647376C7-A9AB-41A4-B64F-1549AD168EF9}">
            <xm:f>VLOOKUP(A187,Services!$A$1:$B$19,2,0)="Exclude"</xm:f>
            <x14:dxf>
              <font>
                <strike/>
                <color theme="0"/>
              </font>
              <fill>
                <patternFill>
                  <bgColor rgb="FFFF0000"/>
                </patternFill>
              </fill>
            </x14:dxf>
          </x14:cfRule>
          <xm:sqref>A187</xm:sqref>
        </x14:conditionalFormatting>
        <x14:conditionalFormatting xmlns:xm="http://schemas.microsoft.com/office/excel/2006/main">
          <x14:cfRule type="expression" priority="14" id="{F4F27D85-16F2-450D-A5DD-B4AE7BA3940A}">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2" id="{D5628E09-A048-4A3E-8779-398FB3BA9D48}">
            <xm:f>VLOOKUP(A189,Services!$A$1:$B$19,2,0)="Exclude"</xm:f>
            <x14:dxf>
              <font>
                <strike/>
                <color theme="0"/>
              </font>
              <fill>
                <patternFill>
                  <bgColor rgb="FFFF0000"/>
                </patternFill>
              </fill>
            </x14:dxf>
          </x14:cfRule>
          <xm:sqref>A189</xm:sqref>
        </x14:conditionalFormatting>
        <x14:conditionalFormatting xmlns:xm="http://schemas.microsoft.com/office/excel/2006/main">
          <x14:cfRule type="expression" priority="11" id="{EE4CCFB0-7330-4B7C-B303-45A6D701A2A7}">
            <xm:f>VLOOKUP(A190,Services!$A$1:$B$19,2,0)="Exclude"</xm:f>
            <x14:dxf>
              <font>
                <strike/>
                <color theme="0"/>
              </font>
              <fill>
                <patternFill>
                  <bgColor rgb="FFFF0000"/>
                </patternFill>
              </fill>
            </x14:dxf>
          </x14:cfRule>
          <xm:sqref>A190</xm:sqref>
        </x14:conditionalFormatting>
        <x14:conditionalFormatting xmlns:xm="http://schemas.microsoft.com/office/excel/2006/main">
          <x14:cfRule type="expression" priority="9" id="{29987252-2024-4C21-AC92-53BC24B6C2AE}">
            <xm:f>VLOOKUP(A78,Services!$A$1:$B$19,2,0)="Exclude"</xm:f>
            <x14:dxf>
              <font>
                <strike/>
                <color theme="0"/>
              </font>
              <fill>
                <patternFill>
                  <bgColor rgb="FFFF0000"/>
                </patternFill>
              </fill>
            </x14:dxf>
          </x14:cfRule>
          <xm:sqref>A78</xm:sqref>
        </x14:conditionalFormatting>
        <x14:conditionalFormatting xmlns:xm="http://schemas.microsoft.com/office/excel/2006/main">
          <x14:cfRule type="expression" priority="7" id="{7E77CE85-67DA-4997-825D-87B3702E1DA3}">
            <xm:f>VLOOKUP(A196,Services!$A$1:$B$19,2,0)="Exclude"</xm:f>
            <x14:dxf>
              <font>
                <strike/>
                <color theme="0"/>
              </font>
              <fill>
                <patternFill>
                  <bgColor rgb="FFFF0000"/>
                </patternFill>
              </fill>
            </x14:dxf>
          </x14:cfRule>
          <xm:sqref>A199 A196:A197</xm:sqref>
        </x14:conditionalFormatting>
        <x14:conditionalFormatting xmlns:xm="http://schemas.microsoft.com/office/excel/2006/main">
          <x14:cfRule type="expression" priority="6" id="{FFB20EC4-BE5E-47F8-8EFC-9C3DC92934C2}">
            <xm:f>VLOOKUP(A198,Services!$A$1:$B$19,2,0)="Exclude"</xm:f>
            <x14:dxf>
              <font>
                <strike/>
                <color theme="0"/>
              </font>
              <fill>
                <patternFill>
                  <bgColor rgb="FFFF0000"/>
                </patternFill>
              </fill>
            </x14:dxf>
          </x14:cfRule>
          <xm:sqref>A198</xm:sqref>
        </x14:conditionalFormatting>
        <x14:conditionalFormatting xmlns:xm="http://schemas.microsoft.com/office/excel/2006/main">
          <x14:cfRule type="expression" priority="5" id="{F59A3F0B-A0FF-4B31-A9A2-79812974575B}">
            <xm:f>VLOOKUP(A195,Services!$A$1:$B$19,2,0)="Exclude"</xm:f>
            <x14:dxf>
              <font>
                <strike/>
                <color theme="0"/>
              </font>
              <fill>
                <patternFill>
                  <bgColor rgb="FFFF0000"/>
                </patternFill>
              </fill>
            </x14:dxf>
          </x14:cfRule>
          <xm:sqref>A195</xm:sqref>
        </x14:conditionalFormatting>
        <x14:conditionalFormatting xmlns:xm="http://schemas.microsoft.com/office/excel/2006/main">
          <x14:cfRule type="expression" priority="3" id="{3B1165EC-4F9B-4DAE-AF9C-34E1AF68B1E8}">
            <xm:f>VLOOKUP(A201,Services!$A$1:$B$19,2,0)="Exclude"</xm:f>
            <x14:dxf>
              <font>
                <strike/>
                <color theme="0"/>
              </font>
              <fill>
                <patternFill>
                  <bgColor rgb="FFFF0000"/>
                </patternFill>
              </fill>
            </x14:dxf>
          </x14:cfRule>
          <xm:sqref>A204 A201:A202</xm:sqref>
        </x14:conditionalFormatting>
        <x14:conditionalFormatting xmlns:xm="http://schemas.microsoft.com/office/excel/2006/main">
          <x14:cfRule type="expression" priority="2" id="{647A169D-DD5C-4DB8-8D3D-0FD2BCD92F4C}">
            <xm:f>VLOOKUP(A203,Services!$A$1:$B$19,2,0)="Exclude"</xm:f>
            <x14:dxf>
              <font>
                <strike/>
                <color theme="0"/>
              </font>
              <fill>
                <patternFill>
                  <bgColor rgb="FFFF0000"/>
                </patternFill>
              </fill>
            </x14:dxf>
          </x14:cfRule>
          <xm:sqref>A203</xm:sqref>
        </x14:conditionalFormatting>
        <x14:conditionalFormatting xmlns:xm="http://schemas.microsoft.com/office/excel/2006/main">
          <x14:cfRule type="expression" priority="1" id="{2660B903-4C81-4F1F-980F-ABB6CFE0B938}">
            <xm:f>VLOOKUP(A200,Services!$A$1:$B$19,2,0)="Exclude"</xm:f>
            <x14:dxf>
              <font>
                <strike/>
                <color theme="0"/>
              </font>
              <fill>
                <patternFill>
                  <bgColor rgb="FFFF0000"/>
                </patternFill>
              </fill>
            </x14:dxf>
          </x14:cfRule>
          <xm:sqref>A200:A204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I465"/>
  <sheetViews>
    <sheetView workbookViewId="0">
      <pane xSplit="2" ySplit="1" topLeftCell="AU451"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16384" width="9.23046875" style="3"/>
  </cols>
  <sheetData>
    <row r="1" spans="1:61" s="11" customFormat="1" ht="63" x14ac:dyDescent="0.4">
      <c r="A1" s="18" t="s">
        <v>335</v>
      </c>
      <c r="B1" s="15" t="s">
        <v>229</v>
      </c>
      <c r="C1" s="15" t="s">
        <v>483</v>
      </c>
      <c r="D1" s="16" t="s">
        <v>441</v>
      </c>
      <c r="E1" s="147" t="str">
        <f>Services!R1</f>
        <v>Philo</v>
      </c>
      <c r="F1" s="147" t="str">
        <f>Services!S1</f>
        <v>Sling Orange</v>
      </c>
      <c r="G1" s="147" t="str">
        <f>Services!T1</f>
        <v>Sling Blue</v>
      </c>
      <c r="H1" s="147" t="str">
        <f>Services!U1</f>
        <v>AT&amp;T TV Now Plus</v>
      </c>
      <c r="I1" s="147" t="str">
        <f>Services!V1</f>
        <v>AT&amp;T TV Now Max</v>
      </c>
      <c r="J1" s="147" t="str">
        <f>Services!W1</f>
        <v>AT&amp;T TV Now Entertainment</v>
      </c>
      <c r="K1" s="147" t="str">
        <f>Services!X1</f>
        <v>AT&amp;T TV Now Choice</v>
      </c>
      <c r="L1" s="147" t="str">
        <f>Services!Y1</f>
        <v>AT&amp;T TV Now Xtra</v>
      </c>
      <c r="M1" s="147" t="str">
        <f>Services!Z1</f>
        <v>AT&amp;T TV Now Ultimate</v>
      </c>
      <c r="N1" s="147" t="str">
        <f>Services!AA1</f>
        <v>AT&amp;T TV Now Optimo Mas</v>
      </c>
      <c r="O1" s="147" t="str">
        <f>Services!AB1</f>
        <v>YouTube TV</v>
      </c>
      <c r="P1" s="147" t="str">
        <f>Services!AC1</f>
        <v>Hulu with Live TV</v>
      </c>
      <c r="Q1" s="147" t="str">
        <f>Services!AD1</f>
        <v>PS Vue</v>
      </c>
      <c r="R1" s="147" t="str">
        <f>Services!AE1</f>
        <v>Fubo TV</v>
      </c>
      <c r="S1" s="147" t="str">
        <f>Services!AF1</f>
        <v>AT&amp;T Watch TV</v>
      </c>
      <c r="T1" s="147" t="str">
        <f>Services!AG1</f>
        <v>KlowdTV</v>
      </c>
      <c r="U1" s="147" t="str">
        <f>Services!AH1</f>
        <v>Spectrum TV Essentials</v>
      </c>
      <c r="V1" s="25" t="str">
        <f t="shared" ref="V1:AL1" si="0">E1&amp;" Chosen"</f>
        <v>Philo Chosen</v>
      </c>
      <c r="W1" s="25" t="str">
        <f t="shared" si="0"/>
        <v>Sling Orange Chosen</v>
      </c>
      <c r="X1" s="25" t="str">
        <f t="shared" si="0"/>
        <v>Sling Blue Chosen</v>
      </c>
      <c r="Y1" s="25" t="str">
        <f t="shared" si="0"/>
        <v>AT&amp;T TV Now Plus Chosen</v>
      </c>
      <c r="Z1" s="25" t="str">
        <f t="shared" si="0"/>
        <v>AT&amp;T TV Now Max Chosen</v>
      </c>
      <c r="AA1" s="25" t="str">
        <f t="shared" si="0"/>
        <v>AT&amp;T TV Now Entertainment Chosen</v>
      </c>
      <c r="AB1" s="25" t="str">
        <f t="shared" si="0"/>
        <v>AT&amp;T TV Now Choice Chosen</v>
      </c>
      <c r="AC1" s="25" t="str">
        <f t="shared" si="0"/>
        <v>AT&amp;T TV Now Xtra Chosen</v>
      </c>
      <c r="AD1" s="25" t="str">
        <f t="shared" si="0"/>
        <v>AT&amp;T TV Now Ultimate Chosen</v>
      </c>
      <c r="AE1" s="25" t="str">
        <f t="shared" si="0"/>
        <v>AT&amp;T TV Now Optimo Mas Chosen</v>
      </c>
      <c r="AF1" s="25" t="str">
        <f t="shared" si="0"/>
        <v>YouTube TV Chosen</v>
      </c>
      <c r="AG1" s="25" t="str">
        <f t="shared" si="0"/>
        <v>Hulu with Live TV Chosen</v>
      </c>
      <c r="AH1" s="25" t="str">
        <f t="shared" si="0"/>
        <v>PS Vue Chosen</v>
      </c>
      <c r="AI1" s="25" t="str">
        <f t="shared" si="0"/>
        <v>Fubo TV Chosen</v>
      </c>
      <c r="AJ1" s="25" t="str">
        <f t="shared" si="0"/>
        <v>AT&amp;T Watch TV Chosen</v>
      </c>
      <c r="AK1" s="25" t="str">
        <f t="shared" si="0"/>
        <v>KlowdTV Chosen</v>
      </c>
      <c r="AL1" s="25" t="str">
        <f t="shared" si="0"/>
        <v>Spectrum TV Essentials Chosen</v>
      </c>
      <c r="AM1" s="25" t="s">
        <v>434</v>
      </c>
      <c r="AN1" s="68" t="str">
        <f t="shared" ref="AN1:BD1" si="1">E1&amp;" qualify"</f>
        <v>Philo qualify</v>
      </c>
      <c r="AO1" s="68" t="str">
        <f t="shared" si="1"/>
        <v>Sling Orange qualify</v>
      </c>
      <c r="AP1" s="68" t="str">
        <f t="shared" si="1"/>
        <v>Sling Blue qualify</v>
      </c>
      <c r="AQ1" s="68" t="str">
        <f t="shared" si="1"/>
        <v>AT&amp;T TV Now Plus qualify</v>
      </c>
      <c r="AR1" s="68" t="str">
        <f t="shared" si="1"/>
        <v>AT&amp;T TV Now Max qualify</v>
      </c>
      <c r="AS1" s="68" t="str">
        <f t="shared" si="1"/>
        <v>AT&amp;T TV Now Entertainment qualify</v>
      </c>
      <c r="AT1" s="68" t="str">
        <f t="shared" si="1"/>
        <v>AT&amp;T TV Now Choice qualify</v>
      </c>
      <c r="AU1" s="68" t="str">
        <f t="shared" si="1"/>
        <v>AT&amp;T TV Now Xtra qualify</v>
      </c>
      <c r="AV1" s="68" t="str">
        <f t="shared" si="1"/>
        <v>AT&amp;T TV Now Ultimate qualify</v>
      </c>
      <c r="AW1" s="68" t="str">
        <f t="shared" si="1"/>
        <v>AT&amp;T TV Now Optimo Mas qualify</v>
      </c>
      <c r="AX1" s="68" t="str">
        <f t="shared" si="1"/>
        <v>YouTube TV qualify</v>
      </c>
      <c r="AY1" s="68" t="str">
        <f t="shared" si="1"/>
        <v>Hulu with Live TV qualify</v>
      </c>
      <c r="AZ1" s="68" t="str">
        <f t="shared" si="1"/>
        <v>PS Vue qualify</v>
      </c>
      <c r="BA1" s="68" t="str">
        <f t="shared" si="1"/>
        <v>Fubo TV qualify</v>
      </c>
      <c r="BB1" s="68" t="str">
        <f t="shared" si="1"/>
        <v>AT&amp;T Watch TV qualify</v>
      </c>
      <c r="BC1" s="68" t="str">
        <f t="shared" si="1"/>
        <v>KlowdTV qualify</v>
      </c>
      <c r="BD1" s="68" t="str">
        <f t="shared" si="1"/>
        <v>Spectrum TV Essentials qualify</v>
      </c>
      <c r="BE1" s="120" t="s">
        <v>505</v>
      </c>
      <c r="BF1" s="120" t="s">
        <v>502</v>
      </c>
      <c r="BG1" s="120" t="s">
        <v>503</v>
      </c>
      <c r="BH1" s="120" t="s">
        <v>504</v>
      </c>
      <c r="BI1" s="120" t="s">
        <v>493</v>
      </c>
    </row>
    <row r="2" spans="1:61" x14ac:dyDescent="0.3">
      <c r="A2" s="19" t="s">
        <v>396</v>
      </c>
      <c r="B2" s="4" t="s">
        <v>276</v>
      </c>
      <c r="C2" s="4" t="s">
        <v>214</v>
      </c>
      <c r="D2" s="3" t="str">
        <f t="shared" ref="D2:D64" ca="1" si="2">IF(BI2=0,"",IF(BI2&lt;=VALUE(MID(marker_pick,1,1)),1,""))</f>
        <v/>
      </c>
      <c r="H2" s="5" t="s">
        <v>293</v>
      </c>
      <c r="I2" s="5" t="s">
        <v>293</v>
      </c>
      <c r="J2" s="5" t="s">
        <v>293</v>
      </c>
      <c r="K2" s="5" t="s">
        <v>293</v>
      </c>
      <c r="L2" s="5" t="s">
        <v>293</v>
      </c>
      <c r="M2" s="5" t="s">
        <v>293</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4" ca="1" si="3">IF(SUM(V2:AL2)&gt;0,1,"")</f>
        <v/>
      </c>
      <c r="AN2" s="73" t="str">
        <f>IF(OR(E2="",VLOOKUP(E$1,Services!$A$1:$B$19,2,0)="Exclude"),"",IF($D2=1,IF(OR(price_limit="",price_limit="No Limit"),IF(E2="Yes",1,2),IF(SUMIFS(WhatIf!$G:$G,WhatIf!$A:$A,E$1,WhatIf!$B:$B,E2)&lt;=price_limit,IF(E2="Yes",1,2),"")),""))</f>
        <v/>
      </c>
      <c r="AO2" s="73" t="str">
        <f>IF(OR(F2="",VLOOKUP(F$1,Services!$A$1:$B$19,2,0)="Exclude"),"",IF($D2=1,IF(OR(price_limit="",price_limit="No Limit"),IF(F2="Yes",1,2),IF(SUMIFS(WhatIf!$G:$G,WhatIf!$A:$A,F$1,WhatIf!$B:$B,F2)&lt;=price_limit,IF(F2="Yes",1,2),"")),""))</f>
        <v/>
      </c>
      <c r="AP2" s="73" t="str">
        <f>IF(OR(G2="",VLOOKUP(G$1,Services!$A$1:$B$19,2,0)="Exclude"),"",IF($D2=1,IF(OR(price_limit="",price_limit="No Limit"),IF(G2="Yes",1,2),IF(SUMIFS(WhatIf!$G:$G,WhatIf!$A:$A,G$1,WhatIf!$B:$B,G2)&lt;=price_limit,IF(G2="Yes",1,2),"")),""))</f>
        <v/>
      </c>
      <c r="AQ2" s="73" t="str">
        <f ca="1">IF(OR(H2="",VLOOKUP(H$1,Services!$A$1:$B$19,2,0)="Exclude"),"",IF($D2=1,IF(OR(price_limit="",price_limit="No Limit"),IF(H2="Yes",1,2),IF(SUMIFS(WhatIf!$G:$G,WhatIf!$A:$A,H$1,WhatIf!$B:$B,H2)&lt;=price_limit,IF(H2="Yes",1,2),"")),""))</f>
        <v/>
      </c>
      <c r="AR2" s="73" t="str">
        <f ca="1">IF(OR(I2="",VLOOKUP(I$1,Services!$A$1:$B$19,2,0)="Exclude"),"",IF($D2=1,IF(OR(price_limit="",price_limit="No Limit"),IF(I2="Yes",1,2),IF(SUMIFS(WhatIf!$G:$G,WhatIf!$A:$A,I$1,WhatIf!$B:$B,I2)&lt;=price_limit,IF(I2="Yes",1,2),"")),""))</f>
        <v/>
      </c>
      <c r="AS2" s="73" t="str">
        <f ca="1">IF(OR(J2="",VLOOKUP(J$1,Services!$A$1:$B$19,2,0)="Exclude"),"",IF($D2=1,IF(OR(price_limit="",price_limit="No Limit"),IF(J2="Yes",1,2),IF(SUMIFS(WhatIf!$G:$G,WhatIf!$A:$A,J$1,WhatIf!$B:$B,J2)&lt;=price_limit,IF(J2="Yes",1,2),"")),""))</f>
        <v/>
      </c>
      <c r="AT2" s="73" t="str">
        <f ca="1">IF(OR(K2="",VLOOKUP(K$1,Services!$A$1:$B$19,2,0)="Exclude"),"",IF($D2=1,IF(OR(price_limit="",price_limit="No Limit"),IF(K2="Yes",1,2),IF(SUMIFS(WhatIf!$G:$G,WhatIf!$A:$A,K$1,WhatIf!$B:$B,K2)&lt;=price_limit,IF(K2="Yes",1,2),"")),""))</f>
        <v/>
      </c>
      <c r="AU2" s="73" t="str">
        <f ca="1">IF(OR(L2="",VLOOKUP(L$1,Services!$A$1:$B$19,2,0)="Exclude"),"",IF($D2=1,IF(OR(price_limit="",price_limit="No Limit"),IF(L2="Yes",1,2),IF(SUMIFS(WhatIf!$G:$G,WhatIf!$A:$A,L$1,WhatIf!$B:$B,L2)&lt;=price_limit,IF(L2="Yes",1,2),"")),""))</f>
        <v/>
      </c>
      <c r="AV2" s="73" t="str">
        <f ca="1">IF(OR(M2="",VLOOKUP(M$1,Services!$A$1:$B$19,2,0)="Exclude"),"",IF($D2=1,IF(OR(price_limit="",price_limit="No Limit"),IF(M2="Yes",1,2),IF(SUMIFS(WhatIf!$G:$G,WhatIf!$A:$A,M$1,WhatIf!$B:$B,M2)&lt;=price_limit,IF(M2="Yes",1,2),"")),""))</f>
        <v/>
      </c>
      <c r="AW2" s="73" t="str">
        <f ca="1">IF(OR(N2="",VLOOKUP(N$1,Services!$A$1:$B$19,2,0)="Exclude"),"",IF($D2=1,IF(OR(price_limit="",price_limit="No Limit"),IF(N2="Yes",1,2),IF(SUMIFS(WhatIf!$G:$G,WhatIf!$A:$A,N$1,WhatIf!$B:$B,N2)&lt;=price_limit,IF(N2="Yes",1,2),"")),""))</f>
        <v/>
      </c>
      <c r="AX2" s="73" t="str">
        <f>IF(OR(O2="",VLOOKUP(O$1,Services!$A$1:$B$19,2,0)="Exclude"),"",IF($D2=1,IF(OR(price_limit="",price_limit="No Limit"),IF(O2="Yes",1,2),IF(SUMIFS(WhatIf!$G:$G,WhatIf!$A:$A,O$1,WhatIf!$B:$B,O2)&lt;=price_limit,IF(O2="Yes",1,2),"")),""))</f>
        <v/>
      </c>
      <c r="AY2" s="73" t="str">
        <f>IF(OR(P2="",VLOOKUP(P$1,Services!$A$1:$B$19,2,0)="Exclude"),"",IF($D2=1,IF(OR(price_limit="",price_limit="No Limit"),IF(P2="Yes",1,2),IF(SUMIFS(WhatIf!$G:$G,WhatIf!$A:$A,P$1,WhatIf!$B:$B,P2)&lt;=price_limit,IF(P2="Yes",1,2),"")),""))</f>
        <v/>
      </c>
      <c r="AZ2" s="73" t="str">
        <f>IF(OR(Q2="",VLOOKUP(Q$1,Services!$A$1:$B$19,2,0)="Exclude"),"",IF($D2=1,IF(OR(price_limit="",price_limit="No Limit"),IF(Q2="Yes",1,2),IF(SUMIFS(WhatIf!$G:$G,WhatIf!$A:$A,Q$1,WhatIf!$B:$B,Q2)&lt;=price_limit,IF(Q2="Yes",1,2),"")),""))</f>
        <v/>
      </c>
      <c r="BA2" s="73" t="str">
        <f>IF(OR(R2="",VLOOKUP(R$1,Services!$A$1:$B$19,2,0)="Exclude"),"",IF($D2=1,IF(OR(price_limit="",price_limit="No Limit"),IF(R2="Yes",1,2),IF(SUMIFS(WhatIf!$G:$G,WhatIf!$A:$A,R$1,WhatIf!$B:$B,R2)&lt;=price_limit,IF(R2="Yes",1,2),"")),""))</f>
        <v/>
      </c>
      <c r="BB2" s="73" t="str">
        <f>IF(OR(S2="",VLOOKUP(S$1,Services!$A$1:$B$19,2,0)="Exclude"),"",IF($D2=1,IF(OR(price_limit="",price_limit="No Limit"),IF(S2="Yes",1,2),IF(SUMIFS(WhatIf!$G:$G,WhatIf!$A:$A,S$1,WhatIf!$B:$B,S2)&lt;=price_limit,IF(S2="Yes",1,2),"")),""))</f>
        <v/>
      </c>
      <c r="BC2" s="73" t="str">
        <f>IF(OR(T2="",VLOOKUP(T$1,Services!$A$1:$B$19,2,0)="Exclude"),"",IF($D2=1,IF(OR(price_limit="",price_limit="No Limit"),IF(T2="Yes",1,2),IF(SUMIFS(WhatIf!$G:$G,WhatIf!$A:$A,T$1,WhatIf!$B:$B,T2)&lt;=price_limit,IF(T2="Yes",1,2),"")),""))</f>
        <v/>
      </c>
      <c r="BD2" s="73" t="str">
        <f>IF(OR(U2="",VLOOKUP(U$1,Services!$A$1:$B$19,2,0)="Exclude"),"",IF($D2=1,IF(OR(price_limit="",price_limit="No Limit"),IF(U2="Yes",1,2),IF(SUMIFS(WhatIf!$G:$G,WhatIf!$A:$A,U$1,WhatIf!$B:$B,U2)&lt;=price_limit,IF(U2="Yes",1,2),"")),""))</f>
        <v/>
      </c>
      <c r="BE2" s="3">
        <f t="shared" ref="BE2:BE64" si="4">MAX(BF2:BH2)</f>
        <v>0</v>
      </c>
      <c r="BF2" s="3">
        <f t="shared" ref="BF2:BF65" si="5">IF(highlight_pick="Select",0,IF(MID(highlight_pick,1,1)="#",0,IF(INDEX($A2:$BI2,1,MATCH(highlight_pick,$1:$1,0))="",0,IF(INDEX($A2:$BI2,1,MATCH(highlight_pick,$1:$1,0))="Yes",1,2))))</f>
        <v>0</v>
      </c>
      <c r="BG2" s="3">
        <f>IF(MID(highlight_pick,1,1)="#",IF(INDEX(Analysis!$C$7:$E$7,1,VALUE(MID(highlight_pick,2,1)))&lt;&gt;"",IF(INDEX($A2:$BI2,1,MATCH(INDEX(Analysis!$C$7:$E$7,1,VALUE(MID(highlight_pick,2,1))),$1:$1,0))="",0,IF(INDEX($A2:$BI2,1,MATCH(INDEX(Analysis!$C$7:$E$7,1,VALUE(MID(highlight_pick,2,1))),$1:$1,0))="Yes",1,IF(ISNUMBER(SEARCH(INDEX($A2:$BI2,1,MATCH(INDEX(Analysis!$C$7:$E$7,1,VALUE(MID(highlight_pick,2,1))),$1:$1,0)),INDEX(Analysis!$C$9:$E$9,1,VALUE(MID(highlight_pick,2,1))))),2,0))),0),0)</f>
        <v>0</v>
      </c>
      <c r="BH2" s="3">
        <f>IF(MID(highlight_pick,1,1)="#",IF(INDEX(Analysis!$C$10:$E$10,1,VALUE(MID(highlight_pick,2,1)))&lt;&gt;"",IF(INDEX($A2:$BI2,1,MATCH(INDEX(Analysis!$C$10:$E$10,1,VALUE(MID(highlight_pick,2,1))),$1:$1,0))="",0,IF(INDEX($A2:$BI2,1,MATCH(INDEX(Analysis!$C$10:$E$10,1,VALUE(MID(highlight_pick,2,1))),$1:$1,0))="Yes",1,IF(ISNUMBER(SEARCH(INDEX($A2:$BI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row>
    <row r="3" spans="1:61" x14ac:dyDescent="0.3">
      <c r="A3" s="19" t="s">
        <v>702</v>
      </c>
      <c r="B3" s="4" t="s">
        <v>781</v>
      </c>
      <c r="C3" s="4" t="s">
        <v>291</v>
      </c>
      <c r="D3" s="3" t="str">
        <f t="shared" ca="1" si="2"/>
        <v/>
      </c>
      <c r="K3" s="5" t="s">
        <v>1</v>
      </c>
      <c r="L3" s="5" t="s">
        <v>1</v>
      </c>
      <c r="M3" s="5" t="s">
        <v>1</v>
      </c>
      <c r="T3" s="5" t="s">
        <v>255</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3"/>
        <v/>
      </c>
      <c r="AN3" s="73" t="str">
        <f>IF(OR(E3="",VLOOKUP(E$1,Services!$A$1:$B$19,2,0)="Exclude"),"",IF($D3=1,IF(OR(price_limit="",price_limit="No Limit"),IF(E3="Yes",1,2),IF(SUMIFS(WhatIf!$G:$G,WhatIf!$A:$A,E$1,WhatIf!$B:$B,E3)&lt;=price_limit,IF(E3="Yes",1,2),"")),""))</f>
        <v/>
      </c>
      <c r="AO3" s="73" t="str">
        <f>IF(OR(F3="",VLOOKUP(F$1,Services!$A$1:$B$19,2,0)="Exclude"),"",IF($D3=1,IF(OR(price_limit="",price_limit="No Limit"),IF(F3="Yes",1,2),IF(SUMIFS(WhatIf!$G:$G,WhatIf!$A:$A,F$1,WhatIf!$B:$B,F3)&lt;=price_limit,IF(F3="Yes",1,2),"")),""))</f>
        <v/>
      </c>
      <c r="AP3" s="73" t="str">
        <f>IF(OR(G3="",VLOOKUP(G$1,Services!$A$1:$B$19,2,0)="Exclude"),"",IF($D3=1,IF(OR(price_limit="",price_limit="No Limit"),IF(G3="Yes",1,2),IF(SUMIFS(WhatIf!$G:$G,WhatIf!$A:$A,G$1,WhatIf!$B:$B,G3)&lt;=price_limit,IF(G3="Yes",1,2),"")),""))</f>
        <v/>
      </c>
      <c r="AQ3" s="73" t="str">
        <f>IF(OR(H3="",VLOOKUP(H$1,Services!$A$1:$B$19,2,0)="Exclude"),"",IF($D3=1,IF(OR(price_limit="",price_limit="No Limit"),IF(H3="Yes",1,2),IF(SUMIFS(WhatIf!$G:$G,WhatIf!$A:$A,H$1,WhatIf!$B:$B,H3)&lt;=price_limit,IF(H3="Yes",1,2),"")),""))</f>
        <v/>
      </c>
      <c r="AR3" s="73" t="str">
        <f>IF(OR(I3="",VLOOKUP(I$1,Services!$A$1:$B$19,2,0)="Exclude"),"",IF($D3=1,IF(OR(price_limit="",price_limit="No Limit"),IF(I3="Yes",1,2),IF(SUMIFS(WhatIf!$G:$G,WhatIf!$A:$A,I$1,WhatIf!$B:$B,I3)&lt;=price_limit,IF(I3="Yes",1,2),"")),""))</f>
        <v/>
      </c>
      <c r="AS3" s="73" t="str">
        <f>IF(OR(J3="",VLOOKUP(J$1,Services!$A$1:$B$19,2,0)="Exclude"),"",IF($D3=1,IF(OR(price_limit="",price_limit="No Limit"),IF(J3="Yes",1,2),IF(SUMIFS(WhatIf!$G:$G,WhatIf!$A:$A,J$1,WhatIf!$B:$B,J3)&lt;=price_limit,IF(J3="Yes",1,2),"")),""))</f>
        <v/>
      </c>
      <c r="AT3" s="73" t="str">
        <f ca="1">IF(OR(K3="",VLOOKUP(K$1,Services!$A$1:$B$19,2,0)="Exclude"),"",IF($D3=1,IF(OR(price_limit="",price_limit="No Limit"),IF(K3="Yes",1,2),IF(SUMIFS(WhatIf!$G:$G,WhatIf!$A:$A,K$1,WhatIf!$B:$B,K3)&lt;=price_limit,IF(K3="Yes",1,2),"")),""))</f>
        <v/>
      </c>
      <c r="AU3" s="73" t="str">
        <f ca="1">IF(OR(L3="",VLOOKUP(L$1,Services!$A$1:$B$19,2,0)="Exclude"),"",IF($D3=1,IF(OR(price_limit="",price_limit="No Limit"),IF(L3="Yes",1,2),IF(SUMIFS(WhatIf!$G:$G,WhatIf!$A:$A,L$1,WhatIf!$B:$B,L3)&lt;=price_limit,IF(L3="Yes",1,2),"")),""))</f>
        <v/>
      </c>
      <c r="AV3" s="73" t="str">
        <f ca="1">IF(OR(M3="",VLOOKUP(M$1,Services!$A$1:$B$19,2,0)="Exclude"),"",IF($D3=1,IF(OR(price_limit="",price_limit="No Limit"),IF(M3="Yes",1,2),IF(SUMIFS(WhatIf!$G:$G,WhatIf!$A:$A,M$1,WhatIf!$B:$B,M3)&lt;=price_limit,IF(M3="Yes",1,2),"")),""))</f>
        <v/>
      </c>
      <c r="AW3" s="73" t="str">
        <f>IF(OR(N3="",VLOOKUP(N$1,Services!$A$1:$B$19,2,0)="Exclude"),"",IF($D3=1,IF(OR(price_limit="",price_limit="No Limit"),IF(N3="Yes",1,2),IF(SUMIFS(WhatIf!$G:$G,WhatIf!$A:$A,N$1,WhatIf!$B:$B,N3)&lt;=price_limit,IF(N3="Yes",1,2),"")),""))</f>
        <v/>
      </c>
      <c r="AX3" s="73" t="str">
        <f>IF(OR(O3="",VLOOKUP(O$1,Services!$A$1:$B$19,2,0)="Exclude"),"",IF($D3=1,IF(OR(price_limit="",price_limit="No Limit"),IF(O3="Yes",1,2),IF(SUMIFS(WhatIf!$G:$G,WhatIf!$A:$A,O$1,WhatIf!$B:$B,O3)&lt;=price_limit,IF(O3="Yes",1,2),"")),""))</f>
        <v/>
      </c>
      <c r="AY3" s="73" t="str">
        <f>IF(OR(P3="",VLOOKUP(P$1,Services!$A$1:$B$19,2,0)="Exclude"),"",IF($D3=1,IF(OR(price_limit="",price_limit="No Limit"),IF(P3="Yes",1,2),IF(SUMIFS(WhatIf!$G:$G,WhatIf!$A:$A,P$1,WhatIf!$B:$B,P3)&lt;=price_limit,IF(P3="Yes",1,2),"")),""))</f>
        <v/>
      </c>
      <c r="AZ3" s="73" t="str">
        <f>IF(OR(Q3="",VLOOKUP(Q$1,Services!$A$1:$B$19,2,0)="Exclude"),"",IF($D3=1,IF(OR(price_limit="",price_limit="No Limit"),IF(Q3="Yes",1,2),IF(SUMIFS(WhatIf!$G:$G,WhatIf!$A:$A,Q$1,WhatIf!$B:$B,Q3)&lt;=price_limit,IF(Q3="Yes",1,2),"")),""))</f>
        <v/>
      </c>
      <c r="BA3" s="73" t="str">
        <f>IF(OR(R3="",VLOOKUP(R$1,Services!$A$1:$B$19,2,0)="Exclude"),"",IF($D3=1,IF(OR(price_limit="",price_limit="No Limit"),IF(R3="Yes",1,2),IF(SUMIFS(WhatIf!$G:$G,WhatIf!$A:$A,R$1,WhatIf!$B:$B,R3)&lt;=price_limit,IF(R3="Yes",1,2),"")),""))</f>
        <v/>
      </c>
      <c r="BB3" s="73" t="str">
        <f>IF(OR(S3="",VLOOKUP(S$1,Services!$A$1:$B$19,2,0)="Exclude"),"",IF($D3=1,IF(OR(price_limit="",price_limit="No Limit"),IF(S3="Yes",1,2),IF(SUMIFS(WhatIf!$G:$G,WhatIf!$A:$A,S$1,WhatIf!$B:$B,S3)&lt;=price_limit,IF(S3="Yes",1,2),"")),""))</f>
        <v/>
      </c>
      <c r="BC3" s="73" t="str">
        <f ca="1">IF(OR(T3="",VLOOKUP(T$1,Services!$A$1:$B$19,2,0)="Exclude"),"",IF($D3=1,IF(OR(price_limit="",price_limit="No Limit"),IF(T3="Yes",1,2),IF(SUMIFS(WhatIf!$G:$G,WhatIf!$A:$A,T$1,WhatIf!$B:$B,T3)&lt;=price_limit,IF(T3="Yes",1,2),"")),""))</f>
        <v/>
      </c>
      <c r="BD3" s="73" t="str">
        <f>IF(OR(U3="",VLOOKUP(U$1,Services!$A$1:$B$19,2,0)="Exclude"),"",IF($D3=1,IF(OR(price_limit="",price_limit="No Limit"),IF(U3="Yes",1,2),IF(SUMIFS(WhatIf!$G:$G,WhatIf!$A:$A,U$1,WhatIf!$B:$B,U3)&lt;=price_limit,IF(U3="Yes",1,2),"")),""))</f>
        <v/>
      </c>
      <c r="BE3" s="3">
        <f t="shared" si="4"/>
        <v>0</v>
      </c>
      <c r="BF3" s="3">
        <f t="shared" si="5"/>
        <v>0</v>
      </c>
      <c r="BG3" s="3">
        <f>IF(MID(highlight_pick,1,1)="#",IF(INDEX(Analysis!$C$7:$E$7,1,VALUE(MID(highlight_pick,2,1)))&lt;&gt;"",IF(INDEX($A3:$BI3,1,MATCH(INDEX(Analysis!$C$7:$E$7,1,VALUE(MID(highlight_pick,2,1))),$1:$1,0))="",0,IF(INDEX($A3:$BI3,1,MATCH(INDEX(Analysis!$C$7:$E$7,1,VALUE(MID(highlight_pick,2,1))),$1:$1,0))="Yes",1,IF(ISNUMBER(SEARCH(INDEX($A3:$BI3,1,MATCH(INDEX(Analysis!$C$7:$E$7,1,VALUE(MID(highlight_pick,2,1))),$1:$1,0)),INDEX(Analysis!$C$9:$E$9,1,VALUE(MID(highlight_pick,2,1))))),2,0))),0),0)</f>
        <v>0</v>
      </c>
      <c r="BH3" s="3">
        <f>IF(MID(highlight_pick,1,1)="#",IF(INDEX(Analysis!$C$10:$E$10,1,VALUE(MID(highlight_pick,2,1)))&lt;&gt;"",IF(INDEX($A3:$BI3,1,MATCH(INDEX(Analysis!$C$10:$E$10,1,VALUE(MID(highlight_pick,2,1))),$1:$1,0))="",0,IF(INDEX($A3:$BI3,1,MATCH(INDEX(Analysis!$C$10:$E$10,1,VALUE(MID(highlight_pick,2,1))),$1:$1,0))="Yes",1,IF(ISNUMBER(SEARCH(INDEX($A3:$BI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row>
    <row r="4" spans="1:61" ht="37.299999999999997" x14ac:dyDescent="0.3">
      <c r="A4" s="19" t="s">
        <v>5</v>
      </c>
      <c r="B4" s="4" t="s">
        <v>288</v>
      </c>
      <c r="C4" s="4" t="s">
        <v>291</v>
      </c>
      <c r="D4" s="3">
        <f t="shared" ca="1" si="2"/>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3"/>
        <v>1</v>
      </c>
      <c r="AN4" s="73">
        <f ca="1">IF(OR(E4="",VLOOKUP(E$1,Services!$A$1:$B$19,2,0)="Exclude"),"",IF($D4=1,IF(OR(price_limit="",price_limit="No Limit"),IF(E4="Yes",1,2),IF(SUMIFS(WhatIf!$G:$G,WhatIf!$A:$A,E$1,WhatIf!$B:$B,E4)&lt;=price_limit,IF(E4="Yes",1,2),"")),""))</f>
        <v>1</v>
      </c>
      <c r="AO4" s="73">
        <f ca="1">IF(OR(F4="",VLOOKUP(F$1,Services!$A$1:$B$19,2,0)="Exclude"),"",IF($D4=1,IF(OR(price_limit="",price_limit="No Limit"),IF(F4="Yes",1,2),IF(SUMIFS(WhatIf!$G:$G,WhatIf!$A:$A,F$1,WhatIf!$B:$B,F4)&lt;=price_limit,IF(F4="Yes",1,2),"")),""))</f>
        <v>1</v>
      </c>
      <c r="AP4" s="73">
        <f ca="1">IF(OR(G4="",VLOOKUP(G$1,Services!$A$1:$B$19,2,0)="Exclude"),"",IF($D4=1,IF(OR(price_limit="",price_limit="No Limit"),IF(G4="Yes",1,2),IF(SUMIFS(WhatIf!$G:$G,WhatIf!$A:$A,G$1,WhatIf!$B:$B,G4)&lt;=price_limit,IF(G4="Yes",1,2),"")),""))</f>
        <v>1</v>
      </c>
      <c r="AQ4" s="73" t="str">
        <f>IF(OR(H4="",VLOOKUP(H$1,Services!$A$1:$B$19,2,0)="Exclude"),"",IF($D4=1,IF(OR(price_limit="",price_limit="No Limit"),IF(H4="Yes",1,2),IF(SUMIFS(WhatIf!$G:$G,WhatIf!$A:$A,H$1,WhatIf!$B:$B,H4)&lt;=price_limit,IF(H4="Yes",1,2),"")),""))</f>
        <v/>
      </c>
      <c r="AR4" s="73" t="str">
        <f>IF(OR(I4="",VLOOKUP(I$1,Services!$A$1:$B$19,2,0)="Exclude"),"",IF($D4=1,IF(OR(price_limit="",price_limit="No Limit"),IF(I4="Yes",1,2),IF(SUMIFS(WhatIf!$G:$G,WhatIf!$A:$A,I$1,WhatIf!$B:$B,I4)&lt;=price_limit,IF(I4="Yes",1,2),"")),""))</f>
        <v/>
      </c>
      <c r="AS4" s="73">
        <f ca="1">IF(OR(J4="",VLOOKUP(J$1,Services!$A$1:$B$19,2,0)="Exclude"),"",IF($D4=1,IF(OR(price_limit="",price_limit="No Limit"),IF(J4="Yes",1,2),IF(SUMIFS(WhatIf!$G:$G,WhatIf!$A:$A,J$1,WhatIf!$B:$B,J4)&lt;=price_limit,IF(J4="Yes",1,2),"")),""))</f>
        <v>1</v>
      </c>
      <c r="AT4" s="73">
        <f ca="1">IF(OR(K4="",VLOOKUP(K$1,Services!$A$1:$B$19,2,0)="Exclude"),"",IF($D4=1,IF(OR(price_limit="",price_limit="No Limit"),IF(K4="Yes",1,2),IF(SUMIFS(WhatIf!$G:$G,WhatIf!$A:$A,K$1,WhatIf!$B:$B,K4)&lt;=price_limit,IF(K4="Yes",1,2),"")),""))</f>
        <v>1</v>
      </c>
      <c r="AU4" s="73">
        <f ca="1">IF(OR(L4="",VLOOKUP(L$1,Services!$A$1:$B$19,2,0)="Exclude"),"",IF($D4=1,IF(OR(price_limit="",price_limit="No Limit"),IF(L4="Yes",1,2),IF(SUMIFS(WhatIf!$G:$G,WhatIf!$A:$A,L$1,WhatIf!$B:$B,L4)&lt;=price_limit,IF(L4="Yes",1,2),"")),""))</f>
        <v>1</v>
      </c>
      <c r="AV4" s="73">
        <f ca="1">IF(OR(M4="",VLOOKUP(M$1,Services!$A$1:$B$19,2,0)="Exclude"),"",IF($D4=1,IF(OR(price_limit="",price_limit="No Limit"),IF(M4="Yes",1,2),IF(SUMIFS(WhatIf!$G:$G,WhatIf!$A:$A,M$1,WhatIf!$B:$B,M4)&lt;=price_limit,IF(M4="Yes",1,2),"")),""))</f>
        <v>1</v>
      </c>
      <c r="AW4" s="73">
        <f ca="1">IF(OR(N4="",VLOOKUP(N$1,Services!$A$1:$B$19,2,0)="Exclude"),"",IF($D4=1,IF(OR(price_limit="",price_limit="No Limit"),IF(N4="Yes",1,2),IF(SUMIFS(WhatIf!$G:$G,WhatIf!$A:$A,N$1,WhatIf!$B:$B,N4)&lt;=price_limit,IF(N4="Yes",1,2),"")),""))</f>
        <v>1</v>
      </c>
      <c r="AX4" s="73" t="str">
        <f>IF(OR(O4="",VLOOKUP(O$1,Services!$A$1:$B$19,2,0)="Exclude"),"",IF($D4=1,IF(OR(price_limit="",price_limit="No Limit"),IF(O4="Yes",1,2),IF(SUMIFS(WhatIf!$G:$G,WhatIf!$A:$A,O$1,WhatIf!$B:$B,O4)&lt;=price_limit,IF(O4="Yes",1,2),"")),""))</f>
        <v/>
      </c>
      <c r="AY4" s="73">
        <f ca="1">IF(OR(P4="",VLOOKUP(P$1,Services!$A$1:$B$19,2,0)="Exclude"),"",IF($D4=1,IF(OR(price_limit="",price_limit="No Limit"),IF(P4="Yes",1,2),IF(SUMIFS(WhatIf!$G:$G,WhatIf!$A:$A,P$1,WhatIf!$B:$B,P4)&lt;=price_limit,IF(P4="Yes",1,2),"")),""))</f>
        <v>1</v>
      </c>
      <c r="AZ4" s="73" t="str">
        <f>IF(OR(Q4="",VLOOKUP(Q$1,Services!$A$1:$B$19,2,0)="Exclude"),"",IF($D4=1,IF(OR(price_limit="",price_limit="No Limit"),IF(Q4="Yes",1,2),IF(SUMIFS(WhatIf!$G:$G,WhatIf!$A:$A,Q$1,WhatIf!$B:$B,Q4)&lt;=price_limit,IF(Q4="Yes",1,2),"")),""))</f>
        <v/>
      </c>
      <c r="BA4" s="73">
        <f ca="1">IF(OR(R4="",VLOOKUP(R$1,Services!$A$1:$B$19,2,0)="Exclude"),"",IF($D4=1,IF(OR(price_limit="",price_limit="No Limit"),IF(R4="Yes",1,2),IF(SUMIFS(WhatIf!$G:$G,WhatIf!$A:$A,R$1,WhatIf!$B:$B,R4)&lt;=price_limit,IF(R4="Yes",1,2),"")),""))</f>
        <v>1</v>
      </c>
      <c r="BB4" s="73">
        <f ca="1">IF(OR(S4="",VLOOKUP(S$1,Services!$A$1:$B$19,2,0)="Exclude"),"",IF($D4=1,IF(OR(price_limit="",price_limit="No Limit"),IF(S4="Yes",1,2),IF(SUMIFS(WhatIf!$G:$G,WhatIf!$A:$A,S$1,WhatIf!$B:$B,S4)&lt;=price_limit,IF(S4="Yes",1,2),"")),""))</f>
        <v>1</v>
      </c>
      <c r="BC4" s="73" t="str">
        <f>IF(OR(T4="",VLOOKUP(T$1,Services!$A$1:$B$19,2,0)="Exclude"),"",IF($D4=1,IF(OR(price_limit="",price_limit="No Limit"),IF(T4="Yes",1,2),IF(SUMIFS(WhatIf!$G:$G,WhatIf!$A:$A,T$1,WhatIf!$B:$B,T4)&lt;=price_limit,IF(T4="Yes",1,2),"")),""))</f>
        <v/>
      </c>
      <c r="BD4" s="73">
        <f ca="1">IF(OR(U4="",VLOOKUP(U$1,Services!$A$1:$B$19,2,0)="Exclude"),"",IF($D4=1,IF(OR(price_limit="",price_limit="No Limit"),IF(U4="Yes",1,2),IF(SUMIFS(WhatIf!$G:$G,WhatIf!$A:$A,U$1,WhatIf!$B:$B,U4)&lt;=price_limit,IF(U4="Yes",1,2),"")),""))</f>
        <v>1</v>
      </c>
      <c r="BE4" s="3">
        <f t="shared" si="4"/>
        <v>0</v>
      </c>
      <c r="BF4" s="3">
        <f t="shared" si="5"/>
        <v>0</v>
      </c>
      <c r="BG4" s="3">
        <f>IF(MID(highlight_pick,1,1)="#",IF(INDEX(Analysis!$C$7:$E$7,1,VALUE(MID(highlight_pick,2,1)))&lt;&gt;"",IF(INDEX($A4:$BI4,1,MATCH(INDEX(Analysis!$C$7:$E$7,1,VALUE(MID(highlight_pick,2,1))),$1:$1,0))="",0,IF(INDEX($A4:$BI4,1,MATCH(INDEX(Analysis!$C$7:$E$7,1,VALUE(MID(highlight_pick,2,1))),$1:$1,0))="Yes",1,IF(ISNUMBER(SEARCH(INDEX($A4:$BI4,1,MATCH(INDEX(Analysis!$C$7:$E$7,1,VALUE(MID(highlight_pick,2,1))),$1:$1,0)),INDEX(Analysis!$C$9:$E$9,1,VALUE(MID(highlight_pick,2,1))))),2,0))),0),0)</f>
        <v>0</v>
      </c>
      <c r="BH4" s="3">
        <f>IF(MID(highlight_pick,1,1)="#",IF(INDEX(Analysis!$C$10:$E$10,1,VALUE(MID(highlight_pick,2,1)))&lt;&gt;"",IF(INDEX($A4:$BI4,1,MATCH(INDEX(Analysis!$C$10:$E$10,1,VALUE(MID(highlight_pick,2,1))),$1:$1,0))="",0,IF(INDEX($A4:$BI4,1,MATCH(INDEX(Analysis!$C$10:$E$10,1,VALUE(MID(highlight_pick,2,1))),$1:$1,0))="Yes",1,IF(ISNUMBER(SEARCH(INDEX($A4:$BI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row>
    <row r="5" spans="1:61" x14ac:dyDescent="0.3">
      <c r="A5" s="19" t="s">
        <v>611</v>
      </c>
      <c r="C5" s="4" t="s">
        <v>214</v>
      </c>
      <c r="D5" s="3" t="str">
        <f t="shared" ca="1" si="2"/>
        <v/>
      </c>
      <c r="F5" s="5" t="s">
        <v>554</v>
      </c>
      <c r="G5" s="5" t="s">
        <v>554</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3"/>
        <v/>
      </c>
      <c r="AN5" s="73" t="str">
        <f>IF(OR(E5="",VLOOKUP(E$1,Services!$A$1:$B$19,2,0)="Exclude"),"",IF($D5=1,IF(OR(price_limit="",price_limit="No Limit"),IF(E5="Yes",1,2),IF(SUMIFS(WhatIf!$G:$G,WhatIf!$A:$A,E$1,WhatIf!$B:$B,E5)&lt;=price_limit,IF(E5="Yes",1,2),"")),""))</f>
        <v/>
      </c>
      <c r="AO5" s="73" t="str">
        <f ca="1">IF(OR(F5="",VLOOKUP(F$1,Services!$A$1:$B$19,2,0)="Exclude"),"",IF($D5=1,IF(OR(price_limit="",price_limit="No Limit"),IF(F5="Yes",1,2),IF(SUMIFS(WhatIf!$G:$G,WhatIf!$A:$A,F$1,WhatIf!$B:$B,F5)&lt;=price_limit,IF(F5="Yes",1,2),"")),""))</f>
        <v/>
      </c>
      <c r="AP5" s="73" t="str">
        <f ca="1">IF(OR(G5="",VLOOKUP(G$1,Services!$A$1:$B$19,2,0)="Exclude"),"",IF($D5=1,IF(OR(price_limit="",price_limit="No Limit"),IF(G5="Yes",1,2),IF(SUMIFS(WhatIf!$G:$G,WhatIf!$A:$A,G$1,WhatIf!$B:$B,G5)&lt;=price_limit,IF(G5="Yes",1,2),"")),""))</f>
        <v/>
      </c>
      <c r="AQ5" s="73" t="str">
        <f>IF(OR(H5="",VLOOKUP(H$1,Services!$A$1:$B$19,2,0)="Exclude"),"",IF($D5=1,IF(OR(price_limit="",price_limit="No Limit"),IF(H5="Yes",1,2),IF(SUMIFS(WhatIf!$G:$G,WhatIf!$A:$A,H$1,WhatIf!$B:$B,H5)&lt;=price_limit,IF(H5="Yes",1,2),"")),""))</f>
        <v/>
      </c>
      <c r="AR5" s="73" t="str">
        <f>IF(OR(I5="",VLOOKUP(I$1,Services!$A$1:$B$19,2,0)="Exclude"),"",IF($D5=1,IF(OR(price_limit="",price_limit="No Limit"),IF(I5="Yes",1,2),IF(SUMIFS(WhatIf!$G:$G,WhatIf!$A:$A,I$1,WhatIf!$B:$B,I5)&lt;=price_limit,IF(I5="Yes",1,2),"")),""))</f>
        <v/>
      </c>
      <c r="AS5" s="73" t="str">
        <f>IF(OR(J5="",VLOOKUP(J$1,Services!$A$1:$B$19,2,0)="Exclude"),"",IF($D5=1,IF(OR(price_limit="",price_limit="No Limit"),IF(J5="Yes",1,2),IF(SUMIFS(WhatIf!$G:$G,WhatIf!$A:$A,J$1,WhatIf!$B:$B,J5)&lt;=price_limit,IF(J5="Yes",1,2),"")),""))</f>
        <v/>
      </c>
      <c r="AT5" s="73" t="str">
        <f>IF(OR(K5="",VLOOKUP(K$1,Services!$A$1:$B$19,2,0)="Exclude"),"",IF($D5=1,IF(OR(price_limit="",price_limit="No Limit"),IF(K5="Yes",1,2),IF(SUMIFS(WhatIf!$G:$G,WhatIf!$A:$A,K$1,WhatIf!$B:$B,K5)&lt;=price_limit,IF(K5="Yes",1,2),"")),""))</f>
        <v/>
      </c>
      <c r="AU5" s="73" t="str">
        <f>IF(OR(L5="",VLOOKUP(L$1,Services!$A$1:$B$19,2,0)="Exclude"),"",IF($D5=1,IF(OR(price_limit="",price_limit="No Limit"),IF(L5="Yes",1,2),IF(SUMIFS(WhatIf!$G:$G,WhatIf!$A:$A,L$1,WhatIf!$B:$B,L5)&lt;=price_limit,IF(L5="Yes",1,2),"")),""))</f>
        <v/>
      </c>
      <c r="AV5" s="73" t="str">
        <f>IF(OR(M5="",VLOOKUP(M$1,Services!$A$1:$B$19,2,0)="Exclude"),"",IF($D5=1,IF(OR(price_limit="",price_limit="No Limit"),IF(M5="Yes",1,2),IF(SUMIFS(WhatIf!$G:$G,WhatIf!$A:$A,M$1,WhatIf!$B:$B,M5)&lt;=price_limit,IF(M5="Yes",1,2),"")),""))</f>
        <v/>
      </c>
      <c r="AW5" s="73" t="str">
        <f>IF(OR(N5="",VLOOKUP(N$1,Services!$A$1:$B$19,2,0)="Exclude"),"",IF($D5=1,IF(OR(price_limit="",price_limit="No Limit"),IF(N5="Yes",1,2),IF(SUMIFS(WhatIf!$G:$G,WhatIf!$A:$A,N$1,WhatIf!$B:$B,N5)&lt;=price_limit,IF(N5="Yes",1,2),"")),""))</f>
        <v/>
      </c>
      <c r="AX5" s="73" t="str">
        <f>IF(OR(O5="",VLOOKUP(O$1,Services!$A$1:$B$19,2,0)="Exclude"),"",IF($D5=1,IF(OR(price_limit="",price_limit="No Limit"),IF(O5="Yes",1,2),IF(SUMIFS(WhatIf!$G:$G,WhatIf!$A:$A,O$1,WhatIf!$B:$B,O5)&lt;=price_limit,IF(O5="Yes",1,2),"")),""))</f>
        <v/>
      </c>
      <c r="AY5" s="73" t="str">
        <f>IF(OR(P5="",VLOOKUP(P$1,Services!$A$1:$B$19,2,0)="Exclude"),"",IF($D5=1,IF(OR(price_limit="",price_limit="No Limit"),IF(P5="Yes",1,2),IF(SUMIFS(WhatIf!$G:$G,WhatIf!$A:$A,P$1,WhatIf!$B:$B,P5)&lt;=price_limit,IF(P5="Yes",1,2),"")),""))</f>
        <v/>
      </c>
      <c r="AZ5" s="73" t="str">
        <f>IF(OR(Q5="",VLOOKUP(Q$1,Services!$A$1:$B$19,2,0)="Exclude"),"",IF($D5=1,IF(OR(price_limit="",price_limit="No Limit"),IF(Q5="Yes",1,2),IF(SUMIFS(WhatIf!$G:$G,WhatIf!$A:$A,Q$1,WhatIf!$B:$B,Q5)&lt;=price_limit,IF(Q5="Yes",1,2),"")),""))</f>
        <v/>
      </c>
      <c r="BA5" s="73" t="str">
        <f>IF(OR(R5="",VLOOKUP(R$1,Services!$A$1:$B$19,2,0)="Exclude"),"",IF($D5=1,IF(OR(price_limit="",price_limit="No Limit"),IF(R5="Yes",1,2),IF(SUMIFS(WhatIf!$G:$G,WhatIf!$A:$A,R$1,WhatIf!$B:$B,R5)&lt;=price_limit,IF(R5="Yes",1,2),"")),""))</f>
        <v/>
      </c>
      <c r="BB5" s="73" t="str">
        <f>IF(OR(S5="",VLOOKUP(S$1,Services!$A$1:$B$19,2,0)="Exclude"),"",IF($D5=1,IF(OR(price_limit="",price_limit="No Limit"),IF(S5="Yes",1,2),IF(SUMIFS(WhatIf!$G:$G,WhatIf!$A:$A,S$1,WhatIf!$B:$B,S5)&lt;=price_limit,IF(S5="Yes",1,2),"")),""))</f>
        <v/>
      </c>
      <c r="BC5" s="73" t="str">
        <f>IF(OR(T5="",VLOOKUP(T$1,Services!$A$1:$B$19,2,0)="Exclude"),"",IF($D5=1,IF(OR(price_limit="",price_limit="No Limit"),IF(T5="Yes",1,2),IF(SUMIFS(WhatIf!$G:$G,WhatIf!$A:$A,T$1,WhatIf!$B:$B,T5)&lt;=price_limit,IF(T5="Yes",1,2),"")),""))</f>
        <v/>
      </c>
      <c r="BD5" s="73" t="str">
        <f>IF(OR(U5="",VLOOKUP(U$1,Services!$A$1:$B$19,2,0)="Exclude"),"",IF($D5=1,IF(OR(price_limit="",price_limit="No Limit"),IF(U5="Yes",1,2),IF(SUMIFS(WhatIf!$G:$G,WhatIf!$A:$A,U$1,WhatIf!$B:$B,U5)&lt;=price_limit,IF(U5="Yes",1,2),"")),""))</f>
        <v/>
      </c>
      <c r="BE5" s="3">
        <f t="shared" si="4"/>
        <v>0</v>
      </c>
      <c r="BF5" s="3">
        <f t="shared" si="5"/>
        <v>0</v>
      </c>
      <c r="BG5" s="3">
        <f>IF(MID(highlight_pick,1,1)="#",IF(INDEX(Analysis!$C$7:$E$7,1,VALUE(MID(highlight_pick,2,1)))&lt;&gt;"",IF(INDEX($A5:$BI5,1,MATCH(INDEX(Analysis!$C$7:$E$7,1,VALUE(MID(highlight_pick,2,1))),$1:$1,0))="",0,IF(INDEX($A5:$BI5,1,MATCH(INDEX(Analysis!$C$7:$E$7,1,VALUE(MID(highlight_pick,2,1))),$1:$1,0))="Yes",1,IF(ISNUMBER(SEARCH(INDEX($A5:$BI5,1,MATCH(INDEX(Analysis!$C$7:$E$7,1,VALUE(MID(highlight_pick,2,1))),$1:$1,0)),INDEX(Analysis!$C$9:$E$9,1,VALUE(MID(highlight_pick,2,1))))),2,0))),0),0)</f>
        <v>0</v>
      </c>
      <c r="BH5" s="3">
        <f>IF(MID(highlight_pick,1,1)="#",IF(INDEX(Analysis!$C$10:$E$10,1,VALUE(MID(highlight_pick,2,1)))&lt;&gt;"",IF(INDEX($A5:$BI5,1,MATCH(INDEX(Analysis!$C$10:$E$10,1,VALUE(MID(highlight_pick,2,1))),$1:$1,0))="",0,IF(INDEX($A5:$BI5,1,MATCH(INDEX(Analysis!$C$10:$E$10,1,VALUE(MID(highlight_pick,2,1))),$1:$1,0))="Yes",1,IF(ISNUMBER(SEARCH(INDEX($A5:$BI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row>
    <row r="6" spans="1:61" ht="24.9" x14ac:dyDescent="0.3">
      <c r="A6" s="19" t="s">
        <v>0</v>
      </c>
      <c r="B6" s="4" t="s">
        <v>247</v>
      </c>
      <c r="C6" s="4" t="s">
        <v>476</v>
      </c>
      <c r="D6" s="3">
        <f t="shared" ca="1" si="2"/>
        <v>1</v>
      </c>
      <c r="H6" s="6" t="s">
        <v>1</v>
      </c>
      <c r="I6" s="6" t="s">
        <v>1</v>
      </c>
      <c r="J6" s="5" t="s">
        <v>1</v>
      </c>
      <c r="K6" s="5" t="s">
        <v>1</v>
      </c>
      <c r="L6" s="5" t="s">
        <v>1</v>
      </c>
      <c r="M6" s="5" t="s">
        <v>1</v>
      </c>
      <c r="N6" s="5" t="s">
        <v>1</v>
      </c>
      <c r="O6" s="6" t="s">
        <v>1</v>
      </c>
      <c r="P6" s="6" t="s">
        <v>1</v>
      </c>
      <c r="Q6" s="6" t="s">
        <v>1</v>
      </c>
      <c r="R6" s="6"/>
      <c r="U6" s="5" t="s">
        <v>1</v>
      </c>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3"/>
        <v>1</v>
      </c>
      <c r="AN6" s="73" t="str">
        <f>IF(OR(E6="",VLOOKUP(E$1,Services!$A$1:$B$19,2,0)="Exclude"),"",IF($D6=1,IF(OR(price_limit="",price_limit="No Limit"),IF(E6="Yes",1,2),IF(SUMIFS(WhatIf!$G:$G,WhatIf!$A:$A,E$1,WhatIf!$B:$B,E6)&lt;=price_limit,IF(E6="Yes",1,2),"")),""))</f>
        <v/>
      </c>
      <c r="AO6" s="73" t="str">
        <f>IF(OR(F6="",VLOOKUP(F$1,Services!$A$1:$B$19,2,0)="Exclude"),"",IF($D6=1,IF(OR(price_limit="",price_limit="No Limit"),IF(F6="Yes",1,2),IF(SUMIFS(WhatIf!$G:$G,WhatIf!$A:$A,F$1,WhatIf!$B:$B,F6)&lt;=price_limit,IF(F6="Yes",1,2),"")),""))</f>
        <v/>
      </c>
      <c r="AP6" s="73" t="str">
        <f>IF(OR(G6="",VLOOKUP(G$1,Services!$A$1:$B$19,2,0)="Exclude"),"",IF($D6=1,IF(OR(price_limit="",price_limit="No Limit"),IF(G6="Yes",1,2),IF(SUMIFS(WhatIf!$G:$G,WhatIf!$A:$A,G$1,WhatIf!$B:$B,G6)&lt;=price_limit,IF(G6="Yes",1,2),"")),""))</f>
        <v/>
      </c>
      <c r="AQ6" s="73">
        <f ca="1">IF(OR(H6="",VLOOKUP(H$1,Services!$A$1:$B$19,2,0)="Exclude"),"",IF($D6=1,IF(OR(price_limit="",price_limit="No Limit"),IF(H6="Yes",1,2),IF(SUMIFS(WhatIf!$G:$G,WhatIf!$A:$A,H$1,WhatIf!$B:$B,H6)&lt;=price_limit,IF(H6="Yes",1,2),"")),""))</f>
        <v>1</v>
      </c>
      <c r="AR6" s="73">
        <f ca="1">IF(OR(I6="",VLOOKUP(I$1,Services!$A$1:$B$19,2,0)="Exclude"),"",IF($D6=1,IF(OR(price_limit="",price_limit="No Limit"),IF(I6="Yes",1,2),IF(SUMIFS(WhatIf!$G:$G,WhatIf!$A:$A,I$1,WhatIf!$B:$B,I6)&lt;=price_limit,IF(I6="Yes",1,2),"")),""))</f>
        <v>1</v>
      </c>
      <c r="AS6" s="73">
        <f ca="1">IF(OR(J6="",VLOOKUP(J$1,Services!$A$1:$B$19,2,0)="Exclude"),"",IF($D6=1,IF(OR(price_limit="",price_limit="No Limit"),IF(J6="Yes",1,2),IF(SUMIFS(WhatIf!$G:$G,WhatIf!$A:$A,J$1,WhatIf!$B:$B,J6)&lt;=price_limit,IF(J6="Yes",1,2),"")),""))</f>
        <v>1</v>
      </c>
      <c r="AT6" s="73">
        <f ca="1">IF(OR(K6="",VLOOKUP(K$1,Services!$A$1:$B$19,2,0)="Exclude"),"",IF($D6=1,IF(OR(price_limit="",price_limit="No Limit"),IF(K6="Yes",1,2),IF(SUMIFS(WhatIf!$G:$G,WhatIf!$A:$A,K$1,WhatIf!$B:$B,K6)&lt;=price_limit,IF(K6="Yes",1,2),"")),""))</f>
        <v>1</v>
      </c>
      <c r="AU6" s="73">
        <f ca="1">IF(OR(L6="",VLOOKUP(L$1,Services!$A$1:$B$19,2,0)="Exclude"),"",IF($D6=1,IF(OR(price_limit="",price_limit="No Limit"),IF(L6="Yes",1,2),IF(SUMIFS(WhatIf!$G:$G,WhatIf!$A:$A,L$1,WhatIf!$B:$B,L6)&lt;=price_limit,IF(L6="Yes",1,2),"")),""))</f>
        <v>1</v>
      </c>
      <c r="AV6" s="73">
        <f ca="1">IF(OR(M6="",VLOOKUP(M$1,Services!$A$1:$B$19,2,0)="Exclude"),"",IF($D6=1,IF(OR(price_limit="",price_limit="No Limit"),IF(M6="Yes",1,2),IF(SUMIFS(WhatIf!$G:$G,WhatIf!$A:$A,M$1,WhatIf!$B:$B,M6)&lt;=price_limit,IF(M6="Yes",1,2),"")),""))</f>
        <v>1</v>
      </c>
      <c r="AW6" s="73">
        <f ca="1">IF(OR(N6="",VLOOKUP(N$1,Services!$A$1:$B$19,2,0)="Exclude"),"",IF($D6=1,IF(OR(price_limit="",price_limit="No Limit"),IF(N6="Yes",1,2),IF(SUMIFS(WhatIf!$G:$G,WhatIf!$A:$A,N$1,WhatIf!$B:$B,N6)&lt;=price_limit,IF(N6="Yes",1,2),"")),""))</f>
        <v>1</v>
      </c>
      <c r="AX6" s="73">
        <f ca="1">IF(OR(O6="",VLOOKUP(O$1,Services!$A$1:$B$19,2,0)="Exclude"),"",IF($D6=1,IF(OR(price_limit="",price_limit="No Limit"),IF(O6="Yes",1,2),IF(SUMIFS(WhatIf!$G:$G,WhatIf!$A:$A,O$1,WhatIf!$B:$B,O6)&lt;=price_limit,IF(O6="Yes",1,2),"")),""))</f>
        <v>1</v>
      </c>
      <c r="AY6" s="73">
        <f ca="1">IF(OR(P6="",VLOOKUP(P$1,Services!$A$1:$B$19,2,0)="Exclude"),"",IF($D6=1,IF(OR(price_limit="",price_limit="No Limit"),IF(P6="Yes",1,2),IF(SUMIFS(WhatIf!$G:$G,WhatIf!$A:$A,P$1,WhatIf!$B:$B,P6)&lt;=price_limit,IF(P6="Yes",1,2),"")),""))</f>
        <v>1</v>
      </c>
      <c r="AZ6" s="73">
        <f ca="1">IF(OR(Q6="",VLOOKUP(Q$1,Services!$A$1:$B$19,2,0)="Exclude"),"",IF($D6=1,IF(OR(price_limit="",price_limit="No Limit"),IF(Q6="Yes",1,2),IF(SUMIFS(WhatIf!$G:$G,WhatIf!$A:$A,Q$1,WhatIf!$B:$B,Q6)&lt;=price_limit,IF(Q6="Yes",1,2),"")),""))</f>
        <v>1</v>
      </c>
      <c r="BA6" s="73" t="str">
        <f>IF(OR(R6="",VLOOKUP(R$1,Services!$A$1:$B$19,2,0)="Exclude"),"",IF($D6=1,IF(OR(price_limit="",price_limit="No Limit"),IF(R6="Yes",1,2),IF(SUMIFS(WhatIf!$G:$G,WhatIf!$A:$A,R$1,WhatIf!$B:$B,R6)&lt;=price_limit,IF(R6="Yes",1,2),"")),""))</f>
        <v/>
      </c>
      <c r="BB6" s="73" t="str">
        <f>IF(OR(S6="",VLOOKUP(S$1,Services!$A$1:$B$19,2,0)="Exclude"),"",IF($D6=1,IF(OR(price_limit="",price_limit="No Limit"),IF(S6="Yes",1,2),IF(SUMIFS(WhatIf!$G:$G,WhatIf!$A:$A,S$1,WhatIf!$B:$B,S6)&lt;=price_limit,IF(S6="Yes",1,2),"")),""))</f>
        <v/>
      </c>
      <c r="BC6" s="73" t="str">
        <f>IF(OR(T6="",VLOOKUP(T$1,Services!$A$1:$B$19,2,0)="Exclude"),"",IF($D6=1,IF(OR(price_limit="",price_limit="No Limit"),IF(T6="Yes",1,2),IF(SUMIFS(WhatIf!$G:$G,WhatIf!$A:$A,T$1,WhatIf!$B:$B,T6)&lt;=price_limit,IF(T6="Yes",1,2),"")),""))</f>
        <v/>
      </c>
      <c r="BD6" s="73">
        <f ca="1">IF(OR(U6="",VLOOKUP(U$1,Services!$A$1:$B$19,2,0)="Exclude"),"",IF($D6=1,IF(OR(price_limit="",price_limit="No Limit"),IF(U6="Yes",1,2),IF(SUMIFS(WhatIf!$G:$G,WhatIf!$A:$A,U$1,WhatIf!$B:$B,U6)&lt;=price_limit,IF(U6="Yes",1,2),"")),""))</f>
        <v>1</v>
      </c>
      <c r="BE6" s="3">
        <f t="shared" si="4"/>
        <v>0</v>
      </c>
      <c r="BF6" s="3">
        <f t="shared" si="5"/>
        <v>0</v>
      </c>
      <c r="BG6" s="3">
        <f>IF(MID(highlight_pick,1,1)="#",IF(INDEX(Analysis!$C$7:$E$7,1,VALUE(MID(highlight_pick,2,1)))&lt;&gt;"",IF(INDEX($A6:$BI6,1,MATCH(INDEX(Analysis!$C$7:$E$7,1,VALUE(MID(highlight_pick,2,1))),$1:$1,0))="",0,IF(INDEX($A6:$BI6,1,MATCH(INDEX(Analysis!$C$7:$E$7,1,VALUE(MID(highlight_pick,2,1))),$1:$1,0))="Yes",1,IF(ISNUMBER(SEARCH(INDEX($A6:$BI6,1,MATCH(INDEX(Analysis!$C$7:$E$7,1,VALUE(MID(highlight_pick,2,1))),$1:$1,0)),INDEX(Analysis!$C$9:$E$9,1,VALUE(MID(highlight_pick,2,1))))),2,0))),0),0)</f>
        <v>0</v>
      </c>
      <c r="BH6" s="3">
        <f>IF(MID(highlight_pick,1,1)="#",IF(INDEX(Analysis!$C$10:$E$10,1,VALUE(MID(highlight_pick,2,1)))&lt;&gt;"",IF(INDEX($A6:$BI6,1,MATCH(INDEX(Analysis!$C$10:$E$10,1,VALUE(MID(highlight_pick,2,1))),$1:$1,0))="",0,IF(INDEX($A6:$BI6,1,MATCH(INDEX(Analysis!$C$10:$E$10,1,VALUE(MID(highlight_pick,2,1))),$1:$1,0))="Yes",1,IF(ISNUMBER(SEARCH(INDEX($A6:$BI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row>
    <row r="7" spans="1:61" x14ac:dyDescent="0.3">
      <c r="A7" s="19" t="s">
        <v>395</v>
      </c>
      <c r="B7" s="4" t="s">
        <v>247</v>
      </c>
      <c r="C7" s="4" t="s">
        <v>223</v>
      </c>
      <c r="D7" s="3" t="str">
        <f t="shared" ca="1" si="2"/>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3"/>
        <v/>
      </c>
      <c r="AN7" s="73" t="str">
        <f>IF(OR(E7="",VLOOKUP(E$1,Services!$A$1:$B$19,2,0)="Exclude"),"",IF($D7=1,IF(OR(price_limit="",price_limit="No Limit"),IF(E7="Yes",1,2),IF(SUMIFS(WhatIf!$G:$G,WhatIf!$A:$A,E$1,WhatIf!$B:$B,E7)&lt;=price_limit,IF(E7="Yes",1,2),"")),""))</f>
        <v/>
      </c>
      <c r="AO7" s="73" t="str">
        <f>IF(OR(F7="",VLOOKUP(F$1,Services!$A$1:$B$19,2,0)="Exclude"),"",IF($D7=1,IF(OR(price_limit="",price_limit="No Limit"),IF(F7="Yes",1,2),IF(SUMIFS(WhatIf!$G:$G,WhatIf!$A:$A,F$1,WhatIf!$B:$B,F7)&lt;=price_limit,IF(F7="Yes",1,2),"")),""))</f>
        <v/>
      </c>
      <c r="AP7" s="73" t="str">
        <f>IF(OR(G7="",VLOOKUP(G$1,Services!$A$1:$B$19,2,0)="Exclude"),"",IF($D7=1,IF(OR(price_limit="",price_limit="No Limit"),IF(G7="Yes",1,2),IF(SUMIFS(WhatIf!$G:$G,WhatIf!$A:$A,G$1,WhatIf!$B:$B,G7)&lt;=price_limit,IF(G7="Yes",1,2),"")),""))</f>
        <v/>
      </c>
      <c r="AQ7" s="73" t="str">
        <f>IF(OR(H7="",VLOOKUP(H$1,Services!$A$1:$B$19,2,0)="Exclude"),"",IF($D7=1,IF(OR(price_limit="",price_limit="No Limit"),IF(H7="Yes",1,2),IF(SUMIFS(WhatIf!$G:$G,WhatIf!$A:$A,H$1,WhatIf!$B:$B,H7)&lt;=price_limit,IF(H7="Yes",1,2),"")),""))</f>
        <v/>
      </c>
      <c r="AR7" s="73" t="str">
        <f>IF(OR(I7="",VLOOKUP(I$1,Services!$A$1:$B$19,2,0)="Exclude"),"",IF($D7=1,IF(OR(price_limit="",price_limit="No Limit"),IF(I7="Yes",1,2),IF(SUMIFS(WhatIf!$G:$G,WhatIf!$A:$A,I$1,WhatIf!$B:$B,I7)&lt;=price_limit,IF(I7="Yes",1,2),"")),""))</f>
        <v/>
      </c>
      <c r="AS7" s="73" t="str">
        <f>IF(OR(J7="",VLOOKUP(J$1,Services!$A$1:$B$19,2,0)="Exclude"),"",IF($D7=1,IF(OR(price_limit="",price_limit="No Limit"),IF(J7="Yes",1,2),IF(SUMIFS(WhatIf!$G:$G,WhatIf!$A:$A,J$1,WhatIf!$B:$B,J7)&lt;=price_limit,IF(J7="Yes",1,2),"")),""))</f>
        <v/>
      </c>
      <c r="AT7" s="73" t="str">
        <f>IF(OR(K7="",VLOOKUP(K$1,Services!$A$1:$B$19,2,0)="Exclude"),"",IF($D7=1,IF(OR(price_limit="",price_limit="No Limit"),IF(K7="Yes",1,2),IF(SUMIFS(WhatIf!$G:$G,WhatIf!$A:$A,K$1,WhatIf!$B:$B,K7)&lt;=price_limit,IF(K7="Yes",1,2),"")),""))</f>
        <v/>
      </c>
      <c r="AU7" s="73" t="str">
        <f>IF(OR(L7="",VLOOKUP(L$1,Services!$A$1:$B$19,2,0)="Exclude"),"",IF($D7=1,IF(OR(price_limit="",price_limit="No Limit"),IF(L7="Yes",1,2),IF(SUMIFS(WhatIf!$G:$G,WhatIf!$A:$A,L$1,WhatIf!$B:$B,L7)&lt;=price_limit,IF(L7="Yes",1,2),"")),""))</f>
        <v/>
      </c>
      <c r="AV7" s="73" t="str">
        <f>IF(OR(M7="",VLOOKUP(M$1,Services!$A$1:$B$19,2,0)="Exclude"),"",IF($D7=1,IF(OR(price_limit="",price_limit="No Limit"),IF(M7="Yes",1,2),IF(SUMIFS(WhatIf!$G:$G,WhatIf!$A:$A,M$1,WhatIf!$B:$B,M7)&lt;=price_limit,IF(M7="Yes",1,2),"")),""))</f>
        <v/>
      </c>
      <c r="AW7" s="73" t="str">
        <f>IF(OR(N7="",VLOOKUP(N$1,Services!$A$1:$B$19,2,0)="Exclude"),"",IF($D7=1,IF(OR(price_limit="",price_limit="No Limit"),IF(N7="Yes",1,2),IF(SUMIFS(WhatIf!$G:$G,WhatIf!$A:$A,N$1,WhatIf!$B:$B,N7)&lt;=price_limit,IF(N7="Yes",1,2),"")),""))</f>
        <v/>
      </c>
      <c r="AX7" s="73" t="str">
        <f>IF(OR(O7="",VLOOKUP(O$1,Services!$A$1:$B$19,2,0)="Exclude"),"",IF($D7=1,IF(OR(price_limit="",price_limit="No Limit"),IF(O7="Yes",1,2),IF(SUMIFS(WhatIf!$G:$G,WhatIf!$A:$A,O$1,WhatIf!$B:$B,O7)&lt;=price_limit,IF(O7="Yes",1,2),"")),""))</f>
        <v/>
      </c>
      <c r="AY7" s="73" t="str">
        <f ca="1">IF(OR(P7="",VLOOKUP(P$1,Services!$A$1:$B$19,2,0)="Exclude"),"",IF($D7=1,IF(OR(price_limit="",price_limit="No Limit"),IF(P7="Yes",1,2),IF(SUMIFS(WhatIf!$G:$G,WhatIf!$A:$A,P$1,WhatIf!$B:$B,P7)&lt;=price_limit,IF(P7="Yes",1,2),"")),""))</f>
        <v/>
      </c>
      <c r="AZ7" s="73" t="str">
        <f>IF(OR(Q7="",VLOOKUP(Q$1,Services!$A$1:$B$19,2,0)="Exclude"),"",IF($D7=1,IF(OR(price_limit="",price_limit="No Limit"),IF(Q7="Yes",1,2),IF(SUMIFS(WhatIf!$G:$G,WhatIf!$A:$A,Q$1,WhatIf!$B:$B,Q7)&lt;=price_limit,IF(Q7="Yes",1,2),"")),""))</f>
        <v/>
      </c>
      <c r="BA7" s="73" t="str">
        <f>IF(OR(R7="",VLOOKUP(R$1,Services!$A$1:$B$19,2,0)="Exclude"),"",IF($D7=1,IF(OR(price_limit="",price_limit="No Limit"),IF(R7="Yes",1,2),IF(SUMIFS(WhatIf!$G:$G,WhatIf!$A:$A,R$1,WhatIf!$B:$B,R7)&lt;=price_limit,IF(R7="Yes",1,2),"")),""))</f>
        <v/>
      </c>
      <c r="BB7" s="73" t="str">
        <f>IF(OR(S7="",VLOOKUP(S$1,Services!$A$1:$B$19,2,0)="Exclude"),"",IF($D7=1,IF(OR(price_limit="",price_limit="No Limit"),IF(S7="Yes",1,2),IF(SUMIFS(WhatIf!$G:$G,WhatIf!$A:$A,S$1,WhatIf!$B:$B,S7)&lt;=price_limit,IF(S7="Yes",1,2),"")),""))</f>
        <v/>
      </c>
      <c r="BC7" s="73" t="str">
        <f>IF(OR(T7="",VLOOKUP(T$1,Services!$A$1:$B$19,2,0)="Exclude"),"",IF($D7=1,IF(OR(price_limit="",price_limit="No Limit"),IF(T7="Yes",1,2),IF(SUMIFS(WhatIf!$G:$G,WhatIf!$A:$A,T$1,WhatIf!$B:$B,T7)&lt;=price_limit,IF(T7="Yes",1,2),"")),""))</f>
        <v/>
      </c>
      <c r="BD7" s="73" t="str">
        <f>IF(OR(U7="",VLOOKUP(U$1,Services!$A$1:$B$19,2,0)="Exclude"),"",IF($D7=1,IF(OR(price_limit="",price_limit="No Limit"),IF(U7="Yes",1,2),IF(SUMIFS(WhatIf!$G:$G,WhatIf!$A:$A,U$1,WhatIf!$B:$B,U7)&lt;=price_limit,IF(U7="Yes",1,2),"")),""))</f>
        <v/>
      </c>
      <c r="BE7" s="3">
        <f t="shared" si="4"/>
        <v>0</v>
      </c>
      <c r="BF7" s="3">
        <f t="shared" si="5"/>
        <v>0</v>
      </c>
      <c r="BG7" s="3">
        <f>IF(MID(highlight_pick,1,1)="#",IF(INDEX(Analysis!$C$7:$E$7,1,VALUE(MID(highlight_pick,2,1)))&lt;&gt;"",IF(INDEX($A7:$BI7,1,MATCH(INDEX(Analysis!$C$7:$E$7,1,VALUE(MID(highlight_pick,2,1))),$1:$1,0))="",0,IF(INDEX($A7:$BI7,1,MATCH(INDEX(Analysis!$C$7:$E$7,1,VALUE(MID(highlight_pick,2,1))),$1:$1,0))="Yes",1,IF(ISNUMBER(SEARCH(INDEX($A7:$BI7,1,MATCH(INDEX(Analysis!$C$7:$E$7,1,VALUE(MID(highlight_pick,2,1))),$1:$1,0)),INDEX(Analysis!$C$9:$E$9,1,VALUE(MID(highlight_pick,2,1))))),2,0))),0),0)</f>
        <v>0</v>
      </c>
      <c r="BH7" s="3">
        <f>IF(MID(highlight_pick,1,1)="#",IF(INDEX(Analysis!$C$10:$E$10,1,VALUE(MID(highlight_pick,2,1)))&lt;&gt;"",IF(INDEX($A7:$BI7,1,MATCH(INDEX(Analysis!$C$10:$E$10,1,VALUE(MID(highlight_pick,2,1))),$1:$1,0))="",0,IF(INDEX($A7:$BI7,1,MATCH(INDEX(Analysis!$C$10:$E$10,1,VALUE(MID(highlight_pick,2,1))),$1:$1,0))="Yes",1,IF(ISNUMBER(SEARCH(INDEX($A7:$BI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row>
    <row r="8" spans="1:61" x14ac:dyDescent="0.3">
      <c r="A8" s="19" t="s">
        <v>197</v>
      </c>
      <c r="B8" s="4" t="s">
        <v>247</v>
      </c>
      <c r="C8" s="4" t="s">
        <v>215</v>
      </c>
      <c r="D8" s="3" t="str">
        <f t="shared" ca="1" si="2"/>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3"/>
        <v/>
      </c>
      <c r="AN8" s="73" t="str">
        <f>IF(OR(E8="",VLOOKUP(E$1,Services!$A$1:$B$19,2,0)="Exclude"),"",IF($D8=1,IF(OR(price_limit="",price_limit="No Limit"),IF(E8="Yes",1,2),IF(SUMIFS(WhatIf!$G:$G,WhatIf!$A:$A,E$1,WhatIf!$B:$B,E8)&lt;=price_limit,IF(E8="Yes",1,2),"")),""))</f>
        <v/>
      </c>
      <c r="AO8" s="73" t="str">
        <f ca="1">IF(OR(F8="",VLOOKUP(F$1,Services!$A$1:$B$19,2,0)="Exclude"),"",IF($D8=1,IF(OR(price_limit="",price_limit="No Limit"),IF(F8="Yes",1,2),IF(SUMIFS(WhatIf!$G:$G,WhatIf!$A:$A,F$1,WhatIf!$B:$B,F8)&lt;=price_limit,IF(F8="Yes",1,2),"")),""))</f>
        <v/>
      </c>
      <c r="AP8" s="73" t="str">
        <f>IF(OR(G8="",VLOOKUP(G$1,Services!$A$1:$B$19,2,0)="Exclude"),"",IF($D8=1,IF(OR(price_limit="",price_limit="No Limit"),IF(G8="Yes",1,2),IF(SUMIFS(WhatIf!$G:$G,WhatIf!$A:$A,G$1,WhatIf!$B:$B,G8)&lt;=price_limit,IF(G8="Yes",1,2),"")),""))</f>
        <v/>
      </c>
      <c r="AQ8" s="73" t="str">
        <f>IF(OR(H8="",VLOOKUP(H$1,Services!$A$1:$B$19,2,0)="Exclude"),"",IF($D8=1,IF(OR(price_limit="",price_limit="No Limit"),IF(H8="Yes",1,2),IF(SUMIFS(WhatIf!$G:$G,WhatIf!$A:$A,H$1,WhatIf!$B:$B,H8)&lt;=price_limit,IF(H8="Yes",1,2),"")),""))</f>
        <v/>
      </c>
      <c r="AR8" s="73" t="str">
        <f>IF(OR(I8="",VLOOKUP(I$1,Services!$A$1:$B$19,2,0)="Exclude"),"",IF($D8=1,IF(OR(price_limit="",price_limit="No Limit"),IF(I8="Yes",1,2),IF(SUMIFS(WhatIf!$G:$G,WhatIf!$A:$A,I$1,WhatIf!$B:$B,I8)&lt;=price_limit,IF(I8="Yes",1,2),"")),""))</f>
        <v/>
      </c>
      <c r="AS8" s="73" t="str">
        <f>IF(OR(J8="",VLOOKUP(J$1,Services!$A$1:$B$19,2,0)="Exclude"),"",IF($D8=1,IF(OR(price_limit="",price_limit="No Limit"),IF(J8="Yes",1,2),IF(SUMIFS(WhatIf!$G:$G,WhatIf!$A:$A,J$1,WhatIf!$B:$B,J8)&lt;=price_limit,IF(J8="Yes",1,2),"")),""))</f>
        <v/>
      </c>
      <c r="AT8" s="73" t="str">
        <f>IF(OR(K8="",VLOOKUP(K$1,Services!$A$1:$B$19,2,0)="Exclude"),"",IF($D8=1,IF(OR(price_limit="",price_limit="No Limit"),IF(K8="Yes",1,2),IF(SUMIFS(WhatIf!$G:$G,WhatIf!$A:$A,K$1,WhatIf!$B:$B,K8)&lt;=price_limit,IF(K8="Yes",1,2),"")),""))</f>
        <v/>
      </c>
      <c r="AU8" s="73" t="str">
        <f>IF(OR(L8="",VLOOKUP(L$1,Services!$A$1:$B$19,2,0)="Exclude"),"",IF($D8=1,IF(OR(price_limit="",price_limit="No Limit"),IF(L8="Yes",1,2),IF(SUMIFS(WhatIf!$G:$G,WhatIf!$A:$A,L$1,WhatIf!$B:$B,L8)&lt;=price_limit,IF(L8="Yes",1,2),"")),""))</f>
        <v/>
      </c>
      <c r="AV8" s="73" t="str">
        <f>IF(OR(M8="",VLOOKUP(M$1,Services!$A$1:$B$19,2,0)="Exclude"),"",IF($D8=1,IF(OR(price_limit="",price_limit="No Limit"),IF(M8="Yes",1,2),IF(SUMIFS(WhatIf!$G:$G,WhatIf!$A:$A,M$1,WhatIf!$B:$B,M8)&lt;=price_limit,IF(M8="Yes",1,2),"")),""))</f>
        <v/>
      </c>
      <c r="AW8" s="73" t="str">
        <f>IF(OR(N8="",VLOOKUP(N$1,Services!$A$1:$B$19,2,0)="Exclude"),"",IF($D8=1,IF(OR(price_limit="",price_limit="No Limit"),IF(N8="Yes",1,2),IF(SUMIFS(WhatIf!$G:$G,WhatIf!$A:$A,N$1,WhatIf!$B:$B,N8)&lt;=price_limit,IF(N8="Yes",1,2),"")),""))</f>
        <v/>
      </c>
      <c r="AX8" s="73" t="str">
        <f>IF(OR(O8="",VLOOKUP(O$1,Services!$A$1:$B$19,2,0)="Exclude"),"",IF($D8=1,IF(OR(price_limit="",price_limit="No Limit"),IF(O8="Yes",1,2),IF(SUMIFS(WhatIf!$G:$G,WhatIf!$A:$A,O$1,WhatIf!$B:$B,O8)&lt;=price_limit,IF(O8="Yes",1,2),"")),""))</f>
        <v/>
      </c>
      <c r="AY8" s="73" t="str">
        <f>IF(OR(P8="",VLOOKUP(P$1,Services!$A$1:$B$19,2,0)="Exclude"),"",IF($D8=1,IF(OR(price_limit="",price_limit="No Limit"),IF(P8="Yes",1,2),IF(SUMIFS(WhatIf!$G:$G,WhatIf!$A:$A,P$1,WhatIf!$B:$B,P8)&lt;=price_limit,IF(P8="Yes",1,2),"")),""))</f>
        <v/>
      </c>
      <c r="AZ8" s="73" t="str">
        <f>IF(OR(Q8="",VLOOKUP(Q$1,Services!$A$1:$B$19,2,0)="Exclude"),"",IF($D8=1,IF(OR(price_limit="",price_limit="No Limit"),IF(Q8="Yes",1,2),IF(SUMIFS(WhatIf!$G:$G,WhatIf!$A:$A,Q$1,WhatIf!$B:$B,Q8)&lt;=price_limit,IF(Q8="Yes",1,2),"")),""))</f>
        <v/>
      </c>
      <c r="BA8" s="73" t="str">
        <f>IF(OR(R8="",VLOOKUP(R$1,Services!$A$1:$B$19,2,0)="Exclude"),"",IF($D8=1,IF(OR(price_limit="",price_limit="No Limit"),IF(R8="Yes",1,2),IF(SUMIFS(WhatIf!$G:$G,WhatIf!$A:$A,R$1,WhatIf!$B:$B,R8)&lt;=price_limit,IF(R8="Yes",1,2),"")),""))</f>
        <v/>
      </c>
      <c r="BB8" s="73" t="str">
        <f>IF(OR(S8="",VLOOKUP(S$1,Services!$A$1:$B$19,2,0)="Exclude"),"",IF($D8=1,IF(OR(price_limit="",price_limit="No Limit"),IF(S8="Yes",1,2),IF(SUMIFS(WhatIf!$G:$G,WhatIf!$A:$A,S$1,WhatIf!$B:$B,S8)&lt;=price_limit,IF(S8="Yes",1,2),"")),""))</f>
        <v/>
      </c>
      <c r="BC8" s="73" t="str">
        <f>IF(OR(T8="",VLOOKUP(T$1,Services!$A$1:$B$19,2,0)="Exclude"),"",IF($D8=1,IF(OR(price_limit="",price_limit="No Limit"),IF(T8="Yes",1,2),IF(SUMIFS(WhatIf!$G:$G,WhatIf!$A:$A,T$1,WhatIf!$B:$B,T8)&lt;=price_limit,IF(T8="Yes",1,2),"")),""))</f>
        <v/>
      </c>
      <c r="BD8" s="73" t="str">
        <f>IF(OR(U8="",VLOOKUP(U$1,Services!$A$1:$B$19,2,0)="Exclude"),"",IF($D8=1,IF(OR(price_limit="",price_limit="No Limit"),IF(U8="Yes",1,2),IF(SUMIFS(WhatIf!$G:$G,WhatIf!$A:$A,U$1,WhatIf!$B:$B,U8)&lt;=price_limit,IF(U8="Yes",1,2),"")),""))</f>
        <v/>
      </c>
      <c r="BE8" s="3">
        <f t="shared" si="4"/>
        <v>0</v>
      </c>
      <c r="BF8" s="3">
        <f t="shared" si="5"/>
        <v>0</v>
      </c>
      <c r="BG8" s="3">
        <f>IF(MID(highlight_pick,1,1)="#",IF(INDEX(Analysis!$C$7:$E$7,1,VALUE(MID(highlight_pick,2,1)))&lt;&gt;"",IF(INDEX($A8:$BI8,1,MATCH(INDEX(Analysis!$C$7:$E$7,1,VALUE(MID(highlight_pick,2,1))),$1:$1,0))="",0,IF(INDEX($A8:$BI8,1,MATCH(INDEX(Analysis!$C$7:$E$7,1,VALUE(MID(highlight_pick,2,1))),$1:$1,0))="Yes",1,IF(ISNUMBER(SEARCH(INDEX($A8:$BI8,1,MATCH(INDEX(Analysis!$C$7:$E$7,1,VALUE(MID(highlight_pick,2,1))),$1:$1,0)),INDEX(Analysis!$C$9:$E$9,1,VALUE(MID(highlight_pick,2,1))))),2,0))),0),0)</f>
        <v>0</v>
      </c>
      <c r="BH8" s="3">
        <f>IF(MID(highlight_pick,1,1)="#",IF(INDEX(Analysis!$C$10:$E$10,1,VALUE(MID(highlight_pick,2,1)))&lt;&gt;"",IF(INDEX($A8:$BI8,1,MATCH(INDEX(Analysis!$C$10:$E$10,1,VALUE(MID(highlight_pick,2,1))),$1:$1,0))="",0,IF(INDEX($A8:$BI8,1,MATCH(INDEX(Analysis!$C$10:$E$10,1,VALUE(MID(highlight_pick,2,1))),$1:$1,0))="Yes",1,IF(ISNUMBER(SEARCH(INDEX($A8:$BI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row>
    <row r="9" spans="1:61" x14ac:dyDescent="0.3">
      <c r="A9" s="19" t="s">
        <v>174</v>
      </c>
      <c r="B9" s="4" t="s">
        <v>247</v>
      </c>
      <c r="C9" s="4" t="s">
        <v>223</v>
      </c>
      <c r="D9" s="3" t="str">
        <f t="shared" ca="1" si="2"/>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3"/>
        <v/>
      </c>
      <c r="AN9" s="73" t="str">
        <f>IF(OR(E9="",VLOOKUP(E$1,Services!$A$1:$B$19,2,0)="Exclude"),"",IF($D9=1,IF(OR(price_limit="",price_limit="No Limit"),IF(E9="Yes",1,2),IF(SUMIFS(WhatIf!$G:$G,WhatIf!$A:$A,E$1,WhatIf!$B:$B,E9)&lt;=price_limit,IF(E9="Yes",1,2),"")),""))</f>
        <v/>
      </c>
      <c r="AO9" s="73" t="str">
        <f>IF(OR(F9="",VLOOKUP(F$1,Services!$A$1:$B$19,2,0)="Exclude"),"",IF($D9=1,IF(OR(price_limit="",price_limit="No Limit"),IF(F9="Yes",1,2),IF(SUMIFS(WhatIf!$G:$G,WhatIf!$A:$A,F$1,WhatIf!$B:$B,F9)&lt;=price_limit,IF(F9="Yes",1,2),"")),""))</f>
        <v/>
      </c>
      <c r="AP9" s="73" t="str">
        <f>IF(OR(G9="",VLOOKUP(G$1,Services!$A$1:$B$19,2,0)="Exclude"),"",IF($D9=1,IF(OR(price_limit="",price_limit="No Limit"),IF(G9="Yes",1,2),IF(SUMIFS(WhatIf!$G:$G,WhatIf!$A:$A,G$1,WhatIf!$B:$B,G9)&lt;=price_limit,IF(G9="Yes",1,2),"")),""))</f>
        <v/>
      </c>
      <c r="AQ9" s="73" t="str">
        <f ca="1">IF(OR(H9="",VLOOKUP(H$1,Services!$A$1:$B$19,2,0)="Exclude"),"",IF($D9=1,IF(OR(price_limit="",price_limit="No Limit"),IF(H9="Yes",1,2),IF(SUMIFS(WhatIf!$G:$G,WhatIf!$A:$A,H$1,WhatIf!$B:$B,H9)&lt;=price_limit,IF(H9="Yes",1,2),"")),""))</f>
        <v/>
      </c>
      <c r="AR9" s="73" t="str">
        <f ca="1">IF(OR(I9="",VLOOKUP(I$1,Services!$A$1:$B$19,2,0)="Exclude"),"",IF($D9=1,IF(OR(price_limit="",price_limit="No Limit"),IF(I9="Yes",1,2),IF(SUMIFS(WhatIf!$G:$G,WhatIf!$A:$A,I$1,WhatIf!$B:$B,I9)&lt;=price_limit,IF(I9="Yes",1,2),"")),""))</f>
        <v/>
      </c>
      <c r="AS9" s="73" t="str">
        <f ca="1">IF(OR(J9="",VLOOKUP(J$1,Services!$A$1:$B$19,2,0)="Exclude"),"",IF($D9=1,IF(OR(price_limit="",price_limit="No Limit"),IF(J9="Yes",1,2),IF(SUMIFS(WhatIf!$G:$G,WhatIf!$A:$A,J$1,WhatIf!$B:$B,J9)&lt;=price_limit,IF(J9="Yes",1,2),"")),""))</f>
        <v/>
      </c>
      <c r="AT9" s="73" t="str">
        <f ca="1">IF(OR(K9="",VLOOKUP(K$1,Services!$A$1:$B$19,2,0)="Exclude"),"",IF($D9=1,IF(OR(price_limit="",price_limit="No Limit"),IF(K9="Yes",1,2),IF(SUMIFS(WhatIf!$G:$G,WhatIf!$A:$A,K$1,WhatIf!$B:$B,K9)&lt;=price_limit,IF(K9="Yes",1,2),"")),""))</f>
        <v/>
      </c>
      <c r="AU9" s="73" t="str">
        <f ca="1">IF(OR(L9="",VLOOKUP(L$1,Services!$A$1:$B$19,2,0)="Exclude"),"",IF($D9=1,IF(OR(price_limit="",price_limit="No Limit"),IF(L9="Yes",1,2),IF(SUMIFS(WhatIf!$G:$G,WhatIf!$A:$A,L$1,WhatIf!$B:$B,L9)&lt;=price_limit,IF(L9="Yes",1,2),"")),""))</f>
        <v/>
      </c>
      <c r="AV9" s="73" t="str">
        <f ca="1">IF(OR(M9="",VLOOKUP(M$1,Services!$A$1:$B$19,2,0)="Exclude"),"",IF($D9=1,IF(OR(price_limit="",price_limit="No Limit"),IF(M9="Yes",1,2),IF(SUMIFS(WhatIf!$G:$G,WhatIf!$A:$A,M$1,WhatIf!$B:$B,M9)&lt;=price_limit,IF(M9="Yes",1,2),"")),""))</f>
        <v/>
      </c>
      <c r="AW9" s="73" t="str">
        <f ca="1">IF(OR(N9="",VLOOKUP(N$1,Services!$A$1:$B$19,2,0)="Exclude"),"",IF($D9=1,IF(OR(price_limit="",price_limit="No Limit"),IF(N9="Yes",1,2),IF(SUMIFS(WhatIf!$G:$G,WhatIf!$A:$A,N$1,WhatIf!$B:$B,N9)&lt;=price_limit,IF(N9="Yes",1,2),"")),""))</f>
        <v/>
      </c>
      <c r="AX9" s="73" t="str">
        <f>IF(OR(O9="",VLOOKUP(O$1,Services!$A$1:$B$19,2,0)="Exclude"),"",IF($D9=1,IF(OR(price_limit="",price_limit="No Limit"),IF(O9="Yes",1,2),IF(SUMIFS(WhatIf!$G:$G,WhatIf!$A:$A,O$1,WhatIf!$B:$B,O9)&lt;=price_limit,IF(O9="Yes",1,2),"")),""))</f>
        <v/>
      </c>
      <c r="AY9" s="73" t="str">
        <f>IF(OR(P9="",VLOOKUP(P$1,Services!$A$1:$B$19,2,0)="Exclude"),"",IF($D9=1,IF(OR(price_limit="",price_limit="No Limit"),IF(P9="Yes",1,2),IF(SUMIFS(WhatIf!$G:$G,WhatIf!$A:$A,P$1,WhatIf!$B:$B,P9)&lt;=price_limit,IF(P9="Yes",1,2),"")),""))</f>
        <v/>
      </c>
      <c r="AZ9" s="73" t="str">
        <f>IF(OR(Q9="",VLOOKUP(Q$1,Services!$A$1:$B$19,2,0)="Exclude"),"",IF($D9=1,IF(OR(price_limit="",price_limit="No Limit"),IF(Q9="Yes",1,2),IF(SUMIFS(WhatIf!$G:$G,WhatIf!$A:$A,Q$1,WhatIf!$B:$B,Q9)&lt;=price_limit,IF(Q9="Yes",1,2),"")),""))</f>
        <v/>
      </c>
      <c r="BA9" s="73" t="str">
        <f>IF(OR(R9="",VLOOKUP(R$1,Services!$A$1:$B$19,2,0)="Exclude"),"",IF($D9=1,IF(OR(price_limit="",price_limit="No Limit"),IF(R9="Yes",1,2),IF(SUMIFS(WhatIf!$G:$G,WhatIf!$A:$A,R$1,WhatIf!$B:$B,R9)&lt;=price_limit,IF(R9="Yes",1,2),"")),""))</f>
        <v/>
      </c>
      <c r="BB9" s="73" t="str">
        <f>IF(OR(S9="",VLOOKUP(S$1,Services!$A$1:$B$19,2,0)="Exclude"),"",IF($D9=1,IF(OR(price_limit="",price_limit="No Limit"),IF(S9="Yes",1,2),IF(SUMIFS(WhatIf!$G:$G,WhatIf!$A:$A,S$1,WhatIf!$B:$B,S9)&lt;=price_limit,IF(S9="Yes",1,2),"")),""))</f>
        <v/>
      </c>
      <c r="BC9" s="73" t="str">
        <f>IF(OR(T9="",VLOOKUP(T$1,Services!$A$1:$B$19,2,0)="Exclude"),"",IF($D9=1,IF(OR(price_limit="",price_limit="No Limit"),IF(T9="Yes",1,2),IF(SUMIFS(WhatIf!$G:$G,WhatIf!$A:$A,T$1,WhatIf!$B:$B,T9)&lt;=price_limit,IF(T9="Yes",1,2),"")),""))</f>
        <v/>
      </c>
      <c r="BD9" s="73" t="str">
        <f>IF(OR(U9="",VLOOKUP(U$1,Services!$A$1:$B$19,2,0)="Exclude"),"",IF($D9=1,IF(OR(price_limit="",price_limit="No Limit"),IF(U9="Yes",1,2),IF(SUMIFS(WhatIf!$G:$G,WhatIf!$A:$A,U$1,WhatIf!$B:$B,U9)&lt;=price_limit,IF(U9="Yes",1,2),"")),""))</f>
        <v/>
      </c>
      <c r="BE9" s="3">
        <f t="shared" si="4"/>
        <v>0</v>
      </c>
      <c r="BF9" s="3">
        <f t="shared" si="5"/>
        <v>0</v>
      </c>
      <c r="BG9" s="3">
        <f>IF(MID(highlight_pick,1,1)="#",IF(INDEX(Analysis!$C$7:$E$7,1,VALUE(MID(highlight_pick,2,1)))&lt;&gt;"",IF(INDEX($A9:$BI9,1,MATCH(INDEX(Analysis!$C$7:$E$7,1,VALUE(MID(highlight_pick,2,1))),$1:$1,0))="",0,IF(INDEX($A9:$BI9,1,MATCH(INDEX(Analysis!$C$7:$E$7,1,VALUE(MID(highlight_pick,2,1))),$1:$1,0))="Yes",1,IF(ISNUMBER(SEARCH(INDEX($A9:$BI9,1,MATCH(INDEX(Analysis!$C$7:$E$7,1,VALUE(MID(highlight_pick,2,1))),$1:$1,0)),INDEX(Analysis!$C$9:$E$9,1,VALUE(MID(highlight_pick,2,1))))),2,0))),0),0)</f>
        <v>0</v>
      </c>
      <c r="BH9" s="3">
        <f>IF(MID(highlight_pick,1,1)="#",IF(INDEX(Analysis!$C$10:$E$10,1,VALUE(MID(highlight_pick,2,1)))&lt;&gt;"",IF(INDEX($A9:$BI9,1,MATCH(INDEX(Analysis!$C$10:$E$10,1,VALUE(MID(highlight_pick,2,1))),$1:$1,0))="",0,IF(INDEX($A9:$BI9,1,MATCH(INDEX(Analysis!$C$10:$E$10,1,VALUE(MID(highlight_pick,2,1))),$1:$1,0))="Yes",1,IF(ISNUMBER(SEARCH(INDEX($A9:$BI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row>
    <row r="10" spans="1:61" x14ac:dyDescent="0.3">
      <c r="A10" s="19" t="s">
        <v>580</v>
      </c>
      <c r="C10" s="4" t="s">
        <v>482</v>
      </c>
      <c r="D10" s="3" t="str">
        <f t="shared" ca="1" si="2"/>
        <v/>
      </c>
      <c r="F10" s="5" t="s">
        <v>562</v>
      </c>
      <c r="G10" s="5" t="s">
        <v>562</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3"/>
        <v/>
      </c>
      <c r="AN10" s="73" t="str">
        <f>IF(OR(E10="",VLOOKUP(E$1,Services!$A$1:$B$19,2,0)="Exclude"),"",IF($D10=1,IF(OR(price_limit="",price_limit="No Limit"),IF(E10="Yes",1,2),IF(SUMIFS(WhatIf!$G:$G,WhatIf!$A:$A,E$1,WhatIf!$B:$B,E10)&lt;=price_limit,IF(E10="Yes",1,2),"")),""))</f>
        <v/>
      </c>
      <c r="AO10" s="73" t="str">
        <f ca="1">IF(OR(F10="",VLOOKUP(F$1,Services!$A$1:$B$19,2,0)="Exclude"),"",IF($D10=1,IF(OR(price_limit="",price_limit="No Limit"),IF(F10="Yes",1,2),IF(SUMIFS(WhatIf!$G:$G,WhatIf!$A:$A,F$1,WhatIf!$B:$B,F10)&lt;=price_limit,IF(F10="Yes",1,2),"")),""))</f>
        <v/>
      </c>
      <c r="AP10" s="73" t="str">
        <f ca="1">IF(OR(G10="",VLOOKUP(G$1,Services!$A$1:$B$19,2,0)="Exclude"),"",IF($D10=1,IF(OR(price_limit="",price_limit="No Limit"),IF(G10="Yes",1,2),IF(SUMIFS(WhatIf!$G:$G,WhatIf!$A:$A,G$1,WhatIf!$B:$B,G10)&lt;=price_limit,IF(G10="Yes",1,2),"")),""))</f>
        <v/>
      </c>
      <c r="AQ10" s="73" t="str">
        <f>IF(OR(H10="",VLOOKUP(H$1,Services!$A$1:$B$19,2,0)="Exclude"),"",IF($D10=1,IF(OR(price_limit="",price_limit="No Limit"),IF(H10="Yes",1,2),IF(SUMIFS(WhatIf!$G:$G,WhatIf!$A:$A,H$1,WhatIf!$B:$B,H10)&lt;=price_limit,IF(H10="Yes",1,2),"")),""))</f>
        <v/>
      </c>
      <c r="AR10" s="73" t="str">
        <f>IF(OR(I10="",VLOOKUP(I$1,Services!$A$1:$B$19,2,0)="Exclude"),"",IF($D10=1,IF(OR(price_limit="",price_limit="No Limit"),IF(I10="Yes",1,2),IF(SUMIFS(WhatIf!$G:$G,WhatIf!$A:$A,I$1,WhatIf!$B:$B,I10)&lt;=price_limit,IF(I10="Yes",1,2),"")),""))</f>
        <v/>
      </c>
      <c r="AS10" s="73" t="str">
        <f>IF(OR(J10="",VLOOKUP(J$1,Services!$A$1:$B$19,2,0)="Exclude"),"",IF($D10=1,IF(OR(price_limit="",price_limit="No Limit"),IF(J10="Yes",1,2),IF(SUMIFS(WhatIf!$G:$G,WhatIf!$A:$A,J$1,WhatIf!$B:$B,J10)&lt;=price_limit,IF(J10="Yes",1,2),"")),""))</f>
        <v/>
      </c>
      <c r="AT10" s="73" t="str">
        <f>IF(OR(K10="",VLOOKUP(K$1,Services!$A$1:$B$19,2,0)="Exclude"),"",IF($D10=1,IF(OR(price_limit="",price_limit="No Limit"),IF(K10="Yes",1,2),IF(SUMIFS(WhatIf!$G:$G,WhatIf!$A:$A,K$1,WhatIf!$B:$B,K10)&lt;=price_limit,IF(K10="Yes",1,2),"")),""))</f>
        <v/>
      </c>
      <c r="AU10" s="73" t="str">
        <f>IF(OR(L10="",VLOOKUP(L$1,Services!$A$1:$B$19,2,0)="Exclude"),"",IF($D10=1,IF(OR(price_limit="",price_limit="No Limit"),IF(L10="Yes",1,2),IF(SUMIFS(WhatIf!$G:$G,WhatIf!$A:$A,L$1,WhatIf!$B:$B,L10)&lt;=price_limit,IF(L10="Yes",1,2),"")),""))</f>
        <v/>
      </c>
      <c r="AV10" s="73" t="str">
        <f>IF(OR(M10="",VLOOKUP(M$1,Services!$A$1:$B$19,2,0)="Exclude"),"",IF($D10=1,IF(OR(price_limit="",price_limit="No Limit"),IF(M10="Yes",1,2),IF(SUMIFS(WhatIf!$G:$G,WhatIf!$A:$A,M$1,WhatIf!$B:$B,M10)&lt;=price_limit,IF(M10="Yes",1,2),"")),""))</f>
        <v/>
      </c>
      <c r="AW10" s="73" t="str">
        <f>IF(OR(N10="",VLOOKUP(N$1,Services!$A$1:$B$19,2,0)="Exclude"),"",IF($D10=1,IF(OR(price_limit="",price_limit="No Limit"),IF(N10="Yes",1,2),IF(SUMIFS(WhatIf!$G:$G,WhatIf!$A:$A,N$1,WhatIf!$B:$B,N10)&lt;=price_limit,IF(N10="Yes",1,2),"")),""))</f>
        <v/>
      </c>
      <c r="AX10" s="73" t="str">
        <f>IF(OR(O10="",VLOOKUP(O$1,Services!$A$1:$B$19,2,0)="Exclude"),"",IF($D10=1,IF(OR(price_limit="",price_limit="No Limit"),IF(O10="Yes",1,2),IF(SUMIFS(WhatIf!$G:$G,WhatIf!$A:$A,O$1,WhatIf!$B:$B,O10)&lt;=price_limit,IF(O10="Yes",1,2),"")),""))</f>
        <v/>
      </c>
      <c r="AY10" s="73" t="str">
        <f>IF(OR(P10="",VLOOKUP(P$1,Services!$A$1:$B$19,2,0)="Exclude"),"",IF($D10=1,IF(OR(price_limit="",price_limit="No Limit"),IF(P10="Yes",1,2),IF(SUMIFS(WhatIf!$G:$G,WhatIf!$A:$A,P$1,WhatIf!$B:$B,P10)&lt;=price_limit,IF(P10="Yes",1,2),"")),""))</f>
        <v/>
      </c>
      <c r="AZ10" s="73" t="str">
        <f>IF(OR(Q10="",VLOOKUP(Q$1,Services!$A$1:$B$19,2,0)="Exclude"),"",IF($D10=1,IF(OR(price_limit="",price_limit="No Limit"),IF(Q10="Yes",1,2),IF(SUMIFS(WhatIf!$G:$G,WhatIf!$A:$A,Q$1,WhatIf!$B:$B,Q10)&lt;=price_limit,IF(Q10="Yes",1,2),"")),""))</f>
        <v/>
      </c>
      <c r="BA10" s="73" t="str">
        <f>IF(OR(R10="",VLOOKUP(R$1,Services!$A$1:$B$19,2,0)="Exclude"),"",IF($D10=1,IF(OR(price_limit="",price_limit="No Limit"),IF(R10="Yes",1,2),IF(SUMIFS(WhatIf!$G:$G,WhatIf!$A:$A,R$1,WhatIf!$B:$B,R10)&lt;=price_limit,IF(R10="Yes",1,2),"")),""))</f>
        <v/>
      </c>
      <c r="BB10" s="73" t="str">
        <f>IF(OR(S10="",VLOOKUP(S$1,Services!$A$1:$B$19,2,0)="Exclude"),"",IF($D10=1,IF(OR(price_limit="",price_limit="No Limit"),IF(S10="Yes",1,2),IF(SUMIFS(WhatIf!$G:$G,WhatIf!$A:$A,S$1,WhatIf!$B:$B,S10)&lt;=price_limit,IF(S10="Yes",1,2),"")),""))</f>
        <v/>
      </c>
      <c r="BC10" s="73" t="str">
        <f>IF(OR(T10="",VLOOKUP(T$1,Services!$A$1:$B$19,2,0)="Exclude"),"",IF($D10=1,IF(OR(price_limit="",price_limit="No Limit"),IF(T10="Yes",1,2),IF(SUMIFS(WhatIf!$G:$G,WhatIf!$A:$A,T$1,WhatIf!$B:$B,T10)&lt;=price_limit,IF(T10="Yes",1,2),"")),""))</f>
        <v/>
      </c>
      <c r="BD10" s="73" t="str">
        <f>IF(OR(U10="",VLOOKUP(U$1,Services!$A$1:$B$19,2,0)="Exclude"),"",IF($D10=1,IF(OR(price_limit="",price_limit="No Limit"),IF(U10="Yes",1,2),IF(SUMIFS(WhatIf!$G:$G,WhatIf!$A:$A,U$1,WhatIf!$B:$B,U10)&lt;=price_limit,IF(U10="Yes",1,2),"")),""))</f>
        <v/>
      </c>
      <c r="BE10" s="3">
        <f t="shared" si="4"/>
        <v>0</v>
      </c>
      <c r="BF10" s="3">
        <f t="shared" si="5"/>
        <v>0</v>
      </c>
      <c r="BG10" s="3">
        <f>IF(MID(highlight_pick,1,1)="#",IF(INDEX(Analysis!$C$7:$E$7,1,VALUE(MID(highlight_pick,2,1)))&lt;&gt;"",IF(INDEX($A10:$BI10,1,MATCH(INDEX(Analysis!$C$7:$E$7,1,VALUE(MID(highlight_pick,2,1))),$1:$1,0))="",0,IF(INDEX($A10:$BI10,1,MATCH(INDEX(Analysis!$C$7:$E$7,1,VALUE(MID(highlight_pick,2,1))),$1:$1,0))="Yes",1,IF(ISNUMBER(SEARCH(INDEX($A10:$BI10,1,MATCH(INDEX(Analysis!$C$7:$E$7,1,VALUE(MID(highlight_pick,2,1))),$1:$1,0)),INDEX(Analysis!$C$9:$E$9,1,VALUE(MID(highlight_pick,2,1))))),2,0))),0),0)</f>
        <v>0</v>
      </c>
      <c r="BH10" s="3">
        <f>IF(MID(highlight_pick,1,1)="#",IF(INDEX(Analysis!$C$10:$E$10,1,VALUE(MID(highlight_pick,2,1)))&lt;&gt;"",IF(INDEX($A10:$BI10,1,MATCH(INDEX(Analysis!$C$10:$E$10,1,VALUE(MID(highlight_pick,2,1))),$1:$1,0))="",0,IF(INDEX($A10:$BI10,1,MATCH(INDEX(Analysis!$C$10:$E$10,1,VALUE(MID(highlight_pick,2,1))),$1:$1,0))="Yes",1,IF(ISNUMBER(SEARCH(INDEX($A10:$BI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row>
    <row r="11" spans="1:61" x14ac:dyDescent="0.3">
      <c r="A11" s="19" t="s">
        <v>6</v>
      </c>
      <c r="B11" s="4" t="s">
        <v>247</v>
      </c>
      <c r="C11" s="4" t="s">
        <v>291</v>
      </c>
      <c r="D11" s="3" t="str">
        <f t="shared" ca="1" si="2"/>
        <v/>
      </c>
      <c r="E11" s="5" t="s">
        <v>1</v>
      </c>
      <c r="F11" s="5" t="s">
        <v>1</v>
      </c>
      <c r="G11" s="5" t="s">
        <v>1</v>
      </c>
      <c r="J11" s="5" t="s">
        <v>1</v>
      </c>
      <c r="K11" s="5" t="s">
        <v>1</v>
      </c>
      <c r="L11" s="5" t="s">
        <v>1</v>
      </c>
      <c r="M11" s="5" t="s">
        <v>1</v>
      </c>
      <c r="N11" s="5" t="s">
        <v>1</v>
      </c>
      <c r="O11" s="6" t="s">
        <v>1</v>
      </c>
      <c r="P11" s="6"/>
      <c r="Q11" s="6" t="s">
        <v>1</v>
      </c>
      <c r="R11" s="6" t="s">
        <v>1</v>
      </c>
      <c r="S11" s="5" t="s">
        <v>1</v>
      </c>
      <c r="U11" s="5" t="s">
        <v>1</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3"/>
        <v/>
      </c>
      <c r="AN11" s="73" t="str">
        <f ca="1">IF(OR(E11="",VLOOKUP(E$1,Services!$A$1:$B$19,2,0)="Exclude"),"",IF($D11=1,IF(OR(price_limit="",price_limit="No Limit"),IF(E11="Yes",1,2),IF(SUMIFS(WhatIf!$G:$G,WhatIf!$A:$A,E$1,WhatIf!$B:$B,E11)&lt;=price_limit,IF(E11="Yes",1,2),"")),""))</f>
        <v/>
      </c>
      <c r="AO11" s="73" t="str">
        <f ca="1">IF(OR(F11="",VLOOKUP(F$1,Services!$A$1:$B$19,2,0)="Exclude"),"",IF($D11=1,IF(OR(price_limit="",price_limit="No Limit"),IF(F11="Yes",1,2),IF(SUMIFS(WhatIf!$G:$G,WhatIf!$A:$A,F$1,WhatIf!$B:$B,F11)&lt;=price_limit,IF(F11="Yes",1,2),"")),""))</f>
        <v/>
      </c>
      <c r="AP11" s="73" t="str">
        <f ca="1">IF(OR(G11="",VLOOKUP(G$1,Services!$A$1:$B$19,2,0)="Exclude"),"",IF($D11=1,IF(OR(price_limit="",price_limit="No Limit"),IF(G11="Yes",1,2),IF(SUMIFS(WhatIf!$G:$G,WhatIf!$A:$A,G$1,WhatIf!$B:$B,G11)&lt;=price_limit,IF(G11="Yes",1,2),"")),""))</f>
        <v/>
      </c>
      <c r="AQ11" s="73" t="str">
        <f>IF(OR(H11="",VLOOKUP(H$1,Services!$A$1:$B$19,2,0)="Exclude"),"",IF($D11=1,IF(OR(price_limit="",price_limit="No Limit"),IF(H11="Yes",1,2),IF(SUMIFS(WhatIf!$G:$G,WhatIf!$A:$A,H$1,WhatIf!$B:$B,H11)&lt;=price_limit,IF(H11="Yes",1,2),"")),""))</f>
        <v/>
      </c>
      <c r="AR11" s="73" t="str">
        <f>IF(OR(I11="",VLOOKUP(I$1,Services!$A$1:$B$19,2,0)="Exclude"),"",IF($D11=1,IF(OR(price_limit="",price_limit="No Limit"),IF(I11="Yes",1,2),IF(SUMIFS(WhatIf!$G:$G,WhatIf!$A:$A,I$1,WhatIf!$B:$B,I11)&lt;=price_limit,IF(I11="Yes",1,2),"")),""))</f>
        <v/>
      </c>
      <c r="AS11" s="73" t="str">
        <f ca="1">IF(OR(J11="",VLOOKUP(J$1,Services!$A$1:$B$19,2,0)="Exclude"),"",IF($D11=1,IF(OR(price_limit="",price_limit="No Limit"),IF(J11="Yes",1,2),IF(SUMIFS(WhatIf!$G:$G,WhatIf!$A:$A,J$1,WhatIf!$B:$B,J11)&lt;=price_limit,IF(J11="Yes",1,2),"")),""))</f>
        <v/>
      </c>
      <c r="AT11" s="73" t="str">
        <f ca="1">IF(OR(K11="",VLOOKUP(K$1,Services!$A$1:$B$19,2,0)="Exclude"),"",IF($D11=1,IF(OR(price_limit="",price_limit="No Limit"),IF(K11="Yes",1,2),IF(SUMIFS(WhatIf!$G:$G,WhatIf!$A:$A,K$1,WhatIf!$B:$B,K11)&lt;=price_limit,IF(K11="Yes",1,2),"")),""))</f>
        <v/>
      </c>
      <c r="AU11" s="73" t="str">
        <f ca="1">IF(OR(L11="",VLOOKUP(L$1,Services!$A$1:$B$19,2,0)="Exclude"),"",IF($D11=1,IF(OR(price_limit="",price_limit="No Limit"),IF(L11="Yes",1,2),IF(SUMIFS(WhatIf!$G:$G,WhatIf!$A:$A,L$1,WhatIf!$B:$B,L11)&lt;=price_limit,IF(L11="Yes",1,2),"")),""))</f>
        <v/>
      </c>
      <c r="AV11" s="73" t="str">
        <f ca="1">IF(OR(M11="",VLOOKUP(M$1,Services!$A$1:$B$19,2,0)="Exclude"),"",IF($D11=1,IF(OR(price_limit="",price_limit="No Limit"),IF(M11="Yes",1,2),IF(SUMIFS(WhatIf!$G:$G,WhatIf!$A:$A,M$1,WhatIf!$B:$B,M11)&lt;=price_limit,IF(M11="Yes",1,2),"")),""))</f>
        <v/>
      </c>
      <c r="AW11" s="73" t="str">
        <f ca="1">IF(OR(N11="",VLOOKUP(N$1,Services!$A$1:$B$19,2,0)="Exclude"),"",IF($D11=1,IF(OR(price_limit="",price_limit="No Limit"),IF(N11="Yes",1,2),IF(SUMIFS(WhatIf!$G:$G,WhatIf!$A:$A,N$1,WhatIf!$B:$B,N11)&lt;=price_limit,IF(N11="Yes",1,2),"")),""))</f>
        <v/>
      </c>
      <c r="AX11" s="73" t="str">
        <f ca="1">IF(OR(O11="",VLOOKUP(O$1,Services!$A$1:$B$19,2,0)="Exclude"),"",IF($D11=1,IF(OR(price_limit="",price_limit="No Limit"),IF(O11="Yes",1,2),IF(SUMIFS(WhatIf!$G:$G,WhatIf!$A:$A,O$1,WhatIf!$B:$B,O11)&lt;=price_limit,IF(O11="Yes",1,2),"")),""))</f>
        <v/>
      </c>
      <c r="AY11" s="73" t="str">
        <f>IF(OR(P11="",VLOOKUP(P$1,Services!$A$1:$B$19,2,0)="Exclude"),"",IF($D11=1,IF(OR(price_limit="",price_limit="No Limit"),IF(P11="Yes",1,2),IF(SUMIFS(WhatIf!$G:$G,WhatIf!$A:$A,P$1,WhatIf!$B:$B,P11)&lt;=price_limit,IF(P11="Yes",1,2),"")),""))</f>
        <v/>
      </c>
      <c r="AZ11" s="73" t="str">
        <f ca="1">IF(OR(Q11="",VLOOKUP(Q$1,Services!$A$1:$B$19,2,0)="Exclude"),"",IF($D11=1,IF(OR(price_limit="",price_limit="No Limit"),IF(Q11="Yes",1,2),IF(SUMIFS(WhatIf!$G:$G,WhatIf!$A:$A,Q$1,WhatIf!$B:$B,Q11)&lt;=price_limit,IF(Q11="Yes",1,2),"")),""))</f>
        <v/>
      </c>
      <c r="BA11" s="73" t="str">
        <f ca="1">IF(OR(R11="",VLOOKUP(R$1,Services!$A$1:$B$19,2,0)="Exclude"),"",IF($D11=1,IF(OR(price_limit="",price_limit="No Limit"),IF(R11="Yes",1,2),IF(SUMIFS(WhatIf!$G:$G,WhatIf!$A:$A,R$1,WhatIf!$B:$B,R11)&lt;=price_limit,IF(R11="Yes",1,2),"")),""))</f>
        <v/>
      </c>
      <c r="BB11" s="73" t="str">
        <f ca="1">IF(OR(S11="",VLOOKUP(S$1,Services!$A$1:$B$19,2,0)="Exclude"),"",IF($D11=1,IF(OR(price_limit="",price_limit="No Limit"),IF(S11="Yes",1,2),IF(SUMIFS(WhatIf!$G:$G,WhatIf!$A:$A,S$1,WhatIf!$B:$B,S11)&lt;=price_limit,IF(S11="Yes",1,2),"")),""))</f>
        <v/>
      </c>
      <c r="BC11" s="73" t="str">
        <f>IF(OR(T11="",VLOOKUP(T$1,Services!$A$1:$B$19,2,0)="Exclude"),"",IF($D11=1,IF(OR(price_limit="",price_limit="No Limit"),IF(T11="Yes",1,2),IF(SUMIFS(WhatIf!$G:$G,WhatIf!$A:$A,T$1,WhatIf!$B:$B,T11)&lt;=price_limit,IF(T11="Yes",1,2),"")),""))</f>
        <v/>
      </c>
      <c r="BD11" s="73" t="str">
        <f ca="1">IF(OR(U11="",VLOOKUP(U$1,Services!$A$1:$B$19,2,0)="Exclude"),"",IF($D11=1,IF(OR(price_limit="",price_limit="No Limit"),IF(U11="Yes",1,2),IF(SUMIFS(WhatIf!$G:$G,WhatIf!$A:$A,U$1,WhatIf!$B:$B,U11)&lt;=price_limit,IF(U11="Yes",1,2),"")),""))</f>
        <v/>
      </c>
      <c r="BE11" s="3">
        <f t="shared" si="4"/>
        <v>0</v>
      </c>
      <c r="BF11" s="3">
        <f t="shared" si="5"/>
        <v>0</v>
      </c>
      <c r="BG11" s="3">
        <f>IF(MID(highlight_pick,1,1)="#",IF(INDEX(Analysis!$C$7:$E$7,1,VALUE(MID(highlight_pick,2,1)))&lt;&gt;"",IF(INDEX($A11:$BI11,1,MATCH(INDEX(Analysis!$C$7:$E$7,1,VALUE(MID(highlight_pick,2,1))),$1:$1,0))="",0,IF(INDEX($A11:$BI11,1,MATCH(INDEX(Analysis!$C$7:$E$7,1,VALUE(MID(highlight_pick,2,1))),$1:$1,0))="Yes",1,IF(ISNUMBER(SEARCH(INDEX($A11:$BI11,1,MATCH(INDEX(Analysis!$C$7:$E$7,1,VALUE(MID(highlight_pick,2,1))),$1:$1,0)),INDEX(Analysis!$C$9:$E$9,1,VALUE(MID(highlight_pick,2,1))))),2,0))),0),0)</f>
        <v>0</v>
      </c>
      <c r="BH11" s="3">
        <f>IF(MID(highlight_pick,1,1)="#",IF(INDEX(Analysis!$C$10:$E$10,1,VALUE(MID(highlight_pick,2,1)))&lt;&gt;"",IF(INDEX($A11:$BI11,1,MATCH(INDEX(Analysis!$C$10:$E$10,1,VALUE(MID(highlight_pick,2,1))),$1:$1,0))="",0,IF(INDEX($A11:$BI11,1,MATCH(INDEX(Analysis!$C$10:$E$10,1,VALUE(MID(highlight_pick,2,1))),$1:$1,0))="Yes",1,IF(ISNUMBER(SEARCH(INDEX($A11:$BI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row>
    <row r="12" spans="1:61" ht="24.9" x14ac:dyDescent="0.3">
      <c r="A12" s="19" t="s">
        <v>165</v>
      </c>
      <c r="B12" s="4" t="s">
        <v>247</v>
      </c>
      <c r="C12" s="4" t="s">
        <v>478</v>
      </c>
      <c r="D12" s="3" t="str">
        <f t="shared" ca="1" si="2"/>
        <v/>
      </c>
      <c r="O12" s="13" t="s">
        <v>165</v>
      </c>
      <c r="P12" s="6"/>
      <c r="Q12" s="6"/>
      <c r="R12" s="13" t="s">
        <v>254</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3"/>
        <v/>
      </c>
      <c r="AN12" s="73" t="str">
        <f>IF(OR(E12="",VLOOKUP(E$1,Services!$A$1:$B$19,2,0)="Exclude"),"",IF($D12=1,IF(OR(price_limit="",price_limit="No Limit"),IF(E12="Yes",1,2),IF(SUMIFS(WhatIf!$G:$G,WhatIf!$A:$A,E$1,WhatIf!$B:$B,E12)&lt;=price_limit,IF(E12="Yes",1,2),"")),""))</f>
        <v/>
      </c>
      <c r="AO12" s="73" t="str">
        <f>IF(OR(F12="",VLOOKUP(F$1,Services!$A$1:$B$19,2,0)="Exclude"),"",IF($D12=1,IF(OR(price_limit="",price_limit="No Limit"),IF(F12="Yes",1,2),IF(SUMIFS(WhatIf!$G:$G,WhatIf!$A:$A,F$1,WhatIf!$B:$B,F12)&lt;=price_limit,IF(F12="Yes",1,2),"")),""))</f>
        <v/>
      </c>
      <c r="AP12" s="73" t="str">
        <f>IF(OR(G12="",VLOOKUP(G$1,Services!$A$1:$B$19,2,0)="Exclude"),"",IF($D12=1,IF(OR(price_limit="",price_limit="No Limit"),IF(G12="Yes",1,2),IF(SUMIFS(WhatIf!$G:$G,WhatIf!$A:$A,G$1,WhatIf!$B:$B,G12)&lt;=price_limit,IF(G12="Yes",1,2),"")),""))</f>
        <v/>
      </c>
      <c r="AQ12" s="73" t="str">
        <f>IF(OR(H12="",VLOOKUP(H$1,Services!$A$1:$B$19,2,0)="Exclude"),"",IF($D12=1,IF(OR(price_limit="",price_limit="No Limit"),IF(H12="Yes",1,2),IF(SUMIFS(WhatIf!$G:$G,WhatIf!$A:$A,H$1,WhatIf!$B:$B,H12)&lt;=price_limit,IF(H12="Yes",1,2),"")),""))</f>
        <v/>
      </c>
      <c r="AR12" s="73" t="str">
        <f>IF(OR(I12="",VLOOKUP(I$1,Services!$A$1:$B$19,2,0)="Exclude"),"",IF($D12=1,IF(OR(price_limit="",price_limit="No Limit"),IF(I12="Yes",1,2),IF(SUMIFS(WhatIf!$G:$G,WhatIf!$A:$A,I$1,WhatIf!$B:$B,I12)&lt;=price_limit,IF(I12="Yes",1,2),"")),""))</f>
        <v/>
      </c>
      <c r="AS12" s="73" t="str">
        <f>IF(OR(J12="",VLOOKUP(J$1,Services!$A$1:$B$19,2,0)="Exclude"),"",IF($D12=1,IF(OR(price_limit="",price_limit="No Limit"),IF(J12="Yes",1,2),IF(SUMIFS(WhatIf!$G:$G,WhatIf!$A:$A,J$1,WhatIf!$B:$B,J12)&lt;=price_limit,IF(J12="Yes",1,2),"")),""))</f>
        <v/>
      </c>
      <c r="AT12" s="73" t="str">
        <f>IF(OR(K12="",VLOOKUP(K$1,Services!$A$1:$B$19,2,0)="Exclude"),"",IF($D12=1,IF(OR(price_limit="",price_limit="No Limit"),IF(K12="Yes",1,2),IF(SUMIFS(WhatIf!$G:$G,WhatIf!$A:$A,K$1,WhatIf!$B:$B,K12)&lt;=price_limit,IF(K12="Yes",1,2),"")),""))</f>
        <v/>
      </c>
      <c r="AU12" s="73" t="str">
        <f>IF(OR(L12="",VLOOKUP(L$1,Services!$A$1:$B$19,2,0)="Exclude"),"",IF($D12=1,IF(OR(price_limit="",price_limit="No Limit"),IF(L12="Yes",1,2),IF(SUMIFS(WhatIf!$G:$G,WhatIf!$A:$A,L$1,WhatIf!$B:$B,L12)&lt;=price_limit,IF(L12="Yes",1,2),"")),""))</f>
        <v/>
      </c>
      <c r="AV12" s="73" t="str">
        <f>IF(OR(M12="",VLOOKUP(M$1,Services!$A$1:$B$19,2,0)="Exclude"),"",IF($D12=1,IF(OR(price_limit="",price_limit="No Limit"),IF(M12="Yes",1,2),IF(SUMIFS(WhatIf!$G:$G,WhatIf!$A:$A,M$1,WhatIf!$B:$B,M12)&lt;=price_limit,IF(M12="Yes",1,2),"")),""))</f>
        <v/>
      </c>
      <c r="AW12" s="73" t="str">
        <f>IF(OR(N12="",VLOOKUP(N$1,Services!$A$1:$B$19,2,0)="Exclude"),"",IF($D12=1,IF(OR(price_limit="",price_limit="No Limit"),IF(N12="Yes",1,2),IF(SUMIFS(WhatIf!$G:$G,WhatIf!$A:$A,N$1,WhatIf!$B:$B,N12)&lt;=price_limit,IF(N12="Yes",1,2),"")),""))</f>
        <v/>
      </c>
      <c r="AX12" s="73" t="str">
        <f ca="1">IF(OR(O12="",VLOOKUP(O$1,Services!$A$1:$B$19,2,0)="Exclude"),"",IF($D12=1,IF(OR(price_limit="",price_limit="No Limit"),IF(O12="Yes",1,2),IF(SUMIFS(WhatIf!$G:$G,WhatIf!$A:$A,O$1,WhatIf!$B:$B,O12)&lt;=price_limit,IF(O12="Yes",1,2),"")),""))</f>
        <v/>
      </c>
      <c r="AY12" s="73" t="str">
        <f>IF(OR(P12="",VLOOKUP(P$1,Services!$A$1:$B$19,2,0)="Exclude"),"",IF($D12=1,IF(OR(price_limit="",price_limit="No Limit"),IF(P12="Yes",1,2),IF(SUMIFS(WhatIf!$G:$G,WhatIf!$A:$A,P$1,WhatIf!$B:$B,P12)&lt;=price_limit,IF(P12="Yes",1,2),"")),""))</f>
        <v/>
      </c>
      <c r="AZ12" s="73" t="str">
        <f>IF(OR(Q12="",VLOOKUP(Q$1,Services!$A$1:$B$19,2,0)="Exclude"),"",IF($D12=1,IF(OR(price_limit="",price_limit="No Limit"),IF(Q12="Yes",1,2),IF(SUMIFS(WhatIf!$G:$G,WhatIf!$A:$A,Q$1,WhatIf!$B:$B,Q12)&lt;=price_limit,IF(Q12="Yes",1,2),"")),""))</f>
        <v/>
      </c>
      <c r="BA12" s="73" t="str">
        <f ca="1">IF(OR(R12="",VLOOKUP(R$1,Services!$A$1:$B$19,2,0)="Exclude"),"",IF($D12=1,IF(OR(price_limit="",price_limit="No Limit"),IF(R12="Yes",1,2),IF(SUMIFS(WhatIf!$G:$G,WhatIf!$A:$A,R$1,WhatIf!$B:$B,R12)&lt;=price_limit,IF(R12="Yes",1,2),"")),""))</f>
        <v/>
      </c>
      <c r="BB12" s="73" t="str">
        <f>IF(OR(S12="",VLOOKUP(S$1,Services!$A$1:$B$19,2,0)="Exclude"),"",IF($D12=1,IF(OR(price_limit="",price_limit="No Limit"),IF(S12="Yes",1,2),IF(SUMIFS(WhatIf!$G:$G,WhatIf!$A:$A,S$1,WhatIf!$B:$B,S12)&lt;=price_limit,IF(S12="Yes",1,2),"")),""))</f>
        <v/>
      </c>
      <c r="BC12" s="73" t="str">
        <f>IF(OR(T12="",VLOOKUP(T$1,Services!$A$1:$B$19,2,0)="Exclude"),"",IF($D12=1,IF(OR(price_limit="",price_limit="No Limit"),IF(T12="Yes",1,2),IF(SUMIFS(WhatIf!$G:$G,WhatIf!$A:$A,T$1,WhatIf!$B:$B,T12)&lt;=price_limit,IF(T12="Yes",1,2),"")),""))</f>
        <v/>
      </c>
      <c r="BD12" s="73" t="str">
        <f>IF(OR(U12="",VLOOKUP(U$1,Services!$A$1:$B$19,2,0)="Exclude"),"",IF($D12=1,IF(OR(price_limit="",price_limit="No Limit"),IF(U12="Yes",1,2),IF(SUMIFS(WhatIf!$G:$G,WhatIf!$A:$A,U$1,WhatIf!$B:$B,U12)&lt;=price_limit,IF(U12="Yes",1,2),"")),""))</f>
        <v/>
      </c>
      <c r="BE12" s="3">
        <f t="shared" si="4"/>
        <v>0</v>
      </c>
      <c r="BF12" s="3">
        <f t="shared" si="5"/>
        <v>0</v>
      </c>
      <c r="BG12" s="3">
        <f>IF(MID(highlight_pick,1,1)="#",IF(INDEX(Analysis!$C$7:$E$7,1,VALUE(MID(highlight_pick,2,1)))&lt;&gt;"",IF(INDEX($A12:$BI12,1,MATCH(INDEX(Analysis!$C$7:$E$7,1,VALUE(MID(highlight_pick,2,1))),$1:$1,0))="",0,IF(INDEX($A12:$BI12,1,MATCH(INDEX(Analysis!$C$7:$E$7,1,VALUE(MID(highlight_pick,2,1))),$1:$1,0))="Yes",1,IF(ISNUMBER(SEARCH(INDEX($A12:$BI12,1,MATCH(INDEX(Analysis!$C$7:$E$7,1,VALUE(MID(highlight_pick,2,1))),$1:$1,0)),INDEX(Analysis!$C$9:$E$9,1,VALUE(MID(highlight_pick,2,1))))),2,0))),0),0)</f>
        <v>0</v>
      </c>
      <c r="BH12" s="3">
        <f>IF(MID(highlight_pick,1,1)="#",IF(INDEX(Analysis!$C$10:$E$10,1,VALUE(MID(highlight_pick,2,1)))&lt;&gt;"",IF(INDEX($A12:$BI12,1,MATCH(INDEX(Analysis!$C$10:$E$10,1,VALUE(MID(highlight_pick,2,1))),$1:$1,0))="",0,IF(INDEX($A12:$BI12,1,MATCH(INDEX(Analysis!$C$10:$E$10,1,VALUE(MID(highlight_pick,2,1))),$1:$1,0))="Yes",1,IF(ISNUMBER(SEARCH(INDEX($A12:$BI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row>
    <row r="13" spans="1:61" ht="49.75" x14ac:dyDescent="0.3">
      <c r="A13" s="19" t="s">
        <v>87</v>
      </c>
      <c r="B13" s="4" t="s">
        <v>249</v>
      </c>
      <c r="C13" s="4" t="s">
        <v>291</v>
      </c>
      <c r="D13" s="3" t="str">
        <f t="shared" ca="1" si="2"/>
        <v/>
      </c>
      <c r="E13" s="5" t="s">
        <v>1</v>
      </c>
      <c r="F13" s="5" t="s">
        <v>534</v>
      </c>
      <c r="G13" s="5" t="s">
        <v>534</v>
      </c>
      <c r="H13" s="6"/>
      <c r="I13" s="6"/>
      <c r="L13" s="5" t="s">
        <v>1</v>
      </c>
      <c r="M13" s="5" t="s">
        <v>1</v>
      </c>
      <c r="O13" s="6"/>
      <c r="P13" s="6" t="s">
        <v>291</v>
      </c>
      <c r="Q13" s="6" t="s">
        <v>318</v>
      </c>
      <c r="R13" s="6" t="s">
        <v>856</v>
      </c>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3"/>
        <v/>
      </c>
      <c r="AN13" s="73" t="str">
        <f ca="1">IF(OR(E13="",VLOOKUP(E$1,Services!$A$1:$B$19,2,0)="Exclude"),"",IF($D13=1,IF(OR(price_limit="",price_limit="No Limit"),IF(E13="Yes",1,2),IF(SUMIFS(WhatIf!$G:$G,WhatIf!$A:$A,E$1,WhatIf!$B:$B,E13)&lt;=price_limit,IF(E13="Yes",1,2),"")),""))</f>
        <v/>
      </c>
      <c r="AO13" s="73" t="str">
        <f ca="1">IF(OR(F13="",VLOOKUP(F$1,Services!$A$1:$B$19,2,0)="Exclude"),"",IF($D13=1,IF(OR(price_limit="",price_limit="No Limit"),IF(F13="Yes",1,2),IF(SUMIFS(WhatIf!$G:$G,WhatIf!$A:$A,F$1,WhatIf!$B:$B,F13)&lt;=price_limit,IF(F13="Yes",1,2),"")),""))</f>
        <v/>
      </c>
      <c r="AP13" s="73" t="str">
        <f ca="1">IF(OR(G13="",VLOOKUP(G$1,Services!$A$1:$B$19,2,0)="Exclude"),"",IF($D13=1,IF(OR(price_limit="",price_limit="No Limit"),IF(G13="Yes",1,2),IF(SUMIFS(WhatIf!$G:$G,WhatIf!$A:$A,G$1,WhatIf!$B:$B,G13)&lt;=price_limit,IF(G13="Yes",1,2),"")),""))</f>
        <v/>
      </c>
      <c r="AQ13" s="73" t="str">
        <f>IF(OR(H13="",VLOOKUP(H$1,Services!$A$1:$B$19,2,0)="Exclude"),"",IF($D13=1,IF(OR(price_limit="",price_limit="No Limit"),IF(H13="Yes",1,2),IF(SUMIFS(WhatIf!$G:$G,WhatIf!$A:$A,H$1,WhatIf!$B:$B,H13)&lt;=price_limit,IF(H13="Yes",1,2),"")),""))</f>
        <v/>
      </c>
      <c r="AR13" s="73" t="str">
        <f>IF(OR(I13="",VLOOKUP(I$1,Services!$A$1:$B$19,2,0)="Exclude"),"",IF($D13=1,IF(OR(price_limit="",price_limit="No Limit"),IF(I13="Yes",1,2),IF(SUMIFS(WhatIf!$G:$G,WhatIf!$A:$A,I$1,WhatIf!$B:$B,I13)&lt;=price_limit,IF(I13="Yes",1,2),"")),""))</f>
        <v/>
      </c>
      <c r="AS13" s="73" t="str">
        <f>IF(OR(J13="",VLOOKUP(J$1,Services!$A$1:$B$19,2,0)="Exclude"),"",IF($D13=1,IF(OR(price_limit="",price_limit="No Limit"),IF(J13="Yes",1,2),IF(SUMIFS(WhatIf!$G:$G,WhatIf!$A:$A,J$1,WhatIf!$B:$B,J13)&lt;=price_limit,IF(J13="Yes",1,2),"")),""))</f>
        <v/>
      </c>
      <c r="AT13" s="73" t="str">
        <f>IF(OR(K13="",VLOOKUP(K$1,Services!$A$1:$B$19,2,0)="Exclude"),"",IF($D13=1,IF(OR(price_limit="",price_limit="No Limit"),IF(K13="Yes",1,2),IF(SUMIFS(WhatIf!$G:$G,WhatIf!$A:$A,K$1,WhatIf!$B:$B,K13)&lt;=price_limit,IF(K13="Yes",1,2),"")),""))</f>
        <v/>
      </c>
      <c r="AU13" s="73" t="str">
        <f ca="1">IF(OR(L13="",VLOOKUP(L$1,Services!$A$1:$B$19,2,0)="Exclude"),"",IF($D13=1,IF(OR(price_limit="",price_limit="No Limit"),IF(L13="Yes",1,2),IF(SUMIFS(WhatIf!$G:$G,WhatIf!$A:$A,L$1,WhatIf!$B:$B,L13)&lt;=price_limit,IF(L13="Yes",1,2),"")),""))</f>
        <v/>
      </c>
      <c r="AV13" s="73" t="str">
        <f ca="1">IF(OR(M13="",VLOOKUP(M$1,Services!$A$1:$B$19,2,0)="Exclude"),"",IF($D13=1,IF(OR(price_limit="",price_limit="No Limit"),IF(M13="Yes",1,2),IF(SUMIFS(WhatIf!$G:$G,WhatIf!$A:$A,M$1,WhatIf!$B:$B,M13)&lt;=price_limit,IF(M13="Yes",1,2),"")),""))</f>
        <v/>
      </c>
      <c r="AW13" s="73" t="str">
        <f>IF(OR(N13="",VLOOKUP(N$1,Services!$A$1:$B$19,2,0)="Exclude"),"",IF($D13=1,IF(OR(price_limit="",price_limit="No Limit"),IF(N13="Yes",1,2),IF(SUMIFS(WhatIf!$G:$G,WhatIf!$A:$A,N$1,WhatIf!$B:$B,N13)&lt;=price_limit,IF(N13="Yes",1,2),"")),""))</f>
        <v/>
      </c>
      <c r="AX13" s="73" t="str">
        <f>IF(OR(O13="",VLOOKUP(O$1,Services!$A$1:$B$19,2,0)="Exclude"),"",IF($D13=1,IF(OR(price_limit="",price_limit="No Limit"),IF(O13="Yes",1,2),IF(SUMIFS(WhatIf!$G:$G,WhatIf!$A:$A,O$1,WhatIf!$B:$B,O13)&lt;=price_limit,IF(O13="Yes",1,2),"")),""))</f>
        <v/>
      </c>
      <c r="AY13" s="73" t="str">
        <f ca="1">IF(OR(P13="",VLOOKUP(P$1,Services!$A$1:$B$19,2,0)="Exclude"),"",IF($D13=1,IF(OR(price_limit="",price_limit="No Limit"),IF(P13="Yes",1,2),IF(SUMIFS(WhatIf!$G:$G,WhatIf!$A:$A,P$1,WhatIf!$B:$B,P13)&lt;=price_limit,IF(P13="Yes",1,2),"")),""))</f>
        <v/>
      </c>
      <c r="AZ13" s="73" t="str">
        <f ca="1">IF(OR(Q13="",VLOOKUP(Q$1,Services!$A$1:$B$19,2,0)="Exclude"),"",IF($D13=1,IF(OR(price_limit="",price_limit="No Limit"),IF(Q13="Yes",1,2),IF(SUMIFS(WhatIf!$G:$G,WhatIf!$A:$A,Q$1,WhatIf!$B:$B,Q13)&lt;=price_limit,IF(Q13="Yes",1,2),"")),""))</f>
        <v/>
      </c>
      <c r="BA13" s="73" t="str">
        <f ca="1">IF(OR(R13="",VLOOKUP(R$1,Services!$A$1:$B$19,2,0)="Exclude"),"",IF($D13=1,IF(OR(price_limit="",price_limit="No Limit"),IF(R13="Yes",1,2),IF(SUMIFS(WhatIf!$G:$G,WhatIf!$A:$A,R$1,WhatIf!$B:$B,R13)&lt;=price_limit,IF(R13="Yes",1,2),"")),""))</f>
        <v/>
      </c>
      <c r="BB13" s="73" t="str">
        <f>IF(OR(S13="",VLOOKUP(S$1,Services!$A$1:$B$19,2,0)="Exclude"),"",IF($D13=1,IF(OR(price_limit="",price_limit="No Limit"),IF(S13="Yes",1,2),IF(SUMIFS(WhatIf!$G:$G,WhatIf!$A:$A,S$1,WhatIf!$B:$B,S13)&lt;=price_limit,IF(S13="Yes",1,2),"")),""))</f>
        <v/>
      </c>
      <c r="BC13" s="73" t="str">
        <f>IF(OR(T13="",VLOOKUP(T$1,Services!$A$1:$B$19,2,0)="Exclude"),"",IF($D13=1,IF(OR(price_limit="",price_limit="No Limit"),IF(T13="Yes",1,2),IF(SUMIFS(WhatIf!$G:$G,WhatIf!$A:$A,T$1,WhatIf!$B:$B,T13)&lt;=price_limit,IF(T13="Yes",1,2),"")),""))</f>
        <v/>
      </c>
      <c r="BD13" s="73" t="str">
        <f ca="1">IF(OR(U13="",VLOOKUP(U$1,Services!$A$1:$B$19,2,0)="Exclude"),"",IF($D13=1,IF(OR(price_limit="",price_limit="No Limit"),IF(U13="Yes",1,2),IF(SUMIFS(WhatIf!$G:$G,WhatIf!$A:$A,U$1,WhatIf!$B:$B,U13)&lt;=price_limit,IF(U13="Yes",1,2),"")),""))</f>
        <v/>
      </c>
      <c r="BE13" s="3">
        <f t="shared" si="4"/>
        <v>0</v>
      </c>
      <c r="BF13" s="3">
        <f t="shared" si="5"/>
        <v>0</v>
      </c>
      <c r="BG13" s="3">
        <f>IF(MID(highlight_pick,1,1)="#",IF(INDEX(Analysis!$C$7:$E$7,1,VALUE(MID(highlight_pick,2,1)))&lt;&gt;"",IF(INDEX($A13:$BI13,1,MATCH(INDEX(Analysis!$C$7:$E$7,1,VALUE(MID(highlight_pick,2,1))),$1:$1,0))="",0,IF(INDEX($A13:$BI13,1,MATCH(INDEX(Analysis!$C$7:$E$7,1,VALUE(MID(highlight_pick,2,1))),$1:$1,0))="Yes",1,IF(ISNUMBER(SEARCH(INDEX($A13:$BI13,1,MATCH(INDEX(Analysis!$C$7:$E$7,1,VALUE(MID(highlight_pick,2,1))),$1:$1,0)),INDEX(Analysis!$C$9:$E$9,1,VALUE(MID(highlight_pick,2,1))))),2,0))),0),0)</f>
        <v>0</v>
      </c>
      <c r="BH13" s="3">
        <f>IF(MID(highlight_pick,1,1)="#",IF(INDEX(Analysis!$C$10:$E$10,1,VALUE(MID(highlight_pick,2,1)))&lt;&gt;"",IF(INDEX($A13:$BI13,1,MATCH(INDEX(Analysis!$C$10:$E$10,1,VALUE(MID(highlight_pick,2,1))),$1:$1,0))="",0,IF(INDEX($A13:$BI13,1,MATCH(INDEX(Analysis!$C$10:$E$10,1,VALUE(MID(highlight_pick,2,1))),$1:$1,0))="Yes",1,IF(ISNUMBER(SEARCH(INDEX($A13:$BI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row>
    <row r="14" spans="1:61" ht="24.9" x14ac:dyDescent="0.3">
      <c r="A14" s="19" t="s">
        <v>7</v>
      </c>
      <c r="B14" s="4" t="s">
        <v>297</v>
      </c>
      <c r="C14" s="4" t="s">
        <v>205</v>
      </c>
      <c r="D14" s="3" t="str">
        <f t="shared" ca="1" si="2"/>
        <v/>
      </c>
      <c r="E14" s="5" t="s">
        <v>1</v>
      </c>
      <c r="J14" s="5" t="s">
        <v>1</v>
      </c>
      <c r="K14" s="5" t="s">
        <v>1</v>
      </c>
      <c r="L14" s="5" t="s">
        <v>1</v>
      </c>
      <c r="M14" s="5" t="s">
        <v>1</v>
      </c>
      <c r="N14" s="5" t="s">
        <v>1</v>
      </c>
      <c r="O14" s="6" t="s">
        <v>1</v>
      </c>
      <c r="P14" s="6" t="s">
        <v>1</v>
      </c>
      <c r="Q14" s="6" t="s">
        <v>1</v>
      </c>
      <c r="R14" s="6" t="s">
        <v>1</v>
      </c>
      <c r="S14" s="5" t="s">
        <v>1</v>
      </c>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3"/>
        <v/>
      </c>
      <c r="AN14" s="73" t="str">
        <f ca="1">IF(OR(E14="",VLOOKUP(E$1,Services!$A$1:$B$19,2,0)="Exclude"),"",IF($D14=1,IF(OR(price_limit="",price_limit="No Limit"),IF(E14="Yes",1,2),IF(SUMIFS(WhatIf!$G:$G,WhatIf!$A:$A,E$1,WhatIf!$B:$B,E14)&lt;=price_limit,IF(E14="Yes",1,2),"")),""))</f>
        <v/>
      </c>
      <c r="AO14" s="73" t="str">
        <f>IF(OR(F14="",VLOOKUP(F$1,Services!$A$1:$B$19,2,0)="Exclude"),"",IF($D14=1,IF(OR(price_limit="",price_limit="No Limit"),IF(F14="Yes",1,2),IF(SUMIFS(WhatIf!$G:$G,WhatIf!$A:$A,F$1,WhatIf!$B:$B,F14)&lt;=price_limit,IF(F14="Yes",1,2),"")),""))</f>
        <v/>
      </c>
      <c r="AP14" s="73" t="str">
        <f>IF(OR(G14="",VLOOKUP(G$1,Services!$A$1:$B$19,2,0)="Exclude"),"",IF($D14=1,IF(OR(price_limit="",price_limit="No Limit"),IF(G14="Yes",1,2),IF(SUMIFS(WhatIf!$G:$G,WhatIf!$A:$A,G$1,WhatIf!$B:$B,G14)&lt;=price_limit,IF(G14="Yes",1,2),"")),""))</f>
        <v/>
      </c>
      <c r="AQ14" s="73" t="str">
        <f>IF(OR(H14="",VLOOKUP(H$1,Services!$A$1:$B$19,2,0)="Exclude"),"",IF($D14=1,IF(OR(price_limit="",price_limit="No Limit"),IF(H14="Yes",1,2),IF(SUMIFS(WhatIf!$G:$G,WhatIf!$A:$A,H$1,WhatIf!$B:$B,H14)&lt;=price_limit,IF(H14="Yes",1,2),"")),""))</f>
        <v/>
      </c>
      <c r="AR14" s="73" t="str">
        <f>IF(OR(I14="",VLOOKUP(I$1,Services!$A$1:$B$19,2,0)="Exclude"),"",IF($D14=1,IF(OR(price_limit="",price_limit="No Limit"),IF(I14="Yes",1,2),IF(SUMIFS(WhatIf!$G:$G,WhatIf!$A:$A,I$1,WhatIf!$B:$B,I14)&lt;=price_limit,IF(I14="Yes",1,2),"")),""))</f>
        <v/>
      </c>
      <c r="AS14" s="73" t="str">
        <f ca="1">IF(OR(J14="",VLOOKUP(J$1,Services!$A$1:$B$19,2,0)="Exclude"),"",IF($D14=1,IF(OR(price_limit="",price_limit="No Limit"),IF(J14="Yes",1,2),IF(SUMIFS(WhatIf!$G:$G,WhatIf!$A:$A,J$1,WhatIf!$B:$B,J14)&lt;=price_limit,IF(J14="Yes",1,2),"")),""))</f>
        <v/>
      </c>
      <c r="AT14" s="73" t="str">
        <f ca="1">IF(OR(K14="",VLOOKUP(K$1,Services!$A$1:$B$19,2,0)="Exclude"),"",IF($D14=1,IF(OR(price_limit="",price_limit="No Limit"),IF(K14="Yes",1,2),IF(SUMIFS(WhatIf!$G:$G,WhatIf!$A:$A,K$1,WhatIf!$B:$B,K14)&lt;=price_limit,IF(K14="Yes",1,2),"")),""))</f>
        <v/>
      </c>
      <c r="AU14" s="73" t="str">
        <f ca="1">IF(OR(L14="",VLOOKUP(L$1,Services!$A$1:$B$19,2,0)="Exclude"),"",IF($D14=1,IF(OR(price_limit="",price_limit="No Limit"),IF(L14="Yes",1,2),IF(SUMIFS(WhatIf!$G:$G,WhatIf!$A:$A,L$1,WhatIf!$B:$B,L14)&lt;=price_limit,IF(L14="Yes",1,2),"")),""))</f>
        <v/>
      </c>
      <c r="AV14" s="73" t="str">
        <f ca="1">IF(OR(M14="",VLOOKUP(M$1,Services!$A$1:$B$19,2,0)="Exclude"),"",IF($D14=1,IF(OR(price_limit="",price_limit="No Limit"),IF(M14="Yes",1,2),IF(SUMIFS(WhatIf!$G:$G,WhatIf!$A:$A,M$1,WhatIf!$B:$B,M14)&lt;=price_limit,IF(M14="Yes",1,2),"")),""))</f>
        <v/>
      </c>
      <c r="AW14" s="73" t="str">
        <f ca="1">IF(OR(N14="",VLOOKUP(N$1,Services!$A$1:$B$19,2,0)="Exclude"),"",IF($D14=1,IF(OR(price_limit="",price_limit="No Limit"),IF(N14="Yes",1,2),IF(SUMIFS(WhatIf!$G:$G,WhatIf!$A:$A,N$1,WhatIf!$B:$B,N14)&lt;=price_limit,IF(N14="Yes",1,2),"")),""))</f>
        <v/>
      </c>
      <c r="AX14" s="73" t="str">
        <f ca="1">IF(OR(O14="",VLOOKUP(O$1,Services!$A$1:$B$19,2,0)="Exclude"),"",IF($D14=1,IF(OR(price_limit="",price_limit="No Limit"),IF(O14="Yes",1,2),IF(SUMIFS(WhatIf!$G:$G,WhatIf!$A:$A,O$1,WhatIf!$B:$B,O14)&lt;=price_limit,IF(O14="Yes",1,2),"")),""))</f>
        <v/>
      </c>
      <c r="AY14" s="73" t="str">
        <f ca="1">IF(OR(P14="",VLOOKUP(P$1,Services!$A$1:$B$19,2,0)="Exclude"),"",IF($D14=1,IF(OR(price_limit="",price_limit="No Limit"),IF(P14="Yes",1,2),IF(SUMIFS(WhatIf!$G:$G,WhatIf!$A:$A,P$1,WhatIf!$B:$B,P14)&lt;=price_limit,IF(P14="Yes",1,2),"")),""))</f>
        <v/>
      </c>
      <c r="AZ14" s="73" t="str">
        <f ca="1">IF(OR(Q14="",VLOOKUP(Q$1,Services!$A$1:$B$19,2,0)="Exclude"),"",IF($D14=1,IF(OR(price_limit="",price_limit="No Limit"),IF(Q14="Yes",1,2),IF(SUMIFS(WhatIf!$G:$G,WhatIf!$A:$A,Q$1,WhatIf!$B:$B,Q14)&lt;=price_limit,IF(Q14="Yes",1,2),"")),""))</f>
        <v/>
      </c>
      <c r="BA14" s="73" t="str">
        <f ca="1">IF(OR(R14="",VLOOKUP(R$1,Services!$A$1:$B$19,2,0)="Exclude"),"",IF($D14=1,IF(OR(price_limit="",price_limit="No Limit"),IF(R14="Yes",1,2),IF(SUMIFS(WhatIf!$G:$G,WhatIf!$A:$A,R$1,WhatIf!$B:$B,R14)&lt;=price_limit,IF(R14="Yes",1,2),"")),""))</f>
        <v/>
      </c>
      <c r="BB14" s="73" t="str">
        <f ca="1">IF(OR(S14="",VLOOKUP(S$1,Services!$A$1:$B$19,2,0)="Exclude"),"",IF($D14=1,IF(OR(price_limit="",price_limit="No Limit"),IF(S14="Yes",1,2),IF(SUMIFS(WhatIf!$G:$G,WhatIf!$A:$A,S$1,WhatIf!$B:$B,S14)&lt;=price_limit,IF(S14="Yes",1,2),"")),""))</f>
        <v/>
      </c>
      <c r="BC14" s="73" t="str">
        <f>IF(OR(T14="",VLOOKUP(T$1,Services!$A$1:$B$19,2,0)="Exclude"),"",IF($D14=1,IF(OR(price_limit="",price_limit="No Limit"),IF(T14="Yes",1,2),IF(SUMIFS(WhatIf!$G:$G,WhatIf!$A:$A,T$1,WhatIf!$B:$B,T14)&lt;=price_limit,IF(T14="Yes",1,2),"")),""))</f>
        <v/>
      </c>
      <c r="BD14" s="73" t="str">
        <f ca="1">IF(OR(U14="",VLOOKUP(U$1,Services!$A$1:$B$19,2,0)="Exclude"),"",IF($D14=1,IF(OR(price_limit="",price_limit="No Limit"),IF(U14="Yes",1,2),IF(SUMIFS(WhatIf!$G:$G,WhatIf!$A:$A,U$1,WhatIf!$B:$B,U14)&lt;=price_limit,IF(U14="Yes",1,2),"")),""))</f>
        <v/>
      </c>
      <c r="BE14" s="3">
        <f t="shared" si="4"/>
        <v>0</v>
      </c>
      <c r="BF14" s="3">
        <f t="shared" si="5"/>
        <v>0</v>
      </c>
      <c r="BG14" s="3">
        <f>IF(MID(highlight_pick,1,1)="#",IF(INDEX(Analysis!$C$7:$E$7,1,VALUE(MID(highlight_pick,2,1)))&lt;&gt;"",IF(INDEX($A14:$BI14,1,MATCH(INDEX(Analysis!$C$7:$E$7,1,VALUE(MID(highlight_pick,2,1))),$1:$1,0))="",0,IF(INDEX($A14:$BI14,1,MATCH(INDEX(Analysis!$C$7:$E$7,1,VALUE(MID(highlight_pick,2,1))),$1:$1,0))="Yes",1,IF(ISNUMBER(SEARCH(INDEX($A14:$BI14,1,MATCH(INDEX(Analysis!$C$7:$E$7,1,VALUE(MID(highlight_pick,2,1))),$1:$1,0)),INDEX(Analysis!$C$9:$E$9,1,VALUE(MID(highlight_pick,2,1))))),2,0))),0),0)</f>
        <v>0</v>
      </c>
      <c r="BH14" s="3">
        <f>IF(MID(highlight_pick,1,1)="#",IF(INDEX(Analysis!$C$10:$E$10,1,VALUE(MID(highlight_pick,2,1)))&lt;&gt;"",IF(INDEX($A14:$BI14,1,MATCH(INDEX(Analysis!$C$10:$E$10,1,VALUE(MID(highlight_pick,2,1))),$1:$1,0))="",0,IF(INDEX($A14:$BI14,1,MATCH(INDEX(Analysis!$C$10:$E$10,1,VALUE(MID(highlight_pick,2,1))),$1:$1,0))="Yes",1,IF(ISNUMBER(SEARCH(INDEX($A14:$BI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row>
    <row r="15" spans="1:61" x14ac:dyDescent="0.3">
      <c r="A15" s="19" t="s">
        <v>257</v>
      </c>
      <c r="B15" s="4" t="s">
        <v>247</v>
      </c>
      <c r="C15" s="4" t="s">
        <v>214</v>
      </c>
      <c r="D15" s="3" t="str">
        <f t="shared" ca="1" si="2"/>
        <v/>
      </c>
      <c r="F15" s="5" t="s">
        <v>554</v>
      </c>
      <c r="G15" s="5" t="s">
        <v>554</v>
      </c>
      <c r="H15" s="5" t="s">
        <v>293</v>
      </c>
      <c r="I15" s="5" t="s">
        <v>293</v>
      </c>
      <c r="J15" s="5" t="s">
        <v>293</v>
      </c>
      <c r="K15" s="5" t="s">
        <v>293</v>
      </c>
      <c r="L15" s="5" t="s">
        <v>293</v>
      </c>
      <c r="M15" s="5" t="s">
        <v>293</v>
      </c>
      <c r="N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3"/>
        <v/>
      </c>
      <c r="AN15" s="73" t="str">
        <f>IF(OR(E15="",VLOOKUP(E$1,Services!$A$1:$B$19,2,0)="Exclude"),"",IF($D15=1,IF(OR(price_limit="",price_limit="No Limit"),IF(E15="Yes",1,2),IF(SUMIFS(WhatIf!$G:$G,WhatIf!$A:$A,E$1,WhatIf!$B:$B,E15)&lt;=price_limit,IF(E15="Yes",1,2),"")),""))</f>
        <v/>
      </c>
      <c r="AO15" s="73" t="str">
        <f ca="1">IF(OR(F15="",VLOOKUP(F$1,Services!$A$1:$B$19,2,0)="Exclude"),"",IF($D15=1,IF(OR(price_limit="",price_limit="No Limit"),IF(F15="Yes",1,2),IF(SUMIFS(WhatIf!$G:$G,WhatIf!$A:$A,F$1,WhatIf!$B:$B,F15)&lt;=price_limit,IF(F15="Yes",1,2),"")),""))</f>
        <v/>
      </c>
      <c r="AP15" s="73" t="str">
        <f ca="1">IF(OR(G15="",VLOOKUP(G$1,Services!$A$1:$B$19,2,0)="Exclude"),"",IF($D15=1,IF(OR(price_limit="",price_limit="No Limit"),IF(G15="Yes",1,2),IF(SUMIFS(WhatIf!$G:$G,WhatIf!$A:$A,G$1,WhatIf!$B:$B,G15)&lt;=price_limit,IF(G15="Yes",1,2),"")),""))</f>
        <v/>
      </c>
      <c r="AQ15" s="73" t="str">
        <f ca="1">IF(OR(H15="",VLOOKUP(H$1,Services!$A$1:$B$19,2,0)="Exclude"),"",IF($D15=1,IF(OR(price_limit="",price_limit="No Limit"),IF(H15="Yes",1,2),IF(SUMIFS(WhatIf!$G:$G,WhatIf!$A:$A,H$1,WhatIf!$B:$B,H15)&lt;=price_limit,IF(H15="Yes",1,2),"")),""))</f>
        <v/>
      </c>
      <c r="AR15" s="73" t="str">
        <f ca="1">IF(OR(I15="",VLOOKUP(I$1,Services!$A$1:$B$19,2,0)="Exclude"),"",IF($D15=1,IF(OR(price_limit="",price_limit="No Limit"),IF(I15="Yes",1,2),IF(SUMIFS(WhatIf!$G:$G,WhatIf!$A:$A,I$1,WhatIf!$B:$B,I15)&lt;=price_limit,IF(I15="Yes",1,2),"")),""))</f>
        <v/>
      </c>
      <c r="AS15" s="73" t="str">
        <f ca="1">IF(OR(J15="",VLOOKUP(J$1,Services!$A$1:$B$19,2,0)="Exclude"),"",IF($D15=1,IF(OR(price_limit="",price_limit="No Limit"),IF(J15="Yes",1,2),IF(SUMIFS(WhatIf!$G:$G,WhatIf!$A:$A,J$1,WhatIf!$B:$B,J15)&lt;=price_limit,IF(J15="Yes",1,2),"")),""))</f>
        <v/>
      </c>
      <c r="AT15" s="73" t="str">
        <f ca="1">IF(OR(K15="",VLOOKUP(K$1,Services!$A$1:$B$19,2,0)="Exclude"),"",IF($D15=1,IF(OR(price_limit="",price_limit="No Limit"),IF(K15="Yes",1,2),IF(SUMIFS(WhatIf!$G:$G,WhatIf!$A:$A,K$1,WhatIf!$B:$B,K15)&lt;=price_limit,IF(K15="Yes",1,2),"")),""))</f>
        <v/>
      </c>
      <c r="AU15" s="73" t="str">
        <f ca="1">IF(OR(L15="",VLOOKUP(L$1,Services!$A$1:$B$19,2,0)="Exclude"),"",IF($D15=1,IF(OR(price_limit="",price_limit="No Limit"),IF(L15="Yes",1,2),IF(SUMIFS(WhatIf!$G:$G,WhatIf!$A:$A,L$1,WhatIf!$B:$B,L15)&lt;=price_limit,IF(L15="Yes",1,2),"")),""))</f>
        <v/>
      </c>
      <c r="AV15" s="73" t="str">
        <f ca="1">IF(OR(M15="",VLOOKUP(M$1,Services!$A$1:$B$19,2,0)="Exclude"),"",IF($D15=1,IF(OR(price_limit="",price_limit="No Limit"),IF(M15="Yes",1,2),IF(SUMIFS(WhatIf!$G:$G,WhatIf!$A:$A,M$1,WhatIf!$B:$B,M15)&lt;=price_limit,IF(M15="Yes",1,2),"")),""))</f>
        <v/>
      </c>
      <c r="AW15" s="73" t="str">
        <f ca="1">IF(OR(N15="",VLOOKUP(N$1,Services!$A$1:$B$19,2,0)="Exclude"),"",IF($D15=1,IF(OR(price_limit="",price_limit="No Limit"),IF(N15="Yes",1,2),IF(SUMIFS(WhatIf!$G:$G,WhatIf!$A:$A,N$1,WhatIf!$B:$B,N15)&lt;=price_limit,IF(N15="Yes",1,2),"")),""))</f>
        <v/>
      </c>
      <c r="AX15" s="73" t="str">
        <f>IF(OR(O15="",VLOOKUP(O$1,Services!$A$1:$B$19,2,0)="Exclude"),"",IF($D15=1,IF(OR(price_limit="",price_limit="No Limit"),IF(O15="Yes",1,2),IF(SUMIFS(WhatIf!$G:$G,WhatIf!$A:$A,O$1,WhatIf!$B:$B,O15)&lt;=price_limit,IF(O15="Yes",1,2),"")),""))</f>
        <v/>
      </c>
      <c r="AY15" s="73" t="str">
        <f>IF(OR(P15="",VLOOKUP(P$1,Services!$A$1:$B$19,2,0)="Exclude"),"",IF($D15=1,IF(OR(price_limit="",price_limit="No Limit"),IF(P15="Yes",1,2),IF(SUMIFS(WhatIf!$G:$G,WhatIf!$A:$A,P$1,WhatIf!$B:$B,P15)&lt;=price_limit,IF(P15="Yes",1,2),"")),""))</f>
        <v/>
      </c>
      <c r="AZ15" s="73" t="str">
        <f>IF(OR(Q15="",VLOOKUP(Q$1,Services!$A$1:$B$19,2,0)="Exclude"),"",IF($D15=1,IF(OR(price_limit="",price_limit="No Limit"),IF(Q15="Yes",1,2),IF(SUMIFS(WhatIf!$G:$G,WhatIf!$A:$A,Q$1,WhatIf!$B:$B,Q15)&lt;=price_limit,IF(Q15="Yes",1,2),"")),""))</f>
        <v/>
      </c>
      <c r="BA15" s="73" t="str">
        <f>IF(OR(R15="",VLOOKUP(R$1,Services!$A$1:$B$19,2,0)="Exclude"),"",IF($D15=1,IF(OR(price_limit="",price_limit="No Limit"),IF(R15="Yes",1,2),IF(SUMIFS(WhatIf!$G:$G,WhatIf!$A:$A,R$1,WhatIf!$B:$B,R15)&lt;=price_limit,IF(R15="Yes",1,2),"")),""))</f>
        <v/>
      </c>
      <c r="BB15" s="73" t="str">
        <f>IF(OR(S15="",VLOOKUP(S$1,Services!$A$1:$B$19,2,0)="Exclude"),"",IF($D15=1,IF(OR(price_limit="",price_limit="No Limit"),IF(S15="Yes",1,2),IF(SUMIFS(WhatIf!$G:$G,WhatIf!$A:$A,S$1,WhatIf!$B:$B,S15)&lt;=price_limit,IF(S15="Yes",1,2),"")),""))</f>
        <v/>
      </c>
      <c r="BC15" s="73" t="str">
        <f>IF(OR(T15="",VLOOKUP(T$1,Services!$A$1:$B$19,2,0)="Exclude"),"",IF($D15=1,IF(OR(price_limit="",price_limit="No Limit"),IF(T15="Yes",1,2),IF(SUMIFS(WhatIf!$G:$G,WhatIf!$A:$A,T$1,WhatIf!$B:$B,T15)&lt;=price_limit,IF(T15="Yes",1,2),"")),""))</f>
        <v/>
      </c>
      <c r="BD15" s="73" t="str">
        <f>IF(OR(U15="",VLOOKUP(U$1,Services!$A$1:$B$19,2,0)="Exclude"),"",IF($D15=1,IF(OR(price_limit="",price_limit="No Limit"),IF(U15="Yes",1,2),IF(SUMIFS(WhatIf!$G:$G,WhatIf!$A:$A,U$1,WhatIf!$B:$B,U15)&lt;=price_limit,IF(U15="Yes",1,2),"")),""))</f>
        <v/>
      </c>
      <c r="BE15" s="3">
        <f t="shared" si="4"/>
        <v>0</v>
      </c>
      <c r="BF15" s="3">
        <f t="shared" si="5"/>
        <v>0</v>
      </c>
      <c r="BG15" s="3">
        <f>IF(MID(highlight_pick,1,1)="#",IF(INDEX(Analysis!$C$7:$E$7,1,VALUE(MID(highlight_pick,2,1)))&lt;&gt;"",IF(INDEX($A15:$BI15,1,MATCH(INDEX(Analysis!$C$7:$E$7,1,VALUE(MID(highlight_pick,2,1))),$1:$1,0))="",0,IF(INDEX($A15:$BI15,1,MATCH(INDEX(Analysis!$C$7:$E$7,1,VALUE(MID(highlight_pick,2,1))),$1:$1,0))="Yes",1,IF(ISNUMBER(SEARCH(INDEX($A15:$BI15,1,MATCH(INDEX(Analysis!$C$7:$E$7,1,VALUE(MID(highlight_pick,2,1))),$1:$1,0)),INDEX(Analysis!$C$9:$E$9,1,VALUE(MID(highlight_pick,2,1))))),2,0))),0),0)</f>
        <v>0</v>
      </c>
      <c r="BH15" s="3">
        <f>IF(MID(highlight_pick,1,1)="#",IF(INDEX(Analysis!$C$10:$E$10,1,VALUE(MID(highlight_pick,2,1)))&lt;&gt;"",IF(INDEX($A15:$BI15,1,MATCH(INDEX(Analysis!$C$10:$E$10,1,VALUE(MID(highlight_pick,2,1))),$1:$1,0))="",0,IF(INDEX($A15:$BI15,1,MATCH(INDEX(Analysis!$C$10:$E$10,1,VALUE(MID(highlight_pick,2,1))),$1:$1,0))="Yes",1,IF(ISNUMBER(SEARCH(INDEX($A15:$BI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0</v>
      </c>
    </row>
    <row r="16" spans="1:61" x14ac:dyDescent="0.3">
      <c r="A16" s="19" t="s">
        <v>583</v>
      </c>
      <c r="C16" s="4" t="s">
        <v>482</v>
      </c>
      <c r="D16" s="3" t="str">
        <f t="shared" ca="1" si="2"/>
        <v/>
      </c>
      <c r="F16" s="5" t="s">
        <v>562</v>
      </c>
      <c r="G16" s="5" t="s">
        <v>562</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3"/>
        <v/>
      </c>
      <c r="AN16" s="73" t="str">
        <f>IF(OR(E16="",VLOOKUP(E$1,Services!$A$1:$B$19,2,0)="Exclude"),"",IF($D16=1,IF(OR(price_limit="",price_limit="No Limit"),IF(E16="Yes",1,2),IF(SUMIFS(WhatIf!$G:$G,WhatIf!$A:$A,E$1,WhatIf!$B:$B,E16)&lt;=price_limit,IF(E16="Yes",1,2),"")),""))</f>
        <v/>
      </c>
      <c r="AO16" s="73" t="str">
        <f ca="1">IF(OR(F16="",VLOOKUP(F$1,Services!$A$1:$B$19,2,0)="Exclude"),"",IF($D16=1,IF(OR(price_limit="",price_limit="No Limit"),IF(F16="Yes",1,2),IF(SUMIFS(WhatIf!$G:$G,WhatIf!$A:$A,F$1,WhatIf!$B:$B,F16)&lt;=price_limit,IF(F16="Yes",1,2),"")),""))</f>
        <v/>
      </c>
      <c r="AP16" s="73" t="str">
        <f ca="1">IF(OR(G16="",VLOOKUP(G$1,Services!$A$1:$B$19,2,0)="Exclude"),"",IF($D16=1,IF(OR(price_limit="",price_limit="No Limit"),IF(G16="Yes",1,2),IF(SUMIFS(WhatIf!$G:$G,WhatIf!$A:$A,G$1,WhatIf!$B:$B,G16)&lt;=price_limit,IF(G16="Yes",1,2),"")),""))</f>
        <v/>
      </c>
      <c r="AQ16" s="73" t="str">
        <f>IF(OR(H16="",VLOOKUP(H$1,Services!$A$1:$B$19,2,0)="Exclude"),"",IF($D16=1,IF(OR(price_limit="",price_limit="No Limit"),IF(H16="Yes",1,2),IF(SUMIFS(WhatIf!$G:$G,WhatIf!$A:$A,H$1,WhatIf!$B:$B,H16)&lt;=price_limit,IF(H16="Yes",1,2),"")),""))</f>
        <v/>
      </c>
      <c r="AR16" s="73" t="str">
        <f>IF(OR(I16="",VLOOKUP(I$1,Services!$A$1:$B$19,2,0)="Exclude"),"",IF($D16=1,IF(OR(price_limit="",price_limit="No Limit"),IF(I16="Yes",1,2),IF(SUMIFS(WhatIf!$G:$G,WhatIf!$A:$A,I$1,WhatIf!$B:$B,I16)&lt;=price_limit,IF(I16="Yes",1,2),"")),""))</f>
        <v/>
      </c>
      <c r="AS16" s="73" t="str">
        <f>IF(OR(J16="",VLOOKUP(J$1,Services!$A$1:$B$19,2,0)="Exclude"),"",IF($D16=1,IF(OR(price_limit="",price_limit="No Limit"),IF(J16="Yes",1,2),IF(SUMIFS(WhatIf!$G:$G,WhatIf!$A:$A,J$1,WhatIf!$B:$B,J16)&lt;=price_limit,IF(J16="Yes",1,2),"")),""))</f>
        <v/>
      </c>
      <c r="AT16" s="73" t="str">
        <f>IF(OR(K16="",VLOOKUP(K$1,Services!$A$1:$B$19,2,0)="Exclude"),"",IF($D16=1,IF(OR(price_limit="",price_limit="No Limit"),IF(K16="Yes",1,2),IF(SUMIFS(WhatIf!$G:$G,WhatIf!$A:$A,K$1,WhatIf!$B:$B,K16)&lt;=price_limit,IF(K16="Yes",1,2),"")),""))</f>
        <v/>
      </c>
      <c r="AU16" s="73" t="str">
        <f>IF(OR(L16="",VLOOKUP(L$1,Services!$A$1:$B$19,2,0)="Exclude"),"",IF($D16=1,IF(OR(price_limit="",price_limit="No Limit"),IF(L16="Yes",1,2),IF(SUMIFS(WhatIf!$G:$G,WhatIf!$A:$A,L$1,WhatIf!$B:$B,L16)&lt;=price_limit,IF(L16="Yes",1,2),"")),""))</f>
        <v/>
      </c>
      <c r="AV16" s="73" t="str">
        <f>IF(OR(M16="",VLOOKUP(M$1,Services!$A$1:$B$19,2,0)="Exclude"),"",IF($D16=1,IF(OR(price_limit="",price_limit="No Limit"),IF(M16="Yes",1,2),IF(SUMIFS(WhatIf!$G:$G,WhatIf!$A:$A,M$1,WhatIf!$B:$B,M16)&lt;=price_limit,IF(M16="Yes",1,2),"")),""))</f>
        <v/>
      </c>
      <c r="AW16" s="73" t="str">
        <f>IF(OR(N16="",VLOOKUP(N$1,Services!$A$1:$B$19,2,0)="Exclude"),"",IF($D16=1,IF(OR(price_limit="",price_limit="No Limit"),IF(N16="Yes",1,2),IF(SUMIFS(WhatIf!$G:$G,WhatIf!$A:$A,N$1,WhatIf!$B:$B,N16)&lt;=price_limit,IF(N16="Yes",1,2),"")),""))</f>
        <v/>
      </c>
      <c r="AX16" s="73" t="str">
        <f>IF(OR(O16="",VLOOKUP(O$1,Services!$A$1:$B$19,2,0)="Exclude"),"",IF($D16=1,IF(OR(price_limit="",price_limit="No Limit"),IF(O16="Yes",1,2),IF(SUMIFS(WhatIf!$G:$G,WhatIf!$A:$A,O$1,WhatIf!$B:$B,O16)&lt;=price_limit,IF(O16="Yes",1,2),"")),""))</f>
        <v/>
      </c>
      <c r="AY16" s="73" t="str">
        <f>IF(OR(P16="",VLOOKUP(P$1,Services!$A$1:$B$19,2,0)="Exclude"),"",IF($D16=1,IF(OR(price_limit="",price_limit="No Limit"),IF(P16="Yes",1,2),IF(SUMIFS(WhatIf!$G:$G,WhatIf!$A:$A,P$1,WhatIf!$B:$B,P16)&lt;=price_limit,IF(P16="Yes",1,2),"")),""))</f>
        <v/>
      </c>
      <c r="AZ16" s="73" t="str">
        <f>IF(OR(Q16="",VLOOKUP(Q$1,Services!$A$1:$B$19,2,0)="Exclude"),"",IF($D16=1,IF(OR(price_limit="",price_limit="No Limit"),IF(Q16="Yes",1,2),IF(SUMIFS(WhatIf!$G:$G,WhatIf!$A:$A,Q$1,WhatIf!$B:$B,Q16)&lt;=price_limit,IF(Q16="Yes",1,2),"")),""))</f>
        <v/>
      </c>
      <c r="BA16" s="73" t="str">
        <f>IF(OR(R16="",VLOOKUP(R$1,Services!$A$1:$B$19,2,0)="Exclude"),"",IF($D16=1,IF(OR(price_limit="",price_limit="No Limit"),IF(R16="Yes",1,2),IF(SUMIFS(WhatIf!$G:$G,WhatIf!$A:$A,R$1,WhatIf!$B:$B,R16)&lt;=price_limit,IF(R16="Yes",1,2),"")),""))</f>
        <v/>
      </c>
      <c r="BB16" s="73" t="str">
        <f>IF(OR(S16="",VLOOKUP(S$1,Services!$A$1:$B$19,2,0)="Exclude"),"",IF($D16=1,IF(OR(price_limit="",price_limit="No Limit"),IF(S16="Yes",1,2),IF(SUMIFS(WhatIf!$G:$G,WhatIf!$A:$A,S$1,WhatIf!$B:$B,S16)&lt;=price_limit,IF(S16="Yes",1,2),"")),""))</f>
        <v/>
      </c>
      <c r="BC16" s="73" t="str">
        <f>IF(OR(T16="",VLOOKUP(T$1,Services!$A$1:$B$19,2,0)="Exclude"),"",IF($D16=1,IF(OR(price_limit="",price_limit="No Limit"),IF(T16="Yes",1,2),IF(SUMIFS(WhatIf!$G:$G,WhatIf!$A:$A,T$1,WhatIf!$B:$B,T16)&lt;=price_limit,IF(T16="Yes",1,2),"")),""))</f>
        <v/>
      </c>
      <c r="BD16" s="73" t="str">
        <f>IF(OR(U16="",VLOOKUP(U$1,Services!$A$1:$B$19,2,0)="Exclude"),"",IF($D16=1,IF(OR(price_limit="",price_limit="No Limit"),IF(U16="Yes",1,2),IF(SUMIFS(WhatIf!$G:$G,WhatIf!$A:$A,U$1,WhatIf!$B:$B,U16)&lt;=price_limit,IF(U16="Yes",1,2),"")),""))</f>
        <v/>
      </c>
      <c r="BE16" s="3">
        <f t="shared" si="4"/>
        <v>0</v>
      </c>
      <c r="BF16" s="3">
        <f t="shared" si="5"/>
        <v>0</v>
      </c>
      <c r="BG16" s="3">
        <f>IF(MID(highlight_pick,1,1)="#",IF(INDEX(Analysis!$C$7:$E$7,1,VALUE(MID(highlight_pick,2,1)))&lt;&gt;"",IF(INDEX($A16:$BI16,1,MATCH(INDEX(Analysis!$C$7:$E$7,1,VALUE(MID(highlight_pick,2,1))),$1:$1,0))="",0,IF(INDEX($A16:$BI16,1,MATCH(INDEX(Analysis!$C$7:$E$7,1,VALUE(MID(highlight_pick,2,1))),$1:$1,0))="Yes",1,IF(ISNUMBER(SEARCH(INDEX($A16:$BI16,1,MATCH(INDEX(Analysis!$C$7:$E$7,1,VALUE(MID(highlight_pick,2,1))),$1:$1,0)),INDEX(Analysis!$C$9:$E$9,1,VALUE(MID(highlight_pick,2,1))))),2,0))),0),0)</f>
        <v>0</v>
      </c>
      <c r="BH16" s="3">
        <f>IF(MID(highlight_pick,1,1)="#",IF(INDEX(Analysis!$C$10:$E$10,1,VALUE(MID(highlight_pick,2,1)))&lt;&gt;"",IF(INDEX($A16:$BI16,1,MATCH(INDEX(Analysis!$C$10:$E$10,1,VALUE(MID(highlight_pick,2,1))),$1:$1,0))="",0,IF(INDEX($A16:$BI16,1,MATCH(INDEX(Analysis!$C$10:$E$10,1,VALUE(MID(highlight_pick,2,1))),$1:$1,0))="Yes",1,IF(ISNUMBER(SEARCH(INDEX($A16:$BI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row>
    <row r="17" spans="1:61" x14ac:dyDescent="0.3">
      <c r="A17" s="19" t="s">
        <v>584</v>
      </c>
      <c r="C17" s="4" t="s">
        <v>482</v>
      </c>
      <c r="D17" s="3" t="str">
        <f t="shared" ca="1" si="2"/>
        <v/>
      </c>
      <c r="F17" s="5" t="s">
        <v>562</v>
      </c>
      <c r="G17" s="5" t="s">
        <v>562</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3"/>
        <v/>
      </c>
      <c r="AN17" s="73" t="str">
        <f>IF(OR(E17="",VLOOKUP(E$1,Services!$A$1:$B$19,2,0)="Exclude"),"",IF($D17=1,IF(OR(price_limit="",price_limit="No Limit"),IF(E17="Yes",1,2),IF(SUMIFS(WhatIf!$G:$G,WhatIf!$A:$A,E$1,WhatIf!$B:$B,E17)&lt;=price_limit,IF(E17="Yes",1,2),"")),""))</f>
        <v/>
      </c>
      <c r="AO17" s="73" t="str">
        <f ca="1">IF(OR(F17="",VLOOKUP(F$1,Services!$A$1:$B$19,2,0)="Exclude"),"",IF($D17=1,IF(OR(price_limit="",price_limit="No Limit"),IF(F17="Yes",1,2),IF(SUMIFS(WhatIf!$G:$G,WhatIf!$A:$A,F$1,WhatIf!$B:$B,F17)&lt;=price_limit,IF(F17="Yes",1,2),"")),""))</f>
        <v/>
      </c>
      <c r="AP17" s="73" t="str">
        <f ca="1">IF(OR(G17="",VLOOKUP(G$1,Services!$A$1:$B$19,2,0)="Exclude"),"",IF($D17=1,IF(OR(price_limit="",price_limit="No Limit"),IF(G17="Yes",1,2),IF(SUMIFS(WhatIf!$G:$G,WhatIf!$A:$A,G$1,WhatIf!$B:$B,G17)&lt;=price_limit,IF(G17="Yes",1,2),"")),""))</f>
        <v/>
      </c>
      <c r="AQ17" s="73" t="str">
        <f>IF(OR(H17="",VLOOKUP(H$1,Services!$A$1:$B$19,2,0)="Exclude"),"",IF($D17=1,IF(OR(price_limit="",price_limit="No Limit"),IF(H17="Yes",1,2),IF(SUMIFS(WhatIf!$G:$G,WhatIf!$A:$A,H$1,WhatIf!$B:$B,H17)&lt;=price_limit,IF(H17="Yes",1,2),"")),""))</f>
        <v/>
      </c>
      <c r="AR17" s="73" t="str">
        <f>IF(OR(I17="",VLOOKUP(I$1,Services!$A$1:$B$19,2,0)="Exclude"),"",IF($D17=1,IF(OR(price_limit="",price_limit="No Limit"),IF(I17="Yes",1,2),IF(SUMIFS(WhatIf!$G:$G,WhatIf!$A:$A,I$1,WhatIf!$B:$B,I17)&lt;=price_limit,IF(I17="Yes",1,2),"")),""))</f>
        <v/>
      </c>
      <c r="AS17" s="73" t="str">
        <f>IF(OR(J17="",VLOOKUP(J$1,Services!$A$1:$B$19,2,0)="Exclude"),"",IF($D17=1,IF(OR(price_limit="",price_limit="No Limit"),IF(J17="Yes",1,2),IF(SUMIFS(WhatIf!$G:$G,WhatIf!$A:$A,J$1,WhatIf!$B:$B,J17)&lt;=price_limit,IF(J17="Yes",1,2),"")),""))</f>
        <v/>
      </c>
      <c r="AT17" s="73" t="str">
        <f>IF(OR(K17="",VLOOKUP(K$1,Services!$A$1:$B$19,2,0)="Exclude"),"",IF($D17=1,IF(OR(price_limit="",price_limit="No Limit"),IF(K17="Yes",1,2),IF(SUMIFS(WhatIf!$G:$G,WhatIf!$A:$A,K$1,WhatIf!$B:$B,K17)&lt;=price_limit,IF(K17="Yes",1,2),"")),""))</f>
        <v/>
      </c>
      <c r="AU17" s="73" t="str">
        <f>IF(OR(L17="",VLOOKUP(L$1,Services!$A$1:$B$19,2,0)="Exclude"),"",IF($D17=1,IF(OR(price_limit="",price_limit="No Limit"),IF(L17="Yes",1,2),IF(SUMIFS(WhatIf!$G:$G,WhatIf!$A:$A,L$1,WhatIf!$B:$B,L17)&lt;=price_limit,IF(L17="Yes",1,2),"")),""))</f>
        <v/>
      </c>
      <c r="AV17" s="73" t="str">
        <f>IF(OR(M17="",VLOOKUP(M$1,Services!$A$1:$B$19,2,0)="Exclude"),"",IF($D17=1,IF(OR(price_limit="",price_limit="No Limit"),IF(M17="Yes",1,2),IF(SUMIFS(WhatIf!$G:$G,WhatIf!$A:$A,M$1,WhatIf!$B:$B,M17)&lt;=price_limit,IF(M17="Yes",1,2),"")),""))</f>
        <v/>
      </c>
      <c r="AW17" s="73" t="str">
        <f>IF(OR(N17="",VLOOKUP(N$1,Services!$A$1:$B$19,2,0)="Exclude"),"",IF($D17=1,IF(OR(price_limit="",price_limit="No Limit"),IF(N17="Yes",1,2),IF(SUMIFS(WhatIf!$G:$G,WhatIf!$A:$A,N$1,WhatIf!$B:$B,N17)&lt;=price_limit,IF(N17="Yes",1,2),"")),""))</f>
        <v/>
      </c>
      <c r="AX17" s="73" t="str">
        <f>IF(OR(O17="",VLOOKUP(O$1,Services!$A$1:$B$19,2,0)="Exclude"),"",IF($D17=1,IF(OR(price_limit="",price_limit="No Limit"),IF(O17="Yes",1,2),IF(SUMIFS(WhatIf!$G:$G,WhatIf!$A:$A,O$1,WhatIf!$B:$B,O17)&lt;=price_limit,IF(O17="Yes",1,2),"")),""))</f>
        <v/>
      </c>
      <c r="AY17" s="73" t="str">
        <f>IF(OR(P17="",VLOOKUP(P$1,Services!$A$1:$B$19,2,0)="Exclude"),"",IF($D17=1,IF(OR(price_limit="",price_limit="No Limit"),IF(P17="Yes",1,2),IF(SUMIFS(WhatIf!$G:$G,WhatIf!$A:$A,P$1,WhatIf!$B:$B,P17)&lt;=price_limit,IF(P17="Yes",1,2),"")),""))</f>
        <v/>
      </c>
      <c r="AZ17" s="73" t="str">
        <f>IF(OR(Q17="",VLOOKUP(Q$1,Services!$A$1:$B$19,2,0)="Exclude"),"",IF($D17=1,IF(OR(price_limit="",price_limit="No Limit"),IF(Q17="Yes",1,2),IF(SUMIFS(WhatIf!$G:$G,WhatIf!$A:$A,Q$1,WhatIf!$B:$B,Q17)&lt;=price_limit,IF(Q17="Yes",1,2),"")),""))</f>
        <v/>
      </c>
      <c r="BA17" s="73" t="str">
        <f>IF(OR(R17="",VLOOKUP(R$1,Services!$A$1:$B$19,2,0)="Exclude"),"",IF($D17=1,IF(OR(price_limit="",price_limit="No Limit"),IF(R17="Yes",1,2),IF(SUMIFS(WhatIf!$G:$G,WhatIf!$A:$A,R$1,WhatIf!$B:$B,R17)&lt;=price_limit,IF(R17="Yes",1,2),"")),""))</f>
        <v/>
      </c>
      <c r="BB17" s="73" t="str">
        <f>IF(OR(S17="",VLOOKUP(S$1,Services!$A$1:$B$19,2,0)="Exclude"),"",IF($D17=1,IF(OR(price_limit="",price_limit="No Limit"),IF(S17="Yes",1,2),IF(SUMIFS(WhatIf!$G:$G,WhatIf!$A:$A,S$1,WhatIf!$B:$B,S17)&lt;=price_limit,IF(S17="Yes",1,2),"")),""))</f>
        <v/>
      </c>
      <c r="BC17" s="73" t="str">
        <f>IF(OR(T17="",VLOOKUP(T$1,Services!$A$1:$B$19,2,0)="Exclude"),"",IF($D17=1,IF(OR(price_limit="",price_limit="No Limit"),IF(T17="Yes",1,2),IF(SUMIFS(WhatIf!$G:$G,WhatIf!$A:$A,T$1,WhatIf!$B:$B,T17)&lt;=price_limit,IF(T17="Yes",1,2),"")),""))</f>
        <v/>
      </c>
      <c r="BD17" s="73" t="str">
        <f>IF(OR(U17="",VLOOKUP(U$1,Services!$A$1:$B$19,2,0)="Exclude"),"",IF($D17=1,IF(OR(price_limit="",price_limit="No Limit"),IF(U17="Yes",1,2),IF(SUMIFS(WhatIf!$G:$G,WhatIf!$A:$A,U$1,WhatIf!$B:$B,U17)&lt;=price_limit,IF(U17="Yes",1,2),"")),""))</f>
        <v/>
      </c>
      <c r="BE17" s="3">
        <f t="shared" si="4"/>
        <v>0</v>
      </c>
      <c r="BF17" s="3">
        <f t="shared" si="5"/>
        <v>0</v>
      </c>
      <c r="BG17" s="3">
        <f>IF(MID(highlight_pick,1,1)="#",IF(INDEX(Analysis!$C$7:$E$7,1,VALUE(MID(highlight_pick,2,1)))&lt;&gt;"",IF(INDEX($A17:$BI17,1,MATCH(INDEX(Analysis!$C$7:$E$7,1,VALUE(MID(highlight_pick,2,1))),$1:$1,0))="",0,IF(INDEX($A17:$BI17,1,MATCH(INDEX(Analysis!$C$7:$E$7,1,VALUE(MID(highlight_pick,2,1))),$1:$1,0))="Yes",1,IF(ISNUMBER(SEARCH(INDEX($A17:$BI17,1,MATCH(INDEX(Analysis!$C$7:$E$7,1,VALUE(MID(highlight_pick,2,1))),$1:$1,0)),INDEX(Analysis!$C$9:$E$9,1,VALUE(MID(highlight_pick,2,1))))),2,0))),0),0)</f>
        <v>0</v>
      </c>
      <c r="BH17" s="3">
        <f>IF(MID(highlight_pick,1,1)="#",IF(INDEX(Analysis!$C$10:$E$10,1,VALUE(MID(highlight_pick,2,1)))&lt;&gt;"",IF(INDEX($A17:$BI17,1,MATCH(INDEX(Analysis!$C$10:$E$10,1,VALUE(MID(highlight_pick,2,1))),$1:$1,0))="",0,IF(INDEX($A17:$BI17,1,MATCH(INDEX(Analysis!$C$10:$E$10,1,VALUE(MID(highlight_pick,2,1))),$1:$1,0))="Yes",1,IF(ISNUMBER(SEARCH(INDEX($A17:$BI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row>
    <row r="18" spans="1:61" x14ac:dyDescent="0.3">
      <c r="A18" s="19" t="s">
        <v>585</v>
      </c>
      <c r="C18" s="4" t="s">
        <v>482</v>
      </c>
      <c r="D18" s="3" t="str">
        <f t="shared" ca="1" si="2"/>
        <v/>
      </c>
      <c r="F18" s="5" t="s">
        <v>562</v>
      </c>
      <c r="G18" s="5" t="s">
        <v>562</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3"/>
        <v/>
      </c>
      <c r="AN18" s="73" t="str">
        <f>IF(OR(E18="",VLOOKUP(E$1,Services!$A$1:$B$19,2,0)="Exclude"),"",IF($D18=1,IF(OR(price_limit="",price_limit="No Limit"),IF(E18="Yes",1,2),IF(SUMIFS(WhatIf!$G:$G,WhatIf!$A:$A,E$1,WhatIf!$B:$B,E18)&lt;=price_limit,IF(E18="Yes",1,2),"")),""))</f>
        <v/>
      </c>
      <c r="AO18" s="73" t="str">
        <f ca="1">IF(OR(F18="",VLOOKUP(F$1,Services!$A$1:$B$19,2,0)="Exclude"),"",IF($D18=1,IF(OR(price_limit="",price_limit="No Limit"),IF(F18="Yes",1,2),IF(SUMIFS(WhatIf!$G:$G,WhatIf!$A:$A,F$1,WhatIf!$B:$B,F18)&lt;=price_limit,IF(F18="Yes",1,2),"")),""))</f>
        <v/>
      </c>
      <c r="AP18" s="73" t="str">
        <f ca="1">IF(OR(G18="",VLOOKUP(G$1,Services!$A$1:$B$19,2,0)="Exclude"),"",IF($D18=1,IF(OR(price_limit="",price_limit="No Limit"),IF(G18="Yes",1,2),IF(SUMIFS(WhatIf!$G:$G,WhatIf!$A:$A,G$1,WhatIf!$B:$B,G18)&lt;=price_limit,IF(G18="Yes",1,2),"")),""))</f>
        <v/>
      </c>
      <c r="AQ18" s="73" t="str">
        <f>IF(OR(H18="",VLOOKUP(H$1,Services!$A$1:$B$19,2,0)="Exclude"),"",IF($D18=1,IF(OR(price_limit="",price_limit="No Limit"),IF(H18="Yes",1,2),IF(SUMIFS(WhatIf!$G:$G,WhatIf!$A:$A,H$1,WhatIf!$B:$B,H18)&lt;=price_limit,IF(H18="Yes",1,2),"")),""))</f>
        <v/>
      </c>
      <c r="AR18" s="73" t="str">
        <f>IF(OR(I18="",VLOOKUP(I$1,Services!$A$1:$B$19,2,0)="Exclude"),"",IF($D18=1,IF(OR(price_limit="",price_limit="No Limit"),IF(I18="Yes",1,2),IF(SUMIFS(WhatIf!$G:$G,WhatIf!$A:$A,I$1,WhatIf!$B:$B,I18)&lt;=price_limit,IF(I18="Yes",1,2),"")),""))</f>
        <v/>
      </c>
      <c r="AS18" s="73" t="str">
        <f>IF(OR(J18="",VLOOKUP(J$1,Services!$A$1:$B$19,2,0)="Exclude"),"",IF($D18=1,IF(OR(price_limit="",price_limit="No Limit"),IF(J18="Yes",1,2),IF(SUMIFS(WhatIf!$G:$G,WhatIf!$A:$A,J$1,WhatIf!$B:$B,J18)&lt;=price_limit,IF(J18="Yes",1,2),"")),""))</f>
        <v/>
      </c>
      <c r="AT18" s="73" t="str">
        <f>IF(OR(K18="",VLOOKUP(K$1,Services!$A$1:$B$19,2,0)="Exclude"),"",IF($D18=1,IF(OR(price_limit="",price_limit="No Limit"),IF(K18="Yes",1,2),IF(SUMIFS(WhatIf!$G:$G,WhatIf!$A:$A,K$1,WhatIf!$B:$B,K18)&lt;=price_limit,IF(K18="Yes",1,2),"")),""))</f>
        <v/>
      </c>
      <c r="AU18" s="73" t="str">
        <f>IF(OR(L18="",VLOOKUP(L$1,Services!$A$1:$B$19,2,0)="Exclude"),"",IF($D18=1,IF(OR(price_limit="",price_limit="No Limit"),IF(L18="Yes",1,2),IF(SUMIFS(WhatIf!$G:$G,WhatIf!$A:$A,L$1,WhatIf!$B:$B,L18)&lt;=price_limit,IF(L18="Yes",1,2),"")),""))</f>
        <v/>
      </c>
      <c r="AV18" s="73" t="str">
        <f>IF(OR(M18="",VLOOKUP(M$1,Services!$A$1:$B$19,2,0)="Exclude"),"",IF($D18=1,IF(OR(price_limit="",price_limit="No Limit"),IF(M18="Yes",1,2),IF(SUMIFS(WhatIf!$G:$G,WhatIf!$A:$A,M$1,WhatIf!$B:$B,M18)&lt;=price_limit,IF(M18="Yes",1,2),"")),""))</f>
        <v/>
      </c>
      <c r="AW18" s="73" t="str">
        <f>IF(OR(N18="",VLOOKUP(N$1,Services!$A$1:$B$19,2,0)="Exclude"),"",IF($D18=1,IF(OR(price_limit="",price_limit="No Limit"),IF(N18="Yes",1,2),IF(SUMIFS(WhatIf!$G:$G,WhatIf!$A:$A,N$1,WhatIf!$B:$B,N18)&lt;=price_limit,IF(N18="Yes",1,2),"")),""))</f>
        <v/>
      </c>
      <c r="AX18" s="73" t="str">
        <f>IF(OR(O18="",VLOOKUP(O$1,Services!$A$1:$B$19,2,0)="Exclude"),"",IF($D18=1,IF(OR(price_limit="",price_limit="No Limit"),IF(O18="Yes",1,2),IF(SUMIFS(WhatIf!$G:$G,WhatIf!$A:$A,O$1,WhatIf!$B:$B,O18)&lt;=price_limit,IF(O18="Yes",1,2),"")),""))</f>
        <v/>
      </c>
      <c r="AY18" s="73" t="str">
        <f>IF(OR(P18="",VLOOKUP(P$1,Services!$A$1:$B$19,2,0)="Exclude"),"",IF($D18=1,IF(OR(price_limit="",price_limit="No Limit"),IF(P18="Yes",1,2),IF(SUMIFS(WhatIf!$G:$G,WhatIf!$A:$A,P$1,WhatIf!$B:$B,P18)&lt;=price_limit,IF(P18="Yes",1,2),"")),""))</f>
        <v/>
      </c>
      <c r="AZ18" s="73" t="str">
        <f>IF(OR(Q18="",VLOOKUP(Q$1,Services!$A$1:$B$19,2,0)="Exclude"),"",IF($D18=1,IF(OR(price_limit="",price_limit="No Limit"),IF(Q18="Yes",1,2),IF(SUMIFS(WhatIf!$G:$G,WhatIf!$A:$A,Q$1,WhatIf!$B:$B,Q18)&lt;=price_limit,IF(Q18="Yes",1,2),"")),""))</f>
        <v/>
      </c>
      <c r="BA18" s="73" t="str">
        <f>IF(OR(R18="",VLOOKUP(R$1,Services!$A$1:$B$19,2,0)="Exclude"),"",IF($D18=1,IF(OR(price_limit="",price_limit="No Limit"),IF(R18="Yes",1,2),IF(SUMIFS(WhatIf!$G:$G,WhatIf!$A:$A,R$1,WhatIf!$B:$B,R18)&lt;=price_limit,IF(R18="Yes",1,2),"")),""))</f>
        <v/>
      </c>
      <c r="BB18" s="73" t="str">
        <f>IF(OR(S18="",VLOOKUP(S$1,Services!$A$1:$B$19,2,0)="Exclude"),"",IF($D18=1,IF(OR(price_limit="",price_limit="No Limit"),IF(S18="Yes",1,2),IF(SUMIFS(WhatIf!$G:$G,WhatIf!$A:$A,S$1,WhatIf!$B:$B,S18)&lt;=price_limit,IF(S18="Yes",1,2),"")),""))</f>
        <v/>
      </c>
      <c r="BC18" s="73" t="str">
        <f>IF(OR(T18="",VLOOKUP(T$1,Services!$A$1:$B$19,2,0)="Exclude"),"",IF($D18=1,IF(OR(price_limit="",price_limit="No Limit"),IF(T18="Yes",1,2),IF(SUMIFS(WhatIf!$G:$G,WhatIf!$A:$A,T$1,WhatIf!$B:$B,T18)&lt;=price_limit,IF(T18="Yes",1,2),"")),""))</f>
        <v/>
      </c>
      <c r="BD18" s="73" t="str">
        <f>IF(OR(U18="",VLOOKUP(U$1,Services!$A$1:$B$19,2,0)="Exclude"),"",IF($D18=1,IF(OR(price_limit="",price_limit="No Limit"),IF(U18="Yes",1,2),IF(SUMIFS(WhatIf!$G:$G,WhatIf!$A:$A,U$1,WhatIf!$B:$B,U18)&lt;=price_limit,IF(U18="Yes",1,2),"")),""))</f>
        <v/>
      </c>
      <c r="BE18" s="3">
        <f t="shared" si="4"/>
        <v>0</v>
      </c>
      <c r="BF18" s="3">
        <f t="shared" si="5"/>
        <v>0</v>
      </c>
      <c r="BG18" s="3">
        <f>IF(MID(highlight_pick,1,1)="#",IF(INDEX(Analysis!$C$7:$E$7,1,VALUE(MID(highlight_pick,2,1)))&lt;&gt;"",IF(INDEX($A18:$BI18,1,MATCH(INDEX(Analysis!$C$7:$E$7,1,VALUE(MID(highlight_pick,2,1))),$1:$1,0))="",0,IF(INDEX($A18:$BI18,1,MATCH(INDEX(Analysis!$C$7:$E$7,1,VALUE(MID(highlight_pick,2,1))),$1:$1,0))="Yes",1,IF(ISNUMBER(SEARCH(INDEX($A18:$BI18,1,MATCH(INDEX(Analysis!$C$7:$E$7,1,VALUE(MID(highlight_pick,2,1))),$1:$1,0)),INDEX(Analysis!$C$9:$E$9,1,VALUE(MID(highlight_pick,2,1))))),2,0))),0),0)</f>
        <v>0</v>
      </c>
      <c r="BH18" s="3">
        <f>IF(MID(highlight_pick,1,1)="#",IF(INDEX(Analysis!$C$10:$E$10,1,VALUE(MID(highlight_pick,2,1)))&lt;&gt;"",IF(INDEX($A18:$BI18,1,MATCH(INDEX(Analysis!$C$10:$E$10,1,VALUE(MID(highlight_pick,2,1))),$1:$1,0))="",0,IF(INDEX($A18:$BI18,1,MATCH(INDEX(Analysis!$C$10:$E$10,1,VALUE(MID(highlight_pick,2,1))),$1:$1,0))="Yes",1,IF(ISNUMBER(SEARCH(INDEX($A18:$BI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row>
    <row r="19" spans="1:61" x14ac:dyDescent="0.3">
      <c r="A19" s="19" t="s">
        <v>586</v>
      </c>
      <c r="C19" s="4" t="s">
        <v>482</v>
      </c>
      <c r="D19" s="3" t="str">
        <f t="shared" ca="1" si="2"/>
        <v/>
      </c>
      <c r="F19" s="5" t="s">
        <v>562</v>
      </c>
      <c r="G19" s="5" t="s">
        <v>562</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3"/>
        <v/>
      </c>
      <c r="AN19" s="73" t="str">
        <f>IF(OR(E19="",VLOOKUP(E$1,Services!$A$1:$B$19,2,0)="Exclude"),"",IF($D19=1,IF(OR(price_limit="",price_limit="No Limit"),IF(E19="Yes",1,2),IF(SUMIFS(WhatIf!$G:$G,WhatIf!$A:$A,E$1,WhatIf!$B:$B,E19)&lt;=price_limit,IF(E19="Yes",1,2),"")),""))</f>
        <v/>
      </c>
      <c r="AO19" s="73" t="str">
        <f ca="1">IF(OR(F19="",VLOOKUP(F$1,Services!$A$1:$B$19,2,0)="Exclude"),"",IF($D19=1,IF(OR(price_limit="",price_limit="No Limit"),IF(F19="Yes",1,2),IF(SUMIFS(WhatIf!$G:$G,WhatIf!$A:$A,F$1,WhatIf!$B:$B,F19)&lt;=price_limit,IF(F19="Yes",1,2),"")),""))</f>
        <v/>
      </c>
      <c r="AP19" s="73" t="str">
        <f ca="1">IF(OR(G19="",VLOOKUP(G$1,Services!$A$1:$B$19,2,0)="Exclude"),"",IF($D19=1,IF(OR(price_limit="",price_limit="No Limit"),IF(G19="Yes",1,2),IF(SUMIFS(WhatIf!$G:$G,WhatIf!$A:$A,G$1,WhatIf!$B:$B,G19)&lt;=price_limit,IF(G19="Yes",1,2),"")),""))</f>
        <v/>
      </c>
      <c r="AQ19" s="73" t="str">
        <f>IF(OR(H19="",VLOOKUP(H$1,Services!$A$1:$B$19,2,0)="Exclude"),"",IF($D19=1,IF(OR(price_limit="",price_limit="No Limit"),IF(H19="Yes",1,2),IF(SUMIFS(WhatIf!$G:$G,WhatIf!$A:$A,H$1,WhatIf!$B:$B,H19)&lt;=price_limit,IF(H19="Yes",1,2),"")),""))</f>
        <v/>
      </c>
      <c r="AR19" s="73" t="str">
        <f>IF(OR(I19="",VLOOKUP(I$1,Services!$A$1:$B$19,2,0)="Exclude"),"",IF($D19=1,IF(OR(price_limit="",price_limit="No Limit"),IF(I19="Yes",1,2),IF(SUMIFS(WhatIf!$G:$G,WhatIf!$A:$A,I$1,WhatIf!$B:$B,I19)&lt;=price_limit,IF(I19="Yes",1,2),"")),""))</f>
        <v/>
      </c>
      <c r="AS19" s="73" t="str">
        <f>IF(OR(J19="",VLOOKUP(J$1,Services!$A$1:$B$19,2,0)="Exclude"),"",IF($D19=1,IF(OR(price_limit="",price_limit="No Limit"),IF(J19="Yes",1,2),IF(SUMIFS(WhatIf!$G:$G,WhatIf!$A:$A,J$1,WhatIf!$B:$B,J19)&lt;=price_limit,IF(J19="Yes",1,2),"")),""))</f>
        <v/>
      </c>
      <c r="AT19" s="73" t="str">
        <f>IF(OR(K19="",VLOOKUP(K$1,Services!$A$1:$B$19,2,0)="Exclude"),"",IF($D19=1,IF(OR(price_limit="",price_limit="No Limit"),IF(K19="Yes",1,2),IF(SUMIFS(WhatIf!$G:$G,WhatIf!$A:$A,K$1,WhatIf!$B:$B,K19)&lt;=price_limit,IF(K19="Yes",1,2),"")),""))</f>
        <v/>
      </c>
      <c r="AU19" s="73" t="str">
        <f>IF(OR(L19="",VLOOKUP(L$1,Services!$A$1:$B$19,2,0)="Exclude"),"",IF($D19=1,IF(OR(price_limit="",price_limit="No Limit"),IF(L19="Yes",1,2),IF(SUMIFS(WhatIf!$G:$G,WhatIf!$A:$A,L$1,WhatIf!$B:$B,L19)&lt;=price_limit,IF(L19="Yes",1,2),"")),""))</f>
        <v/>
      </c>
      <c r="AV19" s="73" t="str">
        <f>IF(OR(M19="",VLOOKUP(M$1,Services!$A$1:$B$19,2,0)="Exclude"),"",IF($D19=1,IF(OR(price_limit="",price_limit="No Limit"),IF(M19="Yes",1,2),IF(SUMIFS(WhatIf!$G:$G,WhatIf!$A:$A,M$1,WhatIf!$B:$B,M19)&lt;=price_limit,IF(M19="Yes",1,2),"")),""))</f>
        <v/>
      </c>
      <c r="AW19" s="73" t="str">
        <f>IF(OR(N19="",VLOOKUP(N$1,Services!$A$1:$B$19,2,0)="Exclude"),"",IF($D19=1,IF(OR(price_limit="",price_limit="No Limit"),IF(N19="Yes",1,2),IF(SUMIFS(WhatIf!$G:$G,WhatIf!$A:$A,N$1,WhatIf!$B:$B,N19)&lt;=price_limit,IF(N19="Yes",1,2),"")),""))</f>
        <v/>
      </c>
      <c r="AX19" s="73" t="str">
        <f>IF(OR(O19="",VLOOKUP(O$1,Services!$A$1:$B$19,2,0)="Exclude"),"",IF($D19=1,IF(OR(price_limit="",price_limit="No Limit"),IF(O19="Yes",1,2),IF(SUMIFS(WhatIf!$G:$G,WhatIf!$A:$A,O$1,WhatIf!$B:$B,O19)&lt;=price_limit,IF(O19="Yes",1,2),"")),""))</f>
        <v/>
      </c>
      <c r="AY19" s="73" t="str">
        <f>IF(OR(P19="",VLOOKUP(P$1,Services!$A$1:$B$19,2,0)="Exclude"),"",IF($D19=1,IF(OR(price_limit="",price_limit="No Limit"),IF(P19="Yes",1,2),IF(SUMIFS(WhatIf!$G:$G,WhatIf!$A:$A,P$1,WhatIf!$B:$B,P19)&lt;=price_limit,IF(P19="Yes",1,2),"")),""))</f>
        <v/>
      </c>
      <c r="AZ19" s="73" t="str">
        <f>IF(OR(Q19="",VLOOKUP(Q$1,Services!$A$1:$B$19,2,0)="Exclude"),"",IF($D19=1,IF(OR(price_limit="",price_limit="No Limit"),IF(Q19="Yes",1,2),IF(SUMIFS(WhatIf!$G:$G,WhatIf!$A:$A,Q$1,WhatIf!$B:$B,Q19)&lt;=price_limit,IF(Q19="Yes",1,2),"")),""))</f>
        <v/>
      </c>
      <c r="BA19" s="73" t="str">
        <f>IF(OR(R19="",VLOOKUP(R$1,Services!$A$1:$B$19,2,0)="Exclude"),"",IF($D19=1,IF(OR(price_limit="",price_limit="No Limit"),IF(R19="Yes",1,2),IF(SUMIFS(WhatIf!$G:$G,WhatIf!$A:$A,R$1,WhatIf!$B:$B,R19)&lt;=price_limit,IF(R19="Yes",1,2),"")),""))</f>
        <v/>
      </c>
      <c r="BB19" s="73" t="str">
        <f>IF(OR(S19="",VLOOKUP(S$1,Services!$A$1:$B$19,2,0)="Exclude"),"",IF($D19=1,IF(OR(price_limit="",price_limit="No Limit"),IF(S19="Yes",1,2),IF(SUMIFS(WhatIf!$G:$G,WhatIf!$A:$A,S$1,WhatIf!$B:$B,S19)&lt;=price_limit,IF(S19="Yes",1,2),"")),""))</f>
        <v/>
      </c>
      <c r="BC19" s="73" t="str">
        <f>IF(OR(T19="",VLOOKUP(T$1,Services!$A$1:$B$19,2,0)="Exclude"),"",IF($D19=1,IF(OR(price_limit="",price_limit="No Limit"),IF(T19="Yes",1,2),IF(SUMIFS(WhatIf!$G:$G,WhatIf!$A:$A,T$1,WhatIf!$B:$B,T19)&lt;=price_limit,IF(T19="Yes",1,2),"")),""))</f>
        <v/>
      </c>
      <c r="BD19" s="73" t="str">
        <f>IF(OR(U19="",VLOOKUP(U$1,Services!$A$1:$B$19,2,0)="Exclude"),"",IF($D19=1,IF(OR(price_limit="",price_limit="No Limit"),IF(U19="Yes",1,2),IF(SUMIFS(WhatIf!$G:$G,WhatIf!$A:$A,U$1,WhatIf!$B:$B,U19)&lt;=price_limit,IF(U19="Yes",1,2),"")),""))</f>
        <v/>
      </c>
      <c r="BE19" s="3">
        <f t="shared" si="4"/>
        <v>0</v>
      </c>
      <c r="BF19" s="3">
        <f t="shared" si="5"/>
        <v>0</v>
      </c>
      <c r="BG19" s="3">
        <f>IF(MID(highlight_pick,1,1)="#",IF(INDEX(Analysis!$C$7:$E$7,1,VALUE(MID(highlight_pick,2,1)))&lt;&gt;"",IF(INDEX($A19:$BI19,1,MATCH(INDEX(Analysis!$C$7:$E$7,1,VALUE(MID(highlight_pick,2,1))),$1:$1,0))="",0,IF(INDEX($A19:$BI19,1,MATCH(INDEX(Analysis!$C$7:$E$7,1,VALUE(MID(highlight_pick,2,1))),$1:$1,0))="Yes",1,IF(ISNUMBER(SEARCH(INDEX($A19:$BI19,1,MATCH(INDEX(Analysis!$C$7:$E$7,1,VALUE(MID(highlight_pick,2,1))),$1:$1,0)),INDEX(Analysis!$C$9:$E$9,1,VALUE(MID(highlight_pick,2,1))))),2,0))),0),0)</f>
        <v>0</v>
      </c>
      <c r="BH19" s="3">
        <f>IF(MID(highlight_pick,1,1)="#",IF(INDEX(Analysis!$C$10:$E$10,1,VALUE(MID(highlight_pick,2,1)))&lt;&gt;"",IF(INDEX($A19:$BI19,1,MATCH(INDEX(Analysis!$C$10:$E$10,1,VALUE(MID(highlight_pick,2,1))),$1:$1,0))="",0,IF(INDEX($A19:$BI19,1,MATCH(INDEX(Analysis!$C$10:$E$10,1,VALUE(MID(highlight_pick,2,1))),$1:$1,0))="Yes",1,IF(ISNUMBER(SEARCH(INDEX($A19:$BI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row>
    <row r="20" spans="1:61" x14ac:dyDescent="0.3">
      <c r="A20" s="19" t="s">
        <v>587</v>
      </c>
      <c r="C20" s="4" t="s">
        <v>482</v>
      </c>
      <c r="D20" s="3" t="str">
        <f t="shared" ca="1" si="2"/>
        <v/>
      </c>
      <c r="F20" s="5" t="s">
        <v>562</v>
      </c>
      <c r="G20" s="5" t="s">
        <v>562</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3"/>
        <v/>
      </c>
      <c r="AN20" s="73" t="str">
        <f>IF(OR(E20="",VLOOKUP(E$1,Services!$A$1:$B$19,2,0)="Exclude"),"",IF($D20=1,IF(OR(price_limit="",price_limit="No Limit"),IF(E20="Yes",1,2),IF(SUMIFS(WhatIf!$G:$G,WhatIf!$A:$A,E$1,WhatIf!$B:$B,E20)&lt;=price_limit,IF(E20="Yes",1,2),"")),""))</f>
        <v/>
      </c>
      <c r="AO20" s="73" t="str">
        <f ca="1">IF(OR(F20="",VLOOKUP(F$1,Services!$A$1:$B$19,2,0)="Exclude"),"",IF($D20=1,IF(OR(price_limit="",price_limit="No Limit"),IF(F20="Yes",1,2),IF(SUMIFS(WhatIf!$G:$G,WhatIf!$A:$A,F$1,WhatIf!$B:$B,F20)&lt;=price_limit,IF(F20="Yes",1,2),"")),""))</f>
        <v/>
      </c>
      <c r="AP20" s="73" t="str">
        <f ca="1">IF(OR(G20="",VLOOKUP(G$1,Services!$A$1:$B$19,2,0)="Exclude"),"",IF($D20=1,IF(OR(price_limit="",price_limit="No Limit"),IF(G20="Yes",1,2),IF(SUMIFS(WhatIf!$G:$G,WhatIf!$A:$A,G$1,WhatIf!$B:$B,G20)&lt;=price_limit,IF(G20="Yes",1,2),"")),""))</f>
        <v/>
      </c>
      <c r="AQ20" s="73" t="str">
        <f>IF(OR(H20="",VLOOKUP(H$1,Services!$A$1:$B$19,2,0)="Exclude"),"",IF($D20=1,IF(OR(price_limit="",price_limit="No Limit"),IF(H20="Yes",1,2),IF(SUMIFS(WhatIf!$G:$G,WhatIf!$A:$A,H$1,WhatIf!$B:$B,H20)&lt;=price_limit,IF(H20="Yes",1,2),"")),""))</f>
        <v/>
      </c>
      <c r="AR20" s="73" t="str">
        <f>IF(OR(I20="",VLOOKUP(I$1,Services!$A$1:$B$19,2,0)="Exclude"),"",IF($D20=1,IF(OR(price_limit="",price_limit="No Limit"),IF(I20="Yes",1,2),IF(SUMIFS(WhatIf!$G:$G,WhatIf!$A:$A,I$1,WhatIf!$B:$B,I20)&lt;=price_limit,IF(I20="Yes",1,2),"")),""))</f>
        <v/>
      </c>
      <c r="AS20" s="73" t="str">
        <f>IF(OR(J20="",VLOOKUP(J$1,Services!$A$1:$B$19,2,0)="Exclude"),"",IF($D20=1,IF(OR(price_limit="",price_limit="No Limit"),IF(J20="Yes",1,2),IF(SUMIFS(WhatIf!$G:$G,WhatIf!$A:$A,J$1,WhatIf!$B:$B,J20)&lt;=price_limit,IF(J20="Yes",1,2),"")),""))</f>
        <v/>
      </c>
      <c r="AT20" s="73" t="str">
        <f>IF(OR(K20="",VLOOKUP(K$1,Services!$A$1:$B$19,2,0)="Exclude"),"",IF($D20=1,IF(OR(price_limit="",price_limit="No Limit"),IF(K20="Yes",1,2),IF(SUMIFS(WhatIf!$G:$G,WhatIf!$A:$A,K$1,WhatIf!$B:$B,K20)&lt;=price_limit,IF(K20="Yes",1,2),"")),""))</f>
        <v/>
      </c>
      <c r="AU20" s="73" t="str">
        <f>IF(OR(L20="",VLOOKUP(L$1,Services!$A$1:$B$19,2,0)="Exclude"),"",IF($D20=1,IF(OR(price_limit="",price_limit="No Limit"),IF(L20="Yes",1,2),IF(SUMIFS(WhatIf!$G:$G,WhatIf!$A:$A,L$1,WhatIf!$B:$B,L20)&lt;=price_limit,IF(L20="Yes",1,2),"")),""))</f>
        <v/>
      </c>
      <c r="AV20" s="73" t="str">
        <f>IF(OR(M20="",VLOOKUP(M$1,Services!$A$1:$B$19,2,0)="Exclude"),"",IF($D20=1,IF(OR(price_limit="",price_limit="No Limit"),IF(M20="Yes",1,2),IF(SUMIFS(WhatIf!$G:$G,WhatIf!$A:$A,M$1,WhatIf!$B:$B,M20)&lt;=price_limit,IF(M20="Yes",1,2),"")),""))</f>
        <v/>
      </c>
      <c r="AW20" s="73" t="str">
        <f>IF(OR(N20="",VLOOKUP(N$1,Services!$A$1:$B$19,2,0)="Exclude"),"",IF($D20=1,IF(OR(price_limit="",price_limit="No Limit"),IF(N20="Yes",1,2),IF(SUMIFS(WhatIf!$G:$G,WhatIf!$A:$A,N$1,WhatIf!$B:$B,N20)&lt;=price_limit,IF(N20="Yes",1,2),"")),""))</f>
        <v/>
      </c>
      <c r="AX20" s="73" t="str">
        <f>IF(OR(O20="",VLOOKUP(O$1,Services!$A$1:$B$19,2,0)="Exclude"),"",IF($D20=1,IF(OR(price_limit="",price_limit="No Limit"),IF(O20="Yes",1,2),IF(SUMIFS(WhatIf!$G:$G,WhatIf!$A:$A,O$1,WhatIf!$B:$B,O20)&lt;=price_limit,IF(O20="Yes",1,2),"")),""))</f>
        <v/>
      </c>
      <c r="AY20" s="73" t="str">
        <f>IF(OR(P20="",VLOOKUP(P$1,Services!$A$1:$B$19,2,0)="Exclude"),"",IF($D20=1,IF(OR(price_limit="",price_limit="No Limit"),IF(P20="Yes",1,2),IF(SUMIFS(WhatIf!$G:$G,WhatIf!$A:$A,P$1,WhatIf!$B:$B,P20)&lt;=price_limit,IF(P20="Yes",1,2),"")),""))</f>
        <v/>
      </c>
      <c r="AZ20" s="73" t="str">
        <f>IF(OR(Q20="",VLOOKUP(Q$1,Services!$A$1:$B$19,2,0)="Exclude"),"",IF($D20=1,IF(OR(price_limit="",price_limit="No Limit"),IF(Q20="Yes",1,2),IF(SUMIFS(WhatIf!$G:$G,WhatIf!$A:$A,Q$1,WhatIf!$B:$B,Q20)&lt;=price_limit,IF(Q20="Yes",1,2),"")),""))</f>
        <v/>
      </c>
      <c r="BA20" s="73" t="str">
        <f>IF(OR(R20="",VLOOKUP(R$1,Services!$A$1:$B$19,2,0)="Exclude"),"",IF($D20=1,IF(OR(price_limit="",price_limit="No Limit"),IF(R20="Yes",1,2),IF(SUMIFS(WhatIf!$G:$G,WhatIf!$A:$A,R$1,WhatIf!$B:$B,R20)&lt;=price_limit,IF(R20="Yes",1,2),"")),""))</f>
        <v/>
      </c>
      <c r="BB20" s="73" t="str">
        <f>IF(OR(S20="",VLOOKUP(S$1,Services!$A$1:$B$19,2,0)="Exclude"),"",IF($D20=1,IF(OR(price_limit="",price_limit="No Limit"),IF(S20="Yes",1,2),IF(SUMIFS(WhatIf!$G:$G,WhatIf!$A:$A,S$1,WhatIf!$B:$B,S20)&lt;=price_limit,IF(S20="Yes",1,2),"")),""))</f>
        <v/>
      </c>
      <c r="BC20" s="73" t="str">
        <f>IF(OR(T20="",VLOOKUP(T$1,Services!$A$1:$B$19,2,0)="Exclude"),"",IF($D20=1,IF(OR(price_limit="",price_limit="No Limit"),IF(T20="Yes",1,2),IF(SUMIFS(WhatIf!$G:$G,WhatIf!$A:$A,T$1,WhatIf!$B:$B,T20)&lt;=price_limit,IF(T20="Yes",1,2),"")),""))</f>
        <v/>
      </c>
      <c r="BD20" s="73" t="str">
        <f>IF(OR(U20="",VLOOKUP(U$1,Services!$A$1:$B$19,2,0)="Exclude"),"",IF($D20=1,IF(OR(price_limit="",price_limit="No Limit"),IF(U20="Yes",1,2),IF(SUMIFS(WhatIf!$G:$G,WhatIf!$A:$A,U$1,WhatIf!$B:$B,U20)&lt;=price_limit,IF(U20="Yes",1,2),"")),""))</f>
        <v/>
      </c>
      <c r="BE20" s="3">
        <f t="shared" si="4"/>
        <v>0</v>
      </c>
      <c r="BF20" s="3">
        <f t="shared" si="5"/>
        <v>0</v>
      </c>
      <c r="BG20" s="3">
        <f>IF(MID(highlight_pick,1,1)="#",IF(INDEX(Analysis!$C$7:$E$7,1,VALUE(MID(highlight_pick,2,1)))&lt;&gt;"",IF(INDEX($A20:$BI20,1,MATCH(INDEX(Analysis!$C$7:$E$7,1,VALUE(MID(highlight_pick,2,1))),$1:$1,0))="",0,IF(INDEX($A20:$BI20,1,MATCH(INDEX(Analysis!$C$7:$E$7,1,VALUE(MID(highlight_pick,2,1))),$1:$1,0))="Yes",1,IF(ISNUMBER(SEARCH(INDEX($A20:$BI20,1,MATCH(INDEX(Analysis!$C$7:$E$7,1,VALUE(MID(highlight_pick,2,1))),$1:$1,0)),INDEX(Analysis!$C$9:$E$9,1,VALUE(MID(highlight_pick,2,1))))),2,0))),0),0)</f>
        <v>0</v>
      </c>
      <c r="BH20" s="3">
        <f>IF(MID(highlight_pick,1,1)="#",IF(INDEX(Analysis!$C$10:$E$10,1,VALUE(MID(highlight_pick,2,1)))&lt;&gt;"",IF(INDEX($A20:$BI20,1,MATCH(INDEX(Analysis!$C$10:$E$10,1,VALUE(MID(highlight_pick,2,1))),$1:$1,0))="",0,IF(INDEX($A20:$BI20,1,MATCH(INDEX(Analysis!$C$10:$E$10,1,VALUE(MID(highlight_pick,2,1))),$1:$1,0))="Yes",1,IF(ISNUMBER(SEARCH(INDEX($A20:$BI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row>
    <row r="21" spans="1:61" x14ac:dyDescent="0.3">
      <c r="A21" s="19" t="s">
        <v>582</v>
      </c>
      <c r="C21" s="4" t="s">
        <v>482</v>
      </c>
      <c r="D21" s="3" t="str">
        <f t="shared" ca="1" si="2"/>
        <v/>
      </c>
      <c r="F21" s="5" t="s">
        <v>562</v>
      </c>
      <c r="G21" s="5" t="s">
        <v>562</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3"/>
        <v/>
      </c>
      <c r="AN21" s="73" t="str">
        <f>IF(OR(E21="",VLOOKUP(E$1,Services!$A$1:$B$19,2,0)="Exclude"),"",IF($D21=1,IF(OR(price_limit="",price_limit="No Limit"),IF(E21="Yes",1,2),IF(SUMIFS(WhatIf!$G:$G,WhatIf!$A:$A,E$1,WhatIf!$B:$B,E21)&lt;=price_limit,IF(E21="Yes",1,2),"")),""))</f>
        <v/>
      </c>
      <c r="AO21" s="73" t="str">
        <f ca="1">IF(OR(F21="",VLOOKUP(F$1,Services!$A$1:$B$19,2,0)="Exclude"),"",IF($D21=1,IF(OR(price_limit="",price_limit="No Limit"),IF(F21="Yes",1,2),IF(SUMIFS(WhatIf!$G:$G,WhatIf!$A:$A,F$1,WhatIf!$B:$B,F21)&lt;=price_limit,IF(F21="Yes",1,2),"")),""))</f>
        <v/>
      </c>
      <c r="AP21" s="73" t="str">
        <f ca="1">IF(OR(G21="",VLOOKUP(G$1,Services!$A$1:$B$19,2,0)="Exclude"),"",IF($D21=1,IF(OR(price_limit="",price_limit="No Limit"),IF(G21="Yes",1,2),IF(SUMIFS(WhatIf!$G:$G,WhatIf!$A:$A,G$1,WhatIf!$B:$B,G21)&lt;=price_limit,IF(G21="Yes",1,2),"")),""))</f>
        <v/>
      </c>
      <c r="AQ21" s="73" t="str">
        <f>IF(OR(H21="",VLOOKUP(H$1,Services!$A$1:$B$19,2,0)="Exclude"),"",IF($D21=1,IF(OR(price_limit="",price_limit="No Limit"),IF(H21="Yes",1,2),IF(SUMIFS(WhatIf!$G:$G,WhatIf!$A:$A,H$1,WhatIf!$B:$B,H21)&lt;=price_limit,IF(H21="Yes",1,2),"")),""))</f>
        <v/>
      </c>
      <c r="AR21" s="73" t="str">
        <f>IF(OR(I21="",VLOOKUP(I$1,Services!$A$1:$B$19,2,0)="Exclude"),"",IF($D21=1,IF(OR(price_limit="",price_limit="No Limit"),IF(I21="Yes",1,2),IF(SUMIFS(WhatIf!$G:$G,WhatIf!$A:$A,I$1,WhatIf!$B:$B,I21)&lt;=price_limit,IF(I21="Yes",1,2),"")),""))</f>
        <v/>
      </c>
      <c r="AS21" s="73" t="str">
        <f>IF(OR(J21="",VLOOKUP(J$1,Services!$A$1:$B$19,2,0)="Exclude"),"",IF($D21=1,IF(OR(price_limit="",price_limit="No Limit"),IF(J21="Yes",1,2),IF(SUMIFS(WhatIf!$G:$G,WhatIf!$A:$A,J$1,WhatIf!$B:$B,J21)&lt;=price_limit,IF(J21="Yes",1,2),"")),""))</f>
        <v/>
      </c>
      <c r="AT21" s="73" t="str">
        <f>IF(OR(K21="",VLOOKUP(K$1,Services!$A$1:$B$19,2,0)="Exclude"),"",IF($D21=1,IF(OR(price_limit="",price_limit="No Limit"),IF(K21="Yes",1,2),IF(SUMIFS(WhatIf!$G:$G,WhatIf!$A:$A,K$1,WhatIf!$B:$B,K21)&lt;=price_limit,IF(K21="Yes",1,2),"")),""))</f>
        <v/>
      </c>
      <c r="AU21" s="73" t="str">
        <f>IF(OR(L21="",VLOOKUP(L$1,Services!$A$1:$B$19,2,0)="Exclude"),"",IF($D21=1,IF(OR(price_limit="",price_limit="No Limit"),IF(L21="Yes",1,2),IF(SUMIFS(WhatIf!$G:$G,WhatIf!$A:$A,L$1,WhatIf!$B:$B,L21)&lt;=price_limit,IF(L21="Yes",1,2),"")),""))</f>
        <v/>
      </c>
      <c r="AV21" s="73" t="str">
        <f>IF(OR(M21="",VLOOKUP(M$1,Services!$A$1:$B$19,2,0)="Exclude"),"",IF($D21=1,IF(OR(price_limit="",price_limit="No Limit"),IF(M21="Yes",1,2),IF(SUMIFS(WhatIf!$G:$G,WhatIf!$A:$A,M$1,WhatIf!$B:$B,M21)&lt;=price_limit,IF(M21="Yes",1,2),"")),""))</f>
        <v/>
      </c>
      <c r="AW21" s="73" t="str">
        <f>IF(OR(N21="",VLOOKUP(N$1,Services!$A$1:$B$19,2,0)="Exclude"),"",IF($D21=1,IF(OR(price_limit="",price_limit="No Limit"),IF(N21="Yes",1,2),IF(SUMIFS(WhatIf!$G:$G,WhatIf!$A:$A,N$1,WhatIf!$B:$B,N21)&lt;=price_limit,IF(N21="Yes",1,2),"")),""))</f>
        <v/>
      </c>
      <c r="AX21" s="73" t="str">
        <f>IF(OR(O21="",VLOOKUP(O$1,Services!$A$1:$B$19,2,0)="Exclude"),"",IF($D21=1,IF(OR(price_limit="",price_limit="No Limit"),IF(O21="Yes",1,2),IF(SUMIFS(WhatIf!$G:$G,WhatIf!$A:$A,O$1,WhatIf!$B:$B,O21)&lt;=price_limit,IF(O21="Yes",1,2),"")),""))</f>
        <v/>
      </c>
      <c r="AY21" s="73" t="str">
        <f>IF(OR(P21="",VLOOKUP(P$1,Services!$A$1:$B$19,2,0)="Exclude"),"",IF($D21=1,IF(OR(price_limit="",price_limit="No Limit"),IF(P21="Yes",1,2),IF(SUMIFS(WhatIf!$G:$G,WhatIf!$A:$A,P$1,WhatIf!$B:$B,P21)&lt;=price_limit,IF(P21="Yes",1,2),"")),""))</f>
        <v/>
      </c>
      <c r="AZ21" s="73" t="str">
        <f>IF(OR(Q21="",VLOOKUP(Q$1,Services!$A$1:$B$19,2,0)="Exclude"),"",IF($D21=1,IF(OR(price_limit="",price_limit="No Limit"),IF(Q21="Yes",1,2),IF(SUMIFS(WhatIf!$G:$G,WhatIf!$A:$A,Q$1,WhatIf!$B:$B,Q21)&lt;=price_limit,IF(Q21="Yes",1,2),"")),""))</f>
        <v/>
      </c>
      <c r="BA21" s="73" t="str">
        <f>IF(OR(R21="",VLOOKUP(R$1,Services!$A$1:$B$19,2,0)="Exclude"),"",IF($D21=1,IF(OR(price_limit="",price_limit="No Limit"),IF(R21="Yes",1,2),IF(SUMIFS(WhatIf!$G:$G,WhatIf!$A:$A,R$1,WhatIf!$B:$B,R21)&lt;=price_limit,IF(R21="Yes",1,2),"")),""))</f>
        <v/>
      </c>
      <c r="BB21" s="73" t="str">
        <f>IF(OR(S21="",VLOOKUP(S$1,Services!$A$1:$B$19,2,0)="Exclude"),"",IF($D21=1,IF(OR(price_limit="",price_limit="No Limit"),IF(S21="Yes",1,2),IF(SUMIFS(WhatIf!$G:$G,WhatIf!$A:$A,S$1,WhatIf!$B:$B,S21)&lt;=price_limit,IF(S21="Yes",1,2),"")),""))</f>
        <v/>
      </c>
      <c r="BC21" s="73" t="str">
        <f>IF(OR(T21="",VLOOKUP(T$1,Services!$A$1:$B$19,2,0)="Exclude"),"",IF($D21=1,IF(OR(price_limit="",price_limit="No Limit"),IF(T21="Yes",1,2),IF(SUMIFS(WhatIf!$G:$G,WhatIf!$A:$A,T$1,WhatIf!$B:$B,T21)&lt;=price_limit,IF(T21="Yes",1,2),"")),""))</f>
        <v/>
      </c>
      <c r="BD21" s="73" t="str">
        <f>IF(OR(U21="",VLOOKUP(U$1,Services!$A$1:$B$19,2,0)="Exclude"),"",IF($D21=1,IF(OR(price_limit="",price_limit="No Limit"),IF(U21="Yes",1,2),IF(SUMIFS(WhatIf!$G:$G,WhatIf!$A:$A,U$1,WhatIf!$B:$B,U21)&lt;=price_limit,IF(U21="Yes",1,2),"")),""))</f>
        <v/>
      </c>
      <c r="BE21" s="3">
        <f t="shared" si="4"/>
        <v>0</v>
      </c>
      <c r="BF21" s="3">
        <f t="shared" si="5"/>
        <v>0</v>
      </c>
      <c r="BG21" s="3">
        <f>IF(MID(highlight_pick,1,1)="#",IF(INDEX(Analysis!$C$7:$E$7,1,VALUE(MID(highlight_pick,2,1)))&lt;&gt;"",IF(INDEX($A21:$BI21,1,MATCH(INDEX(Analysis!$C$7:$E$7,1,VALUE(MID(highlight_pick,2,1))),$1:$1,0))="",0,IF(INDEX($A21:$BI21,1,MATCH(INDEX(Analysis!$C$7:$E$7,1,VALUE(MID(highlight_pick,2,1))),$1:$1,0))="Yes",1,IF(ISNUMBER(SEARCH(INDEX($A21:$BI21,1,MATCH(INDEX(Analysis!$C$7:$E$7,1,VALUE(MID(highlight_pick,2,1))),$1:$1,0)),INDEX(Analysis!$C$9:$E$9,1,VALUE(MID(highlight_pick,2,1))))),2,0))),0),0)</f>
        <v>0</v>
      </c>
      <c r="BH21" s="3">
        <f>IF(MID(highlight_pick,1,1)="#",IF(INDEX(Analysis!$C$10:$E$10,1,VALUE(MID(highlight_pick,2,1)))&lt;&gt;"",IF(INDEX($A21:$BI21,1,MATCH(INDEX(Analysis!$C$10:$E$10,1,VALUE(MID(highlight_pick,2,1))),$1:$1,0))="",0,IF(INDEX($A21:$BI21,1,MATCH(INDEX(Analysis!$C$10:$E$10,1,VALUE(MID(highlight_pick,2,1))),$1:$1,0))="Yes",1,IF(ISNUMBER(SEARCH(INDEX($A21:$BI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row>
    <row r="22" spans="1:61" x14ac:dyDescent="0.3">
      <c r="A22" s="19" t="s">
        <v>305</v>
      </c>
      <c r="B22" s="4" t="s">
        <v>848</v>
      </c>
      <c r="C22" s="4" t="s">
        <v>205</v>
      </c>
      <c r="D22" s="3">
        <f t="shared" ca="1" si="2"/>
        <v>1</v>
      </c>
      <c r="E22" s="5" t="s">
        <v>1</v>
      </c>
      <c r="L22" s="5" t="s">
        <v>1</v>
      </c>
      <c r="M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3"/>
        <v/>
      </c>
      <c r="AN22" s="73">
        <f ca="1">IF(OR(E22="",VLOOKUP(E$1,Services!$A$1:$B$19,2,0)="Exclude"),"",IF($D22=1,IF(OR(price_limit="",price_limit="No Limit"),IF(E22="Yes",1,2),IF(SUMIFS(WhatIf!$G:$G,WhatIf!$A:$A,E$1,WhatIf!$B:$B,E22)&lt;=price_limit,IF(E22="Yes",1,2),"")),""))</f>
        <v>1</v>
      </c>
      <c r="AO22" s="73" t="str">
        <f>IF(OR(F22="",VLOOKUP(F$1,Services!$A$1:$B$19,2,0)="Exclude"),"",IF($D22=1,IF(OR(price_limit="",price_limit="No Limit"),IF(F22="Yes",1,2),IF(SUMIFS(WhatIf!$G:$G,WhatIf!$A:$A,F$1,WhatIf!$B:$B,F22)&lt;=price_limit,IF(F22="Yes",1,2),"")),""))</f>
        <v/>
      </c>
      <c r="AP22" s="73" t="str">
        <f>IF(OR(G22="",VLOOKUP(G$1,Services!$A$1:$B$19,2,0)="Exclude"),"",IF($D22=1,IF(OR(price_limit="",price_limit="No Limit"),IF(G22="Yes",1,2),IF(SUMIFS(WhatIf!$G:$G,WhatIf!$A:$A,G$1,WhatIf!$B:$B,G22)&lt;=price_limit,IF(G22="Yes",1,2),"")),""))</f>
        <v/>
      </c>
      <c r="AQ22" s="73" t="str">
        <f>IF(OR(H22="",VLOOKUP(H$1,Services!$A$1:$B$19,2,0)="Exclude"),"",IF($D22=1,IF(OR(price_limit="",price_limit="No Limit"),IF(H22="Yes",1,2),IF(SUMIFS(WhatIf!$G:$G,WhatIf!$A:$A,H$1,WhatIf!$B:$B,H22)&lt;=price_limit,IF(H22="Yes",1,2),"")),""))</f>
        <v/>
      </c>
      <c r="AR22" s="73" t="str">
        <f>IF(OR(I22="",VLOOKUP(I$1,Services!$A$1:$B$19,2,0)="Exclude"),"",IF($D22=1,IF(OR(price_limit="",price_limit="No Limit"),IF(I22="Yes",1,2),IF(SUMIFS(WhatIf!$G:$G,WhatIf!$A:$A,I$1,WhatIf!$B:$B,I22)&lt;=price_limit,IF(I22="Yes",1,2),"")),""))</f>
        <v/>
      </c>
      <c r="AS22" s="73" t="str">
        <f>IF(OR(J22="",VLOOKUP(J$1,Services!$A$1:$B$19,2,0)="Exclude"),"",IF($D22=1,IF(OR(price_limit="",price_limit="No Limit"),IF(J22="Yes",1,2),IF(SUMIFS(WhatIf!$G:$G,WhatIf!$A:$A,J$1,WhatIf!$B:$B,J22)&lt;=price_limit,IF(J22="Yes",1,2),"")),""))</f>
        <v/>
      </c>
      <c r="AT22" s="73" t="str">
        <f>IF(OR(K22="",VLOOKUP(K$1,Services!$A$1:$B$19,2,0)="Exclude"),"",IF($D22=1,IF(OR(price_limit="",price_limit="No Limit"),IF(K22="Yes",1,2),IF(SUMIFS(WhatIf!$G:$G,WhatIf!$A:$A,K$1,WhatIf!$B:$B,K22)&lt;=price_limit,IF(K22="Yes",1,2),"")),""))</f>
        <v/>
      </c>
      <c r="AU22" s="73">
        <f ca="1">IF(OR(L22="",VLOOKUP(L$1,Services!$A$1:$B$19,2,0)="Exclude"),"",IF($D22=1,IF(OR(price_limit="",price_limit="No Limit"),IF(L22="Yes",1,2),IF(SUMIFS(WhatIf!$G:$G,WhatIf!$A:$A,L$1,WhatIf!$B:$B,L22)&lt;=price_limit,IF(L22="Yes",1,2),"")),""))</f>
        <v>1</v>
      </c>
      <c r="AV22" s="73">
        <f ca="1">IF(OR(M22="",VLOOKUP(M$1,Services!$A$1:$B$19,2,0)="Exclude"),"",IF($D22=1,IF(OR(price_limit="",price_limit="No Limit"),IF(M22="Yes",1,2),IF(SUMIFS(WhatIf!$G:$G,WhatIf!$A:$A,M$1,WhatIf!$B:$B,M22)&lt;=price_limit,IF(M22="Yes",1,2),"")),""))</f>
        <v>1</v>
      </c>
      <c r="AW22" s="73" t="str">
        <f>IF(OR(N22="",VLOOKUP(N$1,Services!$A$1:$B$19,2,0)="Exclude"),"",IF($D22=1,IF(OR(price_limit="",price_limit="No Limit"),IF(N22="Yes",1,2),IF(SUMIFS(WhatIf!$G:$G,WhatIf!$A:$A,N$1,WhatIf!$B:$B,N22)&lt;=price_limit,IF(N22="Yes",1,2),"")),""))</f>
        <v/>
      </c>
      <c r="AX22" s="73" t="str">
        <f>IF(OR(O22="",VLOOKUP(O$1,Services!$A$1:$B$19,2,0)="Exclude"),"",IF($D22=1,IF(OR(price_limit="",price_limit="No Limit"),IF(O22="Yes",1,2),IF(SUMIFS(WhatIf!$G:$G,WhatIf!$A:$A,O$1,WhatIf!$B:$B,O22)&lt;=price_limit,IF(O22="Yes",1,2),"")),""))</f>
        <v/>
      </c>
      <c r="AY22" s="73" t="str">
        <f>IF(OR(P22="",VLOOKUP(P$1,Services!$A$1:$B$19,2,0)="Exclude"),"",IF($D22=1,IF(OR(price_limit="",price_limit="No Limit"),IF(P22="Yes",1,2),IF(SUMIFS(WhatIf!$G:$G,WhatIf!$A:$A,P$1,WhatIf!$B:$B,P22)&lt;=price_limit,IF(P22="Yes",1,2),"")),""))</f>
        <v/>
      </c>
      <c r="AZ22" s="73" t="str">
        <f>IF(OR(Q22="",VLOOKUP(Q$1,Services!$A$1:$B$19,2,0)="Exclude"),"",IF($D22=1,IF(OR(price_limit="",price_limit="No Limit"),IF(Q22="Yes",1,2),IF(SUMIFS(WhatIf!$G:$G,WhatIf!$A:$A,Q$1,WhatIf!$B:$B,Q22)&lt;=price_limit,IF(Q22="Yes",1,2),"")),""))</f>
        <v/>
      </c>
      <c r="BA22" s="73" t="str">
        <f>IF(OR(R22="",VLOOKUP(R$1,Services!$A$1:$B$19,2,0)="Exclude"),"",IF($D22=1,IF(OR(price_limit="",price_limit="No Limit"),IF(R22="Yes",1,2),IF(SUMIFS(WhatIf!$G:$G,WhatIf!$A:$A,R$1,WhatIf!$B:$B,R22)&lt;=price_limit,IF(R22="Yes",1,2),"")),""))</f>
        <v/>
      </c>
      <c r="BB22" s="73" t="str">
        <f>IF(OR(S22="",VLOOKUP(S$1,Services!$A$1:$B$19,2,0)="Exclude"),"",IF($D22=1,IF(OR(price_limit="",price_limit="No Limit"),IF(S22="Yes",1,2),IF(SUMIFS(WhatIf!$G:$G,WhatIf!$A:$A,S$1,WhatIf!$B:$B,S22)&lt;=price_limit,IF(S22="Yes",1,2),"")),""))</f>
        <v/>
      </c>
      <c r="BC22" s="73" t="str">
        <f>IF(OR(T22="",VLOOKUP(T$1,Services!$A$1:$B$19,2,0)="Exclude"),"",IF($D22=1,IF(OR(price_limit="",price_limit="No Limit"),IF(T22="Yes",1,2),IF(SUMIFS(WhatIf!$G:$G,WhatIf!$A:$A,T$1,WhatIf!$B:$B,T22)&lt;=price_limit,IF(T22="Yes",1,2),"")),""))</f>
        <v/>
      </c>
      <c r="BD22" s="73" t="str">
        <f>IF(OR(U22="",VLOOKUP(U$1,Services!$A$1:$B$19,2,0)="Exclude"),"",IF($D22=1,IF(OR(price_limit="",price_limit="No Limit"),IF(U22="Yes",1,2),IF(SUMIFS(WhatIf!$G:$G,WhatIf!$A:$A,U$1,WhatIf!$B:$B,U22)&lt;=price_limit,IF(U22="Yes",1,2),"")),""))</f>
        <v/>
      </c>
      <c r="BE22" s="3">
        <f t="shared" si="4"/>
        <v>0</v>
      </c>
      <c r="BF22" s="3">
        <f t="shared" si="5"/>
        <v>0</v>
      </c>
      <c r="BG22" s="3">
        <f>IF(MID(highlight_pick,1,1)="#",IF(INDEX(Analysis!$C$7:$E$7,1,VALUE(MID(highlight_pick,2,1)))&lt;&gt;"",IF(INDEX($A22:$BI22,1,MATCH(INDEX(Analysis!$C$7:$E$7,1,VALUE(MID(highlight_pick,2,1))),$1:$1,0))="",0,IF(INDEX($A22:$BI22,1,MATCH(INDEX(Analysis!$C$7:$E$7,1,VALUE(MID(highlight_pick,2,1))),$1:$1,0))="Yes",1,IF(ISNUMBER(SEARCH(INDEX($A22:$BI22,1,MATCH(INDEX(Analysis!$C$7:$E$7,1,VALUE(MID(highlight_pick,2,1))),$1:$1,0)),INDEX(Analysis!$C$9:$E$9,1,VALUE(MID(highlight_pick,2,1))))),2,0))),0),0)</f>
        <v>0</v>
      </c>
      <c r="BH22" s="3">
        <f>IF(MID(highlight_pick,1,1)="#",IF(INDEX(Analysis!$C$10:$E$10,1,VALUE(MID(highlight_pick,2,1)))&lt;&gt;"",IF(INDEX($A22:$BI22,1,MATCH(INDEX(Analysis!$C$10:$E$10,1,VALUE(MID(highlight_pick,2,1))),$1:$1,0))="",0,IF(INDEX($A22:$BI22,1,MATCH(INDEX(Analysis!$C$10:$E$10,1,VALUE(MID(highlight_pick,2,1))),$1:$1,0))="Yes",1,IF(ISNUMBER(SEARCH(INDEX($A22:$BI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2</v>
      </c>
    </row>
    <row r="23" spans="1:61" x14ac:dyDescent="0.3">
      <c r="A23" s="19" t="s">
        <v>337</v>
      </c>
      <c r="B23" s="4" t="s">
        <v>247</v>
      </c>
      <c r="C23" s="4" t="s">
        <v>214</v>
      </c>
      <c r="D23" s="3" t="str">
        <f t="shared" ca="1" si="2"/>
        <v/>
      </c>
      <c r="H23" s="5" t="s">
        <v>293</v>
      </c>
      <c r="I23" s="5" t="s">
        <v>293</v>
      </c>
      <c r="J23" s="5" t="s">
        <v>293</v>
      </c>
      <c r="K23" s="5" t="s">
        <v>293</v>
      </c>
      <c r="L23" s="5" t="s">
        <v>293</v>
      </c>
      <c r="M23" s="5" t="s">
        <v>293</v>
      </c>
      <c r="N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3"/>
        <v/>
      </c>
      <c r="AN23" s="73" t="str">
        <f>IF(OR(E23="",VLOOKUP(E$1,Services!$A$1:$B$19,2,0)="Exclude"),"",IF($D23=1,IF(OR(price_limit="",price_limit="No Limit"),IF(E23="Yes",1,2),IF(SUMIFS(WhatIf!$G:$G,WhatIf!$A:$A,E$1,WhatIf!$B:$B,E23)&lt;=price_limit,IF(E23="Yes",1,2),"")),""))</f>
        <v/>
      </c>
      <c r="AO23" s="73" t="str">
        <f>IF(OR(F23="",VLOOKUP(F$1,Services!$A$1:$B$19,2,0)="Exclude"),"",IF($D23=1,IF(OR(price_limit="",price_limit="No Limit"),IF(F23="Yes",1,2),IF(SUMIFS(WhatIf!$G:$G,WhatIf!$A:$A,F$1,WhatIf!$B:$B,F23)&lt;=price_limit,IF(F23="Yes",1,2),"")),""))</f>
        <v/>
      </c>
      <c r="AP23" s="73" t="str">
        <f>IF(OR(G23="",VLOOKUP(G$1,Services!$A$1:$B$19,2,0)="Exclude"),"",IF($D23=1,IF(OR(price_limit="",price_limit="No Limit"),IF(G23="Yes",1,2),IF(SUMIFS(WhatIf!$G:$G,WhatIf!$A:$A,G$1,WhatIf!$B:$B,G23)&lt;=price_limit,IF(G23="Yes",1,2),"")),""))</f>
        <v/>
      </c>
      <c r="AQ23" s="73" t="str">
        <f ca="1">IF(OR(H23="",VLOOKUP(H$1,Services!$A$1:$B$19,2,0)="Exclude"),"",IF($D23=1,IF(OR(price_limit="",price_limit="No Limit"),IF(H23="Yes",1,2),IF(SUMIFS(WhatIf!$G:$G,WhatIf!$A:$A,H$1,WhatIf!$B:$B,H23)&lt;=price_limit,IF(H23="Yes",1,2),"")),""))</f>
        <v/>
      </c>
      <c r="AR23" s="73" t="str">
        <f ca="1">IF(OR(I23="",VLOOKUP(I$1,Services!$A$1:$B$19,2,0)="Exclude"),"",IF($D23=1,IF(OR(price_limit="",price_limit="No Limit"),IF(I23="Yes",1,2),IF(SUMIFS(WhatIf!$G:$G,WhatIf!$A:$A,I$1,WhatIf!$B:$B,I23)&lt;=price_limit,IF(I23="Yes",1,2),"")),""))</f>
        <v/>
      </c>
      <c r="AS23" s="73" t="str">
        <f ca="1">IF(OR(J23="",VLOOKUP(J$1,Services!$A$1:$B$19,2,0)="Exclude"),"",IF($D23=1,IF(OR(price_limit="",price_limit="No Limit"),IF(J23="Yes",1,2),IF(SUMIFS(WhatIf!$G:$G,WhatIf!$A:$A,J$1,WhatIf!$B:$B,J23)&lt;=price_limit,IF(J23="Yes",1,2),"")),""))</f>
        <v/>
      </c>
      <c r="AT23" s="73" t="str">
        <f ca="1">IF(OR(K23="",VLOOKUP(K$1,Services!$A$1:$B$19,2,0)="Exclude"),"",IF($D23=1,IF(OR(price_limit="",price_limit="No Limit"),IF(K23="Yes",1,2),IF(SUMIFS(WhatIf!$G:$G,WhatIf!$A:$A,K$1,WhatIf!$B:$B,K23)&lt;=price_limit,IF(K23="Yes",1,2),"")),""))</f>
        <v/>
      </c>
      <c r="AU23" s="73" t="str">
        <f ca="1">IF(OR(L23="",VLOOKUP(L$1,Services!$A$1:$B$19,2,0)="Exclude"),"",IF($D23=1,IF(OR(price_limit="",price_limit="No Limit"),IF(L23="Yes",1,2),IF(SUMIFS(WhatIf!$G:$G,WhatIf!$A:$A,L$1,WhatIf!$B:$B,L23)&lt;=price_limit,IF(L23="Yes",1,2),"")),""))</f>
        <v/>
      </c>
      <c r="AV23" s="73" t="str">
        <f ca="1">IF(OR(M23="",VLOOKUP(M$1,Services!$A$1:$B$19,2,0)="Exclude"),"",IF($D23=1,IF(OR(price_limit="",price_limit="No Limit"),IF(M23="Yes",1,2),IF(SUMIFS(WhatIf!$G:$G,WhatIf!$A:$A,M$1,WhatIf!$B:$B,M23)&lt;=price_limit,IF(M23="Yes",1,2),"")),""))</f>
        <v/>
      </c>
      <c r="AW23" s="73" t="str">
        <f ca="1">IF(OR(N23="",VLOOKUP(N$1,Services!$A$1:$B$19,2,0)="Exclude"),"",IF($D23=1,IF(OR(price_limit="",price_limit="No Limit"),IF(N23="Yes",1,2),IF(SUMIFS(WhatIf!$G:$G,WhatIf!$A:$A,N$1,WhatIf!$B:$B,N23)&lt;=price_limit,IF(N23="Yes",1,2),"")),""))</f>
        <v/>
      </c>
      <c r="AX23" s="73" t="str">
        <f>IF(OR(O23="",VLOOKUP(O$1,Services!$A$1:$B$19,2,0)="Exclude"),"",IF($D23=1,IF(OR(price_limit="",price_limit="No Limit"),IF(O23="Yes",1,2),IF(SUMIFS(WhatIf!$G:$G,WhatIf!$A:$A,O$1,WhatIf!$B:$B,O23)&lt;=price_limit,IF(O23="Yes",1,2),"")),""))</f>
        <v/>
      </c>
      <c r="AY23" s="73" t="str">
        <f>IF(OR(P23="",VLOOKUP(P$1,Services!$A$1:$B$19,2,0)="Exclude"),"",IF($D23=1,IF(OR(price_limit="",price_limit="No Limit"),IF(P23="Yes",1,2),IF(SUMIFS(WhatIf!$G:$G,WhatIf!$A:$A,P$1,WhatIf!$B:$B,P23)&lt;=price_limit,IF(P23="Yes",1,2),"")),""))</f>
        <v/>
      </c>
      <c r="AZ23" s="73" t="str">
        <f>IF(OR(Q23="",VLOOKUP(Q$1,Services!$A$1:$B$19,2,0)="Exclude"),"",IF($D23=1,IF(OR(price_limit="",price_limit="No Limit"),IF(Q23="Yes",1,2),IF(SUMIFS(WhatIf!$G:$G,WhatIf!$A:$A,Q$1,WhatIf!$B:$B,Q23)&lt;=price_limit,IF(Q23="Yes",1,2),"")),""))</f>
        <v/>
      </c>
      <c r="BA23" s="73" t="str">
        <f>IF(OR(R23="",VLOOKUP(R$1,Services!$A$1:$B$19,2,0)="Exclude"),"",IF($D23=1,IF(OR(price_limit="",price_limit="No Limit"),IF(R23="Yes",1,2),IF(SUMIFS(WhatIf!$G:$G,WhatIf!$A:$A,R$1,WhatIf!$B:$B,R23)&lt;=price_limit,IF(R23="Yes",1,2),"")),""))</f>
        <v/>
      </c>
      <c r="BB23" s="73" t="str">
        <f>IF(OR(S23="",VLOOKUP(S$1,Services!$A$1:$B$19,2,0)="Exclude"),"",IF($D23=1,IF(OR(price_limit="",price_limit="No Limit"),IF(S23="Yes",1,2),IF(SUMIFS(WhatIf!$G:$G,WhatIf!$A:$A,S$1,WhatIf!$B:$B,S23)&lt;=price_limit,IF(S23="Yes",1,2),"")),""))</f>
        <v/>
      </c>
      <c r="BC23" s="73" t="str">
        <f>IF(OR(T23="",VLOOKUP(T$1,Services!$A$1:$B$19,2,0)="Exclude"),"",IF($D23=1,IF(OR(price_limit="",price_limit="No Limit"),IF(T23="Yes",1,2),IF(SUMIFS(WhatIf!$G:$G,WhatIf!$A:$A,T$1,WhatIf!$B:$B,T23)&lt;=price_limit,IF(T23="Yes",1,2),"")),""))</f>
        <v/>
      </c>
      <c r="BD23" s="73" t="str">
        <f>IF(OR(U23="",VLOOKUP(U$1,Services!$A$1:$B$19,2,0)="Exclude"),"",IF($D23=1,IF(OR(price_limit="",price_limit="No Limit"),IF(U23="Yes",1,2),IF(SUMIFS(WhatIf!$G:$G,WhatIf!$A:$A,U$1,WhatIf!$B:$B,U23)&lt;=price_limit,IF(U23="Yes",1,2),"")),""))</f>
        <v/>
      </c>
      <c r="BE23" s="3">
        <f t="shared" si="4"/>
        <v>0</v>
      </c>
      <c r="BF23" s="3">
        <f t="shared" si="5"/>
        <v>0</v>
      </c>
      <c r="BG23" s="3">
        <f>IF(MID(highlight_pick,1,1)="#",IF(INDEX(Analysis!$C$7:$E$7,1,VALUE(MID(highlight_pick,2,1)))&lt;&gt;"",IF(INDEX($A23:$BI23,1,MATCH(INDEX(Analysis!$C$7:$E$7,1,VALUE(MID(highlight_pick,2,1))),$1:$1,0))="",0,IF(INDEX($A23:$BI23,1,MATCH(INDEX(Analysis!$C$7:$E$7,1,VALUE(MID(highlight_pick,2,1))),$1:$1,0))="Yes",1,IF(ISNUMBER(SEARCH(INDEX($A23:$BI23,1,MATCH(INDEX(Analysis!$C$7:$E$7,1,VALUE(MID(highlight_pick,2,1))),$1:$1,0)),INDEX(Analysis!$C$9:$E$9,1,VALUE(MID(highlight_pick,2,1))))),2,0))),0),0)</f>
        <v>0</v>
      </c>
      <c r="BH23" s="3">
        <f>IF(MID(highlight_pick,1,1)="#",IF(INDEX(Analysis!$C$10:$E$10,1,VALUE(MID(highlight_pick,2,1)))&lt;&gt;"",IF(INDEX($A23:$BI23,1,MATCH(INDEX(Analysis!$C$10:$E$10,1,VALUE(MID(highlight_pick,2,1))),$1:$1,0))="",0,IF(INDEX($A23:$BI23,1,MATCH(INDEX(Analysis!$C$10:$E$10,1,VALUE(MID(highlight_pick,2,1))),$1:$1,0))="Yes",1,IF(ISNUMBER(SEARCH(INDEX($A23:$BI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row>
    <row r="24" spans="1:61" x14ac:dyDescent="0.3">
      <c r="A24" s="19" t="s">
        <v>88</v>
      </c>
      <c r="B24" s="4" t="s">
        <v>247</v>
      </c>
      <c r="C24" s="4" t="s">
        <v>291</v>
      </c>
      <c r="D24" s="3" t="str">
        <f t="shared" ca="1" si="2"/>
        <v/>
      </c>
      <c r="E24" s="6"/>
      <c r="F24" s="6"/>
      <c r="G24" s="6"/>
      <c r="H24" s="6" t="s">
        <v>1</v>
      </c>
      <c r="I24" s="6" t="s">
        <v>1</v>
      </c>
      <c r="J24" s="5" t="s">
        <v>1</v>
      </c>
      <c r="K24" s="5" t="s">
        <v>1</v>
      </c>
      <c r="L24" s="5" t="s">
        <v>1</v>
      </c>
      <c r="M24" s="5" t="s">
        <v>1</v>
      </c>
      <c r="N24" s="5" t="s">
        <v>1</v>
      </c>
      <c r="O24" s="6"/>
      <c r="P24" s="6"/>
      <c r="Q24" s="6"/>
      <c r="S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3"/>
        <v/>
      </c>
      <c r="AN24" s="73" t="str">
        <f>IF(OR(E24="",VLOOKUP(E$1,Services!$A$1:$B$19,2,0)="Exclude"),"",IF($D24=1,IF(OR(price_limit="",price_limit="No Limit"),IF(E24="Yes",1,2),IF(SUMIFS(WhatIf!$G:$G,WhatIf!$A:$A,E$1,WhatIf!$B:$B,E24)&lt;=price_limit,IF(E24="Yes",1,2),"")),""))</f>
        <v/>
      </c>
      <c r="AO24" s="73" t="str">
        <f>IF(OR(F24="",VLOOKUP(F$1,Services!$A$1:$B$19,2,0)="Exclude"),"",IF($D24=1,IF(OR(price_limit="",price_limit="No Limit"),IF(F24="Yes",1,2),IF(SUMIFS(WhatIf!$G:$G,WhatIf!$A:$A,F$1,WhatIf!$B:$B,F24)&lt;=price_limit,IF(F24="Yes",1,2),"")),""))</f>
        <v/>
      </c>
      <c r="AP24" s="73" t="str">
        <f>IF(OR(G24="",VLOOKUP(G$1,Services!$A$1:$B$19,2,0)="Exclude"),"",IF($D24=1,IF(OR(price_limit="",price_limit="No Limit"),IF(G24="Yes",1,2),IF(SUMIFS(WhatIf!$G:$G,WhatIf!$A:$A,G$1,WhatIf!$B:$B,G24)&lt;=price_limit,IF(G24="Yes",1,2),"")),""))</f>
        <v/>
      </c>
      <c r="AQ24" s="73" t="str">
        <f ca="1">IF(OR(H24="",VLOOKUP(H$1,Services!$A$1:$B$19,2,0)="Exclude"),"",IF($D24=1,IF(OR(price_limit="",price_limit="No Limit"),IF(H24="Yes",1,2),IF(SUMIFS(WhatIf!$G:$G,WhatIf!$A:$A,H$1,WhatIf!$B:$B,H24)&lt;=price_limit,IF(H24="Yes",1,2),"")),""))</f>
        <v/>
      </c>
      <c r="AR24" s="73" t="str">
        <f ca="1">IF(OR(I24="",VLOOKUP(I$1,Services!$A$1:$B$19,2,0)="Exclude"),"",IF($D24=1,IF(OR(price_limit="",price_limit="No Limit"),IF(I24="Yes",1,2),IF(SUMIFS(WhatIf!$G:$G,WhatIf!$A:$A,I$1,WhatIf!$B:$B,I24)&lt;=price_limit,IF(I24="Yes",1,2),"")),""))</f>
        <v/>
      </c>
      <c r="AS24" s="73" t="str">
        <f ca="1">IF(OR(J24="",VLOOKUP(J$1,Services!$A$1:$B$19,2,0)="Exclude"),"",IF($D24=1,IF(OR(price_limit="",price_limit="No Limit"),IF(J24="Yes",1,2),IF(SUMIFS(WhatIf!$G:$G,WhatIf!$A:$A,J$1,WhatIf!$B:$B,J24)&lt;=price_limit,IF(J24="Yes",1,2),"")),""))</f>
        <v/>
      </c>
      <c r="AT24" s="73" t="str">
        <f ca="1">IF(OR(K24="",VLOOKUP(K$1,Services!$A$1:$B$19,2,0)="Exclude"),"",IF($D24=1,IF(OR(price_limit="",price_limit="No Limit"),IF(K24="Yes",1,2),IF(SUMIFS(WhatIf!$G:$G,WhatIf!$A:$A,K$1,WhatIf!$B:$B,K24)&lt;=price_limit,IF(K24="Yes",1,2),"")),""))</f>
        <v/>
      </c>
      <c r="AU24" s="73" t="str">
        <f ca="1">IF(OR(L24="",VLOOKUP(L$1,Services!$A$1:$B$19,2,0)="Exclude"),"",IF($D24=1,IF(OR(price_limit="",price_limit="No Limit"),IF(L24="Yes",1,2),IF(SUMIFS(WhatIf!$G:$G,WhatIf!$A:$A,L$1,WhatIf!$B:$B,L24)&lt;=price_limit,IF(L24="Yes",1,2),"")),""))</f>
        <v/>
      </c>
      <c r="AV24" s="73" t="str">
        <f ca="1">IF(OR(M24="",VLOOKUP(M$1,Services!$A$1:$B$19,2,0)="Exclude"),"",IF($D24=1,IF(OR(price_limit="",price_limit="No Limit"),IF(M24="Yes",1,2),IF(SUMIFS(WhatIf!$G:$G,WhatIf!$A:$A,M$1,WhatIf!$B:$B,M24)&lt;=price_limit,IF(M24="Yes",1,2),"")),""))</f>
        <v/>
      </c>
      <c r="AW24" s="73" t="str">
        <f ca="1">IF(OR(N24="",VLOOKUP(N$1,Services!$A$1:$B$19,2,0)="Exclude"),"",IF($D24=1,IF(OR(price_limit="",price_limit="No Limit"),IF(N24="Yes",1,2),IF(SUMIFS(WhatIf!$G:$G,WhatIf!$A:$A,N$1,WhatIf!$B:$B,N24)&lt;=price_limit,IF(N24="Yes",1,2),"")),""))</f>
        <v/>
      </c>
      <c r="AX24" s="73" t="str">
        <f>IF(OR(O24="",VLOOKUP(O$1,Services!$A$1:$B$19,2,0)="Exclude"),"",IF($D24=1,IF(OR(price_limit="",price_limit="No Limit"),IF(O24="Yes",1,2),IF(SUMIFS(WhatIf!$G:$G,WhatIf!$A:$A,O$1,WhatIf!$B:$B,O24)&lt;=price_limit,IF(O24="Yes",1,2),"")),""))</f>
        <v/>
      </c>
      <c r="AY24" s="73" t="str">
        <f>IF(OR(P24="",VLOOKUP(P$1,Services!$A$1:$B$19,2,0)="Exclude"),"",IF($D24=1,IF(OR(price_limit="",price_limit="No Limit"),IF(P24="Yes",1,2),IF(SUMIFS(WhatIf!$G:$G,WhatIf!$A:$A,P$1,WhatIf!$B:$B,P24)&lt;=price_limit,IF(P24="Yes",1,2),"")),""))</f>
        <v/>
      </c>
      <c r="AZ24" s="73" t="str">
        <f>IF(OR(Q24="",VLOOKUP(Q$1,Services!$A$1:$B$19,2,0)="Exclude"),"",IF($D24=1,IF(OR(price_limit="",price_limit="No Limit"),IF(Q24="Yes",1,2),IF(SUMIFS(WhatIf!$G:$G,WhatIf!$A:$A,Q$1,WhatIf!$B:$B,Q24)&lt;=price_limit,IF(Q24="Yes",1,2),"")),""))</f>
        <v/>
      </c>
      <c r="BA24" s="73" t="str">
        <f>IF(OR(R24="",VLOOKUP(R$1,Services!$A$1:$B$19,2,0)="Exclude"),"",IF($D24=1,IF(OR(price_limit="",price_limit="No Limit"),IF(R24="Yes",1,2),IF(SUMIFS(WhatIf!$G:$G,WhatIf!$A:$A,R$1,WhatIf!$B:$B,R24)&lt;=price_limit,IF(R24="Yes",1,2),"")),""))</f>
        <v/>
      </c>
      <c r="BB24" s="73" t="str">
        <f ca="1">IF(OR(S24="",VLOOKUP(S$1,Services!$A$1:$B$19,2,0)="Exclude"),"",IF($D24=1,IF(OR(price_limit="",price_limit="No Limit"),IF(S24="Yes",1,2),IF(SUMIFS(WhatIf!$G:$G,WhatIf!$A:$A,S$1,WhatIf!$B:$B,S24)&lt;=price_limit,IF(S24="Yes",1,2),"")),""))</f>
        <v/>
      </c>
      <c r="BC24" s="73" t="str">
        <f>IF(OR(T24="",VLOOKUP(T$1,Services!$A$1:$B$19,2,0)="Exclude"),"",IF($D24=1,IF(OR(price_limit="",price_limit="No Limit"),IF(T24="Yes",1,2),IF(SUMIFS(WhatIf!$G:$G,WhatIf!$A:$A,T$1,WhatIf!$B:$B,T24)&lt;=price_limit,IF(T24="Yes",1,2),"")),""))</f>
        <v/>
      </c>
      <c r="BD24" s="73" t="str">
        <f>IF(OR(U24="",VLOOKUP(U$1,Services!$A$1:$B$19,2,0)="Exclude"),"",IF($D24=1,IF(OR(price_limit="",price_limit="No Limit"),IF(U24="Yes",1,2),IF(SUMIFS(WhatIf!$G:$G,WhatIf!$A:$A,U$1,WhatIf!$B:$B,U24)&lt;=price_limit,IF(U24="Yes",1,2),"")),""))</f>
        <v/>
      </c>
      <c r="BE24" s="3">
        <f t="shared" si="4"/>
        <v>0</v>
      </c>
      <c r="BF24" s="3">
        <f t="shared" si="5"/>
        <v>0</v>
      </c>
      <c r="BG24" s="3">
        <f>IF(MID(highlight_pick,1,1)="#",IF(INDEX(Analysis!$C$7:$E$7,1,VALUE(MID(highlight_pick,2,1)))&lt;&gt;"",IF(INDEX($A24:$BI24,1,MATCH(INDEX(Analysis!$C$7:$E$7,1,VALUE(MID(highlight_pick,2,1))),$1:$1,0))="",0,IF(INDEX($A24:$BI24,1,MATCH(INDEX(Analysis!$C$7:$E$7,1,VALUE(MID(highlight_pick,2,1))),$1:$1,0))="Yes",1,IF(ISNUMBER(SEARCH(INDEX($A24:$BI24,1,MATCH(INDEX(Analysis!$C$7:$E$7,1,VALUE(MID(highlight_pick,2,1))),$1:$1,0)),INDEX(Analysis!$C$9:$E$9,1,VALUE(MID(highlight_pick,2,1))))),2,0))),0),0)</f>
        <v>0</v>
      </c>
      <c r="BH24" s="3">
        <f>IF(MID(highlight_pick,1,1)="#",IF(INDEX(Analysis!$C$10:$E$10,1,VALUE(MID(highlight_pick,2,1)))&lt;&gt;"",IF(INDEX($A24:$BI24,1,MATCH(INDEX(Analysis!$C$10:$E$10,1,VALUE(MID(highlight_pick,2,1))),$1:$1,0))="",0,IF(INDEX($A24:$BI24,1,MATCH(INDEX(Analysis!$C$10:$E$10,1,VALUE(MID(highlight_pick,2,1))),$1:$1,0))="Yes",1,IF(ISNUMBER(SEARCH(INDEX($A24:$BI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row>
    <row r="25" spans="1:61" x14ac:dyDescent="0.3">
      <c r="A25" s="19" t="s">
        <v>89</v>
      </c>
      <c r="B25" s="4" t="s">
        <v>247</v>
      </c>
      <c r="C25" s="4" t="s">
        <v>291</v>
      </c>
      <c r="D25" s="3" t="str">
        <f t="shared" ca="1" si="2"/>
        <v/>
      </c>
      <c r="E25" s="5" t="s">
        <v>1</v>
      </c>
      <c r="F25" s="5" t="s">
        <v>1</v>
      </c>
      <c r="G25" s="5" t="s">
        <v>1</v>
      </c>
      <c r="H25" s="6"/>
      <c r="I25" s="6"/>
      <c r="J25" s="5" t="s">
        <v>1</v>
      </c>
      <c r="K25" s="5" t="s">
        <v>1</v>
      </c>
      <c r="L25" s="5" t="s">
        <v>1</v>
      </c>
      <c r="M25" s="5" t="s">
        <v>1</v>
      </c>
      <c r="N25" s="5" t="s">
        <v>1</v>
      </c>
      <c r="O25" s="6"/>
      <c r="P25" s="6"/>
      <c r="Q25" s="6"/>
      <c r="R25" s="6"/>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3"/>
        <v/>
      </c>
      <c r="AN25" s="73" t="str">
        <f ca="1">IF(OR(E25="",VLOOKUP(E$1,Services!$A$1:$B$19,2,0)="Exclude"),"",IF($D25=1,IF(OR(price_limit="",price_limit="No Limit"),IF(E25="Yes",1,2),IF(SUMIFS(WhatIf!$G:$G,WhatIf!$A:$A,E$1,WhatIf!$B:$B,E25)&lt;=price_limit,IF(E25="Yes",1,2),"")),""))</f>
        <v/>
      </c>
      <c r="AO25" s="73" t="str">
        <f ca="1">IF(OR(F25="",VLOOKUP(F$1,Services!$A$1:$B$19,2,0)="Exclude"),"",IF($D25=1,IF(OR(price_limit="",price_limit="No Limit"),IF(F25="Yes",1,2),IF(SUMIFS(WhatIf!$G:$G,WhatIf!$A:$A,F$1,WhatIf!$B:$B,F25)&lt;=price_limit,IF(F25="Yes",1,2),"")),""))</f>
        <v/>
      </c>
      <c r="AP25" s="73" t="str">
        <f ca="1">IF(OR(G25="",VLOOKUP(G$1,Services!$A$1:$B$19,2,0)="Exclude"),"",IF($D25=1,IF(OR(price_limit="",price_limit="No Limit"),IF(G25="Yes",1,2),IF(SUMIFS(WhatIf!$G:$G,WhatIf!$A:$A,G$1,WhatIf!$B:$B,G25)&lt;=price_limit,IF(G25="Yes",1,2),"")),""))</f>
        <v/>
      </c>
      <c r="AQ25" s="73" t="str">
        <f>IF(OR(H25="",VLOOKUP(H$1,Services!$A$1:$B$19,2,0)="Exclude"),"",IF($D25=1,IF(OR(price_limit="",price_limit="No Limit"),IF(H25="Yes",1,2),IF(SUMIFS(WhatIf!$G:$G,WhatIf!$A:$A,H$1,WhatIf!$B:$B,H25)&lt;=price_limit,IF(H25="Yes",1,2),"")),""))</f>
        <v/>
      </c>
      <c r="AR25" s="73" t="str">
        <f>IF(OR(I25="",VLOOKUP(I$1,Services!$A$1:$B$19,2,0)="Exclude"),"",IF($D25=1,IF(OR(price_limit="",price_limit="No Limit"),IF(I25="Yes",1,2),IF(SUMIFS(WhatIf!$G:$G,WhatIf!$A:$A,I$1,WhatIf!$B:$B,I25)&lt;=price_limit,IF(I25="Yes",1,2),"")),""))</f>
        <v/>
      </c>
      <c r="AS25" s="73" t="str">
        <f ca="1">IF(OR(J25="",VLOOKUP(J$1,Services!$A$1:$B$19,2,0)="Exclude"),"",IF($D25=1,IF(OR(price_limit="",price_limit="No Limit"),IF(J25="Yes",1,2),IF(SUMIFS(WhatIf!$G:$G,WhatIf!$A:$A,J$1,WhatIf!$B:$B,J25)&lt;=price_limit,IF(J25="Yes",1,2),"")),""))</f>
        <v/>
      </c>
      <c r="AT25" s="73" t="str">
        <f ca="1">IF(OR(K25="",VLOOKUP(K$1,Services!$A$1:$B$19,2,0)="Exclude"),"",IF($D25=1,IF(OR(price_limit="",price_limit="No Limit"),IF(K25="Yes",1,2),IF(SUMIFS(WhatIf!$G:$G,WhatIf!$A:$A,K$1,WhatIf!$B:$B,K25)&lt;=price_limit,IF(K25="Yes",1,2),"")),""))</f>
        <v/>
      </c>
      <c r="AU25" s="73" t="str">
        <f ca="1">IF(OR(L25="",VLOOKUP(L$1,Services!$A$1:$B$19,2,0)="Exclude"),"",IF($D25=1,IF(OR(price_limit="",price_limit="No Limit"),IF(L25="Yes",1,2),IF(SUMIFS(WhatIf!$G:$G,WhatIf!$A:$A,L$1,WhatIf!$B:$B,L25)&lt;=price_limit,IF(L25="Yes",1,2),"")),""))</f>
        <v/>
      </c>
      <c r="AV25" s="73" t="str">
        <f ca="1">IF(OR(M25="",VLOOKUP(M$1,Services!$A$1:$B$19,2,0)="Exclude"),"",IF($D25=1,IF(OR(price_limit="",price_limit="No Limit"),IF(M25="Yes",1,2),IF(SUMIFS(WhatIf!$G:$G,WhatIf!$A:$A,M$1,WhatIf!$B:$B,M25)&lt;=price_limit,IF(M25="Yes",1,2),"")),""))</f>
        <v/>
      </c>
      <c r="AW25" s="73" t="str">
        <f ca="1">IF(OR(N25="",VLOOKUP(N$1,Services!$A$1:$B$19,2,0)="Exclude"),"",IF($D25=1,IF(OR(price_limit="",price_limit="No Limit"),IF(N25="Yes",1,2),IF(SUMIFS(WhatIf!$G:$G,WhatIf!$A:$A,N$1,WhatIf!$B:$B,N25)&lt;=price_limit,IF(N25="Yes",1,2),"")),""))</f>
        <v/>
      </c>
      <c r="AX25" s="73" t="str">
        <f>IF(OR(O25="",VLOOKUP(O$1,Services!$A$1:$B$19,2,0)="Exclude"),"",IF($D25=1,IF(OR(price_limit="",price_limit="No Limit"),IF(O25="Yes",1,2),IF(SUMIFS(WhatIf!$G:$G,WhatIf!$A:$A,O$1,WhatIf!$B:$B,O25)&lt;=price_limit,IF(O25="Yes",1,2),"")),""))</f>
        <v/>
      </c>
      <c r="AY25" s="73" t="str">
        <f>IF(OR(P25="",VLOOKUP(P$1,Services!$A$1:$B$19,2,0)="Exclude"),"",IF($D25=1,IF(OR(price_limit="",price_limit="No Limit"),IF(P25="Yes",1,2),IF(SUMIFS(WhatIf!$G:$G,WhatIf!$A:$A,P$1,WhatIf!$B:$B,P25)&lt;=price_limit,IF(P25="Yes",1,2),"")),""))</f>
        <v/>
      </c>
      <c r="AZ25" s="73" t="str">
        <f>IF(OR(Q25="",VLOOKUP(Q$1,Services!$A$1:$B$19,2,0)="Exclude"),"",IF($D25=1,IF(OR(price_limit="",price_limit="No Limit"),IF(Q25="Yes",1,2),IF(SUMIFS(WhatIf!$G:$G,WhatIf!$A:$A,Q$1,WhatIf!$B:$B,Q25)&lt;=price_limit,IF(Q25="Yes",1,2),"")),""))</f>
        <v/>
      </c>
      <c r="BA25" s="73" t="str">
        <f>IF(OR(R25="",VLOOKUP(R$1,Services!$A$1:$B$19,2,0)="Exclude"),"",IF($D25=1,IF(OR(price_limit="",price_limit="No Limit"),IF(R25="Yes",1,2),IF(SUMIFS(WhatIf!$G:$G,WhatIf!$A:$A,R$1,WhatIf!$B:$B,R25)&lt;=price_limit,IF(R25="Yes",1,2),"")),""))</f>
        <v/>
      </c>
      <c r="BB25" s="73" t="str">
        <f>IF(OR(S25="",VLOOKUP(S$1,Services!$A$1:$B$19,2,0)="Exclude"),"",IF($D25=1,IF(OR(price_limit="",price_limit="No Limit"),IF(S25="Yes",1,2),IF(SUMIFS(WhatIf!$G:$G,WhatIf!$A:$A,S$1,WhatIf!$B:$B,S25)&lt;=price_limit,IF(S25="Yes",1,2),"")),""))</f>
        <v/>
      </c>
      <c r="BC25" s="73" t="str">
        <f>IF(OR(T25="",VLOOKUP(T$1,Services!$A$1:$B$19,2,0)="Exclude"),"",IF($D25=1,IF(OR(price_limit="",price_limit="No Limit"),IF(T25="Yes",1,2),IF(SUMIFS(WhatIf!$G:$G,WhatIf!$A:$A,T$1,WhatIf!$B:$B,T25)&lt;=price_limit,IF(T25="Yes",1,2),"")),""))</f>
        <v/>
      </c>
      <c r="BD25" s="73" t="str">
        <f>IF(OR(U25="",VLOOKUP(U$1,Services!$A$1:$B$19,2,0)="Exclude"),"",IF($D25=1,IF(OR(price_limit="",price_limit="No Limit"),IF(U25="Yes",1,2),IF(SUMIFS(WhatIf!$G:$G,WhatIf!$A:$A,U$1,WhatIf!$B:$B,U25)&lt;=price_limit,IF(U25="Yes",1,2),"")),""))</f>
        <v/>
      </c>
      <c r="BE25" s="3">
        <f t="shared" si="4"/>
        <v>0</v>
      </c>
      <c r="BF25" s="3">
        <f t="shared" si="5"/>
        <v>0</v>
      </c>
      <c r="BG25" s="3">
        <f>IF(MID(highlight_pick,1,1)="#",IF(INDEX(Analysis!$C$7:$E$7,1,VALUE(MID(highlight_pick,2,1)))&lt;&gt;"",IF(INDEX($A25:$BI25,1,MATCH(INDEX(Analysis!$C$7:$E$7,1,VALUE(MID(highlight_pick,2,1))),$1:$1,0))="",0,IF(INDEX($A25:$BI25,1,MATCH(INDEX(Analysis!$C$7:$E$7,1,VALUE(MID(highlight_pick,2,1))),$1:$1,0))="Yes",1,IF(ISNUMBER(SEARCH(INDEX($A25:$BI25,1,MATCH(INDEX(Analysis!$C$7:$E$7,1,VALUE(MID(highlight_pick,2,1))),$1:$1,0)),INDEX(Analysis!$C$9:$E$9,1,VALUE(MID(highlight_pick,2,1))))),2,0))),0),0)</f>
        <v>0</v>
      </c>
      <c r="BH25" s="3">
        <f>IF(MID(highlight_pick,1,1)="#",IF(INDEX(Analysis!$C$10:$E$10,1,VALUE(MID(highlight_pick,2,1)))&lt;&gt;"",IF(INDEX($A25:$BI25,1,MATCH(INDEX(Analysis!$C$10:$E$10,1,VALUE(MID(highlight_pick,2,1))),$1:$1,0))="",0,IF(INDEX($A25:$BI25,1,MATCH(INDEX(Analysis!$C$10:$E$10,1,VALUE(MID(highlight_pick,2,1))),$1:$1,0))="Yes",1,IF(ISNUMBER(SEARCH(INDEX($A25:$BI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row>
    <row r="26" spans="1:61" x14ac:dyDescent="0.3">
      <c r="A26" s="19" t="s">
        <v>630</v>
      </c>
      <c r="C26" s="4" t="s">
        <v>214</v>
      </c>
      <c r="D26" s="3" t="str">
        <f t="shared" ca="1" si="2"/>
        <v/>
      </c>
      <c r="F26" s="5" t="s">
        <v>550</v>
      </c>
      <c r="G26" s="5" t="s">
        <v>550</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3"/>
        <v/>
      </c>
      <c r="AN26" s="73" t="str">
        <f>IF(OR(E26="",VLOOKUP(E$1,Services!$A$1:$B$19,2,0)="Exclude"),"",IF($D26=1,IF(OR(price_limit="",price_limit="No Limit"),IF(E26="Yes",1,2),IF(SUMIFS(WhatIf!$G:$G,WhatIf!$A:$A,E$1,WhatIf!$B:$B,E26)&lt;=price_limit,IF(E26="Yes",1,2),"")),""))</f>
        <v/>
      </c>
      <c r="AO26" s="73" t="str">
        <f ca="1">IF(OR(F26="",VLOOKUP(F$1,Services!$A$1:$B$19,2,0)="Exclude"),"",IF($D26=1,IF(OR(price_limit="",price_limit="No Limit"),IF(F26="Yes",1,2),IF(SUMIFS(WhatIf!$G:$G,WhatIf!$A:$A,F$1,WhatIf!$B:$B,F26)&lt;=price_limit,IF(F26="Yes",1,2),"")),""))</f>
        <v/>
      </c>
      <c r="AP26" s="73" t="str">
        <f ca="1">IF(OR(G26="",VLOOKUP(G$1,Services!$A$1:$B$19,2,0)="Exclude"),"",IF($D26=1,IF(OR(price_limit="",price_limit="No Limit"),IF(G26="Yes",1,2),IF(SUMIFS(WhatIf!$G:$G,WhatIf!$A:$A,G$1,WhatIf!$B:$B,G26)&lt;=price_limit,IF(G26="Yes",1,2),"")),""))</f>
        <v/>
      </c>
      <c r="AQ26" s="73" t="str">
        <f>IF(OR(H26="",VLOOKUP(H$1,Services!$A$1:$B$19,2,0)="Exclude"),"",IF($D26=1,IF(OR(price_limit="",price_limit="No Limit"),IF(H26="Yes",1,2),IF(SUMIFS(WhatIf!$G:$G,WhatIf!$A:$A,H$1,WhatIf!$B:$B,H26)&lt;=price_limit,IF(H26="Yes",1,2),"")),""))</f>
        <v/>
      </c>
      <c r="AR26" s="73" t="str">
        <f>IF(OR(I26="",VLOOKUP(I$1,Services!$A$1:$B$19,2,0)="Exclude"),"",IF($D26=1,IF(OR(price_limit="",price_limit="No Limit"),IF(I26="Yes",1,2),IF(SUMIFS(WhatIf!$G:$G,WhatIf!$A:$A,I$1,WhatIf!$B:$B,I26)&lt;=price_limit,IF(I26="Yes",1,2),"")),""))</f>
        <v/>
      </c>
      <c r="AS26" s="73" t="str">
        <f>IF(OR(J26="",VLOOKUP(J$1,Services!$A$1:$B$19,2,0)="Exclude"),"",IF($D26=1,IF(OR(price_limit="",price_limit="No Limit"),IF(J26="Yes",1,2),IF(SUMIFS(WhatIf!$G:$G,WhatIf!$A:$A,J$1,WhatIf!$B:$B,J26)&lt;=price_limit,IF(J26="Yes",1,2),"")),""))</f>
        <v/>
      </c>
      <c r="AT26" s="73" t="str">
        <f>IF(OR(K26="",VLOOKUP(K$1,Services!$A$1:$B$19,2,0)="Exclude"),"",IF($D26=1,IF(OR(price_limit="",price_limit="No Limit"),IF(K26="Yes",1,2),IF(SUMIFS(WhatIf!$G:$G,WhatIf!$A:$A,K$1,WhatIf!$B:$B,K26)&lt;=price_limit,IF(K26="Yes",1,2),"")),""))</f>
        <v/>
      </c>
      <c r="AU26" s="73" t="str">
        <f>IF(OR(L26="",VLOOKUP(L$1,Services!$A$1:$B$19,2,0)="Exclude"),"",IF($D26=1,IF(OR(price_limit="",price_limit="No Limit"),IF(L26="Yes",1,2),IF(SUMIFS(WhatIf!$G:$G,WhatIf!$A:$A,L$1,WhatIf!$B:$B,L26)&lt;=price_limit,IF(L26="Yes",1,2),"")),""))</f>
        <v/>
      </c>
      <c r="AV26" s="73" t="str">
        <f>IF(OR(M26="",VLOOKUP(M$1,Services!$A$1:$B$19,2,0)="Exclude"),"",IF($D26=1,IF(OR(price_limit="",price_limit="No Limit"),IF(M26="Yes",1,2),IF(SUMIFS(WhatIf!$G:$G,WhatIf!$A:$A,M$1,WhatIf!$B:$B,M26)&lt;=price_limit,IF(M26="Yes",1,2),"")),""))</f>
        <v/>
      </c>
      <c r="AW26" s="73" t="str">
        <f>IF(OR(N26="",VLOOKUP(N$1,Services!$A$1:$B$19,2,0)="Exclude"),"",IF($D26=1,IF(OR(price_limit="",price_limit="No Limit"),IF(N26="Yes",1,2),IF(SUMIFS(WhatIf!$G:$G,WhatIf!$A:$A,N$1,WhatIf!$B:$B,N26)&lt;=price_limit,IF(N26="Yes",1,2),"")),""))</f>
        <v/>
      </c>
      <c r="AX26" s="73" t="str">
        <f>IF(OR(O26="",VLOOKUP(O$1,Services!$A$1:$B$19,2,0)="Exclude"),"",IF($D26=1,IF(OR(price_limit="",price_limit="No Limit"),IF(O26="Yes",1,2),IF(SUMIFS(WhatIf!$G:$G,WhatIf!$A:$A,O$1,WhatIf!$B:$B,O26)&lt;=price_limit,IF(O26="Yes",1,2),"")),""))</f>
        <v/>
      </c>
      <c r="AY26" s="73" t="str">
        <f>IF(OR(P26="",VLOOKUP(P$1,Services!$A$1:$B$19,2,0)="Exclude"),"",IF($D26=1,IF(OR(price_limit="",price_limit="No Limit"),IF(P26="Yes",1,2),IF(SUMIFS(WhatIf!$G:$G,WhatIf!$A:$A,P$1,WhatIf!$B:$B,P26)&lt;=price_limit,IF(P26="Yes",1,2),"")),""))</f>
        <v/>
      </c>
      <c r="AZ26" s="73" t="str">
        <f>IF(OR(Q26="",VLOOKUP(Q$1,Services!$A$1:$B$19,2,0)="Exclude"),"",IF($D26=1,IF(OR(price_limit="",price_limit="No Limit"),IF(Q26="Yes",1,2),IF(SUMIFS(WhatIf!$G:$G,WhatIf!$A:$A,Q$1,WhatIf!$B:$B,Q26)&lt;=price_limit,IF(Q26="Yes",1,2),"")),""))</f>
        <v/>
      </c>
      <c r="BA26" s="73" t="str">
        <f>IF(OR(R26="",VLOOKUP(R$1,Services!$A$1:$B$19,2,0)="Exclude"),"",IF($D26=1,IF(OR(price_limit="",price_limit="No Limit"),IF(R26="Yes",1,2),IF(SUMIFS(WhatIf!$G:$G,WhatIf!$A:$A,R$1,WhatIf!$B:$B,R26)&lt;=price_limit,IF(R26="Yes",1,2),"")),""))</f>
        <v/>
      </c>
      <c r="BB26" s="73" t="str">
        <f>IF(OR(S26="",VLOOKUP(S$1,Services!$A$1:$B$19,2,0)="Exclude"),"",IF($D26=1,IF(OR(price_limit="",price_limit="No Limit"),IF(S26="Yes",1,2),IF(SUMIFS(WhatIf!$G:$G,WhatIf!$A:$A,S$1,WhatIf!$B:$B,S26)&lt;=price_limit,IF(S26="Yes",1,2),"")),""))</f>
        <v/>
      </c>
      <c r="BC26" s="73" t="str">
        <f>IF(OR(T26="",VLOOKUP(T$1,Services!$A$1:$B$19,2,0)="Exclude"),"",IF($D26=1,IF(OR(price_limit="",price_limit="No Limit"),IF(T26="Yes",1,2),IF(SUMIFS(WhatIf!$G:$G,WhatIf!$A:$A,T$1,WhatIf!$B:$B,T26)&lt;=price_limit,IF(T26="Yes",1,2),"")),""))</f>
        <v/>
      </c>
      <c r="BD26" s="73" t="str">
        <f>IF(OR(U26="",VLOOKUP(U$1,Services!$A$1:$B$19,2,0)="Exclude"),"",IF($D26=1,IF(OR(price_limit="",price_limit="No Limit"),IF(U26="Yes",1,2),IF(SUMIFS(WhatIf!$G:$G,WhatIf!$A:$A,U$1,WhatIf!$B:$B,U26)&lt;=price_limit,IF(U26="Yes",1,2),"")),""))</f>
        <v/>
      </c>
      <c r="BE26" s="3">
        <f t="shared" si="4"/>
        <v>0</v>
      </c>
      <c r="BF26" s="3">
        <f t="shared" si="5"/>
        <v>0</v>
      </c>
      <c r="BG26" s="3">
        <f>IF(MID(highlight_pick,1,1)="#",IF(INDEX(Analysis!$C$7:$E$7,1,VALUE(MID(highlight_pick,2,1)))&lt;&gt;"",IF(INDEX($A26:$BI26,1,MATCH(INDEX(Analysis!$C$7:$E$7,1,VALUE(MID(highlight_pick,2,1))),$1:$1,0))="",0,IF(INDEX($A26:$BI26,1,MATCH(INDEX(Analysis!$C$7:$E$7,1,VALUE(MID(highlight_pick,2,1))),$1:$1,0))="Yes",1,IF(ISNUMBER(SEARCH(INDEX($A26:$BI26,1,MATCH(INDEX(Analysis!$C$7:$E$7,1,VALUE(MID(highlight_pick,2,1))),$1:$1,0)),INDEX(Analysis!$C$9:$E$9,1,VALUE(MID(highlight_pick,2,1))))),2,0))),0),0)</f>
        <v>0</v>
      </c>
      <c r="BH26" s="3">
        <f>IF(MID(highlight_pick,1,1)="#",IF(INDEX(Analysis!$C$10:$E$10,1,VALUE(MID(highlight_pick,2,1)))&lt;&gt;"",IF(INDEX($A26:$BI26,1,MATCH(INDEX(Analysis!$C$10:$E$10,1,VALUE(MID(highlight_pick,2,1))),$1:$1,0))="",0,IF(INDEX($A26:$BI26,1,MATCH(INDEX(Analysis!$C$10:$E$10,1,VALUE(MID(highlight_pick,2,1))),$1:$1,0))="Yes",1,IF(ISNUMBER(SEARCH(INDEX($A26:$BI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row>
    <row r="27" spans="1:61" x14ac:dyDescent="0.3">
      <c r="A27" s="19" t="s">
        <v>627</v>
      </c>
      <c r="C27" s="4" t="s">
        <v>214</v>
      </c>
      <c r="D27" s="3" t="str">
        <f t="shared" ca="1" si="2"/>
        <v/>
      </c>
      <c r="F27" s="5" t="s">
        <v>550</v>
      </c>
      <c r="G27" s="5" t="s">
        <v>550</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3"/>
        <v/>
      </c>
      <c r="AN27" s="73" t="str">
        <f>IF(OR(E27="",VLOOKUP(E$1,Services!$A$1:$B$19,2,0)="Exclude"),"",IF($D27=1,IF(OR(price_limit="",price_limit="No Limit"),IF(E27="Yes",1,2),IF(SUMIFS(WhatIf!$G:$G,WhatIf!$A:$A,E$1,WhatIf!$B:$B,E27)&lt;=price_limit,IF(E27="Yes",1,2),"")),""))</f>
        <v/>
      </c>
      <c r="AO27" s="73" t="str">
        <f ca="1">IF(OR(F27="",VLOOKUP(F$1,Services!$A$1:$B$19,2,0)="Exclude"),"",IF($D27=1,IF(OR(price_limit="",price_limit="No Limit"),IF(F27="Yes",1,2),IF(SUMIFS(WhatIf!$G:$G,WhatIf!$A:$A,F$1,WhatIf!$B:$B,F27)&lt;=price_limit,IF(F27="Yes",1,2),"")),""))</f>
        <v/>
      </c>
      <c r="AP27" s="73" t="str">
        <f ca="1">IF(OR(G27="",VLOOKUP(G$1,Services!$A$1:$B$19,2,0)="Exclude"),"",IF($D27=1,IF(OR(price_limit="",price_limit="No Limit"),IF(G27="Yes",1,2),IF(SUMIFS(WhatIf!$G:$G,WhatIf!$A:$A,G$1,WhatIf!$B:$B,G27)&lt;=price_limit,IF(G27="Yes",1,2),"")),""))</f>
        <v/>
      </c>
      <c r="AQ27" s="73" t="str">
        <f>IF(OR(H27="",VLOOKUP(H$1,Services!$A$1:$B$19,2,0)="Exclude"),"",IF($D27=1,IF(OR(price_limit="",price_limit="No Limit"),IF(H27="Yes",1,2),IF(SUMIFS(WhatIf!$G:$G,WhatIf!$A:$A,H$1,WhatIf!$B:$B,H27)&lt;=price_limit,IF(H27="Yes",1,2),"")),""))</f>
        <v/>
      </c>
      <c r="AR27" s="73" t="str">
        <f>IF(OR(I27="",VLOOKUP(I$1,Services!$A$1:$B$19,2,0)="Exclude"),"",IF($D27=1,IF(OR(price_limit="",price_limit="No Limit"),IF(I27="Yes",1,2),IF(SUMIFS(WhatIf!$G:$G,WhatIf!$A:$A,I$1,WhatIf!$B:$B,I27)&lt;=price_limit,IF(I27="Yes",1,2),"")),""))</f>
        <v/>
      </c>
      <c r="AS27" s="73" t="str">
        <f>IF(OR(J27="",VLOOKUP(J$1,Services!$A$1:$B$19,2,0)="Exclude"),"",IF($D27=1,IF(OR(price_limit="",price_limit="No Limit"),IF(J27="Yes",1,2),IF(SUMIFS(WhatIf!$G:$G,WhatIf!$A:$A,J$1,WhatIf!$B:$B,J27)&lt;=price_limit,IF(J27="Yes",1,2),"")),""))</f>
        <v/>
      </c>
      <c r="AT27" s="73" t="str">
        <f>IF(OR(K27="",VLOOKUP(K$1,Services!$A$1:$B$19,2,0)="Exclude"),"",IF($D27=1,IF(OR(price_limit="",price_limit="No Limit"),IF(K27="Yes",1,2),IF(SUMIFS(WhatIf!$G:$G,WhatIf!$A:$A,K$1,WhatIf!$B:$B,K27)&lt;=price_limit,IF(K27="Yes",1,2),"")),""))</f>
        <v/>
      </c>
      <c r="AU27" s="73" t="str">
        <f>IF(OR(L27="",VLOOKUP(L$1,Services!$A$1:$B$19,2,0)="Exclude"),"",IF($D27=1,IF(OR(price_limit="",price_limit="No Limit"),IF(L27="Yes",1,2),IF(SUMIFS(WhatIf!$G:$G,WhatIf!$A:$A,L$1,WhatIf!$B:$B,L27)&lt;=price_limit,IF(L27="Yes",1,2),"")),""))</f>
        <v/>
      </c>
      <c r="AV27" s="73" t="str">
        <f>IF(OR(M27="",VLOOKUP(M$1,Services!$A$1:$B$19,2,0)="Exclude"),"",IF($D27=1,IF(OR(price_limit="",price_limit="No Limit"),IF(M27="Yes",1,2),IF(SUMIFS(WhatIf!$G:$G,WhatIf!$A:$A,M$1,WhatIf!$B:$B,M27)&lt;=price_limit,IF(M27="Yes",1,2),"")),""))</f>
        <v/>
      </c>
      <c r="AW27" s="73" t="str">
        <f>IF(OR(N27="",VLOOKUP(N$1,Services!$A$1:$B$19,2,0)="Exclude"),"",IF($D27=1,IF(OR(price_limit="",price_limit="No Limit"),IF(N27="Yes",1,2),IF(SUMIFS(WhatIf!$G:$G,WhatIf!$A:$A,N$1,WhatIf!$B:$B,N27)&lt;=price_limit,IF(N27="Yes",1,2),"")),""))</f>
        <v/>
      </c>
      <c r="AX27" s="73" t="str">
        <f>IF(OR(O27="",VLOOKUP(O$1,Services!$A$1:$B$19,2,0)="Exclude"),"",IF($D27=1,IF(OR(price_limit="",price_limit="No Limit"),IF(O27="Yes",1,2),IF(SUMIFS(WhatIf!$G:$G,WhatIf!$A:$A,O$1,WhatIf!$B:$B,O27)&lt;=price_limit,IF(O27="Yes",1,2),"")),""))</f>
        <v/>
      </c>
      <c r="AY27" s="73" t="str">
        <f>IF(OR(P27="",VLOOKUP(P$1,Services!$A$1:$B$19,2,0)="Exclude"),"",IF($D27=1,IF(OR(price_limit="",price_limit="No Limit"),IF(P27="Yes",1,2),IF(SUMIFS(WhatIf!$G:$G,WhatIf!$A:$A,P$1,WhatIf!$B:$B,P27)&lt;=price_limit,IF(P27="Yes",1,2),"")),""))</f>
        <v/>
      </c>
      <c r="AZ27" s="73" t="str">
        <f>IF(OR(Q27="",VLOOKUP(Q$1,Services!$A$1:$B$19,2,0)="Exclude"),"",IF($D27=1,IF(OR(price_limit="",price_limit="No Limit"),IF(Q27="Yes",1,2),IF(SUMIFS(WhatIf!$G:$G,WhatIf!$A:$A,Q$1,WhatIf!$B:$B,Q27)&lt;=price_limit,IF(Q27="Yes",1,2),"")),""))</f>
        <v/>
      </c>
      <c r="BA27" s="73" t="str">
        <f>IF(OR(R27="",VLOOKUP(R$1,Services!$A$1:$B$19,2,0)="Exclude"),"",IF($D27=1,IF(OR(price_limit="",price_limit="No Limit"),IF(R27="Yes",1,2),IF(SUMIFS(WhatIf!$G:$G,WhatIf!$A:$A,R$1,WhatIf!$B:$B,R27)&lt;=price_limit,IF(R27="Yes",1,2),"")),""))</f>
        <v/>
      </c>
      <c r="BB27" s="73" t="str">
        <f>IF(OR(S27="",VLOOKUP(S$1,Services!$A$1:$B$19,2,0)="Exclude"),"",IF($D27=1,IF(OR(price_limit="",price_limit="No Limit"),IF(S27="Yes",1,2),IF(SUMIFS(WhatIf!$G:$G,WhatIf!$A:$A,S$1,WhatIf!$B:$B,S27)&lt;=price_limit,IF(S27="Yes",1,2),"")),""))</f>
        <v/>
      </c>
      <c r="BC27" s="73" t="str">
        <f>IF(OR(T27="",VLOOKUP(T$1,Services!$A$1:$B$19,2,0)="Exclude"),"",IF($D27=1,IF(OR(price_limit="",price_limit="No Limit"),IF(T27="Yes",1,2),IF(SUMIFS(WhatIf!$G:$G,WhatIf!$A:$A,T$1,WhatIf!$B:$B,T27)&lt;=price_limit,IF(T27="Yes",1,2),"")),""))</f>
        <v/>
      </c>
      <c r="BD27" s="73" t="str">
        <f>IF(OR(U27="",VLOOKUP(U$1,Services!$A$1:$B$19,2,0)="Exclude"),"",IF($D27=1,IF(OR(price_limit="",price_limit="No Limit"),IF(U27="Yes",1,2),IF(SUMIFS(WhatIf!$G:$G,WhatIf!$A:$A,U$1,WhatIf!$B:$B,U27)&lt;=price_limit,IF(U27="Yes",1,2),"")),""))</f>
        <v/>
      </c>
      <c r="BE27" s="3">
        <f t="shared" si="4"/>
        <v>0</v>
      </c>
      <c r="BF27" s="3">
        <f t="shared" si="5"/>
        <v>0</v>
      </c>
      <c r="BG27" s="3">
        <f>IF(MID(highlight_pick,1,1)="#",IF(INDEX(Analysis!$C$7:$E$7,1,VALUE(MID(highlight_pick,2,1)))&lt;&gt;"",IF(INDEX($A27:$BI27,1,MATCH(INDEX(Analysis!$C$7:$E$7,1,VALUE(MID(highlight_pick,2,1))),$1:$1,0))="",0,IF(INDEX($A27:$BI27,1,MATCH(INDEX(Analysis!$C$7:$E$7,1,VALUE(MID(highlight_pick,2,1))),$1:$1,0))="Yes",1,IF(ISNUMBER(SEARCH(INDEX($A27:$BI27,1,MATCH(INDEX(Analysis!$C$7:$E$7,1,VALUE(MID(highlight_pick,2,1))),$1:$1,0)),INDEX(Analysis!$C$9:$E$9,1,VALUE(MID(highlight_pick,2,1))))),2,0))),0),0)</f>
        <v>0</v>
      </c>
      <c r="BH27" s="3">
        <f>IF(MID(highlight_pick,1,1)="#",IF(INDEX(Analysis!$C$10:$E$10,1,VALUE(MID(highlight_pick,2,1)))&lt;&gt;"",IF(INDEX($A27:$BI27,1,MATCH(INDEX(Analysis!$C$10:$E$10,1,VALUE(MID(highlight_pick,2,1))),$1:$1,0))="",0,IF(INDEX($A27:$BI27,1,MATCH(INDEX(Analysis!$C$10:$E$10,1,VALUE(MID(highlight_pick,2,1))),$1:$1,0))="Yes",1,IF(ISNUMBER(SEARCH(INDEX($A27:$BI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row>
    <row r="28" spans="1:61" x14ac:dyDescent="0.3">
      <c r="A28" s="19" t="s">
        <v>631</v>
      </c>
      <c r="C28" s="4" t="s">
        <v>214</v>
      </c>
      <c r="D28" s="3" t="str">
        <f t="shared" ca="1" si="2"/>
        <v/>
      </c>
      <c r="F28" s="5" t="s">
        <v>550</v>
      </c>
      <c r="G28" s="5" t="s">
        <v>550</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3"/>
        <v/>
      </c>
      <c r="AN28" s="73" t="str">
        <f>IF(OR(E28="",VLOOKUP(E$1,Services!$A$1:$B$19,2,0)="Exclude"),"",IF($D28=1,IF(OR(price_limit="",price_limit="No Limit"),IF(E28="Yes",1,2),IF(SUMIFS(WhatIf!$G:$G,WhatIf!$A:$A,E$1,WhatIf!$B:$B,E28)&lt;=price_limit,IF(E28="Yes",1,2),"")),""))</f>
        <v/>
      </c>
      <c r="AO28" s="73" t="str">
        <f ca="1">IF(OR(F28="",VLOOKUP(F$1,Services!$A$1:$B$19,2,0)="Exclude"),"",IF($D28=1,IF(OR(price_limit="",price_limit="No Limit"),IF(F28="Yes",1,2),IF(SUMIFS(WhatIf!$G:$G,WhatIf!$A:$A,F$1,WhatIf!$B:$B,F28)&lt;=price_limit,IF(F28="Yes",1,2),"")),""))</f>
        <v/>
      </c>
      <c r="AP28" s="73" t="str">
        <f ca="1">IF(OR(G28="",VLOOKUP(G$1,Services!$A$1:$B$19,2,0)="Exclude"),"",IF($D28=1,IF(OR(price_limit="",price_limit="No Limit"),IF(G28="Yes",1,2),IF(SUMIFS(WhatIf!$G:$G,WhatIf!$A:$A,G$1,WhatIf!$B:$B,G28)&lt;=price_limit,IF(G28="Yes",1,2),"")),""))</f>
        <v/>
      </c>
      <c r="AQ28" s="73" t="str">
        <f>IF(OR(H28="",VLOOKUP(H$1,Services!$A$1:$B$19,2,0)="Exclude"),"",IF($D28=1,IF(OR(price_limit="",price_limit="No Limit"),IF(H28="Yes",1,2),IF(SUMIFS(WhatIf!$G:$G,WhatIf!$A:$A,H$1,WhatIf!$B:$B,H28)&lt;=price_limit,IF(H28="Yes",1,2),"")),""))</f>
        <v/>
      </c>
      <c r="AR28" s="73" t="str">
        <f>IF(OR(I28="",VLOOKUP(I$1,Services!$A$1:$B$19,2,0)="Exclude"),"",IF($D28=1,IF(OR(price_limit="",price_limit="No Limit"),IF(I28="Yes",1,2),IF(SUMIFS(WhatIf!$G:$G,WhatIf!$A:$A,I$1,WhatIf!$B:$B,I28)&lt;=price_limit,IF(I28="Yes",1,2),"")),""))</f>
        <v/>
      </c>
      <c r="AS28" s="73" t="str">
        <f>IF(OR(J28="",VLOOKUP(J$1,Services!$A$1:$B$19,2,0)="Exclude"),"",IF($D28=1,IF(OR(price_limit="",price_limit="No Limit"),IF(J28="Yes",1,2),IF(SUMIFS(WhatIf!$G:$G,WhatIf!$A:$A,J$1,WhatIf!$B:$B,J28)&lt;=price_limit,IF(J28="Yes",1,2),"")),""))</f>
        <v/>
      </c>
      <c r="AT28" s="73" t="str">
        <f>IF(OR(K28="",VLOOKUP(K$1,Services!$A$1:$B$19,2,0)="Exclude"),"",IF($D28=1,IF(OR(price_limit="",price_limit="No Limit"),IF(K28="Yes",1,2),IF(SUMIFS(WhatIf!$G:$G,WhatIf!$A:$A,K$1,WhatIf!$B:$B,K28)&lt;=price_limit,IF(K28="Yes",1,2),"")),""))</f>
        <v/>
      </c>
      <c r="AU28" s="73" t="str">
        <f>IF(OR(L28="",VLOOKUP(L$1,Services!$A$1:$B$19,2,0)="Exclude"),"",IF($D28=1,IF(OR(price_limit="",price_limit="No Limit"),IF(L28="Yes",1,2),IF(SUMIFS(WhatIf!$G:$G,WhatIf!$A:$A,L$1,WhatIf!$B:$B,L28)&lt;=price_limit,IF(L28="Yes",1,2),"")),""))</f>
        <v/>
      </c>
      <c r="AV28" s="73" t="str">
        <f>IF(OR(M28="",VLOOKUP(M$1,Services!$A$1:$B$19,2,0)="Exclude"),"",IF($D28=1,IF(OR(price_limit="",price_limit="No Limit"),IF(M28="Yes",1,2),IF(SUMIFS(WhatIf!$G:$G,WhatIf!$A:$A,M$1,WhatIf!$B:$B,M28)&lt;=price_limit,IF(M28="Yes",1,2),"")),""))</f>
        <v/>
      </c>
      <c r="AW28" s="73" t="str">
        <f>IF(OR(N28="",VLOOKUP(N$1,Services!$A$1:$B$19,2,0)="Exclude"),"",IF($D28=1,IF(OR(price_limit="",price_limit="No Limit"),IF(N28="Yes",1,2),IF(SUMIFS(WhatIf!$G:$G,WhatIf!$A:$A,N$1,WhatIf!$B:$B,N28)&lt;=price_limit,IF(N28="Yes",1,2),"")),""))</f>
        <v/>
      </c>
      <c r="AX28" s="73" t="str">
        <f>IF(OR(O28="",VLOOKUP(O$1,Services!$A$1:$B$19,2,0)="Exclude"),"",IF($D28=1,IF(OR(price_limit="",price_limit="No Limit"),IF(O28="Yes",1,2),IF(SUMIFS(WhatIf!$G:$G,WhatIf!$A:$A,O$1,WhatIf!$B:$B,O28)&lt;=price_limit,IF(O28="Yes",1,2),"")),""))</f>
        <v/>
      </c>
      <c r="AY28" s="73" t="str">
        <f>IF(OR(P28="",VLOOKUP(P$1,Services!$A$1:$B$19,2,0)="Exclude"),"",IF($D28=1,IF(OR(price_limit="",price_limit="No Limit"),IF(P28="Yes",1,2),IF(SUMIFS(WhatIf!$G:$G,WhatIf!$A:$A,P$1,WhatIf!$B:$B,P28)&lt;=price_limit,IF(P28="Yes",1,2),"")),""))</f>
        <v/>
      </c>
      <c r="AZ28" s="73" t="str">
        <f>IF(OR(Q28="",VLOOKUP(Q$1,Services!$A$1:$B$19,2,0)="Exclude"),"",IF($D28=1,IF(OR(price_limit="",price_limit="No Limit"),IF(Q28="Yes",1,2),IF(SUMIFS(WhatIf!$G:$G,WhatIf!$A:$A,Q$1,WhatIf!$B:$B,Q28)&lt;=price_limit,IF(Q28="Yes",1,2),"")),""))</f>
        <v/>
      </c>
      <c r="BA28" s="73" t="str">
        <f>IF(OR(R28="",VLOOKUP(R$1,Services!$A$1:$B$19,2,0)="Exclude"),"",IF($D28=1,IF(OR(price_limit="",price_limit="No Limit"),IF(R28="Yes",1,2),IF(SUMIFS(WhatIf!$G:$G,WhatIf!$A:$A,R$1,WhatIf!$B:$B,R28)&lt;=price_limit,IF(R28="Yes",1,2),"")),""))</f>
        <v/>
      </c>
      <c r="BB28" s="73" t="str">
        <f>IF(OR(S28="",VLOOKUP(S$1,Services!$A$1:$B$19,2,0)="Exclude"),"",IF($D28=1,IF(OR(price_limit="",price_limit="No Limit"),IF(S28="Yes",1,2),IF(SUMIFS(WhatIf!$G:$G,WhatIf!$A:$A,S$1,WhatIf!$B:$B,S28)&lt;=price_limit,IF(S28="Yes",1,2),"")),""))</f>
        <v/>
      </c>
      <c r="BC28" s="73" t="str">
        <f>IF(OR(T28="",VLOOKUP(T$1,Services!$A$1:$B$19,2,0)="Exclude"),"",IF($D28=1,IF(OR(price_limit="",price_limit="No Limit"),IF(T28="Yes",1,2),IF(SUMIFS(WhatIf!$G:$G,WhatIf!$A:$A,T$1,WhatIf!$B:$B,T28)&lt;=price_limit,IF(T28="Yes",1,2),"")),""))</f>
        <v/>
      </c>
      <c r="BD28" s="73" t="str">
        <f>IF(OR(U28="",VLOOKUP(U$1,Services!$A$1:$B$19,2,0)="Exclude"),"",IF($D28=1,IF(OR(price_limit="",price_limit="No Limit"),IF(U28="Yes",1,2),IF(SUMIFS(WhatIf!$G:$G,WhatIf!$A:$A,U$1,WhatIf!$B:$B,U28)&lt;=price_limit,IF(U28="Yes",1,2),"")),""))</f>
        <v/>
      </c>
      <c r="BE28" s="3">
        <f t="shared" si="4"/>
        <v>0</v>
      </c>
      <c r="BF28" s="3">
        <f t="shared" si="5"/>
        <v>0</v>
      </c>
      <c r="BG28" s="3">
        <f>IF(MID(highlight_pick,1,1)="#",IF(INDEX(Analysis!$C$7:$E$7,1,VALUE(MID(highlight_pick,2,1)))&lt;&gt;"",IF(INDEX($A28:$BI28,1,MATCH(INDEX(Analysis!$C$7:$E$7,1,VALUE(MID(highlight_pick,2,1))),$1:$1,0))="",0,IF(INDEX($A28:$BI28,1,MATCH(INDEX(Analysis!$C$7:$E$7,1,VALUE(MID(highlight_pick,2,1))),$1:$1,0))="Yes",1,IF(ISNUMBER(SEARCH(INDEX($A28:$BI28,1,MATCH(INDEX(Analysis!$C$7:$E$7,1,VALUE(MID(highlight_pick,2,1))),$1:$1,0)),INDEX(Analysis!$C$9:$E$9,1,VALUE(MID(highlight_pick,2,1))))),2,0))),0),0)</f>
        <v>0</v>
      </c>
      <c r="BH28" s="3">
        <f>IF(MID(highlight_pick,1,1)="#",IF(INDEX(Analysis!$C$10:$E$10,1,VALUE(MID(highlight_pick,2,1)))&lt;&gt;"",IF(INDEX($A28:$BI28,1,MATCH(INDEX(Analysis!$C$10:$E$10,1,VALUE(MID(highlight_pick,2,1))),$1:$1,0))="",0,IF(INDEX($A28:$BI28,1,MATCH(INDEX(Analysis!$C$10:$E$10,1,VALUE(MID(highlight_pick,2,1))),$1:$1,0))="Yes",1,IF(ISNUMBER(SEARCH(INDEX($A28:$BI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row>
    <row r="29" spans="1:61" ht="24.9" x14ac:dyDescent="0.3">
      <c r="A29" s="19" t="s">
        <v>206</v>
      </c>
      <c r="B29" s="4" t="s">
        <v>247</v>
      </c>
      <c r="C29" s="4" t="s">
        <v>214</v>
      </c>
      <c r="D29" s="3" t="str">
        <f t="shared" ca="1" si="2"/>
        <v/>
      </c>
      <c r="F29" s="5" t="s">
        <v>549</v>
      </c>
      <c r="G29" s="5" t="s">
        <v>549</v>
      </c>
      <c r="H29" s="5" t="s">
        <v>293</v>
      </c>
      <c r="I29" s="5" t="s">
        <v>293</v>
      </c>
      <c r="J29" s="5" t="s">
        <v>293</v>
      </c>
      <c r="K29" s="5" t="s">
        <v>293</v>
      </c>
      <c r="L29" s="5" t="s">
        <v>293</v>
      </c>
      <c r="M29" s="5" t="s">
        <v>293</v>
      </c>
      <c r="N29" s="5" t="s">
        <v>1</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3"/>
        <v/>
      </c>
      <c r="AN29" s="73" t="str">
        <f>IF(OR(E29="",VLOOKUP(E$1,Services!$A$1:$B$19,2,0)="Exclude"),"",IF($D29=1,IF(OR(price_limit="",price_limit="No Limit"),IF(E29="Yes",1,2),IF(SUMIFS(WhatIf!$G:$G,WhatIf!$A:$A,E$1,WhatIf!$B:$B,E29)&lt;=price_limit,IF(E29="Yes",1,2),"")),""))</f>
        <v/>
      </c>
      <c r="AO29" s="73" t="str">
        <f ca="1">IF(OR(F29="",VLOOKUP(F$1,Services!$A$1:$B$19,2,0)="Exclude"),"",IF($D29=1,IF(OR(price_limit="",price_limit="No Limit"),IF(F29="Yes",1,2),IF(SUMIFS(WhatIf!$G:$G,WhatIf!$A:$A,F$1,WhatIf!$B:$B,F29)&lt;=price_limit,IF(F29="Yes",1,2),"")),""))</f>
        <v/>
      </c>
      <c r="AP29" s="73" t="str">
        <f ca="1">IF(OR(G29="",VLOOKUP(G$1,Services!$A$1:$B$19,2,0)="Exclude"),"",IF($D29=1,IF(OR(price_limit="",price_limit="No Limit"),IF(G29="Yes",1,2),IF(SUMIFS(WhatIf!$G:$G,WhatIf!$A:$A,G$1,WhatIf!$B:$B,G29)&lt;=price_limit,IF(G29="Yes",1,2),"")),""))</f>
        <v/>
      </c>
      <c r="AQ29" s="73" t="str">
        <f ca="1">IF(OR(H29="",VLOOKUP(H$1,Services!$A$1:$B$19,2,0)="Exclude"),"",IF($D29=1,IF(OR(price_limit="",price_limit="No Limit"),IF(H29="Yes",1,2),IF(SUMIFS(WhatIf!$G:$G,WhatIf!$A:$A,H$1,WhatIf!$B:$B,H29)&lt;=price_limit,IF(H29="Yes",1,2),"")),""))</f>
        <v/>
      </c>
      <c r="AR29" s="73" t="str">
        <f ca="1">IF(OR(I29="",VLOOKUP(I$1,Services!$A$1:$B$19,2,0)="Exclude"),"",IF($D29=1,IF(OR(price_limit="",price_limit="No Limit"),IF(I29="Yes",1,2),IF(SUMIFS(WhatIf!$G:$G,WhatIf!$A:$A,I$1,WhatIf!$B:$B,I29)&lt;=price_limit,IF(I29="Yes",1,2),"")),""))</f>
        <v/>
      </c>
      <c r="AS29" s="73" t="str">
        <f ca="1">IF(OR(J29="",VLOOKUP(J$1,Services!$A$1:$B$19,2,0)="Exclude"),"",IF($D29=1,IF(OR(price_limit="",price_limit="No Limit"),IF(J29="Yes",1,2),IF(SUMIFS(WhatIf!$G:$G,WhatIf!$A:$A,J$1,WhatIf!$B:$B,J29)&lt;=price_limit,IF(J29="Yes",1,2),"")),""))</f>
        <v/>
      </c>
      <c r="AT29" s="73" t="str">
        <f ca="1">IF(OR(K29="",VLOOKUP(K$1,Services!$A$1:$B$19,2,0)="Exclude"),"",IF($D29=1,IF(OR(price_limit="",price_limit="No Limit"),IF(K29="Yes",1,2),IF(SUMIFS(WhatIf!$G:$G,WhatIf!$A:$A,K$1,WhatIf!$B:$B,K29)&lt;=price_limit,IF(K29="Yes",1,2),"")),""))</f>
        <v/>
      </c>
      <c r="AU29" s="73" t="str">
        <f ca="1">IF(OR(L29="",VLOOKUP(L$1,Services!$A$1:$B$19,2,0)="Exclude"),"",IF($D29=1,IF(OR(price_limit="",price_limit="No Limit"),IF(L29="Yes",1,2),IF(SUMIFS(WhatIf!$G:$G,WhatIf!$A:$A,L$1,WhatIf!$B:$B,L29)&lt;=price_limit,IF(L29="Yes",1,2),"")),""))</f>
        <v/>
      </c>
      <c r="AV29" s="73" t="str">
        <f ca="1">IF(OR(M29="",VLOOKUP(M$1,Services!$A$1:$B$19,2,0)="Exclude"),"",IF($D29=1,IF(OR(price_limit="",price_limit="No Limit"),IF(M29="Yes",1,2),IF(SUMIFS(WhatIf!$G:$G,WhatIf!$A:$A,M$1,WhatIf!$B:$B,M29)&lt;=price_limit,IF(M29="Yes",1,2),"")),""))</f>
        <v/>
      </c>
      <c r="AW29" s="73" t="str">
        <f ca="1">IF(OR(N29="",VLOOKUP(N$1,Services!$A$1:$B$19,2,0)="Exclude"),"",IF($D29=1,IF(OR(price_limit="",price_limit="No Limit"),IF(N29="Yes",1,2),IF(SUMIFS(WhatIf!$G:$G,WhatIf!$A:$A,N$1,WhatIf!$B:$B,N29)&lt;=price_limit,IF(N29="Yes",1,2),"")),""))</f>
        <v/>
      </c>
      <c r="AX29" s="73" t="str">
        <f>IF(OR(O29="",VLOOKUP(O$1,Services!$A$1:$B$19,2,0)="Exclude"),"",IF($D29=1,IF(OR(price_limit="",price_limit="No Limit"),IF(O29="Yes",1,2),IF(SUMIFS(WhatIf!$G:$G,WhatIf!$A:$A,O$1,WhatIf!$B:$B,O29)&lt;=price_limit,IF(O29="Yes",1,2),"")),""))</f>
        <v/>
      </c>
      <c r="AY29" s="73" t="str">
        <f>IF(OR(P29="",VLOOKUP(P$1,Services!$A$1:$B$19,2,0)="Exclude"),"",IF($D29=1,IF(OR(price_limit="",price_limit="No Limit"),IF(P29="Yes",1,2),IF(SUMIFS(WhatIf!$G:$G,WhatIf!$A:$A,P$1,WhatIf!$B:$B,P29)&lt;=price_limit,IF(P29="Yes",1,2),"")),""))</f>
        <v/>
      </c>
      <c r="AZ29" s="73" t="str">
        <f>IF(OR(Q29="",VLOOKUP(Q$1,Services!$A$1:$B$19,2,0)="Exclude"),"",IF($D29=1,IF(OR(price_limit="",price_limit="No Limit"),IF(Q29="Yes",1,2),IF(SUMIFS(WhatIf!$G:$G,WhatIf!$A:$A,Q$1,WhatIf!$B:$B,Q29)&lt;=price_limit,IF(Q29="Yes",1,2),"")),""))</f>
        <v/>
      </c>
      <c r="BA29" s="73" t="str">
        <f>IF(OR(R29="",VLOOKUP(R$1,Services!$A$1:$B$19,2,0)="Exclude"),"",IF($D29=1,IF(OR(price_limit="",price_limit="No Limit"),IF(R29="Yes",1,2),IF(SUMIFS(WhatIf!$G:$G,WhatIf!$A:$A,R$1,WhatIf!$B:$B,R29)&lt;=price_limit,IF(R29="Yes",1,2),"")),""))</f>
        <v/>
      </c>
      <c r="BB29" s="73" t="str">
        <f>IF(OR(S29="",VLOOKUP(S$1,Services!$A$1:$B$19,2,0)="Exclude"),"",IF($D29=1,IF(OR(price_limit="",price_limit="No Limit"),IF(S29="Yes",1,2),IF(SUMIFS(WhatIf!$G:$G,WhatIf!$A:$A,S$1,WhatIf!$B:$B,S29)&lt;=price_limit,IF(S29="Yes",1,2),"")),""))</f>
        <v/>
      </c>
      <c r="BC29" s="73" t="str">
        <f>IF(OR(T29="",VLOOKUP(T$1,Services!$A$1:$B$19,2,0)="Exclude"),"",IF($D29=1,IF(OR(price_limit="",price_limit="No Limit"),IF(T29="Yes",1,2),IF(SUMIFS(WhatIf!$G:$G,WhatIf!$A:$A,T$1,WhatIf!$B:$B,T29)&lt;=price_limit,IF(T29="Yes",1,2),"")),""))</f>
        <v/>
      </c>
      <c r="BD29" s="73" t="str">
        <f>IF(OR(U29="",VLOOKUP(U$1,Services!$A$1:$B$19,2,0)="Exclude"),"",IF($D29=1,IF(OR(price_limit="",price_limit="No Limit"),IF(U29="Yes",1,2),IF(SUMIFS(WhatIf!$G:$G,WhatIf!$A:$A,U$1,WhatIf!$B:$B,U29)&lt;=price_limit,IF(U29="Yes",1,2),"")),""))</f>
        <v/>
      </c>
      <c r="BE29" s="3">
        <f t="shared" si="4"/>
        <v>0</v>
      </c>
      <c r="BF29" s="3">
        <f t="shared" si="5"/>
        <v>0</v>
      </c>
      <c r="BG29" s="3">
        <f>IF(MID(highlight_pick,1,1)="#",IF(INDEX(Analysis!$C$7:$E$7,1,VALUE(MID(highlight_pick,2,1)))&lt;&gt;"",IF(INDEX($A29:$BI29,1,MATCH(INDEX(Analysis!$C$7:$E$7,1,VALUE(MID(highlight_pick,2,1))),$1:$1,0))="",0,IF(INDEX($A29:$BI29,1,MATCH(INDEX(Analysis!$C$7:$E$7,1,VALUE(MID(highlight_pick,2,1))),$1:$1,0))="Yes",1,IF(ISNUMBER(SEARCH(INDEX($A29:$BI29,1,MATCH(INDEX(Analysis!$C$7:$E$7,1,VALUE(MID(highlight_pick,2,1))),$1:$1,0)),INDEX(Analysis!$C$9:$E$9,1,VALUE(MID(highlight_pick,2,1))))),2,0))),0),0)</f>
        <v>0</v>
      </c>
      <c r="BH29" s="3">
        <f>IF(MID(highlight_pick,1,1)="#",IF(INDEX(Analysis!$C$10:$E$10,1,VALUE(MID(highlight_pick,2,1)))&lt;&gt;"",IF(INDEX($A29:$BI29,1,MATCH(INDEX(Analysis!$C$10:$E$10,1,VALUE(MID(highlight_pick,2,1))),$1:$1,0))="",0,IF(INDEX($A29:$BI29,1,MATCH(INDEX(Analysis!$C$10:$E$10,1,VALUE(MID(highlight_pick,2,1))),$1:$1,0))="Yes",1,IF(ISNUMBER(SEARCH(INDEX($A29:$BI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row>
    <row r="30" spans="1:61" x14ac:dyDescent="0.3">
      <c r="A30" s="19" t="s">
        <v>620</v>
      </c>
      <c r="C30" s="4" t="s">
        <v>482</v>
      </c>
      <c r="D30" s="3" t="str">
        <f t="shared" ca="1" si="2"/>
        <v/>
      </c>
      <c r="F30" s="5" t="s">
        <v>556</v>
      </c>
      <c r="G30" s="5" t="s">
        <v>556</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3"/>
        <v/>
      </c>
      <c r="AN30" s="73" t="str">
        <f>IF(OR(E30="",VLOOKUP(E$1,Services!$A$1:$B$19,2,0)="Exclude"),"",IF($D30=1,IF(OR(price_limit="",price_limit="No Limit"),IF(E30="Yes",1,2),IF(SUMIFS(WhatIf!$G:$G,WhatIf!$A:$A,E$1,WhatIf!$B:$B,E30)&lt;=price_limit,IF(E30="Yes",1,2),"")),""))</f>
        <v/>
      </c>
      <c r="AO30" s="73" t="str">
        <f ca="1">IF(OR(F30="",VLOOKUP(F$1,Services!$A$1:$B$19,2,0)="Exclude"),"",IF($D30=1,IF(OR(price_limit="",price_limit="No Limit"),IF(F30="Yes",1,2),IF(SUMIFS(WhatIf!$G:$G,WhatIf!$A:$A,F$1,WhatIf!$B:$B,F30)&lt;=price_limit,IF(F30="Yes",1,2),"")),""))</f>
        <v/>
      </c>
      <c r="AP30" s="73" t="str">
        <f ca="1">IF(OR(G30="",VLOOKUP(G$1,Services!$A$1:$B$19,2,0)="Exclude"),"",IF($D30=1,IF(OR(price_limit="",price_limit="No Limit"),IF(G30="Yes",1,2),IF(SUMIFS(WhatIf!$G:$G,WhatIf!$A:$A,G$1,WhatIf!$B:$B,G30)&lt;=price_limit,IF(G30="Yes",1,2),"")),""))</f>
        <v/>
      </c>
      <c r="AQ30" s="73" t="str">
        <f>IF(OR(H30="",VLOOKUP(H$1,Services!$A$1:$B$19,2,0)="Exclude"),"",IF($D30=1,IF(OR(price_limit="",price_limit="No Limit"),IF(H30="Yes",1,2),IF(SUMIFS(WhatIf!$G:$G,WhatIf!$A:$A,H$1,WhatIf!$B:$B,H30)&lt;=price_limit,IF(H30="Yes",1,2),"")),""))</f>
        <v/>
      </c>
      <c r="AR30" s="73" t="str">
        <f>IF(OR(I30="",VLOOKUP(I$1,Services!$A$1:$B$19,2,0)="Exclude"),"",IF($D30=1,IF(OR(price_limit="",price_limit="No Limit"),IF(I30="Yes",1,2),IF(SUMIFS(WhatIf!$G:$G,WhatIf!$A:$A,I$1,WhatIf!$B:$B,I30)&lt;=price_limit,IF(I30="Yes",1,2),"")),""))</f>
        <v/>
      </c>
      <c r="AS30" s="73" t="str">
        <f>IF(OR(J30="",VLOOKUP(J$1,Services!$A$1:$B$19,2,0)="Exclude"),"",IF($D30=1,IF(OR(price_limit="",price_limit="No Limit"),IF(J30="Yes",1,2),IF(SUMIFS(WhatIf!$G:$G,WhatIf!$A:$A,J$1,WhatIf!$B:$B,J30)&lt;=price_limit,IF(J30="Yes",1,2),"")),""))</f>
        <v/>
      </c>
      <c r="AT30" s="73" t="str">
        <f>IF(OR(K30="",VLOOKUP(K$1,Services!$A$1:$B$19,2,0)="Exclude"),"",IF($D30=1,IF(OR(price_limit="",price_limit="No Limit"),IF(K30="Yes",1,2),IF(SUMIFS(WhatIf!$G:$G,WhatIf!$A:$A,K$1,WhatIf!$B:$B,K30)&lt;=price_limit,IF(K30="Yes",1,2),"")),""))</f>
        <v/>
      </c>
      <c r="AU30" s="73" t="str">
        <f>IF(OR(L30="",VLOOKUP(L$1,Services!$A$1:$B$19,2,0)="Exclude"),"",IF($D30=1,IF(OR(price_limit="",price_limit="No Limit"),IF(L30="Yes",1,2),IF(SUMIFS(WhatIf!$G:$G,WhatIf!$A:$A,L$1,WhatIf!$B:$B,L30)&lt;=price_limit,IF(L30="Yes",1,2),"")),""))</f>
        <v/>
      </c>
      <c r="AV30" s="73" t="str">
        <f>IF(OR(M30="",VLOOKUP(M$1,Services!$A$1:$B$19,2,0)="Exclude"),"",IF($D30=1,IF(OR(price_limit="",price_limit="No Limit"),IF(M30="Yes",1,2),IF(SUMIFS(WhatIf!$G:$G,WhatIf!$A:$A,M$1,WhatIf!$B:$B,M30)&lt;=price_limit,IF(M30="Yes",1,2),"")),""))</f>
        <v/>
      </c>
      <c r="AW30" s="73" t="str">
        <f>IF(OR(N30="",VLOOKUP(N$1,Services!$A$1:$B$19,2,0)="Exclude"),"",IF($D30=1,IF(OR(price_limit="",price_limit="No Limit"),IF(N30="Yes",1,2),IF(SUMIFS(WhatIf!$G:$G,WhatIf!$A:$A,N$1,WhatIf!$B:$B,N30)&lt;=price_limit,IF(N30="Yes",1,2),"")),""))</f>
        <v/>
      </c>
      <c r="AX30" s="73" t="str">
        <f>IF(OR(O30="",VLOOKUP(O$1,Services!$A$1:$B$19,2,0)="Exclude"),"",IF($D30=1,IF(OR(price_limit="",price_limit="No Limit"),IF(O30="Yes",1,2),IF(SUMIFS(WhatIf!$G:$G,WhatIf!$A:$A,O$1,WhatIf!$B:$B,O30)&lt;=price_limit,IF(O30="Yes",1,2),"")),""))</f>
        <v/>
      </c>
      <c r="AY30" s="73" t="str">
        <f>IF(OR(P30="",VLOOKUP(P$1,Services!$A$1:$B$19,2,0)="Exclude"),"",IF($D30=1,IF(OR(price_limit="",price_limit="No Limit"),IF(P30="Yes",1,2),IF(SUMIFS(WhatIf!$G:$G,WhatIf!$A:$A,P$1,WhatIf!$B:$B,P30)&lt;=price_limit,IF(P30="Yes",1,2),"")),""))</f>
        <v/>
      </c>
      <c r="AZ30" s="73" t="str">
        <f>IF(OR(Q30="",VLOOKUP(Q$1,Services!$A$1:$B$19,2,0)="Exclude"),"",IF($D30=1,IF(OR(price_limit="",price_limit="No Limit"),IF(Q30="Yes",1,2),IF(SUMIFS(WhatIf!$G:$G,WhatIf!$A:$A,Q$1,WhatIf!$B:$B,Q30)&lt;=price_limit,IF(Q30="Yes",1,2),"")),""))</f>
        <v/>
      </c>
      <c r="BA30" s="73" t="str">
        <f>IF(OR(R30="",VLOOKUP(R$1,Services!$A$1:$B$19,2,0)="Exclude"),"",IF($D30=1,IF(OR(price_limit="",price_limit="No Limit"),IF(R30="Yes",1,2),IF(SUMIFS(WhatIf!$G:$G,WhatIf!$A:$A,R$1,WhatIf!$B:$B,R30)&lt;=price_limit,IF(R30="Yes",1,2),"")),""))</f>
        <v/>
      </c>
      <c r="BB30" s="73" t="str">
        <f>IF(OR(S30="",VLOOKUP(S$1,Services!$A$1:$B$19,2,0)="Exclude"),"",IF($D30=1,IF(OR(price_limit="",price_limit="No Limit"),IF(S30="Yes",1,2),IF(SUMIFS(WhatIf!$G:$G,WhatIf!$A:$A,S$1,WhatIf!$B:$B,S30)&lt;=price_limit,IF(S30="Yes",1,2),"")),""))</f>
        <v/>
      </c>
      <c r="BC30" s="73" t="str">
        <f>IF(OR(T30="",VLOOKUP(T$1,Services!$A$1:$B$19,2,0)="Exclude"),"",IF($D30=1,IF(OR(price_limit="",price_limit="No Limit"),IF(T30="Yes",1,2),IF(SUMIFS(WhatIf!$G:$G,WhatIf!$A:$A,T$1,WhatIf!$B:$B,T30)&lt;=price_limit,IF(T30="Yes",1,2),"")),""))</f>
        <v/>
      </c>
      <c r="BD30" s="73" t="str">
        <f>IF(OR(U30="",VLOOKUP(U$1,Services!$A$1:$B$19,2,0)="Exclude"),"",IF($D30=1,IF(OR(price_limit="",price_limit="No Limit"),IF(U30="Yes",1,2),IF(SUMIFS(WhatIf!$G:$G,WhatIf!$A:$A,U$1,WhatIf!$B:$B,U30)&lt;=price_limit,IF(U30="Yes",1,2),"")),""))</f>
        <v/>
      </c>
      <c r="BE30" s="3">
        <f t="shared" si="4"/>
        <v>0</v>
      </c>
      <c r="BF30" s="3">
        <f t="shared" si="5"/>
        <v>0</v>
      </c>
      <c r="BG30" s="3">
        <f>IF(MID(highlight_pick,1,1)="#",IF(INDEX(Analysis!$C$7:$E$7,1,VALUE(MID(highlight_pick,2,1)))&lt;&gt;"",IF(INDEX($A30:$BI30,1,MATCH(INDEX(Analysis!$C$7:$E$7,1,VALUE(MID(highlight_pick,2,1))),$1:$1,0))="",0,IF(INDEX($A30:$BI30,1,MATCH(INDEX(Analysis!$C$7:$E$7,1,VALUE(MID(highlight_pick,2,1))),$1:$1,0))="Yes",1,IF(ISNUMBER(SEARCH(INDEX($A30:$BI30,1,MATCH(INDEX(Analysis!$C$7:$E$7,1,VALUE(MID(highlight_pick,2,1))),$1:$1,0)),INDEX(Analysis!$C$9:$E$9,1,VALUE(MID(highlight_pick,2,1))))),2,0))),0),0)</f>
        <v>0</v>
      </c>
      <c r="BH30" s="3">
        <f>IF(MID(highlight_pick,1,1)="#",IF(INDEX(Analysis!$C$10:$E$10,1,VALUE(MID(highlight_pick,2,1)))&lt;&gt;"",IF(INDEX($A30:$BI30,1,MATCH(INDEX(Analysis!$C$10:$E$10,1,VALUE(MID(highlight_pick,2,1))),$1:$1,0))="",0,IF(INDEX($A30:$BI30,1,MATCH(INDEX(Analysis!$C$10:$E$10,1,VALUE(MID(highlight_pick,2,1))),$1:$1,0))="Yes",1,IF(ISNUMBER(SEARCH(INDEX($A30:$BI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row>
    <row r="31" spans="1:61" x14ac:dyDescent="0.3">
      <c r="A31" s="19" t="s">
        <v>619</v>
      </c>
      <c r="C31" s="4" t="s">
        <v>482</v>
      </c>
      <c r="D31" s="3" t="str">
        <f t="shared" ca="1" si="2"/>
        <v/>
      </c>
      <c r="F31" s="5" t="s">
        <v>556</v>
      </c>
      <c r="G31" s="5" t="s">
        <v>556</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3"/>
        <v/>
      </c>
      <c r="AN31" s="73" t="str">
        <f>IF(OR(E31="",VLOOKUP(E$1,Services!$A$1:$B$19,2,0)="Exclude"),"",IF($D31=1,IF(OR(price_limit="",price_limit="No Limit"),IF(E31="Yes",1,2),IF(SUMIFS(WhatIf!$G:$G,WhatIf!$A:$A,E$1,WhatIf!$B:$B,E31)&lt;=price_limit,IF(E31="Yes",1,2),"")),""))</f>
        <v/>
      </c>
      <c r="AO31" s="73" t="str">
        <f ca="1">IF(OR(F31="",VLOOKUP(F$1,Services!$A$1:$B$19,2,0)="Exclude"),"",IF($D31=1,IF(OR(price_limit="",price_limit="No Limit"),IF(F31="Yes",1,2),IF(SUMIFS(WhatIf!$G:$G,WhatIf!$A:$A,F$1,WhatIf!$B:$B,F31)&lt;=price_limit,IF(F31="Yes",1,2),"")),""))</f>
        <v/>
      </c>
      <c r="AP31" s="73" t="str">
        <f ca="1">IF(OR(G31="",VLOOKUP(G$1,Services!$A$1:$B$19,2,0)="Exclude"),"",IF($D31=1,IF(OR(price_limit="",price_limit="No Limit"),IF(G31="Yes",1,2),IF(SUMIFS(WhatIf!$G:$G,WhatIf!$A:$A,G$1,WhatIf!$B:$B,G31)&lt;=price_limit,IF(G31="Yes",1,2),"")),""))</f>
        <v/>
      </c>
      <c r="AQ31" s="73" t="str">
        <f>IF(OR(H31="",VLOOKUP(H$1,Services!$A$1:$B$19,2,0)="Exclude"),"",IF($D31=1,IF(OR(price_limit="",price_limit="No Limit"),IF(H31="Yes",1,2),IF(SUMIFS(WhatIf!$G:$G,WhatIf!$A:$A,H$1,WhatIf!$B:$B,H31)&lt;=price_limit,IF(H31="Yes",1,2),"")),""))</f>
        <v/>
      </c>
      <c r="AR31" s="73" t="str">
        <f>IF(OR(I31="",VLOOKUP(I$1,Services!$A$1:$B$19,2,0)="Exclude"),"",IF($D31=1,IF(OR(price_limit="",price_limit="No Limit"),IF(I31="Yes",1,2),IF(SUMIFS(WhatIf!$G:$G,WhatIf!$A:$A,I$1,WhatIf!$B:$B,I31)&lt;=price_limit,IF(I31="Yes",1,2),"")),""))</f>
        <v/>
      </c>
      <c r="AS31" s="73" t="str">
        <f>IF(OR(J31="",VLOOKUP(J$1,Services!$A$1:$B$19,2,0)="Exclude"),"",IF($D31=1,IF(OR(price_limit="",price_limit="No Limit"),IF(J31="Yes",1,2),IF(SUMIFS(WhatIf!$G:$G,WhatIf!$A:$A,J$1,WhatIf!$B:$B,J31)&lt;=price_limit,IF(J31="Yes",1,2),"")),""))</f>
        <v/>
      </c>
      <c r="AT31" s="73" t="str">
        <f>IF(OR(K31="",VLOOKUP(K$1,Services!$A$1:$B$19,2,0)="Exclude"),"",IF($D31=1,IF(OR(price_limit="",price_limit="No Limit"),IF(K31="Yes",1,2),IF(SUMIFS(WhatIf!$G:$G,WhatIf!$A:$A,K$1,WhatIf!$B:$B,K31)&lt;=price_limit,IF(K31="Yes",1,2),"")),""))</f>
        <v/>
      </c>
      <c r="AU31" s="73" t="str">
        <f>IF(OR(L31="",VLOOKUP(L$1,Services!$A$1:$B$19,2,0)="Exclude"),"",IF($D31=1,IF(OR(price_limit="",price_limit="No Limit"),IF(L31="Yes",1,2),IF(SUMIFS(WhatIf!$G:$G,WhatIf!$A:$A,L$1,WhatIf!$B:$B,L31)&lt;=price_limit,IF(L31="Yes",1,2),"")),""))</f>
        <v/>
      </c>
      <c r="AV31" s="73" t="str">
        <f>IF(OR(M31="",VLOOKUP(M$1,Services!$A$1:$B$19,2,0)="Exclude"),"",IF($D31=1,IF(OR(price_limit="",price_limit="No Limit"),IF(M31="Yes",1,2),IF(SUMIFS(WhatIf!$G:$G,WhatIf!$A:$A,M$1,WhatIf!$B:$B,M31)&lt;=price_limit,IF(M31="Yes",1,2),"")),""))</f>
        <v/>
      </c>
      <c r="AW31" s="73" t="str">
        <f>IF(OR(N31="",VLOOKUP(N$1,Services!$A$1:$B$19,2,0)="Exclude"),"",IF($D31=1,IF(OR(price_limit="",price_limit="No Limit"),IF(N31="Yes",1,2),IF(SUMIFS(WhatIf!$G:$G,WhatIf!$A:$A,N$1,WhatIf!$B:$B,N31)&lt;=price_limit,IF(N31="Yes",1,2),"")),""))</f>
        <v/>
      </c>
      <c r="AX31" s="73" t="str">
        <f>IF(OR(O31="",VLOOKUP(O$1,Services!$A$1:$B$19,2,0)="Exclude"),"",IF($D31=1,IF(OR(price_limit="",price_limit="No Limit"),IF(O31="Yes",1,2),IF(SUMIFS(WhatIf!$G:$G,WhatIf!$A:$A,O$1,WhatIf!$B:$B,O31)&lt;=price_limit,IF(O31="Yes",1,2),"")),""))</f>
        <v/>
      </c>
      <c r="AY31" s="73" t="str">
        <f>IF(OR(P31="",VLOOKUP(P$1,Services!$A$1:$B$19,2,0)="Exclude"),"",IF($D31=1,IF(OR(price_limit="",price_limit="No Limit"),IF(P31="Yes",1,2),IF(SUMIFS(WhatIf!$G:$G,WhatIf!$A:$A,P$1,WhatIf!$B:$B,P31)&lt;=price_limit,IF(P31="Yes",1,2),"")),""))</f>
        <v/>
      </c>
      <c r="AZ31" s="73" t="str">
        <f>IF(OR(Q31="",VLOOKUP(Q$1,Services!$A$1:$B$19,2,0)="Exclude"),"",IF($D31=1,IF(OR(price_limit="",price_limit="No Limit"),IF(Q31="Yes",1,2),IF(SUMIFS(WhatIf!$G:$G,WhatIf!$A:$A,Q$1,WhatIf!$B:$B,Q31)&lt;=price_limit,IF(Q31="Yes",1,2),"")),""))</f>
        <v/>
      </c>
      <c r="BA31" s="73" t="str">
        <f>IF(OR(R31="",VLOOKUP(R$1,Services!$A$1:$B$19,2,0)="Exclude"),"",IF($D31=1,IF(OR(price_limit="",price_limit="No Limit"),IF(R31="Yes",1,2),IF(SUMIFS(WhatIf!$G:$G,WhatIf!$A:$A,R$1,WhatIf!$B:$B,R31)&lt;=price_limit,IF(R31="Yes",1,2),"")),""))</f>
        <v/>
      </c>
      <c r="BB31" s="73" t="str">
        <f>IF(OR(S31="",VLOOKUP(S$1,Services!$A$1:$B$19,2,0)="Exclude"),"",IF($D31=1,IF(OR(price_limit="",price_limit="No Limit"),IF(S31="Yes",1,2),IF(SUMIFS(WhatIf!$G:$G,WhatIf!$A:$A,S$1,WhatIf!$B:$B,S31)&lt;=price_limit,IF(S31="Yes",1,2),"")),""))</f>
        <v/>
      </c>
      <c r="BC31" s="73" t="str">
        <f>IF(OR(T31="",VLOOKUP(T$1,Services!$A$1:$B$19,2,0)="Exclude"),"",IF($D31=1,IF(OR(price_limit="",price_limit="No Limit"),IF(T31="Yes",1,2),IF(SUMIFS(WhatIf!$G:$G,WhatIf!$A:$A,T$1,WhatIf!$B:$B,T31)&lt;=price_limit,IF(T31="Yes",1,2),"")),""))</f>
        <v/>
      </c>
      <c r="BD31" s="73" t="str">
        <f>IF(OR(U31="",VLOOKUP(U$1,Services!$A$1:$B$19,2,0)="Exclude"),"",IF($D31=1,IF(OR(price_limit="",price_limit="No Limit"),IF(U31="Yes",1,2),IF(SUMIFS(WhatIf!$G:$G,WhatIf!$A:$A,U$1,WhatIf!$B:$B,U31)&lt;=price_limit,IF(U31="Yes",1,2),"")),""))</f>
        <v/>
      </c>
      <c r="BE31" s="3">
        <f t="shared" si="4"/>
        <v>0</v>
      </c>
      <c r="BF31" s="3">
        <f t="shared" si="5"/>
        <v>0</v>
      </c>
      <c r="BG31" s="3">
        <f>IF(MID(highlight_pick,1,1)="#",IF(INDEX(Analysis!$C$7:$E$7,1,VALUE(MID(highlight_pick,2,1)))&lt;&gt;"",IF(INDEX($A31:$BI31,1,MATCH(INDEX(Analysis!$C$7:$E$7,1,VALUE(MID(highlight_pick,2,1))),$1:$1,0))="",0,IF(INDEX($A31:$BI31,1,MATCH(INDEX(Analysis!$C$7:$E$7,1,VALUE(MID(highlight_pick,2,1))),$1:$1,0))="Yes",1,IF(ISNUMBER(SEARCH(INDEX($A31:$BI31,1,MATCH(INDEX(Analysis!$C$7:$E$7,1,VALUE(MID(highlight_pick,2,1))),$1:$1,0)),INDEX(Analysis!$C$9:$E$9,1,VALUE(MID(highlight_pick,2,1))))),2,0))),0),0)</f>
        <v>0</v>
      </c>
      <c r="BH31" s="3">
        <f>IF(MID(highlight_pick,1,1)="#",IF(INDEX(Analysis!$C$10:$E$10,1,VALUE(MID(highlight_pick,2,1)))&lt;&gt;"",IF(INDEX($A31:$BI31,1,MATCH(INDEX(Analysis!$C$10:$E$10,1,VALUE(MID(highlight_pick,2,1))),$1:$1,0))="",0,IF(INDEX($A31:$BI31,1,MATCH(INDEX(Analysis!$C$10:$E$10,1,VALUE(MID(highlight_pick,2,1))),$1:$1,0))="Yes",1,IF(ISNUMBER(SEARCH(INDEX($A31:$BI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row>
    <row r="32" spans="1:61" x14ac:dyDescent="0.3">
      <c r="A32" s="19" t="s">
        <v>703</v>
      </c>
      <c r="B32" s="4" t="s">
        <v>877</v>
      </c>
      <c r="C32" s="4" t="s">
        <v>475</v>
      </c>
      <c r="D32" s="3" t="str">
        <f t="shared" ca="1" si="2"/>
        <v/>
      </c>
      <c r="J32" s="5" t="s">
        <v>1</v>
      </c>
      <c r="K32" s="5" t="s">
        <v>1</v>
      </c>
      <c r="L32" s="5" t="s">
        <v>1</v>
      </c>
      <c r="M32" s="5" t="s">
        <v>1</v>
      </c>
      <c r="N32" s="5" t="s">
        <v>1</v>
      </c>
      <c r="Q32" s="5" t="s">
        <v>1</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3"/>
        <v/>
      </c>
      <c r="AN32" s="73" t="str">
        <f>IF(OR(E32="",VLOOKUP(E$1,Services!$A$1:$B$19,2,0)="Exclude"),"",IF($D32=1,IF(OR(price_limit="",price_limit="No Limit"),IF(E32="Yes",1,2),IF(SUMIFS(WhatIf!$G:$G,WhatIf!$A:$A,E$1,WhatIf!$B:$B,E32)&lt;=price_limit,IF(E32="Yes",1,2),"")),""))</f>
        <v/>
      </c>
      <c r="AO32" s="73" t="str">
        <f>IF(OR(F32="",VLOOKUP(F$1,Services!$A$1:$B$19,2,0)="Exclude"),"",IF($D32=1,IF(OR(price_limit="",price_limit="No Limit"),IF(F32="Yes",1,2),IF(SUMIFS(WhatIf!$G:$G,WhatIf!$A:$A,F$1,WhatIf!$B:$B,F32)&lt;=price_limit,IF(F32="Yes",1,2),"")),""))</f>
        <v/>
      </c>
      <c r="AP32" s="73" t="str">
        <f>IF(OR(G32="",VLOOKUP(G$1,Services!$A$1:$B$19,2,0)="Exclude"),"",IF($D32=1,IF(OR(price_limit="",price_limit="No Limit"),IF(G32="Yes",1,2),IF(SUMIFS(WhatIf!$G:$G,WhatIf!$A:$A,G$1,WhatIf!$B:$B,G32)&lt;=price_limit,IF(G32="Yes",1,2),"")),""))</f>
        <v/>
      </c>
      <c r="AQ32" s="73" t="str">
        <f>IF(OR(H32="",VLOOKUP(H$1,Services!$A$1:$B$19,2,0)="Exclude"),"",IF($D32=1,IF(OR(price_limit="",price_limit="No Limit"),IF(H32="Yes",1,2),IF(SUMIFS(WhatIf!$G:$G,WhatIf!$A:$A,H$1,WhatIf!$B:$B,H32)&lt;=price_limit,IF(H32="Yes",1,2),"")),""))</f>
        <v/>
      </c>
      <c r="AR32" s="73" t="str">
        <f>IF(OR(I32="",VLOOKUP(I$1,Services!$A$1:$B$19,2,0)="Exclude"),"",IF($D32=1,IF(OR(price_limit="",price_limit="No Limit"),IF(I32="Yes",1,2),IF(SUMIFS(WhatIf!$G:$G,WhatIf!$A:$A,I$1,WhatIf!$B:$B,I32)&lt;=price_limit,IF(I32="Yes",1,2),"")),""))</f>
        <v/>
      </c>
      <c r="AS32" s="73" t="str">
        <f ca="1">IF(OR(J32="",VLOOKUP(J$1,Services!$A$1:$B$19,2,0)="Exclude"),"",IF($D32=1,IF(OR(price_limit="",price_limit="No Limit"),IF(J32="Yes",1,2),IF(SUMIFS(WhatIf!$G:$G,WhatIf!$A:$A,J$1,WhatIf!$B:$B,J32)&lt;=price_limit,IF(J32="Yes",1,2),"")),""))</f>
        <v/>
      </c>
      <c r="AT32" s="73" t="str">
        <f ca="1">IF(OR(K32="",VLOOKUP(K$1,Services!$A$1:$B$19,2,0)="Exclude"),"",IF($D32=1,IF(OR(price_limit="",price_limit="No Limit"),IF(K32="Yes",1,2),IF(SUMIFS(WhatIf!$G:$G,WhatIf!$A:$A,K$1,WhatIf!$B:$B,K32)&lt;=price_limit,IF(K32="Yes",1,2),"")),""))</f>
        <v/>
      </c>
      <c r="AU32" s="73" t="str">
        <f ca="1">IF(OR(L32="",VLOOKUP(L$1,Services!$A$1:$B$19,2,0)="Exclude"),"",IF($D32=1,IF(OR(price_limit="",price_limit="No Limit"),IF(L32="Yes",1,2),IF(SUMIFS(WhatIf!$G:$G,WhatIf!$A:$A,L$1,WhatIf!$B:$B,L32)&lt;=price_limit,IF(L32="Yes",1,2),"")),""))</f>
        <v/>
      </c>
      <c r="AV32" s="73" t="str">
        <f ca="1">IF(OR(M32="",VLOOKUP(M$1,Services!$A$1:$B$19,2,0)="Exclude"),"",IF($D32=1,IF(OR(price_limit="",price_limit="No Limit"),IF(M32="Yes",1,2),IF(SUMIFS(WhatIf!$G:$G,WhatIf!$A:$A,M$1,WhatIf!$B:$B,M32)&lt;=price_limit,IF(M32="Yes",1,2),"")),""))</f>
        <v/>
      </c>
      <c r="AW32" s="73" t="str">
        <f ca="1">IF(OR(N32="",VLOOKUP(N$1,Services!$A$1:$B$19,2,0)="Exclude"),"",IF($D32=1,IF(OR(price_limit="",price_limit="No Limit"),IF(N32="Yes",1,2),IF(SUMIFS(WhatIf!$G:$G,WhatIf!$A:$A,N$1,WhatIf!$B:$B,N32)&lt;=price_limit,IF(N32="Yes",1,2),"")),""))</f>
        <v/>
      </c>
      <c r="AX32" s="73" t="str">
        <f>IF(OR(O32="",VLOOKUP(O$1,Services!$A$1:$B$19,2,0)="Exclude"),"",IF($D32=1,IF(OR(price_limit="",price_limit="No Limit"),IF(O32="Yes",1,2),IF(SUMIFS(WhatIf!$G:$G,WhatIf!$A:$A,O$1,WhatIf!$B:$B,O32)&lt;=price_limit,IF(O32="Yes",1,2),"")),""))</f>
        <v/>
      </c>
      <c r="AY32" s="73" t="str">
        <f>IF(OR(P32="",VLOOKUP(P$1,Services!$A$1:$B$19,2,0)="Exclude"),"",IF($D32=1,IF(OR(price_limit="",price_limit="No Limit"),IF(P32="Yes",1,2),IF(SUMIFS(WhatIf!$G:$G,WhatIf!$A:$A,P$1,WhatIf!$B:$B,P32)&lt;=price_limit,IF(P32="Yes",1,2),"")),""))</f>
        <v/>
      </c>
      <c r="AZ32" s="73" t="str">
        <f ca="1">IF(OR(Q32="",VLOOKUP(Q$1,Services!$A$1:$B$19,2,0)="Exclude"),"",IF($D32=1,IF(OR(price_limit="",price_limit="No Limit"),IF(Q32="Yes",1,2),IF(SUMIFS(WhatIf!$G:$G,WhatIf!$A:$A,Q$1,WhatIf!$B:$B,Q32)&lt;=price_limit,IF(Q32="Yes",1,2),"")),""))</f>
        <v/>
      </c>
      <c r="BA32" s="73" t="str">
        <f>IF(OR(R32="",VLOOKUP(R$1,Services!$A$1:$B$19,2,0)="Exclude"),"",IF($D32=1,IF(OR(price_limit="",price_limit="No Limit"),IF(R32="Yes",1,2),IF(SUMIFS(WhatIf!$G:$G,WhatIf!$A:$A,R$1,WhatIf!$B:$B,R32)&lt;=price_limit,IF(R32="Yes",1,2),"")),""))</f>
        <v/>
      </c>
      <c r="BB32" s="73" t="str">
        <f>IF(OR(S32="",VLOOKUP(S$1,Services!$A$1:$B$19,2,0)="Exclude"),"",IF($D32=1,IF(OR(price_limit="",price_limit="No Limit"),IF(S32="Yes",1,2),IF(SUMIFS(WhatIf!$G:$G,WhatIf!$A:$A,S$1,WhatIf!$B:$B,S32)&lt;=price_limit,IF(S32="Yes",1,2),"")),""))</f>
        <v/>
      </c>
      <c r="BC32" s="73" t="str">
        <f>IF(OR(T32="",VLOOKUP(T$1,Services!$A$1:$B$19,2,0)="Exclude"),"",IF($D32=1,IF(OR(price_limit="",price_limit="No Limit"),IF(T32="Yes",1,2),IF(SUMIFS(WhatIf!$G:$G,WhatIf!$A:$A,T$1,WhatIf!$B:$B,T32)&lt;=price_limit,IF(T32="Yes",1,2),"")),""))</f>
        <v/>
      </c>
      <c r="BD32" s="73" t="str">
        <f>IF(OR(U32="",VLOOKUP(U$1,Services!$A$1:$B$19,2,0)="Exclude"),"",IF($D32=1,IF(OR(price_limit="",price_limit="No Limit"),IF(U32="Yes",1,2),IF(SUMIFS(WhatIf!$G:$G,WhatIf!$A:$A,U$1,WhatIf!$B:$B,U32)&lt;=price_limit,IF(U32="Yes",1,2),"")),""))</f>
        <v/>
      </c>
      <c r="BE32" s="3">
        <f t="shared" si="4"/>
        <v>0</v>
      </c>
      <c r="BF32" s="3">
        <f t="shared" si="5"/>
        <v>0</v>
      </c>
      <c r="BG32" s="3">
        <f>IF(MID(highlight_pick,1,1)="#",IF(INDEX(Analysis!$C$7:$E$7,1,VALUE(MID(highlight_pick,2,1)))&lt;&gt;"",IF(INDEX($A32:$BI32,1,MATCH(INDEX(Analysis!$C$7:$E$7,1,VALUE(MID(highlight_pick,2,1))),$1:$1,0))="",0,IF(INDEX($A32:$BI32,1,MATCH(INDEX(Analysis!$C$7:$E$7,1,VALUE(MID(highlight_pick,2,1))),$1:$1,0))="Yes",1,IF(ISNUMBER(SEARCH(INDEX($A32:$BI32,1,MATCH(INDEX(Analysis!$C$7:$E$7,1,VALUE(MID(highlight_pick,2,1))),$1:$1,0)),INDEX(Analysis!$C$9:$E$9,1,VALUE(MID(highlight_pick,2,1))))),2,0))),0),0)</f>
        <v>0</v>
      </c>
      <c r="BH32" s="3">
        <f>IF(MID(highlight_pick,1,1)="#",IF(INDEX(Analysis!$C$10:$E$10,1,VALUE(MID(highlight_pick,2,1)))&lt;&gt;"",IF(INDEX($A32:$BI32,1,MATCH(INDEX(Analysis!$C$10:$E$10,1,VALUE(MID(highlight_pick,2,1))),$1:$1,0))="",0,IF(INDEX($A32:$BI32,1,MATCH(INDEX(Analysis!$C$10:$E$10,1,VALUE(MID(highlight_pick,2,1))),$1:$1,0))="Yes",1,IF(ISNUMBER(SEARCH(INDEX($A32:$BI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row>
    <row r="33" spans="1:61" x14ac:dyDescent="0.3">
      <c r="A33" s="19" t="s">
        <v>90</v>
      </c>
      <c r="B33" s="4" t="s">
        <v>247</v>
      </c>
      <c r="C33" s="4" t="s">
        <v>475</v>
      </c>
      <c r="D33" s="3" t="str">
        <f t="shared" ca="1" si="2"/>
        <v/>
      </c>
      <c r="F33" s="5" t="s">
        <v>530</v>
      </c>
      <c r="G33" s="5" t="s">
        <v>530</v>
      </c>
      <c r="H33" s="5" t="s">
        <v>293</v>
      </c>
      <c r="I33" s="5" t="s">
        <v>293</v>
      </c>
      <c r="J33" s="5" t="s">
        <v>293</v>
      </c>
      <c r="K33" s="5" t="s">
        <v>293</v>
      </c>
      <c r="L33" s="5" t="s">
        <v>293</v>
      </c>
      <c r="M33" s="5" t="s">
        <v>293</v>
      </c>
      <c r="N33" s="5" t="s">
        <v>1</v>
      </c>
      <c r="O33" s="6"/>
      <c r="P33" s="6"/>
      <c r="Q33" s="6" t="s">
        <v>318</v>
      </c>
      <c r="R33" s="6" t="s">
        <v>856</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3"/>
        <v/>
      </c>
      <c r="AN33" s="73" t="str">
        <f>IF(OR(E33="",VLOOKUP(E$1,Services!$A$1:$B$19,2,0)="Exclude"),"",IF($D33=1,IF(OR(price_limit="",price_limit="No Limit"),IF(E33="Yes",1,2),IF(SUMIFS(WhatIf!$G:$G,WhatIf!$A:$A,E$1,WhatIf!$B:$B,E33)&lt;=price_limit,IF(E33="Yes",1,2),"")),""))</f>
        <v/>
      </c>
      <c r="AO33" s="73" t="str">
        <f ca="1">IF(OR(F33="",VLOOKUP(F$1,Services!$A$1:$B$19,2,0)="Exclude"),"",IF($D33=1,IF(OR(price_limit="",price_limit="No Limit"),IF(F33="Yes",1,2),IF(SUMIFS(WhatIf!$G:$G,WhatIf!$A:$A,F$1,WhatIf!$B:$B,F33)&lt;=price_limit,IF(F33="Yes",1,2),"")),""))</f>
        <v/>
      </c>
      <c r="AP33" s="73" t="str">
        <f ca="1">IF(OR(G33="",VLOOKUP(G$1,Services!$A$1:$B$19,2,0)="Exclude"),"",IF($D33=1,IF(OR(price_limit="",price_limit="No Limit"),IF(G33="Yes",1,2),IF(SUMIFS(WhatIf!$G:$G,WhatIf!$A:$A,G$1,WhatIf!$B:$B,G33)&lt;=price_limit,IF(G33="Yes",1,2),"")),""))</f>
        <v/>
      </c>
      <c r="AQ33" s="73" t="str">
        <f ca="1">IF(OR(H33="",VLOOKUP(H$1,Services!$A$1:$B$19,2,0)="Exclude"),"",IF($D33=1,IF(OR(price_limit="",price_limit="No Limit"),IF(H33="Yes",1,2),IF(SUMIFS(WhatIf!$G:$G,WhatIf!$A:$A,H$1,WhatIf!$B:$B,H33)&lt;=price_limit,IF(H33="Yes",1,2),"")),""))</f>
        <v/>
      </c>
      <c r="AR33" s="73" t="str">
        <f ca="1">IF(OR(I33="",VLOOKUP(I$1,Services!$A$1:$B$19,2,0)="Exclude"),"",IF($D33=1,IF(OR(price_limit="",price_limit="No Limit"),IF(I33="Yes",1,2),IF(SUMIFS(WhatIf!$G:$G,WhatIf!$A:$A,I$1,WhatIf!$B:$B,I33)&lt;=price_limit,IF(I33="Yes",1,2),"")),""))</f>
        <v/>
      </c>
      <c r="AS33" s="73" t="str">
        <f ca="1">IF(OR(J33="",VLOOKUP(J$1,Services!$A$1:$B$19,2,0)="Exclude"),"",IF($D33=1,IF(OR(price_limit="",price_limit="No Limit"),IF(J33="Yes",1,2),IF(SUMIFS(WhatIf!$G:$G,WhatIf!$A:$A,J$1,WhatIf!$B:$B,J33)&lt;=price_limit,IF(J33="Yes",1,2),"")),""))</f>
        <v/>
      </c>
      <c r="AT33" s="73" t="str">
        <f ca="1">IF(OR(K33="",VLOOKUP(K$1,Services!$A$1:$B$19,2,0)="Exclude"),"",IF($D33=1,IF(OR(price_limit="",price_limit="No Limit"),IF(K33="Yes",1,2),IF(SUMIFS(WhatIf!$G:$G,WhatIf!$A:$A,K$1,WhatIf!$B:$B,K33)&lt;=price_limit,IF(K33="Yes",1,2),"")),""))</f>
        <v/>
      </c>
      <c r="AU33" s="73" t="str">
        <f ca="1">IF(OR(L33="",VLOOKUP(L$1,Services!$A$1:$B$19,2,0)="Exclude"),"",IF($D33=1,IF(OR(price_limit="",price_limit="No Limit"),IF(L33="Yes",1,2),IF(SUMIFS(WhatIf!$G:$G,WhatIf!$A:$A,L$1,WhatIf!$B:$B,L33)&lt;=price_limit,IF(L33="Yes",1,2),"")),""))</f>
        <v/>
      </c>
      <c r="AV33" s="73" t="str">
        <f ca="1">IF(OR(M33="",VLOOKUP(M$1,Services!$A$1:$B$19,2,0)="Exclude"),"",IF($D33=1,IF(OR(price_limit="",price_limit="No Limit"),IF(M33="Yes",1,2),IF(SUMIFS(WhatIf!$G:$G,WhatIf!$A:$A,M$1,WhatIf!$B:$B,M33)&lt;=price_limit,IF(M33="Yes",1,2),"")),""))</f>
        <v/>
      </c>
      <c r="AW33" s="73" t="str">
        <f ca="1">IF(OR(N33="",VLOOKUP(N$1,Services!$A$1:$B$19,2,0)="Exclude"),"",IF($D33=1,IF(OR(price_limit="",price_limit="No Limit"),IF(N33="Yes",1,2),IF(SUMIFS(WhatIf!$G:$G,WhatIf!$A:$A,N$1,WhatIf!$B:$B,N33)&lt;=price_limit,IF(N33="Yes",1,2),"")),""))</f>
        <v/>
      </c>
      <c r="AX33" s="73" t="str">
        <f>IF(OR(O33="",VLOOKUP(O$1,Services!$A$1:$B$19,2,0)="Exclude"),"",IF($D33=1,IF(OR(price_limit="",price_limit="No Limit"),IF(O33="Yes",1,2),IF(SUMIFS(WhatIf!$G:$G,WhatIf!$A:$A,O$1,WhatIf!$B:$B,O33)&lt;=price_limit,IF(O33="Yes",1,2),"")),""))</f>
        <v/>
      </c>
      <c r="AY33" s="73" t="str">
        <f>IF(OR(P33="",VLOOKUP(P$1,Services!$A$1:$B$19,2,0)="Exclude"),"",IF($D33=1,IF(OR(price_limit="",price_limit="No Limit"),IF(P33="Yes",1,2),IF(SUMIFS(WhatIf!$G:$G,WhatIf!$A:$A,P$1,WhatIf!$B:$B,P33)&lt;=price_limit,IF(P33="Yes",1,2),"")),""))</f>
        <v/>
      </c>
      <c r="AZ33" s="73" t="str">
        <f ca="1">IF(OR(Q33="",VLOOKUP(Q$1,Services!$A$1:$B$19,2,0)="Exclude"),"",IF($D33=1,IF(OR(price_limit="",price_limit="No Limit"),IF(Q33="Yes",1,2),IF(SUMIFS(WhatIf!$G:$G,WhatIf!$A:$A,Q$1,WhatIf!$B:$B,Q33)&lt;=price_limit,IF(Q33="Yes",1,2),"")),""))</f>
        <v/>
      </c>
      <c r="BA33" s="73" t="str">
        <f ca="1">IF(OR(R33="",VLOOKUP(R$1,Services!$A$1:$B$19,2,0)="Exclude"),"",IF($D33=1,IF(OR(price_limit="",price_limit="No Limit"),IF(R33="Yes",1,2),IF(SUMIFS(WhatIf!$G:$G,WhatIf!$A:$A,R$1,WhatIf!$B:$B,R33)&lt;=price_limit,IF(R33="Yes",1,2),"")),""))</f>
        <v/>
      </c>
      <c r="BB33" s="73" t="str">
        <f>IF(OR(S33="",VLOOKUP(S$1,Services!$A$1:$B$19,2,0)="Exclude"),"",IF($D33=1,IF(OR(price_limit="",price_limit="No Limit"),IF(S33="Yes",1,2),IF(SUMIFS(WhatIf!$G:$G,WhatIf!$A:$A,S$1,WhatIf!$B:$B,S33)&lt;=price_limit,IF(S33="Yes",1,2),"")),""))</f>
        <v/>
      </c>
      <c r="BC33" s="73" t="str">
        <f>IF(OR(T33="",VLOOKUP(T$1,Services!$A$1:$B$19,2,0)="Exclude"),"",IF($D33=1,IF(OR(price_limit="",price_limit="No Limit"),IF(T33="Yes",1,2),IF(SUMIFS(WhatIf!$G:$G,WhatIf!$A:$A,T$1,WhatIf!$B:$B,T33)&lt;=price_limit,IF(T33="Yes",1,2),"")),""))</f>
        <v/>
      </c>
      <c r="BD33" s="73" t="str">
        <f>IF(OR(U33="",VLOOKUP(U$1,Services!$A$1:$B$19,2,0)="Exclude"),"",IF($D33=1,IF(OR(price_limit="",price_limit="No Limit"),IF(U33="Yes",1,2),IF(SUMIFS(WhatIf!$G:$G,WhatIf!$A:$A,U$1,WhatIf!$B:$B,U33)&lt;=price_limit,IF(U33="Yes",1,2),"")),""))</f>
        <v/>
      </c>
      <c r="BE33" s="3">
        <f t="shared" si="4"/>
        <v>0</v>
      </c>
      <c r="BF33" s="3">
        <f t="shared" si="5"/>
        <v>0</v>
      </c>
      <c r="BG33" s="3">
        <f>IF(MID(highlight_pick,1,1)="#",IF(INDEX(Analysis!$C$7:$E$7,1,VALUE(MID(highlight_pick,2,1)))&lt;&gt;"",IF(INDEX($A33:$BI33,1,MATCH(INDEX(Analysis!$C$7:$E$7,1,VALUE(MID(highlight_pick,2,1))),$1:$1,0))="",0,IF(INDEX($A33:$BI33,1,MATCH(INDEX(Analysis!$C$7:$E$7,1,VALUE(MID(highlight_pick,2,1))),$1:$1,0))="Yes",1,IF(ISNUMBER(SEARCH(INDEX($A33:$BI33,1,MATCH(INDEX(Analysis!$C$7:$E$7,1,VALUE(MID(highlight_pick,2,1))),$1:$1,0)),INDEX(Analysis!$C$9:$E$9,1,VALUE(MID(highlight_pick,2,1))))),2,0))),0),0)</f>
        <v>0</v>
      </c>
      <c r="BH33" s="3">
        <f>IF(MID(highlight_pick,1,1)="#",IF(INDEX(Analysis!$C$10:$E$10,1,VALUE(MID(highlight_pick,2,1)))&lt;&gt;"",IF(INDEX($A33:$BI33,1,MATCH(INDEX(Analysis!$C$10:$E$10,1,VALUE(MID(highlight_pick,2,1))),$1:$1,0))="",0,IF(INDEX($A33:$BI33,1,MATCH(INDEX(Analysis!$C$10:$E$10,1,VALUE(MID(highlight_pick,2,1))),$1:$1,0))="Yes",1,IF(ISNUMBER(SEARCH(INDEX($A33:$BI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row>
    <row r="34" spans="1:61" x14ac:dyDescent="0.3">
      <c r="A34" s="19" t="s">
        <v>258</v>
      </c>
      <c r="B34" s="4" t="s">
        <v>247</v>
      </c>
      <c r="C34" s="4" t="s">
        <v>214</v>
      </c>
      <c r="D34" s="3" t="str">
        <f t="shared" ca="1" si="2"/>
        <v/>
      </c>
      <c r="H34" s="5" t="s">
        <v>293</v>
      </c>
      <c r="I34" s="5" t="s">
        <v>293</v>
      </c>
      <c r="J34" s="5" t="s">
        <v>293</v>
      </c>
      <c r="K34" s="5" t="s">
        <v>293</v>
      </c>
      <c r="L34" s="5" t="s">
        <v>293</v>
      </c>
      <c r="M34" s="5" t="s">
        <v>293</v>
      </c>
      <c r="N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3"/>
        <v/>
      </c>
      <c r="AN34" s="73" t="str">
        <f>IF(OR(E34="",VLOOKUP(E$1,Services!$A$1:$B$19,2,0)="Exclude"),"",IF($D34=1,IF(OR(price_limit="",price_limit="No Limit"),IF(E34="Yes",1,2),IF(SUMIFS(WhatIf!$G:$G,WhatIf!$A:$A,E$1,WhatIf!$B:$B,E34)&lt;=price_limit,IF(E34="Yes",1,2),"")),""))</f>
        <v/>
      </c>
      <c r="AO34" s="73" t="str">
        <f>IF(OR(F34="",VLOOKUP(F$1,Services!$A$1:$B$19,2,0)="Exclude"),"",IF($D34=1,IF(OR(price_limit="",price_limit="No Limit"),IF(F34="Yes",1,2),IF(SUMIFS(WhatIf!$G:$G,WhatIf!$A:$A,F$1,WhatIf!$B:$B,F34)&lt;=price_limit,IF(F34="Yes",1,2),"")),""))</f>
        <v/>
      </c>
      <c r="AP34" s="73" t="str">
        <f>IF(OR(G34="",VLOOKUP(G$1,Services!$A$1:$B$19,2,0)="Exclude"),"",IF($D34=1,IF(OR(price_limit="",price_limit="No Limit"),IF(G34="Yes",1,2),IF(SUMIFS(WhatIf!$G:$G,WhatIf!$A:$A,G$1,WhatIf!$B:$B,G34)&lt;=price_limit,IF(G34="Yes",1,2),"")),""))</f>
        <v/>
      </c>
      <c r="AQ34" s="73" t="str">
        <f ca="1">IF(OR(H34="",VLOOKUP(H$1,Services!$A$1:$B$19,2,0)="Exclude"),"",IF($D34=1,IF(OR(price_limit="",price_limit="No Limit"),IF(H34="Yes",1,2),IF(SUMIFS(WhatIf!$G:$G,WhatIf!$A:$A,H$1,WhatIf!$B:$B,H34)&lt;=price_limit,IF(H34="Yes",1,2),"")),""))</f>
        <v/>
      </c>
      <c r="AR34" s="73" t="str">
        <f ca="1">IF(OR(I34="",VLOOKUP(I$1,Services!$A$1:$B$19,2,0)="Exclude"),"",IF($D34=1,IF(OR(price_limit="",price_limit="No Limit"),IF(I34="Yes",1,2),IF(SUMIFS(WhatIf!$G:$G,WhatIf!$A:$A,I$1,WhatIf!$B:$B,I34)&lt;=price_limit,IF(I34="Yes",1,2),"")),""))</f>
        <v/>
      </c>
      <c r="AS34" s="73" t="str">
        <f ca="1">IF(OR(J34="",VLOOKUP(J$1,Services!$A$1:$B$19,2,0)="Exclude"),"",IF($D34=1,IF(OR(price_limit="",price_limit="No Limit"),IF(J34="Yes",1,2),IF(SUMIFS(WhatIf!$G:$G,WhatIf!$A:$A,J$1,WhatIf!$B:$B,J34)&lt;=price_limit,IF(J34="Yes",1,2),"")),""))</f>
        <v/>
      </c>
      <c r="AT34" s="73" t="str">
        <f ca="1">IF(OR(K34="",VLOOKUP(K$1,Services!$A$1:$B$19,2,0)="Exclude"),"",IF($D34=1,IF(OR(price_limit="",price_limit="No Limit"),IF(K34="Yes",1,2),IF(SUMIFS(WhatIf!$G:$G,WhatIf!$A:$A,K$1,WhatIf!$B:$B,K34)&lt;=price_limit,IF(K34="Yes",1,2),"")),""))</f>
        <v/>
      </c>
      <c r="AU34" s="73" t="str">
        <f ca="1">IF(OR(L34="",VLOOKUP(L$1,Services!$A$1:$B$19,2,0)="Exclude"),"",IF($D34=1,IF(OR(price_limit="",price_limit="No Limit"),IF(L34="Yes",1,2),IF(SUMIFS(WhatIf!$G:$G,WhatIf!$A:$A,L$1,WhatIf!$B:$B,L34)&lt;=price_limit,IF(L34="Yes",1,2),"")),""))</f>
        <v/>
      </c>
      <c r="AV34" s="73" t="str">
        <f ca="1">IF(OR(M34="",VLOOKUP(M$1,Services!$A$1:$B$19,2,0)="Exclude"),"",IF($D34=1,IF(OR(price_limit="",price_limit="No Limit"),IF(M34="Yes",1,2),IF(SUMIFS(WhatIf!$G:$G,WhatIf!$A:$A,M$1,WhatIf!$B:$B,M34)&lt;=price_limit,IF(M34="Yes",1,2),"")),""))</f>
        <v/>
      </c>
      <c r="AW34" s="73" t="str">
        <f ca="1">IF(OR(N34="",VLOOKUP(N$1,Services!$A$1:$B$19,2,0)="Exclude"),"",IF($D34=1,IF(OR(price_limit="",price_limit="No Limit"),IF(N34="Yes",1,2),IF(SUMIFS(WhatIf!$G:$G,WhatIf!$A:$A,N$1,WhatIf!$B:$B,N34)&lt;=price_limit,IF(N34="Yes",1,2),"")),""))</f>
        <v/>
      </c>
      <c r="AX34" s="73" t="str">
        <f>IF(OR(O34="",VLOOKUP(O$1,Services!$A$1:$B$19,2,0)="Exclude"),"",IF($D34=1,IF(OR(price_limit="",price_limit="No Limit"),IF(O34="Yes",1,2),IF(SUMIFS(WhatIf!$G:$G,WhatIf!$A:$A,O$1,WhatIf!$B:$B,O34)&lt;=price_limit,IF(O34="Yes",1,2),"")),""))</f>
        <v/>
      </c>
      <c r="AY34" s="73" t="str">
        <f>IF(OR(P34="",VLOOKUP(P$1,Services!$A$1:$B$19,2,0)="Exclude"),"",IF($D34=1,IF(OR(price_limit="",price_limit="No Limit"),IF(P34="Yes",1,2),IF(SUMIFS(WhatIf!$G:$G,WhatIf!$A:$A,P$1,WhatIf!$B:$B,P34)&lt;=price_limit,IF(P34="Yes",1,2),"")),""))</f>
        <v/>
      </c>
      <c r="AZ34" s="73" t="str">
        <f>IF(OR(Q34="",VLOOKUP(Q$1,Services!$A$1:$B$19,2,0)="Exclude"),"",IF($D34=1,IF(OR(price_limit="",price_limit="No Limit"),IF(Q34="Yes",1,2),IF(SUMIFS(WhatIf!$G:$G,WhatIf!$A:$A,Q$1,WhatIf!$B:$B,Q34)&lt;=price_limit,IF(Q34="Yes",1,2),"")),""))</f>
        <v/>
      </c>
      <c r="BA34" s="73" t="str">
        <f>IF(OR(R34="",VLOOKUP(R$1,Services!$A$1:$B$19,2,0)="Exclude"),"",IF($D34=1,IF(OR(price_limit="",price_limit="No Limit"),IF(R34="Yes",1,2),IF(SUMIFS(WhatIf!$G:$G,WhatIf!$A:$A,R$1,WhatIf!$B:$B,R34)&lt;=price_limit,IF(R34="Yes",1,2),"")),""))</f>
        <v/>
      </c>
      <c r="BB34" s="73" t="str">
        <f>IF(OR(S34="",VLOOKUP(S$1,Services!$A$1:$B$19,2,0)="Exclude"),"",IF($D34=1,IF(OR(price_limit="",price_limit="No Limit"),IF(S34="Yes",1,2),IF(SUMIFS(WhatIf!$G:$G,WhatIf!$A:$A,S$1,WhatIf!$B:$B,S34)&lt;=price_limit,IF(S34="Yes",1,2),"")),""))</f>
        <v/>
      </c>
      <c r="BC34" s="73" t="str">
        <f>IF(OR(T34="",VLOOKUP(T$1,Services!$A$1:$B$19,2,0)="Exclude"),"",IF($D34=1,IF(OR(price_limit="",price_limit="No Limit"),IF(T34="Yes",1,2),IF(SUMIFS(WhatIf!$G:$G,WhatIf!$A:$A,T$1,WhatIf!$B:$B,T34)&lt;=price_limit,IF(T34="Yes",1,2),"")),""))</f>
        <v/>
      </c>
      <c r="BD34" s="73" t="str">
        <f>IF(OR(U34="",VLOOKUP(U$1,Services!$A$1:$B$19,2,0)="Exclude"),"",IF($D34=1,IF(OR(price_limit="",price_limit="No Limit"),IF(U34="Yes",1,2),IF(SUMIFS(WhatIf!$G:$G,WhatIf!$A:$A,U$1,WhatIf!$B:$B,U34)&lt;=price_limit,IF(U34="Yes",1,2),"")),""))</f>
        <v/>
      </c>
      <c r="BE34" s="3">
        <f t="shared" si="4"/>
        <v>0</v>
      </c>
      <c r="BF34" s="3">
        <f t="shared" si="5"/>
        <v>0</v>
      </c>
      <c r="BG34" s="3">
        <f>IF(MID(highlight_pick,1,1)="#",IF(INDEX(Analysis!$C$7:$E$7,1,VALUE(MID(highlight_pick,2,1)))&lt;&gt;"",IF(INDEX($A34:$BI34,1,MATCH(INDEX(Analysis!$C$7:$E$7,1,VALUE(MID(highlight_pick,2,1))),$1:$1,0))="",0,IF(INDEX($A34:$BI34,1,MATCH(INDEX(Analysis!$C$7:$E$7,1,VALUE(MID(highlight_pick,2,1))),$1:$1,0))="Yes",1,IF(ISNUMBER(SEARCH(INDEX($A34:$BI34,1,MATCH(INDEX(Analysis!$C$7:$E$7,1,VALUE(MID(highlight_pick,2,1))),$1:$1,0)),INDEX(Analysis!$C$9:$E$9,1,VALUE(MID(highlight_pick,2,1))))),2,0))),0),0)</f>
        <v>0</v>
      </c>
      <c r="BH34" s="3">
        <f>IF(MID(highlight_pick,1,1)="#",IF(INDEX(Analysis!$C$10:$E$10,1,VALUE(MID(highlight_pick,2,1)))&lt;&gt;"",IF(INDEX($A34:$BI34,1,MATCH(INDEX(Analysis!$C$10:$E$10,1,VALUE(MID(highlight_pick,2,1))),$1:$1,0))="",0,IF(INDEX($A34:$BI34,1,MATCH(INDEX(Analysis!$C$10:$E$10,1,VALUE(MID(highlight_pick,2,1))),$1:$1,0))="Yes",1,IF(ISNUMBER(SEARCH(INDEX($A34:$BI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row>
    <row r="35" spans="1:61" x14ac:dyDescent="0.3">
      <c r="A35" s="19" t="s">
        <v>8</v>
      </c>
      <c r="C35" s="4" t="s">
        <v>291</v>
      </c>
      <c r="D35" s="3" t="str">
        <f t="shared" ca="1" si="2"/>
        <v/>
      </c>
      <c r="E35" s="5" t="s">
        <v>1</v>
      </c>
      <c r="F35" s="5" t="s">
        <v>1</v>
      </c>
      <c r="G35" s="5" t="s">
        <v>1</v>
      </c>
      <c r="J35" s="5" t="s">
        <v>1</v>
      </c>
      <c r="K35" s="5" t="s">
        <v>1</v>
      </c>
      <c r="L35" s="5" t="s">
        <v>1</v>
      </c>
      <c r="M35" s="5" t="s">
        <v>1</v>
      </c>
      <c r="O35" s="6" t="s">
        <v>1</v>
      </c>
      <c r="P35" s="6"/>
      <c r="Q35" s="6" t="s">
        <v>1</v>
      </c>
      <c r="R35" s="6" t="s">
        <v>1</v>
      </c>
      <c r="S35" s="5" t="s">
        <v>1</v>
      </c>
      <c r="U35" s="5"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3"/>
        <v/>
      </c>
      <c r="AN35" s="73" t="str">
        <f ca="1">IF(OR(E35="",VLOOKUP(E$1,Services!$A$1:$B$19,2,0)="Exclude"),"",IF($D35=1,IF(OR(price_limit="",price_limit="No Limit"),IF(E35="Yes",1,2),IF(SUMIFS(WhatIf!$G:$G,WhatIf!$A:$A,E$1,WhatIf!$B:$B,E35)&lt;=price_limit,IF(E35="Yes",1,2),"")),""))</f>
        <v/>
      </c>
      <c r="AO35" s="73" t="str">
        <f ca="1">IF(OR(F35="",VLOOKUP(F$1,Services!$A$1:$B$19,2,0)="Exclude"),"",IF($D35=1,IF(OR(price_limit="",price_limit="No Limit"),IF(F35="Yes",1,2),IF(SUMIFS(WhatIf!$G:$G,WhatIf!$A:$A,F$1,WhatIf!$B:$B,F35)&lt;=price_limit,IF(F35="Yes",1,2),"")),""))</f>
        <v/>
      </c>
      <c r="AP35" s="73" t="str">
        <f ca="1">IF(OR(G35="",VLOOKUP(G$1,Services!$A$1:$B$19,2,0)="Exclude"),"",IF($D35=1,IF(OR(price_limit="",price_limit="No Limit"),IF(G35="Yes",1,2),IF(SUMIFS(WhatIf!$G:$G,WhatIf!$A:$A,G$1,WhatIf!$B:$B,G35)&lt;=price_limit,IF(G35="Yes",1,2),"")),""))</f>
        <v/>
      </c>
      <c r="AQ35" s="73" t="str">
        <f>IF(OR(H35="",VLOOKUP(H$1,Services!$A$1:$B$19,2,0)="Exclude"),"",IF($D35=1,IF(OR(price_limit="",price_limit="No Limit"),IF(H35="Yes",1,2),IF(SUMIFS(WhatIf!$G:$G,WhatIf!$A:$A,H$1,WhatIf!$B:$B,H35)&lt;=price_limit,IF(H35="Yes",1,2),"")),""))</f>
        <v/>
      </c>
      <c r="AR35" s="73" t="str">
        <f>IF(OR(I35="",VLOOKUP(I$1,Services!$A$1:$B$19,2,0)="Exclude"),"",IF($D35=1,IF(OR(price_limit="",price_limit="No Limit"),IF(I35="Yes",1,2),IF(SUMIFS(WhatIf!$G:$G,WhatIf!$A:$A,I$1,WhatIf!$B:$B,I35)&lt;=price_limit,IF(I35="Yes",1,2),"")),""))</f>
        <v/>
      </c>
      <c r="AS35" s="73" t="str">
        <f ca="1">IF(OR(J35="",VLOOKUP(J$1,Services!$A$1:$B$19,2,0)="Exclude"),"",IF($D35=1,IF(OR(price_limit="",price_limit="No Limit"),IF(J35="Yes",1,2),IF(SUMIFS(WhatIf!$G:$G,WhatIf!$A:$A,J$1,WhatIf!$B:$B,J35)&lt;=price_limit,IF(J35="Yes",1,2),"")),""))</f>
        <v/>
      </c>
      <c r="AT35" s="73" t="str">
        <f ca="1">IF(OR(K35="",VLOOKUP(K$1,Services!$A$1:$B$19,2,0)="Exclude"),"",IF($D35=1,IF(OR(price_limit="",price_limit="No Limit"),IF(K35="Yes",1,2),IF(SUMIFS(WhatIf!$G:$G,WhatIf!$A:$A,K$1,WhatIf!$B:$B,K35)&lt;=price_limit,IF(K35="Yes",1,2),"")),""))</f>
        <v/>
      </c>
      <c r="AU35" s="73" t="str">
        <f ca="1">IF(OR(L35="",VLOOKUP(L$1,Services!$A$1:$B$19,2,0)="Exclude"),"",IF($D35=1,IF(OR(price_limit="",price_limit="No Limit"),IF(L35="Yes",1,2),IF(SUMIFS(WhatIf!$G:$G,WhatIf!$A:$A,L$1,WhatIf!$B:$B,L35)&lt;=price_limit,IF(L35="Yes",1,2),"")),""))</f>
        <v/>
      </c>
      <c r="AV35" s="73" t="str">
        <f ca="1">IF(OR(M35="",VLOOKUP(M$1,Services!$A$1:$B$19,2,0)="Exclude"),"",IF($D35=1,IF(OR(price_limit="",price_limit="No Limit"),IF(M35="Yes",1,2),IF(SUMIFS(WhatIf!$G:$G,WhatIf!$A:$A,M$1,WhatIf!$B:$B,M35)&lt;=price_limit,IF(M35="Yes",1,2),"")),""))</f>
        <v/>
      </c>
      <c r="AW35" s="73" t="str">
        <f>IF(OR(N35="",VLOOKUP(N$1,Services!$A$1:$B$19,2,0)="Exclude"),"",IF($D35=1,IF(OR(price_limit="",price_limit="No Limit"),IF(N35="Yes",1,2),IF(SUMIFS(WhatIf!$G:$G,WhatIf!$A:$A,N$1,WhatIf!$B:$B,N35)&lt;=price_limit,IF(N35="Yes",1,2),"")),""))</f>
        <v/>
      </c>
      <c r="AX35" s="73" t="str">
        <f ca="1">IF(OR(O35="",VLOOKUP(O$1,Services!$A$1:$B$19,2,0)="Exclude"),"",IF($D35=1,IF(OR(price_limit="",price_limit="No Limit"),IF(O35="Yes",1,2),IF(SUMIFS(WhatIf!$G:$G,WhatIf!$A:$A,O$1,WhatIf!$B:$B,O35)&lt;=price_limit,IF(O35="Yes",1,2),"")),""))</f>
        <v/>
      </c>
      <c r="AY35" s="73" t="str">
        <f>IF(OR(P35="",VLOOKUP(P$1,Services!$A$1:$B$19,2,0)="Exclude"),"",IF($D35=1,IF(OR(price_limit="",price_limit="No Limit"),IF(P35="Yes",1,2),IF(SUMIFS(WhatIf!$G:$G,WhatIf!$A:$A,P$1,WhatIf!$B:$B,P35)&lt;=price_limit,IF(P35="Yes",1,2),"")),""))</f>
        <v/>
      </c>
      <c r="AZ35" s="73" t="str">
        <f ca="1">IF(OR(Q35="",VLOOKUP(Q$1,Services!$A$1:$B$19,2,0)="Exclude"),"",IF($D35=1,IF(OR(price_limit="",price_limit="No Limit"),IF(Q35="Yes",1,2),IF(SUMIFS(WhatIf!$G:$G,WhatIf!$A:$A,Q$1,WhatIf!$B:$B,Q35)&lt;=price_limit,IF(Q35="Yes",1,2),"")),""))</f>
        <v/>
      </c>
      <c r="BA35" s="73" t="str">
        <f ca="1">IF(OR(R35="",VLOOKUP(R$1,Services!$A$1:$B$19,2,0)="Exclude"),"",IF($D35=1,IF(OR(price_limit="",price_limit="No Limit"),IF(R35="Yes",1,2),IF(SUMIFS(WhatIf!$G:$G,WhatIf!$A:$A,R$1,WhatIf!$B:$B,R35)&lt;=price_limit,IF(R35="Yes",1,2),"")),""))</f>
        <v/>
      </c>
      <c r="BB35" s="73" t="str">
        <f ca="1">IF(OR(S35="",VLOOKUP(S$1,Services!$A$1:$B$19,2,0)="Exclude"),"",IF($D35=1,IF(OR(price_limit="",price_limit="No Limit"),IF(S35="Yes",1,2),IF(SUMIFS(WhatIf!$G:$G,WhatIf!$A:$A,S$1,WhatIf!$B:$B,S35)&lt;=price_limit,IF(S35="Yes",1,2),"")),""))</f>
        <v/>
      </c>
      <c r="BC35" s="73" t="str">
        <f>IF(OR(T35="",VLOOKUP(T$1,Services!$A$1:$B$19,2,0)="Exclude"),"",IF($D35=1,IF(OR(price_limit="",price_limit="No Limit"),IF(T35="Yes",1,2),IF(SUMIFS(WhatIf!$G:$G,WhatIf!$A:$A,T$1,WhatIf!$B:$B,T35)&lt;=price_limit,IF(T35="Yes",1,2),"")),""))</f>
        <v/>
      </c>
      <c r="BD35" s="73" t="str">
        <f ca="1">IF(OR(U35="",VLOOKUP(U$1,Services!$A$1:$B$19,2,0)="Exclude"),"",IF($D35=1,IF(OR(price_limit="",price_limit="No Limit"),IF(U35="Yes",1,2),IF(SUMIFS(WhatIf!$G:$G,WhatIf!$A:$A,U$1,WhatIf!$B:$B,U35)&lt;=price_limit,IF(U35="Yes",1,2),"")),""))</f>
        <v/>
      </c>
      <c r="BE35" s="3">
        <f t="shared" si="4"/>
        <v>0</v>
      </c>
      <c r="BF35" s="3">
        <f t="shared" si="5"/>
        <v>0</v>
      </c>
      <c r="BG35" s="3">
        <f>IF(MID(highlight_pick,1,1)="#",IF(INDEX(Analysis!$C$7:$E$7,1,VALUE(MID(highlight_pick,2,1)))&lt;&gt;"",IF(INDEX($A35:$BI35,1,MATCH(INDEX(Analysis!$C$7:$E$7,1,VALUE(MID(highlight_pick,2,1))),$1:$1,0))="",0,IF(INDEX($A35:$BI35,1,MATCH(INDEX(Analysis!$C$7:$E$7,1,VALUE(MID(highlight_pick,2,1))),$1:$1,0))="Yes",1,IF(ISNUMBER(SEARCH(INDEX($A35:$BI35,1,MATCH(INDEX(Analysis!$C$7:$E$7,1,VALUE(MID(highlight_pick,2,1))),$1:$1,0)),INDEX(Analysis!$C$9:$E$9,1,VALUE(MID(highlight_pick,2,1))))),2,0))),0),0)</f>
        <v>0</v>
      </c>
      <c r="BH35" s="3">
        <f>IF(MID(highlight_pick,1,1)="#",IF(INDEX(Analysis!$C$10:$E$10,1,VALUE(MID(highlight_pick,2,1)))&lt;&gt;"",IF(INDEX($A35:$BI35,1,MATCH(INDEX(Analysis!$C$10:$E$10,1,VALUE(MID(highlight_pick,2,1))),$1:$1,0))="",0,IF(INDEX($A35:$BI35,1,MATCH(INDEX(Analysis!$C$10:$E$10,1,VALUE(MID(highlight_pick,2,1))),$1:$1,0))="Yes",1,IF(ISNUMBER(SEARCH(INDEX($A35:$BI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row>
    <row r="36" spans="1:61" x14ac:dyDescent="0.3">
      <c r="A36" s="19" t="s">
        <v>581</v>
      </c>
      <c r="C36" s="4" t="s">
        <v>482</v>
      </c>
      <c r="D36" s="3" t="str">
        <f t="shared" ca="1" si="2"/>
        <v/>
      </c>
      <c r="F36" s="5" t="s">
        <v>562</v>
      </c>
      <c r="G36" s="5" t="s">
        <v>562</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3"/>
        <v/>
      </c>
      <c r="AN36" s="73" t="str">
        <f>IF(OR(E36="",VLOOKUP(E$1,Services!$A$1:$B$19,2,0)="Exclude"),"",IF($D36=1,IF(OR(price_limit="",price_limit="No Limit"),IF(E36="Yes",1,2),IF(SUMIFS(WhatIf!$G:$G,WhatIf!$A:$A,E$1,WhatIf!$B:$B,E36)&lt;=price_limit,IF(E36="Yes",1,2),"")),""))</f>
        <v/>
      </c>
      <c r="AO36" s="73" t="str">
        <f ca="1">IF(OR(F36="",VLOOKUP(F$1,Services!$A$1:$B$19,2,0)="Exclude"),"",IF($D36=1,IF(OR(price_limit="",price_limit="No Limit"),IF(F36="Yes",1,2),IF(SUMIFS(WhatIf!$G:$G,WhatIf!$A:$A,F$1,WhatIf!$B:$B,F36)&lt;=price_limit,IF(F36="Yes",1,2),"")),""))</f>
        <v/>
      </c>
      <c r="AP36" s="73" t="str">
        <f ca="1">IF(OR(G36="",VLOOKUP(G$1,Services!$A$1:$B$19,2,0)="Exclude"),"",IF($D36=1,IF(OR(price_limit="",price_limit="No Limit"),IF(G36="Yes",1,2),IF(SUMIFS(WhatIf!$G:$G,WhatIf!$A:$A,G$1,WhatIf!$B:$B,G36)&lt;=price_limit,IF(G36="Yes",1,2),"")),""))</f>
        <v/>
      </c>
      <c r="AQ36" s="73" t="str">
        <f>IF(OR(H36="",VLOOKUP(H$1,Services!$A$1:$B$19,2,0)="Exclude"),"",IF($D36=1,IF(OR(price_limit="",price_limit="No Limit"),IF(H36="Yes",1,2),IF(SUMIFS(WhatIf!$G:$G,WhatIf!$A:$A,H$1,WhatIf!$B:$B,H36)&lt;=price_limit,IF(H36="Yes",1,2),"")),""))</f>
        <v/>
      </c>
      <c r="AR36" s="73" t="str">
        <f>IF(OR(I36="",VLOOKUP(I$1,Services!$A$1:$B$19,2,0)="Exclude"),"",IF($D36=1,IF(OR(price_limit="",price_limit="No Limit"),IF(I36="Yes",1,2),IF(SUMIFS(WhatIf!$G:$G,WhatIf!$A:$A,I$1,WhatIf!$B:$B,I36)&lt;=price_limit,IF(I36="Yes",1,2),"")),""))</f>
        <v/>
      </c>
      <c r="AS36" s="73" t="str">
        <f>IF(OR(J36="",VLOOKUP(J$1,Services!$A$1:$B$19,2,0)="Exclude"),"",IF($D36=1,IF(OR(price_limit="",price_limit="No Limit"),IF(J36="Yes",1,2),IF(SUMIFS(WhatIf!$G:$G,WhatIf!$A:$A,J$1,WhatIf!$B:$B,J36)&lt;=price_limit,IF(J36="Yes",1,2),"")),""))</f>
        <v/>
      </c>
      <c r="AT36" s="73" t="str">
        <f>IF(OR(K36="",VLOOKUP(K$1,Services!$A$1:$B$19,2,0)="Exclude"),"",IF($D36=1,IF(OR(price_limit="",price_limit="No Limit"),IF(K36="Yes",1,2),IF(SUMIFS(WhatIf!$G:$G,WhatIf!$A:$A,K$1,WhatIf!$B:$B,K36)&lt;=price_limit,IF(K36="Yes",1,2),"")),""))</f>
        <v/>
      </c>
      <c r="AU36" s="73" t="str">
        <f>IF(OR(L36="",VLOOKUP(L$1,Services!$A$1:$B$19,2,0)="Exclude"),"",IF($D36=1,IF(OR(price_limit="",price_limit="No Limit"),IF(L36="Yes",1,2),IF(SUMIFS(WhatIf!$G:$G,WhatIf!$A:$A,L$1,WhatIf!$B:$B,L36)&lt;=price_limit,IF(L36="Yes",1,2),"")),""))</f>
        <v/>
      </c>
      <c r="AV36" s="73" t="str">
        <f>IF(OR(M36="",VLOOKUP(M$1,Services!$A$1:$B$19,2,0)="Exclude"),"",IF($D36=1,IF(OR(price_limit="",price_limit="No Limit"),IF(M36="Yes",1,2),IF(SUMIFS(WhatIf!$G:$G,WhatIf!$A:$A,M$1,WhatIf!$B:$B,M36)&lt;=price_limit,IF(M36="Yes",1,2),"")),""))</f>
        <v/>
      </c>
      <c r="AW36" s="73" t="str">
        <f>IF(OR(N36="",VLOOKUP(N$1,Services!$A$1:$B$19,2,0)="Exclude"),"",IF($D36=1,IF(OR(price_limit="",price_limit="No Limit"),IF(N36="Yes",1,2),IF(SUMIFS(WhatIf!$G:$G,WhatIf!$A:$A,N$1,WhatIf!$B:$B,N36)&lt;=price_limit,IF(N36="Yes",1,2),"")),""))</f>
        <v/>
      </c>
      <c r="AX36" s="73" t="str">
        <f>IF(OR(O36="",VLOOKUP(O$1,Services!$A$1:$B$19,2,0)="Exclude"),"",IF($D36=1,IF(OR(price_limit="",price_limit="No Limit"),IF(O36="Yes",1,2),IF(SUMIFS(WhatIf!$G:$G,WhatIf!$A:$A,O$1,WhatIf!$B:$B,O36)&lt;=price_limit,IF(O36="Yes",1,2),"")),""))</f>
        <v/>
      </c>
      <c r="AY36" s="73" t="str">
        <f>IF(OR(P36="",VLOOKUP(P$1,Services!$A$1:$B$19,2,0)="Exclude"),"",IF($D36=1,IF(OR(price_limit="",price_limit="No Limit"),IF(P36="Yes",1,2),IF(SUMIFS(WhatIf!$G:$G,WhatIf!$A:$A,P$1,WhatIf!$B:$B,P36)&lt;=price_limit,IF(P36="Yes",1,2),"")),""))</f>
        <v/>
      </c>
      <c r="AZ36" s="73" t="str">
        <f>IF(OR(Q36="",VLOOKUP(Q$1,Services!$A$1:$B$19,2,0)="Exclude"),"",IF($D36=1,IF(OR(price_limit="",price_limit="No Limit"),IF(Q36="Yes",1,2),IF(SUMIFS(WhatIf!$G:$G,WhatIf!$A:$A,Q$1,WhatIf!$B:$B,Q36)&lt;=price_limit,IF(Q36="Yes",1,2),"")),""))</f>
        <v/>
      </c>
      <c r="BA36" s="73" t="str">
        <f>IF(OR(R36="",VLOOKUP(R$1,Services!$A$1:$B$19,2,0)="Exclude"),"",IF($D36=1,IF(OR(price_limit="",price_limit="No Limit"),IF(R36="Yes",1,2),IF(SUMIFS(WhatIf!$G:$G,WhatIf!$A:$A,R$1,WhatIf!$B:$B,R36)&lt;=price_limit,IF(R36="Yes",1,2),"")),""))</f>
        <v/>
      </c>
      <c r="BB36" s="73" t="str">
        <f>IF(OR(S36="",VLOOKUP(S$1,Services!$A$1:$B$19,2,0)="Exclude"),"",IF($D36=1,IF(OR(price_limit="",price_limit="No Limit"),IF(S36="Yes",1,2),IF(SUMIFS(WhatIf!$G:$G,WhatIf!$A:$A,S$1,WhatIf!$B:$B,S36)&lt;=price_limit,IF(S36="Yes",1,2),"")),""))</f>
        <v/>
      </c>
      <c r="BC36" s="73" t="str">
        <f>IF(OR(T36="",VLOOKUP(T$1,Services!$A$1:$B$19,2,0)="Exclude"),"",IF($D36=1,IF(OR(price_limit="",price_limit="No Limit"),IF(T36="Yes",1,2),IF(SUMIFS(WhatIf!$G:$G,WhatIf!$A:$A,T$1,WhatIf!$B:$B,T36)&lt;=price_limit,IF(T36="Yes",1,2),"")),""))</f>
        <v/>
      </c>
      <c r="BD36" s="73" t="str">
        <f>IF(OR(U36="",VLOOKUP(U$1,Services!$A$1:$B$19,2,0)="Exclude"),"",IF($D36=1,IF(OR(price_limit="",price_limit="No Limit"),IF(U36="Yes",1,2),IF(SUMIFS(WhatIf!$G:$G,WhatIf!$A:$A,U$1,WhatIf!$B:$B,U36)&lt;=price_limit,IF(U36="Yes",1,2),"")),""))</f>
        <v/>
      </c>
      <c r="BE36" s="3">
        <f t="shared" si="4"/>
        <v>0</v>
      </c>
      <c r="BF36" s="3">
        <f t="shared" si="5"/>
        <v>0</v>
      </c>
      <c r="BG36" s="3">
        <f>IF(MID(highlight_pick,1,1)="#",IF(INDEX(Analysis!$C$7:$E$7,1,VALUE(MID(highlight_pick,2,1)))&lt;&gt;"",IF(INDEX($A36:$BI36,1,MATCH(INDEX(Analysis!$C$7:$E$7,1,VALUE(MID(highlight_pick,2,1))),$1:$1,0))="",0,IF(INDEX($A36:$BI36,1,MATCH(INDEX(Analysis!$C$7:$E$7,1,VALUE(MID(highlight_pick,2,1))),$1:$1,0))="Yes",1,IF(ISNUMBER(SEARCH(INDEX($A36:$BI36,1,MATCH(INDEX(Analysis!$C$7:$E$7,1,VALUE(MID(highlight_pick,2,1))),$1:$1,0)),INDEX(Analysis!$C$9:$E$9,1,VALUE(MID(highlight_pick,2,1))))),2,0))),0),0)</f>
        <v>0</v>
      </c>
      <c r="BH36" s="3">
        <f>IF(MID(highlight_pick,1,1)="#",IF(INDEX(Analysis!$C$10:$E$10,1,VALUE(MID(highlight_pick,2,1)))&lt;&gt;"",IF(INDEX($A36:$BI36,1,MATCH(INDEX(Analysis!$C$10:$E$10,1,VALUE(MID(highlight_pick,2,1))),$1:$1,0))="",0,IF(INDEX($A36:$BI36,1,MATCH(INDEX(Analysis!$C$10:$E$10,1,VALUE(MID(highlight_pick,2,1))),$1:$1,0))="Yes",1,IF(ISNUMBER(SEARCH(INDEX($A36:$BI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row>
    <row r="37" spans="1:61" x14ac:dyDescent="0.3">
      <c r="A37" s="19" t="s">
        <v>9</v>
      </c>
      <c r="B37" s="4" t="s">
        <v>423</v>
      </c>
      <c r="C37" s="4" t="s">
        <v>223</v>
      </c>
      <c r="D37" s="3" t="str">
        <f t="shared" ca="1" si="2"/>
        <v/>
      </c>
      <c r="E37" s="5" t="s">
        <v>1</v>
      </c>
      <c r="F37" s="5" t="s">
        <v>531</v>
      </c>
      <c r="G37" s="5" t="s">
        <v>531</v>
      </c>
      <c r="H37" s="6"/>
      <c r="I37" s="6"/>
      <c r="L37" s="5" t="s">
        <v>1</v>
      </c>
      <c r="M37" s="5" t="s">
        <v>1</v>
      </c>
      <c r="O37" s="6" t="s">
        <v>1</v>
      </c>
      <c r="P37" s="6"/>
      <c r="Q37" s="6" t="s">
        <v>318</v>
      </c>
      <c r="R37" s="6" t="s">
        <v>856</v>
      </c>
      <c r="S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3"/>
        <v/>
      </c>
      <c r="AN37" s="73" t="str">
        <f ca="1">IF(OR(E37="",VLOOKUP(E$1,Services!$A$1:$B$19,2,0)="Exclude"),"",IF($D37=1,IF(OR(price_limit="",price_limit="No Limit"),IF(E37="Yes",1,2),IF(SUMIFS(WhatIf!$G:$G,WhatIf!$A:$A,E$1,WhatIf!$B:$B,E37)&lt;=price_limit,IF(E37="Yes",1,2),"")),""))</f>
        <v/>
      </c>
      <c r="AO37" s="73" t="str">
        <f ca="1">IF(OR(F37="",VLOOKUP(F$1,Services!$A$1:$B$19,2,0)="Exclude"),"",IF($D37=1,IF(OR(price_limit="",price_limit="No Limit"),IF(F37="Yes",1,2),IF(SUMIFS(WhatIf!$G:$G,WhatIf!$A:$A,F$1,WhatIf!$B:$B,F37)&lt;=price_limit,IF(F37="Yes",1,2),"")),""))</f>
        <v/>
      </c>
      <c r="AP37" s="73" t="str">
        <f ca="1">IF(OR(G37="",VLOOKUP(G$1,Services!$A$1:$B$19,2,0)="Exclude"),"",IF($D37=1,IF(OR(price_limit="",price_limit="No Limit"),IF(G37="Yes",1,2),IF(SUMIFS(WhatIf!$G:$G,WhatIf!$A:$A,G$1,WhatIf!$B:$B,G37)&lt;=price_limit,IF(G37="Yes",1,2),"")),""))</f>
        <v/>
      </c>
      <c r="AQ37" s="73" t="str">
        <f>IF(OR(H37="",VLOOKUP(H$1,Services!$A$1:$B$19,2,0)="Exclude"),"",IF($D37=1,IF(OR(price_limit="",price_limit="No Limit"),IF(H37="Yes",1,2),IF(SUMIFS(WhatIf!$G:$G,WhatIf!$A:$A,H$1,WhatIf!$B:$B,H37)&lt;=price_limit,IF(H37="Yes",1,2),"")),""))</f>
        <v/>
      </c>
      <c r="AR37" s="73" t="str">
        <f>IF(OR(I37="",VLOOKUP(I$1,Services!$A$1:$B$19,2,0)="Exclude"),"",IF($D37=1,IF(OR(price_limit="",price_limit="No Limit"),IF(I37="Yes",1,2),IF(SUMIFS(WhatIf!$G:$G,WhatIf!$A:$A,I$1,WhatIf!$B:$B,I37)&lt;=price_limit,IF(I37="Yes",1,2),"")),""))</f>
        <v/>
      </c>
      <c r="AS37" s="73" t="str">
        <f>IF(OR(J37="",VLOOKUP(J$1,Services!$A$1:$B$19,2,0)="Exclude"),"",IF($D37=1,IF(OR(price_limit="",price_limit="No Limit"),IF(J37="Yes",1,2),IF(SUMIFS(WhatIf!$G:$G,WhatIf!$A:$A,J$1,WhatIf!$B:$B,J37)&lt;=price_limit,IF(J37="Yes",1,2),"")),""))</f>
        <v/>
      </c>
      <c r="AT37" s="73" t="str">
        <f>IF(OR(K37="",VLOOKUP(K$1,Services!$A$1:$B$19,2,0)="Exclude"),"",IF($D37=1,IF(OR(price_limit="",price_limit="No Limit"),IF(K37="Yes",1,2),IF(SUMIFS(WhatIf!$G:$G,WhatIf!$A:$A,K$1,WhatIf!$B:$B,K37)&lt;=price_limit,IF(K37="Yes",1,2),"")),""))</f>
        <v/>
      </c>
      <c r="AU37" s="73" t="str">
        <f ca="1">IF(OR(L37="",VLOOKUP(L$1,Services!$A$1:$B$19,2,0)="Exclude"),"",IF($D37=1,IF(OR(price_limit="",price_limit="No Limit"),IF(L37="Yes",1,2),IF(SUMIFS(WhatIf!$G:$G,WhatIf!$A:$A,L$1,WhatIf!$B:$B,L37)&lt;=price_limit,IF(L37="Yes",1,2),"")),""))</f>
        <v/>
      </c>
      <c r="AV37" s="73" t="str">
        <f ca="1">IF(OR(M37="",VLOOKUP(M$1,Services!$A$1:$B$19,2,0)="Exclude"),"",IF($D37=1,IF(OR(price_limit="",price_limit="No Limit"),IF(M37="Yes",1,2),IF(SUMIFS(WhatIf!$G:$G,WhatIf!$A:$A,M$1,WhatIf!$B:$B,M37)&lt;=price_limit,IF(M37="Yes",1,2),"")),""))</f>
        <v/>
      </c>
      <c r="AW37" s="73" t="str">
        <f>IF(OR(N37="",VLOOKUP(N$1,Services!$A$1:$B$19,2,0)="Exclude"),"",IF($D37=1,IF(OR(price_limit="",price_limit="No Limit"),IF(N37="Yes",1,2),IF(SUMIFS(WhatIf!$G:$G,WhatIf!$A:$A,N$1,WhatIf!$B:$B,N37)&lt;=price_limit,IF(N37="Yes",1,2),"")),""))</f>
        <v/>
      </c>
      <c r="AX37" s="73" t="str">
        <f ca="1">IF(OR(O37="",VLOOKUP(O$1,Services!$A$1:$B$19,2,0)="Exclude"),"",IF($D37=1,IF(OR(price_limit="",price_limit="No Limit"),IF(O37="Yes",1,2),IF(SUMIFS(WhatIf!$G:$G,WhatIf!$A:$A,O$1,WhatIf!$B:$B,O37)&lt;=price_limit,IF(O37="Yes",1,2),"")),""))</f>
        <v/>
      </c>
      <c r="AY37" s="73" t="str">
        <f>IF(OR(P37="",VLOOKUP(P$1,Services!$A$1:$B$19,2,0)="Exclude"),"",IF($D37=1,IF(OR(price_limit="",price_limit="No Limit"),IF(P37="Yes",1,2),IF(SUMIFS(WhatIf!$G:$G,WhatIf!$A:$A,P$1,WhatIf!$B:$B,P37)&lt;=price_limit,IF(P37="Yes",1,2),"")),""))</f>
        <v/>
      </c>
      <c r="AZ37" s="73" t="str">
        <f ca="1">IF(OR(Q37="",VLOOKUP(Q$1,Services!$A$1:$B$19,2,0)="Exclude"),"",IF($D37=1,IF(OR(price_limit="",price_limit="No Limit"),IF(Q37="Yes",1,2),IF(SUMIFS(WhatIf!$G:$G,WhatIf!$A:$A,Q$1,WhatIf!$B:$B,Q37)&lt;=price_limit,IF(Q37="Yes",1,2),"")),""))</f>
        <v/>
      </c>
      <c r="BA37" s="73" t="str">
        <f ca="1">IF(OR(R37="",VLOOKUP(R$1,Services!$A$1:$B$19,2,0)="Exclude"),"",IF($D37=1,IF(OR(price_limit="",price_limit="No Limit"),IF(R37="Yes",1,2),IF(SUMIFS(WhatIf!$G:$G,WhatIf!$A:$A,R$1,WhatIf!$B:$B,R37)&lt;=price_limit,IF(R37="Yes",1,2),"")),""))</f>
        <v/>
      </c>
      <c r="BB37" s="73" t="str">
        <f ca="1">IF(OR(S37="",VLOOKUP(S$1,Services!$A$1:$B$19,2,0)="Exclude"),"",IF($D37=1,IF(OR(price_limit="",price_limit="No Limit"),IF(S37="Yes",1,2),IF(SUMIFS(WhatIf!$G:$G,WhatIf!$A:$A,S$1,WhatIf!$B:$B,S37)&lt;=price_limit,IF(S37="Yes",1,2),"")),""))</f>
        <v/>
      </c>
      <c r="BC37" s="73" t="str">
        <f>IF(OR(T37="",VLOOKUP(T$1,Services!$A$1:$B$19,2,0)="Exclude"),"",IF($D37=1,IF(OR(price_limit="",price_limit="No Limit"),IF(T37="Yes",1,2),IF(SUMIFS(WhatIf!$G:$G,WhatIf!$A:$A,T$1,WhatIf!$B:$B,T37)&lt;=price_limit,IF(T37="Yes",1,2),"")),""))</f>
        <v/>
      </c>
      <c r="BD37" s="73" t="str">
        <f>IF(OR(U37="",VLOOKUP(U$1,Services!$A$1:$B$19,2,0)="Exclude"),"",IF($D37=1,IF(OR(price_limit="",price_limit="No Limit"),IF(U37="Yes",1,2),IF(SUMIFS(WhatIf!$G:$G,WhatIf!$A:$A,U$1,WhatIf!$B:$B,U37)&lt;=price_limit,IF(U37="Yes",1,2),"")),""))</f>
        <v/>
      </c>
      <c r="BE37" s="3">
        <f t="shared" si="4"/>
        <v>0</v>
      </c>
      <c r="BF37" s="3">
        <f t="shared" si="5"/>
        <v>0</v>
      </c>
      <c r="BG37" s="3">
        <f>IF(MID(highlight_pick,1,1)="#",IF(INDEX(Analysis!$C$7:$E$7,1,VALUE(MID(highlight_pick,2,1)))&lt;&gt;"",IF(INDEX($A37:$BI37,1,MATCH(INDEX(Analysis!$C$7:$E$7,1,VALUE(MID(highlight_pick,2,1))),$1:$1,0))="",0,IF(INDEX($A37:$BI37,1,MATCH(INDEX(Analysis!$C$7:$E$7,1,VALUE(MID(highlight_pick,2,1))),$1:$1,0))="Yes",1,IF(ISNUMBER(SEARCH(INDEX($A37:$BI37,1,MATCH(INDEX(Analysis!$C$7:$E$7,1,VALUE(MID(highlight_pick,2,1))),$1:$1,0)),INDEX(Analysis!$C$9:$E$9,1,VALUE(MID(highlight_pick,2,1))))),2,0))),0),0)</f>
        <v>0</v>
      </c>
      <c r="BH37" s="3">
        <f>IF(MID(highlight_pick,1,1)="#",IF(INDEX(Analysis!$C$10:$E$10,1,VALUE(MID(highlight_pick,2,1)))&lt;&gt;"",IF(INDEX($A37:$BI37,1,MATCH(INDEX(Analysis!$C$10:$E$10,1,VALUE(MID(highlight_pick,2,1))),$1:$1,0))="",0,IF(INDEX($A37:$BI37,1,MATCH(INDEX(Analysis!$C$10:$E$10,1,VALUE(MID(highlight_pick,2,1))),$1:$1,0))="Yes",1,IF(ISNUMBER(SEARCH(INDEX($A37:$BI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row>
    <row r="38" spans="1:61" x14ac:dyDescent="0.3">
      <c r="A38" s="19" t="s">
        <v>338</v>
      </c>
      <c r="B38" s="4" t="s">
        <v>676</v>
      </c>
      <c r="C38" s="4" t="s">
        <v>215</v>
      </c>
      <c r="D38" s="3" t="str">
        <f t="shared" ca="1" si="2"/>
        <v/>
      </c>
      <c r="R38" s="5" t="s">
        <v>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3"/>
        <v/>
      </c>
      <c r="AN38" s="73" t="str">
        <f>IF(OR(E38="",VLOOKUP(E$1,Services!$A$1:$B$19,2,0)="Exclude"),"",IF($D38=1,IF(OR(price_limit="",price_limit="No Limit"),IF(E38="Yes",1,2),IF(SUMIFS(WhatIf!$G:$G,WhatIf!$A:$A,E$1,WhatIf!$B:$B,E38)&lt;=price_limit,IF(E38="Yes",1,2),"")),""))</f>
        <v/>
      </c>
      <c r="AO38" s="73" t="str">
        <f>IF(OR(F38="",VLOOKUP(F$1,Services!$A$1:$B$19,2,0)="Exclude"),"",IF($D38=1,IF(OR(price_limit="",price_limit="No Limit"),IF(F38="Yes",1,2),IF(SUMIFS(WhatIf!$G:$G,WhatIf!$A:$A,F$1,WhatIf!$B:$B,F38)&lt;=price_limit,IF(F38="Yes",1,2),"")),""))</f>
        <v/>
      </c>
      <c r="AP38" s="73" t="str">
        <f>IF(OR(G38="",VLOOKUP(G$1,Services!$A$1:$B$19,2,0)="Exclude"),"",IF($D38=1,IF(OR(price_limit="",price_limit="No Limit"),IF(G38="Yes",1,2),IF(SUMIFS(WhatIf!$G:$G,WhatIf!$A:$A,G$1,WhatIf!$B:$B,G38)&lt;=price_limit,IF(G38="Yes",1,2),"")),""))</f>
        <v/>
      </c>
      <c r="AQ38" s="73" t="str">
        <f>IF(OR(H38="",VLOOKUP(H$1,Services!$A$1:$B$19,2,0)="Exclude"),"",IF($D38=1,IF(OR(price_limit="",price_limit="No Limit"),IF(H38="Yes",1,2),IF(SUMIFS(WhatIf!$G:$G,WhatIf!$A:$A,H$1,WhatIf!$B:$B,H38)&lt;=price_limit,IF(H38="Yes",1,2),"")),""))</f>
        <v/>
      </c>
      <c r="AR38" s="73" t="str">
        <f>IF(OR(I38="",VLOOKUP(I$1,Services!$A$1:$B$19,2,0)="Exclude"),"",IF($D38=1,IF(OR(price_limit="",price_limit="No Limit"),IF(I38="Yes",1,2),IF(SUMIFS(WhatIf!$G:$G,WhatIf!$A:$A,I$1,WhatIf!$B:$B,I38)&lt;=price_limit,IF(I38="Yes",1,2),"")),""))</f>
        <v/>
      </c>
      <c r="AS38" s="73" t="str">
        <f>IF(OR(J38="",VLOOKUP(J$1,Services!$A$1:$B$19,2,0)="Exclude"),"",IF($D38=1,IF(OR(price_limit="",price_limit="No Limit"),IF(J38="Yes",1,2),IF(SUMIFS(WhatIf!$G:$G,WhatIf!$A:$A,J$1,WhatIf!$B:$B,J38)&lt;=price_limit,IF(J38="Yes",1,2),"")),""))</f>
        <v/>
      </c>
      <c r="AT38" s="73" t="str">
        <f>IF(OR(K38="",VLOOKUP(K$1,Services!$A$1:$B$19,2,0)="Exclude"),"",IF($D38=1,IF(OR(price_limit="",price_limit="No Limit"),IF(K38="Yes",1,2),IF(SUMIFS(WhatIf!$G:$G,WhatIf!$A:$A,K$1,WhatIf!$B:$B,K38)&lt;=price_limit,IF(K38="Yes",1,2),"")),""))</f>
        <v/>
      </c>
      <c r="AU38" s="73" t="str">
        <f>IF(OR(L38="",VLOOKUP(L$1,Services!$A$1:$B$19,2,0)="Exclude"),"",IF($D38=1,IF(OR(price_limit="",price_limit="No Limit"),IF(L38="Yes",1,2),IF(SUMIFS(WhatIf!$G:$G,WhatIf!$A:$A,L$1,WhatIf!$B:$B,L38)&lt;=price_limit,IF(L38="Yes",1,2),"")),""))</f>
        <v/>
      </c>
      <c r="AV38" s="73" t="str">
        <f>IF(OR(M38="",VLOOKUP(M$1,Services!$A$1:$B$19,2,0)="Exclude"),"",IF($D38=1,IF(OR(price_limit="",price_limit="No Limit"),IF(M38="Yes",1,2),IF(SUMIFS(WhatIf!$G:$G,WhatIf!$A:$A,M$1,WhatIf!$B:$B,M38)&lt;=price_limit,IF(M38="Yes",1,2),"")),""))</f>
        <v/>
      </c>
      <c r="AW38" s="73" t="str">
        <f>IF(OR(N38="",VLOOKUP(N$1,Services!$A$1:$B$19,2,0)="Exclude"),"",IF($D38=1,IF(OR(price_limit="",price_limit="No Limit"),IF(N38="Yes",1,2),IF(SUMIFS(WhatIf!$G:$G,WhatIf!$A:$A,N$1,WhatIf!$B:$B,N38)&lt;=price_limit,IF(N38="Yes",1,2),"")),""))</f>
        <v/>
      </c>
      <c r="AX38" s="73" t="str">
        <f>IF(OR(O38="",VLOOKUP(O$1,Services!$A$1:$B$19,2,0)="Exclude"),"",IF($D38=1,IF(OR(price_limit="",price_limit="No Limit"),IF(O38="Yes",1,2),IF(SUMIFS(WhatIf!$G:$G,WhatIf!$A:$A,O$1,WhatIf!$B:$B,O38)&lt;=price_limit,IF(O38="Yes",1,2),"")),""))</f>
        <v/>
      </c>
      <c r="AY38" s="73" t="str">
        <f>IF(OR(P38="",VLOOKUP(P$1,Services!$A$1:$B$19,2,0)="Exclude"),"",IF($D38=1,IF(OR(price_limit="",price_limit="No Limit"),IF(P38="Yes",1,2),IF(SUMIFS(WhatIf!$G:$G,WhatIf!$A:$A,P$1,WhatIf!$B:$B,P38)&lt;=price_limit,IF(P38="Yes",1,2),"")),""))</f>
        <v/>
      </c>
      <c r="AZ38" s="73" t="str">
        <f>IF(OR(Q38="",VLOOKUP(Q$1,Services!$A$1:$B$19,2,0)="Exclude"),"",IF($D38=1,IF(OR(price_limit="",price_limit="No Limit"),IF(Q38="Yes",1,2),IF(SUMIFS(WhatIf!$G:$G,WhatIf!$A:$A,Q$1,WhatIf!$B:$B,Q38)&lt;=price_limit,IF(Q38="Yes",1,2),"")),""))</f>
        <v/>
      </c>
      <c r="BA38" s="73" t="str">
        <f ca="1">IF(OR(R38="",VLOOKUP(R$1,Services!$A$1:$B$19,2,0)="Exclude"),"",IF($D38=1,IF(OR(price_limit="",price_limit="No Limit"),IF(R38="Yes",1,2),IF(SUMIFS(WhatIf!$G:$G,WhatIf!$A:$A,R$1,WhatIf!$B:$B,R38)&lt;=price_limit,IF(R38="Yes",1,2),"")),""))</f>
        <v/>
      </c>
      <c r="BB38" s="73" t="str">
        <f>IF(OR(S38="",VLOOKUP(S$1,Services!$A$1:$B$19,2,0)="Exclude"),"",IF($D38=1,IF(OR(price_limit="",price_limit="No Limit"),IF(S38="Yes",1,2),IF(SUMIFS(WhatIf!$G:$G,WhatIf!$A:$A,S$1,WhatIf!$B:$B,S38)&lt;=price_limit,IF(S38="Yes",1,2),"")),""))</f>
        <v/>
      </c>
      <c r="BC38" s="73" t="str">
        <f>IF(OR(T38="",VLOOKUP(T$1,Services!$A$1:$B$19,2,0)="Exclude"),"",IF($D38=1,IF(OR(price_limit="",price_limit="No Limit"),IF(T38="Yes",1,2),IF(SUMIFS(WhatIf!$G:$G,WhatIf!$A:$A,T$1,WhatIf!$B:$B,T38)&lt;=price_limit,IF(T38="Yes",1,2),"")),""))</f>
        <v/>
      </c>
      <c r="BD38" s="73" t="str">
        <f>IF(OR(U38="",VLOOKUP(U$1,Services!$A$1:$B$19,2,0)="Exclude"),"",IF($D38=1,IF(OR(price_limit="",price_limit="No Limit"),IF(U38="Yes",1,2),IF(SUMIFS(WhatIf!$G:$G,WhatIf!$A:$A,U$1,WhatIf!$B:$B,U38)&lt;=price_limit,IF(U38="Yes",1,2),"")),""))</f>
        <v/>
      </c>
      <c r="BE38" s="3">
        <f t="shared" si="4"/>
        <v>0</v>
      </c>
      <c r="BF38" s="3">
        <f t="shared" si="5"/>
        <v>0</v>
      </c>
      <c r="BG38" s="3">
        <f>IF(MID(highlight_pick,1,1)="#",IF(INDEX(Analysis!$C$7:$E$7,1,VALUE(MID(highlight_pick,2,1)))&lt;&gt;"",IF(INDEX($A38:$BI38,1,MATCH(INDEX(Analysis!$C$7:$E$7,1,VALUE(MID(highlight_pick,2,1))),$1:$1,0))="",0,IF(INDEX($A38:$BI38,1,MATCH(INDEX(Analysis!$C$7:$E$7,1,VALUE(MID(highlight_pick,2,1))),$1:$1,0))="Yes",1,IF(ISNUMBER(SEARCH(INDEX($A38:$BI38,1,MATCH(INDEX(Analysis!$C$7:$E$7,1,VALUE(MID(highlight_pick,2,1))),$1:$1,0)),INDEX(Analysis!$C$9:$E$9,1,VALUE(MID(highlight_pick,2,1))))),2,0))),0),0)</f>
        <v>0</v>
      </c>
      <c r="BH38" s="3">
        <f>IF(MID(highlight_pick,1,1)="#",IF(INDEX(Analysis!$C$10:$E$10,1,VALUE(MID(highlight_pick,2,1)))&lt;&gt;"",IF(INDEX($A38:$BI38,1,MATCH(INDEX(Analysis!$C$10:$E$10,1,VALUE(MID(highlight_pick,2,1))),$1:$1,0))="",0,IF(INDEX($A38:$BI38,1,MATCH(INDEX(Analysis!$C$10:$E$10,1,VALUE(MID(highlight_pick,2,1))),$1:$1,0))="Yes",1,IF(ISNUMBER(SEARCH(INDEX($A38:$BI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row>
    <row r="39" spans="1:61" x14ac:dyDescent="0.3">
      <c r="A39" s="19" t="s">
        <v>339</v>
      </c>
      <c r="B39" s="4" t="s">
        <v>677</v>
      </c>
      <c r="C39" s="4" t="s">
        <v>215</v>
      </c>
      <c r="D39" s="3" t="str">
        <f t="shared" ca="1" si="2"/>
        <v/>
      </c>
      <c r="R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3"/>
        <v/>
      </c>
      <c r="AN39" s="73" t="str">
        <f>IF(OR(E39="",VLOOKUP(E$1,Services!$A$1:$B$19,2,0)="Exclude"),"",IF($D39=1,IF(OR(price_limit="",price_limit="No Limit"),IF(E39="Yes",1,2),IF(SUMIFS(WhatIf!$G:$G,WhatIf!$A:$A,E$1,WhatIf!$B:$B,E39)&lt;=price_limit,IF(E39="Yes",1,2),"")),""))</f>
        <v/>
      </c>
      <c r="AO39" s="73" t="str">
        <f>IF(OR(F39="",VLOOKUP(F$1,Services!$A$1:$B$19,2,0)="Exclude"),"",IF($D39=1,IF(OR(price_limit="",price_limit="No Limit"),IF(F39="Yes",1,2),IF(SUMIFS(WhatIf!$G:$G,WhatIf!$A:$A,F$1,WhatIf!$B:$B,F39)&lt;=price_limit,IF(F39="Yes",1,2),"")),""))</f>
        <v/>
      </c>
      <c r="AP39" s="73" t="str">
        <f>IF(OR(G39="",VLOOKUP(G$1,Services!$A$1:$B$19,2,0)="Exclude"),"",IF($D39=1,IF(OR(price_limit="",price_limit="No Limit"),IF(G39="Yes",1,2),IF(SUMIFS(WhatIf!$G:$G,WhatIf!$A:$A,G$1,WhatIf!$B:$B,G39)&lt;=price_limit,IF(G39="Yes",1,2),"")),""))</f>
        <v/>
      </c>
      <c r="AQ39" s="73" t="str">
        <f>IF(OR(H39="",VLOOKUP(H$1,Services!$A$1:$B$19,2,0)="Exclude"),"",IF($D39=1,IF(OR(price_limit="",price_limit="No Limit"),IF(H39="Yes",1,2),IF(SUMIFS(WhatIf!$G:$G,WhatIf!$A:$A,H$1,WhatIf!$B:$B,H39)&lt;=price_limit,IF(H39="Yes",1,2),"")),""))</f>
        <v/>
      </c>
      <c r="AR39" s="73" t="str">
        <f>IF(OR(I39="",VLOOKUP(I$1,Services!$A$1:$B$19,2,0)="Exclude"),"",IF($D39=1,IF(OR(price_limit="",price_limit="No Limit"),IF(I39="Yes",1,2),IF(SUMIFS(WhatIf!$G:$G,WhatIf!$A:$A,I$1,WhatIf!$B:$B,I39)&lt;=price_limit,IF(I39="Yes",1,2),"")),""))</f>
        <v/>
      </c>
      <c r="AS39" s="73" t="str">
        <f>IF(OR(J39="",VLOOKUP(J$1,Services!$A$1:$B$19,2,0)="Exclude"),"",IF($D39=1,IF(OR(price_limit="",price_limit="No Limit"),IF(J39="Yes",1,2),IF(SUMIFS(WhatIf!$G:$G,WhatIf!$A:$A,J$1,WhatIf!$B:$B,J39)&lt;=price_limit,IF(J39="Yes",1,2),"")),""))</f>
        <v/>
      </c>
      <c r="AT39" s="73" t="str">
        <f>IF(OR(K39="",VLOOKUP(K$1,Services!$A$1:$B$19,2,0)="Exclude"),"",IF($D39=1,IF(OR(price_limit="",price_limit="No Limit"),IF(K39="Yes",1,2),IF(SUMIFS(WhatIf!$G:$G,WhatIf!$A:$A,K$1,WhatIf!$B:$B,K39)&lt;=price_limit,IF(K39="Yes",1,2),"")),""))</f>
        <v/>
      </c>
      <c r="AU39" s="73" t="str">
        <f>IF(OR(L39="",VLOOKUP(L$1,Services!$A$1:$B$19,2,0)="Exclude"),"",IF($D39=1,IF(OR(price_limit="",price_limit="No Limit"),IF(L39="Yes",1,2),IF(SUMIFS(WhatIf!$G:$G,WhatIf!$A:$A,L$1,WhatIf!$B:$B,L39)&lt;=price_limit,IF(L39="Yes",1,2),"")),""))</f>
        <v/>
      </c>
      <c r="AV39" s="73" t="str">
        <f>IF(OR(M39="",VLOOKUP(M$1,Services!$A$1:$B$19,2,0)="Exclude"),"",IF($D39=1,IF(OR(price_limit="",price_limit="No Limit"),IF(M39="Yes",1,2),IF(SUMIFS(WhatIf!$G:$G,WhatIf!$A:$A,M$1,WhatIf!$B:$B,M39)&lt;=price_limit,IF(M39="Yes",1,2),"")),""))</f>
        <v/>
      </c>
      <c r="AW39" s="73" t="str">
        <f>IF(OR(N39="",VLOOKUP(N$1,Services!$A$1:$B$19,2,0)="Exclude"),"",IF($D39=1,IF(OR(price_limit="",price_limit="No Limit"),IF(N39="Yes",1,2),IF(SUMIFS(WhatIf!$G:$G,WhatIf!$A:$A,N$1,WhatIf!$B:$B,N39)&lt;=price_limit,IF(N39="Yes",1,2),"")),""))</f>
        <v/>
      </c>
      <c r="AX39" s="73" t="str">
        <f>IF(OR(O39="",VLOOKUP(O$1,Services!$A$1:$B$19,2,0)="Exclude"),"",IF($D39=1,IF(OR(price_limit="",price_limit="No Limit"),IF(O39="Yes",1,2),IF(SUMIFS(WhatIf!$G:$G,WhatIf!$A:$A,O$1,WhatIf!$B:$B,O39)&lt;=price_limit,IF(O39="Yes",1,2),"")),""))</f>
        <v/>
      </c>
      <c r="AY39" s="73" t="str">
        <f>IF(OR(P39="",VLOOKUP(P$1,Services!$A$1:$B$19,2,0)="Exclude"),"",IF($D39=1,IF(OR(price_limit="",price_limit="No Limit"),IF(P39="Yes",1,2),IF(SUMIFS(WhatIf!$G:$G,WhatIf!$A:$A,P$1,WhatIf!$B:$B,P39)&lt;=price_limit,IF(P39="Yes",1,2),"")),""))</f>
        <v/>
      </c>
      <c r="AZ39" s="73" t="str">
        <f>IF(OR(Q39="",VLOOKUP(Q$1,Services!$A$1:$B$19,2,0)="Exclude"),"",IF($D39=1,IF(OR(price_limit="",price_limit="No Limit"),IF(Q39="Yes",1,2),IF(SUMIFS(WhatIf!$G:$G,WhatIf!$A:$A,Q$1,WhatIf!$B:$B,Q39)&lt;=price_limit,IF(Q39="Yes",1,2),"")),""))</f>
        <v/>
      </c>
      <c r="BA39" s="73" t="str">
        <f ca="1">IF(OR(R39="",VLOOKUP(R$1,Services!$A$1:$B$19,2,0)="Exclude"),"",IF($D39=1,IF(OR(price_limit="",price_limit="No Limit"),IF(R39="Yes",1,2),IF(SUMIFS(WhatIf!$G:$G,WhatIf!$A:$A,R$1,WhatIf!$B:$B,R39)&lt;=price_limit,IF(R39="Yes",1,2),"")),""))</f>
        <v/>
      </c>
      <c r="BB39" s="73" t="str">
        <f>IF(OR(S39="",VLOOKUP(S$1,Services!$A$1:$B$19,2,0)="Exclude"),"",IF($D39=1,IF(OR(price_limit="",price_limit="No Limit"),IF(S39="Yes",1,2),IF(SUMIFS(WhatIf!$G:$G,WhatIf!$A:$A,S$1,WhatIf!$B:$B,S39)&lt;=price_limit,IF(S39="Yes",1,2),"")),""))</f>
        <v/>
      </c>
      <c r="BC39" s="73" t="str">
        <f>IF(OR(T39="",VLOOKUP(T$1,Services!$A$1:$B$19,2,0)="Exclude"),"",IF($D39=1,IF(OR(price_limit="",price_limit="No Limit"),IF(T39="Yes",1,2),IF(SUMIFS(WhatIf!$G:$G,WhatIf!$A:$A,T$1,WhatIf!$B:$B,T39)&lt;=price_limit,IF(T39="Yes",1,2),"")),""))</f>
        <v/>
      </c>
      <c r="BD39" s="73" t="str">
        <f>IF(OR(U39="",VLOOKUP(U$1,Services!$A$1:$B$19,2,0)="Exclude"),"",IF($D39=1,IF(OR(price_limit="",price_limit="No Limit"),IF(U39="Yes",1,2),IF(SUMIFS(WhatIf!$G:$G,WhatIf!$A:$A,U$1,WhatIf!$B:$B,U39)&lt;=price_limit,IF(U39="Yes",1,2),"")),""))</f>
        <v/>
      </c>
      <c r="BE39" s="3">
        <f t="shared" si="4"/>
        <v>0</v>
      </c>
      <c r="BF39" s="3">
        <f t="shared" si="5"/>
        <v>0</v>
      </c>
      <c r="BG39" s="3">
        <f>IF(MID(highlight_pick,1,1)="#",IF(INDEX(Analysis!$C$7:$E$7,1,VALUE(MID(highlight_pick,2,1)))&lt;&gt;"",IF(INDEX($A39:$BI39,1,MATCH(INDEX(Analysis!$C$7:$E$7,1,VALUE(MID(highlight_pick,2,1))),$1:$1,0))="",0,IF(INDEX($A39:$BI39,1,MATCH(INDEX(Analysis!$C$7:$E$7,1,VALUE(MID(highlight_pick,2,1))),$1:$1,0))="Yes",1,IF(ISNUMBER(SEARCH(INDEX($A39:$BI39,1,MATCH(INDEX(Analysis!$C$7:$E$7,1,VALUE(MID(highlight_pick,2,1))),$1:$1,0)),INDEX(Analysis!$C$9:$E$9,1,VALUE(MID(highlight_pick,2,1))))),2,0))),0),0)</f>
        <v>0</v>
      </c>
      <c r="BH39" s="3">
        <f>IF(MID(highlight_pick,1,1)="#",IF(INDEX(Analysis!$C$10:$E$10,1,VALUE(MID(highlight_pick,2,1)))&lt;&gt;"",IF(INDEX($A39:$BI39,1,MATCH(INDEX(Analysis!$C$10:$E$10,1,VALUE(MID(highlight_pick,2,1))),$1:$1,0))="",0,IF(INDEX($A39:$BI39,1,MATCH(INDEX(Analysis!$C$10:$E$10,1,VALUE(MID(highlight_pick,2,1))),$1:$1,0))="Yes",1,IF(ISNUMBER(SEARCH(INDEX($A39:$BI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row>
    <row r="40" spans="1:61" x14ac:dyDescent="0.3">
      <c r="A40" s="19" t="s">
        <v>340</v>
      </c>
      <c r="B40" s="4" t="s">
        <v>678</v>
      </c>
      <c r="C40" s="4" t="s">
        <v>215</v>
      </c>
      <c r="D40" s="3" t="str">
        <f t="shared" ca="1" si="2"/>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3"/>
        <v/>
      </c>
      <c r="AN40" s="73" t="str">
        <f>IF(OR(E40="",VLOOKUP(E$1,Services!$A$1:$B$19,2,0)="Exclude"),"",IF($D40=1,IF(OR(price_limit="",price_limit="No Limit"),IF(E40="Yes",1,2),IF(SUMIFS(WhatIf!$G:$G,WhatIf!$A:$A,E$1,WhatIf!$B:$B,E40)&lt;=price_limit,IF(E40="Yes",1,2),"")),""))</f>
        <v/>
      </c>
      <c r="AO40" s="73" t="str">
        <f>IF(OR(F40="",VLOOKUP(F$1,Services!$A$1:$B$19,2,0)="Exclude"),"",IF($D40=1,IF(OR(price_limit="",price_limit="No Limit"),IF(F40="Yes",1,2),IF(SUMIFS(WhatIf!$G:$G,WhatIf!$A:$A,F$1,WhatIf!$B:$B,F40)&lt;=price_limit,IF(F40="Yes",1,2),"")),""))</f>
        <v/>
      </c>
      <c r="AP40" s="73" t="str">
        <f>IF(OR(G40="",VLOOKUP(G$1,Services!$A$1:$B$19,2,0)="Exclude"),"",IF($D40=1,IF(OR(price_limit="",price_limit="No Limit"),IF(G40="Yes",1,2),IF(SUMIFS(WhatIf!$G:$G,WhatIf!$A:$A,G$1,WhatIf!$B:$B,G40)&lt;=price_limit,IF(G40="Yes",1,2),"")),""))</f>
        <v/>
      </c>
      <c r="AQ40" s="73" t="str">
        <f>IF(OR(H40="",VLOOKUP(H$1,Services!$A$1:$B$19,2,0)="Exclude"),"",IF($D40=1,IF(OR(price_limit="",price_limit="No Limit"),IF(H40="Yes",1,2),IF(SUMIFS(WhatIf!$G:$G,WhatIf!$A:$A,H$1,WhatIf!$B:$B,H40)&lt;=price_limit,IF(H40="Yes",1,2),"")),""))</f>
        <v/>
      </c>
      <c r="AR40" s="73" t="str">
        <f>IF(OR(I40="",VLOOKUP(I$1,Services!$A$1:$B$19,2,0)="Exclude"),"",IF($D40=1,IF(OR(price_limit="",price_limit="No Limit"),IF(I40="Yes",1,2),IF(SUMIFS(WhatIf!$G:$G,WhatIf!$A:$A,I$1,WhatIf!$B:$B,I40)&lt;=price_limit,IF(I40="Yes",1,2),"")),""))</f>
        <v/>
      </c>
      <c r="AS40" s="73" t="str">
        <f>IF(OR(J40="",VLOOKUP(J$1,Services!$A$1:$B$19,2,0)="Exclude"),"",IF($D40=1,IF(OR(price_limit="",price_limit="No Limit"),IF(J40="Yes",1,2),IF(SUMIFS(WhatIf!$G:$G,WhatIf!$A:$A,J$1,WhatIf!$B:$B,J40)&lt;=price_limit,IF(J40="Yes",1,2),"")),""))</f>
        <v/>
      </c>
      <c r="AT40" s="73" t="str">
        <f>IF(OR(K40="",VLOOKUP(K$1,Services!$A$1:$B$19,2,0)="Exclude"),"",IF($D40=1,IF(OR(price_limit="",price_limit="No Limit"),IF(K40="Yes",1,2),IF(SUMIFS(WhatIf!$G:$G,WhatIf!$A:$A,K$1,WhatIf!$B:$B,K40)&lt;=price_limit,IF(K40="Yes",1,2),"")),""))</f>
        <v/>
      </c>
      <c r="AU40" s="73" t="str">
        <f>IF(OR(L40="",VLOOKUP(L$1,Services!$A$1:$B$19,2,0)="Exclude"),"",IF($D40=1,IF(OR(price_limit="",price_limit="No Limit"),IF(L40="Yes",1,2),IF(SUMIFS(WhatIf!$G:$G,WhatIf!$A:$A,L$1,WhatIf!$B:$B,L40)&lt;=price_limit,IF(L40="Yes",1,2),"")),""))</f>
        <v/>
      </c>
      <c r="AV40" s="73" t="str">
        <f>IF(OR(M40="",VLOOKUP(M$1,Services!$A$1:$B$19,2,0)="Exclude"),"",IF($D40=1,IF(OR(price_limit="",price_limit="No Limit"),IF(M40="Yes",1,2),IF(SUMIFS(WhatIf!$G:$G,WhatIf!$A:$A,M$1,WhatIf!$B:$B,M40)&lt;=price_limit,IF(M40="Yes",1,2),"")),""))</f>
        <v/>
      </c>
      <c r="AW40" s="73" t="str">
        <f>IF(OR(N40="",VLOOKUP(N$1,Services!$A$1:$B$19,2,0)="Exclude"),"",IF($D40=1,IF(OR(price_limit="",price_limit="No Limit"),IF(N40="Yes",1,2),IF(SUMIFS(WhatIf!$G:$G,WhatIf!$A:$A,N$1,WhatIf!$B:$B,N40)&lt;=price_limit,IF(N40="Yes",1,2),"")),""))</f>
        <v/>
      </c>
      <c r="AX40" s="73" t="str">
        <f>IF(OR(O40="",VLOOKUP(O$1,Services!$A$1:$B$19,2,0)="Exclude"),"",IF($D40=1,IF(OR(price_limit="",price_limit="No Limit"),IF(O40="Yes",1,2),IF(SUMIFS(WhatIf!$G:$G,WhatIf!$A:$A,O$1,WhatIf!$B:$B,O40)&lt;=price_limit,IF(O40="Yes",1,2),"")),""))</f>
        <v/>
      </c>
      <c r="AY40" s="73" t="str">
        <f>IF(OR(P40="",VLOOKUP(P$1,Services!$A$1:$B$19,2,0)="Exclude"),"",IF($D40=1,IF(OR(price_limit="",price_limit="No Limit"),IF(P40="Yes",1,2),IF(SUMIFS(WhatIf!$G:$G,WhatIf!$A:$A,P$1,WhatIf!$B:$B,P40)&lt;=price_limit,IF(P40="Yes",1,2),"")),""))</f>
        <v/>
      </c>
      <c r="AZ40" s="73" t="str">
        <f>IF(OR(Q40="",VLOOKUP(Q$1,Services!$A$1:$B$19,2,0)="Exclude"),"",IF($D40=1,IF(OR(price_limit="",price_limit="No Limit"),IF(Q40="Yes",1,2),IF(SUMIFS(WhatIf!$G:$G,WhatIf!$A:$A,Q$1,WhatIf!$B:$B,Q40)&lt;=price_limit,IF(Q40="Yes",1,2),"")),""))</f>
        <v/>
      </c>
      <c r="BA40" s="73" t="str">
        <f ca="1">IF(OR(R40="",VLOOKUP(R$1,Services!$A$1:$B$19,2,0)="Exclude"),"",IF($D40=1,IF(OR(price_limit="",price_limit="No Limit"),IF(R40="Yes",1,2),IF(SUMIFS(WhatIf!$G:$G,WhatIf!$A:$A,R$1,WhatIf!$B:$B,R40)&lt;=price_limit,IF(R40="Yes",1,2),"")),""))</f>
        <v/>
      </c>
      <c r="BB40" s="73" t="str">
        <f>IF(OR(S40="",VLOOKUP(S$1,Services!$A$1:$B$19,2,0)="Exclude"),"",IF($D40=1,IF(OR(price_limit="",price_limit="No Limit"),IF(S40="Yes",1,2),IF(SUMIFS(WhatIf!$G:$G,WhatIf!$A:$A,S$1,WhatIf!$B:$B,S40)&lt;=price_limit,IF(S40="Yes",1,2),"")),""))</f>
        <v/>
      </c>
      <c r="BC40" s="73" t="str">
        <f>IF(OR(T40="",VLOOKUP(T$1,Services!$A$1:$B$19,2,0)="Exclude"),"",IF($D40=1,IF(OR(price_limit="",price_limit="No Limit"),IF(T40="Yes",1,2),IF(SUMIFS(WhatIf!$G:$G,WhatIf!$A:$A,T$1,WhatIf!$B:$B,T40)&lt;=price_limit,IF(T40="Yes",1,2),"")),""))</f>
        <v/>
      </c>
      <c r="BD40" s="73" t="str">
        <f>IF(OR(U40="",VLOOKUP(U$1,Services!$A$1:$B$19,2,0)="Exclude"),"",IF($D40=1,IF(OR(price_limit="",price_limit="No Limit"),IF(U40="Yes",1,2),IF(SUMIFS(WhatIf!$G:$G,WhatIf!$A:$A,U$1,WhatIf!$B:$B,U40)&lt;=price_limit,IF(U40="Yes",1,2),"")),""))</f>
        <v/>
      </c>
      <c r="BE40" s="3">
        <f t="shared" si="4"/>
        <v>0</v>
      </c>
      <c r="BF40" s="3">
        <f t="shared" si="5"/>
        <v>0</v>
      </c>
      <c r="BG40" s="3">
        <f>IF(MID(highlight_pick,1,1)="#",IF(INDEX(Analysis!$C$7:$E$7,1,VALUE(MID(highlight_pick,2,1)))&lt;&gt;"",IF(INDEX($A40:$BI40,1,MATCH(INDEX(Analysis!$C$7:$E$7,1,VALUE(MID(highlight_pick,2,1))),$1:$1,0))="",0,IF(INDEX($A40:$BI40,1,MATCH(INDEX(Analysis!$C$7:$E$7,1,VALUE(MID(highlight_pick,2,1))),$1:$1,0))="Yes",1,IF(ISNUMBER(SEARCH(INDEX($A40:$BI40,1,MATCH(INDEX(Analysis!$C$7:$E$7,1,VALUE(MID(highlight_pick,2,1))),$1:$1,0)),INDEX(Analysis!$C$9:$E$9,1,VALUE(MID(highlight_pick,2,1))))),2,0))),0),0)</f>
        <v>0</v>
      </c>
      <c r="BH40" s="3">
        <f>IF(MID(highlight_pick,1,1)="#",IF(INDEX(Analysis!$C$10:$E$10,1,VALUE(MID(highlight_pick,2,1)))&lt;&gt;"",IF(INDEX($A40:$BI40,1,MATCH(INDEX(Analysis!$C$10:$E$10,1,VALUE(MID(highlight_pick,2,1))),$1:$1,0))="",0,IF(INDEX($A40:$BI40,1,MATCH(INDEX(Analysis!$C$10:$E$10,1,VALUE(MID(highlight_pick,2,1))),$1:$1,0))="Yes",1,IF(ISNUMBER(SEARCH(INDEX($A40:$BI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row>
    <row r="41" spans="1:61" x14ac:dyDescent="0.3">
      <c r="A41" s="19" t="s">
        <v>341</v>
      </c>
      <c r="B41" s="4" t="s">
        <v>679</v>
      </c>
      <c r="C41" s="4" t="s">
        <v>215</v>
      </c>
      <c r="D41" s="3" t="str">
        <f t="shared" ca="1" si="2"/>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3"/>
        <v/>
      </c>
      <c r="AN41" s="73" t="str">
        <f>IF(OR(E41="",VLOOKUP(E$1,Services!$A$1:$B$19,2,0)="Exclude"),"",IF($D41=1,IF(OR(price_limit="",price_limit="No Limit"),IF(E41="Yes",1,2),IF(SUMIFS(WhatIf!$G:$G,WhatIf!$A:$A,E$1,WhatIf!$B:$B,E41)&lt;=price_limit,IF(E41="Yes",1,2),"")),""))</f>
        <v/>
      </c>
      <c r="AO41" s="73" t="str">
        <f>IF(OR(F41="",VLOOKUP(F$1,Services!$A$1:$B$19,2,0)="Exclude"),"",IF($D41=1,IF(OR(price_limit="",price_limit="No Limit"),IF(F41="Yes",1,2),IF(SUMIFS(WhatIf!$G:$G,WhatIf!$A:$A,F$1,WhatIf!$B:$B,F41)&lt;=price_limit,IF(F41="Yes",1,2),"")),""))</f>
        <v/>
      </c>
      <c r="AP41" s="73" t="str">
        <f>IF(OR(G41="",VLOOKUP(G$1,Services!$A$1:$B$19,2,0)="Exclude"),"",IF($D41=1,IF(OR(price_limit="",price_limit="No Limit"),IF(G41="Yes",1,2),IF(SUMIFS(WhatIf!$G:$G,WhatIf!$A:$A,G$1,WhatIf!$B:$B,G41)&lt;=price_limit,IF(G41="Yes",1,2),"")),""))</f>
        <v/>
      </c>
      <c r="AQ41" s="73" t="str">
        <f>IF(OR(H41="",VLOOKUP(H$1,Services!$A$1:$B$19,2,0)="Exclude"),"",IF($D41=1,IF(OR(price_limit="",price_limit="No Limit"),IF(H41="Yes",1,2),IF(SUMIFS(WhatIf!$G:$G,WhatIf!$A:$A,H$1,WhatIf!$B:$B,H41)&lt;=price_limit,IF(H41="Yes",1,2),"")),""))</f>
        <v/>
      </c>
      <c r="AR41" s="73" t="str">
        <f>IF(OR(I41="",VLOOKUP(I$1,Services!$A$1:$B$19,2,0)="Exclude"),"",IF($D41=1,IF(OR(price_limit="",price_limit="No Limit"),IF(I41="Yes",1,2),IF(SUMIFS(WhatIf!$G:$G,WhatIf!$A:$A,I$1,WhatIf!$B:$B,I41)&lt;=price_limit,IF(I41="Yes",1,2),"")),""))</f>
        <v/>
      </c>
      <c r="AS41" s="73" t="str">
        <f>IF(OR(J41="",VLOOKUP(J$1,Services!$A$1:$B$19,2,0)="Exclude"),"",IF($D41=1,IF(OR(price_limit="",price_limit="No Limit"),IF(J41="Yes",1,2),IF(SUMIFS(WhatIf!$G:$G,WhatIf!$A:$A,J$1,WhatIf!$B:$B,J41)&lt;=price_limit,IF(J41="Yes",1,2),"")),""))</f>
        <v/>
      </c>
      <c r="AT41" s="73" t="str">
        <f>IF(OR(K41="",VLOOKUP(K$1,Services!$A$1:$B$19,2,0)="Exclude"),"",IF($D41=1,IF(OR(price_limit="",price_limit="No Limit"),IF(K41="Yes",1,2),IF(SUMIFS(WhatIf!$G:$G,WhatIf!$A:$A,K$1,WhatIf!$B:$B,K41)&lt;=price_limit,IF(K41="Yes",1,2),"")),""))</f>
        <v/>
      </c>
      <c r="AU41" s="73" t="str">
        <f>IF(OR(L41="",VLOOKUP(L$1,Services!$A$1:$B$19,2,0)="Exclude"),"",IF($D41=1,IF(OR(price_limit="",price_limit="No Limit"),IF(L41="Yes",1,2),IF(SUMIFS(WhatIf!$G:$G,WhatIf!$A:$A,L$1,WhatIf!$B:$B,L41)&lt;=price_limit,IF(L41="Yes",1,2),"")),""))</f>
        <v/>
      </c>
      <c r="AV41" s="73" t="str">
        <f>IF(OR(M41="",VLOOKUP(M$1,Services!$A$1:$B$19,2,0)="Exclude"),"",IF($D41=1,IF(OR(price_limit="",price_limit="No Limit"),IF(M41="Yes",1,2),IF(SUMIFS(WhatIf!$G:$G,WhatIf!$A:$A,M$1,WhatIf!$B:$B,M41)&lt;=price_limit,IF(M41="Yes",1,2),"")),""))</f>
        <v/>
      </c>
      <c r="AW41" s="73" t="str">
        <f>IF(OR(N41="",VLOOKUP(N$1,Services!$A$1:$B$19,2,0)="Exclude"),"",IF($D41=1,IF(OR(price_limit="",price_limit="No Limit"),IF(N41="Yes",1,2),IF(SUMIFS(WhatIf!$G:$G,WhatIf!$A:$A,N$1,WhatIf!$B:$B,N41)&lt;=price_limit,IF(N41="Yes",1,2),"")),""))</f>
        <v/>
      </c>
      <c r="AX41" s="73" t="str">
        <f>IF(OR(O41="",VLOOKUP(O$1,Services!$A$1:$B$19,2,0)="Exclude"),"",IF($D41=1,IF(OR(price_limit="",price_limit="No Limit"),IF(O41="Yes",1,2),IF(SUMIFS(WhatIf!$G:$G,WhatIf!$A:$A,O$1,WhatIf!$B:$B,O41)&lt;=price_limit,IF(O41="Yes",1,2),"")),""))</f>
        <v/>
      </c>
      <c r="AY41" s="73" t="str">
        <f>IF(OR(P41="",VLOOKUP(P$1,Services!$A$1:$B$19,2,0)="Exclude"),"",IF($D41=1,IF(OR(price_limit="",price_limit="No Limit"),IF(P41="Yes",1,2),IF(SUMIFS(WhatIf!$G:$G,WhatIf!$A:$A,P$1,WhatIf!$B:$B,P41)&lt;=price_limit,IF(P41="Yes",1,2),"")),""))</f>
        <v/>
      </c>
      <c r="AZ41" s="73" t="str">
        <f>IF(OR(Q41="",VLOOKUP(Q$1,Services!$A$1:$B$19,2,0)="Exclude"),"",IF($D41=1,IF(OR(price_limit="",price_limit="No Limit"),IF(Q41="Yes",1,2),IF(SUMIFS(WhatIf!$G:$G,WhatIf!$A:$A,Q$1,WhatIf!$B:$B,Q41)&lt;=price_limit,IF(Q41="Yes",1,2),"")),""))</f>
        <v/>
      </c>
      <c r="BA41" s="73" t="str">
        <f ca="1">IF(OR(R41="",VLOOKUP(R$1,Services!$A$1:$B$19,2,0)="Exclude"),"",IF($D41=1,IF(OR(price_limit="",price_limit="No Limit"),IF(R41="Yes",1,2),IF(SUMIFS(WhatIf!$G:$G,WhatIf!$A:$A,R$1,WhatIf!$B:$B,R41)&lt;=price_limit,IF(R41="Yes",1,2),"")),""))</f>
        <v/>
      </c>
      <c r="BB41" s="73" t="str">
        <f>IF(OR(S41="",VLOOKUP(S$1,Services!$A$1:$B$19,2,0)="Exclude"),"",IF($D41=1,IF(OR(price_limit="",price_limit="No Limit"),IF(S41="Yes",1,2),IF(SUMIFS(WhatIf!$G:$G,WhatIf!$A:$A,S$1,WhatIf!$B:$B,S41)&lt;=price_limit,IF(S41="Yes",1,2),"")),""))</f>
        <v/>
      </c>
      <c r="BC41" s="73" t="str">
        <f>IF(OR(T41="",VLOOKUP(T$1,Services!$A$1:$B$19,2,0)="Exclude"),"",IF($D41=1,IF(OR(price_limit="",price_limit="No Limit"),IF(T41="Yes",1,2),IF(SUMIFS(WhatIf!$G:$G,WhatIf!$A:$A,T$1,WhatIf!$B:$B,T41)&lt;=price_limit,IF(T41="Yes",1,2),"")),""))</f>
        <v/>
      </c>
      <c r="BD41" s="73" t="str">
        <f>IF(OR(U41="",VLOOKUP(U$1,Services!$A$1:$B$19,2,0)="Exclude"),"",IF($D41=1,IF(OR(price_limit="",price_limit="No Limit"),IF(U41="Yes",1,2),IF(SUMIFS(WhatIf!$G:$G,WhatIf!$A:$A,U$1,WhatIf!$B:$B,U41)&lt;=price_limit,IF(U41="Yes",1,2),"")),""))</f>
        <v/>
      </c>
      <c r="BE41" s="3">
        <f t="shared" si="4"/>
        <v>0</v>
      </c>
      <c r="BF41" s="3">
        <f t="shared" si="5"/>
        <v>0</v>
      </c>
      <c r="BG41" s="3">
        <f>IF(MID(highlight_pick,1,1)="#",IF(INDEX(Analysis!$C$7:$E$7,1,VALUE(MID(highlight_pick,2,1)))&lt;&gt;"",IF(INDEX($A41:$BI41,1,MATCH(INDEX(Analysis!$C$7:$E$7,1,VALUE(MID(highlight_pick,2,1))),$1:$1,0))="",0,IF(INDEX($A41:$BI41,1,MATCH(INDEX(Analysis!$C$7:$E$7,1,VALUE(MID(highlight_pick,2,1))),$1:$1,0))="Yes",1,IF(ISNUMBER(SEARCH(INDEX($A41:$BI41,1,MATCH(INDEX(Analysis!$C$7:$E$7,1,VALUE(MID(highlight_pick,2,1))),$1:$1,0)),INDEX(Analysis!$C$9:$E$9,1,VALUE(MID(highlight_pick,2,1))))),2,0))),0),0)</f>
        <v>0</v>
      </c>
      <c r="BH41" s="3">
        <f>IF(MID(highlight_pick,1,1)="#",IF(INDEX(Analysis!$C$10:$E$10,1,VALUE(MID(highlight_pick,2,1)))&lt;&gt;"",IF(INDEX($A41:$BI41,1,MATCH(INDEX(Analysis!$C$10:$E$10,1,VALUE(MID(highlight_pick,2,1))),$1:$1,0))="",0,IF(INDEX($A41:$BI41,1,MATCH(INDEX(Analysis!$C$10:$E$10,1,VALUE(MID(highlight_pick,2,1))),$1:$1,0))="Yes",1,IF(ISNUMBER(SEARCH(INDEX($A41:$BI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row>
    <row r="42" spans="1:61" x14ac:dyDescent="0.3">
      <c r="A42" s="19" t="s">
        <v>342</v>
      </c>
      <c r="B42" s="4" t="s">
        <v>680</v>
      </c>
      <c r="C42" s="4" t="s">
        <v>215</v>
      </c>
      <c r="D42" s="3" t="str">
        <f t="shared" ca="1" si="2"/>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3"/>
        <v/>
      </c>
      <c r="AN42" s="73" t="str">
        <f>IF(OR(E42="",VLOOKUP(E$1,Services!$A$1:$B$19,2,0)="Exclude"),"",IF($D42=1,IF(OR(price_limit="",price_limit="No Limit"),IF(E42="Yes",1,2),IF(SUMIFS(WhatIf!$G:$G,WhatIf!$A:$A,E$1,WhatIf!$B:$B,E42)&lt;=price_limit,IF(E42="Yes",1,2),"")),""))</f>
        <v/>
      </c>
      <c r="AO42" s="73" t="str">
        <f>IF(OR(F42="",VLOOKUP(F$1,Services!$A$1:$B$19,2,0)="Exclude"),"",IF($D42=1,IF(OR(price_limit="",price_limit="No Limit"),IF(F42="Yes",1,2),IF(SUMIFS(WhatIf!$G:$G,WhatIf!$A:$A,F$1,WhatIf!$B:$B,F42)&lt;=price_limit,IF(F42="Yes",1,2),"")),""))</f>
        <v/>
      </c>
      <c r="AP42" s="73" t="str">
        <f>IF(OR(G42="",VLOOKUP(G$1,Services!$A$1:$B$19,2,0)="Exclude"),"",IF($D42=1,IF(OR(price_limit="",price_limit="No Limit"),IF(G42="Yes",1,2),IF(SUMIFS(WhatIf!$G:$G,WhatIf!$A:$A,G$1,WhatIf!$B:$B,G42)&lt;=price_limit,IF(G42="Yes",1,2),"")),""))</f>
        <v/>
      </c>
      <c r="AQ42" s="73" t="str">
        <f>IF(OR(H42="",VLOOKUP(H$1,Services!$A$1:$B$19,2,0)="Exclude"),"",IF($D42=1,IF(OR(price_limit="",price_limit="No Limit"),IF(H42="Yes",1,2),IF(SUMIFS(WhatIf!$G:$G,WhatIf!$A:$A,H$1,WhatIf!$B:$B,H42)&lt;=price_limit,IF(H42="Yes",1,2),"")),""))</f>
        <v/>
      </c>
      <c r="AR42" s="73" t="str">
        <f>IF(OR(I42="",VLOOKUP(I$1,Services!$A$1:$B$19,2,0)="Exclude"),"",IF($D42=1,IF(OR(price_limit="",price_limit="No Limit"),IF(I42="Yes",1,2),IF(SUMIFS(WhatIf!$G:$G,WhatIf!$A:$A,I$1,WhatIf!$B:$B,I42)&lt;=price_limit,IF(I42="Yes",1,2),"")),""))</f>
        <v/>
      </c>
      <c r="AS42" s="73" t="str">
        <f>IF(OR(J42="",VLOOKUP(J$1,Services!$A$1:$B$19,2,0)="Exclude"),"",IF($D42=1,IF(OR(price_limit="",price_limit="No Limit"),IF(J42="Yes",1,2),IF(SUMIFS(WhatIf!$G:$G,WhatIf!$A:$A,J$1,WhatIf!$B:$B,J42)&lt;=price_limit,IF(J42="Yes",1,2),"")),""))</f>
        <v/>
      </c>
      <c r="AT42" s="73" t="str">
        <f>IF(OR(K42="",VLOOKUP(K$1,Services!$A$1:$B$19,2,0)="Exclude"),"",IF($D42=1,IF(OR(price_limit="",price_limit="No Limit"),IF(K42="Yes",1,2),IF(SUMIFS(WhatIf!$G:$G,WhatIf!$A:$A,K$1,WhatIf!$B:$B,K42)&lt;=price_limit,IF(K42="Yes",1,2),"")),""))</f>
        <v/>
      </c>
      <c r="AU42" s="73" t="str">
        <f>IF(OR(L42="",VLOOKUP(L$1,Services!$A$1:$B$19,2,0)="Exclude"),"",IF($D42=1,IF(OR(price_limit="",price_limit="No Limit"),IF(L42="Yes",1,2),IF(SUMIFS(WhatIf!$G:$G,WhatIf!$A:$A,L$1,WhatIf!$B:$B,L42)&lt;=price_limit,IF(L42="Yes",1,2),"")),""))</f>
        <v/>
      </c>
      <c r="AV42" s="73" t="str">
        <f>IF(OR(M42="",VLOOKUP(M$1,Services!$A$1:$B$19,2,0)="Exclude"),"",IF($D42=1,IF(OR(price_limit="",price_limit="No Limit"),IF(M42="Yes",1,2),IF(SUMIFS(WhatIf!$G:$G,WhatIf!$A:$A,M$1,WhatIf!$B:$B,M42)&lt;=price_limit,IF(M42="Yes",1,2),"")),""))</f>
        <v/>
      </c>
      <c r="AW42" s="73" t="str">
        <f>IF(OR(N42="",VLOOKUP(N$1,Services!$A$1:$B$19,2,0)="Exclude"),"",IF($D42=1,IF(OR(price_limit="",price_limit="No Limit"),IF(N42="Yes",1,2),IF(SUMIFS(WhatIf!$G:$G,WhatIf!$A:$A,N$1,WhatIf!$B:$B,N42)&lt;=price_limit,IF(N42="Yes",1,2),"")),""))</f>
        <v/>
      </c>
      <c r="AX42" s="73" t="str">
        <f>IF(OR(O42="",VLOOKUP(O$1,Services!$A$1:$B$19,2,0)="Exclude"),"",IF($D42=1,IF(OR(price_limit="",price_limit="No Limit"),IF(O42="Yes",1,2),IF(SUMIFS(WhatIf!$G:$G,WhatIf!$A:$A,O$1,WhatIf!$B:$B,O42)&lt;=price_limit,IF(O42="Yes",1,2),"")),""))</f>
        <v/>
      </c>
      <c r="AY42" s="73" t="str">
        <f>IF(OR(P42="",VLOOKUP(P$1,Services!$A$1:$B$19,2,0)="Exclude"),"",IF($D42=1,IF(OR(price_limit="",price_limit="No Limit"),IF(P42="Yes",1,2),IF(SUMIFS(WhatIf!$G:$G,WhatIf!$A:$A,P$1,WhatIf!$B:$B,P42)&lt;=price_limit,IF(P42="Yes",1,2),"")),""))</f>
        <v/>
      </c>
      <c r="AZ42" s="73" t="str">
        <f>IF(OR(Q42="",VLOOKUP(Q$1,Services!$A$1:$B$19,2,0)="Exclude"),"",IF($D42=1,IF(OR(price_limit="",price_limit="No Limit"),IF(Q42="Yes",1,2),IF(SUMIFS(WhatIf!$G:$G,WhatIf!$A:$A,Q$1,WhatIf!$B:$B,Q42)&lt;=price_limit,IF(Q42="Yes",1,2),"")),""))</f>
        <v/>
      </c>
      <c r="BA42" s="73" t="str">
        <f ca="1">IF(OR(R42="",VLOOKUP(R$1,Services!$A$1:$B$19,2,0)="Exclude"),"",IF($D42=1,IF(OR(price_limit="",price_limit="No Limit"),IF(R42="Yes",1,2),IF(SUMIFS(WhatIf!$G:$G,WhatIf!$A:$A,R$1,WhatIf!$B:$B,R42)&lt;=price_limit,IF(R42="Yes",1,2),"")),""))</f>
        <v/>
      </c>
      <c r="BB42" s="73" t="str">
        <f>IF(OR(S42="",VLOOKUP(S$1,Services!$A$1:$B$19,2,0)="Exclude"),"",IF($D42=1,IF(OR(price_limit="",price_limit="No Limit"),IF(S42="Yes",1,2),IF(SUMIFS(WhatIf!$G:$G,WhatIf!$A:$A,S$1,WhatIf!$B:$B,S42)&lt;=price_limit,IF(S42="Yes",1,2),"")),""))</f>
        <v/>
      </c>
      <c r="BC42" s="73" t="str">
        <f>IF(OR(T42="",VLOOKUP(T$1,Services!$A$1:$B$19,2,0)="Exclude"),"",IF($D42=1,IF(OR(price_limit="",price_limit="No Limit"),IF(T42="Yes",1,2),IF(SUMIFS(WhatIf!$G:$G,WhatIf!$A:$A,T$1,WhatIf!$B:$B,T42)&lt;=price_limit,IF(T42="Yes",1,2),"")),""))</f>
        <v/>
      </c>
      <c r="BD42" s="73" t="str">
        <f>IF(OR(U42="",VLOOKUP(U$1,Services!$A$1:$B$19,2,0)="Exclude"),"",IF($D42=1,IF(OR(price_limit="",price_limit="No Limit"),IF(U42="Yes",1,2),IF(SUMIFS(WhatIf!$G:$G,WhatIf!$A:$A,U$1,WhatIf!$B:$B,U42)&lt;=price_limit,IF(U42="Yes",1,2),"")),""))</f>
        <v/>
      </c>
      <c r="BE42" s="3">
        <f t="shared" si="4"/>
        <v>0</v>
      </c>
      <c r="BF42" s="3">
        <f t="shared" si="5"/>
        <v>0</v>
      </c>
      <c r="BG42" s="3">
        <f>IF(MID(highlight_pick,1,1)="#",IF(INDEX(Analysis!$C$7:$E$7,1,VALUE(MID(highlight_pick,2,1)))&lt;&gt;"",IF(INDEX($A42:$BI42,1,MATCH(INDEX(Analysis!$C$7:$E$7,1,VALUE(MID(highlight_pick,2,1))),$1:$1,0))="",0,IF(INDEX($A42:$BI42,1,MATCH(INDEX(Analysis!$C$7:$E$7,1,VALUE(MID(highlight_pick,2,1))),$1:$1,0))="Yes",1,IF(ISNUMBER(SEARCH(INDEX($A42:$BI42,1,MATCH(INDEX(Analysis!$C$7:$E$7,1,VALUE(MID(highlight_pick,2,1))),$1:$1,0)),INDEX(Analysis!$C$9:$E$9,1,VALUE(MID(highlight_pick,2,1))))),2,0))),0),0)</f>
        <v>0</v>
      </c>
      <c r="BH42" s="3">
        <f>IF(MID(highlight_pick,1,1)="#",IF(INDEX(Analysis!$C$10:$E$10,1,VALUE(MID(highlight_pick,2,1)))&lt;&gt;"",IF(INDEX($A42:$BI42,1,MATCH(INDEX(Analysis!$C$10:$E$10,1,VALUE(MID(highlight_pick,2,1))),$1:$1,0))="",0,IF(INDEX($A42:$BI42,1,MATCH(INDEX(Analysis!$C$10:$E$10,1,VALUE(MID(highlight_pick,2,1))),$1:$1,0))="Yes",1,IF(ISNUMBER(SEARCH(INDEX($A42:$BI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row>
    <row r="43" spans="1:61" ht="24.9" x14ac:dyDescent="0.3">
      <c r="A43" s="19" t="s">
        <v>343</v>
      </c>
      <c r="B43" s="4" t="s">
        <v>247</v>
      </c>
      <c r="C43" s="4" t="s">
        <v>215</v>
      </c>
      <c r="D43" s="3" t="str">
        <f t="shared" ca="1" si="2"/>
        <v/>
      </c>
      <c r="F43" s="5" t="s">
        <v>549</v>
      </c>
      <c r="G43" s="5" t="s">
        <v>549</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3"/>
        <v/>
      </c>
      <c r="AN43" s="73" t="str">
        <f>IF(OR(E43="",VLOOKUP(E$1,Services!$A$1:$B$19,2,0)="Exclude"),"",IF($D43=1,IF(OR(price_limit="",price_limit="No Limit"),IF(E43="Yes",1,2),IF(SUMIFS(WhatIf!$G:$G,WhatIf!$A:$A,E$1,WhatIf!$B:$B,E43)&lt;=price_limit,IF(E43="Yes",1,2),"")),""))</f>
        <v/>
      </c>
      <c r="AO43" s="73" t="str">
        <f ca="1">IF(OR(F43="",VLOOKUP(F$1,Services!$A$1:$B$19,2,0)="Exclude"),"",IF($D43=1,IF(OR(price_limit="",price_limit="No Limit"),IF(F43="Yes",1,2),IF(SUMIFS(WhatIf!$G:$G,WhatIf!$A:$A,F$1,WhatIf!$B:$B,F43)&lt;=price_limit,IF(F43="Yes",1,2),"")),""))</f>
        <v/>
      </c>
      <c r="AP43" s="73" t="str">
        <f ca="1">IF(OR(G43="",VLOOKUP(G$1,Services!$A$1:$B$19,2,0)="Exclude"),"",IF($D43=1,IF(OR(price_limit="",price_limit="No Limit"),IF(G43="Yes",1,2),IF(SUMIFS(WhatIf!$G:$G,WhatIf!$A:$A,G$1,WhatIf!$B:$B,G43)&lt;=price_limit,IF(G43="Yes",1,2),"")),""))</f>
        <v/>
      </c>
      <c r="AQ43" s="73" t="str">
        <f>IF(OR(H43="",VLOOKUP(H$1,Services!$A$1:$B$19,2,0)="Exclude"),"",IF($D43=1,IF(OR(price_limit="",price_limit="No Limit"),IF(H43="Yes",1,2),IF(SUMIFS(WhatIf!$G:$G,WhatIf!$A:$A,H$1,WhatIf!$B:$B,H43)&lt;=price_limit,IF(H43="Yes",1,2),"")),""))</f>
        <v/>
      </c>
      <c r="AR43" s="73" t="str">
        <f>IF(OR(I43="",VLOOKUP(I$1,Services!$A$1:$B$19,2,0)="Exclude"),"",IF($D43=1,IF(OR(price_limit="",price_limit="No Limit"),IF(I43="Yes",1,2),IF(SUMIFS(WhatIf!$G:$G,WhatIf!$A:$A,I$1,WhatIf!$B:$B,I43)&lt;=price_limit,IF(I43="Yes",1,2),"")),""))</f>
        <v/>
      </c>
      <c r="AS43" s="73" t="str">
        <f>IF(OR(J43="",VLOOKUP(J$1,Services!$A$1:$B$19,2,0)="Exclude"),"",IF($D43=1,IF(OR(price_limit="",price_limit="No Limit"),IF(J43="Yes",1,2),IF(SUMIFS(WhatIf!$G:$G,WhatIf!$A:$A,J$1,WhatIf!$B:$B,J43)&lt;=price_limit,IF(J43="Yes",1,2),"")),""))</f>
        <v/>
      </c>
      <c r="AT43" s="73" t="str">
        <f>IF(OR(K43="",VLOOKUP(K$1,Services!$A$1:$B$19,2,0)="Exclude"),"",IF($D43=1,IF(OR(price_limit="",price_limit="No Limit"),IF(K43="Yes",1,2),IF(SUMIFS(WhatIf!$G:$G,WhatIf!$A:$A,K$1,WhatIf!$B:$B,K43)&lt;=price_limit,IF(K43="Yes",1,2),"")),""))</f>
        <v/>
      </c>
      <c r="AU43" s="73" t="str">
        <f>IF(OR(L43="",VLOOKUP(L$1,Services!$A$1:$B$19,2,0)="Exclude"),"",IF($D43=1,IF(OR(price_limit="",price_limit="No Limit"),IF(L43="Yes",1,2),IF(SUMIFS(WhatIf!$G:$G,WhatIf!$A:$A,L$1,WhatIf!$B:$B,L43)&lt;=price_limit,IF(L43="Yes",1,2),"")),""))</f>
        <v/>
      </c>
      <c r="AV43" s="73" t="str">
        <f>IF(OR(M43="",VLOOKUP(M$1,Services!$A$1:$B$19,2,0)="Exclude"),"",IF($D43=1,IF(OR(price_limit="",price_limit="No Limit"),IF(M43="Yes",1,2),IF(SUMIFS(WhatIf!$G:$G,WhatIf!$A:$A,M$1,WhatIf!$B:$B,M43)&lt;=price_limit,IF(M43="Yes",1,2),"")),""))</f>
        <v/>
      </c>
      <c r="AW43" s="73" t="str">
        <f>IF(OR(N43="",VLOOKUP(N$1,Services!$A$1:$B$19,2,0)="Exclude"),"",IF($D43=1,IF(OR(price_limit="",price_limit="No Limit"),IF(N43="Yes",1,2),IF(SUMIFS(WhatIf!$G:$G,WhatIf!$A:$A,N$1,WhatIf!$B:$B,N43)&lt;=price_limit,IF(N43="Yes",1,2),"")),""))</f>
        <v/>
      </c>
      <c r="AX43" s="73" t="str">
        <f>IF(OR(O43="",VLOOKUP(O$1,Services!$A$1:$B$19,2,0)="Exclude"),"",IF($D43=1,IF(OR(price_limit="",price_limit="No Limit"),IF(O43="Yes",1,2),IF(SUMIFS(WhatIf!$G:$G,WhatIf!$A:$A,O$1,WhatIf!$B:$B,O43)&lt;=price_limit,IF(O43="Yes",1,2),"")),""))</f>
        <v/>
      </c>
      <c r="AY43" s="73" t="str">
        <f>IF(OR(P43="",VLOOKUP(P$1,Services!$A$1:$B$19,2,0)="Exclude"),"",IF($D43=1,IF(OR(price_limit="",price_limit="No Limit"),IF(P43="Yes",1,2),IF(SUMIFS(WhatIf!$G:$G,WhatIf!$A:$A,P$1,WhatIf!$B:$B,P43)&lt;=price_limit,IF(P43="Yes",1,2),"")),""))</f>
        <v/>
      </c>
      <c r="AZ43" s="73" t="str">
        <f>IF(OR(Q43="",VLOOKUP(Q$1,Services!$A$1:$B$19,2,0)="Exclude"),"",IF($D43=1,IF(OR(price_limit="",price_limit="No Limit"),IF(Q43="Yes",1,2),IF(SUMIFS(WhatIf!$G:$G,WhatIf!$A:$A,Q$1,WhatIf!$B:$B,Q43)&lt;=price_limit,IF(Q43="Yes",1,2),"")),""))</f>
        <v/>
      </c>
      <c r="BA43" s="73" t="str">
        <f ca="1">IF(OR(R43="",VLOOKUP(R$1,Services!$A$1:$B$19,2,0)="Exclude"),"",IF($D43=1,IF(OR(price_limit="",price_limit="No Limit"),IF(R43="Yes",1,2),IF(SUMIFS(WhatIf!$G:$G,WhatIf!$A:$A,R$1,WhatIf!$B:$B,R43)&lt;=price_limit,IF(R43="Yes",1,2),"")),""))</f>
        <v/>
      </c>
      <c r="BB43" s="73" t="str">
        <f>IF(OR(S43="",VLOOKUP(S$1,Services!$A$1:$B$19,2,0)="Exclude"),"",IF($D43=1,IF(OR(price_limit="",price_limit="No Limit"),IF(S43="Yes",1,2),IF(SUMIFS(WhatIf!$G:$G,WhatIf!$A:$A,S$1,WhatIf!$B:$B,S43)&lt;=price_limit,IF(S43="Yes",1,2),"")),""))</f>
        <v/>
      </c>
      <c r="BC43" s="73" t="str">
        <f>IF(OR(T43="",VLOOKUP(T$1,Services!$A$1:$B$19,2,0)="Exclude"),"",IF($D43=1,IF(OR(price_limit="",price_limit="No Limit"),IF(T43="Yes",1,2),IF(SUMIFS(WhatIf!$G:$G,WhatIf!$A:$A,T$1,WhatIf!$B:$B,T43)&lt;=price_limit,IF(T43="Yes",1,2),"")),""))</f>
        <v/>
      </c>
      <c r="BD43" s="73" t="str">
        <f>IF(OR(U43="",VLOOKUP(U$1,Services!$A$1:$B$19,2,0)="Exclude"),"",IF($D43=1,IF(OR(price_limit="",price_limit="No Limit"),IF(U43="Yes",1,2),IF(SUMIFS(WhatIf!$G:$G,WhatIf!$A:$A,U$1,WhatIf!$B:$B,U43)&lt;=price_limit,IF(U43="Yes",1,2),"")),""))</f>
        <v/>
      </c>
      <c r="BE43" s="3">
        <f t="shared" si="4"/>
        <v>0</v>
      </c>
      <c r="BF43" s="3">
        <f t="shared" si="5"/>
        <v>0</v>
      </c>
      <c r="BG43" s="3">
        <f>IF(MID(highlight_pick,1,1)="#",IF(INDEX(Analysis!$C$7:$E$7,1,VALUE(MID(highlight_pick,2,1)))&lt;&gt;"",IF(INDEX($A43:$BI43,1,MATCH(INDEX(Analysis!$C$7:$E$7,1,VALUE(MID(highlight_pick,2,1))),$1:$1,0))="",0,IF(INDEX($A43:$BI43,1,MATCH(INDEX(Analysis!$C$7:$E$7,1,VALUE(MID(highlight_pick,2,1))),$1:$1,0))="Yes",1,IF(ISNUMBER(SEARCH(INDEX($A43:$BI43,1,MATCH(INDEX(Analysis!$C$7:$E$7,1,VALUE(MID(highlight_pick,2,1))),$1:$1,0)),INDEX(Analysis!$C$9:$E$9,1,VALUE(MID(highlight_pick,2,1))))),2,0))),0),0)</f>
        <v>0</v>
      </c>
      <c r="BH43" s="3">
        <f>IF(MID(highlight_pick,1,1)="#",IF(INDEX(Analysis!$C$10:$E$10,1,VALUE(MID(highlight_pick,2,1)))&lt;&gt;"",IF(INDEX($A43:$BI43,1,MATCH(INDEX(Analysis!$C$10:$E$10,1,VALUE(MID(highlight_pick,2,1))),$1:$1,0))="",0,IF(INDEX($A43:$BI43,1,MATCH(INDEX(Analysis!$C$10:$E$10,1,VALUE(MID(highlight_pick,2,1))),$1:$1,0))="Yes",1,IF(ISNUMBER(SEARCH(INDEX($A43:$BI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row>
    <row r="44" spans="1:61" ht="24.9" x14ac:dyDescent="0.3">
      <c r="A44" s="19" t="s">
        <v>91</v>
      </c>
      <c r="B44" s="4" t="s">
        <v>675</v>
      </c>
      <c r="C44" s="4" t="s">
        <v>215</v>
      </c>
      <c r="D44" s="3" t="str">
        <f t="shared" ca="1" si="2"/>
        <v/>
      </c>
      <c r="F44" s="5" t="s">
        <v>528</v>
      </c>
      <c r="G44" s="5" t="s">
        <v>528</v>
      </c>
      <c r="H44" s="6"/>
      <c r="I44" s="6"/>
      <c r="O44" s="6"/>
      <c r="Q44" s="6" t="s">
        <v>317</v>
      </c>
      <c r="R44" s="6"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3"/>
        <v/>
      </c>
      <c r="AN44" s="73" t="str">
        <f>IF(OR(E44="",VLOOKUP(E$1,Services!$A$1:$B$19,2,0)="Exclude"),"",IF($D44=1,IF(OR(price_limit="",price_limit="No Limit"),IF(E44="Yes",1,2),IF(SUMIFS(WhatIf!$G:$G,WhatIf!$A:$A,E$1,WhatIf!$B:$B,E44)&lt;=price_limit,IF(E44="Yes",1,2),"")),""))</f>
        <v/>
      </c>
      <c r="AO44" s="73" t="str">
        <f ca="1">IF(OR(F44="",VLOOKUP(F$1,Services!$A$1:$B$19,2,0)="Exclude"),"",IF($D44=1,IF(OR(price_limit="",price_limit="No Limit"),IF(F44="Yes",1,2),IF(SUMIFS(WhatIf!$G:$G,WhatIf!$A:$A,F$1,WhatIf!$B:$B,F44)&lt;=price_limit,IF(F44="Yes",1,2),"")),""))</f>
        <v/>
      </c>
      <c r="AP44" s="73" t="str">
        <f ca="1">IF(OR(G44="",VLOOKUP(G$1,Services!$A$1:$B$19,2,0)="Exclude"),"",IF($D44=1,IF(OR(price_limit="",price_limit="No Limit"),IF(G44="Yes",1,2),IF(SUMIFS(WhatIf!$G:$G,WhatIf!$A:$A,G$1,WhatIf!$B:$B,G44)&lt;=price_limit,IF(G44="Yes",1,2),"")),""))</f>
        <v/>
      </c>
      <c r="AQ44" s="73" t="str">
        <f>IF(OR(H44="",VLOOKUP(H$1,Services!$A$1:$B$19,2,0)="Exclude"),"",IF($D44=1,IF(OR(price_limit="",price_limit="No Limit"),IF(H44="Yes",1,2),IF(SUMIFS(WhatIf!$G:$G,WhatIf!$A:$A,H$1,WhatIf!$B:$B,H44)&lt;=price_limit,IF(H44="Yes",1,2),"")),""))</f>
        <v/>
      </c>
      <c r="AR44" s="73" t="str">
        <f>IF(OR(I44="",VLOOKUP(I$1,Services!$A$1:$B$19,2,0)="Exclude"),"",IF($D44=1,IF(OR(price_limit="",price_limit="No Limit"),IF(I44="Yes",1,2),IF(SUMIFS(WhatIf!$G:$G,WhatIf!$A:$A,I$1,WhatIf!$B:$B,I44)&lt;=price_limit,IF(I44="Yes",1,2),"")),""))</f>
        <v/>
      </c>
      <c r="AS44" s="73" t="str">
        <f>IF(OR(J44="",VLOOKUP(J$1,Services!$A$1:$B$19,2,0)="Exclude"),"",IF($D44=1,IF(OR(price_limit="",price_limit="No Limit"),IF(J44="Yes",1,2),IF(SUMIFS(WhatIf!$G:$G,WhatIf!$A:$A,J$1,WhatIf!$B:$B,J44)&lt;=price_limit,IF(J44="Yes",1,2),"")),""))</f>
        <v/>
      </c>
      <c r="AT44" s="73" t="str">
        <f>IF(OR(K44="",VLOOKUP(K$1,Services!$A$1:$B$19,2,0)="Exclude"),"",IF($D44=1,IF(OR(price_limit="",price_limit="No Limit"),IF(K44="Yes",1,2),IF(SUMIFS(WhatIf!$G:$G,WhatIf!$A:$A,K$1,WhatIf!$B:$B,K44)&lt;=price_limit,IF(K44="Yes",1,2),"")),""))</f>
        <v/>
      </c>
      <c r="AU44" s="73" t="str">
        <f>IF(OR(L44="",VLOOKUP(L$1,Services!$A$1:$B$19,2,0)="Exclude"),"",IF($D44=1,IF(OR(price_limit="",price_limit="No Limit"),IF(L44="Yes",1,2),IF(SUMIFS(WhatIf!$G:$G,WhatIf!$A:$A,L$1,WhatIf!$B:$B,L44)&lt;=price_limit,IF(L44="Yes",1,2),"")),""))</f>
        <v/>
      </c>
      <c r="AV44" s="73" t="str">
        <f>IF(OR(M44="",VLOOKUP(M$1,Services!$A$1:$B$19,2,0)="Exclude"),"",IF($D44=1,IF(OR(price_limit="",price_limit="No Limit"),IF(M44="Yes",1,2),IF(SUMIFS(WhatIf!$G:$G,WhatIf!$A:$A,M$1,WhatIf!$B:$B,M44)&lt;=price_limit,IF(M44="Yes",1,2),"")),""))</f>
        <v/>
      </c>
      <c r="AW44" s="73" t="str">
        <f>IF(OR(N44="",VLOOKUP(N$1,Services!$A$1:$B$19,2,0)="Exclude"),"",IF($D44=1,IF(OR(price_limit="",price_limit="No Limit"),IF(N44="Yes",1,2),IF(SUMIFS(WhatIf!$G:$G,WhatIf!$A:$A,N$1,WhatIf!$B:$B,N44)&lt;=price_limit,IF(N44="Yes",1,2),"")),""))</f>
        <v/>
      </c>
      <c r="AX44" s="73" t="str">
        <f>IF(OR(O44="",VLOOKUP(O$1,Services!$A$1:$B$19,2,0)="Exclude"),"",IF($D44=1,IF(OR(price_limit="",price_limit="No Limit"),IF(O44="Yes",1,2),IF(SUMIFS(WhatIf!$G:$G,WhatIf!$A:$A,O$1,WhatIf!$B:$B,O44)&lt;=price_limit,IF(O44="Yes",1,2),"")),""))</f>
        <v/>
      </c>
      <c r="AY44" s="73" t="str">
        <f>IF(OR(P44="",VLOOKUP(P$1,Services!$A$1:$B$19,2,0)="Exclude"),"",IF($D44=1,IF(OR(price_limit="",price_limit="No Limit"),IF(P44="Yes",1,2),IF(SUMIFS(WhatIf!$G:$G,WhatIf!$A:$A,P$1,WhatIf!$B:$B,P44)&lt;=price_limit,IF(P44="Yes",1,2),"")),""))</f>
        <v/>
      </c>
      <c r="AZ44" s="73" t="str">
        <f ca="1">IF(OR(Q44="",VLOOKUP(Q$1,Services!$A$1:$B$19,2,0)="Exclude"),"",IF($D44=1,IF(OR(price_limit="",price_limit="No Limit"),IF(Q44="Yes",1,2),IF(SUMIFS(WhatIf!$G:$G,WhatIf!$A:$A,Q$1,WhatIf!$B:$B,Q44)&lt;=price_limit,IF(Q44="Yes",1,2),"")),""))</f>
        <v/>
      </c>
      <c r="BA44" s="73" t="str">
        <f ca="1">IF(OR(R44="",VLOOKUP(R$1,Services!$A$1:$B$19,2,0)="Exclude"),"",IF($D44=1,IF(OR(price_limit="",price_limit="No Limit"),IF(R44="Yes",1,2),IF(SUMIFS(WhatIf!$G:$G,WhatIf!$A:$A,R$1,WhatIf!$B:$B,R44)&lt;=price_limit,IF(R44="Yes",1,2),"")),""))</f>
        <v/>
      </c>
      <c r="BB44" s="73" t="str">
        <f>IF(OR(S44="",VLOOKUP(S$1,Services!$A$1:$B$19,2,0)="Exclude"),"",IF($D44=1,IF(OR(price_limit="",price_limit="No Limit"),IF(S44="Yes",1,2),IF(SUMIFS(WhatIf!$G:$G,WhatIf!$A:$A,S$1,WhatIf!$B:$B,S44)&lt;=price_limit,IF(S44="Yes",1,2),"")),""))</f>
        <v/>
      </c>
      <c r="BC44" s="73" t="str">
        <f>IF(OR(T44="",VLOOKUP(T$1,Services!$A$1:$B$19,2,0)="Exclude"),"",IF($D44=1,IF(OR(price_limit="",price_limit="No Limit"),IF(T44="Yes",1,2),IF(SUMIFS(WhatIf!$G:$G,WhatIf!$A:$A,T$1,WhatIf!$B:$B,T44)&lt;=price_limit,IF(T44="Yes",1,2),"")),""))</f>
        <v/>
      </c>
      <c r="BD44" s="73" t="str">
        <f>IF(OR(U44="",VLOOKUP(U$1,Services!$A$1:$B$19,2,0)="Exclude"),"",IF($D44=1,IF(OR(price_limit="",price_limit="No Limit"),IF(U44="Yes",1,2),IF(SUMIFS(WhatIf!$G:$G,WhatIf!$A:$A,U$1,WhatIf!$B:$B,U44)&lt;=price_limit,IF(U44="Yes",1,2),"")),""))</f>
        <v/>
      </c>
      <c r="BE44" s="3">
        <f t="shared" si="4"/>
        <v>0</v>
      </c>
      <c r="BF44" s="3">
        <f t="shared" si="5"/>
        <v>0</v>
      </c>
      <c r="BG44" s="3">
        <f>IF(MID(highlight_pick,1,1)="#",IF(INDEX(Analysis!$C$7:$E$7,1,VALUE(MID(highlight_pick,2,1)))&lt;&gt;"",IF(INDEX($A44:$BI44,1,MATCH(INDEX(Analysis!$C$7:$E$7,1,VALUE(MID(highlight_pick,2,1))),$1:$1,0))="",0,IF(INDEX($A44:$BI44,1,MATCH(INDEX(Analysis!$C$7:$E$7,1,VALUE(MID(highlight_pick,2,1))),$1:$1,0))="Yes",1,IF(ISNUMBER(SEARCH(INDEX($A44:$BI44,1,MATCH(INDEX(Analysis!$C$7:$E$7,1,VALUE(MID(highlight_pick,2,1))),$1:$1,0)),INDEX(Analysis!$C$9:$E$9,1,VALUE(MID(highlight_pick,2,1))))),2,0))),0),0)</f>
        <v>0</v>
      </c>
      <c r="BH44" s="3">
        <f>IF(MID(highlight_pick,1,1)="#",IF(INDEX(Analysis!$C$10:$E$10,1,VALUE(MID(highlight_pick,2,1)))&lt;&gt;"",IF(INDEX($A44:$BI44,1,MATCH(INDEX(Analysis!$C$10:$E$10,1,VALUE(MID(highlight_pick,2,1))),$1:$1,0))="",0,IF(INDEX($A44:$BI44,1,MATCH(INDEX(Analysis!$C$10:$E$10,1,VALUE(MID(highlight_pick,2,1))),$1:$1,0))="Yes",1,IF(ISNUMBER(SEARCH(INDEX($A44:$BI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row>
    <row r="45" spans="1:61" ht="24.9" x14ac:dyDescent="0.3">
      <c r="A45" s="19" t="s">
        <v>344</v>
      </c>
      <c r="B45" s="4" t="s">
        <v>247</v>
      </c>
      <c r="C45" s="4" t="s">
        <v>215</v>
      </c>
      <c r="D45" s="3" t="str">
        <f t="shared" ca="1" si="2"/>
        <v/>
      </c>
      <c r="F45" s="5" t="s">
        <v>549</v>
      </c>
      <c r="G45" s="5" t="s">
        <v>549</v>
      </c>
      <c r="U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3"/>
        <v/>
      </c>
      <c r="AN45" s="73" t="str">
        <f>IF(OR(E45="",VLOOKUP(E$1,Services!$A$1:$B$19,2,0)="Exclude"),"",IF($D45=1,IF(OR(price_limit="",price_limit="No Limit"),IF(E45="Yes",1,2),IF(SUMIFS(WhatIf!$G:$G,WhatIf!$A:$A,E$1,WhatIf!$B:$B,E45)&lt;=price_limit,IF(E45="Yes",1,2),"")),""))</f>
        <v/>
      </c>
      <c r="AO45" s="73" t="str">
        <f ca="1">IF(OR(F45="",VLOOKUP(F$1,Services!$A$1:$B$19,2,0)="Exclude"),"",IF($D45=1,IF(OR(price_limit="",price_limit="No Limit"),IF(F45="Yes",1,2),IF(SUMIFS(WhatIf!$G:$G,WhatIf!$A:$A,F$1,WhatIf!$B:$B,F45)&lt;=price_limit,IF(F45="Yes",1,2),"")),""))</f>
        <v/>
      </c>
      <c r="AP45" s="73" t="str">
        <f ca="1">IF(OR(G45="",VLOOKUP(G$1,Services!$A$1:$B$19,2,0)="Exclude"),"",IF($D45=1,IF(OR(price_limit="",price_limit="No Limit"),IF(G45="Yes",1,2),IF(SUMIFS(WhatIf!$G:$G,WhatIf!$A:$A,G$1,WhatIf!$B:$B,G45)&lt;=price_limit,IF(G45="Yes",1,2),"")),""))</f>
        <v/>
      </c>
      <c r="AQ45" s="73" t="str">
        <f>IF(OR(H45="",VLOOKUP(H$1,Services!$A$1:$B$19,2,0)="Exclude"),"",IF($D45=1,IF(OR(price_limit="",price_limit="No Limit"),IF(H45="Yes",1,2),IF(SUMIFS(WhatIf!$G:$G,WhatIf!$A:$A,H$1,WhatIf!$B:$B,H45)&lt;=price_limit,IF(H45="Yes",1,2),"")),""))</f>
        <v/>
      </c>
      <c r="AR45" s="73" t="str">
        <f>IF(OR(I45="",VLOOKUP(I$1,Services!$A$1:$B$19,2,0)="Exclude"),"",IF($D45=1,IF(OR(price_limit="",price_limit="No Limit"),IF(I45="Yes",1,2),IF(SUMIFS(WhatIf!$G:$G,WhatIf!$A:$A,I$1,WhatIf!$B:$B,I45)&lt;=price_limit,IF(I45="Yes",1,2),"")),""))</f>
        <v/>
      </c>
      <c r="AS45" s="73" t="str">
        <f>IF(OR(J45="",VLOOKUP(J$1,Services!$A$1:$B$19,2,0)="Exclude"),"",IF($D45=1,IF(OR(price_limit="",price_limit="No Limit"),IF(J45="Yes",1,2),IF(SUMIFS(WhatIf!$G:$G,WhatIf!$A:$A,J$1,WhatIf!$B:$B,J45)&lt;=price_limit,IF(J45="Yes",1,2),"")),""))</f>
        <v/>
      </c>
      <c r="AT45" s="73" t="str">
        <f>IF(OR(K45="",VLOOKUP(K$1,Services!$A$1:$B$19,2,0)="Exclude"),"",IF($D45=1,IF(OR(price_limit="",price_limit="No Limit"),IF(K45="Yes",1,2),IF(SUMIFS(WhatIf!$G:$G,WhatIf!$A:$A,K$1,WhatIf!$B:$B,K45)&lt;=price_limit,IF(K45="Yes",1,2),"")),""))</f>
        <v/>
      </c>
      <c r="AU45" s="73" t="str">
        <f>IF(OR(L45="",VLOOKUP(L$1,Services!$A$1:$B$19,2,0)="Exclude"),"",IF($D45=1,IF(OR(price_limit="",price_limit="No Limit"),IF(L45="Yes",1,2),IF(SUMIFS(WhatIf!$G:$G,WhatIf!$A:$A,L$1,WhatIf!$B:$B,L45)&lt;=price_limit,IF(L45="Yes",1,2),"")),""))</f>
        <v/>
      </c>
      <c r="AV45" s="73" t="str">
        <f>IF(OR(M45="",VLOOKUP(M$1,Services!$A$1:$B$19,2,0)="Exclude"),"",IF($D45=1,IF(OR(price_limit="",price_limit="No Limit"),IF(M45="Yes",1,2),IF(SUMIFS(WhatIf!$G:$G,WhatIf!$A:$A,M$1,WhatIf!$B:$B,M45)&lt;=price_limit,IF(M45="Yes",1,2),"")),""))</f>
        <v/>
      </c>
      <c r="AW45" s="73" t="str">
        <f>IF(OR(N45="",VLOOKUP(N$1,Services!$A$1:$B$19,2,0)="Exclude"),"",IF($D45=1,IF(OR(price_limit="",price_limit="No Limit"),IF(N45="Yes",1,2),IF(SUMIFS(WhatIf!$G:$G,WhatIf!$A:$A,N$1,WhatIf!$B:$B,N45)&lt;=price_limit,IF(N45="Yes",1,2),"")),""))</f>
        <v/>
      </c>
      <c r="AX45" s="73" t="str">
        <f>IF(OR(O45="",VLOOKUP(O$1,Services!$A$1:$B$19,2,0)="Exclude"),"",IF($D45=1,IF(OR(price_limit="",price_limit="No Limit"),IF(O45="Yes",1,2),IF(SUMIFS(WhatIf!$G:$G,WhatIf!$A:$A,O$1,WhatIf!$B:$B,O45)&lt;=price_limit,IF(O45="Yes",1,2),"")),""))</f>
        <v/>
      </c>
      <c r="AY45" s="73" t="str">
        <f>IF(OR(P45="",VLOOKUP(P$1,Services!$A$1:$B$19,2,0)="Exclude"),"",IF($D45=1,IF(OR(price_limit="",price_limit="No Limit"),IF(P45="Yes",1,2),IF(SUMIFS(WhatIf!$G:$G,WhatIf!$A:$A,P$1,WhatIf!$B:$B,P45)&lt;=price_limit,IF(P45="Yes",1,2),"")),""))</f>
        <v/>
      </c>
      <c r="AZ45" s="73" t="str">
        <f>IF(OR(Q45="",VLOOKUP(Q$1,Services!$A$1:$B$19,2,0)="Exclude"),"",IF($D45=1,IF(OR(price_limit="",price_limit="No Limit"),IF(Q45="Yes",1,2),IF(SUMIFS(WhatIf!$G:$G,WhatIf!$A:$A,Q$1,WhatIf!$B:$B,Q45)&lt;=price_limit,IF(Q45="Yes",1,2),"")),""))</f>
        <v/>
      </c>
      <c r="BA45" s="73" t="str">
        <f>IF(OR(R45="",VLOOKUP(R$1,Services!$A$1:$B$19,2,0)="Exclude"),"",IF($D45=1,IF(OR(price_limit="",price_limit="No Limit"),IF(R45="Yes",1,2),IF(SUMIFS(WhatIf!$G:$G,WhatIf!$A:$A,R$1,WhatIf!$B:$B,R45)&lt;=price_limit,IF(R45="Yes",1,2),"")),""))</f>
        <v/>
      </c>
      <c r="BB45" s="73" t="str">
        <f>IF(OR(S45="",VLOOKUP(S$1,Services!$A$1:$B$19,2,0)="Exclude"),"",IF($D45=1,IF(OR(price_limit="",price_limit="No Limit"),IF(S45="Yes",1,2),IF(SUMIFS(WhatIf!$G:$G,WhatIf!$A:$A,S$1,WhatIf!$B:$B,S45)&lt;=price_limit,IF(S45="Yes",1,2),"")),""))</f>
        <v/>
      </c>
      <c r="BC45" s="73" t="str">
        <f>IF(OR(T45="",VLOOKUP(T$1,Services!$A$1:$B$19,2,0)="Exclude"),"",IF($D45=1,IF(OR(price_limit="",price_limit="No Limit"),IF(T45="Yes",1,2),IF(SUMIFS(WhatIf!$G:$G,WhatIf!$A:$A,T$1,WhatIf!$B:$B,T45)&lt;=price_limit,IF(T45="Yes",1,2),"")),""))</f>
        <v/>
      </c>
      <c r="BD45" s="73" t="str">
        <f ca="1">IF(OR(U45="",VLOOKUP(U$1,Services!$A$1:$B$19,2,0)="Exclude"),"",IF($D45=1,IF(OR(price_limit="",price_limit="No Limit"),IF(U45="Yes",1,2),IF(SUMIFS(WhatIf!$G:$G,WhatIf!$A:$A,U$1,WhatIf!$B:$B,U45)&lt;=price_limit,IF(U45="Yes",1,2),"")),""))</f>
        <v/>
      </c>
      <c r="BE45" s="3">
        <f t="shared" si="4"/>
        <v>0</v>
      </c>
      <c r="BF45" s="3">
        <f t="shared" si="5"/>
        <v>0</v>
      </c>
      <c r="BG45" s="3">
        <f>IF(MID(highlight_pick,1,1)="#",IF(INDEX(Analysis!$C$7:$E$7,1,VALUE(MID(highlight_pick,2,1)))&lt;&gt;"",IF(INDEX($A45:$BI45,1,MATCH(INDEX(Analysis!$C$7:$E$7,1,VALUE(MID(highlight_pick,2,1))),$1:$1,0))="",0,IF(INDEX($A45:$BI45,1,MATCH(INDEX(Analysis!$C$7:$E$7,1,VALUE(MID(highlight_pick,2,1))),$1:$1,0))="Yes",1,IF(ISNUMBER(SEARCH(INDEX($A45:$BI45,1,MATCH(INDEX(Analysis!$C$7:$E$7,1,VALUE(MID(highlight_pick,2,1))),$1:$1,0)),INDEX(Analysis!$C$9:$E$9,1,VALUE(MID(highlight_pick,2,1))))),2,0))),0),0)</f>
        <v>0</v>
      </c>
      <c r="BH45" s="3">
        <f>IF(MID(highlight_pick,1,1)="#",IF(INDEX(Analysis!$C$10:$E$10,1,VALUE(MID(highlight_pick,2,1)))&lt;&gt;"",IF(INDEX($A45:$BI45,1,MATCH(INDEX(Analysis!$C$10:$E$10,1,VALUE(MID(highlight_pick,2,1))),$1:$1,0))="",0,IF(INDEX($A45:$BI45,1,MATCH(INDEX(Analysis!$C$10:$E$10,1,VALUE(MID(highlight_pick,2,1))),$1:$1,0))="Yes",1,IF(ISNUMBER(SEARCH(INDEX($A45:$BI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row>
    <row r="46" spans="1:61" ht="49.75" x14ac:dyDescent="0.3">
      <c r="A46" s="19" t="s">
        <v>92</v>
      </c>
      <c r="B46" s="4" t="s">
        <v>674</v>
      </c>
      <c r="C46" s="4" t="s">
        <v>215</v>
      </c>
      <c r="D46" s="3" t="str">
        <f t="shared" ca="1" si="2"/>
        <v/>
      </c>
      <c r="F46" s="5" t="s">
        <v>549</v>
      </c>
      <c r="G46" s="5" t="s">
        <v>549</v>
      </c>
      <c r="H46" s="6"/>
      <c r="I46" s="6"/>
      <c r="O46" s="6"/>
      <c r="Q46" s="6" t="s">
        <v>215</v>
      </c>
      <c r="R46" s="6"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3"/>
        <v/>
      </c>
      <c r="AN46" s="73" t="str">
        <f>IF(OR(E46="",VLOOKUP(E$1,Services!$A$1:$B$19,2,0)="Exclude"),"",IF($D46=1,IF(OR(price_limit="",price_limit="No Limit"),IF(E46="Yes",1,2),IF(SUMIFS(WhatIf!$G:$G,WhatIf!$A:$A,E$1,WhatIf!$B:$B,E46)&lt;=price_limit,IF(E46="Yes",1,2),"")),""))</f>
        <v/>
      </c>
      <c r="AO46" s="73" t="str">
        <f ca="1">IF(OR(F46="",VLOOKUP(F$1,Services!$A$1:$B$19,2,0)="Exclude"),"",IF($D46=1,IF(OR(price_limit="",price_limit="No Limit"),IF(F46="Yes",1,2),IF(SUMIFS(WhatIf!$G:$G,WhatIf!$A:$A,F$1,WhatIf!$B:$B,F46)&lt;=price_limit,IF(F46="Yes",1,2),"")),""))</f>
        <v/>
      </c>
      <c r="AP46" s="73" t="str">
        <f ca="1">IF(OR(G46="",VLOOKUP(G$1,Services!$A$1:$B$19,2,0)="Exclude"),"",IF($D46=1,IF(OR(price_limit="",price_limit="No Limit"),IF(G46="Yes",1,2),IF(SUMIFS(WhatIf!$G:$G,WhatIf!$A:$A,G$1,WhatIf!$B:$B,G46)&lt;=price_limit,IF(G46="Yes",1,2),"")),""))</f>
        <v/>
      </c>
      <c r="AQ46" s="73" t="str">
        <f>IF(OR(H46="",VLOOKUP(H$1,Services!$A$1:$B$19,2,0)="Exclude"),"",IF($D46=1,IF(OR(price_limit="",price_limit="No Limit"),IF(H46="Yes",1,2),IF(SUMIFS(WhatIf!$G:$G,WhatIf!$A:$A,H$1,WhatIf!$B:$B,H46)&lt;=price_limit,IF(H46="Yes",1,2),"")),""))</f>
        <v/>
      </c>
      <c r="AR46" s="73" t="str">
        <f>IF(OR(I46="",VLOOKUP(I$1,Services!$A$1:$B$19,2,0)="Exclude"),"",IF($D46=1,IF(OR(price_limit="",price_limit="No Limit"),IF(I46="Yes",1,2),IF(SUMIFS(WhatIf!$G:$G,WhatIf!$A:$A,I$1,WhatIf!$B:$B,I46)&lt;=price_limit,IF(I46="Yes",1,2),"")),""))</f>
        <v/>
      </c>
      <c r="AS46" s="73" t="str">
        <f>IF(OR(J46="",VLOOKUP(J$1,Services!$A$1:$B$19,2,0)="Exclude"),"",IF($D46=1,IF(OR(price_limit="",price_limit="No Limit"),IF(J46="Yes",1,2),IF(SUMIFS(WhatIf!$G:$G,WhatIf!$A:$A,J$1,WhatIf!$B:$B,J46)&lt;=price_limit,IF(J46="Yes",1,2),"")),""))</f>
        <v/>
      </c>
      <c r="AT46" s="73" t="str">
        <f>IF(OR(K46="",VLOOKUP(K$1,Services!$A$1:$B$19,2,0)="Exclude"),"",IF($D46=1,IF(OR(price_limit="",price_limit="No Limit"),IF(K46="Yes",1,2),IF(SUMIFS(WhatIf!$G:$G,WhatIf!$A:$A,K$1,WhatIf!$B:$B,K46)&lt;=price_limit,IF(K46="Yes",1,2),"")),""))</f>
        <v/>
      </c>
      <c r="AU46" s="73" t="str">
        <f>IF(OR(L46="",VLOOKUP(L$1,Services!$A$1:$B$19,2,0)="Exclude"),"",IF($D46=1,IF(OR(price_limit="",price_limit="No Limit"),IF(L46="Yes",1,2),IF(SUMIFS(WhatIf!$G:$G,WhatIf!$A:$A,L$1,WhatIf!$B:$B,L46)&lt;=price_limit,IF(L46="Yes",1,2),"")),""))</f>
        <v/>
      </c>
      <c r="AV46" s="73" t="str">
        <f>IF(OR(M46="",VLOOKUP(M$1,Services!$A$1:$B$19,2,0)="Exclude"),"",IF($D46=1,IF(OR(price_limit="",price_limit="No Limit"),IF(M46="Yes",1,2),IF(SUMIFS(WhatIf!$G:$G,WhatIf!$A:$A,M$1,WhatIf!$B:$B,M46)&lt;=price_limit,IF(M46="Yes",1,2),"")),""))</f>
        <v/>
      </c>
      <c r="AW46" s="73" t="str">
        <f>IF(OR(N46="",VLOOKUP(N$1,Services!$A$1:$B$19,2,0)="Exclude"),"",IF($D46=1,IF(OR(price_limit="",price_limit="No Limit"),IF(N46="Yes",1,2),IF(SUMIFS(WhatIf!$G:$G,WhatIf!$A:$A,N$1,WhatIf!$B:$B,N46)&lt;=price_limit,IF(N46="Yes",1,2),"")),""))</f>
        <v/>
      </c>
      <c r="AX46" s="73" t="str">
        <f>IF(OR(O46="",VLOOKUP(O$1,Services!$A$1:$B$19,2,0)="Exclude"),"",IF($D46=1,IF(OR(price_limit="",price_limit="No Limit"),IF(O46="Yes",1,2),IF(SUMIFS(WhatIf!$G:$G,WhatIf!$A:$A,O$1,WhatIf!$B:$B,O46)&lt;=price_limit,IF(O46="Yes",1,2),"")),""))</f>
        <v/>
      </c>
      <c r="AY46" s="73" t="str">
        <f>IF(OR(P46="",VLOOKUP(P$1,Services!$A$1:$B$19,2,0)="Exclude"),"",IF($D46=1,IF(OR(price_limit="",price_limit="No Limit"),IF(P46="Yes",1,2),IF(SUMIFS(WhatIf!$G:$G,WhatIf!$A:$A,P$1,WhatIf!$B:$B,P46)&lt;=price_limit,IF(P46="Yes",1,2),"")),""))</f>
        <v/>
      </c>
      <c r="AZ46" s="73" t="str">
        <f ca="1">IF(OR(Q46="",VLOOKUP(Q$1,Services!$A$1:$B$19,2,0)="Exclude"),"",IF($D46=1,IF(OR(price_limit="",price_limit="No Limit"),IF(Q46="Yes",1,2),IF(SUMIFS(WhatIf!$G:$G,WhatIf!$A:$A,Q$1,WhatIf!$B:$B,Q46)&lt;=price_limit,IF(Q46="Yes",1,2),"")),""))</f>
        <v/>
      </c>
      <c r="BA46" s="73" t="str">
        <f ca="1">IF(OR(R46="",VLOOKUP(R$1,Services!$A$1:$B$19,2,0)="Exclude"),"",IF($D46=1,IF(OR(price_limit="",price_limit="No Limit"),IF(R46="Yes",1,2),IF(SUMIFS(WhatIf!$G:$G,WhatIf!$A:$A,R$1,WhatIf!$B:$B,R46)&lt;=price_limit,IF(R46="Yes",1,2),"")),""))</f>
        <v/>
      </c>
      <c r="BB46" s="73" t="str">
        <f>IF(OR(S46="",VLOOKUP(S$1,Services!$A$1:$B$19,2,0)="Exclude"),"",IF($D46=1,IF(OR(price_limit="",price_limit="No Limit"),IF(S46="Yes",1,2),IF(SUMIFS(WhatIf!$G:$G,WhatIf!$A:$A,S$1,WhatIf!$B:$B,S46)&lt;=price_limit,IF(S46="Yes",1,2),"")),""))</f>
        <v/>
      </c>
      <c r="BC46" s="73" t="str">
        <f>IF(OR(T46="",VLOOKUP(T$1,Services!$A$1:$B$19,2,0)="Exclude"),"",IF($D46=1,IF(OR(price_limit="",price_limit="No Limit"),IF(T46="Yes",1,2),IF(SUMIFS(WhatIf!$G:$G,WhatIf!$A:$A,T$1,WhatIf!$B:$B,T46)&lt;=price_limit,IF(T46="Yes",1,2),"")),""))</f>
        <v/>
      </c>
      <c r="BD46" s="73" t="str">
        <f>IF(OR(U46="",VLOOKUP(U$1,Services!$A$1:$B$19,2,0)="Exclude"),"",IF($D46=1,IF(OR(price_limit="",price_limit="No Limit"),IF(U46="Yes",1,2),IF(SUMIFS(WhatIf!$G:$G,WhatIf!$A:$A,U$1,WhatIf!$B:$B,U46)&lt;=price_limit,IF(U46="Yes",1,2),"")),""))</f>
        <v/>
      </c>
      <c r="BE46" s="3">
        <f t="shared" si="4"/>
        <v>0</v>
      </c>
      <c r="BF46" s="3">
        <f t="shared" si="5"/>
        <v>0</v>
      </c>
      <c r="BG46" s="3">
        <f>IF(MID(highlight_pick,1,1)="#",IF(INDEX(Analysis!$C$7:$E$7,1,VALUE(MID(highlight_pick,2,1)))&lt;&gt;"",IF(INDEX($A46:$BI46,1,MATCH(INDEX(Analysis!$C$7:$E$7,1,VALUE(MID(highlight_pick,2,1))),$1:$1,0))="",0,IF(INDEX($A46:$BI46,1,MATCH(INDEX(Analysis!$C$7:$E$7,1,VALUE(MID(highlight_pick,2,1))),$1:$1,0))="Yes",1,IF(ISNUMBER(SEARCH(INDEX($A46:$BI46,1,MATCH(INDEX(Analysis!$C$7:$E$7,1,VALUE(MID(highlight_pick,2,1))),$1:$1,0)),INDEX(Analysis!$C$9:$E$9,1,VALUE(MID(highlight_pick,2,1))))),2,0))),0),0)</f>
        <v>0</v>
      </c>
      <c r="BH46" s="3">
        <f>IF(MID(highlight_pick,1,1)="#",IF(INDEX(Analysis!$C$10:$E$10,1,VALUE(MID(highlight_pick,2,1)))&lt;&gt;"",IF(INDEX($A46:$BI46,1,MATCH(INDEX(Analysis!$C$10:$E$10,1,VALUE(MID(highlight_pick,2,1))),$1:$1,0))="",0,IF(INDEX($A46:$BI46,1,MATCH(INDEX(Analysis!$C$10:$E$10,1,VALUE(MID(highlight_pick,2,1))),$1:$1,0))="Yes",1,IF(ISNUMBER(SEARCH(INDEX($A46:$BI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row>
    <row r="47" spans="1:61" ht="24.9" x14ac:dyDescent="0.3">
      <c r="A47" s="19" t="s">
        <v>606</v>
      </c>
      <c r="C47" s="4" t="s">
        <v>482</v>
      </c>
      <c r="D47" s="3" t="str">
        <f t="shared" ca="1" si="2"/>
        <v/>
      </c>
      <c r="F47" s="5" t="s">
        <v>559</v>
      </c>
      <c r="G47" s="5" t="s">
        <v>559</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3"/>
        <v/>
      </c>
      <c r="AN47" s="73" t="str">
        <f>IF(OR(E47="",VLOOKUP(E$1,Services!$A$1:$B$19,2,0)="Exclude"),"",IF($D47=1,IF(OR(price_limit="",price_limit="No Limit"),IF(E47="Yes",1,2),IF(SUMIFS(WhatIf!$G:$G,WhatIf!$A:$A,E$1,WhatIf!$B:$B,E47)&lt;=price_limit,IF(E47="Yes",1,2),"")),""))</f>
        <v/>
      </c>
      <c r="AO47" s="73" t="str">
        <f ca="1">IF(OR(F47="",VLOOKUP(F$1,Services!$A$1:$B$19,2,0)="Exclude"),"",IF($D47=1,IF(OR(price_limit="",price_limit="No Limit"),IF(F47="Yes",1,2),IF(SUMIFS(WhatIf!$G:$G,WhatIf!$A:$A,F$1,WhatIf!$B:$B,F47)&lt;=price_limit,IF(F47="Yes",1,2),"")),""))</f>
        <v/>
      </c>
      <c r="AP47" s="73" t="str">
        <f ca="1">IF(OR(G47="",VLOOKUP(G$1,Services!$A$1:$B$19,2,0)="Exclude"),"",IF($D47=1,IF(OR(price_limit="",price_limit="No Limit"),IF(G47="Yes",1,2),IF(SUMIFS(WhatIf!$G:$G,WhatIf!$A:$A,G$1,WhatIf!$B:$B,G47)&lt;=price_limit,IF(G47="Yes",1,2),"")),""))</f>
        <v/>
      </c>
      <c r="AQ47" s="73" t="str">
        <f>IF(OR(H47="",VLOOKUP(H$1,Services!$A$1:$B$19,2,0)="Exclude"),"",IF($D47=1,IF(OR(price_limit="",price_limit="No Limit"),IF(H47="Yes",1,2),IF(SUMIFS(WhatIf!$G:$G,WhatIf!$A:$A,H$1,WhatIf!$B:$B,H47)&lt;=price_limit,IF(H47="Yes",1,2),"")),""))</f>
        <v/>
      </c>
      <c r="AR47" s="73" t="str">
        <f>IF(OR(I47="",VLOOKUP(I$1,Services!$A$1:$B$19,2,0)="Exclude"),"",IF($D47=1,IF(OR(price_limit="",price_limit="No Limit"),IF(I47="Yes",1,2),IF(SUMIFS(WhatIf!$G:$G,WhatIf!$A:$A,I$1,WhatIf!$B:$B,I47)&lt;=price_limit,IF(I47="Yes",1,2),"")),""))</f>
        <v/>
      </c>
      <c r="AS47" s="73" t="str">
        <f>IF(OR(J47="",VLOOKUP(J$1,Services!$A$1:$B$19,2,0)="Exclude"),"",IF($D47=1,IF(OR(price_limit="",price_limit="No Limit"),IF(J47="Yes",1,2),IF(SUMIFS(WhatIf!$G:$G,WhatIf!$A:$A,J$1,WhatIf!$B:$B,J47)&lt;=price_limit,IF(J47="Yes",1,2),"")),""))</f>
        <v/>
      </c>
      <c r="AT47" s="73" t="str">
        <f>IF(OR(K47="",VLOOKUP(K$1,Services!$A$1:$B$19,2,0)="Exclude"),"",IF($D47=1,IF(OR(price_limit="",price_limit="No Limit"),IF(K47="Yes",1,2),IF(SUMIFS(WhatIf!$G:$G,WhatIf!$A:$A,K$1,WhatIf!$B:$B,K47)&lt;=price_limit,IF(K47="Yes",1,2),"")),""))</f>
        <v/>
      </c>
      <c r="AU47" s="73" t="str">
        <f>IF(OR(L47="",VLOOKUP(L$1,Services!$A$1:$B$19,2,0)="Exclude"),"",IF($D47=1,IF(OR(price_limit="",price_limit="No Limit"),IF(L47="Yes",1,2),IF(SUMIFS(WhatIf!$G:$G,WhatIf!$A:$A,L$1,WhatIf!$B:$B,L47)&lt;=price_limit,IF(L47="Yes",1,2),"")),""))</f>
        <v/>
      </c>
      <c r="AV47" s="73" t="str">
        <f>IF(OR(M47="",VLOOKUP(M$1,Services!$A$1:$B$19,2,0)="Exclude"),"",IF($D47=1,IF(OR(price_limit="",price_limit="No Limit"),IF(M47="Yes",1,2),IF(SUMIFS(WhatIf!$G:$G,WhatIf!$A:$A,M$1,WhatIf!$B:$B,M47)&lt;=price_limit,IF(M47="Yes",1,2),"")),""))</f>
        <v/>
      </c>
      <c r="AW47" s="73" t="str">
        <f>IF(OR(N47="",VLOOKUP(N$1,Services!$A$1:$B$19,2,0)="Exclude"),"",IF($D47=1,IF(OR(price_limit="",price_limit="No Limit"),IF(N47="Yes",1,2),IF(SUMIFS(WhatIf!$G:$G,WhatIf!$A:$A,N$1,WhatIf!$B:$B,N47)&lt;=price_limit,IF(N47="Yes",1,2),"")),""))</f>
        <v/>
      </c>
      <c r="AX47" s="73" t="str">
        <f>IF(OR(O47="",VLOOKUP(O$1,Services!$A$1:$B$19,2,0)="Exclude"),"",IF($D47=1,IF(OR(price_limit="",price_limit="No Limit"),IF(O47="Yes",1,2),IF(SUMIFS(WhatIf!$G:$G,WhatIf!$A:$A,O$1,WhatIf!$B:$B,O47)&lt;=price_limit,IF(O47="Yes",1,2),"")),""))</f>
        <v/>
      </c>
      <c r="AY47" s="73" t="str">
        <f>IF(OR(P47="",VLOOKUP(P$1,Services!$A$1:$B$19,2,0)="Exclude"),"",IF($D47=1,IF(OR(price_limit="",price_limit="No Limit"),IF(P47="Yes",1,2),IF(SUMIFS(WhatIf!$G:$G,WhatIf!$A:$A,P$1,WhatIf!$B:$B,P47)&lt;=price_limit,IF(P47="Yes",1,2),"")),""))</f>
        <v/>
      </c>
      <c r="AZ47" s="73" t="str">
        <f>IF(OR(Q47="",VLOOKUP(Q$1,Services!$A$1:$B$19,2,0)="Exclude"),"",IF($D47=1,IF(OR(price_limit="",price_limit="No Limit"),IF(Q47="Yes",1,2),IF(SUMIFS(WhatIf!$G:$G,WhatIf!$A:$A,Q$1,WhatIf!$B:$B,Q47)&lt;=price_limit,IF(Q47="Yes",1,2),"")),""))</f>
        <v/>
      </c>
      <c r="BA47" s="73" t="str">
        <f>IF(OR(R47="",VLOOKUP(R$1,Services!$A$1:$B$19,2,0)="Exclude"),"",IF($D47=1,IF(OR(price_limit="",price_limit="No Limit"),IF(R47="Yes",1,2),IF(SUMIFS(WhatIf!$G:$G,WhatIf!$A:$A,R$1,WhatIf!$B:$B,R47)&lt;=price_limit,IF(R47="Yes",1,2),"")),""))</f>
        <v/>
      </c>
      <c r="BB47" s="73" t="str">
        <f>IF(OR(S47="",VLOOKUP(S$1,Services!$A$1:$B$19,2,0)="Exclude"),"",IF($D47=1,IF(OR(price_limit="",price_limit="No Limit"),IF(S47="Yes",1,2),IF(SUMIFS(WhatIf!$G:$G,WhatIf!$A:$A,S$1,WhatIf!$B:$B,S47)&lt;=price_limit,IF(S47="Yes",1,2),"")),""))</f>
        <v/>
      </c>
      <c r="BC47" s="73" t="str">
        <f>IF(OR(T47="",VLOOKUP(T$1,Services!$A$1:$B$19,2,0)="Exclude"),"",IF($D47=1,IF(OR(price_limit="",price_limit="No Limit"),IF(T47="Yes",1,2),IF(SUMIFS(WhatIf!$G:$G,WhatIf!$A:$A,T$1,WhatIf!$B:$B,T47)&lt;=price_limit,IF(T47="Yes",1,2),"")),""))</f>
        <v/>
      </c>
      <c r="BD47" s="73" t="str">
        <f>IF(OR(U47="",VLOOKUP(U$1,Services!$A$1:$B$19,2,0)="Exclude"),"",IF($D47=1,IF(OR(price_limit="",price_limit="No Limit"),IF(U47="Yes",1,2),IF(SUMIFS(WhatIf!$G:$G,WhatIf!$A:$A,U$1,WhatIf!$B:$B,U47)&lt;=price_limit,IF(U47="Yes",1,2),"")),""))</f>
        <v/>
      </c>
      <c r="BE47" s="3">
        <f t="shared" si="4"/>
        <v>0</v>
      </c>
      <c r="BF47" s="3">
        <f t="shared" si="5"/>
        <v>0</v>
      </c>
      <c r="BG47" s="3">
        <f>IF(MID(highlight_pick,1,1)="#",IF(INDEX(Analysis!$C$7:$E$7,1,VALUE(MID(highlight_pick,2,1)))&lt;&gt;"",IF(INDEX($A47:$BI47,1,MATCH(INDEX(Analysis!$C$7:$E$7,1,VALUE(MID(highlight_pick,2,1))),$1:$1,0))="",0,IF(INDEX($A47:$BI47,1,MATCH(INDEX(Analysis!$C$7:$E$7,1,VALUE(MID(highlight_pick,2,1))),$1:$1,0))="Yes",1,IF(ISNUMBER(SEARCH(INDEX($A47:$BI47,1,MATCH(INDEX(Analysis!$C$7:$E$7,1,VALUE(MID(highlight_pick,2,1))),$1:$1,0)),INDEX(Analysis!$C$9:$E$9,1,VALUE(MID(highlight_pick,2,1))))),2,0))),0),0)</f>
        <v>0</v>
      </c>
      <c r="BH47" s="3">
        <f>IF(MID(highlight_pick,1,1)="#",IF(INDEX(Analysis!$C$10:$E$10,1,VALUE(MID(highlight_pick,2,1)))&lt;&gt;"",IF(INDEX($A47:$BI47,1,MATCH(INDEX(Analysis!$C$10:$E$10,1,VALUE(MID(highlight_pick,2,1))),$1:$1,0))="",0,IF(INDEX($A47:$BI47,1,MATCH(INDEX(Analysis!$C$10:$E$10,1,VALUE(MID(highlight_pick,2,1))),$1:$1,0))="Yes",1,IF(ISNUMBER(SEARCH(INDEX($A47:$BI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row>
    <row r="48" spans="1:61" ht="24.9" x14ac:dyDescent="0.3">
      <c r="A48" s="19" t="s">
        <v>397</v>
      </c>
      <c r="B48" s="4" t="s">
        <v>247</v>
      </c>
      <c r="C48" s="4" t="s">
        <v>482</v>
      </c>
      <c r="D48" s="3" t="str">
        <f t="shared" ca="1" si="2"/>
        <v/>
      </c>
      <c r="R48" s="5" t="s">
        <v>862</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3"/>
        <v/>
      </c>
      <c r="AN48" s="73" t="str">
        <f>IF(OR(E48="",VLOOKUP(E$1,Services!$A$1:$B$19,2,0)="Exclude"),"",IF($D48=1,IF(OR(price_limit="",price_limit="No Limit"),IF(E48="Yes",1,2),IF(SUMIFS(WhatIf!$G:$G,WhatIf!$A:$A,E$1,WhatIf!$B:$B,E48)&lt;=price_limit,IF(E48="Yes",1,2),"")),""))</f>
        <v/>
      </c>
      <c r="AO48" s="73" t="str">
        <f>IF(OR(F48="",VLOOKUP(F$1,Services!$A$1:$B$19,2,0)="Exclude"),"",IF($D48=1,IF(OR(price_limit="",price_limit="No Limit"),IF(F48="Yes",1,2),IF(SUMIFS(WhatIf!$G:$G,WhatIf!$A:$A,F$1,WhatIf!$B:$B,F48)&lt;=price_limit,IF(F48="Yes",1,2),"")),""))</f>
        <v/>
      </c>
      <c r="AP48" s="73" t="str">
        <f>IF(OR(G48="",VLOOKUP(G$1,Services!$A$1:$B$19,2,0)="Exclude"),"",IF($D48=1,IF(OR(price_limit="",price_limit="No Limit"),IF(G48="Yes",1,2),IF(SUMIFS(WhatIf!$G:$G,WhatIf!$A:$A,G$1,WhatIf!$B:$B,G48)&lt;=price_limit,IF(G48="Yes",1,2),"")),""))</f>
        <v/>
      </c>
      <c r="AQ48" s="73" t="str">
        <f>IF(OR(H48="",VLOOKUP(H$1,Services!$A$1:$B$19,2,0)="Exclude"),"",IF($D48=1,IF(OR(price_limit="",price_limit="No Limit"),IF(H48="Yes",1,2),IF(SUMIFS(WhatIf!$G:$G,WhatIf!$A:$A,H$1,WhatIf!$B:$B,H48)&lt;=price_limit,IF(H48="Yes",1,2),"")),""))</f>
        <v/>
      </c>
      <c r="AR48" s="73" t="str">
        <f>IF(OR(I48="",VLOOKUP(I$1,Services!$A$1:$B$19,2,0)="Exclude"),"",IF($D48=1,IF(OR(price_limit="",price_limit="No Limit"),IF(I48="Yes",1,2),IF(SUMIFS(WhatIf!$G:$G,WhatIf!$A:$A,I$1,WhatIf!$B:$B,I48)&lt;=price_limit,IF(I48="Yes",1,2),"")),""))</f>
        <v/>
      </c>
      <c r="AS48" s="73" t="str">
        <f>IF(OR(J48="",VLOOKUP(J$1,Services!$A$1:$B$19,2,0)="Exclude"),"",IF($D48=1,IF(OR(price_limit="",price_limit="No Limit"),IF(J48="Yes",1,2),IF(SUMIFS(WhatIf!$G:$G,WhatIf!$A:$A,J$1,WhatIf!$B:$B,J48)&lt;=price_limit,IF(J48="Yes",1,2),"")),""))</f>
        <v/>
      </c>
      <c r="AT48" s="73" t="str">
        <f>IF(OR(K48="",VLOOKUP(K$1,Services!$A$1:$B$19,2,0)="Exclude"),"",IF($D48=1,IF(OR(price_limit="",price_limit="No Limit"),IF(K48="Yes",1,2),IF(SUMIFS(WhatIf!$G:$G,WhatIf!$A:$A,K$1,WhatIf!$B:$B,K48)&lt;=price_limit,IF(K48="Yes",1,2),"")),""))</f>
        <v/>
      </c>
      <c r="AU48" s="73" t="str">
        <f>IF(OR(L48="",VLOOKUP(L$1,Services!$A$1:$B$19,2,0)="Exclude"),"",IF($D48=1,IF(OR(price_limit="",price_limit="No Limit"),IF(L48="Yes",1,2),IF(SUMIFS(WhatIf!$G:$G,WhatIf!$A:$A,L$1,WhatIf!$B:$B,L48)&lt;=price_limit,IF(L48="Yes",1,2),"")),""))</f>
        <v/>
      </c>
      <c r="AV48" s="73" t="str">
        <f>IF(OR(M48="",VLOOKUP(M$1,Services!$A$1:$B$19,2,0)="Exclude"),"",IF($D48=1,IF(OR(price_limit="",price_limit="No Limit"),IF(M48="Yes",1,2),IF(SUMIFS(WhatIf!$G:$G,WhatIf!$A:$A,M$1,WhatIf!$B:$B,M48)&lt;=price_limit,IF(M48="Yes",1,2),"")),""))</f>
        <v/>
      </c>
      <c r="AW48" s="73" t="str">
        <f>IF(OR(N48="",VLOOKUP(N$1,Services!$A$1:$B$19,2,0)="Exclude"),"",IF($D48=1,IF(OR(price_limit="",price_limit="No Limit"),IF(N48="Yes",1,2),IF(SUMIFS(WhatIf!$G:$G,WhatIf!$A:$A,N$1,WhatIf!$B:$B,N48)&lt;=price_limit,IF(N48="Yes",1,2),"")),""))</f>
        <v/>
      </c>
      <c r="AX48" s="73" t="str">
        <f>IF(OR(O48="",VLOOKUP(O$1,Services!$A$1:$B$19,2,0)="Exclude"),"",IF($D48=1,IF(OR(price_limit="",price_limit="No Limit"),IF(O48="Yes",1,2),IF(SUMIFS(WhatIf!$G:$G,WhatIf!$A:$A,O$1,WhatIf!$B:$B,O48)&lt;=price_limit,IF(O48="Yes",1,2),"")),""))</f>
        <v/>
      </c>
      <c r="AY48" s="73" t="str">
        <f>IF(OR(P48="",VLOOKUP(P$1,Services!$A$1:$B$19,2,0)="Exclude"),"",IF($D48=1,IF(OR(price_limit="",price_limit="No Limit"),IF(P48="Yes",1,2),IF(SUMIFS(WhatIf!$G:$G,WhatIf!$A:$A,P$1,WhatIf!$B:$B,P48)&lt;=price_limit,IF(P48="Yes",1,2),"")),""))</f>
        <v/>
      </c>
      <c r="AZ48" s="73" t="str">
        <f>IF(OR(Q48="",VLOOKUP(Q$1,Services!$A$1:$B$19,2,0)="Exclude"),"",IF($D48=1,IF(OR(price_limit="",price_limit="No Limit"),IF(Q48="Yes",1,2),IF(SUMIFS(WhatIf!$G:$G,WhatIf!$A:$A,Q$1,WhatIf!$B:$B,Q48)&lt;=price_limit,IF(Q48="Yes",1,2),"")),""))</f>
        <v/>
      </c>
      <c r="BA48" s="73" t="str">
        <f ca="1">IF(OR(R48="",VLOOKUP(R$1,Services!$A$1:$B$19,2,0)="Exclude"),"",IF($D48=1,IF(OR(price_limit="",price_limit="No Limit"),IF(R48="Yes",1,2),IF(SUMIFS(WhatIf!$G:$G,WhatIf!$A:$A,R$1,WhatIf!$B:$B,R48)&lt;=price_limit,IF(R48="Yes",1,2),"")),""))</f>
        <v/>
      </c>
      <c r="BB48" s="73" t="str">
        <f>IF(OR(S48="",VLOOKUP(S$1,Services!$A$1:$B$19,2,0)="Exclude"),"",IF($D48=1,IF(OR(price_limit="",price_limit="No Limit"),IF(S48="Yes",1,2),IF(SUMIFS(WhatIf!$G:$G,WhatIf!$A:$A,S$1,WhatIf!$B:$B,S48)&lt;=price_limit,IF(S48="Yes",1,2),"")),""))</f>
        <v/>
      </c>
      <c r="BC48" s="73" t="str">
        <f>IF(OR(T48="",VLOOKUP(T$1,Services!$A$1:$B$19,2,0)="Exclude"),"",IF($D48=1,IF(OR(price_limit="",price_limit="No Limit"),IF(T48="Yes",1,2),IF(SUMIFS(WhatIf!$G:$G,WhatIf!$A:$A,T$1,WhatIf!$B:$B,T48)&lt;=price_limit,IF(T48="Yes",1,2),"")),""))</f>
        <v/>
      </c>
      <c r="BD48" s="73" t="str">
        <f>IF(OR(U48="",VLOOKUP(U$1,Services!$A$1:$B$19,2,0)="Exclude"),"",IF($D48=1,IF(OR(price_limit="",price_limit="No Limit"),IF(U48="Yes",1,2),IF(SUMIFS(WhatIf!$G:$G,WhatIf!$A:$A,U$1,WhatIf!$B:$B,U48)&lt;=price_limit,IF(U48="Yes",1,2),"")),""))</f>
        <v/>
      </c>
      <c r="BE48" s="3">
        <f t="shared" si="4"/>
        <v>0</v>
      </c>
      <c r="BF48" s="3">
        <f t="shared" si="5"/>
        <v>0</v>
      </c>
      <c r="BG48" s="3">
        <f>IF(MID(highlight_pick,1,1)="#",IF(INDEX(Analysis!$C$7:$E$7,1,VALUE(MID(highlight_pick,2,1)))&lt;&gt;"",IF(INDEX($A48:$BI48,1,MATCH(INDEX(Analysis!$C$7:$E$7,1,VALUE(MID(highlight_pick,2,1))),$1:$1,0))="",0,IF(INDEX($A48:$BI48,1,MATCH(INDEX(Analysis!$C$7:$E$7,1,VALUE(MID(highlight_pick,2,1))),$1:$1,0))="Yes",1,IF(ISNUMBER(SEARCH(INDEX($A48:$BI48,1,MATCH(INDEX(Analysis!$C$7:$E$7,1,VALUE(MID(highlight_pick,2,1))),$1:$1,0)),INDEX(Analysis!$C$9:$E$9,1,VALUE(MID(highlight_pick,2,1))))),2,0))),0),0)</f>
        <v>0</v>
      </c>
      <c r="BH48" s="3">
        <f>IF(MID(highlight_pick,1,1)="#",IF(INDEX(Analysis!$C$10:$E$10,1,VALUE(MID(highlight_pick,2,1)))&lt;&gt;"",IF(INDEX($A48:$BI48,1,MATCH(INDEX(Analysis!$C$10:$E$10,1,VALUE(MID(highlight_pick,2,1))),$1:$1,0))="",0,IF(INDEX($A48:$BI48,1,MATCH(INDEX(Analysis!$C$10:$E$10,1,VALUE(MID(highlight_pick,2,1))),$1:$1,0))="Yes",1,IF(ISNUMBER(SEARCH(INDEX($A48:$BI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row>
    <row r="49" spans="1:61" ht="24.9" x14ac:dyDescent="0.3">
      <c r="A49" s="19" t="s">
        <v>10</v>
      </c>
      <c r="B49" s="4" t="s">
        <v>247</v>
      </c>
      <c r="C49" s="4" t="s">
        <v>291</v>
      </c>
      <c r="D49" s="3" t="str">
        <f t="shared" ca="1" si="2"/>
        <v/>
      </c>
      <c r="E49" s="5" t="s">
        <v>1</v>
      </c>
      <c r="F49" s="5" t="s">
        <v>532</v>
      </c>
      <c r="G49" s="5" t="s">
        <v>1</v>
      </c>
      <c r="H49" s="5" t="s">
        <v>1</v>
      </c>
      <c r="I49" s="5" t="s">
        <v>1</v>
      </c>
      <c r="J49" s="5" t="s">
        <v>1</v>
      </c>
      <c r="K49" s="5" t="s">
        <v>1</v>
      </c>
      <c r="L49" s="5" t="s">
        <v>1</v>
      </c>
      <c r="M49" s="5" t="s">
        <v>1</v>
      </c>
      <c r="O49" s="6"/>
      <c r="P49" s="6"/>
      <c r="Q49" s="6"/>
      <c r="R49" s="6" t="s">
        <v>1</v>
      </c>
      <c r="S49" s="5" t="s">
        <v>1</v>
      </c>
      <c r="U49" s="5" t="s">
        <v>1</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3"/>
        <v/>
      </c>
      <c r="AN49" s="73" t="str">
        <f ca="1">IF(OR(E49="",VLOOKUP(E$1,Services!$A$1:$B$19,2,0)="Exclude"),"",IF($D49=1,IF(OR(price_limit="",price_limit="No Limit"),IF(E49="Yes",1,2),IF(SUMIFS(WhatIf!$G:$G,WhatIf!$A:$A,E$1,WhatIf!$B:$B,E49)&lt;=price_limit,IF(E49="Yes",1,2),"")),""))</f>
        <v/>
      </c>
      <c r="AO49" s="73" t="str">
        <f ca="1">IF(OR(F49="",VLOOKUP(F$1,Services!$A$1:$B$19,2,0)="Exclude"),"",IF($D49=1,IF(OR(price_limit="",price_limit="No Limit"),IF(F49="Yes",1,2),IF(SUMIFS(WhatIf!$G:$G,WhatIf!$A:$A,F$1,WhatIf!$B:$B,F49)&lt;=price_limit,IF(F49="Yes",1,2),"")),""))</f>
        <v/>
      </c>
      <c r="AP49" s="73" t="str">
        <f ca="1">IF(OR(G49="",VLOOKUP(G$1,Services!$A$1:$B$19,2,0)="Exclude"),"",IF($D49=1,IF(OR(price_limit="",price_limit="No Limit"),IF(G49="Yes",1,2),IF(SUMIFS(WhatIf!$G:$G,WhatIf!$A:$A,G$1,WhatIf!$B:$B,G49)&lt;=price_limit,IF(G49="Yes",1,2),"")),""))</f>
        <v/>
      </c>
      <c r="AQ49" s="73" t="str">
        <f ca="1">IF(OR(H49="",VLOOKUP(H$1,Services!$A$1:$B$19,2,0)="Exclude"),"",IF($D49=1,IF(OR(price_limit="",price_limit="No Limit"),IF(H49="Yes",1,2),IF(SUMIFS(WhatIf!$G:$G,WhatIf!$A:$A,H$1,WhatIf!$B:$B,H49)&lt;=price_limit,IF(H49="Yes",1,2),"")),""))</f>
        <v/>
      </c>
      <c r="AR49" s="73" t="str">
        <f ca="1">IF(OR(I49="",VLOOKUP(I$1,Services!$A$1:$B$19,2,0)="Exclude"),"",IF($D49=1,IF(OR(price_limit="",price_limit="No Limit"),IF(I49="Yes",1,2),IF(SUMIFS(WhatIf!$G:$G,WhatIf!$A:$A,I$1,WhatIf!$B:$B,I49)&lt;=price_limit,IF(I49="Yes",1,2),"")),""))</f>
        <v/>
      </c>
      <c r="AS49" s="73" t="str">
        <f ca="1">IF(OR(J49="",VLOOKUP(J$1,Services!$A$1:$B$19,2,0)="Exclude"),"",IF($D49=1,IF(OR(price_limit="",price_limit="No Limit"),IF(J49="Yes",1,2),IF(SUMIFS(WhatIf!$G:$G,WhatIf!$A:$A,J$1,WhatIf!$B:$B,J49)&lt;=price_limit,IF(J49="Yes",1,2),"")),""))</f>
        <v/>
      </c>
      <c r="AT49" s="73" t="str">
        <f ca="1">IF(OR(K49="",VLOOKUP(K$1,Services!$A$1:$B$19,2,0)="Exclude"),"",IF($D49=1,IF(OR(price_limit="",price_limit="No Limit"),IF(K49="Yes",1,2),IF(SUMIFS(WhatIf!$G:$G,WhatIf!$A:$A,K$1,WhatIf!$B:$B,K49)&lt;=price_limit,IF(K49="Yes",1,2),"")),""))</f>
        <v/>
      </c>
      <c r="AU49" s="73" t="str">
        <f ca="1">IF(OR(L49="",VLOOKUP(L$1,Services!$A$1:$B$19,2,0)="Exclude"),"",IF($D49=1,IF(OR(price_limit="",price_limit="No Limit"),IF(L49="Yes",1,2),IF(SUMIFS(WhatIf!$G:$G,WhatIf!$A:$A,L$1,WhatIf!$B:$B,L49)&lt;=price_limit,IF(L49="Yes",1,2),"")),""))</f>
        <v/>
      </c>
      <c r="AV49" s="73" t="str">
        <f ca="1">IF(OR(M49="",VLOOKUP(M$1,Services!$A$1:$B$19,2,0)="Exclude"),"",IF($D49=1,IF(OR(price_limit="",price_limit="No Limit"),IF(M49="Yes",1,2),IF(SUMIFS(WhatIf!$G:$G,WhatIf!$A:$A,M$1,WhatIf!$B:$B,M49)&lt;=price_limit,IF(M49="Yes",1,2),"")),""))</f>
        <v/>
      </c>
      <c r="AW49" s="73" t="str">
        <f>IF(OR(N49="",VLOOKUP(N$1,Services!$A$1:$B$19,2,0)="Exclude"),"",IF($D49=1,IF(OR(price_limit="",price_limit="No Limit"),IF(N49="Yes",1,2),IF(SUMIFS(WhatIf!$G:$G,WhatIf!$A:$A,N$1,WhatIf!$B:$B,N49)&lt;=price_limit,IF(N49="Yes",1,2),"")),""))</f>
        <v/>
      </c>
      <c r="AX49" s="73" t="str">
        <f>IF(OR(O49="",VLOOKUP(O$1,Services!$A$1:$B$19,2,0)="Exclude"),"",IF($D49=1,IF(OR(price_limit="",price_limit="No Limit"),IF(O49="Yes",1,2),IF(SUMIFS(WhatIf!$G:$G,WhatIf!$A:$A,O$1,WhatIf!$B:$B,O49)&lt;=price_limit,IF(O49="Yes",1,2),"")),""))</f>
        <v/>
      </c>
      <c r="AY49" s="73" t="str">
        <f>IF(OR(P49="",VLOOKUP(P$1,Services!$A$1:$B$19,2,0)="Exclude"),"",IF($D49=1,IF(OR(price_limit="",price_limit="No Limit"),IF(P49="Yes",1,2),IF(SUMIFS(WhatIf!$G:$G,WhatIf!$A:$A,P$1,WhatIf!$B:$B,P49)&lt;=price_limit,IF(P49="Yes",1,2),"")),""))</f>
        <v/>
      </c>
      <c r="AZ49" s="73" t="str">
        <f>IF(OR(Q49="",VLOOKUP(Q$1,Services!$A$1:$B$19,2,0)="Exclude"),"",IF($D49=1,IF(OR(price_limit="",price_limit="No Limit"),IF(Q49="Yes",1,2),IF(SUMIFS(WhatIf!$G:$G,WhatIf!$A:$A,Q$1,WhatIf!$B:$B,Q49)&lt;=price_limit,IF(Q49="Yes",1,2),"")),""))</f>
        <v/>
      </c>
      <c r="BA49" s="73" t="str">
        <f ca="1">IF(OR(R49="",VLOOKUP(R$1,Services!$A$1:$B$19,2,0)="Exclude"),"",IF($D49=1,IF(OR(price_limit="",price_limit="No Limit"),IF(R49="Yes",1,2),IF(SUMIFS(WhatIf!$G:$G,WhatIf!$A:$A,R$1,WhatIf!$B:$B,R49)&lt;=price_limit,IF(R49="Yes",1,2),"")),""))</f>
        <v/>
      </c>
      <c r="BB49" s="73" t="str">
        <f ca="1">IF(OR(S49="",VLOOKUP(S$1,Services!$A$1:$B$19,2,0)="Exclude"),"",IF($D49=1,IF(OR(price_limit="",price_limit="No Limit"),IF(S49="Yes",1,2),IF(SUMIFS(WhatIf!$G:$G,WhatIf!$A:$A,S$1,WhatIf!$B:$B,S49)&lt;=price_limit,IF(S49="Yes",1,2),"")),""))</f>
        <v/>
      </c>
      <c r="BC49" s="73" t="str">
        <f>IF(OR(T49="",VLOOKUP(T$1,Services!$A$1:$B$19,2,0)="Exclude"),"",IF($D49=1,IF(OR(price_limit="",price_limit="No Limit"),IF(T49="Yes",1,2),IF(SUMIFS(WhatIf!$G:$G,WhatIf!$A:$A,T$1,WhatIf!$B:$B,T49)&lt;=price_limit,IF(T49="Yes",1,2),"")),""))</f>
        <v/>
      </c>
      <c r="BD49" s="73" t="str">
        <f ca="1">IF(OR(U49="",VLOOKUP(U$1,Services!$A$1:$B$19,2,0)="Exclude"),"",IF($D49=1,IF(OR(price_limit="",price_limit="No Limit"),IF(U49="Yes",1,2),IF(SUMIFS(WhatIf!$G:$G,WhatIf!$A:$A,U$1,WhatIf!$B:$B,U49)&lt;=price_limit,IF(U49="Yes",1,2),"")),""))</f>
        <v/>
      </c>
      <c r="BE49" s="3">
        <f t="shared" si="4"/>
        <v>0</v>
      </c>
      <c r="BF49" s="3">
        <f t="shared" si="5"/>
        <v>0</v>
      </c>
      <c r="BG49" s="3">
        <f>IF(MID(highlight_pick,1,1)="#",IF(INDEX(Analysis!$C$7:$E$7,1,VALUE(MID(highlight_pick,2,1)))&lt;&gt;"",IF(INDEX($A49:$BI49,1,MATCH(INDEX(Analysis!$C$7:$E$7,1,VALUE(MID(highlight_pick,2,1))),$1:$1,0))="",0,IF(INDEX($A49:$BI49,1,MATCH(INDEX(Analysis!$C$7:$E$7,1,VALUE(MID(highlight_pick,2,1))),$1:$1,0))="Yes",1,IF(ISNUMBER(SEARCH(INDEX($A49:$BI49,1,MATCH(INDEX(Analysis!$C$7:$E$7,1,VALUE(MID(highlight_pick,2,1))),$1:$1,0)),INDEX(Analysis!$C$9:$E$9,1,VALUE(MID(highlight_pick,2,1))))),2,0))),0),0)</f>
        <v>0</v>
      </c>
      <c r="BH49" s="3">
        <f>IF(MID(highlight_pick,1,1)="#",IF(INDEX(Analysis!$C$10:$E$10,1,VALUE(MID(highlight_pick,2,1)))&lt;&gt;"",IF(INDEX($A49:$BI49,1,MATCH(INDEX(Analysis!$C$10:$E$10,1,VALUE(MID(highlight_pick,2,1))),$1:$1,0))="",0,IF(INDEX($A49:$BI49,1,MATCH(INDEX(Analysis!$C$10:$E$10,1,VALUE(MID(highlight_pick,2,1))),$1:$1,0))="Yes",1,IF(ISNUMBER(SEARCH(INDEX($A49:$BI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row>
    <row r="50" spans="1:61" x14ac:dyDescent="0.3">
      <c r="A50" s="19" t="s">
        <v>93</v>
      </c>
      <c r="B50" s="4" t="s">
        <v>247</v>
      </c>
      <c r="C50" s="4" t="s">
        <v>291</v>
      </c>
      <c r="D50" s="3" t="str">
        <f t="shared" ca="1" si="2"/>
        <v/>
      </c>
      <c r="E50" s="5" t="s">
        <v>1</v>
      </c>
      <c r="H50" s="6"/>
      <c r="I50" s="6"/>
      <c r="L50" s="5" t="s">
        <v>1</v>
      </c>
      <c r="M50" s="5" t="s">
        <v>1</v>
      </c>
      <c r="O50" s="6"/>
      <c r="P50" s="6"/>
      <c r="Q50" s="6"/>
      <c r="R50" s="6" t="s">
        <v>856</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3"/>
        <v/>
      </c>
      <c r="AN50" s="73" t="str">
        <f ca="1">IF(OR(E50="",VLOOKUP(E$1,Services!$A$1:$B$19,2,0)="Exclude"),"",IF($D50=1,IF(OR(price_limit="",price_limit="No Limit"),IF(E50="Yes",1,2),IF(SUMIFS(WhatIf!$G:$G,WhatIf!$A:$A,E$1,WhatIf!$B:$B,E50)&lt;=price_limit,IF(E50="Yes",1,2),"")),""))</f>
        <v/>
      </c>
      <c r="AO50" s="73" t="str">
        <f>IF(OR(F50="",VLOOKUP(F$1,Services!$A$1:$B$19,2,0)="Exclude"),"",IF($D50=1,IF(OR(price_limit="",price_limit="No Limit"),IF(F50="Yes",1,2),IF(SUMIFS(WhatIf!$G:$G,WhatIf!$A:$A,F$1,WhatIf!$B:$B,F50)&lt;=price_limit,IF(F50="Yes",1,2),"")),""))</f>
        <v/>
      </c>
      <c r="AP50" s="73" t="str">
        <f>IF(OR(G50="",VLOOKUP(G$1,Services!$A$1:$B$19,2,0)="Exclude"),"",IF($D50=1,IF(OR(price_limit="",price_limit="No Limit"),IF(G50="Yes",1,2),IF(SUMIFS(WhatIf!$G:$G,WhatIf!$A:$A,G$1,WhatIf!$B:$B,G50)&lt;=price_limit,IF(G50="Yes",1,2),"")),""))</f>
        <v/>
      </c>
      <c r="AQ50" s="73" t="str">
        <f>IF(OR(H50="",VLOOKUP(H$1,Services!$A$1:$B$19,2,0)="Exclude"),"",IF($D50=1,IF(OR(price_limit="",price_limit="No Limit"),IF(H50="Yes",1,2),IF(SUMIFS(WhatIf!$G:$G,WhatIf!$A:$A,H$1,WhatIf!$B:$B,H50)&lt;=price_limit,IF(H50="Yes",1,2),"")),""))</f>
        <v/>
      </c>
      <c r="AR50" s="73" t="str">
        <f>IF(OR(I50="",VLOOKUP(I$1,Services!$A$1:$B$19,2,0)="Exclude"),"",IF($D50=1,IF(OR(price_limit="",price_limit="No Limit"),IF(I50="Yes",1,2),IF(SUMIFS(WhatIf!$G:$G,WhatIf!$A:$A,I$1,WhatIf!$B:$B,I50)&lt;=price_limit,IF(I50="Yes",1,2),"")),""))</f>
        <v/>
      </c>
      <c r="AS50" s="73" t="str">
        <f>IF(OR(J50="",VLOOKUP(J$1,Services!$A$1:$B$19,2,0)="Exclude"),"",IF($D50=1,IF(OR(price_limit="",price_limit="No Limit"),IF(J50="Yes",1,2),IF(SUMIFS(WhatIf!$G:$G,WhatIf!$A:$A,J$1,WhatIf!$B:$B,J50)&lt;=price_limit,IF(J50="Yes",1,2),"")),""))</f>
        <v/>
      </c>
      <c r="AT50" s="73" t="str">
        <f>IF(OR(K50="",VLOOKUP(K$1,Services!$A$1:$B$19,2,0)="Exclude"),"",IF($D50=1,IF(OR(price_limit="",price_limit="No Limit"),IF(K50="Yes",1,2),IF(SUMIFS(WhatIf!$G:$G,WhatIf!$A:$A,K$1,WhatIf!$B:$B,K50)&lt;=price_limit,IF(K50="Yes",1,2),"")),""))</f>
        <v/>
      </c>
      <c r="AU50" s="73" t="str">
        <f ca="1">IF(OR(L50="",VLOOKUP(L$1,Services!$A$1:$B$19,2,0)="Exclude"),"",IF($D50=1,IF(OR(price_limit="",price_limit="No Limit"),IF(L50="Yes",1,2),IF(SUMIFS(WhatIf!$G:$G,WhatIf!$A:$A,L$1,WhatIf!$B:$B,L50)&lt;=price_limit,IF(L50="Yes",1,2),"")),""))</f>
        <v/>
      </c>
      <c r="AV50" s="73" t="str">
        <f ca="1">IF(OR(M50="",VLOOKUP(M$1,Services!$A$1:$B$19,2,0)="Exclude"),"",IF($D50=1,IF(OR(price_limit="",price_limit="No Limit"),IF(M50="Yes",1,2),IF(SUMIFS(WhatIf!$G:$G,WhatIf!$A:$A,M$1,WhatIf!$B:$B,M50)&lt;=price_limit,IF(M50="Yes",1,2),"")),""))</f>
        <v/>
      </c>
      <c r="AW50" s="73" t="str">
        <f>IF(OR(N50="",VLOOKUP(N$1,Services!$A$1:$B$19,2,0)="Exclude"),"",IF($D50=1,IF(OR(price_limit="",price_limit="No Limit"),IF(N50="Yes",1,2),IF(SUMIFS(WhatIf!$G:$G,WhatIf!$A:$A,N$1,WhatIf!$B:$B,N50)&lt;=price_limit,IF(N50="Yes",1,2),"")),""))</f>
        <v/>
      </c>
      <c r="AX50" s="73" t="str">
        <f>IF(OR(O50="",VLOOKUP(O$1,Services!$A$1:$B$19,2,0)="Exclude"),"",IF($D50=1,IF(OR(price_limit="",price_limit="No Limit"),IF(O50="Yes",1,2),IF(SUMIFS(WhatIf!$G:$G,WhatIf!$A:$A,O$1,WhatIf!$B:$B,O50)&lt;=price_limit,IF(O50="Yes",1,2),"")),""))</f>
        <v/>
      </c>
      <c r="AY50" s="73" t="str">
        <f>IF(OR(P50="",VLOOKUP(P$1,Services!$A$1:$B$19,2,0)="Exclude"),"",IF($D50=1,IF(OR(price_limit="",price_limit="No Limit"),IF(P50="Yes",1,2),IF(SUMIFS(WhatIf!$G:$G,WhatIf!$A:$A,P$1,WhatIf!$B:$B,P50)&lt;=price_limit,IF(P50="Yes",1,2),"")),""))</f>
        <v/>
      </c>
      <c r="AZ50" s="73" t="str">
        <f>IF(OR(Q50="",VLOOKUP(Q$1,Services!$A$1:$B$19,2,0)="Exclude"),"",IF($D50=1,IF(OR(price_limit="",price_limit="No Limit"),IF(Q50="Yes",1,2),IF(SUMIFS(WhatIf!$G:$G,WhatIf!$A:$A,Q$1,WhatIf!$B:$B,Q50)&lt;=price_limit,IF(Q50="Yes",1,2),"")),""))</f>
        <v/>
      </c>
      <c r="BA50" s="73" t="str">
        <f ca="1">IF(OR(R50="",VLOOKUP(R$1,Services!$A$1:$B$19,2,0)="Exclude"),"",IF($D50=1,IF(OR(price_limit="",price_limit="No Limit"),IF(R50="Yes",1,2),IF(SUMIFS(WhatIf!$G:$G,WhatIf!$A:$A,R$1,WhatIf!$B:$B,R50)&lt;=price_limit,IF(R50="Yes",1,2),"")),""))</f>
        <v/>
      </c>
      <c r="BB50" s="73" t="str">
        <f>IF(OR(S50="",VLOOKUP(S$1,Services!$A$1:$B$19,2,0)="Exclude"),"",IF($D50=1,IF(OR(price_limit="",price_limit="No Limit"),IF(S50="Yes",1,2),IF(SUMIFS(WhatIf!$G:$G,WhatIf!$A:$A,S$1,WhatIf!$B:$B,S50)&lt;=price_limit,IF(S50="Yes",1,2),"")),""))</f>
        <v/>
      </c>
      <c r="BC50" s="73" t="str">
        <f>IF(OR(T50="",VLOOKUP(T$1,Services!$A$1:$B$19,2,0)="Exclude"),"",IF($D50=1,IF(OR(price_limit="",price_limit="No Limit"),IF(T50="Yes",1,2),IF(SUMIFS(WhatIf!$G:$G,WhatIf!$A:$A,T$1,WhatIf!$B:$B,T50)&lt;=price_limit,IF(T50="Yes",1,2),"")),""))</f>
        <v/>
      </c>
      <c r="BD50" s="73" t="str">
        <f>IF(OR(U50="",VLOOKUP(U$1,Services!$A$1:$B$19,2,0)="Exclude"),"",IF($D50=1,IF(OR(price_limit="",price_limit="No Limit"),IF(U50="Yes",1,2),IF(SUMIFS(WhatIf!$G:$G,WhatIf!$A:$A,U$1,WhatIf!$B:$B,U50)&lt;=price_limit,IF(U50="Yes",1,2),"")),""))</f>
        <v/>
      </c>
      <c r="BE50" s="3">
        <f t="shared" si="4"/>
        <v>0</v>
      </c>
      <c r="BF50" s="3">
        <f t="shared" si="5"/>
        <v>0</v>
      </c>
      <c r="BG50" s="3">
        <f>IF(MID(highlight_pick,1,1)="#",IF(INDEX(Analysis!$C$7:$E$7,1,VALUE(MID(highlight_pick,2,1)))&lt;&gt;"",IF(INDEX($A50:$BI50,1,MATCH(INDEX(Analysis!$C$7:$E$7,1,VALUE(MID(highlight_pick,2,1))),$1:$1,0))="",0,IF(INDEX($A50:$BI50,1,MATCH(INDEX(Analysis!$C$7:$E$7,1,VALUE(MID(highlight_pick,2,1))),$1:$1,0))="Yes",1,IF(ISNUMBER(SEARCH(INDEX($A50:$BI50,1,MATCH(INDEX(Analysis!$C$7:$E$7,1,VALUE(MID(highlight_pick,2,1))),$1:$1,0)),INDEX(Analysis!$C$9:$E$9,1,VALUE(MID(highlight_pick,2,1))))),2,0))),0),0)</f>
        <v>0</v>
      </c>
      <c r="BH50" s="3">
        <f>IF(MID(highlight_pick,1,1)="#",IF(INDEX(Analysis!$C$10:$E$10,1,VALUE(MID(highlight_pick,2,1)))&lt;&gt;"",IF(INDEX($A50:$BI50,1,MATCH(INDEX(Analysis!$C$10:$E$10,1,VALUE(MID(highlight_pick,2,1))),$1:$1,0))="",0,IF(INDEX($A50:$BI50,1,MATCH(INDEX(Analysis!$C$10:$E$10,1,VALUE(MID(highlight_pick,2,1))),$1:$1,0))="Yes",1,IF(ISNUMBER(SEARCH(INDEX($A50:$BI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row>
    <row r="51" spans="1:61" x14ac:dyDescent="0.3">
      <c r="A51" s="19" t="s">
        <v>171</v>
      </c>
      <c r="B51" s="4" t="s">
        <v>247</v>
      </c>
      <c r="C51" s="4" t="s">
        <v>479</v>
      </c>
      <c r="D51" s="3" t="str">
        <f t="shared" ca="1" si="2"/>
        <v/>
      </c>
      <c r="H51" s="6"/>
      <c r="I51" s="6"/>
      <c r="O51" s="6"/>
      <c r="P51" s="6"/>
      <c r="Q51" s="6"/>
      <c r="R51" s="6" t="s">
        <v>856</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3"/>
        <v/>
      </c>
      <c r="AN51" s="73" t="str">
        <f>IF(OR(E51="",VLOOKUP(E$1,Services!$A$1:$B$19,2,0)="Exclude"),"",IF($D51=1,IF(OR(price_limit="",price_limit="No Limit"),IF(E51="Yes",1,2),IF(SUMIFS(WhatIf!$G:$G,WhatIf!$A:$A,E$1,WhatIf!$B:$B,E51)&lt;=price_limit,IF(E51="Yes",1,2),"")),""))</f>
        <v/>
      </c>
      <c r="AO51" s="73" t="str">
        <f>IF(OR(F51="",VLOOKUP(F$1,Services!$A$1:$B$19,2,0)="Exclude"),"",IF($D51=1,IF(OR(price_limit="",price_limit="No Limit"),IF(F51="Yes",1,2),IF(SUMIFS(WhatIf!$G:$G,WhatIf!$A:$A,F$1,WhatIf!$B:$B,F51)&lt;=price_limit,IF(F51="Yes",1,2),"")),""))</f>
        <v/>
      </c>
      <c r="AP51" s="73" t="str">
        <f>IF(OR(G51="",VLOOKUP(G$1,Services!$A$1:$B$19,2,0)="Exclude"),"",IF($D51=1,IF(OR(price_limit="",price_limit="No Limit"),IF(G51="Yes",1,2),IF(SUMIFS(WhatIf!$G:$G,WhatIf!$A:$A,G$1,WhatIf!$B:$B,G51)&lt;=price_limit,IF(G51="Yes",1,2),"")),""))</f>
        <v/>
      </c>
      <c r="AQ51" s="73" t="str">
        <f>IF(OR(H51="",VLOOKUP(H$1,Services!$A$1:$B$19,2,0)="Exclude"),"",IF($D51=1,IF(OR(price_limit="",price_limit="No Limit"),IF(H51="Yes",1,2),IF(SUMIFS(WhatIf!$G:$G,WhatIf!$A:$A,H$1,WhatIf!$B:$B,H51)&lt;=price_limit,IF(H51="Yes",1,2),"")),""))</f>
        <v/>
      </c>
      <c r="AR51" s="73" t="str">
        <f>IF(OR(I51="",VLOOKUP(I$1,Services!$A$1:$B$19,2,0)="Exclude"),"",IF($D51=1,IF(OR(price_limit="",price_limit="No Limit"),IF(I51="Yes",1,2),IF(SUMIFS(WhatIf!$G:$G,WhatIf!$A:$A,I$1,WhatIf!$B:$B,I51)&lt;=price_limit,IF(I51="Yes",1,2),"")),""))</f>
        <v/>
      </c>
      <c r="AS51" s="73" t="str">
        <f>IF(OR(J51="",VLOOKUP(J$1,Services!$A$1:$B$19,2,0)="Exclude"),"",IF($D51=1,IF(OR(price_limit="",price_limit="No Limit"),IF(J51="Yes",1,2),IF(SUMIFS(WhatIf!$G:$G,WhatIf!$A:$A,J$1,WhatIf!$B:$B,J51)&lt;=price_limit,IF(J51="Yes",1,2),"")),""))</f>
        <v/>
      </c>
      <c r="AT51" s="73" t="str">
        <f>IF(OR(K51="",VLOOKUP(K$1,Services!$A$1:$B$19,2,0)="Exclude"),"",IF($D51=1,IF(OR(price_limit="",price_limit="No Limit"),IF(K51="Yes",1,2),IF(SUMIFS(WhatIf!$G:$G,WhatIf!$A:$A,K$1,WhatIf!$B:$B,K51)&lt;=price_limit,IF(K51="Yes",1,2),"")),""))</f>
        <v/>
      </c>
      <c r="AU51" s="73" t="str">
        <f>IF(OR(L51="",VLOOKUP(L$1,Services!$A$1:$B$19,2,0)="Exclude"),"",IF($D51=1,IF(OR(price_limit="",price_limit="No Limit"),IF(L51="Yes",1,2),IF(SUMIFS(WhatIf!$G:$G,WhatIf!$A:$A,L$1,WhatIf!$B:$B,L51)&lt;=price_limit,IF(L51="Yes",1,2),"")),""))</f>
        <v/>
      </c>
      <c r="AV51" s="73" t="str">
        <f>IF(OR(M51="",VLOOKUP(M$1,Services!$A$1:$B$19,2,0)="Exclude"),"",IF($D51=1,IF(OR(price_limit="",price_limit="No Limit"),IF(M51="Yes",1,2),IF(SUMIFS(WhatIf!$G:$G,WhatIf!$A:$A,M$1,WhatIf!$B:$B,M51)&lt;=price_limit,IF(M51="Yes",1,2),"")),""))</f>
        <v/>
      </c>
      <c r="AW51" s="73" t="str">
        <f>IF(OR(N51="",VLOOKUP(N$1,Services!$A$1:$B$19,2,0)="Exclude"),"",IF($D51=1,IF(OR(price_limit="",price_limit="No Limit"),IF(N51="Yes",1,2),IF(SUMIFS(WhatIf!$G:$G,WhatIf!$A:$A,N$1,WhatIf!$B:$B,N51)&lt;=price_limit,IF(N51="Yes",1,2),"")),""))</f>
        <v/>
      </c>
      <c r="AX51" s="73" t="str">
        <f>IF(OR(O51="",VLOOKUP(O$1,Services!$A$1:$B$19,2,0)="Exclude"),"",IF($D51=1,IF(OR(price_limit="",price_limit="No Limit"),IF(O51="Yes",1,2),IF(SUMIFS(WhatIf!$G:$G,WhatIf!$A:$A,O$1,WhatIf!$B:$B,O51)&lt;=price_limit,IF(O51="Yes",1,2),"")),""))</f>
        <v/>
      </c>
      <c r="AY51" s="73" t="str">
        <f>IF(OR(P51="",VLOOKUP(P$1,Services!$A$1:$B$19,2,0)="Exclude"),"",IF($D51=1,IF(OR(price_limit="",price_limit="No Limit"),IF(P51="Yes",1,2),IF(SUMIFS(WhatIf!$G:$G,WhatIf!$A:$A,P$1,WhatIf!$B:$B,P51)&lt;=price_limit,IF(P51="Yes",1,2),"")),""))</f>
        <v/>
      </c>
      <c r="AZ51" s="73" t="str">
        <f>IF(OR(Q51="",VLOOKUP(Q$1,Services!$A$1:$B$19,2,0)="Exclude"),"",IF($D51=1,IF(OR(price_limit="",price_limit="No Limit"),IF(Q51="Yes",1,2),IF(SUMIFS(WhatIf!$G:$G,WhatIf!$A:$A,Q$1,WhatIf!$B:$B,Q51)&lt;=price_limit,IF(Q51="Yes",1,2),"")),""))</f>
        <v/>
      </c>
      <c r="BA51" s="73" t="str">
        <f ca="1">IF(OR(R51="",VLOOKUP(R$1,Services!$A$1:$B$19,2,0)="Exclude"),"",IF($D51=1,IF(OR(price_limit="",price_limit="No Limit"),IF(R51="Yes",1,2),IF(SUMIFS(WhatIf!$G:$G,WhatIf!$A:$A,R$1,WhatIf!$B:$B,R51)&lt;=price_limit,IF(R51="Yes",1,2),"")),""))</f>
        <v/>
      </c>
      <c r="BB51" s="73" t="str">
        <f>IF(OR(S51="",VLOOKUP(S$1,Services!$A$1:$B$19,2,0)="Exclude"),"",IF($D51=1,IF(OR(price_limit="",price_limit="No Limit"),IF(S51="Yes",1,2),IF(SUMIFS(WhatIf!$G:$G,WhatIf!$A:$A,S$1,WhatIf!$B:$B,S51)&lt;=price_limit,IF(S51="Yes",1,2),"")),""))</f>
        <v/>
      </c>
      <c r="BC51" s="73" t="str">
        <f>IF(OR(T51="",VLOOKUP(T$1,Services!$A$1:$B$19,2,0)="Exclude"),"",IF($D51=1,IF(OR(price_limit="",price_limit="No Limit"),IF(T51="Yes",1,2),IF(SUMIFS(WhatIf!$G:$G,WhatIf!$A:$A,T$1,WhatIf!$B:$B,T51)&lt;=price_limit,IF(T51="Yes",1,2),"")),""))</f>
        <v/>
      </c>
      <c r="BD51" s="73" t="str">
        <f>IF(OR(U51="",VLOOKUP(U$1,Services!$A$1:$B$19,2,0)="Exclude"),"",IF($D51=1,IF(OR(price_limit="",price_limit="No Limit"),IF(U51="Yes",1,2),IF(SUMIFS(WhatIf!$G:$G,WhatIf!$A:$A,U$1,WhatIf!$B:$B,U51)&lt;=price_limit,IF(U51="Yes",1,2),"")),""))</f>
        <v/>
      </c>
      <c r="BE51" s="3">
        <f t="shared" si="4"/>
        <v>0</v>
      </c>
      <c r="BF51" s="3">
        <f t="shared" si="5"/>
        <v>0</v>
      </c>
      <c r="BG51" s="3">
        <f>IF(MID(highlight_pick,1,1)="#",IF(INDEX(Analysis!$C$7:$E$7,1,VALUE(MID(highlight_pick,2,1)))&lt;&gt;"",IF(INDEX($A51:$BI51,1,MATCH(INDEX(Analysis!$C$7:$E$7,1,VALUE(MID(highlight_pick,2,1))),$1:$1,0))="",0,IF(INDEX($A51:$BI51,1,MATCH(INDEX(Analysis!$C$7:$E$7,1,VALUE(MID(highlight_pick,2,1))),$1:$1,0))="Yes",1,IF(ISNUMBER(SEARCH(INDEX($A51:$BI51,1,MATCH(INDEX(Analysis!$C$7:$E$7,1,VALUE(MID(highlight_pick,2,1))),$1:$1,0)),INDEX(Analysis!$C$9:$E$9,1,VALUE(MID(highlight_pick,2,1))))),2,0))),0),0)</f>
        <v>0</v>
      </c>
      <c r="BH51" s="3">
        <f>IF(MID(highlight_pick,1,1)="#",IF(INDEX(Analysis!$C$10:$E$10,1,VALUE(MID(highlight_pick,2,1)))&lt;&gt;"",IF(INDEX($A51:$BI51,1,MATCH(INDEX(Analysis!$C$10:$E$10,1,VALUE(MID(highlight_pick,2,1))),$1:$1,0))="",0,IF(INDEX($A51:$BI51,1,MATCH(INDEX(Analysis!$C$10:$E$10,1,VALUE(MID(highlight_pick,2,1))),$1:$1,0))="Yes",1,IF(ISNUMBER(SEARCH(INDEX($A51:$BI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row>
    <row r="52" spans="1:61" x14ac:dyDescent="0.3">
      <c r="A52" s="19" t="s">
        <v>172</v>
      </c>
      <c r="B52" s="4" t="s">
        <v>247</v>
      </c>
      <c r="C52" s="4" t="s">
        <v>479</v>
      </c>
      <c r="D52" s="3" t="str">
        <f t="shared" ca="1" si="2"/>
        <v/>
      </c>
      <c r="H52" s="6"/>
      <c r="I52" s="6"/>
      <c r="O52" s="6"/>
      <c r="P52" s="6"/>
      <c r="Q52" s="6"/>
      <c r="R52" s="6" t="s">
        <v>856</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3"/>
        <v/>
      </c>
      <c r="AN52" s="73" t="str">
        <f>IF(OR(E52="",VLOOKUP(E$1,Services!$A$1:$B$19,2,0)="Exclude"),"",IF($D52=1,IF(OR(price_limit="",price_limit="No Limit"),IF(E52="Yes",1,2),IF(SUMIFS(WhatIf!$G:$G,WhatIf!$A:$A,E$1,WhatIf!$B:$B,E52)&lt;=price_limit,IF(E52="Yes",1,2),"")),""))</f>
        <v/>
      </c>
      <c r="AO52" s="73" t="str">
        <f>IF(OR(F52="",VLOOKUP(F$1,Services!$A$1:$B$19,2,0)="Exclude"),"",IF($D52=1,IF(OR(price_limit="",price_limit="No Limit"),IF(F52="Yes",1,2),IF(SUMIFS(WhatIf!$G:$G,WhatIf!$A:$A,F$1,WhatIf!$B:$B,F52)&lt;=price_limit,IF(F52="Yes",1,2),"")),""))</f>
        <v/>
      </c>
      <c r="AP52" s="73" t="str">
        <f>IF(OR(G52="",VLOOKUP(G$1,Services!$A$1:$B$19,2,0)="Exclude"),"",IF($D52=1,IF(OR(price_limit="",price_limit="No Limit"),IF(G52="Yes",1,2),IF(SUMIFS(WhatIf!$G:$G,WhatIf!$A:$A,G$1,WhatIf!$B:$B,G52)&lt;=price_limit,IF(G52="Yes",1,2),"")),""))</f>
        <v/>
      </c>
      <c r="AQ52" s="73" t="str">
        <f>IF(OR(H52="",VLOOKUP(H$1,Services!$A$1:$B$19,2,0)="Exclude"),"",IF($D52=1,IF(OR(price_limit="",price_limit="No Limit"),IF(H52="Yes",1,2),IF(SUMIFS(WhatIf!$G:$G,WhatIf!$A:$A,H$1,WhatIf!$B:$B,H52)&lt;=price_limit,IF(H52="Yes",1,2),"")),""))</f>
        <v/>
      </c>
      <c r="AR52" s="73" t="str">
        <f>IF(OR(I52="",VLOOKUP(I$1,Services!$A$1:$B$19,2,0)="Exclude"),"",IF($D52=1,IF(OR(price_limit="",price_limit="No Limit"),IF(I52="Yes",1,2),IF(SUMIFS(WhatIf!$G:$G,WhatIf!$A:$A,I$1,WhatIf!$B:$B,I52)&lt;=price_limit,IF(I52="Yes",1,2),"")),""))</f>
        <v/>
      </c>
      <c r="AS52" s="73" t="str">
        <f>IF(OR(J52="",VLOOKUP(J$1,Services!$A$1:$B$19,2,0)="Exclude"),"",IF($D52=1,IF(OR(price_limit="",price_limit="No Limit"),IF(J52="Yes",1,2),IF(SUMIFS(WhatIf!$G:$G,WhatIf!$A:$A,J$1,WhatIf!$B:$B,J52)&lt;=price_limit,IF(J52="Yes",1,2),"")),""))</f>
        <v/>
      </c>
      <c r="AT52" s="73" t="str">
        <f>IF(OR(K52="",VLOOKUP(K$1,Services!$A$1:$B$19,2,0)="Exclude"),"",IF($D52=1,IF(OR(price_limit="",price_limit="No Limit"),IF(K52="Yes",1,2),IF(SUMIFS(WhatIf!$G:$G,WhatIf!$A:$A,K$1,WhatIf!$B:$B,K52)&lt;=price_limit,IF(K52="Yes",1,2),"")),""))</f>
        <v/>
      </c>
      <c r="AU52" s="73" t="str">
        <f>IF(OR(L52="",VLOOKUP(L$1,Services!$A$1:$B$19,2,0)="Exclude"),"",IF($D52=1,IF(OR(price_limit="",price_limit="No Limit"),IF(L52="Yes",1,2),IF(SUMIFS(WhatIf!$G:$G,WhatIf!$A:$A,L$1,WhatIf!$B:$B,L52)&lt;=price_limit,IF(L52="Yes",1,2),"")),""))</f>
        <v/>
      </c>
      <c r="AV52" s="73" t="str">
        <f>IF(OR(M52="",VLOOKUP(M$1,Services!$A$1:$B$19,2,0)="Exclude"),"",IF($D52=1,IF(OR(price_limit="",price_limit="No Limit"),IF(M52="Yes",1,2),IF(SUMIFS(WhatIf!$G:$G,WhatIf!$A:$A,M$1,WhatIf!$B:$B,M52)&lt;=price_limit,IF(M52="Yes",1,2),"")),""))</f>
        <v/>
      </c>
      <c r="AW52" s="73" t="str">
        <f>IF(OR(N52="",VLOOKUP(N$1,Services!$A$1:$B$19,2,0)="Exclude"),"",IF($D52=1,IF(OR(price_limit="",price_limit="No Limit"),IF(N52="Yes",1,2),IF(SUMIFS(WhatIf!$G:$G,WhatIf!$A:$A,N$1,WhatIf!$B:$B,N52)&lt;=price_limit,IF(N52="Yes",1,2),"")),""))</f>
        <v/>
      </c>
      <c r="AX52" s="73" t="str">
        <f>IF(OR(O52="",VLOOKUP(O$1,Services!$A$1:$B$19,2,0)="Exclude"),"",IF($D52=1,IF(OR(price_limit="",price_limit="No Limit"),IF(O52="Yes",1,2),IF(SUMIFS(WhatIf!$G:$G,WhatIf!$A:$A,O$1,WhatIf!$B:$B,O52)&lt;=price_limit,IF(O52="Yes",1,2),"")),""))</f>
        <v/>
      </c>
      <c r="AY52" s="73" t="str">
        <f>IF(OR(P52="",VLOOKUP(P$1,Services!$A$1:$B$19,2,0)="Exclude"),"",IF($D52=1,IF(OR(price_limit="",price_limit="No Limit"),IF(P52="Yes",1,2),IF(SUMIFS(WhatIf!$G:$G,WhatIf!$A:$A,P$1,WhatIf!$B:$B,P52)&lt;=price_limit,IF(P52="Yes",1,2),"")),""))</f>
        <v/>
      </c>
      <c r="AZ52" s="73" t="str">
        <f>IF(OR(Q52="",VLOOKUP(Q$1,Services!$A$1:$B$19,2,0)="Exclude"),"",IF($D52=1,IF(OR(price_limit="",price_limit="No Limit"),IF(Q52="Yes",1,2),IF(SUMIFS(WhatIf!$G:$G,WhatIf!$A:$A,Q$1,WhatIf!$B:$B,Q52)&lt;=price_limit,IF(Q52="Yes",1,2),"")),""))</f>
        <v/>
      </c>
      <c r="BA52" s="73" t="str">
        <f ca="1">IF(OR(R52="",VLOOKUP(R$1,Services!$A$1:$B$19,2,0)="Exclude"),"",IF($D52=1,IF(OR(price_limit="",price_limit="No Limit"),IF(R52="Yes",1,2),IF(SUMIFS(WhatIf!$G:$G,WhatIf!$A:$A,R$1,WhatIf!$B:$B,R52)&lt;=price_limit,IF(R52="Yes",1,2),"")),""))</f>
        <v/>
      </c>
      <c r="BB52" s="73" t="str">
        <f>IF(OR(S52="",VLOOKUP(S$1,Services!$A$1:$B$19,2,0)="Exclude"),"",IF($D52=1,IF(OR(price_limit="",price_limit="No Limit"),IF(S52="Yes",1,2),IF(SUMIFS(WhatIf!$G:$G,WhatIf!$A:$A,S$1,WhatIf!$B:$B,S52)&lt;=price_limit,IF(S52="Yes",1,2),"")),""))</f>
        <v/>
      </c>
      <c r="BC52" s="73" t="str">
        <f>IF(OR(T52="",VLOOKUP(T$1,Services!$A$1:$B$19,2,0)="Exclude"),"",IF($D52=1,IF(OR(price_limit="",price_limit="No Limit"),IF(T52="Yes",1,2),IF(SUMIFS(WhatIf!$G:$G,WhatIf!$A:$A,T$1,WhatIf!$B:$B,T52)&lt;=price_limit,IF(T52="Yes",1,2),"")),""))</f>
        <v/>
      </c>
      <c r="BD52" s="73" t="str">
        <f>IF(OR(U52="",VLOOKUP(U$1,Services!$A$1:$B$19,2,0)="Exclude"),"",IF($D52=1,IF(OR(price_limit="",price_limit="No Limit"),IF(U52="Yes",1,2),IF(SUMIFS(WhatIf!$G:$G,WhatIf!$A:$A,U$1,WhatIf!$B:$B,U52)&lt;=price_limit,IF(U52="Yes",1,2),"")),""))</f>
        <v/>
      </c>
      <c r="BE52" s="3">
        <f t="shared" si="4"/>
        <v>0</v>
      </c>
      <c r="BF52" s="3">
        <f t="shared" si="5"/>
        <v>0</v>
      </c>
      <c r="BG52" s="3">
        <f>IF(MID(highlight_pick,1,1)="#",IF(INDEX(Analysis!$C$7:$E$7,1,VALUE(MID(highlight_pick,2,1)))&lt;&gt;"",IF(INDEX($A52:$BI52,1,MATCH(INDEX(Analysis!$C$7:$E$7,1,VALUE(MID(highlight_pick,2,1))),$1:$1,0))="",0,IF(INDEX($A52:$BI52,1,MATCH(INDEX(Analysis!$C$7:$E$7,1,VALUE(MID(highlight_pick,2,1))),$1:$1,0))="Yes",1,IF(ISNUMBER(SEARCH(INDEX($A52:$BI52,1,MATCH(INDEX(Analysis!$C$7:$E$7,1,VALUE(MID(highlight_pick,2,1))),$1:$1,0)),INDEX(Analysis!$C$9:$E$9,1,VALUE(MID(highlight_pick,2,1))))),2,0))),0),0)</f>
        <v>0</v>
      </c>
      <c r="BH52" s="3">
        <f>IF(MID(highlight_pick,1,1)="#",IF(INDEX(Analysis!$C$10:$E$10,1,VALUE(MID(highlight_pick,2,1)))&lt;&gt;"",IF(INDEX($A52:$BI52,1,MATCH(INDEX(Analysis!$C$10:$E$10,1,VALUE(MID(highlight_pick,2,1))),$1:$1,0))="",0,IF(INDEX($A52:$BI52,1,MATCH(INDEX(Analysis!$C$10:$E$10,1,VALUE(MID(highlight_pick,2,1))),$1:$1,0))="Yes",1,IF(ISNUMBER(SEARCH(INDEX($A52:$BI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row>
    <row r="53" spans="1:61" ht="24.9" x14ac:dyDescent="0.3">
      <c r="A53" s="19" t="s">
        <v>11</v>
      </c>
      <c r="B53" s="4" t="s">
        <v>294</v>
      </c>
      <c r="C53" s="4" t="s">
        <v>480</v>
      </c>
      <c r="D53" s="3" t="str">
        <f t="shared" ca="1" si="2"/>
        <v/>
      </c>
      <c r="I53" s="5" t="s">
        <v>1</v>
      </c>
      <c r="K53" s="5" t="s">
        <v>1</v>
      </c>
      <c r="L53" s="5" t="s">
        <v>1</v>
      </c>
      <c r="M53" s="5" t="s">
        <v>1</v>
      </c>
      <c r="O53" s="6" t="s">
        <v>1</v>
      </c>
      <c r="P53" s="6" t="s">
        <v>1</v>
      </c>
      <c r="Q53" s="6" t="s">
        <v>317</v>
      </c>
      <c r="R53" s="6" t="s">
        <v>1</v>
      </c>
      <c r="U53" s="5" t="s">
        <v>1</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3"/>
        <v/>
      </c>
      <c r="AN53" s="73" t="str">
        <f>IF(OR(E53="",VLOOKUP(E$1,Services!$A$1:$B$19,2,0)="Exclude"),"",IF($D53=1,IF(OR(price_limit="",price_limit="No Limit"),IF(E53="Yes",1,2),IF(SUMIFS(WhatIf!$G:$G,WhatIf!$A:$A,E$1,WhatIf!$B:$B,E53)&lt;=price_limit,IF(E53="Yes",1,2),"")),""))</f>
        <v/>
      </c>
      <c r="AO53" s="73" t="str">
        <f>IF(OR(F53="",VLOOKUP(F$1,Services!$A$1:$B$19,2,0)="Exclude"),"",IF($D53=1,IF(OR(price_limit="",price_limit="No Limit"),IF(F53="Yes",1,2),IF(SUMIFS(WhatIf!$G:$G,WhatIf!$A:$A,F$1,WhatIf!$B:$B,F53)&lt;=price_limit,IF(F53="Yes",1,2),"")),""))</f>
        <v/>
      </c>
      <c r="AP53" s="73" t="str">
        <f>IF(OR(G53="",VLOOKUP(G$1,Services!$A$1:$B$19,2,0)="Exclude"),"",IF($D53=1,IF(OR(price_limit="",price_limit="No Limit"),IF(G53="Yes",1,2),IF(SUMIFS(WhatIf!$G:$G,WhatIf!$A:$A,G$1,WhatIf!$B:$B,G53)&lt;=price_limit,IF(G53="Yes",1,2),"")),""))</f>
        <v/>
      </c>
      <c r="AQ53" s="73" t="str">
        <f>IF(OR(H53="",VLOOKUP(H$1,Services!$A$1:$B$19,2,0)="Exclude"),"",IF($D53=1,IF(OR(price_limit="",price_limit="No Limit"),IF(H53="Yes",1,2),IF(SUMIFS(WhatIf!$G:$G,WhatIf!$A:$A,H$1,WhatIf!$B:$B,H53)&lt;=price_limit,IF(H53="Yes",1,2),"")),""))</f>
        <v/>
      </c>
      <c r="AR53" s="73" t="str">
        <f ca="1">IF(OR(I53="",VLOOKUP(I$1,Services!$A$1:$B$19,2,0)="Exclude"),"",IF($D53=1,IF(OR(price_limit="",price_limit="No Limit"),IF(I53="Yes",1,2),IF(SUMIFS(WhatIf!$G:$G,WhatIf!$A:$A,I$1,WhatIf!$B:$B,I53)&lt;=price_limit,IF(I53="Yes",1,2),"")),""))</f>
        <v/>
      </c>
      <c r="AS53" s="73" t="str">
        <f>IF(OR(J53="",VLOOKUP(J$1,Services!$A$1:$B$19,2,0)="Exclude"),"",IF($D53=1,IF(OR(price_limit="",price_limit="No Limit"),IF(J53="Yes",1,2),IF(SUMIFS(WhatIf!$G:$G,WhatIf!$A:$A,J$1,WhatIf!$B:$B,J53)&lt;=price_limit,IF(J53="Yes",1,2),"")),""))</f>
        <v/>
      </c>
      <c r="AT53" s="73" t="str">
        <f ca="1">IF(OR(K53="",VLOOKUP(K$1,Services!$A$1:$B$19,2,0)="Exclude"),"",IF($D53=1,IF(OR(price_limit="",price_limit="No Limit"),IF(K53="Yes",1,2),IF(SUMIFS(WhatIf!$G:$G,WhatIf!$A:$A,K$1,WhatIf!$B:$B,K53)&lt;=price_limit,IF(K53="Yes",1,2),"")),""))</f>
        <v/>
      </c>
      <c r="AU53" s="73" t="str">
        <f ca="1">IF(OR(L53="",VLOOKUP(L$1,Services!$A$1:$B$19,2,0)="Exclude"),"",IF($D53=1,IF(OR(price_limit="",price_limit="No Limit"),IF(L53="Yes",1,2),IF(SUMIFS(WhatIf!$G:$G,WhatIf!$A:$A,L$1,WhatIf!$B:$B,L53)&lt;=price_limit,IF(L53="Yes",1,2),"")),""))</f>
        <v/>
      </c>
      <c r="AV53" s="73" t="str">
        <f ca="1">IF(OR(M53="",VLOOKUP(M$1,Services!$A$1:$B$19,2,0)="Exclude"),"",IF($D53=1,IF(OR(price_limit="",price_limit="No Limit"),IF(M53="Yes",1,2),IF(SUMIFS(WhatIf!$G:$G,WhatIf!$A:$A,M$1,WhatIf!$B:$B,M53)&lt;=price_limit,IF(M53="Yes",1,2),"")),""))</f>
        <v/>
      </c>
      <c r="AW53" s="73" t="str">
        <f>IF(OR(N53="",VLOOKUP(N$1,Services!$A$1:$B$19,2,0)="Exclude"),"",IF($D53=1,IF(OR(price_limit="",price_limit="No Limit"),IF(N53="Yes",1,2),IF(SUMIFS(WhatIf!$G:$G,WhatIf!$A:$A,N$1,WhatIf!$B:$B,N53)&lt;=price_limit,IF(N53="Yes",1,2),"")),""))</f>
        <v/>
      </c>
      <c r="AX53" s="73" t="str">
        <f ca="1">IF(OR(O53="",VLOOKUP(O$1,Services!$A$1:$B$19,2,0)="Exclude"),"",IF($D53=1,IF(OR(price_limit="",price_limit="No Limit"),IF(O53="Yes",1,2),IF(SUMIFS(WhatIf!$G:$G,WhatIf!$A:$A,O$1,WhatIf!$B:$B,O53)&lt;=price_limit,IF(O53="Yes",1,2),"")),""))</f>
        <v/>
      </c>
      <c r="AY53" s="73" t="str">
        <f ca="1">IF(OR(P53="",VLOOKUP(P$1,Services!$A$1:$B$19,2,0)="Exclude"),"",IF($D53=1,IF(OR(price_limit="",price_limit="No Limit"),IF(P53="Yes",1,2),IF(SUMIFS(WhatIf!$G:$G,WhatIf!$A:$A,P$1,WhatIf!$B:$B,P53)&lt;=price_limit,IF(P53="Yes",1,2),"")),""))</f>
        <v/>
      </c>
      <c r="AZ53" s="73" t="str">
        <f ca="1">IF(OR(Q53="",VLOOKUP(Q$1,Services!$A$1:$B$19,2,0)="Exclude"),"",IF($D53=1,IF(OR(price_limit="",price_limit="No Limit"),IF(Q53="Yes",1,2),IF(SUMIFS(WhatIf!$G:$G,WhatIf!$A:$A,Q$1,WhatIf!$B:$B,Q53)&lt;=price_limit,IF(Q53="Yes",1,2),"")),""))</f>
        <v/>
      </c>
      <c r="BA53" s="73" t="str">
        <f ca="1">IF(OR(R53="",VLOOKUP(R$1,Services!$A$1:$B$19,2,0)="Exclude"),"",IF($D53=1,IF(OR(price_limit="",price_limit="No Limit"),IF(R53="Yes",1,2),IF(SUMIFS(WhatIf!$G:$G,WhatIf!$A:$A,R$1,WhatIf!$B:$B,R53)&lt;=price_limit,IF(R53="Yes",1,2),"")),""))</f>
        <v/>
      </c>
      <c r="BB53" s="73" t="str">
        <f>IF(OR(S53="",VLOOKUP(S$1,Services!$A$1:$B$19,2,0)="Exclude"),"",IF($D53=1,IF(OR(price_limit="",price_limit="No Limit"),IF(S53="Yes",1,2),IF(SUMIFS(WhatIf!$G:$G,WhatIf!$A:$A,S$1,WhatIf!$B:$B,S53)&lt;=price_limit,IF(S53="Yes",1,2),"")),""))</f>
        <v/>
      </c>
      <c r="BC53" s="73" t="str">
        <f>IF(OR(T53="",VLOOKUP(T$1,Services!$A$1:$B$19,2,0)="Exclude"),"",IF($D53=1,IF(OR(price_limit="",price_limit="No Limit"),IF(T53="Yes",1,2),IF(SUMIFS(WhatIf!$G:$G,WhatIf!$A:$A,T$1,WhatIf!$B:$B,T53)&lt;=price_limit,IF(T53="Yes",1,2),"")),""))</f>
        <v/>
      </c>
      <c r="BD53" s="73" t="str">
        <f ca="1">IF(OR(U53="",VLOOKUP(U$1,Services!$A$1:$B$19,2,0)="Exclude"),"",IF($D53=1,IF(OR(price_limit="",price_limit="No Limit"),IF(U53="Yes",1,2),IF(SUMIFS(WhatIf!$G:$G,WhatIf!$A:$A,U$1,WhatIf!$B:$B,U53)&lt;=price_limit,IF(U53="Yes",1,2),"")),""))</f>
        <v/>
      </c>
      <c r="BE53" s="3">
        <f t="shared" si="4"/>
        <v>0</v>
      </c>
      <c r="BF53" s="3">
        <f t="shared" si="5"/>
        <v>0</v>
      </c>
      <c r="BG53" s="3">
        <f>IF(MID(highlight_pick,1,1)="#",IF(INDEX(Analysis!$C$7:$E$7,1,VALUE(MID(highlight_pick,2,1)))&lt;&gt;"",IF(INDEX($A53:$BI53,1,MATCH(INDEX(Analysis!$C$7:$E$7,1,VALUE(MID(highlight_pick,2,1))),$1:$1,0))="",0,IF(INDEX($A53:$BI53,1,MATCH(INDEX(Analysis!$C$7:$E$7,1,VALUE(MID(highlight_pick,2,1))),$1:$1,0))="Yes",1,IF(ISNUMBER(SEARCH(INDEX($A53:$BI53,1,MATCH(INDEX(Analysis!$C$7:$E$7,1,VALUE(MID(highlight_pick,2,1))),$1:$1,0)),INDEX(Analysis!$C$9:$E$9,1,VALUE(MID(highlight_pick,2,1))))),2,0))),0),0)</f>
        <v>0</v>
      </c>
      <c r="BH53" s="3">
        <f>IF(MID(highlight_pick,1,1)="#",IF(INDEX(Analysis!$C$10:$E$10,1,VALUE(MID(highlight_pick,2,1)))&lt;&gt;"",IF(INDEX($A53:$BI53,1,MATCH(INDEX(Analysis!$C$10:$E$10,1,VALUE(MID(highlight_pick,2,1))),$1:$1,0))="",0,IF(INDEX($A53:$BI53,1,MATCH(INDEX(Analysis!$C$10:$E$10,1,VALUE(MID(highlight_pick,2,1))),$1:$1,0))="Yes",1,IF(ISNUMBER(SEARCH(INDEX($A53:$BI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row>
    <row r="54" spans="1:61" ht="37.299999999999997" x14ac:dyDescent="0.3">
      <c r="A54" s="19" t="s">
        <v>12</v>
      </c>
      <c r="B54" s="4" t="s">
        <v>250</v>
      </c>
      <c r="C54" s="4" t="s">
        <v>223</v>
      </c>
      <c r="D54" s="3" t="str">
        <f t="shared" ca="1" si="2"/>
        <v/>
      </c>
      <c r="F54" s="5" t="s">
        <v>1</v>
      </c>
      <c r="G54" s="5" t="s">
        <v>1</v>
      </c>
      <c r="J54" s="5" t="s">
        <v>1</v>
      </c>
      <c r="K54" s="5" t="s">
        <v>1</v>
      </c>
      <c r="L54" s="5" t="s">
        <v>1</v>
      </c>
      <c r="M54" s="5" t="s">
        <v>1</v>
      </c>
      <c r="O54" s="6"/>
      <c r="P54" s="6"/>
      <c r="Q54" s="6"/>
      <c r="R54" s="6"/>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3"/>
        <v/>
      </c>
      <c r="AN54" s="73" t="str">
        <f>IF(OR(E54="",VLOOKUP(E$1,Services!$A$1:$B$19,2,0)="Exclude"),"",IF($D54=1,IF(OR(price_limit="",price_limit="No Limit"),IF(E54="Yes",1,2),IF(SUMIFS(WhatIf!$G:$G,WhatIf!$A:$A,E$1,WhatIf!$B:$B,E54)&lt;=price_limit,IF(E54="Yes",1,2),"")),""))</f>
        <v/>
      </c>
      <c r="AO54" s="73" t="str">
        <f ca="1">IF(OR(F54="",VLOOKUP(F$1,Services!$A$1:$B$19,2,0)="Exclude"),"",IF($D54=1,IF(OR(price_limit="",price_limit="No Limit"),IF(F54="Yes",1,2),IF(SUMIFS(WhatIf!$G:$G,WhatIf!$A:$A,F$1,WhatIf!$B:$B,F54)&lt;=price_limit,IF(F54="Yes",1,2),"")),""))</f>
        <v/>
      </c>
      <c r="AP54" s="73" t="str">
        <f ca="1">IF(OR(G54="",VLOOKUP(G$1,Services!$A$1:$B$19,2,0)="Exclude"),"",IF($D54=1,IF(OR(price_limit="",price_limit="No Limit"),IF(G54="Yes",1,2),IF(SUMIFS(WhatIf!$G:$G,WhatIf!$A:$A,G$1,WhatIf!$B:$B,G54)&lt;=price_limit,IF(G54="Yes",1,2),"")),""))</f>
        <v/>
      </c>
      <c r="AQ54" s="73" t="str">
        <f>IF(OR(H54="",VLOOKUP(H$1,Services!$A$1:$B$19,2,0)="Exclude"),"",IF($D54=1,IF(OR(price_limit="",price_limit="No Limit"),IF(H54="Yes",1,2),IF(SUMIFS(WhatIf!$G:$G,WhatIf!$A:$A,H$1,WhatIf!$B:$B,H54)&lt;=price_limit,IF(H54="Yes",1,2),"")),""))</f>
        <v/>
      </c>
      <c r="AR54" s="73" t="str">
        <f>IF(OR(I54="",VLOOKUP(I$1,Services!$A$1:$B$19,2,0)="Exclude"),"",IF($D54=1,IF(OR(price_limit="",price_limit="No Limit"),IF(I54="Yes",1,2),IF(SUMIFS(WhatIf!$G:$G,WhatIf!$A:$A,I$1,WhatIf!$B:$B,I54)&lt;=price_limit,IF(I54="Yes",1,2),"")),""))</f>
        <v/>
      </c>
      <c r="AS54" s="73" t="str">
        <f ca="1">IF(OR(J54="",VLOOKUP(J$1,Services!$A$1:$B$19,2,0)="Exclude"),"",IF($D54=1,IF(OR(price_limit="",price_limit="No Limit"),IF(J54="Yes",1,2),IF(SUMIFS(WhatIf!$G:$G,WhatIf!$A:$A,J$1,WhatIf!$B:$B,J54)&lt;=price_limit,IF(J54="Yes",1,2),"")),""))</f>
        <v/>
      </c>
      <c r="AT54" s="73" t="str">
        <f ca="1">IF(OR(K54="",VLOOKUP(K$1,Services!$A$1:$B$19,2,0)="Exclude"),"",IF($D54=1,IF(OR(price_limit="",price_limit="No Limit"),IF(K54="Yes",1,2),IF(SUMIFS(WhatIf!$G:$G,WhatIf!$A:$A,K$1,WhatIf!$B:$B,K54)&lt;=price_limit,IF(K54="Yes",1,2),"")),""))</f>
        <v/>
      </c>
      <c r="AU54" s="73" t="str">
        <f ca="1">IF(OR(L54="",VLOOKUP(L$1,Services!$A$1:$B$19,2,0)="Exclude"),"",IF($D54=1,IF(OR(price_limit="",price_limit="No Limit"),IF(L54="Yes",1,2),IF(SUMIFS(WhatIf!$G:$G,WhatIf!$A:$A,L$1,WhatIf!$B:$B,L54)&lt;=price_limit,IF(L54="Yes",1,2),"")),""))</f>
        <v/>
      </c>
      <c r="AV54" s="73" t="str">
        <f ca="1">IF(OR(M54="",VLOOKUP(M$1,Services!$A$1:$B$19,2,0)="Exclude"),"",IF($D54=1,IF(OR(price_limit="",price_limit="No Limit"),IF(M54="Yes",1,2),IF(SUMIFS(WhatIf!$G:$G,WhatIf!$A:$A,M$1,WhatIf!$B:$B,M54)&lt;=price_limit,IF(M54="Yes",1,2),"")),""))</f>
        <v/>
      </c>
      <c r="AW54" s="73" t="str">
        <f>IF(OR(N54="",VLOOKUP(N$1,Services!$A$1:$B$19,2,0)="Exclude"),"",IF($D54=1,IF(OR(price_limit="",price_limit="No Limit"),IF(N54="Yes",1,2),IF(SUMIFS(WhatIf!$G:$G,WhatIf!$A:$A,N$1,WhatIf!$B:$B,N54)&lt;=price_limit,IF(N54="Yes",1,2),"")),""))</f>
        <v/>
      </c>
      <c r="AX54" s="73" t="str">
        <f>IF(OR(O54="",VLOOKUP(O$1,Services!$A$1:$B$19,2,0)="Exclude"),"",IF($D54=1,IF(OR(price_limit="",price_limit="No Limit"),IF(O54="Yes",1,2),IF(SUMIFS(WhatIf!$G:$G,WhatIf!$A:$A,O$1,WhatIf!$B:$B,O54)&lt;=price_limit,IF(O54="Yes",1,2),"")),""))</f>
        <v/>
      </c>
      <c r="AY54" s="73" t="str">
        <f>IF(OR(P54="",VLOOKUP(P$1,Services!$A$1:$B$19,2,0)="Exclude"),"",IF($D54=1,IF(OR(price_limit="",price_limit="No Limit"),IF(P54="Yes",1,2),IF(SUMIFS(WhatIf!$G:$G,WhatIf!$A:$A,P$1,WhatIf!$B:$B,P54)&lt;=price_limit,IF(P54="Yes",1,2),"")),""))</f>
        <v/>
      </c>
      <c r="AZ54" s="73" t="str">
        <f>IF(OR(Q54="",VLOOKUP(Q$1,Services!$A$1:$B$19,2,0)="Exclude"),"",IF($D54=1,IF(OR(price_limit="",price_limit="No Limit"),IF(Q54="Yes",1,2),IF(SUMIFS(WhatIf!$G:$G,WhatIf!$A:$A,Q$1,WhatIf!$B:$B,Q54)&lt;=price_limit,IF(Q54="Yes",1,2),"")),""))</f>
        <v/>
      </c>
      <c r="BA54" s="73" t="str">
        <f>IF(OR(R54="",VLOOKUP(R$1,Services!$A$1:$B$19,2,0)="Exclude"),"",IF($D54=1,IF(OR(price_limit="",price_limit="No Limit"),IF(R54="Yes",1,2),IF(SUMIFS(WhatIf!$G:$G,WhatIf!$A:$A,R$1,WhatIf!$B:$B,R54)&lt;=price_limit,IF(R54="Yes",1,2),"")),""))</f>
        <v/>
      </c>
      <c r="BB54" s="73" t="str">
        <f>IF(OR(S54="",VLOOKUP(S$1,Services!$A$1:$B$19,2,0)="Exclude"),"",IF($D54=1,IF(OR(price_limit="",price_limit="No Limit"),IF(S54="Yes",1,2),IF(SUMIFS(WhatIf!$G:$G,WhatIf!$A:$A,S$1,WhatIf!$B:$B,S54)&lt;=price_limit,IF(S54="Yes",1,2),"")),""))</f>
        <v/>
      </c>
      <c r="BC54" s="73" t="str">
        <f>IF(OR(T54="",VLOOKUP(T$1,Services!$A$1:$B$19,2,0)="Exclude"),"",IF($D54=1,IF(OR(price_limit="",price_limit="No Limit"),IF(T54="Yes",1,2),IF(SUMIFS(WhatIf!$G:$G,WhatIf!$A:$A,T$1,WhatIf!$B:$B,T54)&lt;=price_limit,IF(T54="Yes",1,2),"")),""))</f>
        <v/>
      </c>
      <c r="BD54" s="73" t="str">
        <f>IF(OR(U54="",VLOOKUP(U$1,Services!$A$1:$B$19,2,0)="Exclude"),"",IF($D54=1,IF(OR(price_limit="",price_limit="No Limit"),IF(U54="Yes",1,2),IF(SUMIFS(WhatIf!$G:$G,WhatIf!$A:$A,U$1,WhatIf!$B:$B,U54)&lt;=price_limit,IF(U54="Yes",1,2),"")),""))</f>
        <v/>
      </c>
      <c r="BE54" s="3">
        <f t="shared" si="4"/>
        <v>0</v>
      </c>
      <c r="BF54" s="3">
        <f t="shared" si="5"/>
        <v>0</v>
      </c>
      <c r="BG54" s="3">
        <f>IF(MID(highlight_pick,1,1)="#",IF(INDEX(Analysis!$C$7:$E$7,1,VALUE(MID(highlight_pick,2,1)))&lt;&gt;"",IF(INDEX($A54:$BI54,1,MATCH(INDEX(Analysis!$C$7:$E$7,1,VALUE(MID(highlight_pick,2,1))),$1:$1,0))="",0,IF(INDEX($A54:$BI54,1,MATCH(INDEX(Analysis!$C$7:$E$7,1,VALUE(MID(highlight_pick,2,1))),$1:$1,0))="Yes",1,IF(ISNUMBER(SEARCH(INDEX($A54:$BI54,1,MATCH(INDEX(Analysis!$C$7:$E$7,1,VALUE(MID(highlight_pick,2,1))),$1:$1,0)),INDEX(Analysis!$C$9:$E$9,1,VALUE(MID(highlight_pick,2,1))))),2,0))),0),0)</f>
        <v>0</v>
      </c>
      <c r="BH54" s="3">
        <f>IF(MID(highlight_pick,1,1)="#",IF(INDEX(Analysis!$C$10:$E$10,1,VALUE(MID(highlight_pick,2,1)))&lt;&gt;"",IF(INDEX($A54:$BI54,1,MATCH(INDEX(Analysis!$C$10:$E$10,1,VALUE(MID(highlight_pick,2,1))),$1:$1,0))="",0,IF(INDEX($A54:$BI54,1,MATCH(INDEX(Analysis!$C$10:$E$10,1,VALUE(MID(highlight_pick,2,1))),$1:$1,0))="Yes",1,IF(ISNUMBER(SEARCH(INDEX($A54:$BI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row>
    <row r="55" spans="1:61" x14ac:dyDescent="0.3">
      <c r="A55" s="19" t="s">
        <v>647</v>
      </c>
      <c r="C55" s="4" t="s">
        <v>214</v>
      </c>
      <c r="D55" s="3" t="str">
        <f t="shared" ca="1" si="2"/>
        <v/>
      </c>
      <c r="F55" s="5" t="s">
        <v>551</v>
      </c>
      <c r="G55" s="5" t="s">
        <v>551</v>
      </c>
      <c r="P55" s="20"/>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3"/>
        <v/>
      </c>
      <c r="AN55" s="73" t="str">
        <f>IF(OR(E55="",VLOOKUP(E$1,Services!$A$1:$B$19,2,0)="Exclude"),"",IF($D55=1,IF(OR(price_limit="",price_limit="No Limit"),IF(E55="Yes",1,2),IF(SUMIFS(WhatIf!$G:$G,WhatIf!$A:$A,E$1,WhatIf!$B:$B,E55)&lt;=price_limit,IF(E55="Yes",1,2),"")),""))</f>
        <v/>
      </c>
      <c r="AO55" s="73" t="str">
        <f ca="1">IF(OR(F55="",VLOOKUP(F$1,Services!$A$1:$B$19,2,0)="Exclude"),"",IF($D55=1,IF(OR(price_limit="",price_limit="No Limit"),IF(F55="Yes",1,2),IF(SUMIFS(WhatIf!$G:$G,WhatIf!$A:$A,F$1,WhatIf!$B:$B,F55)&lt;=price_limit,IF(F55="Yes",1,2),"")),""))</f>
        <v/>
      </c>
      <c r="AP55" s="73" t="str">
        <f ca="1">IF(OR(G55="",VLOOKUP(G$1,Services!$A$1:$B$19,2,0)="Exclude"),"",IF($D55=1,IF(OR(price_limit="",price_limit="No Limit"),IF(G55="Yes",1,2),IF(SUMIFS(WhatIf!$G:$G,WhatIf!$A:$A,G$1,WhatIf!$B:$B,G55)&lt;=price_limit,IF(G55="Yes",1,2),"")),""))</f>
        <v/>
      </c>
      <c r="AQ55" s="73" t="str">
        <f>IF(OR(H55="",VLOOKUP(H$1,Services!$A$1:$B$19,2,0)="Exclude"),"",IF($D55=1,IF(OR(price_limit="",price_limit="No Limit"),IF(H55="Yes",1,2),IF(SUMIFS(WhatIf!$G:$G,WhatIf!$A:$A,H$1,WhatIf!$B:$B,H55)&lt;=price_limit,IF(H55="Yes",1,2),"")),""))</f>
        <v/>
      </c>
      <c r="AR55" s="73" t="str">
        <f>IF(OR(I55="",VLOOKUP(I$1,Services!$A$1:$B$19,2,0)="Exclude"),"",IF($D55=1,IF(OR(price_limit="",price_limit="No Limit"),IF(I55="Yes",1,2),IF(SUMIFS(WhatIf!$G:$G,WhatIf!$A:$A,I$1,WhatIf!$B:$B,I55)&lt;=price_limit,IF(I55="Yes",1,2),"")),""))</f>
        <v/>
      </c>
      <c r="AS55" s="73" t="str">
        <f>IF(OR(J55="",VLOOKUP(J$1,Services!$A$1:$B$19,2,0)="Exclude"),"",IF($D55=1,IF(OR(price_limit="",price_limit="No Limit"),IF(J55="Yes",1,2),IF(SUMIFS(WhatIf!$G:$G,WhatIf!$A:$A,J$1,WhatIf!$B:$B,J55)&lt;=price_limit,IF(J55="Yes",1,2),"")),""))</f>
        <v/>
      </c>
      <c r="AT55" s="73" t="str">
        <f>IF(OR(K55="",VLOOKUP(K$1,Services!$A$1:$B$19,2,0)="Exclude"),"",IF($D55=1,IF(OR(price_limit="",price_limit="No Limit"),IF(K55="Yes",1,2),IF(SUMIFS(WhatIf!$G:$G,WhatIf!$A:$A,K$1,WhatIf!$B:$B,K55)&lt;=price_limit,IF(K55="Yes",1,2),"")),""))</f>
        <v/>
      </c>
      <c r="AU55" s="73" t="str">
        <f>IF(OR(L55="",VLOOKUP(L$1,Services!$A$1:$B$19,2,0)="Exclude"),"",IF($D55=1,IF(OR(price_limit="",price_limit="No Limit"),IF(L55="Yes",1,2),IF(SUMIFS(WhatIf!$G:$G,WhatIf!$A:$A,L$1,WhatIf!$B:$B,L55)&lt;=price_limit,IF(L55="Yes",1,2),"")),""))</f>
        <v/>
      </c>
      <c r="AV55" s="73" t="str">
        <f>IF(OR(M55="",VLOOKUP(M$1,Services!$A$1:$B$19,2,0)="Exclude"),"",IF($D55=1,IF(OR(price_limit="",price_limit="No Limit"),IF(M55="Yes",1,2),IF(SUMIFS(WhatIf!$G:$G,WhatIf!$A:$A,M$1,WhatIf!$B:$B,M55)&lt;=price_limit,IF(M55="Yes",1,2),"")),""))</f>
        <v/>
      </c>
      <c r="AW55" s="73" t="str">
        <f>IF(OR(N55="",VLOOKUP(N$1,Services!$A$1:$B$19,2,0)="Exclude"),"",IF($D55=1,IF(OR(price_limit="",price_limit="No Limit"),IF(N55="Yes",1,2),IF(SUMIFS(WhatIf!$G:$G,WhatIf!$A:$A,N$1,WhatIf!$B:$B,N55)&lt;=price_limit,IF(N55="Yes",1,2),"")),""))</f>
        <v/>
      </c>
      <c r="AX55" s="73" t="str">
        <f>IF(OR(O55="",VLOOKUP(O$1,Services!$A$1:$B$19,2,0)="Exclude"),"",IF($D55=1,IF(OR(price_limit="",price_limit="No Limit"),IF(O55="Yes",1,2),IF(SUMIFS(WhatIf!$G:$G,WhatIf!$A:$A,O$1,WhatIf!$B:$B,O55)&lt;=price_limit,IF(O55="Yes",1,2),"")),""))</f>
        <v/>
      </c>
      <c r="AY55" s="73" t="str">
        <f>IF(OR(P55="",VLOOKUP(P$1,Services!$A$1:$B$19,2,0)="Exclude"),"",IF($D55=1,IF(OR(price_limit="",price_limit="No Limit"),IF(P55="Yes",1,2),IF(SUMIFS(WhatIf!$G:$G,WhatIf!$A:$A,P$1,WhatIf!$B:$B,P55)&lt;=price_limit,IF(P55="Yes",1,2),"")),""))</f>
        <v/>
      </c>
      <c r="AZ55" s="73" t="str">
        <f>IF(OR(Q55="",VLOOKUP(Q$1,Services!$A$1:$B$19,2,0)="Exclude"),"",IF($D55=1,IF(OR(price_limit="",price_limit="No Limit"),IF(Q55="Yes",1,2),IF(SUMIFS(WhatIf!$G:$G,WhatIf!$A:$A,Q$1,WhatIf!$B:$B,Q55)&lt;=price_limit,IF(Q55="Yes",1,2),"")),""))</f>
        <v/>
      </c>
      <c r="BA55" s="73" t="str">
        <f>IF(OR(R55="",VLOOKUP(R$1,Services!$A$1:$B$19,2,0)="Exclude"),"",IF($D55=1,IF(OR(price_limit="",price_limit="No Limit"),IF(R55="Yes",1,2),IF(SUMIFS(WhatIf!$G:$G,WhatIf!$A:$A,R$1,WhatIf!$B:$B,R55)&lt;=price_limit,IF(R55="Yes",1,2),"")),""))</f>
        <v/>
      </c>
      <c r="BB55" s="73" t="str">
        <f>IF(OR(S55="",VLOOKUP(S$1,Services!$A$1:$B$19,2,0)="Exclude"),"",IF($D55=1,IF(OR(price_limit="",price_limit="No Limit"),IF(S55="Yes",1,2),IF(SUMIFS(WhatIf!$G:$G,WhatIf!$A:$A,S$1,WhatIf!$B:$B,S55)&lt;=price_limit,IF(S55="Yes",1,2),"")),""))</f>
        <v/>
      </c>
      <c r="BC55" s="73" t="str">
        <f>IF(OR(T55="",VLOOKUP(T$1,Services!$A$1:$B$19,2,0)="Exclude"),"",IF($D55=1,IF(OR(price_limit="",price_limit="No Limit"),IF(T55="Yes",1,2),IF(SUMIFS(WhatIf!$G:$G,WhatIf!$A:$A,T$1,WhatIf!$B:$B,T55)&lt;=price_limit,IF(T55="Yes",1,2),"")),""))</f>
        <v/>
      </c>
      <c r="BD55" s="73" t="str">
        <f>IF(OR(U55="",VLOOKUP(U$1,Services!$A$1:$B$19,2,0)="Exclude"),"",IF($D55=1,IF(OR(price_limit="",price_limit="No Limit"),IF(U55="Yes",1,2),IF(SUMIFS(WhatIf!$G:$G,WhatIf!$A:$A,U$1,WhatIf!$B:$B,U55)&lt;=price_limit,IF(U55="Yes",1,2),"")),""))</f>
        <v/>
      </c>
      <c r="BE55" s="3">
        <f t="shared" si="4"/>
        <v>0</v>
      </c>
      <c r="BF55" s="3">
        <f t="shared" si="5"/>
        <v>0</v>
      </c>
      <c r="BG55" s="3">
        <f>IF(MID(highlight_pick,1,1)="#",IF(INDEX(Analysis!$C$7:$E$7,1,VALUE(MID(highlight_pick,2,1)))&lt;&gt;"",IF(INDEX($A55:$BI55,1,MATCH(INDEX(Analysis!$C$7:$E$7,1,VALUE(MID(highlight_pick,2,1))),$1:$1,0))="",0,IF(INDEX($A55:$BI55,1,MATCH(INDEX(Analysis!$C$7:$E$7,1,VALUE(MID(highlight_pick,2,1))),$1:$1,0))="Yes",1,IF(ISNUMBER(SEARCH(INDEX($A55:$BI55,1,MATCH(INDEX(Analysis!$C$7:$E$7,1,VALUE(MID(highlight_pick,2,1))),$1:$1,0)),INDEX(Analysis!$C$9:$E$9,1,VALUE(MID(highlight_pick,2,1))))),2,0))),0),0)</f>
        <v>0</v>
      </c>
      <c r="BH55" s="3">
        <f>IF(MID(highlight_pick,1,1)="#",IF(INDEX(Analysis!$C$10:$E$10,1,VALUE(MID(highlight_pick,2,1)))&lt;&gt;"",IF(INDEX($A55:$BI55,1,MATCH(INDEX(Analysis!$C$10:$E$10,1,VALUE(MID(highlight_pick,2,1))),$1:$1,0))="",0,IF(INDEX($A55:$BI55,1,MATCH(INDEX(Analysis!$C$10:$E$10,1,VALUE(MID(highlight_pick,2,1))),$1:$1,0))="Yes",1,IF(ISNUMBER(SEARCH(INDEX($A55:$BI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row>
    <row r="56" spans="1:61" x14ac:dyDescent="0.3">
      <c r="A56" s="19" t="s">
        <v>13</v>
      </c>
      <c r="B56" s="4" t="s">
        <v>247</v>
      </c>
      <c r="C56" s="4" t="s">
        <v>475</v>
      </c>
      <c r="D56" s="3" t="str">
        <f t="shared" ca="1" si="2"/>
        <v/>
      </c>
      <c r="F56" s="5" t="s">
        <v>530</v>
      </c>
      <c r="G56" s="5" t="s">
        <v>530</v>
      </c>
      <c r="H56" s="5" t="s">
        <v>1</v>
      </c>
      <c r="I56" s="5" t="s">
        <v>1</v>
      </c>
      <c r="M56" s="5" t="s">
        <v>1</v>
      </c>
      <c r="N56" s="5" t="s">
        <v>1</v>
      </c>
      <c r="O56" s="6"/>
      <c r="P56" s="6" t="s">
        <v>1</v>
      </c>
      <c r="Q56" s="6" t="s">
        <v>318</v>
      </c>
      <c r="R56" s="6" t="s">
        <v>856</v>
      </c>
      <c r="S56" s="5"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3"/>
        <v/>
      </c>
      <c r="AN56" s="73" t="str">
        <f>IF(OR(E56="",VLOOKUP(E$1,Services!$A$1:$B$19,2,0)="Exclude"),"",IF($D56=1,IF(OR(price_limit="",price_limit="No Limit"),IF(E56="Yes",1,2),IF(SUMIFS(WhatIf!$G:$G,WhatIf!$A:$A,E$1,WhatIf!$B:$B,E56)&lt;=price_limit,IF(E56="Yes",1,2),"")),""))</f>
        <v/>
      </c>
      <c r="AO56" s="73" t="str">
        <f ca="1">IF(OR(F56="",VLOOKUP(F$1,Services!$A$1:$B$19,2,0)="Exclude"),"",IF($D56=1,IF(OR(price_limit="",price_limit="No Limit"),IF(F56="Yes",1,2),IF(SUMIFS(WhatIf!$G:$G,WhatIf!$A:$A,F$1,WhatIf!$B:$B,F56)&lt;=price_limit,IF(F56="Yes",1,2),"")),""))</f>
        <v/>
      </c>
      <c r="AP56" s="73" t="str">
        <f ca="1">IF(OR(G56="",VLOOKUP(G$1,Services!$A$1:$B$19,2,0)="Exclude"),"",IF($D56=1,IF(OR(price_limit="",price_limit="No Limit"),IF(G56="Yes",1,2),IF(SUMIFS(WhatIf!$G:$G,WhatIf!$A:$A,G$1,WhatIf!$B:$B,G56)&lt;=price_limit,IF(G56="Yes",1,2),"")),""))</f>
        <v/>
      </c>
      <c r="AQ56" s="73" t="str">
        <f ca="1">IF(OR(H56="",VLOOKUP(H$1,Services!$A$1:$B$19,2,0)="Exclude"),"",IF($D56=1,IF(OR(price_limit="",price_limit="No Limit"),IF(H56="Yes",1,2),IF(SUMIFS(WhatIf!$G:$G,WhatIf!$A:$A,H$1,WhatIf!$B:$B,H56)&lt;=price_limit,IF(H56="Yes",1,2),"")),""))</f>
        <v/>
      </c>
      <c r="AR56" s="73" t="str">
        <f ca="1">IF(OR(I56="",VLOOKUP(I$1,Services!$A$1:$B$19,2,0)="Exclude"),"",IF($D56=1,IF(OR(price_limit="",price_limit="No Limit"),IF(I56="Yes",1,2),IF(SUMIFS(WhatIf!$G:$G,WhatIf!$A:$A,I$1,WhatIf!$B:$B,I56)&lt;=price_limit,IF(I56="Yes",1,2),"")),""))</f>
        <v/>
      </c>
      <c r="AS56" s="73" t="str">
        <f>IF(OR(J56="",VLOOKUP(J$1,Services!$A$1:$B$19,2,0)="Exclude"),"",IF($D56=1,IF(OR(price_limit="",price_limit="No Limit"),IF(J56="Yes",1,2),IF(SUMIFS(WhatIf!$G:$G,WhatIf!$A:$A,J$1,WhatIf!$B:$B,J56)&lt;=price_limit,IF(J56="Yes",1,2),"")),""))</f>
        <v/>
      </c>
      <c r="AT56" s="73" t="str">
        <f>IF(OR(K56="",VLOOKUP(K$1,Services!$A$1:$B$19,2,0)="Exclude"),"",IF($D56=1,IF(OR(price_limit="",price_limit="No Limit"),IF(K56="Yes",1,2),IF(SUMIFS(WhatIf!$G:$G,WhatIf!$A:$A,K$1,WhatIf!$B:$B,K56)&lt;=price_limit,IF(K56="Yes",1,2),"")),""))</f>
        <v/>
      </c>
      <c r="AU56" s="73" t="str">
        <f>IF(OR(L56="",VLOOKUP(L$1,Services!$A$1:$B$19,2,0)="Exclude"),"",IF($D56=1,IF(OR(price_limit="",price_limit="No Limit"),IF(L56="Yes",1,2),IF(SUMIFS(WhatIf!$G:$G,WhatIf!$A:$A,L$1,WhatIf!$B:$B,L56)&lt;=price_limit,IF(L56="Yes",1,2),"")),""))</f>
        <v/>
      </c>
      <c r="AV56" s="73" t="str">
        <f ca="1">IF(OR(M56="",VLOOKUP(M$1,Services!$A$1:$B$19,2,0)="Exclude"),"",IF($D56=1,IF(OR(price_limit="",price_limit="No Limit"),IF(M56="Yes",1,2),IF(SUMIFS(WhatIf!$G:$G,WhatIf!$A:$A,M$1,WhatIf!$B:$B,M56)&lt;=price_limit,IF(M56="Yes",1,2),"")),""))</f>
        <v/>
      </c>
      <c r="AW56" s="73" t="str">
        <f ca="1">IF(OR(N56="",VLOOKUP(N$1,Services!$A$1:$B$19,2,0)="Exclude"),"",IF($D56=1,IF(OR(price_limit="",price_limit="No Limit"),IF(N56="Yes",1,2),IF(SUMIFS(WhatIf!$G:$G,WhatIf!$A:$A,N$1,WhatIf!$B:$B,N56)&lt;=price_limit,IF(N56="Yes",1,2),"")),""))</f>
        <v/>
      </c>
      <c r="AX56" s="73" t="str">
        <f>IF(OR(O56="",VLOOKUP(O$1,Services!$A$1:$B$19,2,0)="Exclude"),"",IF($D56=1,IF(OR(price_limit="",price_limit="No Limit"),IF(O56="Yes",1,2),IF(SUMIFS(WhatIf!$G:$G,WhatIf!$A:$A,O$1,WhatIf!$B:$B,O56)&lt;=price_limit,IF(O56="Yes",1,2),"")),""))</f>
        <v/>
      </c>
      <c r="AY56" s="73" t="str">
        <f ca="1">IF(OR(P56="",VLOOKUP(P$1,Services!$A$1:$B$19,2,0)="Exclude"),"",IF($D56=1,IF(OR(price_limit="",price_limit="No Limit"),IF(P56="Yes",1,2),IF(SUMIFS(WhatIf!$G:$G,WhatIf!$A:$A,P$1,WhatIf!$B:$B,P56)&lt;=price_limit,IF(P56="Yes",1,2),"")),""))</f>
        <v/>
      </c>
      <c r="AZ56" s="73" t="str">
        <f ca="1">IF(OR(Q56="",VLOOKUP(Q$1,Services!$A$1:$B$19,2,0)="Exclude"),"",IF($D56=1,IF(OR(price_limit="",price_limit="No Limit"),IF(Q56="Yes",1,2),IF(SUMIFS(WhatIf!$G:$G,WhatIf!$A:$A,Q$1,WhatIf!$B:$B,Q56)&lt;=price_limit,IF(Q56="Yes",1,2),"")),""))</f>
        <v/>
      </c>
      <c r="BA56" s="73" t="str">
        <f ca="1">IF(OR(R56="",VLOOKUP(R$1,Services!$A$1:$B$19,2,0)="Exclude"),"",IF($D56=1,IF(OR(price_limit="",price_limit="No Limit"),IF(R56="Yes",1,2),IF(SUMIFS(WhatIf!$G:$G,WhatIf!$A:$A,R$1,WhatIf!$B:$B,R56)&lt;=price_limit,IF(R56="Yes",1,2),"")),""))</f>
        <v/>
      </c>
      <c r="BB56" s="73" t="str">
        <f ca="1">IF(OR(S56="",VLOOKUP(S$1,Services!$A$1:$B$19,2,0)="Exclude"),"",IF($D56=1,IF(OR(price_limit="",price_limit="No Limit"),IF(S56="Yes",1,2),IF(SUMIFS(WhatIf!$G:$G,WhatIf!$A:$A,S$1,WhatIf!$B:$B,S56)&lt;=price_limit,IF(S56="Yes",1,2),"")),""))</f>
        <v/>
      </c>
      <c r="BC56" s="73" t="str">
        <f>IF(OR(T56="",VLOOKUP(T$1,Services!$A$1:$B$19,2,0)="Exclude"),"",IF($D56=1,IF(OR(price_limit="",price_limit="No Limit"),IF(T56="Yes",1,2),IF(SUMIFS(WhatIf!$G:$G,WhatIf!$A:$A,T$1,WhatIf!$B:$B,T56)&lt;=price_limit,IF(T56="Yes",1,2),"")),""))</f>
        <v/>
      </c>
      <c r="BD56" s="73" t="str">
        <f>IF(OR(U56="",VLOOKUP(U$1,Services!$A$1:$B$19,2,0)="Exclude"),"",IF($D56=1,IF(OR(price_limit="",price_limit="No Limit"),IF(U56="Yes",1,2),IF(SUMIFS(WhatIf!$G:$G,WhatIf!$A:$A,U$1,WhatIf!$B:$B,U56)&lt;=price_limit,IF(U56="Yes",1,2),"")),""))</f>
        <v/>
      </c>
      <c r="BE56" s="3">
        <f t="shared" si="4"/>
        <v>0</v>
      </c>
      <c r="BF56" s="3">
        <f t="shared" si="5"/>
        <v>0</v>
      </c>
      <c r="BG56" s="3">
        <f>IF(MID(highlight_pick,1,1)="#",IF(INDEX(Analysis!$C$7:$E$7,1,VALUE(MID(highlight_pick,2,1)))&lt;&gt;"",IF(INDEX($A56:$BI56,1,MATCH(INDEX(Analysis!$C$7:$E$7,1,VALUE(MID(highlight_pick,2,1))),$1:$1,0))="",0,IF(INDEX($A56:$BI56,1,MATCH(INDEX(Analysis!$C$7:$E$7,1,VALUE(MID(highlight_pick,2,1))),$1:$1,0))="Yes",1,IF(ISNUMBER(SEARCH(INDEX($A56:$BI56,1,MATCH(INDEX(Analysis!$C$7:$E$7,1,VALUE(MID(highlight_pick,2,1))),$1:$1,0)),INDEX(Analysis!$C$9:$E$9,1,VALUE(MID(highlight_pick,2,1))))),2,0))),0),0)</f>
        <v>0</v>
      </c>
      <c r="BH56" s="3">
        <f>IF(MID(highlight_pick,1,1)="#",IF(INDEX(Analysis!$C$10:$E$10,1,VALUE(MID(highlight_pick,2,1)))&lt;&gt;"",IF(INDEX($A56:$BI56,1,MATCH(INDEX(Analysis!$C$10:$E$10,1,VALUE(MID(highlight_pick,2,1))),$1:$1,0))="",0,IF(INDEX($A56:$BI56,1,MATCH(INDEX(Analysis!$C$10:$E$10,1,VALUE(MID(highlight_pick,2,1))),$1:$1,0))="Yes",1,IF(ISNUMBER(SEARCH(INDEX($A56:$BI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row>
    <row r="57" spans="1:61" x14ac:dyDescent="0.3">
      <c r="A57" s="19" t="s">
        <v>14</v>
      </c>
      <c r="B57" s="4" t="s">
        <v>247</v>
      </c>
      <c r="C57" s="4" t="s">
        <v>205</v>
      </c>
      <c r="D57" s="3" t="str">
        <f t="shared" ca="1" si="2"/>
        <v/>
      </c>
      <c r="G57" s="5" t="s">
        <v>1</v>
      </c>
      <c r="H57" s="5" t="s">
        <v>1</v>
      </c>
      <c r="I57" s="5" t="s">
        <v>1</v>
      </c>
      <c r="J57" s="5" t="s">
        <v>1</v>
      </c>
      <c r="K57" s="5" t="s">
        <v>1</v>
      </c>
      <c r="L57" s="5" t="s">
        <v>1</v>
      </c>
      <c r="M57" s="5" t="s">
        <v>1</v>
      </c>
      <c r="N57" s="5" t="s">
        <v>1</v>
      </c>
      <c r="O57" s="6" t="s">
        <v>1</v>
      </c>
      <c r="P57" s="6" t="s">
        <v>1</v>
      </c>
      <c r="Q57" s="6" t="s">
        <v>1</v>
      </c>
      <c r="R57" s="6" t="s">
        <v>1</v>
      </c>
      <c r="U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3"/>
        <v/>
      </c>
      <c r="AN57" s="73" t="str">
        <f>IF(OR(E57="",VLOOKUP(E$1,Services!$A$1:$B$19,2,0)="Exclude"),"",IF($D57=1,IF(OR(price_limit="",price_limit="No Limit"),IF(E57="Yes",1,2),IF(SUMIFS(WhatIf!$G:$G,WhatIf!$A:$A,E$1,WhatIf!$B:$B,E57)&lt;=price_limit,IF(E57="Yes",1,2),"")),""))</f>
        <v/>
      </c>
      <c r="AO57" s="73" t="str">
        <f>IF(OR(F57="",VLOOKUP(F$1,Services!$A$1:$B$19,2,0)="Exclude"),"",IF($D57=1,IF(OR(price_limit="",price_limit="No Limit"),IF(F57="Yes",1,2),IF(SUMIFS(WhatIf!$G:$G,WhatIf!$A:$A,F$1,WhatIf!$B:$B,F57)&lt;=price_limit,IF(F57="Yes",1,2),"")),""))</f>
        <v/>
      </c>
      <c r="AP57" s="73" t="str">
        <f ca="1">IF(OR(G57="",VLOOKUP(G$1,Services!$A$1:$B$19,2,0)="Exclude"),"",IF($D57=1,IF(OR(price_limit="",price_limit="No Limit"),IF(G57="Yes",1,2),IF(SUMIFS(WhatIf!$G:$G,WhatIf!$A:$A,G$1,WhatIf!$B:$B,G57)&lt;=price_limit,IF(G57="Yes",1,2),"")),""))</f>
        <v/>
      </c>
      <c r="AQ57" s="73" t="str">
        <f ca="1">IF(OR(H57="",VLOOKUP(H$1,Services!$A$1:$B$19,2,0)="Exclude"),"",IF($D57=1,IF(OR(price_limit="",price_limit="No Limit"),IF(H57="Yes",1,2),IF(SUMIFS(WhatIf!$G:$G,WhatIf!$A:$A,H$1,WhatIf!$B:$B,H57)&lt;=price_limit,IF(H57="Yes",1,2),"")),""))</f>
        <v/>
      </c>
      <c r="AR57" s="73" t="str">
        <f ca="1">IF(OR(I57="",VLOOKUP(I$1,Services!$A$1:$B$19,2,0)="Exclude"),"",IF($D57=1,IF(OR(price_limit="",price_limit="No Limit"),IF(I57="Yes",1,2),IF(SUMIFS(WhatIf!$G:$G,WhatIf!$A:$A,I$1,WhatIf!$B:$B,I57)&lt;=price_limit,IF(I57="Yes",1,2),"")),""))</f>
        <v/>
      </c>
      <c r="AS57" s="73" t="str">
        <f ca="1">IF(OR(J57="",VLOOKUP(J$1,Services!$A$1:$B$19,2,0)="Exclude"),"",IF($D57=1,IF(OR(price_limit="",price_limit="No Limit"),IF(J57="Yes",1,2),IF(SUMIFS(WhatIf!$G:$G,WhatIf!$A:$A,J$1,WhatIf!$B:$B,J57)&lt;=price_limit,IF(J57="Yes",1,2),"")),""))</f>
        <v/>
      </c>
      <c r="AT57" s="73" t="str">
        <f ca="1">IF(OR(K57="",VLOOKUP(K$1,Services!$A$1:$B$19,2,0)="Exclude"),"",IF($D57=1,IF(OR(price_limit="",price_limit="No Limit"),IF(K57="Yes",1,2),IF(SUMIFS(WhatIf!$G:$G,WhatIf!$A:$A,K$1,WhatIf!$B:$B,K57)&lt;=price_limit,IF(K57="Yes",1,2),"")),""))</f>
        <v/>
      </c>
      <c r="AU57" s="73" t="str">
        <f ca="1">IF(OR(L57="",VLOOKUP(L$1,Services!$A$1:$B$19,2,0)="Exclude"),"",IF($D57=1,IF(OR(price_limit="",price_limit="No Limit"),IF(L57="Yes",1,2),IF(SUMIFS(WhatIf!$G:$G,WhatIf!$A:$A,L$1,WhatIf!$B:$B,L57)&lt;=price_limit,IF(L57="Yes",1,2),"")),""))</f>
        <v/>
      </c>
      <c r="AV57" s="73" t="str">
        <f ca="1">IF(OR(M57="",VLOOKUP(M$1,Services!$A$1:$B$19,2,0)="Exclude"),"",IF($D57=1,IF(OR(price_limit="",price_limit="No Limit"),IF(M57="Yes",1,2),IF(SUMIFS(WhatIf!$G:$G,WhatIf!$A:$A,M$1,WhatIf!$B:$B,M57)&lt;=price_limit,IF(M57="Yes",1,2),"")),""))</f>
        <v/>
      </c>
      <c r="AW57" s="73" t="str">
        <f ca="1">IF(OR(N57="",VLOOKUP(N$1,Services!$A$1:$B$19,2,0)="Exclude"),"",IF($D57=1,IF(OR(price_limit="",price_limit="No Limit"),IF(N57="Yes",1,2),IF(SUMIFS(WhatIf!$G:$G,WhatIf!$A:$A,N$1,WhatIf!$B:$B,N57)&lt;=price_limit,IF(N57="Yes",1,2),"")),""))</f>
        <v/>
      </c>
      <c r="AX57" s="73" t="str">
        <f ca="1">IF(OR(O57="",VLOOKUP(O$1,Services!$A$1:$B$19,2,0)="Exclude"),"",IF($D57=1,IF(OR(price_limit="",price_limit="No Limit"),IF(O57="Yes",1,2),IF(SUMIFS(WhatIf!$G:$G,WhatIf!$A:$A,O$1,WhatIf!$B:$B,O57)&lt;=price_limit,IF(O57="Yes",1,2),"")),""))</f>
        <v/>
      </c>
      <c r="AY57" s="73" t="str">
        <f ca="1">IF(OR(P57="",VLOOKUP(P$1,Services!$A$1:$B$19,2,0)="Exclude"),"",IF($D57=1,IF(OR(price_limit="",price_limit="No Limit"),IF(P57="Yes",1,2),IF(SUMIFS(WhatIf!$G:$G,WhatIf!$A:$A,P$1,WhatIf!$B:$B,P57)&lt;=price_limit,IF(P57="Yes",1,2),"")),""))</f>
        <v/>
      </c>
      <c r="AZ57" s="73" t="str">
        <f ca="1">IF(OR(Q57="",VLOOKUP(Q$1,Services!$A$1:$B$19,2,0)="Exclude"),"",IF($D57=1,IF(OR(price_limit="",price_limit="No Limit"),IF(Q57="Yes",1,2),IF(SUMIFS(WhatIf!$G:$G,WhatIf!$A:$A,Q$1,WhatIf!$B:$B,Q57)&lt;=price_limit,IF(Q57="Yes",1,2),"")),""))</f>
        <v/>
      </c>
      <c r="BA57" s="73" t="str">
        <f ca="1">IF(OR(R57="",VLOOKUP(R$1,Services!$A$1:$B$19,2,0)="Exclude"),"",IF($D57=1,IF(OR(price_limit="",price_limit="No Limit"),IF(R57="Yes",1,2),IF(SUMIFS(WhatIf!$G:$G,WhatIf!$A:$A,R$1,WhatIf!$B:$B,R57)&lt;=price_limit,IF(R57="Yes",1,2),"")),""))</f>
        <v/>
      </c>
      <c r="BB57" s="73" t="str">
        <f>IF(OR(S57="",VLOOKUP(S$1,Services!$A$1:$B$19,2,0)="Exclude"),"",IF($D57=1,IF(OR(price_limit="",price_limit="No Limit"),IF(S57="Yes",1,2),IF(SUMIFS(WhatIf!$G:$G,WhatIf!$A:$A,S$1,WhatIf!$B:$B,S57)&lt;=price_limit,IF(S57="Yes",1,2),"")),""))</f>
        <v/>
      </c>
      <c r="BC57" s="73" t="str">
        <f>IF(OR(T57="",VLOOKUP(T$1,Services!$A$1:$B$19,2,0)="Exclude"),"",IF($D57=1,IF(OR(price_limit="",price_limit="No Limit"),IF(T57="Yes",1,2),IF(SUMIFS(WhatIf!$G:$G,WhatIf!$A:$A,T$1,WhatIf!$B:$B,T57)&lt;=price_limit,IF(T57="Yes",1,2),"")),""))</f>
        <v/>
      </c>
      <c r="BD57" s="73" t="str">
        <f ca="1">IF(OR(U57="",VLOOKUP(U$1,Services!$A$1:$B$19,2,0)="Exclude"),"",IF($D57=1,IF(OR(price_limit="",price_limit="No Limit"),IF(U57="Yes",1,2),IF(SUMIFS(WhatIf!$G:$G,WhatIf!$A:$A,U$1,WhatIf!$B:$B,U57)&lt;=price_limit,IF(U57="Yes",1,2),"")),""))</f>
        <v/>
      </c>
      <c r="BE57" s="3">
        <f t="shared" si="4"/>
        <v>0</v>
      </c>
      <c r="BF57" s="3">
        <f t="shared" si="5"/>
        <v>0</v>
      </c>
      <c r="BG57" s="3">
        <f>IF(MID(highlight_pick,1,1)="#",IF(INDEX(Analysis!$C$7:$E$7,1,VALUE(MID(highlight_pick,2,1)))&lt;&gt;"",IF(INDEX($A57:$BI57,1,MATCH(INDEX(Analysis!$C$7:$E$7,1,VALUE(MID(highlight_pick,2,1))),$1:$1,0))="",0,IF(INDEX($A57:$BI57,1,MATCH(INDEX(Analysis!$C$7:$E$7,1,VALUE(MID(highlight_pick,2,1))),$1:$1,0))="Yes",1,IF(ISNUMBER(SEARCH(INDEX($A57:$BI57,1,MATCH(INDEX(Analysis!$C$7:$E$7,1,VALUE(MID(highlight_pick,2,1))),$1:$1,0)),INDEX(Analysis!$C$9:$E$9,1,VALUE(MID(highlight_pick,2,1))))),2,0))),0),0)</f>
        <v>0</v>
      </c>
      <c r="BH57" s="3">
        <f>IF(MID(highlight_pick,1,1)="#",IF(INDEX(Analysis!$C$10:$E$10,1,VALUE(MID(highlight_pick,2,1)))&lt;&gt;"",IF(INDEX($A57:$BI57,1,MATCH(INDEX(Analysis!$C$10:$E$10,1,VALUE(MID(highlight_pick,2,1))),$1:$1,0))="",0,IF(INDEX($A57:$BI57,1,MATCH(INDEX(Analysis!$C$10:$E$10,1,VALUE(MID(highlight_pick,2,1))),$1:$1,0))="Yes",1,IF(ISNUMBER(SEARCH(INDEX($A57:$BI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row>
    <row r="58" spans="1:61" x14ac:dyDescent="0.3">
      <c r="A58" s="19" t="s">
        <v>772</v>
      </c>
      <c r="C58" s="4" t="s">
        <v>291</v>
      </c>
      <c r="D58" s="3" t="str">
        <f t="shared" ca="1" si="2"/>
        <v/>
      </c>
      <c r="T58" s="5" t="s">
        <v>255</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3"/>
        <v/>
      </c>
      <c r="AN58" s="73" t="str">
        <f>IF(OR(E58="",VLOOKUP(E$1,Services!$A$1:$B$19,2,0)="Exclude"),"",IF($D58=1,IF(OR(price_limit="",price_limit="No Limit"),IF(E58="Yes",1,2),IF(SUMIFS(WhatIf!$G:$G,WhatIf!$A:$A,E$1,WhatIf!$B:$B,E58)&lt;=price_limit,IF(E58="Yes",1,2),"")),""))</f>
        <v/>
      </c>
      <c r="AO58" s="73" t="str">
        <f>IF(OR(F58="",VLOOKUP(F$1,Services!$A$1:$B$19,2,0)="Exclude"),"",IF($D58=1,IF(OR(price_limit="",price_limit="No Limit"),IF(F58="Yes",1,2),IF(SUMIFS(WhatIf!$G:$G,WhatIf!$A:$A,F$1,WhatIf!$B:$B,F58)&lt;=price_limit,IF(F58="Yes",1,2),"")),""))</f>
        <v/>
      </c>
      <c r="AP58" s="73" t="str">
        <f>IF(OR(G58="",VLOOKUP(G$1,Services!$A$1:$B$19,2,0)="Exclude"),"",IF($D58=1,IF(OR(price_limit="",price_limit="No Limit"),IF(G58="Yes",1,2),IF(SUMIFS(WhatIf!$G:$G,WhatIf!$A:$A,G$1,WhatIf!$B:$B,G58)&lt;=price_limit,IF(G58="Yes",1,2),"")),""))</f>
        <v/>
      </c>
      <c r="AQ58" s="73" t="str">
        <f>IF(OR(H58="",VLOOKUP(H$1,Services!$A$1:$B$19,2,0)="Exclude"),"",IF($D58=1,IF(OR(price_limit="",price_limit="No Limit"),IF(H58="Yes",1,2),IF(SUMIFS(WhatIf!$G:$G,WhatIf!$A:$A,H$1,WhatIf!$B:$B,H58)&lt;=price_limit,IF(H58="Yes",1,2),"")),""))</f>
        <v/>
      </c>
      <c r="AR58" s="73" t="str">
        <f>IF(OR(I58="",VLOOKUP(I$1,Services!$A$1:$B$19,2,0)="Exclude"),"",IF($D58=1,IF(OR(price_limit="",price_limit="No Limit"),IF(I58="Yes",1,2),IF(SUMIFS(WhatIf!$G:$G,WhatIf!$A:$A,I$1,WhatIf!$B:$B,I58)&lt;=price_limit,IF(I58="Yes",1,2),"")),""))</f>
        <v/>
      </c>
      <c r="AS58" s="73" t="str">
        <f>IF(OR(J58="",VLOOKUP(J$1,Services!$A$1:$B$19,2,0)="Exclude"),"",IF($D58=1,IF(OR(price_limit="",price_limit="No Limit"),IF(J58="Yes",1,2),IF(SUMIFS(WhatIf!$G:$G,WhatIf!$A:$A,J$1,WhatIf!$B:$B,J58)&lt;=price_limit,IF(J58="Yes",1,2),"")),""))</f>
        <v/>
      </c>
      <c r="AT58" s="73" t="str">
        <f>IF(OR(K58="",VLOOKUP(K$1,Services!$A$1:$B$19,2,0)="Exclude"),"",IF($D58=1,IF(OR(price_limit="",price_limit="No Limit"),IF(K58="Yes",1,2),IF(SUMIFS(WhatIf!$G:$G,WhatIf!$A:$A,K$1,WhatIf!$B:$B,K58)&lt;=price_limit,IF(K58="Yes",1,2),"")),""))</f>
        <v/>
      </c>
      <c r="AU58" s="73" t="str">
        <f>IF(OR(L58="",VLOOKUP(L$1,Services!$A$1:$B$19,2,0)="Exclude"),"",IF($D58=1,IF(OR(price_limit="",price_limit="No Limit"),IF(L58="Yes",1,2),IF(SUMIFS(WhatIf!$G:$G,WhatIf!$A:$A,L$1,WhatIf!$B:$B,L58)&lt;=price_limit,IF(L58="Yes",1,2),"")),""))</f>
        <v/>
      </c>
      <c r="AV58" s="73" t="str">
        <f>IF(OR(M58="",VLOOKUP(M$1,Services!$A$1:$B$19,2,0)="Exclude"),"",IF($D58=1,IF(OR(price_limit="",price_limit="No Limit"),IF(M58="Yes",1,2),IF(SUMIFS(WhatIf!$G:$G,WhatIf!$A:$A,M$1,WhatIf!$B:$B,M58)&lt;=price_limit,IF(M58="Yes",1,2),"")),""))</f>
        <v/>
      </c>
      <c r="AW58" s="73" t="str">
        <f>IF(OR(N58="",VLOOKUP(N$1,Services!$A$1:$B$19,2,0)="Exclude"),"",IF($D58=1,IF(OR(price_limit="",price_limit="No Limit"),IF(N58="Yes",1,2),IF(SUMIFS(WhatIf!$G:$G,WhatIf!$A:$A,N$1,WhatIf!$B:$B,N58)&lt;=price_limit,IF(N58="Yes",1,2),"")),""))</f>
        <v/>
      </c>
      <c r="AX58" s="73" t="str">
        <f>IF(OR(O58="",VLOOKUP(O$1,Services!$A$1:$B$19,2,0)="Exclude"),"",IF($D58=1,IF(OR(price_limit="",price_limit="No Limit"),IF(O58="Yes",1,2),IF(SUMIFS(WhatIf!$G:$G,WhatIf!$A:$A,O$1,WhatIf!$B:$B,O58)&lt;=price_limit,IF(O58="Yes",1,2),"")),""))</f>
        <v/>
      </c>
      <c r="AY58" s="73" t="str">
        <f>IF(OR(P58="",VLOOKUP(P$1,Services!$A$1:$B$19,2,0)="Exclude"),"",IF($D58=1,IF(OR(price_limit="",price_limit="No Limit"),IF(P58="Yes",1,2),IF(SUMIFS(WhatIf!$G:$G,WhatIf!$A:$A,P$1,WhatIf!$B:$B,P58)&lt;=price_limit,IF(P58="Yes",1,2),"")),""))</f>
        <v/>
      </c>
      <c r="AZ58" s="73" t="str">
        <f>IF(OR(Q58="",VLOOKUP(Q$1,Services!$A$1:$B$19,2,0)="Exclude"),"",IF($D58=1,IF(OR(price_limit="",price_limit="No Limit"),IF(Q58="Yes",1,2),IF(SUMIFS(WhatIf!$G:$G,WhatIf!$A:$A,Q$1,WhatIf!$B:$B,Q58)&lt;=price_limit,IF(Q58="Yes",1,2),"")),""))</f>
        <v/>
      </c>
      <c r="BA58" s="73" t="str">
        <f>IF(OR(R58="",VLOOKUP(R$1,Services!$A$1:$B$19,2,0)="Exclude"),"",IF($D58=1,IF(OR(price_limit="",price_limit="No Limit"),IF(R58="Yes",1,2),IF(SUMIFS(WhatIf!$G:$G,WhatIf!$A:$A,R$1,WhatIf!$B:$B,R58)&lt;=price_limit,IF(R58="Yes",1,2),"")),""))</f>
        <v/>
      </c>
      <c r="BB58" s="73" t="str">
        <f>IF(OR(S58="",VLOOKUP(S$1,Services!$A$1:$B$19,2,0)="Exclude"),"",IF($D58=1,IF(OR(price_limit="",price_limit="No Limit"),IF(S58="Yes",1,2),IF(SUMIFS(WhatIf!$G:$G,WhatIf!$A:$A,S$1,WhatIf!$B:$B,S58)&lt;=price_limit,IF(S58="Yes",1,2),"")),""))</f>
        <v/>
      </c>
      <c r="BC58" s="73" t="str">
        <f ca="1">IF(OR(T58="",VLOOKUP(T$1,Services!$A$1:$B$19,2,0)="Exclude"),"",IF($D58=1,IF(OR(price_limit="",price_limit="No Limit"),IF(T58="Yes",1,2),IF(SUMIFS(WhatIf!$G:$G,WhatIf!$A:$A,T$1,WhatIf!$B:$B,T58)&lt;=price_limit,IF(T58="Yes",1,2),"")),""))</f>
        <v/>
      </c>
      <c r="BD58" s="73" t="str">
        <f>IF(OR(U58="",VLOOKUP(U$1,Services!$A$1:$B$19,2,0)="Exclude"),"",IF($D58=1,IF(OR(price_limit="",price_limit="No Limit"),IF(U58="Yes",1,2),IF(SUMIFS(WhatIf!$G:$G,WhatIf!$A:$A,U$1,WhatIf!$B:$B,U58)&lt;=price_limit,IF(U58="Yes",1,2),"")),""))</f>
        <v/>
      </c>
      <c r="BE58" s="3">
        <f t="shared" si="4"/>
        <v>0</v>
      </c>
      <c r="BF58" s="3">
        <f t="shared" si="5"/>
        <v>0</v>
      </c>
      <c r="BG58" s="3">
        <f>IF(MID(highlight_pick,1,1)="#",IF(INDEX(Analysis!$C$7:$E$7,1,VALUE(MID(highlight_pick,2,1)))&lt;&gt;"",IF(INDEX($A58:$BI58,1,MATCH(INDEX(Analysis!$C$7:$E$7,1,VALUE(MID(highlight_pick,2,1))),$1:$1,0))="",0,IF(INDEX($A58:$BI58,1,MATCH(INDEX(Analysis!$C$7:$E$7,1,VALUE(MID(highlight_pick,2,1))),$1:$1,0))="Yes",1,IF(ISNUMBER(SEARCH(INDEX($A58:$BI58,1,MATCH(INDEX(Analysis!$C$7:$E$7,1,VALUE(MID(highlight_pick,2,1))),$1:$1,0)),INDEX(Analysis!$C$9:$E$9,1,VALUE(MID(highlight_pick,2,1))))),2,0))),0),0)</f>
        <v>0</v>
      </c>
      <c r="BH58" s="3">
        <f>IF(MID(highlight_pick,1,1)="#",IF(INDEX(Analysis!$C$10:$E$10,1,VALUE(MID(highlight_pick,2,1)))&lt;&gt;"",IF(INDEX($A58:$BI58,1,MATCH(INDEX(Analysis!$C$10:$E$10,1,VALUE(MID(highlight_pick,2,1))),$1:$1,0))="",0,IF(INDEX($A58:$BI58,1,MATCH(INDEX(Analysis!$C$10:$E$10,1,VALUE(MID(highlight_pick,2,1))),$1:$1,0))="Yes",1,IF(ISNUMBER(SEARCH(INDEX($A58:$BI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row>
    <row r="59" spans="1:61" x14ac:dyDescent="0.3">
      <c r="A59" s="19" t="s">
        <v>259</v>
      </c>
      <c r="B59" s="4" t="s">
        <v>247</v>
      </c>
      <c r="C59" s="4" t="s">
        <v>214</v>
      </c>
      <c r="D59" s="3" t="str">
        <f t="shared" ca="1" si="2"/>
        <v/>
      </c>
      <c r="H59" s="5" t="s">
        <v>293</v>
      </c>
      <c r="I59" s="5" t="s">
        <v>293</v>
      </c>
      <c r="J59" s="5" t="s">
        <v>293</v>
      </c>
      <c r="K59" s="5" t="s">
        <v>293</v>
      </c>
      <c r="L59" s="5" t="s">
        <v>293</v>
      </c>
      <c r="M59" s="5" t="s">
        <v>293</v>
      </c>
      <c r="N59" s="5" t="s">
        <v>1</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3"/>
        <v/>
      </c>
      <c r="AN59" s="73" t="str">
        <f>IF(OR(E59="",VLOOKUP(E$1,Services!$A$1:$B$19,2,0)="Exclude"),"",IF($D59=1,IF(OR(price_limit="",price_limit="No Limit"),IF(E59="Yes",1,2),IF(SUMIFS(WhatIf!$G:$G,WhatIf!$A:$A,E$1,WhatIf!$B:$B,E59)&lt;=price_limit,IF(E59="Yes",1,2),"")),""))</f>
        <v/>
      </c>
      <c r="AO59" s="73" t="str">
        <f>IF(OR(F59="",VLOOKUP(F$1,Services!$A$1:$B$19,2,0)="Exclude"),"",IF($D59=1,IF(OR(price_limit="",price_limit="No Limit"),IF(F59="Yes",1,2),IF(SUMIFS(WhatIf!$G:$G,WhatIf!$A:$A,F$1,WhatIf!$B:$B,F59)&lt;=price_limit,IF(F59="Yes",1,2),"")),""))</f>
        <v/>
      </c>
      <c r="AP59" s="73" t="str">
        <f>IF(OR(G59="",VLOOKUP(G$1,Services!$A$1:$B$19,2,0)="Exclude"),"",IF($D59=1,IF(OR(price_limit="",price_limit="No Limit"),IF(G59="Yes",1,2),IF(SUMIFS(WhatIf!$G:$G,WhatIf!$A:$A,G$1,WhatIf!$B:$B,G59)&lt;=price_limit,IF(G59="Yes",1,2),"")),""))</f>
        <v/>
      </c>
      <c r="AQ59" s="73" t="str">
        <f ca="1">IF(OR(H59="",VLOOKUP(H$1,Services!$A$1:$B$19,2,0)="Exclude"),"",IF($D59=1,IF(OR(price_limit="",price_limit="No Limit"),IF(H59="Yes",1,2),IF(SUMIFS(WhatIf!$G:$G,WhatIf!$A:$A,H$1,WhatIf!$B:$B,H59)&lt;=price_limit,IF(H59="Yes",1,2),"")),""))</f>
        <v/>
      </c>
      <c r="AR59" s="73" t="str">
        <f ca="1">IF(OR(I59="",VLOOKUP(I$1,Services!$A$1:$B$19,2,0)="Exclude"),"",IF($D59=1,IF(OR(price_limit="",price_limit="No Limit"),IF(I59="Yes",1,2),IF(SUMIFS(WhatIf!$G:$G,WhatIf!$A:$A,I$1,WhatIf!$B:$B,I59)&lt;=price_limit,IF(I59="Yes",1,2),"")),""))</f>
        <v/>
      </c>
      <c r="AS59" s="73" t="str">
        <f ca="1">IF(OR(J59="",VLOOKUP(J$1,Services!$A$1:$B$19,2,0)="Exclude"),"",IF($D59=1,IF(OR(price_limit="",price_limit="No Limit"),IF(J59="Yes",1,2),IF(SUMIFS(WhatIf!$G:$G,WhatIf!$A:$A,J$1,WhatIf!$B:$B,J59)&lt;=price_limit,IF(J59="Yes",1,2),"")),""))</f>
        <v/>
      </c>
      <c r="AT59" s="73" t="str">
        <f ca="1">IF(OR(K59="",VLOOKUP(K$1,Services!$A$1:$B$19,2,0)="Exclude"),"",IF($D59=1,IF(OR(price_limit="",price_limit="No Limit"),IF(K59="Yes",1,2),IF(SUMIFS(WhatIf!$G:$G,WhatIf!$A:$A,K$1,WhatIf!$B:$B,K59)&lt;=price_limit,IF(K59="Yes",1,2),"")),""))</f>
        <v/>
      </c>
      <c r="AU59" s="73" t="str">
        <f ca="1">IF(OR(L59="",VLOOKUP(L$1,Services!$A$1:$B$19,2,0)="Exclude"),"",IF($D59=1,IF(OR(price_limit="",price_limit="No Limit"),IF(L59="Yes",1,2),IF(SUMIFS(WhatIf!$G:$G,WhatIf!$A:$A,L$1,WhatIf!$B:$B,L59)&lt;=price_limit,IF(L59="Yes",1,2),"")),""))</f>
        <v/>
      </c>
      <c r="AV59" s="73" t="str">
        <f ca="1">IF(OR(M59="",VLOOKUP(M$1,Services!$A$1:$B$19,2,0)="Exclude"),"",IF($D59=1,IF(OR(price_limit="",price_limit="No Limit"),IF(M59="Yes",1,2),IF(SUMIFS(WhatIf!$G:$G,WhatIf!$A:$A,M$1,WhatIf!$B:$B,M59)&lt;=price_limit,IF(M59="Yes",1,2),"")),""))</f>
        <v/>
      </c>
      <c r="AW59" s="73" t="str">
        <f ca="1">IF(OR(N59="",VLOOKUP(N$1,Services!$A$1:$B$19,2,0)="Exclude"),"",IF($D59=1,IF(OR(price_limit="",price_limit="No Limit"),IF(N59="Yes",1,2),IF(SUMIFS(WhatIf!$G:$G,WhatIf!$A:$A,N$1,WhatIf!$B:$B,N59)&lt;=price_limit,IF(N59="Yes",1,2),"")),""))</f>
        <v/>
      </c>
      <c r="AX59" s="73" t="str">
        <f>IF(OR(O59="",VLOOKUP(O$1,Services!$A$1:$B$19,2,0)="Exclude"),"",IF($D59=1,IF(OR(price_limit="",price_limit="No Limit"),IF(O59="Yes",1,2),IF(SUMIFS(WhatIf!$G:$G,WhatIf!$A:$A,O$1,WhatIf!$B:$B,O59)&lt;=price_limit,IF(O59="Yes",1,2),"")),""))</f>
        <v/>
      </c>
      <c r="AY59" s="73" t="str">
        <f>IF(OR(P59="",VLOOKUP(P$1,Services!$A$1:$B$19,2,0)="Exclude"),"",IF($D59=1,IF(OR(price_limit="",price_limit="No Limit"),IF(P59="Yes",1,2),IF(SUMIFS(WhatIf!$G:$G,WhatIf!$A:$A,P$1,WhatIf!$B:$B,P59)&lt;=price_limit,IF(P59="Yes",1,2),"")),""))</f>
        <v/>
      </c>
      <c r="AZ59" s="73" t="str">
        <f>IF(OR(Q59="",VLOOKUP(Q$1,Services!$A$1:$B$19,2,0)="Exclude"),"",IF($D59=1,IF(OR(price_limit="",price_limit="No Limit"),IF(Q59="Yes",1,2),IF(SUMIFS(WhatIf!$G:$G,WhatIf!$A:$A,Q$1,WhatIf!$B:$B,Q59)&lt;=price_limit,IF(Q59="Yes",1,2),"")),""))</f>
        <v/>
      </c>
      <c r="BA59" s="73" t="str">
        <f>IF(OR(R59="",VLOOKUP(R$1,Services!$A$1:$B$19,2,0)="Exclude"),"",IF($D59=1,IF(OR(price_limit="",price_limit="No Limit"),IF(R59="Yes",1,2),IF(SUMIFS(WhatIf!$G:$G,WhatIf!$A:$A,R$1,WhatIf!$B:$B,R59)&lt;=price_limit,IF(R59="Yes",1,2),"")),""))</f>
        <v/>
      </c>
      <c r="BB59" s="73" t="str">
        <f>IF(OR(S59="",VLOOKUP(S$1,Services!$A$1:$B$19,2,0)="Exclude"),"",IF($D59=1,IF(OR(price_limit="",price_limit="No Limit"),IF(S59="Yes",1,2),IF(SUMIFS(WhatIf!$G:$G,WhatIf!$A:$A,S$1,WhatIf!$B:$B,S59)&lt;=price_limit,IF(S59="Yes",1,2),"")),""))</f>
        <v/>
      </c>
      <c r="BC59" s="73" t="str">
        <f>IF(OR(T59="",VLOOKUP(T$1,Services!$A$1:$B$19,2,0)="Exclude"),"",IF($D59=1,IF(OR(price_limit="",price_limit="No Limit"),IF(T59="Yes",1,2),IF(SUMIFS(WhatIf!$G:$G,WhatIf!$A:$A,T$1,WhatIf!$B:$B,T59)&lt;=price_limit,IF(T59="Yes",1,2),"")),""))</f>
        <v/>
      </c>
      <c r="BD59" s="73" t="str">
        <f>IF(OR(U59="",VLOOKUP(U$1,Services!$A$1:$B$19,2,0)="Exclude"),"",IF($D59=1,IF(OR(price_limit="",price_limit="No Limit"),IF(U59="Yes",1,2),IF(SUMIFS(WhatIf!$G:$G,WhatIf!$A:$A,U$1,WhatIf!$B:$B,U59)&lt;=price_limit,IF(U59="Yes",1,2),"")),""))</f>
        <v/>
      </c>
      <c r="BE59" s="3">
        <f t="shared" si="4"/>
        <v>0</v>
      </c>
      <c r="BF59" s="3">
        <f t="shared" si="5"/>
        <v>0</v>
      </c>
      <c r="BG59" s="3">
        <f>IF(MID(highlight_pick,1,1)="#",IF(INDEX(Analysis!$C$7:$E$7,1,VALUE(MID(highlight_pick,2,1)))&lt;&gt;"",IF(INDEX($A59:$BI59,1,MATCH(INDEX(Analysis!$C$7:$E$7,1,VALUE(MID(highlight_pick,2,1))),$1:$1,0))="",0,IF(INDEX($A59:$BI59,1,MATCH(INDEX(Analysis!$C$7:$E$7,1,VALUE(MID(highlight_pick,2,1))),$1:$1,0))="Yes",1,IF(ISNUMBER(SEARCH(INDEX($A59:$BI59,1,MATCH(INDEX(Analysis!$C$7:$E$7,1,VALUE(MID(highlight_pick,2,1))),$1:$1,0)),INDEX(Analysis!$C$9:$E$9,1,VALUE(MID(highlight_pick,2,1))))),2,0))),0),0)</f>
        <v>0</v>
      </c>
      <c r="BH59" s="3">
        <f>IF(MID(highlight_pick,1,1)="#",IF(INDEX(Analysis!$C$10:$E$10,1,VALUE(MID(highlight_pick,2,1)))&lt;&gt;"",IF(INDEX($A59:$BI59,1,MATCH(INDEX(Analysis!$C$10:$E$10,1,VALUE(MID(highlight_pick,2,1))),$1:$1,0))="",0,IF(INDEX($A59:$BI59,1,MATCH(INDEX(Analysis!$C$10:$E$10,1,VALUE(MID(highlight_pick,2,1))),$1:$1,0))="Yes",1,IF(ISNUMBER(SEARCH(INDEX($A59:$BI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row>
    <row r="60" spans="1:61" x14ac:dyDescent="0.3">
      <c r="A60" s="19" t="s">
        <v>345</v>
      </c>
      <c r="B60" s="4" t="s">
        <v>247</v>
      </c>
      <c r="C60" s="4" t="s">
        <v>214</v>
      </c>
      <c r="D60" s="3" t="str">
        <f t="shared" ca="1" si="2"/>
        <v/>
      </c>
      <c r="F60" s="5" t="s">
        <v>550</v>
      </c>
      <c r="G60" s="5" t="s">
        <v>550</v>
      </c>
      <c r="H60" s="5" t="s">
        <v>293</v>
      </c>
      <c r="I60" s="5" t="s">
        <v>293</v>
      </c>
      <c r="J60" s="5" t="s">
        <v>293</v>
      </c>
      <c r="K60" s="5" t="s">
        <v>293</v>
      </c>
      <c r="L60" s="5" t="s">
        <v>293</v>
      </c>
      <c r="M60" s="5" t="s">
        <v>293</v>
      </c>
      <c r="N60" s="5" t="s">
        <v>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3"/>
        <v/>
      </c>
      <c r="AN60" s="73" t="str">
        <f>IF(OR(E60="",VLOOKUP(E$1,Services!$A$1:$B$19,2,0)="Exclude"),"",IF($D60=1,IF(OR(price_limit="",price_limit="No Limit"),IF(E60="Yes",1,2),IF(SUMIFS(WhatIf!$G:$G,WhatIf!$A:$A,E$1,WhatIf!$B:$B,E60)&lt;=price_limit,IF(E60="Yes",1,2),"")),""))</f>
        <v/>
      </c>
      <c r="AO60" s="73" t="str">
        <f ca="1">IF(OR(F60="",VLOOKUP(F$1,Services!$A$1:$B$19,2,0)="Exclude"),"",IF($D60=1,IF(OR(price_limit="",price_limit="No Limit"),IF(F60="Yes",1,2),IF(SUMIFS(WhatIf!$G:$G,WhatIf!$A:$A,F$1,WhatIf!$B:$B,F60)&lt;=price_limit,IF(F60="Yes",1,2),"")),""))</f>
        <v/>
      </c>
      <c r="AP60" s="73" t="str">
        <f ca="1">IF(OR(G60="",VLOOKUP(G$1,Services!$A$1:$B$19,2,0)="Exclude"),"",IF($D60=1,IF(OR(price_limit="",price_limit="No Limit"),IF(G60="Yes",1,2),IF(SUMIFS(WhatIf!$G:$G,WhatIf!$A:$A,G$1,WhatIf!$B:$B,G60)&lt;=price_limit,IF(G60="Yes",1,2),"")),""))</f>
        <v/>
      </c>
      <c r="AQ60" s="73" t="str">
        <f ca="1">IF(OR(H60="",VLOOKUP(H$1,Services!$A$1:$B$19,2,0)="Exclude"),"",IF($D60=1,IF(OR(price_limit="",price_limit="No Limit"),IF(H60="Yes",1,2),IF(SUMIFS(WhatIf!$G:$G,WhatIf!$A:$A,H$1,WhatIf!$B:$B,H60)&lt;=price_limit,IF(H60="Yes",1,2),"")),""))</f>
        <v/>
      </c>
      <c r="AR60" s="73" t="str">
        <f ca="1">IF(OR(I60="",VLOOKUP(I$1,Services!$A$1:$B$19,2,0)="Exclude"),"",IF($D60=1,IF(OR(price_limit="",price_limit="No Limit"),IF(I60="Yes",1,2),IF(SUMIFS(WhatIf!$G:$G,WhatIf!$A:$A,I$1,WhatIf!$B:$B,I60)&lt;=price_limit,IF(I60="Yes",1,2),"")),""))</f>
        <v/>
      </c>
      <c r="AS60" s="73" t="str">
        <f ca="1">IF(OR(J60="",VLOOKUP(J$1,Services!$A$1:$B$19,2,0)="Exclude"),"",IF($D60=1,IF(OR(price_limit="",price_limit="No Limit"),IF(J60="Yes",1,2),IF(SUMIFS(WhatIf!$G:$G,WhatIf!$A:$A,J$1,WhatIf!$B:$B,J60)&lt;=price_limit,IF(J60="Yes",1,2),"")),""))</f>
        <v/>
      </c>
      <c r="AT60" s="73" t="str">
        <f ca="1">IF(OR(K60="",VLOOKUP(K$1,Services!$A$1:$B$19,2,0)="Exclude"),"",IF($D60=1,IF(OR(price_limit="",price_limit="No Limit"),IF(K60="Yes",1,2),IF(SUMIFS(WhatIf!$G:$G,WhatIf!$A:$A,K$1,WhatIf!$B:$B,K60)&lt;=price_limit,IF(K60="Yes",1,2),"")),""))</f>
        <v/>
      </c>
      <c r="AU60" s="73" t="str">
        <f ca="1">IF(OR(L60="",VLOOKUP(L$1,Services!$A$1:$B$19,2,0)="Exclude"),"",IF($D60=1,IF(OR(price_limit="",price_limit="No Limit"),IF(L60="Yes",1,2),IF(SUMIFS(WhatIf!$G:$G,WhatIf!$A:$A,L$1,WhatIf!$B:$B,L60)&lt;=price_limit,IF(L60="Yes",1,2),"")),""))</f>
        <v/>
      </c>
      <c r="AV60" s="73" t="str">
        <f ca="1">IF(OR(M60="",VLOOKUP(M$1,Services!$A$1:$B$19,2,0)="Exclude"),"",IF($D60=1,IF(OR(price_limit="",price_limit="No Limit"),IF(M60="Yes",1,2),IF(SUMIFS(WhatIf!$G:$G,WhatIf!$A:$A,M$1,WhatIf!$B:$B,M60)&lt;=price_limit,IF(M60="Yes",1,2),"")),""))</f>
        <v/>
      </c>
      <c r="AW60" s="73" t="str">
        <f ca="1">IF(OR(N60="",VLOOKUP(N$1,Services!$A$1:$B$19,2,0)="Exclude"),"",IF($D60=1,IF(OR(price_limit="",price_limit="No Limit"),IF(N60="Yes",1,2),IF(SUMIFS(WhatIf!$G:$G,WhatIf!$A:$A,N$1,WhatIf!$B:$B,N60)&lt;=price_limit,IF(N60="Yes",1,2),"")),""))</f>
        <v/>
      </c>
      <c r="AX60" s="73" t="str">
        <f>IF(OR(O60="",VLOOKUP(O$1,Services!$A$1:$B$19,2,0)="Exclude"),"",IF($D60=1,IF(OR(price_limit="",price_limit="No Limit"),IF(O60="Yes",1,2),IF(SUMIFS(WhatIf!$G:$G,WhatIf!$A:$A,O$1,WhatIf!$B:$B,O60)&lt;=price_limit,IF(O60="Yes",1,2),"")),""))</f>
        <v/>
      </c>
      <c r="AY60" s="73" t="str">
        <f>IF(OR(P60="",VLOOKUP(P$1,Services!$A$1:$B$19,2,0)="Exclude"),"",IF($D60=1,IF(OR(price_limit="",price_limit="No Limit"),IF(P60="Yes",1,2),IF(SUMIFS(WhatIf!$G:$G,WhatIf!$A:$A,P$1,WhatIf!$B:$B,P60)&lt;=price_limit,IF(P60="Yes",1,2),"")),""))</f>
        <v/>
      </c>
      <c r="AZ60" s="73" t="str">
        <f>IF(OR(Q60="",VLOOKUP(Q$1,Services!$A$1:$B$19,2,0)="Exclude"),"",IF($D60=1,IF(OR(price_limit="",price_limit="No Limit"),IF(Q60="Yes",1,2),IF(SUMIFS(WhatIf!$G:$G,WhatIf!$A:$A,Q$1,WhatIf!$B:$B,Q60)&lt;=price_limit,IF(Q60="Yes",1,2),"")),""))</f>
        <v/>
      </c>
      <c r="BA60" s="73" t="str">
        <f>IF(OR(R60="",VLOOKUP(R$1,Services!$A$1:$B$19,2,0)="Exclude"),"",IF($D60=1,IF(OR(price_limit="",price_limit="No Limit"),IF(R60="Yes",1,2),IF(SUMIFS(WhatIf!$G:$G,WhatIf!$A:$A,R$1,WhatIf!$B:$B,R60)&lt;=price_limit,IF(R60="Yes",1,2),"")),""))</f>
        <v/>
      </c>
      <c r="BB60" s="73" t="str">
        <f>IF(OR(S60="",VLOOKUP(S$1,Services!$A$1:$B$19,2,0)="Exclude"),"",IF($D60=1,IF(OR(price_limit="",price_limit="No Limit"),IF(S60="Yes",1,2),IF(SUMIFS(WhatIf!$G:$G,WhatIf!$A:$A,S$1,WhatIf!$B:$B,S60)&lt;=price_limit,IF(S60="Yes",1,2),"")),""))</f>
        <v/>
      </c>
      <c r="BC60" s="73" t="str">
        <f>IF(OR(T60="",VLOOKUP(T$1,Services!$A$1:$B$19,2,0)="Exclude"),"",IF($D60=1,IF(OR(price_limit="",price_limit="No Limit"),IF(T60="Yes",1,2),IF(SUMIFS(WhatIf!$G:$G,WhatIf!$A:$A,T$1,WhatIf!$B:$B,T60)&lt;=price_limit,IF(T60="Yes",1,2),"")),""))</f>
        <v/>
      </c>
      <c r="BD60" s="73" t="str">
        <f>IF(OR(U60="",VLOOKUP(U$1,Services!$A$1:$B$19,2,0)="Exclude"),"",IF($D60=1,IF(OR(price_limit="",price_limit="No Limit"),IF(U60="Yes",1,2),IF(SUMIFS(WhatIf!$G:$G,WhatIf!$A:$A,U$1,WhatIf!$B:$B,U60)&lt;=price_limit,IF(U60="Yes",1,2),"")),""))</f>
        <v/>
      </c>
      <c r="BE60" s="3">
        <f t="shared" si="4"/>
        <v>0</v>
      </c>
      <c r="BF60" s="3">
        <f t="shared" si="5"/>
        <v>0</v>
      </c>
      <c r="BG60" s="3">
        <f>IF(MID(highlight_pick,1,1)="#",IF(INDEX(Analysis!$C$7:$E$7,1,VALUE(MID(highlight_pick,2,1)))&lt;&gt;"",IF(INDEX($A60:$BI60,1,MATCH(INDEX(Analysis!$C$7:$E$7,1,VALUE(MID(highlight_pick,2,1))),$1:$1,0))="",0,IF(INDEX($A60:$BI60,1,MATCH(INDEX(Analysis!$C$7:$E$7,1,VALUE(MID(highlight_pick,2,1))),$1:$1,0))="Yes",1,IF(ISNUMBER(SEARCH(INDEX($A60:$BI60,1,MATCH(INDEX(Analysis!$C$7:$E$7,1,VALUE(MID(highlight_pick,2,1))),$1:$1,0)),INDEX(Analysis!$C$9:$E$9,1,VALUE(MID(highlight_pick,2,1))))),2,0))),0),0)</f>
        <v>0</v>
      </c>
      <c r="BH60" s="3">
        <f>IF(MID(highlight_pick,1,1)="#",IF(INDEX(Analysis!$C$10:$E$10,1,VALUE(MID(highlight_pick,2,1)))&lt;&gt;"",IF(INDEX($A60:$BI60,1,MATCH(INDEX(Analysis!$C$10:$E$10,1,VALUE(MID(highlight_pick,2,1))),$1:$1,0))="",0,IF(INDEX($A60:$BI60,1,MATCH(INDEX(Analysis!$C$10:$E$10,1,VALUE(MID(highlight_pick,2,1))),$1:$1,0))="Yes",1,IF(ISNUMBER(SEARCH(INDEX($A60:$BI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row>
    <row r="61" spans="1:61" x14ac:dyDescent="0.3">
      <c r="A61" s="19" t="s">
        <v>648</v>
      </c>
      <c r="C61" s="4" t="s">
        <v>214</v>
      </c>
      <c r="D61" s="3" t="str">
        <f t="shared" ca="1" si="2"/>
        <v/>
      </c>
      <c r="F61" s="5" t="s">
        <v>551</v>
      </c>
      <c r="G61" s="5" t="s">
        <v>551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3"/>
        <v/>
      </c>
      <c r="AN61" s="73" t="str">
        <f>IF(OR(E61="",VLOOKUP(E$1,Services!$A$1:$B$19,2,0)="Exclude"),"",IF($D61=1,IF(OR(price_limit="",price_limit="No Limit"),IF(E61="Yes",1,2),IF(SUMIFS(WhatIf!$G:$G,WhatIf!$A:$A,E$1,WhatIf!$B:$B,E61)&lt;=price_limit,IF(E61="Yes",1,2),"")),""))</f>
        <v/>
      </c>
      <c r="AO61" s="73" t="str">
        <f ca="1">IF(OR(F61="",VLOOKUP(F$1,Services!$A$1:$B$19,2,0)="Exclude"),"",IF($D61=1,IF(OR(price_limit="",price_limit="No Limit"),IF(F61="Yes",1,2),IF(SUMIFS(WhatIf!$G:$G,WhatIf!$A:$A,F$1,WhatIf!$B:$B,F61)&lt;=price_limit,IF(F61="Yes",1,2),"")),""))</f>
        <v/>
      </c>
      <c r="AP61" s="73" t="str">
        <f ca="1">IF(OR(G61="",VLOOKUP(G$1,Services!$A$1:$B$19,2,0)="Exclude"),"",IF($D61=1,IF(OR(price_limit="",price_limit="No Limit"),IF(G61="Yes",1,2),IF(SUMIFS(WhatIf!$G:$G,WhatIf!$A:$A,G$1,WhatIf!$B:$B,G61)&lt;=price_limit,IF(G61="Yes",1,2),"")),""))</f>
        <v/>
      </c>
      <c r="AQ61" s="73" t="str">
        <f>IF(OR(H61="",VLOOKUP(H$1,Services!$A$1:$B$19,2,0)="Exclude"),"",IF($D61=1,IF(OR(price_limit="",price_limit="No Limit"),IF(H61="Yes",1,2),IF(SUMIFS(WhatIf!$G:$G,WhatIf!$A:$A,H$1,WhatIf!$B:$B,H61)&lt;=price_limit,IF(H61="Yes",1,2),"")),""))</f>
        <v/>
      </c>
      <c r="AR61" s="73" t="str">
        <f>IF(OR(I61="",VLOOKUP(I$1,Services!$A$1:$B$19,2,0)="Exclude"),"",IF($D61=1,IF(OR(price_limit="",price_limit="No Limit"),IF(I61="Yes",1,2),IF(SUMIFS(WhatIf!$G:$G,WhatIf!$A:$A,I$1,WhatIf!$B:$B,I61)&lt;=price_limit,IF(I61="Yes",1,2),"")),""))</f>
        <v/>
      </c>
      <c r="AS61" s="73" t="str">
        <f>IF(OR(J61="",VLOOKUP(J$1,Services!$A$1:$B$19,2,0)="Exclude"),"",IF($D61=1,IF(OR(price_limit="",price_limit="No Limit"),IF(J61="Yes",1,2),IF(SUMIFS(WhatIf!$G:$G,WhatIf!$A:$A,J$1,WhatIf!$B:$B,J61)&lt;=price_limit,IF(J61="Yes",1,2),"")),""))</f>
        <v/>
      </c>
      <c r="AT61" s="73" t="str">
        <f>IF(OR(K61="",VLOOKUP(K$1,Services!$A$1:$B$19,2,0)="Exclude"),"",IF($D61=1,IF(OR(price_limit="",price_limit="No Limit"),IF(K61="Yes",1,2),IF(SUMIFS(WhatIf!$G:$G,WhatIf!$A:$A,K$1,WhatIf!$B:$B,K61)&lt;=price_limit,IF(K61="Yes",1,2),"")),""))</f>
        <v/>
      </c>
      <c r="AU61" s="73" t="str">
        <f>IF(OR(L61="",VLOOKUP(L$1,Services!$A$1:$B$19,2,0)="Exclude"),"",IF($D61=1,IF(OR(price_limit="",price_limit="No Limit"),IF(L61="Yes",1,2),IF(SUMIFS(WhatIf!$G:$G,WhatIf!$A:$A,L$1,WhatIf!$B:$B,L61)&lt;=price_limit,IF(L61="Yes",1,2),"")),""))</f>
        <v/>
      </c>
      <c r="AV61" s="73" t="str">
        <f>IF(OR(M61="",VLOOKUP(M$1,Services!$A$1:$B$19,2,0)="Exclude"),"",IF($D61=1,IF(OR(price_limit="",price_limit="No Limit"),IF(M61="Yes",1,2),IF(SUMIFS(WhatIf!$G:$G,WhatIf!$A:$A,M$1,WhatIf!$B:$B,M61)&lt;=price_limit,IF(M61="Yes",1,2),"")),""))</f>
        <v/>
      </c>
      <c r="AW61" s="73" t="str">
        <f>IF(OR(N61="",VLOOKUP(N$1,Services!$A$1:$B$19,2,0)="Exclude"),"",IF($D61=1,IF(OR(price_limit="",price_limit="No Limit"),IF(N61="Yes",1,2),IF(SUMIFS(WhatIf!$G:$G,WhatIf!$A:$A,N$1,WhatIf!$B:$B,N61)&lt;=price_limit,IF(N61="Yes",1,2),"")),""))</f>
        <v/>
      </c>
      <c r="AX61" s="73" t="str">
        <f>IF(OR(O61="",VLOOKUP(O$1,Services!$A$1:$B$19,2,0)="Exclude"),"",IF($D61=1,IF(OR(price_limit="",price_limit="No Limit"),IF(O61="Yes",1,2),IF(SUMIFS(WhatIf!$G:$G,WhatIf!$A:$A,O$1,WhatIf!$B:$B,O61)&lt;=price_limit,IF(O61="Yes",1,2),"")),""))</f>
        <v/>
      </c>
      <c r="AY61" s="73" t="str">
        <f>IF(OR(P61="",VLOOKUP(P$1,Services!$A$1:$B$19,2,0)="Exclude"),"",IF($D61=1,IF(OR(price_limit="",price_limit="No Limit"),IF(P61="Yes",1,2),IF(SUMIFS(WhatIf!$G:$G,WhatIf!$A:$A,P$1,WhatIf!$B:$B,P61)&lt;=price_limit,IF(P61="Yes",1,2),"")),""))</f>
        <v/>
      </c>
      <c r="AZ61" s="73" t="str">
        <f>IF(OR(Q61="",VLOOKUP(Q$1,Services!$A$1:$B$19,2,0)="Exclude"),"",IF($D61=1,IF(OR(price_limit="",price_limit="No Limit"),IF(Q61="Yes",1,2),IF(SUMIFS(WhatIf!$G:$G,WhatIf!$A:$A,Q$1,WhatIf!$B:$B,Q61)&lt;=price_limit,IF(Q61="Yes",1,2),"")),""))</f>
        <v/>
      </c>
      <c r="BA61" s="73" t="str">
        <f>IF(OR(R61="",VLOOKUP(R$1,Services!$A$1:$B$19,2,0)="Exclude"),"",IF($D61=1,IF(OR(price_limit="",price_limit="No Limit"),IF(R61="Yes",1,2),IF(SUMIFS(WhatIf!$G:$G,WhatIf!$A:$A,R$1,WhatIf!$B:$B,R61)&lt;=price_limit,IF(R61="Yes",1,2),"")),""))</f>
        <v/>
      </c>
      <c r="BB61" s="73" t="str">
        <f>IF(OR(S61="",VLOOKUP(S$1,Services!$A$1:$B$19,2,0)="Exclude"),"",IF($D61=1,IF(OR(price_limit="",price_limit="No Limit"),IF(S61="Yes",1,2),IF(SUMIFS(WhatIf!$G:$G,WhatIf!$A:$A,S$1,WhatIf!$B:$B,S61)&lt;=price_limit,IF(S61="Yes",1,2),"")),""))</f>
        <v/>
      </c>
      <c r="BC61" s="73" t="str">
        <f>IF(OR(T61="",VLOOKUP(T$1,Services!$A$1:$B$19,2,0)="Exclude"),"",IF($D61=1,IF(OR(price_limit="",price_limit="No Limit"),IF(T61="Yes",1,2),IF(SUMIFS(WhatIf!$G:$G,WhatIf!$A:$A,T$1,WhatIf!$B:$B,T61)&lt;=price_limit,IF(T61="Yes",1,2),"")),""))</f>
        <v/>
      </c>
      <c r="BD61" s="73" t="str">
        <f>IF(OR(U61="",VLOOKUP(U$1,Services!$A$1:$B$19,2,0)="Exclude"),"",IF($D61=1,IF(OR(price_limit="",price_limit="No Limit"),IF(U61="Yes",1,2),IF(SUMIFS(WhatIf!$G:$G,WhatIf!$A:$A,U$1,WhatIf!$B:$B,U61)&lt;=price_limit,IF(U61="Yes",1,2),"")),""))</f>
        <v/>
      </c>
      <c r="BE61" s="3">
        <f t="shared" si="4"/>
        <v>0</v>
      </c>
      <c r="BF61" s="3">
        <f t="shared" si="5"/>
        <v>0</v>
      </c>
      <c r="BG61" s="3">
        <f>IF(MID(highlight_pick,1,1)="#",IF(INDEX(Analysis!$C$7:$E$7,1,VALUE(MID(highlight_pick,2,1)))&lt;&gt;"",IF(INDEX($A61:$BI61,1,MATCH(INDEX(Analysis!$C$7:$E$7,1,VALUE(MID(highlight_pick,2,1))),$1:$1,0))="",0,IF(INDEX($A61:$BI61,1,MATCH(INDEX(Analysis!$C$7:$E$7,1,VALUE(MID(highlight_pick,2,1))),$1:$1,0))="Yes",1,IF(ISNUMBER(SEARCH(INDEX($A61:$BI61,1,MATCH(INDEX(Analysis!$C$7:$E$7,1,VALUE(MID(highlight_pick,2,1))),$1:$1,0)),INDEX(Analysis!$C$9:$E$9,1,VALUE(MID(highlight_pick,2,1))))),2,0))),0),0)</f>
        <v>0</v>
      </c>
      <c r="BH61" s="3">
        <f>IF(MID(highlight_pick,1,1)="#",IF(INDEX(Analysis!$C$10:$E$10,1,VALUE(MID(highlight_pick,2,1)))&lt;&gt;"",IF(INDEX($A61:$BI61,1,MATCH(INDEX(Analysis!$C$10:$E$10,1,VALUE(MID(highlight_pick,2,1))),$1:$1,0))="",0,IF(INDEX($A61:$BI61,1,MATCH(INDEX(Analysis!$C$10:$E$10,1,VALUE(MID(highlight_pick,2,1))),$1:$1,0))="Yes",1,IF(ISNUMBER(SEARCH(INDEX($A61:$BI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row>
    <row r="62" spans="1:61" x14ac:dyDescent="0.3">
      <c r="A62" s="19" t="s">
        <v>641</v>
      </c>
      <c r="B62" s="4" t="s">
        <v>260</v>
      </c>
      <c r="C62" s="4" t="s">
        <v>214</v>
      </c>
      <c r="D62" s="3" t="str">
        <f t="shared" ca="1" si="2"/>
        <v/>
      </c>
      <c r="F62" s="5" t="s">
        <v>551</v>
      </c>
      <c r="G62" s="5" t="s">
        <v>551</v>
      </c>
      <c r="H62" s="5" t="s">
        <v>293</v>
      </c>
      <c r="I62" s="5" t="s">
        <v>293</v>
      </c>
      <c r="J62" s="5" t="s">
        <v>293</v>
      </c>
      <c r="K62" s="5" t="s">
        <v>293</v>
      </c>
      <c r="L62" s="5" t="s">
        <v>293</v>
      </c>
      <c r="M62" s="5" t="s">
        <v>293</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3"/>
        <v/>
      </c>
      <c r="AN62" s="73" t="str">
        <f>IF(OR(E62="",VLOOKUP(E$1,Services!$A$1:$B$19,2,0)="Exclude"),"",IF($D62=1,IF(OR(price_limit="",price_limit="No Limit"),IF(E62="Yes",1,2),IF(SUMIFS(WhatIf!$G:$G,WhatIf!$A:$A,E$1,WhatIf!$B:$B,E62)&lt;=price_limit,IF(E62="Yes",1,2),"")),""))</f>
        <v/>
      </c>
      <c r="AO62" s="73" t="str">
        <f ca="1">IF(OR(F62="",VLOOKUP(F$1,Services!$A$1:$B$19,2,0)="Exclude"),"",IF($D62=1,IF(OR(price_limit="",price_limit="No Limit"),IF(F62="Yes",1,2),IF(SUMIFS(WhatIf!$G:$G,WhatIf!$A:$A,F$1,WhatIf!$B:$B,F62)&lt;=price_limit,IF(F62="Yes",1,2),"")),""))</f>
        <v/>
      </c>
      <c r="AP62" s="73" t="str">
        <f ca="1">IF(OR(G62="",VLOOKUP(G$1,Services!$A$1:$B$19,2,0)="Exclude"),"",IF($D62=1,IF(OR(price_limit="",price_limit="No Limit"),IF(G62="Yes",1,2),IF(SUMIFS(WhatIf!$G:$G,WhatIf!$A:$A,G$1,WhatIf!$B:$B,G62)&lt;=price_limit,IF(G62="Yes",1,2),"")),""))</f>
        <v/>
      </c>
      <c r="AQ62" s="73" t="str">
        <f ca="1">IF(OR(H62="",VLOOKUP(H$1,Services!$A$1:$B$19,2,0)="Exclude"),"",IF($D62=1,IF(OR(price_limit="",price_limit="No Limit"),IF(H62="Yes",1,2),IF(SUMIFS(WhatIf!$G:$G,WhatIf!$A:$A,H$1,WhatIf!$B:$B,H62)&lt;=price_limit,IF(H62="Yes",1,2),"")),""))</f>
        <v/>
      </c>
      <c r="AR62" s="73" t="str">
        <f ca="1">IF(OR(I62="",VLOOKUP(I$1,Services!$A$1:$B$19,2,0)="Exclude"),"",IF($D62=1,IF(OR(price_limit="",price_limit="No Limit"),IF(I62="Yes",1,2),IF(SUMIFS(WhatIf!$G:$G,WhatIf!$A:$A,I$1,WhatIf!$B:$B,I62)&lt;=price_limit,IF(I62="Yes",1,2),"")),""))</f>
        <v/>
      </c>
      <c r="AS62" s="73" t="str">
        <f ca="1">IF(OR(J62="",VLOOKUP(J$1,Services!$A$1:$B$19,2,0)="Exclude"),"",IF($D62=1,IF(OR(price_limit="",price_limit="No Limit"),IF(J62="Yes",1,2),IF(SUMIFS(WhatIf!$G:$G,WhatIf!$A:$A,J$1,WhatIf!$B:$B,J62)&lt;=price_limit,IF(J62="Yes",1,2),"")),""))</f>
        <v/>
      </c>
      <c r="AT62" s="73" t="str">
        <f ca="1">IF(OR(K62="",VLOOKUP(K$1,Services!$A$1:$B$19,2,0)="Exclude"),"",IF($D62=1,IF(OR(price_limit="",price_limit="No Limit"),IF(K62="Yes",1,2),IF(SUMIFS(WhatIf!$G:$G,WhatIf!$A:$A,K$1,WhatIf!$B:$B,K62)&lt;=price_limit,IF(K62="Yes",1,2),"")),""))</f>
        <v/>
      </c>
      <c r="AU62" s="73" t="str">
        <f ca="1">IF(OR(L62="",VLOOKUP(L$1,Services!$A$1:$B$19,2,0)="Exclude"),"",IF($D62=1,IF(OR(price_limit="",price_limit="No Limit"),IF(L62="Yes",1,2),IF(SUMIFS(WhatIf!$G:$G,WhatIf!$A:$A,L$1,WhatIf!$B:$B,L62)&lt;=price_limit,IF(L62="Yes",1,2),"")),""))</f>
        <v/>
      </c>
      <c r="AV62" s="73" t="str">
        <f ca="1">IF(OR(M62="",VLOOKUP(M$1,Services!$A$1:$B$19,2,0)="Exclude"),"",IF($D62=1,IF(OR(price_limit="",price_limit="No Limit"),IF(M62="Yes",1,2),IF(SUMIFS(WhatIf!$G:$G,WhatIf!$A:$A,M$1,WhatIf!$B:$B,M62)&lt;=price_limit,IF(M62="Yes",1,2),"")),""))</f>
        <v/>
      </c>
      <c r="AW62" s="73" t="str">
        <f ca="1">IF(OR(N62="",VLOOKUP(N$1,Services!$A$1:$B$19,2,0)="Exclude"),"",IF($D62=1,IF(OR(price_limit="",price_limit="No Limit"),IF(N62="Yes",1,2),IF(SUMIFS(WhatIf!$G:$G,WhatIf!$A:$A,N$1,WhatIf!$B:$B,N62)&lt;=price_limit,IF(N62="Yes",1,2),"")),""))</f>
        <v/>
      </c>
      <c r="AX62" s="73" t="str">
        <f>IF(OR(O62="",VLOOKUP(O$1,Services!$A$1:$B$19,2,0)="Exclude"),"",IF($D62=1,IF(OR(price_limit="",price_limit="No Limit"),IF(O62="Yes",1,2),IF(SUMIFS(WhatIf!$G:$G,WhatIf!$A:$A,O$1,WhatIf!$B:$B,O62)&lt;=price_limit,IF(O62="Yes",1,2),"")),""))</f>
        <v/>
      </c>
      <c r="AY62" s="73" t="str">
        <f>IF(OR(P62="",VLOOKUP(P$1,Services!$A$1:$B$19,2,0)="Exclude"),"",IF($D62=1,IF(OR(price_limit="",price_limit="No Limit"),IF(P62="Yes",1,2),IF(SUMIFS(WhatIf!$G:$G,WhatIf!$A:$A,P$1,WhatIf!$B:$B,P62)&lt;=price_limit,IF(P62="Yes",1,2),"")),""))</f>
        <v/>
      </c>
      <c r="AZ62" s="73" t="str">
        <f>IF(OR(Q62="",VLOOKUP(Q$1,Services!$A$1:$B$19,2,0)="Exclude"),"",IF($D62=1,IF(OR(price_limit="",price_limit="No Limit"),IF(Q62="Yes",1,2),IF(SUMIFS(WhatIf!$G:$G,WhatIf!$A:$A,Q$1,WhatIf!$B:$B,Q62)&lt;=price_limit,IF(Q62="Yes",1,2),"")),""))</f>
        <v/>
      </c>
      <c r="BA62" s="73" t="str">
        <f>IF(OR(R62="",VLOOKUP(R$1,Services!$A$1:$B$19,2,0)="Exclude"),"",IF($D62=1,IF(OR(price_limit="",price_limit="No Limit"),IF(R62="Yes",1,2),IF(SUMIFS(WhatIf!$G:$G,WhatIf!$A:$A,R$1,WhatIf!$B:$B,R62)&lt;=price_limit,IF(R62="Yes",1,2),"")),""))</f>
        <v/>
      </c>
      <c r="BB62" s="73" t="str">
        <f>IF(OR(S62="",VLOOKUP(S$1,Services!$A$1:$B$19,2,0)="Exclude"),"",IF($D62=1,IF(OR(price_limit="",price_limit="No Limit"),IF(S62="Yes",1,2),IF(SUMIFS(WhatIf!$G:$G,WhatIf!$A:$A,S$1,WhatIf!$B:$B,S62)&lt;=price_limit,IF(S62="Yes",1,2),"")),""))</f>
        <v/>
      </c>
      <c r="BC62" s="73" t="str">
        <f>IF(OR(T62="",VLOOKUP(T$1,Services!$A$1:$B$19,2,0)="Exclude"),"",IF($D62=1,IF(OR(price_limit="",price_limit="No Limit"),IF(T62="Yes",1,2),IF(SUMIFS(WhatIf!$G:$G,WhatIf!$A:$A,T$1,WhatIf!$B:$B,T62)&lt;=price_limit,IF(T62="Yes",1,2),"")),""))</f>
        <v/>
      </c>
      <c r="BD62" s="73" t="str">
        <f>IF(OR(U62="",VLOOKUP(U$1,Services!$A$1:$B$19,2,0)="Exclude"),"",IF($D62=1,IF(OR(price_limit="",price_limit="No Limit"),IF(U62="Yes",1,2),IF(SUMIFS(WhatIf!$G:$G,WhatIf!$A:$A,U$1,WhatIf!$B:$B,U62)&lt;=price_limit,IF(U62="Yes",1,2),"")),""))</f>
        <v/>
      </c>
      <c r="BE62" s="3">
        <f t="shared" si="4"/>
        <v>0</v>
      </c>
      <c r="BF62" s="3">
        <f t="shared" si="5"/>
        <v>0</v>
      </c>
      <c r="BG62" s="3">
        <f>IF(MID(highlight_pick,1,1)="#",IF(INDEX(Analysis!$C$7:$E$7,1,VALUE(MID(highlight_pick,2,1)))&lt;&gt;"",IF(INDEX($A62:$BI62,1,MATCH(INDEX(Analysis!$C$7:$E$7,1,VALUE(MID(highlight_pick,2,1))),$1:$1,0))="",0,IF(INDEX($A62:$BI62,1,MATCH(INDEX(Analysis!$C$7:$E$7,1,VALUE(MID(highlight_pick,2,1))),$1:$1,0))="Yes",1,IF(ISNUMBER(SEARCH(INDEX($A62:$BI62,1,MATCH(INDEX(Analysis!$C$7:$E$7,1,VALUE(MID(highlight_pick,2,1))),$1:$1,0)),INDEX(Analysis!$C$9:$E$9,1,VALUE(MID(highlight_pick,2,1))))),2,0))),0),0)</f>
        <v>0</v>
      </c>
      <c r="BH62" s="3">
        <f>IF(MID(highlight_pick,1,1)="#",IF(INDEX(Analysis!$C$10:$E$10,1,VALUE(MID(highlight_pick,2,1)))&lt;&gt;"",IF(INDEX($A62:$BI62,1,MATCH(INDEX(Analysis!$C$10:$E$10,1,VALUE(MID(highlight_pick,2,1))),$1:$1,0))="",0,IF(INDEX($A62:$BI62,1,MATCH(INDEX(Analysis!$C$10:$E$10,1,VALUE(MID(highlight_pick,2,1))),$1:$1,0))="Yes",1,IF(ISNUMBER(SEARCH(INDEX($A62:$BI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row>
    <row r="63" spans="1:61" ht="12.45" customHeight="1" x14ac:dyDescent="0.3">
      <c r="A63" s="19" t="s">
        <v>177</v>
      </c>
      <c r="B63" s="4" t="s">
        <v>329</v>
      </c>
      <c r="C63" s="4" t="s">
        <v>475</v>
      </c>
      <c r="D63" s="3">
        <f t="shared" ca="1" si="2"/>
        <v>1</v>
      </c>
      <c r="F63" s="5" t="s">
        <v>1</v>
      </c>
      <c r="G63" s="5" t="s">
        <v>1</v>
      </c>
      <c r="H63" s="5" t="s">
        <v>1</v>
      </c>
      <c r="I63" s="5" t="s">
        <v>1</v>
      </c>
      <c r="J63" s="5" t="s">
        <v>1</v>
      </c>
      <c r="K63" s="5" t="s">
        <v>1</v>
      </c>
      <c r="L63" s="5" t="s">
        <v>1</v>
      </c>
      <c r="M63" s="5" t="s">
        <v>1</v>
      </c>
      <c r="O63" s="6" t="s">
        <v>1</v>
      </c>
      <c r="P63" s="6" t="s">
        <v>1</v>
      </c>
      <c r="Q63" s="6" t="s">
        <v>1</v>
      </c>
      <c r="R63" s="6" t="s">
        <v>1</v>
      </c>
      <c r="S63" s="5" t="s">
        <v>1</v>
      </c>
      <c r="U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f ca="1">IF(AND($D63=1,ISNUMBER(MATCH(O$1&amp;O63&amp;"x",WhatIf!$H:$H,0))),1,"")</f>
        <v>1</v>
      </c>
      <c r="AG63" s="3" t="str">
        <f ca="1">IF(AND($D63=1,ISNUMBER(MATCH(P$1&amp;P63&amp;"x",WhatIf!$H:$H,0))),1,"")</f>
        <v/>
      </c>
      <c r="AH63" s="3" t="str">
        <f ca="1">IF(AND($D63=1,ISNUMBER(MATCH(Q$1&amp;Q63&amp;"x",WhatIf!$H:$H,0))),1,"")</f>
        <v/>
      </c>
      <c r="AI63" s="3" t="str">
        <f ca="1">IF(AND($D63=1,ISNUMBER(MATCH(R$1&amp;R63&amp;"x",WhatIf!$H:$H,0))),1,"")</f>
        <v/>
      </c>
      <c r="AJ63" s="3">
        <f ca="1">IF(AND($D63=1,ISNUMBER(MATCH(S$1&amp;S63&amp;"x",WhatIf!$H:$H,0))),1,"")</f>
        <v>1</v>
      </c>
      <c r="AK63" s="3" t="str">
        <f ca="1">IF(AND($D63=1,ISNUMBER(MATCH(T$1&amp;T63&amp;"x",WhatIf!$H:$H,0))),1,"")</f>
        <v/>
      </c>
      <c r="AL63" s="3" t="str">
        <f ca="1">IF(AND($D63=1,ISNUMBER(MATCH(U$1&amp;U63&amp;"x",WhatIf!$H:$H,0))),1,"")</f>
        <v/>
      </c>
      <c r="AM63" s="3">
        <f t="shared" ca="1" si="3"/>
        <v>1</v>
      </c>
      <c r="AN63" s="73" t="str">
        <f>IF(OR(E63="",VLOOKUP(E$1,Services!$A$1:$B$19,2,0)="Exclude"),"",IF($D63=1,IF(OR(price_limit="",price_limit="No Limit"),IF(E63="Yes",1,2),IF(SUMIFS(WhatIf!$G:$G,WhatIf!$A:$A,E$1,WhatIf!$B:$B,E63)&lt;=price_limit,IF(E63="Yes",1,2),"")),""))</f>
        <v/>
      </c>
      <c r="AO63" s="73">
        <f ca="1">IF(OR(F63="",VLOOKUP(F$1,Services!$A$1:$B$19,2,0)="Exclude"),"",IF($D63=1,IF(OR(price_limit="",price_limit="No Limit"),IF(F63="Yes",1,2),IF(SUMIFS(WhatIf!$G:$G,WhatIf!$A:$A,F$1,WhatIf!$B:$B,F63)&lt;=price_limit,IF(F63="Yes",1,2),"")),""))</f>
        <v>1</v>
      </c>
      <c r="AP63" s="73">
        <f ca="1">IF(OR(G63="",VLOOKUP(G$1,Services!$A$1:$B$19,2,0)="Exclude"),"",IF($D63=1,IF(OR(price_limit="",price_limit="No Limit"),IF(G63="Yes",1,2),IF(SUMIFS(WhatIf!$G:$G,WhatIf!$A:$A,G$1,WhatIf!$B:$B,G63)&lt;=price_limit,IF(G63="Yes",1,2),"")),""))</f>
        <v>1</v>
      </c>
      <c r="AQ63" s="73">
        <f ca="1">IF(OR(H63="",VLOOKUP(H$1,Services!$A$1:$B$19,2,0)="Exclude"),"",IF($D63=1,IF(OR(price_limit="",price_limit="No Limit"),IF(H63="Yes",1,2),IF(SUMIFS(WhatIf!$G:$G,WhatIf!$A:$A,H$1,WhatIf!$B:$B,H63)&lt;=price_limit,IF(H63="Yes",1,2),"")),""))</f>
        <v>1</v>
      </c>
      <c r="AR63" s="73">
        <f ca="1">IF(OR(I63="",VLOOKUP(I$1,Services!$A$1:$B$19,2,0)="Exclude"),"",IF($D63=1,IF(OR(price_limit="",price_limit="No Limit"),IF(I63="Yes",1,2),IF(SUMIFS(WhatIf!$G:$G,WhatIf!$A:$A,I$1,WhatIf!$B:$B,I63)&lt;=price_limit,IF(I63="Yes",1,2),"")),""))</f>
        <v>1</v>
      </c>
      <c r="AS63" s="73">
        <f ca="1">IF(OR(J63="",VLOOKUP(J$1,Services!$A$1:$B$19,2,0)="Exclude"),"",IF($D63=1,IF(OR(price_limit="",price_limit="No Limit"),IF(J63="Yes",1,2),IF(SUMIFS(WhatIf!$G:$G,WhatIf!$A:$A,J$1,WhatIf!$B:$B,J63)&lt;=price_limit,IF(J63="Yes",1,2),"")),""))</f>
        <v>1</v>
      </c>
      <c r="AT63" s="73">
        <f ca="1">IF(OR(K63="",VLOOKUP(K$1,Services!$A$1:$B$19,2,0)="Exclude"),"",IF($D63=1,IF(OR(price_limit="",price_limit="No Limit"),IF(K63="Yes",1,2),IF(SUMIFS(WhatIf!$G:$G,WhatIf!$A:$A,K$1,WhatIf!$B:$B,K63)&lt;=price_limit,IF(K63="Yes",1,2),"")),""))</f>
        <v>1</v>
      </c>
      <c r="AU63" s="73">
        <f ca="1">IF(OR(L63="",VLOOKUP(L$1,Services!$A$1:$B$19,2,0)="Exclude"),"",IF($D63=1,IF(OR(price_limit="",price_limit="No Limit"),IF(L63="Yes",1,2),IF(SUMIFS(WhatIf!$G:$G,WhatIf!$A:$A,L$1,WhatIf!$B:$B,L63)&lt;=price_limit,IF(L63="Yes",1,2),"")),""))</f>
        <v>1</v>
      </c>
      <c r="AV63" s="73">
        <f ca="1">IF(OR(M63="",VLOOKUP(M$1,Services!$A$1:$B$19,2,0)="Exclude"),"",IF($D63=1,IF(OR(price_limit="",price_limit="No Limit"),IF(M63="Yes",1,2),IF(SUMIFS(WhatIf!$G:$G,WhatIf!$A:$A,M$1,WhatIf!$B:$B,M63)&lt;=price_limit,IF(M63="Yes",1,2),"")),""))</f>
        <v>1</v>
      </c>
      <c r="AW63" s="73" t="str">
        <f>IF(OR(N63="",VLOOKUP(N$1,Services!$A$1:$B$19,2,0)="Exclude"),"",IF($D63=1,IF(OR(price_limit="",price_limit="No Limit"),IF(N63="Yes",1,2),IF(SUMIFS(WhatIf!$G:$G,WhatIf!$A:$A,N$1,WhatIf!$B:$B,N63)&lt;=price_limit,IF(N63="Yes",1,2),"")),""))</f>
        <v/>
      </c>
      <c r="AX63" s="73">
        <f ca="1">IF(OR(O63="",VLOOKUP(O$1,Services!$A$1:$B$19,2,0)="Exclude"),"",IF($D63=1,IF(OR(price_limit="",price_limit="No Limit"),IF(O63="Yes",1,2),IF(SUMIFS(WhatIf!$G:$G,WhatIf!$A:$A,O$1,WhatIf!$B:$B,O63)&lt;=price_limit,IF(O63="Yes",1,2),"")),""))</f>
        <v>1</v>
      </c>
      <c r="AY63" s="73">
        <f ca="1">IF(OR(P63="",VLOOKUP(P$1,Services!$A$1:$B$19,2,0)="Exclude"),"",IF($D63=1,IF(OR(price_limit="",price_limit="No Limit"),IF(P63="Yes",1,2),IF(SUMIFS(WhatIf!$G:$G,WhatIf!$A:$A,P$1,WhatIf!$B:$B,P63)&lt;=price_limit,IF(P63="Yes",1,2),"")),""))</f>
        <v>1</v>
      </c>
      <c r="AZ63" s="73">
        <f ca="1">IF(OR(Q63="",VLOOKUP(Q$1,Services!$A$1:$B$19,2,0)="Exclude"),"",IF($D63=1,IF(OR(price_limit="",price_limit="No Limit"),IF(Q63="Yes",1,2),IF(SUMIFS(WhatIf!$G:$G,WhatIf!$A:$A,Q$1,WhatIf!$B:$B,Q63)&lt;=price_limit,IF(Q63="Yes",1,2),"")),""))</f>
        <v>1</v>
      </c>
      <c r="BA63" s="73">
        <f ca="1">IF(OR(R63="",VLOOKUP(R$1,Services!$A$1:$B$19,2,0)="Exclude"),"",IF($D63=1,IF(OR(price_limit="",price_limit="No Limit"),IF(R63="Yes",1,2),IF(SUMIFS(WhatIf!$G:$G,WhatIf!$A:$A,R$1,WhatIf!$B:$B,R63)&lt;=price_limit,IF(R63="Yes",1,2),"")),""))</f>
        <v>1</v>
      </c>
      <c r="BB63" s="73">
        <f ca="1">IF(OR(S63="",VLOOKUP(S$1,Services!$A$1:$B$19,2,0)="Exclude"),"",IF($D63=1,IF(OR(price_limit="",price_limit="No Limit"),IF(S63="Yes",1,2),IF(SUMIFS(WhatIf!$G:$G,WhatIf!$A:$A,S$1,WhatIf!$B:$B,S63)&lt;=price_limit,IF(S63="Yes",1,2),"")),""))</f>
        <v>1</v>
      </c>
      <c r="BC63" s="73" t="str">
        <f>IF(OR(T63="",VLOOKUP(T$1,Services!$A$1:$B$19,2,0)="Exclude"),"",IF($D63=1,IF(OR(price_limit="",price_limit="No Limit"),IF(T63="Yes",1,2),IF(SUMIFS(WhatIf!$G:$G,WhatIf!$A:$A,T$1,WhatIf!$B:$B,T63)&lt;=price_limit,IF(T63="Yes",1,2),"")),""))</f>
        <v/>
      </c>
      <c r="BD63" s="73">
        <f ca="1">IF(OR(U63="",VLOOKUP(U$1,Services!$A$1:$B$19,2,0)="Exclude"),"",IF($D63=1,IF(OR(price_limit="",price_limit="No Limit"),IF(U63="Yes",1,2),IF(SUMIFS(WhatIf!$G:$G,WhatIf!$A:$A,U$1,WhatIf!$B:$B,U63)&lt;=price_limit,IF(U63="Yes",1,2),"")),""))</f>
        <v>1</v>
      </c>
      <c r="BE63" s="3">
        <f t="shared" si="4"/>
        <v>0</v>
      </c>
      <c r="BF63" s="3">
        <f t="shared" si="5"/>
        <v>0</v>
      </c>
      <c r="BG63" s="3">
        <f>IF(MID(highlight_pick,1,1)="#",IF(INDEX(Analysis!$C$7:$E$7,1,VALUE(MID(highlight_pick,2,1)))&lt;&gt;"",IF(INDEX($A63:$BI63,1,MATCH(INDEX(Analysis!$C$7:$E$7,1,VALUE(MID(highlight_pick,2,1))),$1:$1,0))="",0,IF(INDEX($A63:$BI63,1,MATCH(INDEX(Analysis!$C$7:$E$7,1,VALUE(MID(highlight_pick,2,1))),$1:$1,0))="Yes",1,IF(ISNUMBER(SEARCH(INDEX($A63:$BI63,1,MATCH(INDEX(Analysis!$C$7:$E$7,1,VALUE(MID(highlight_pick,2,1))),$1:$1,0)),INDEX(Analysis!$C$9:$E$9,1,VALUE(MID(highlight_pick,2,1))))),2,0))),0),0)</f>
        <v>0</v>
      </c>
      <c r="BH63" s="3">
        <f>IF(MID(highlight_pick,1,1)="#",IF(INDEX(Analysis!$C$10:$E$10,1,VALUE(MID(highlight_pick,2,1)))&lt;&gt;"",IF(INDEX($A63:$BI63,1,MATCH(INDEX(Analysis!$C$10:$E$10,1,VALUE(MID(highlight_pick,2,1))),$1:$1,0))="",0,IF(INDEX($A63:$BI63,1,MATCH(INDEX(Analysis!$C$10:$E$10,1,VALUE(MID(highlight_pick,2,1))),$1:$1,0))="Yes",1,IF(ISNUMBER(SEARCH(INDEX($A63:$BI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3</v>
      </c>
    </row>
    <row r="64" spans="1:61" ht="25.75" customHeight="1" x14ac:dyDescent="0.3">
      <c r="A64" s="19" t="s">
        <v>705</v>
      </c>
      <c r="C64" s="4" t="s">
        <v>475</v>
      </c>
      <c r="D64" s="3" t="str">
        <f t="shared" ca="1" si="2"/>
        <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3"/>
        <v/>
      </c>
      <c r="AN64" s="73" t="str">
        <f>IF(OR(E64="",VLOOKUP(E$1,Services!$A$1:$B$19,2,0)="Exclude"),"",IF($D64=1,IF(OR(price_limit="",price_limit="No Limit"),IF(E64="Yes",1,2),IF(SUMIFS(WhatIf!$G:$G,WhatIf!$A:$A,E$1,WhatIf!$B:$B,E64)&lt;=price_limit,IF(E64="Yes",1,2),"")),""))</f>
        <v/>
      </c>
      <c r="AO64" s="73" t="str">
        <f>IF(OR(F64="",VLOOKUP(F$1,Services!$A$1:$B$19,2,0)="Exclude"),"",IF($D64=1,IF(OR(price_limit="",price_limit="No Limit"),IF(F64="Yes",1,2),IF(SUMIFS(WhatIf!$G:$G,WhatIf!$A:$A,F$1,WhatIf!$B:$B,F64)&lt;=price_limit,IF(F64="Yes",1,2),"")),""))</f>
        <v/>
      </c>
      <c r="AP64" s="73" t="str">
        <f>IF(OR(G64="",VLOOKUP(G$1,Services!$A$1:$B$19,2,0)="Exclude"),"",IF($D64=1,IF(OR(price_limit="",price_limit="No Limit"),IF(G64="Yes",1,2),IF(SUMIFS(WhatIf!$G:$G,WhatIf!$A:$A,G$1,WhatIf!$B:$B,G64)&lt;=price_limit,IF(G64="Yes",1,2),"")),""))</f>
        <v/>
      </c>
      <c r="AQ64" s="73" t="str">
        <f>IF(OR(H64="",VLOOKUP(H$1,Services!$A$1:$B$19,2,0)="Exclude"),"",IF($D64=1,IF(OR(price_limit="",price_limit="No Limit"),IF(H64="Yes",1,2),IF(SUMIFS(WhatIf!$G:$G,WhatIf!$A:$A,H$1,WhatIf!$B:$B,H64)&lt;=price_limit,IF(H64="Yes",1,2),"")),""))</f>
        <v/>
      </c>
      <c r="AR64" s="73" t="str">
        <f>IF(OR(I64="",VLOOKUP(I$1,Services!$A$1:$B$19,2,0)="Exclude"),"",IF($D64=1,IF(OR(price_limit="",price_limit="No Limit"),IF(I64="Yes",1,2),IF(SUMIFS(WhatIf!$G:$G,WhatIf!$A:$A,I$1,WhatIf!$B:$B,I64)&lt;=price_limit,IF(I64="Yes",1,2),"")),""))</f>
        <v/>
      </c>
      <c r="AS64" s="73" t="str">
        <f>IF(OR(J64="",VLOOKUP(J$1,Services!$A$1:$B$19,2,0)="Exclude"),"",IF($D64=1,IF(OR(price_limit="",price_limit="No Limit"),IF(J64="Yes",1,2),IF(SUMIFS(WhatIf!$G:$G,WhatIf!$A:$A,J$1,WhatIf!$B:$B,J64)&lt;=price_limit,IF(J64="Yes",1,2),"")),""))</f>
        <v/>
      </c>
      <c r="AT64" s="73" t="str">
        <f>IF(OR(K64="",VLOOKUP(K$1,Services!$A$1:$B$19,2,0)="Exclude"),"",IF($D64=1,IF(OR(price_limit="",price_limit="No Limit"),IF(K64="Yes",1,2),IF(SUMIFS(WhatIf!$G:$G,WhatIf!$A:$A,K$1,WhatIf!$B:$B,K64)&lt;=price_limit,IF(K64="Yes",1,2),"")),""))</f>
        <v/>
      </c>
      <c r="AU64" s="73" t="str">
        <f>IF(OR(L64="",VLOOKUP(L$1,Services!$A$1:$B$19,2,0)="Exclude"),"",IF($D64=1,IF(OR(price_limit="",price_limit="No Limit"),IF(L64="Yes",1,2),IF(SUMIFS(WhatIf!$G:$G,WhatIf!$A:$A,L$1,WhatIf!$B:$B,L64)&lt;=price_limit,IF(L64="Yes",1,2),"")),""))</f>
        <v/>
      </c>
      <c r="AV64" s="73" t="str">
        <f>IF(OR(M64="",VLOOKUP(M$1,Services!$A$1:$B$19,2,0)="Exclude"),"",IF($D64=1,IF(OR(price_limit="",price_limit="No Limit"),IF(M64="Yes",1,2),IF(SUMIFS(WhatIf!$G:$G,WhatIf!$A:$A,M$1,WhatIf!$B:$B,M64)&lt;=price_limit,IF(M64="Yes",1,2),"")),""))</f>
        <v/>
      </c>
      <c r="AW64" s="73" t="str">
        <f ca="1">IF(OR(N64="",VLOOKUP(N$1,Services!$A$1:$B$19,2,0)="Exclude"),"",IF($D64=1,IF(OR(price_limit="",price_limit="No Limit"),IF(N64="Yes",1,2),IF(SUMIFS(WhatIf!$G:$G,WhatIf!$A:$A,N$1,WhatIf!$B:$B,N64)&lt;=price_limit,IF(N64="Yes",1,2),"")),""))</f>
        <v/>
      </c>
      <c r="AX64" s="73" t="str">
        <f>IF(OR(O64="",VLOOKUP(O$1,Services!$A$1:$B$19,2,0)="Exclude"),"",IF($D64=1,IF(OR(price_limit="",price_limit="No Limit"),IF(O64="Yes",1,2),IF(SUMIFS(WhatIf!$G:$G,WhatIf!$A:$A,O$1,WhatIf!$B:$B,O64)&lt;=price_limit,IF(O64="Yes",1,2),"")),""))</f>
        <v/>
      </c>
      <c r="AY64" s="73" t="str">
        <f>IF(OR(P64="",VLOOKUP(P$1,Services!$A$1:$B$19,2,0)="Exclude"),"",IF($D64=1,IF(OR(price_limit="",price_limit="No Limit"),IF(P64="Yes",1,2),IF(SUMIFS(WhatIf!$G:$G,WhatIf!$A:$A,P$1,WhatIf!$B:$B,P64)&lt;=price_limit,IF(P64="Yes",1,2),"")),""))</f>
        <v/>
      </c>
      <c r="AZ64" s="73" t="str">
        <f>IF(OR(Q64="",VLOOKUP(Q$1,Services!$A$1:$B$19,2,0)="Exclude"),"",IF($D64=1,IF(OR(price_limit="",price_limit="No Limit"),IF(Q64="Yes",1,2),IF(SUMIFS(WhatIf!$G:$G,WhatIf!$A:$A,Q$1,WhatIf!$B:$B,Q64)&lt;=price_limit,IF(Q64="Yes",1,2),"")),""))</f>
        <v/>
      </c>
      <c r="BA64" s="73" t="str">
        <f>IF(OR(R64="",VLOOKUP(R$1,Services!$A$1:$B$19,2,0)="Exclude"),"",IF($D64=1,IF(OR(price_limit="",price_limit="No Limit"),IF(R64="Yes",1,2),IF(SUMIFS(WhatIf!$G:$G,WhatIf!$A:$A,R$1,WhatIf!$B:$B,R64)&lt;=price_limit,IF(R64="Yes",1,2),"")),""))</f>
        <v/>
      </c>
      <c r="BB64" s="73" t="str">
        <f>IF(OR(S64="",VLOOKUP(S$1,Services!$A$1:$B$19,2,0)="Exclude"),"",IF($D64=1,IF(OR(price_limit="",price_limit="No Limit"),IF(S64="Yes",1,2),IF(SUMIFS(WhatIf!$G:$G,WhatIf!$A:$A,S$1,WhatIf!$B:$B,S64)&lt;=price_limit,IF(S64="Yes",1,2),"")),""))</f>
        <v/>
      </c>
      <c r="BC64" s="73" t="str">
        <f>IF(OR(T64="",VLOOKUP(T$1,Services!$A$1:$B$19,2,0)="Exclude"),"",IF($D64=1,IF(OR(price_limit="",price_limit="No Limit"),IF(T64="Yes",1,2),IF(SUMIFS(WhatIf!$G:$G,WhatIf!$A:$A,T$1,WhatIf!$B:$B,T64)&lt;=price_limit,IF(T64="Yes",1,2),"")),""))</f>
        <v/>
      </c>
      <c r="BD64" s="73" t="str">
        <f>IF(OR(U64="",VLOOKUP(U$1,Services!$A$1:$B$19,2,0)="Exclude"),"",IF($D64=1,IF(OR(price_limit="",price_limit="No Limit"),IF(U64="Yes",1,2),IF(SUMIFS(WhatIf!$G:$G,WhatIf!$A:$A,U$1,WhatIf!$B:$B,U64)&lt;=price_limit,IF(U64="Yes",1,2),"")),""))</f>
        <v/>
      </c>
      <c r="BE64" s="3">
        <f t="shared" si="4"/>
        <v>0</v>
      </c>
      <c r="BF64" s="3">
        <f t="shared" si="5"/>
        <v>0</v>
      </c>
      <c r="BG64" s="3">
        <f>IF(MID(highlight_pick,1,1)="#",IF(INDEX(Analysis!$C$7:$E$7,1,VALUE(MID(highlight_pick,2,1)))&lt;&gt;"",IF(INDEX($A64:$BI64,1,MATCH(INDEX(Analysis!$C$7:$E$7,1,VALUE(MID(highlight_pick,2,1))),$1:$1,0))="",0,IF(INDEX($A64:$BI64,1,MATCH(INDEX(Analysis!$C$7:$E$7,1,VALUE(MID(highlight_pick,2,1))),$1:$1,0))="Yes",1,IF(ISNUMBER(SEARCH(INDEX($A64:$BI64,1,MATCH(INDEX(Analysis!$C$7:$E$7,1,VALUE(MID(highlight_pick,2,1))),$1:$1,0)),INDEX(Analysis!$C$9:$E$9,1,VALUE(MID(highlight_pick,2,1))))),2,0))),0),0)</f>
        <v>0</v>
      </c>
      <c r="BH64" s="3">
        <f>IF(MID(highlight_pick,1,1)="#",IF(INDEX(Analysis!$C$10:$E$10,1,VALUE(MID(highlight_pick,2,1)))&lt;&gt;"",IF(INDEX($A64:$BI64,1,MATCH(INDEX(Analysis!$C$10:$E$10,1,VALUE(MID(highlight_pick,2,1))),$1:$1,0))="",0,IF(INDEX($A64:$BI64,1,MATCH(INDEX(Analysis!$C$10:$E$10,1,VALUE(MID(highlight_pick,2,1))),$1:$1,0))="Yes",1,IF(ISNUMBER(SEARCH(INDEX($A64:$BI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row>
    <row r="65" spans="1:61" ht="24.9" x14ac:dyDescent="0.3">
      <c r="A65" s="19" t="s">
        <v>568</v>
      </c>
      <c r="C65" s="4" t="s">
        <v>482</v>
      </c>
      <c r="D65" s="3" t="str">
        <f t="shared" ref="D65:D127" ca="1" si="6">IF(BI65=0,"",IF(BI65&lt;=VALUE(MID(marker_pick,1,1)),1,""))</f>
        <v/>
      </c>
      <c r="F65" s="5" t="s">
        <v>552</v>
      </c>
      <c r="G65" s="5" t="s">
        <v>552</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ref="AM65:AM127" ca="1" si="7">IF(SUM(V65:AL65)&gt;0,1,"")</f>
        <v/>
      </c>
      <c r="AN65" s="73" t="str">
        <f>IF(OR(E65="",VLOOKUP(E$1,Services!$A$1:$B$19,2,0)="Exclude"),"",IF($D65=1,IF(OR(price_limit="",price_limit="No Limit"),IF(E65="Yes",1,2),IF(SUMIFS(WhatIf!$G:$G,WhatIf!$A:$A,E$1,WhatIf!$B:$B,E65)&lt;=price_limit,IF(E65="Yes",1,2),"")),""))</f>
        <v/>
      </c>
      <c r="AO65" s="73" t="str">
        <f ca="1">IF(OR(F65="",VLOOKUP(F$1,Services!$A$1:$B$19,2,0)="Exclude"),"",IF($D65=1,IF(OR(price_limit="",price_limit="No Limit"),IF(F65="Yes",1,2),IF(SUMIFS(WhatIf!$G:$G,WhatIf!$A:$A,F$1,WhatIf!$B:$B,F65)&lt;=price_limit,IF(F65="Yes",1,2),"")),""))</f>
        <v/>
      </c>
      <c r="AP65" s="73" t="str">
        <f ca="1">IF(OR(G65="",VLOOKUP(G$1,Services!$A$1:$B$19,2,0)="Exclude"),"",IF($D65=1,IF(OR(price_limit="",price_limit="No Limit"),IF(G65="Yes",1,2),IF(SUMIFS(WhatIf!$G:$G,WhatIf!$A:$A,G$1,WhatIf!$B:$B,G65)&lt;=price_limit,IF(G65="Yes",1,2),"")),""))</f>
        <v/>
      </c>
      <c r="AQ65" s="73" t="str">
        <f>IF(OR(H65="",VLOOKUP(H$1,Services!$A$1:$B$19,2,0)="Exclude"),"",IF($D65=1,IF(OR(price_limit="",price_limit="No Limit"),IF(H65="Yes",1,2),IF(SUMIFS(WhatIf!$G:$G,WhatIf!$A:$A,H$1,WhatIf!$B:$B,H65)&lt;=price_limit,IF(H65="Yes",1,2),"")),""))</f>
        <v/>
      </c>
      <c r="AR65" s="73" t="str">
        <f>IF(OR(I65="",VLOOKUP(I$1,Services!$A$1:$B$19,2,0)="Exclude"),"",IF($D65=1,IF(OR(price_limit="",price_limit="No Limit"),IF(I65="Yes",1,2),IF(SUMIFS(WhatIf!$G:$G,WhatIf!$A:$A,I$1,WhatIf!$B:$B,I65)&lt;=price_limit,IF(I65="Yes",1,2),"")),""))</f>
        <v/>
      </c>
      <c r="AS65" s="73" t="str">
        <f>IF(OR(J65="",VLOOKUP(J$1,Services!$A$1:$B$19,2,0)="Exclude"),"",IF($D65=1,IF(OR(price_limit="",price_limit="No Limit"),IF(J65="Yes",1,2),IF(SUMIFS(WhatIf!$G:$G,WhatIf!$A:$A,J$1,WhatIf!$B:$B,J65)&lt;=price_limit,IF(J65="Yes",1,2),"")),""))</f>
        <v/>
      </c>
      <c r="AT65" s="73" t="str">
        <f>IF(OR(K65="",VLOOKUP(K$1,Services!$A$1:$B$19,2,0)="Exclude"),"",IF($D65=1,IF(OR(price_limit="",price_limit="No Limit"),IF(K65="Yes",1,2),IF(SUMIFS(WhatIf!$G:$G,WhatIf!$A:$A,K$1,WhatIf!$B:$B,K65)&lt;=price_limit,IF(K65="Yes",1,2),"")),""))</f>
        <v/>
      </c>
      <c r="AU65" s="73" t="str">
        <f>IF(OR(L65="",VLOOKUP(L$1,Services!$A$1:$B$19,2,0)="Exclude"),"",IF($D65=1,IF(OR(price_limit="",price_limit="No Limit"),IF(L65="Yes",1,2),IF(SUMIFS(WhatIf!$G:$G,WhatIf!$A:$A,L$1,WhatIf!$B:$B,L65)&lt;=price_limit,IF(L65="Yes",1,2),"")),""))</f>
        <v/>
      </c>
      <c r="AV65" s="73" t="str">
        <f>IF(OR(M65="",VLOOKUP(M$1,Services!$A$1:$B$19,2,0)="Exclude"),"",IF($D65=1,IF(OR(price_limit="",price_limit="No Limit"),IF(M65="Yes",1,2),IF(SUMIFS(WhatIf!$G:$G,WhatIf!$A:$A,M$1,WhatIf!$B:$B,M65)&lt;=price_limit,IF(M65="Yes",1,2),"")),""))</f>
        <v/>
      </c>
      <c r="AW65" s="73" t="str">
        <f>IF(OR(N65="",VLOOKUP(N$1,Services!$A$1:$B$19,2,0)="Exclude"),"",IF($D65=1,IF(OR(price_limit="",price_limit="No Limit"),IF(N65="Yes",1,2),IF(SUMIFS(WhatIf!$G:$G,WhatIf!$A:$A,N$1,WhatIf!$B:$B,N65)&lt;=price_limit,IF(N65="Yes",1,2),"")),""))</f>
        <v/>
      </c>
      <c r="AX65" s="73" t="str">
        <f>IF(OR(O65="",VLOOKUP(O$1,Services!$A$1:$B$19,2,0)="Exclude"),"",IF($D65=1,IF(OR(price_limit="",price_limit="No Limit"),IF(O65="Yes",1,2),IF(SUMIFS(WhatIf!$G:$G,WhatIf!$A:$A,O$1,WhatIf!$B:$B,O65)&lt;=price_limit,IF(O65="Yes",1,2),"")),""))</f>
        <v/>
      </c>
      <c r="AY65" s="73" t="str">
        <f>IF(OR(P65="",VLOOKUP(P$1,Services!$A$1:$B$19,2,0)="Exclude"),"",IF($D65=1,IF(OR(price_limit="",price_limit="No Limit"),IF(P65="Yes",1,2),IF(SUMIFS(WhatIf!$G:$G,WhatIf!$A:$A,P$1,WhatIf!$B:$B,P65)&lt;=price_limit,IF(P65="Yes",1,2),"")),""))</f>
        <v/>
      </c>
      <c r="AZ65" s="73" t="str">
        <f>IF(OR(Q65="",VLOOKUP(Q$1,Services!$A$1:$B$19,2,0)="Exclude"),"",IF($D65=1,IF(OR(price_limit="",price_limit="No Limit"),IF(Q65="Yes",1,2),IF(SUMIFS(WhatIf!$G:$G,WhatIf!$A:$A,Q$1,WhatIf!$B:$B,Q65)&lt;=price_limit,IF(Q65="Yes",1,2),"")),""))</f>
        <v/>
      </c>
      <c r="BA65" s="73" t="str">
        <f>IF(OR(R65="",VLOOKUP(R$1,Services!$A$1:$B$19,2,0)="Exclude"),"",IF($D65=1,IF(OR(price_limit="",price_limit="No Limit"),IF(R65="Yes",1,2),IF(SUMIFS(WhatIf!$G:$G,WhatIf!$A:$A,R$1,WhatIf!$B:$B,R65)&lt;=price_limit,IF(R65="Yes",1,2),"")),""))</f>
        <v/>
      </c>
      <c r="BB65" s="73" t="str">
        <f>IF(OR(S65="",VLOOKUP(S$1,Services!$A$1:$B$19,2,0)="Exclude"),"",IF($D65=1,IF(OR(price_limit="",price_limit="No Limit"),IF(S65="Yes",1,2),IF(SUMIFS(WhatIf!$G:$G,WhatIf!$A:$A,S$1,WhatIf!$B:$B,S65)&lt;=price_limit,IF(S65="Yes",1,2),"")),""))</f>
        <v/>
      </c>
      <c r="BC65" s="73" t="str">
        <f>IF(OR(T65="",VLOOKUP(T$1,Services!$A$1:$B$19,2,0)="Exclude"),"",IF($D65=1,IF(OR(price_limit="",price_limit="No Limit"),IF(T65="Yes",1,2),IF(SUMIFS(WhatIf!$G:$G,WhatIf!$A:$A,T$1,WhatIf!$B:$B,T65)&lt;=price_limit,IF(T65="Yes",1,2),"")),""))</f>
        <v/>
      </c>
      <c r="BD65" s="73" t="str">
        <f>IF(OR(U65="",VLOOKUP(U$1,Services!$A$1:$B$19,2,0)="Exclude"),"",IF($D65=1,IF(OR(price_limit="",price_limit="No Limit"),IF(U65="Yes",1,2),IF(SUMIFS(WhatIf!$G:$G,WhatIf!$A:$A,U$1,WhatIf!$B:$B,U65)&lt;=price_limit,IF(U65="Yes",1,2),"")),""))</f>
        <v/>
      </c>
      <c r="BE65" s="3">
        <f t="shared" ref="BE65:BE127" si="8">MAX(BF65:BH65)</f>
        <v>0</v>
      </c>
      <c r="BF65" s="3">
        <f t="shared" si="5"/>
        <v>0</v>
      </c>
      <c r="BG65" s="3">
        <f>IF(MID(highlight_pick,1,1)="#",IF(INDEX(Analysis!$C$7:$E$7,1,VALUE(MID(highlight_pick,2,1)))&lt;&gt;"",IF(INDEX($A65:$BI65,1,MATCH(INDEX(Analysis!$C$7:$E$7,1,VALUE(MID(highlight_pick,2,1))),$1:$1,0))="",0,IF(INDEX($A65:$BI65,1,MATCH(INDEX(Analysis!$C$7:$E$7,1,VALUE(MID(highlight_pick,2,1))),$1:$1,0))="Yes",1,IF(ISNUMBER(SEARCH(INDEX($A65:$BI65,1,MATCH(INDEX(Analysis!$C$7:$E$7,1,VALUE(MID(highlight_pick,2,1))),$1:$1,0)),INDEX(Analysis!$C$9:$E$9,1,VALUE(MID(highlight_pick,2,1))))),2,0))),0),0)</f>
        <v>0</v>
      </c>
      <c r="BH65" s="3">
        <f>IF(MID(highlight_pick,1,1)="#",IF(INDEX(Analysis!$C$10:$E$10,1,VALUE(MID(highlight_pick,2,1)))&lt;&gt;"",IF(INDEX($A65:$BI65,1,MATCH(INDEX(Analysis!$C$10:$E$10,1,VALUE(MID(highlight_pick,2,1))),$1:$1,0))="",0,IF(INDEX($A65:$BI65,1,MATCH(INDEX(Analysis!$C$10:$E$10,1,VALUE(MID(highlight_pick,2,1))),$1:$1,0))="Yes",1,IF(ISNUMBER(SEARCH(INDEX($A65:$BI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row>
    <row r="66" spans="1:61" x14ac:dyDescent="0.3">
      <c r="A66" s="19" t="s">
        <v>625</v>
      </c>
      <c r="C66" s="4" t="s">
        <v>214</v>
      </c>
      <c r="D66" s="3" t="str">
        <f t="shared" ca="1" si="6"/>
        <v/>
      </c>
      <c r="F66" s="5" t="s">
        <v>550</v>
      </c>
      <c r="G66" s="5" t="s">
        <v>550</v>
      </c>
      <c r="P66" s="20"/>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ca="1" si="7"/>
        <v/>
      </c>
      <c r="AN66" s="73" t="str">
        <f>IF(OR(E66="",VLOOKUP(E$1,Services!$A$1:$B$19,2,0)="Exclude"),"",IF($D66=1,IF(OR(price_limit="",price_limit="No Limit"),IF(E66="Yes",1,2),IF(SUMIFS(WhatIf!$G:$G,WhatIf!$A:$A,E$1,WhatIf!$B:$B,E66)&lt;=price_limit,IF(E66="Yes",1,2),"")),""))</f>
        <v/>
      </c>
      <c r="AO66" s="73" t="str">
        <f ca="1">IF(OR(F66="",VLOOKUP(F$1,Services!$A$1:$B$19,2,0)="Exclude"),"",IF($D66=1,IF(OR(price_limit="",price_limit="No Limit"),IF(F66="Yes",1,2),IF(SUMIFS(WhatIf!$G:$G,WhatIf!$A:$A,F$1,WhatIf!$B:$B,F66)&lt;=price_limit,IF(F66="Yes",1,2),"")),""))</f>
        <v/>
      </c>
      <c r="AP66" s="73" t="str">
        <f ca="1">IF(OR(G66="",VLOOKUP(G$1,Services!$A$1:$B$19,2,0)="Exclude"),"",IF($D66=1,IF(OR(price_limit="",price_limit="No Limit"),IF(G66="Yes",1,2),IF(SUMIFS(WhatIf!$G:$G,WhatIf!$A:$A,G$1,WhatIf!$B:$B,G66)&lt;=price_limit,IF(G66="Yes",1,2),"")),""))</f>
        <v/>
      </c>
      <c r="AQ66" s="73" t="str">
        <f>IF(OR(H66="",VLOOKUP(H$1,Services!$A$1:$B$19,2,0)="Exclude"),"",IF($D66=1,IF(OR(price_limit="",price_limit="No Limit"),IF(H66="Yes",1,2),IF(SUMIFS(WhatIf!$G:$G,WhatIf!$A:$A,H$1,WhatIf!$B:$B,H66)&lt;=price_limit,IF(H66="Yes",1,2),"")),""))</f>
        <v/>
      </c>
      <c r="AR66" s="73" t="str">
        <f>IF(OR(I66="",VLOOKUP(I$1,Services!$A$1:$B$19,2,0)="Exclude"),"",IF($D66=1,IF(OR(price_limit="",price_limit="No Limit"),IF(I66="Yes",1,2),IF(SUMIFS(WhatIf!$G:$G,WhatIf!$A:$A,I$1,WhatIf!$B:$B,I66)&lt;=price_limit,IF(I66="Yes",1,2),"")),""))</f>
        <v/>
      </c>
      <c r="AS66" s="73" t="str">
        <f>IF(OR(J66="",VLOOKUP(J$1,Services!$A$1:$B$19,2,0)="Exclude"),"",IF($D66=1,IF(OR(price_limit="",price_limit="No Limit"),IF(J66="Yes",1,2),IF(SUMIFS(WhatIf!$G:$G,WhatIf!$A:$A,J$1,WhatIf!$B:$B,J66)&lt;=price_limit,IF(J66="Yes",1,2),"")),""))</f>
        <v/>
      </c>
      <c r="AT66" s="73" t="str">
        <f>IF(OR(K66="",VLOOKUP(K$1,Services!$A$1:$B$19,2,0)="Exclude"),"",IF($D66=1,IF(OR(price_limit="",price_limit="No Limit"),IF(K66="Yes",1,2),IF(SUMIFS(WhatIf!$G:$G,WhatIf!$A:$A,K$1,WhatIf!$B:$B,K66)&lt;=price_limit,IF(K66="Yes",1,2),"")),""))</f>
        <v/>
      </c>
      <c r="AU66" s="73" t="str">
        <f>IF(OR(L66="",VLOOKUP(L$1,Services!$A$1:$B$19,2,0)="Exclude"),"",IF($D66=1,IF(OR(price_limit="",price_limit="No Limit"),IF(L66="Yes",1,2),IF(SUMIFS(WhatIf!$G:$G,WhatIf!$A:$A,L$1,WhatIf!$B:$B,L66)&lt;=price_limit,IF(L66="Yes",1,2),"")),""))</f>
        <v/>
      </c>
      <c r="AV66" s="73" t="str">
        <f>IF(OR(M66="",VLOOKUP(M$1,Services!$A$1:$B$19,2,0)="Exclude"),"",IF($D66=1,IF(OR(price_limit="",price_limit="No Limit"),IF(M66="Yes",1,2),IF(SUMIFS(WhatIf!$G:$G,WhatIf!$A:$A,M$1,WhatIf!$B:$B,M66)&lt;=price_limit,IF(M66="Yes",1,2),"")),""))</f>
        <v/>
      </c>
      <c r="AW66" s="73" t="str">
        <f>IF(OR(N66="",VLOOKUP(N$1,Services!$A$1:$B$19,2,0)="Exclude"),"",IF($D66=1,IF(OR(price_limit="",price_limit="No Limit"),IF(N66="Yes",1,2),IF(SUMIFS(WhatIf!$G:$G,WhatIf!$A:$A,N$1,WhatIf!$B:$B,N66)&lt;=price_limit,IF(N66="Yes",1,2),"")),""))</f>
        <v/>
      </c>
      <c r="AX66" s="73" t="str">
        <f>IF(OR(O66="",VLOOKUP(O$1,Services!$A$1:$B$19,2,0)="Exclude"),"",IF($D66=1,IF(OR(price_limit="",price_limit="No Limit"),IF(O66="Yes",1,2),IF(SUMIFS(WhatIf!$G:$G,WhatIf!$A:$A,O$1,WhatIf!$B:$B,O66)&lt;=price_limit,IF(O66="Yes",1,2),"")),""))</f>
        <v/>
      </c>
      <c r="AY66" s="73" t="str">
        <f>IF(OR(P66="",VLOOKUP(P$1,Services!$A$1:$B$19,2,0)="Exclude"),"",IF($D66=1,IF(OR(price_limit="",price_limit="No Limit"),IF(P66="Yes",1,2),IF(SUMIFS(WhatIf!$G:$G,WhatIf!$A:$A,P$1,WhatIf!$B:$B,P66)&lt;=price_limit,IF(P66="Yes",1,2),"")),""))</f>
        <v/>
      </c>
      <c r="AZ66" s="73" t="str">
        <f>IF(OR(Q66="",VLOOKUP(Q$1,Services!$A$1:$B$19,2,0)="Exclude"),"",IF($D66=1,IF(OR(price_limit="",price_limit="No Limit"),IF(Q66="Yes",1,2),IF(SUMIFS(WhatIf!$G:$G,WhatIf!$A:$A,Q$1,WhatIf!$B:$B,Q66)&lt;=price_limit,IF(Q66="Yes",1,2),"")),""))</f>
        <v/>
      </c>
      <c r="BA66" s="73" t="str">
        <f>IF(OR(R66="",VLOOKUP(R$1,Services!$A$1:$B$19,2,0)="Exclude"),"",IF($D66=1,IF(OR(price_limit="",price_limit="No Limit"),IF(R66="Yes",1,2),IF(SUMIFS(WhatIf!$G:$G,WhatIf!$A:$A,R$1,WhatIf!$B:$B,R66)&lt;=price_limit,IF(R66="Yes",1,2),"")),""))</f>
        <v/>
      </c>
      <c r="BB66" s="73" t="str">
        <f>IF(OR(S66="",VLOOKUP(S$1,Services!$A$1:$B$19,2,0)="Exclude"),"",IF($D66=1,IF(OR(price_limit="",price_limit="No Limit"),IF(S66="Yes",1,2),IF(SUMIFS(WhatIf!$G:$G,WhatIf!$A:$A,S$1,WhatIf!$B:$B,S66)&lt;=price_limit,IF(S66="Yes",1,2),"")),""))</f>
        <v/>
      </c>
      <c r="BC66" s="73" t="str">
        <f>IF(OR(T66="",VLOOKUP(T$1,Services!$A$1:$B$19,2,0)="Exclude"),"",IF($D66=1,IF(OR(price_limit="",price_limit="No Limit"),IF(T66="Yes",1,2),IF(SUMIFS(WhatIf!$G:$G,WhatIf!$A:$A,T$1,WhatIf!$B:$B,T66)&lt;=price_limit,IF(T66="Yes",1,2),"")),""))</f>
        <v/>
      </c>
      <c r="BD66" s="73" t="str">
        <f>IF(OR(U66="",VLOOKUP(U$1,Services!$A$1:$B$19,2,0)="Exclude"),"",IF($D66=1,IF(OR(price_limit="",price_limit="No Limit"),IF(U66="Yes",1,2),IF(SUMIFS(WhatIf!$G:$G,WhatIf!$A:$A,U$1,WhatIf!$B:$B,U66)&lt;=price_limit,IF(U66="Yes",1,2),"")),""))</f>
        <v/>
      </c>
      <c r="BE66" s="3">
        <f t="shared" si="8"/>
        <v>0</v>
      </c>
      <c r="BF66" s="3">
        <f t="shared" ref="BF66:BF129" si="9">IF(highlight_pick="Select",0,IF(MID(highlight_pick,1,1)="#",0,IF(INDEX($A66:$BI66,1,MATCH(highlight_pick,$1:$1,0))="",0,IF(INDEX($A66:$BI66,1,MATCH(highlight_pick,$1:$1,0))="Yes",1,2))))</f>
        <v>0</v>
      </c>
      <c r="BG66" s="3">
        <f>IF(MID(highlight_pick,1,1)="#",IF(INDEX(Analysis!$C$7:$E$7,1,VALUE(MID(highlight_pick,2,1)))&lt;&gt;"",IF(INDEX($A66:$BI66,1,MATCH(INDEX(Analysis!$C$7:$E$7,1,VALUE(MID(highlight_pick,2,1))),$1:$1,0))="",0,IF(INDEX($A66:$BI66,1,MATCH(INDEX(Analysis!$C$7:$E$7,1,VALUE(MID(highlight_pick,2,1))),$1:$1,0))="Yes",1,IF(ISNUMBER(SEARCH(INDEX($A66:$BI66,1,MATCH(INDEX(Analysis!$C$7:$E$7,1,VALUE(MID(highlight_pick,2,1))),$1:$1,0)),INDEX(Analysis!$C$9:$E$9,1,VALUE(MID(highlight_pick,2,1))))),2,0))),0),0)</f>
        <v>0</v>
      </c>
      <c r="BH66" s="3">
        <f>IF(MID(highlight_pick,1,1)="#",IF(INDEX(Analysis!$C$10:$E$10,1,VALUE(MID(highlight_pick,2,1)))&lt;&gt;"",IF(INDEX($A66:$BI66,1,MATCH(INDEX(Analysis!$C$10:$E$10,1,VALUE(MID(highlight_pick,2,1))),$1:$1,0))="",0,IF(INDEX($A66:$BI66,1,MATCH(INDEX(Analysis!$C$10:$E$10,1,VALUE(MID(highlight_pick,2,1))),$1:$1,0))="Yes",1,IF(ISNUMBER(SEARCH(INDEX($A66:$BI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row>
    <row r="67" spans="1:61" ht="24.9" x14ac:dyDescent="0.3">
      <c r="A67" s="19" t="s">
        <v>569</v>
      </c>
      <c r="C67" s="4" t="s">
        <v>482</v>
      </c>
      <c r="D67" s="3" t="str">
        <f t="shared" ca="1" si="6"/>
        <v/>
      </c>
      <c r="F67" s="5" t="s">
        <v>552</v>
      </c>
      <c r="G67" s="5" t="s">
        <v>552</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7"/>
        <v/>
      </c>
      <c r="AN67" s="73" t="str">
        <f>IF(OR(E67="",VLOOKUP(E$1,Services!$A$1:$B$19,2,0)="Exclude"),"",IF($D67=1,IF(OR(price_limit="",price_limit="No Limit"),IF(E67="Yes",1,2),IF(SUMIFS(WhatIf!$G:$G,WhatIf!$A:$A,E$1,WhatIf!$B:$B,E67)&lt;=price_limit,IF(E67="Yes",1,2),"")),""))</f>
        <v/>
      </c>
      <c r="AO67" s="73" t="str">
        <f ca="1">IF(OR(F67="",VLOOKUP(F$1,Services!$A$1:$B$19,2,0)="Exclude"),"",IF($D67=1,IF(OR(price_limit="",price_limit="No Limit"),IF(F67="Yes",1,2),IF(SUMIFS(WhatIf!$G:$G,WhatIf!$A:$A,F$1,WhatIf!$B:$B,F67)&lt;=price_limit,IF(F67="Yes",1,2),"")),""))</f>
        <v/>
      </c>
      <c r="AP67" s="73" t="str">
        <f ca="1">IF(OR(G67="",VLOOKUP(G$1,Services!$A$1:$B$19,2,0)="Exclude"),"",IF($D67=1,IF(OR(price_limit="",price_limit="No Limit"),IF(G67="Yes",1,2),IF(SUMIFS(WhatIf!$G:$G,WhatIf!$A:$A,G$1,WhatIf!$B:$B,G67)&lt;=price_limit,IF(G67="Yes",1,2),"")),""))</f>
        <v/>
      </c>
      <c r="AQ67" s="73" t="str">
        <f>IF(OR(H67="",VLOOKUP(H$1,Services!$A$1:$B$19,2,0)="Exclude"),"",IF($D67=1,IF(OR(price_limit="",price_limit="No Limit"),IF(H67="Yes",1,2),IF(SUMIFS(WhatIf!$G:$G,WhatIf!$A:$A,H$1,WhatIf!$B:$B,H67)&lt;=price_limit,IF(H67="Yes",1,2),"")),""))</f>
        <v/>
      </c>
      <c r="AR67" s="73" t="str">
        <f>IF(OR(I67="",VLOOKUP(I$1,Services!$A$1:$B$19,2,0)="Exclude"),"",IF($D67=1,IF(OR(price_limit="",price_limit="No Limit"),IF(I67="Yes",1,2),IF(SUMIFS(WhatIf!$G:$G,WhatIf!$A:$A,I$1,WhatIf!$B:$B,I67)&lt;=price_limit,IF(I67="Yes",1,2),"")),""))</f>
        <v/>
      </c>
      <c r="AS67" s="73" t="str">
        <f>IF(OR(J67="",VLOOKUP(J$1,Services!$A$1:$B$19,2,0)="Exclude"),"",IF($D67=1,IF(OR(price_limit="",price_limit="No Limit"),IF(J67="Yes",1,2),IF(SUMIFS(WhatIf!$G:$G,WhatIf!$A:$A,J$1,WhatIf!$B:$B,J67)&lt;=price_limit,IF(J67="Yes",1,2),"")),""))</f>
        <v/>
      </c>
      <c r="AT67" s="73" t="str">
        <f>IF(OR(K67="",VLOOKUP(K$1,Services!$A$1:$B$19,2,0)="Exclude"),"",IF($D67=1,IF(OR(price_limit="",price_limit="No Limit"),IF(K67="Yes",1,2),IF(SUMIFS(WhatIf!$G:$G,WhatIf!$A:$A,K$1,WhatIf!$B:$B,K67)&lt;=price_limit,IF(K67="Yes",1,2),"")),""))</f>
        <v/>
      </c>
      <c r="AU67" s="73" t="str">
        <f>IF(OR(L67="",VLOOKUP(L$1,Services!$A$1:$B$19,2,0)="Exclude"),"",IF($D67=1,IF(OR(price_limit="",price_limit="No Limit"),IF(L67="Yes",1,2),IF(SUMIFS(WhatIf!$G:$G,WhatIf!$A:$A,L$1,WhatIf!$B:$B,L67)&lt;=price_limit,IF(L67="Yes",1,2),"")),""))</f>
        <v/>
      </c>
      <c r="AV67" s="73" t="str">
        <f>IF(OR(M67="",VLOOKUP(M$1,Services!$A$1:$B$19,2,0)="Exclude"),"",IF($D67=1,IF(OR(price_limit="",price_limit="No Limit"),IF(M67="Yes",1,2),IF(SUMIFS(WhatIf!$G:$G,WhatIf!$A:$A,M$1,WhatIf!$B:$B,M67)&lt;=price_limit,IF(M67="Yes",1,2),"")),""))</f>
        <v/>
      </c>
      <c r="AW67" s="73" t="str">
        <f>IF(OR(N67="",VLOOKUP(N$1,Services!$A$1:$B$19,2,0)="Exclude"),"",IF($D67=1,IF(OR(price_limit="",price_limit="No Limit"),IF(N67="Yes",1,2),IF(SUMIFS(WhatIf!$G:$G,WhatIf!$A:$A,N$1,WhatIf!$B:$B,N67)&lt;=price_limit,IF(N67="Yes",1,2),"")),""))</f>
        <v/>
      </c>
      <c r="AX67" s="73" t="str">
        <f>IF(OR(O67="",VLOOKUP(O$1,Services!$A$1:$B$19,2,0)="Exclude"),"",IF($D67=1,IF(OR(price_limit="",price_limit="No Limit"),IF(O67="Yes",1,2),IF(SUMIFS(WhatIf!$G:$G,WhatIf!$A:$A,O$1,WhatIf!$B:$B,O67)&lt;=price_limit,IF(O67="Yes",1,2),"")),""))</f>
        <v/>
      </c>
      <c r="AY67" s="73" t="str">
        <f>IF(OR(P67="",VLOOKUP(P$1,Services!$A$1:$B$19,2,0)="Exclude"),"",IF($D67=1,IF(OR(price_limit="",price_limit="No Limit"),IF(P67="Yes",1,2),IF(SUMIFS(WhatIf!$G:$G,WhatIf!$A:$A,P$1,WhatIf!$B:$B,P67)&lt;=price_limit,IF(P67="Yes",1,2),"")),""))</f>
        <v/>
      </c>
      <c r="AZ67" s="73" t="str">
        <f>IF(OR(Q67="",VLOOKUP(Q$1,Services!$A$1:$B$19,2,0)="Exclude"),"",IF($D67=1,IF(OR(price_limit="",price_limit="No Limit"),IF(Q67="Yes",1,2),IF(SUMIFS(WhatIf!$G:$G,WhatIf!$A:$A,Q$1,WhatIf!$B:$B,Q67)&lt;=price_limit,IF(Q67="Yes",1,2),"")),""))</f>
        <v/>
      </c>
      <c r="BA67" s="73" t="str">
        <f>IF(OR(R67="",VLOOKUP(R$1,Services!$A$1:$B$19,2,0)="Exclude"),"",IF($D67=1,IF(OR(price_limit="",price_limit="No Limit"),IF(R67="Yes",1,2),IF(SUMIFS(WhatIf!$G:$G,WhatIf!$A:$A,R$1,WhatIf!$B:$B,R67)&lt;=price_limit,IF(R67="Yes",1,2),"")),""))</f>
        <v/>
      </c>
      <c r="BB67" s="73" t="str">
        <f>IF(OR(S67="",VLOOKUP(S$1,Services!$A$1:$B$19,2,0)="Exclude"),"",IF($D67=1,IF(OR(price_limit="",price_limit="No Limit"),IF(S67="Yes",1,2),IF(SUMIFS(WhatIf!$G:$G,WhatIf!$A:$A,S$1,WhatIf!$B:$B,S67)&lt;=price_limit,IF(S67="Yes",1,2),"")),""))</f>
        <v/>
      </c>
      <c r="BC67" s="73" t="str">
        <f>IF(OR(T67="",VLOOKUP(T$1,Services!$A$1:$B$19,2,0)="Exclude"),"",IF($D67=1,IF(OR(price_limit="",price_limit="No Limit"),IF(T67="Yes",1,2),IF(SUMIFS(WhatIf!$G:$G,WhatIf!$A:$A,T$1,WhatIf!$B:$B,T67)&lt;=price_limit,IF(T67="Yes",1,2),"")),""))</f>
        <v/>
      </c>
      <c r="BD67" s="73" t="str">
        <f>IF(OR(U67="",VLOOKUP(U$1,Services!$A$1:$B$19,2,0)="Exclude"),"",IF($D67=1,IF(OR(price_limit="",price_limit="No Limit"),IF(U67="Yes",1,2),IF(SUMIFS(WhatIf!$G:$G,WhatIf!$A:$A,U$1,WhatIf!$B:$B,U67)&lt;=price_limit,IF(U67="Yes",1,2),"")),""))</f>
        <v/>
      </c>
      <c r="BE67" s="3">
        <f t="shared" si="8"/>
        <v>0</v>
      </c>
      <c r="BF67" s="3">
        <f t="shared" si="9"/>
        <v>0</v>
      </c>
      <c r="BG67" s="3">
        <f>IF(MID(highlight_pick,1,1)="#",IF(INDEX(Analysis!$C$7:$E$7,1,VALUE(MID(highlight_pick,2,1)))&lt;&gt;"",IF(INDEX($A67:$BI67,1,MATCH(INDEX(Analysis!$C$7:$E$7,1,VALUE(MID(highlight_pick,2,1))),$1:$1,0))="",0,IF(INDEX($A67:$BI67,1,MATCH(INDEX(Analysis!$C$7:$E$7,1,VALUE(MID(highlight_pick,2,1))),$1:$1,0))="Yes",1,IF(ISNUMBER(SEARCH(INDEX($A67:$BI67,1,MATCH(INDEX(Analysis!$C$7:$E$7,1,VALUE(MID(highlight_pick,2,1))),$1:$1,0)),INDEX(Analysis!$C$9:$E$9,1,VALUE(MID(highlight_pick,2,1))))),2,0))),0),0)</f>
        <v>0</v>
      </c>
      <c r="BH67" s="3">
        <f>IF(MID(highlight_pick,1,1)="#",IF(INDEX(Analysis!$C$10:$E$10,1,VALUE(MID(highlight_pick,2,1)))&lt;&gt;"",IF(INDEX($A67:$BI67,1,MATCH(INDEX(Analysis!$C$10:$E$10,1,VALUE(MID(highlight_pick,2,1))),$1:$1,0))="",0,IF(INDEX($A67:$BI67,1,MATCH(INDEX(Analysis!$C$10:$E$10,1,VALUE(MID(highlight_pick,2,1))),$1:$1,0))="Yes",1,IF(ISNUMBER(SEARCH(INDEX($A67:$BI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row>
    <row r="68" spans="1:61" ht="24.9" x14ac:dyDescent="0.3">
      <c r="A68" s="19" t="s">
        <v>2</v>
      </c>
      <c r="B68" s="4" t="s">
        <v>247</v>
      </c>
      <c r="C68" s="4" t="s">
        <v>476</v>
      </c>
      <c r="D68" s="3">
        <f t="shared" ca="1" si="6"/>
        <v>1</v>
      </c>
      <c r="H68" s="5" t="s">
        <v>1</v>
      </c>
      <c r="I68" s="5" t="s">
        <v>1</v>
      </c>
      <c r="J68" s="5" t="s">
        <v>1</v>
      </c>
      <c r="K68" s="5" t="s">
        <v>1</v>
      </c>
      <c r="L68" s="5" t="s">
        <v>1</v>
      </c>
      <c r="M68" s="5" t="s">
        <v>1</v>
      </c>
      <c r="N68" s="5" t="s">
        <v>1</v>
      </c>
      <c r="O68" s="6" t="s">
        <v>1</v>
      </c>
      <c r="P68" s="6" t="s">
        <v>1</v>
      </c>
      <c r="Q68" s="6" t="s">
        <v>1</v>
      </c>
      <c r="R68" s="6" t="s">
        <v>1</v>
      </c>
      <c r="U68" s="5" t="s">
        <v>1</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f ca="1">IF(AND($D68=1,ISNUMBER(MATCH(O$1&amp;O68&amp;"x",WhatIf!$H:$H,0))),1,"")</f>
        <v>1</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f t="shared" ca="1" si="7"/>
        <v>1</v>
      </c>
      <c r="AN68" s="73" t="str">
        <f>IF(OR(E68="",VLOOKUP(E$1,Services!$A$1:$B$19,2,0)="Exclude"),"",IF($D68=1,IF(OR(price_limit="",price_limit="No Limit"),IF(E68="Yes",1,2),IF(SUMIFS(WhatIf!$G:$G,WhatIf!$A:$A,E$1,WhatIf!$B:$B,E68)&lt;=price_limit,IF(E68="Yes",1,2),"")),""))</f>
        <v/>
      </c>
      <c r="AO68" s="73" t="str">
        <f>IF(OR(F68="",VLOOKUP(F$1,Services!$A$1:$B$19,2,0)="Exclude"),"",IF($D68=1,IF(OR(price_limit="",price_limit="No Limit"),IF(F68="Yes",1,2),IF(SUMIFS(WhatIf!$G:$G,WhatIf!$A:$A,F$1,WhatIf!$B:$B,F68)&lt;=price_limit,IF(F68="Yes",1,2),"")),""))</f>
        <v/>
      </c>
      <c r="AP68" s="73" t="str">
        <f>IF(OR(G68="",VLOOKUP(G$1,Services!$A$1:$B$19,2,0)="Exclude"),"",IF($D68=1,IF(OR(price_limit="",price_limit="No Limit"),IF(G68="Yes",1,2),IF(SUMIFS(WhatIf!$G:$G,WhatIf!$A:$A,G$1,WhatIf!$B:$B,G68)&lt;=price_limit,IF(G68="Yes",1,2),"")),""))</f>
        <v/>
      </c>
      <c r="AQ68" s="73">
        <f ca="1">IF(OR(H68="",VLOOKUP(H$1,Services!$A$1:$B$19,2,0)="Exclude"),"",IF($D68=1,IF(OR(price_limit="",price_limit="No Limit"),IF(H68="Yes",1,2),IF(SUMIFS(WhatIf!$G:$G,WhatIf!$A:$A,H$1,WhatIf!$B:$B,H68)&lt;=price_limit,IF(H68="Yes",1,2),"")),""))</f>
        <v>1</v>
      </c>
      <c r="AR68" s="73">
        <f ca="1">IF(OR(I68="",VLOOKUP(I$1,Services!$A$1:$B$19,2,0)="Exclude"),"",IF($D68=1,IF(OR(price_limit="",price_limit="No Limit"),IF(I68="Yes",1,2),IF(SUMIFS(WhatIf!$G:$G,WhatIf!$A:$A,I$1,WhatIf!$B:$B,I68)&lt;=price_limit,IF(I68="Yes",1,2),"")),""))</f>
        <v>1</v>
      </c>
      <c r="AS68" s="73">
        <f ca="1">IF(OR(J68="",VLOOKUP(J$1,Services!$A$1:$B$19,2,0)="Exclude"),"",IF($D68=1,IF(OR(price_limit="",price_limit="No Limit"),IF(J68="Yes",1,2),IF(SUMIFS(WhatIf!$G:$G,WhatIf!$A:$A,J$1,WhatIf!$B:$B,J68)&lt;=price_limit,IF(J68="Yes",1,2),"")),""))</f>
        <v>1</v>
      </c>
      <c r="AT68" s="73">
        <f ca="1">IF(OR(K68="",VLOOKUP(K$1,Services!$A$1:$B$19,2,0)="Exclude"),"",IF($D68=1,IF(OR(price_limit="",price_limit="No Limit"),IF(K68="Yes",1,2),IF(SUMIFS(WhatIf!$G:$G,WhatIf!$A:$A,K$1,WhatIf!$B:$B,K68)&lt;=price_limit,IF(K68="Yes",1,2),"")),""))</f>
        <v>1</v>
      </c>
      <c r="AU68" s="73">
        <f ca="1">IF(OR(L68="",VLOOKUP(L$1,Services!$A$1:$B$19,2,0)="Exclude"),"",IF($D68=1,IF(OR(price_limit="",price_limit="No Limit"),IF(L68="Yes",1,2),IF(SUMIFS(WhatIf!$G:$G,WhatIf!$A:$A,L$1,WhatIf!$B:$B,L68)&lt;=price_limit,IF(L68="Yes",1,2),"")),""))</f>
        <v>1</v>
      </c>
      <c r="AV68" s="73">
        <f ca="1">IF(OR(M68="",VLOOKUP(M$1,Services!$A$1:$B$19,2,0)="Exclude"),"",IF($D68=1,IF(OR(price_limit="",price_limit="No Limit"),IF(M68="Yes",1,2),IF(SUMIFS(WhatIf!$G:$G,WhatIf!$A:$A,M$1,WhatIf!$B:$B,M68)&lt;=price_limit,IF(M68="Yes",1,2),"")),""))</f>
        <v>1</v>
      </c>
      <c r="AW68" s="73">
        <f ca="1">IF(OR(N68="",VLOOKUP(N$1,Services!$A$1:$B$19,2,0)="Exclude"),"",IF($D68=1,IF(OR(price_limit="",price_limit="No Limit"),IF(N68="Yes",1,2),IF(SUMIFS(WhatIf!$G:$G,WhatIf!$A:$A,N$1,WhatIf!$B:$B,N68)&lt;=price_limit,IF(N68="Yes",1,2),"")),""))</f>
        <v>1</v>
      </c>
      <c r="AX68" s="73">
        <f ca="1">IF(OR(O68="",VLOOKUP(O$1,Services!$A$1:$B$19,2,0)="Exclude"),"",IF($D68=1,IF(OR(price_limit="",price_limit="No Limit"),IF(O68="Yes",1,2),IF(SUMIFS(WhatIf!$G:$G,WhatIf!$A:$A,O$1,WhatIf!$B:$B,O68)&lt;=price_limit,IF(O68="Yes",1,2),"")),""))</f>
        <v>1</v>
      </c>
      <c r="AY68" s="73">
        <f ca="1">IF(OR(P68="",VLOOKUP(P$1,Services!$A$1:$B$19,2,0)="Exclude"),"",IF($D68=1,IF(OR(price_limit="",price_limit="No Limit"),IF(P68="Yes",1,2),IF(SUMIFS(WhatIf!$G:$G,WhatIf!$A:$A,P$1,WhatIf!$B:$B,P68)&lt;=price_limit,IF(P68="Yes",1,2),"")),""))</f>
        <v>1</v>
      </c>
      <c r="AZ68" s="73">
        <f ca="1">IF(OR(Q68="",VLOOKUP(Q$1,Services!$A$1:$B$19,2,0)="Exclude"),"",IF($D68=1,IF(OR(price_limit="",price_limit="No Limit"),IF(Q68="Yes",1,2),IF(SUMIFS(WhatIf!$G:$G,WhatIf!$A:$A,Q$1,WhatIf!$B:$B,Q68)&lt;=price_limit,IF(Q68="Yes",1,2),"")),""))</f>
        <v>1</v>
      </c>
      <c r="BA68" s="73">
        <f ca="1">IF(OR(R68="",VLOOKUP(R$1,Services!$A$1:$B$19,2,0)="Exclude"),"",IF($D68=1,IF(OR(price_limit="",price_limit="No Limit"),IF(R68="Yes",1,2),IF(SUMIFS(WhatIf!$G:$G,WhatIf!$A:$A,R$1,WhatIf!$B:$B,R68)&lt;=price_limit,IF(R68="Yes",1,2),"")),""))</f>
        <v>1</v>
      </c>
      <c r="BB68" s="73" t="str">
        <f>IF(OR(S68="",VLOOKUP(S$1,Services!$A$1:$B$19,2,0)="Exclude"),"",IF($D68=1,IF(OR(price_limit="",price_limit="No Limit"),IF(S68="Yes",1,2),IF(SUMIFS(WhatIf!$G:$G,WhatIf!$A:$A,S$1,WhatIf!$B:$B,S68)&lt;=price_limit,IF(S68="Yes",1,2),"")),""))</f>
        <v/>
      </c>
      <c r="BC68" s="73" t="str">
        <f>IF(OR(T68="",VLOOKUP(T$1,Services!$A$1:$B$19,2,0)="Exclude"),"",IF($D68=1,IF(OR(price_limit="",price_limit="No Limit"),IF(T68="Yes",1,2),IF(SUMIFS(WhatIf!$G:$G,WhatIf!$A:$A,T$1,WhatIf!$B:$B,T68)&lt;=price_limit,IF(T68="Yes",1,2),"")),""))</f>
        <v/>
      </c>
      <c r="BD68" s="73">
        <f ca="1">IF(OR(U68="",VLOOKUP(U$1,Services!$A$1:$B$19,2,0)="Exclude"),"",IF($D68=1,IF(OR(price_limit="",price_limit="No Limit"),IF(U68="Yes",1,2),IF(SUMIFS(WhatIf!$G:$G,WhatIf!$A:$A,U$1,WhatIf!$B:$B,U68)&lt;=price_limit,IF(U68="Yes",1,2),"")),""))</f>
        <v>1</v>
      </c>
      <c r="BE68" s="3">
        <f t="shared" si="8"/>
        <v>0</v>
      </c>
      <c r="BF68" s="3">
        <f t="shared" si="9"/>
        <v>0</v>
      </c>
      <c r="BG68" s="3">
        <f>IF(MID(highlight_pick,1,1)="#",IF(INDEX(Analysis!$C$7:$E$7,1,VALUE(MID(highlight_pick,2,1)))&lt;&gt;"",IF(INDEX($A68:$BI68,1,MATCH(INDEX(Analysis!$C$7:$E$7,1,VALUE(MID(highlight_pick,2,1))),$1:$1,0))="",0,IF(INDEX($A68:$BI68,1,MATCH(INDEX(Analysis!$C$7:$E$7,1,VALUE(MID(highlight_pick,2,1))),$1:$1,0))="Yes",1,IF(ISNUMBER(SEARCH(INDEX($A68:$BI68,1,MATCH(INDEX(Analysis!$C$7:$E$7,1,VALUE(MID(highlight_pick,2,1))),$1:$1,0)),INDEX(Analysis!$C$9:$E$9,1,VALUE(MID(highlight_pick,2,1))))),2,0))),0),0)</f>
        <v>0</v>
      </c>
      <c r="BH68" s="3">
        <f>IF(MID(highlight_pick,1,1)="#",IF(INDEX(Analysis!$C$10:$E$10,1,VALUE(MID(highlight_pick,2,1)))&lt;&gt;"",IF(INDEX($A68:$BI68,1,MATCH(INDEX(Analysis!$C$10:$E$10,1,VALUE(MID(highlight_pick,2,1))),$1:$1,0))="",0,IF(INDEX($A68:$BI68,1,MATCH(INDEX(Analysis!$C$10:$E$10,1,VALUE(MID(highlight_pick,2,1))),$1:$1,0))="Yes",1,IF(ISNUMBER(SEARCH(INDEX($A68:$BI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1</v>
      </c>
    </row>
    <row r="69" spans="1:61" x14ac:dyDescent="0.3">
      <c r="A69" s="19" t="s">
        <v>408</v>
      </c>
      <c r="B69" s="4" t="s">
        <v>409</v>
      </c>
      <c r="C69" s="4" t="s">
        <v>223</v>
      </c>
      <c r="D69" s="3" t="str">
        <f t="shared" ca="1" si="6"/>
        <v/>
      </c>
      <c r="H69" s="6"/>
      <c r="I69" s="6"/>
      <c r="O69" s="6"/>
      <c r="P69" s="6" t="s">
        <v>1</v>
      </c>
      <c r="Q69" s="6"/>
      <c r="R69" s="6" t="s">
        <v>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7"/>
        <v/>
      </c>
      <c r="AN69" s="73" t="str">
        <f>IF(OR(E69="",VLOOKUP(E$1,Services!$A$1:$B$19,2,0)="Exclude"),"",IF($D69=1,IF(OR(price_limit="",price_limit="No Limit"),IF(E69="Yes",1,2),IF(SUMIFS(WhatIf!$G:$G,WhatIf!$A:$A,E$1,WhatIf!$B:$B,E69)&lt;=price_limit,IF(E69="Yes",1,2),"")),""))</f>
        <v/>
      </c>
      <c r="AO69" s="73" t="str">
        <f>IF(OR(F69="",VLOOKUP(F$1,Services!$A$1:$B$19,2,0)="Exclude"),"",IF($D69=1,IF(OR(price_limit="",price_limit="No Limit"),IF(F69="Yes",1,2),IF(SUMIFS(WhatIf!$G:$G,WhatIf!$A:$A,F$1,WhatIf!$B:$B,F69)&lt;=price_limit,IF(F69="Yes",1,2),"")),""))</f>
        <v/>
      </c>
      <c r="AP69" s="73" t="str">
        <f>IF(OR(G69="",VLOOKUP(G$1,Services!$A$1:$B$19,2,0)="Exclude"),"",IF($D69=1,IF(OR(price_limit="",price_limit="No Limit"),IF(G69="Yes",1,2),IF(SUMIFS(WhatIf!$G:$G,WhatIf!$A:$A,G$1,WhatIf!$B:$B,G69)&lt;=price_limit,IF(G69="Yes",1,2),"")),""))</f>
        <v/>
      </c>
      <c r="AQ69" s="73" t="str">
        <f>IF(OR(H69="",VLOOKUP(H$1,Services!$A$1:$B$19,2,0)="Exclude"),"",IF($D69=1,IF(OR(price_limit="",price_limit="No Limit"),IF(H69="Yes",1,2),IF(SUMIFS(WhatIf!$G:$G,WhatIf!$A:$A,H$1,WhatIf!$B:$B,H69)&lt;=price_limit,IF(H69="Yes",1,2),"")),""))</f>
        <v/>
      </c>
      <c r="AR69" s="73" t="str">
        <f>IF(OR(I69="",VLOOKUP(I$1,Services!$A$1:$B$19,2,0)="Exclude"),"",IF($D69=1,IF(OR(price_limit="",price_limit="No Limit"),IF(I69="Yes",1,2),IF(SUMIFS(WhatIf!$G:$G,WhatIf!$A:$A,I$1,WhatIf!$B:$B,I69)&lt;=price_limit,IF(I69="Yes",1,2),"")),""))</f>
        <v/>
      </c>
      <c r="AS69" s="73" t="str">
        <f>IF(OR(J69="",VLOOKUP(J$1,Services!$A$1:$B$19,2,0)="Exclude"),"",IF($D69=1,IF(OR(price_limit="",price_limit="No Limit"),IF(J69="Yes",1,2),IF(SUMIFS(WhatIf!$G:$G,WhatIf!$A:$A,J$1,WhatIf!$B:$B,J69)&lt;=price_limit,IF(J69="Yes",1,2),"")),""))</f>
        <v/>
      </c>
      <c r="AT69" s="73" t="str">
        <f>IF(OR(K69="",VLOOKUP(K$1,Services!$A$1:$B$19,2,0)="Exclude"),"",IF($D69=1,IF(OR(price_limit="",price_limit="No Limit"),IF(K69="Yes",1,2),IF(SUMIFS(WhatIf!$G:$G,WhatIf!$A:$A,K$1,WhatIf!$B:$B,K69)&lt;=price_limit,IF(K69="Yes",1,2),"")),""))</f>
        <v/>
      </c>
      <c r="AU69" s="73" t="str">
        <f>IF(OR(L69="",VLOOKUP(L$1,Services!$A$1:$B$19,2,0)="Exclude"),"",IF($D69=1,IF(OR(price_limit="",price_limit="No Limit"),IF(L69="Yes",1,2),IF(SUMIFS(WhatIf!$G:$G,WhatIf!$A:$A,L$1,WhatIf!$B:$B,L69)&lt;=price_limit,IF(L69="Yes",1,2),"")),""))</f>
        <v/>
      </c>
      <c r="AV69" s="73" t="str">
        <f>IF(OR(M69="",VLOOKUP(M$1,Services!$A$1:$B$19,2,0)="Exclude"),"",IF($D69=1,IF(OR(price_limit="",price_limit="No Limit"),IF(M69="Yes",1,2),IF(SUMIFS(WhatIf!$G:$G,WhatIf!$A:$A,M$1,WhatIf!$B:$B,M69)&lt;=price_limit,IF(M69="Yes",1,2),"")),""))</f>
        <v/>
      </c>
      <c r="AW69" s="73" t="str">
        <f>IF(OR(N69="",VLOOKUP(N$1,Services!$A$1:$B$19,2,0)="Exclude"),"",IF($D69=1,IF(OR(price_limit="",price_limit="No Limit"),IF(N69="Yes",1,2),IF(SUMIFS(WhatIf!$G:$G,WhatIf!$A:$A,N$1,WhatIf!$B:$B,N69)&lt;=price_limit,IF(N69="Yes",1,2),"")),""))</f>
        <v/>
      </c>
      <c r="AX69" s="73" t="str">
        <f>IF(OR(O69="",VLOOKUP(O$1,Services!$A$1:$B$19,2,0)="Exclude"),"",IF($D69=1,IF(OR(price_limit="",price_limit="No Limit"),IF(O69="Yes",1,2),IF(SUMIFS(WhatIf!$G:$G,WhatIf!$A:$A,O$1,WhatIf!$B:$B,O69)&lt;=price_limit,IF(O69="Yes",1,2),"")),""))</f>
        <v/>
      </c>
      <c r="AY69" s="73" t="str">
        <f ca="1">IF(OR(P69="",VLOOKUP(P$1,Services!$A$1:$B$19,2,0)="Exclude"),"",IF($D69=1,IF(OR(price_limit="",price_limit="No Limit"),IF(P69="Yes",1,2),IF(SUMIFS(WhatIf!$G:$G,WhatIf!$A:$A,P$1,WhatIf!$B:$B,P69)&lt;=price_limit,IF(P69="Yes",1,2),"")),""))</f>
        <v/>
      </c>
      <c r="AZ69" s="73" t="str">
        <f>IF(OR(Q69="",VLOOKUP(Q$1,Services!$A$1:$B$19,2,0)="Exclude"),"",IF($D69=1,IF(OR(price_limit="",price_limit="No Limit"),IF(Q69="Yes",1,2),IF(SUMIFS(WhatIf!$G:$G,WhatIf!$A:$A,Q$1,WhatIf!$B:$B,Q69)&lt;=price_limit,IF(Q69="Yes",1,2),"")),""))</f>
        <v/>
      </c>
      <c r="BA69" s="73" t="str">
        <f ca="1">IF(OR(R69="",VLOOKUP(R$1,Services!$A$1:$B$19,2,0)="Exclude"),"",IF($D69=1,IF(OR(price_limit="",price_limit="No Limit"),IF(R69="Yes",1,2),IF(SUMIFS(WhatIf!$G:$G,WhatIf!$A:$A,R$1,WhatIf!$B:$B,R69)&lt;=price_limit,IF(R69="Yes",1,2),"")),""))</f>
        <v/>
      </c>
      <c r="BB69" s="73" t="str">
        <f>IF(OR(S69="",VLOOKUP(S$1,Services!$A$1:$B$19,2,0)="Exclude"),"",IF($D69=1,IF(OR(price_limit="",price_limit="No Limit"),IF(S69="Yes",1,2),IF(SUMIFS(WhatIf!$G:$G,WhatIf!$A:$A,S$1,WhatIf!$B:$B,S69)&lt;=price_limit,IF(S69="Yes",1,2),"")),""))</f>
        <v/>
      </c>
      <c r="BC69" s="73" t="str">
        <f>IF(OR(T69="",VLOOKUP(T$1,Services!$A$1:$B$19,2,0)="Exclude"),"",IF($D69=1,IF(OR(price_limit="",price_limit="No Limit"),IF(T69="Yes",1,2),IF(SUMIFS(WhatIf!$G:$G,WhatIf!$A:$A,T$1,WhatIf!$B:$B,T69)&lt;=price_limit,IF(T69="Yes",1,2),"")),""))</f>
        <v/>
      </c>
      <c r="BD69" s="73" t="str">
        <f>IF(OR(U69="",VLOOKUP(U$1,Services!$A$1:$B$19,2,0)="Exclude"),"",IF($D69=1,IF(OR(price_limit="",price_limit="No Limit"),IF(U69="Yes",1,2),IF(SUMIFS(WhatIf!$G:$G,WhatIf!$A:$A,U$1,WhatIf!$B:$B,U69)&lt;=price_limit,IF(U69="Yes",1,2),"")),""))</f>
        <v/>
      </c>
      <c r="BE69" s="3">
        <f t="shared" si="8"/>
        <v>0</v>
      </c>
      <c r="BF69" s="3">
        <f t="shared" si="9"/>
        <v>0</v>
      </c>
      <c r="BG69" s="3">
        <f>IF(MID(highlight_pick,1,1)="#",IF(INDEX(Analysis!$C$7:$E$7,1,VALUE(MID(highlight_pick,2,1)))&lt;&gt;"",IF(INDEX($A69:$BI69,1,MATCH(INDEX(Analysis!$C$7:$E$7,1,VALUE(MID(highlight_pick,2,1))),$1:$1,0))="",0,IF(INDEX($A69:$BI69,1,MATCH(INDEX(Analysis!$C$7:$E$7,1,VALUE(MID(highlight_pick,2,1))),$1:$1,0))="Yes",1,IF(ISNUMBER(SEARCH(INDEX($A69:$BI69,1,MATCH(INDEX(Analysis!$C$7:$E$7,1,VALUE(MID(highlight_pick,2,1))),$1:$1,0)),INDEX(Analysis!$C$9:$E$9,1,VALUE(MID(highlight_pick,2,1))))),2,0))),0),0)</f>
        <v>0</v>
      </c>
      <c r="BH69" s="3">
        <f>IF(MID(highlight_pick,1,1)="#",IF(INDEX(Analysis!$C$10:$E$10,1,VALUE(MID(highlight_pick,2,1)))&lt;&gt;"",IF(INDEX($A69:$BI69,1,MATCH(INDEX(Analysis!$C$10:$E$10,1,VALUE(MID(highlight_pick,2,1))),$1:$1,0))="",0,IF(INDEX($A69:$BI69,1,MATCH(INDEX(Analysis!$C$10:$E$10,1,VALUE(MID(highlight_pick,2,1))),$1:$1,0))="Yes",1,IF(ISNUMBER(SEARCH(INDEX($A69:$BI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row>
    <row r="70" spans="1:61" ht="24.9" x14ac:dyDescent="0.3">
      <c r="A70" s="19" t="s">
        <v>15</v>
      </c>
      <c r="B70" s="4" t="s">
        <v>410</v>
      </c>
      <c r="C70" s="4" t="s">
        <v>215</v>
      </c>
      <c r="D70" s="3" t="str">
        <f t="shared" ca="1" si="6"/>
        <v/>
      </c>
      <c r="H70" s="6"/>
      <c r="I70" s="6" t="s">
        <v>1</v>
      </c>
      <c r="L70" s="5" t="s">
        <v>1</v>
      </c>
      <c r="M70" s="5" t="s">
        <v>1</v>
      </c>
      <c r="O70" s="6" t="s">
        <v>1</v>
      </c>
      <c r="P70" s="6" t="s">
        <v>1</v>
      </c>
      <c r="Q70" s="6" t="s">
        <v>317</v>
      </c>
      <c r="R70" s="6" t="s">
        <v>1</v>
      </c>
      <c r="U70" s="5"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7"/>
        <v/>
      </c>
      <c r="AN70" s="73" t="str">
        <f>IF(OR(E70="",VLOOKUP(E$1,Services!$A$1:$B$19,2,0)="Exclude"),"",IF($D70=1,IF(OR(price_limit="",price_limit="No Limit"),IF(E70="Yes",1,2),IF(SUMIFS(WhatIf!$G:$G,WhatIf!$A:$A,E$1,WhatIf!$B:$B,E70)&lt;=price_limit,IF(E70="Yes",1,2),"")),""))</f>
        <v/>
      </c>
      <c r="AO70" s="73" t="str">
        <f>IF(OR(F70="",VLOOKUP(F$1,Services!$A$1:$B$19,2,0)="Exclude"),"",IF($D70=1,IF(OR(price_limit="",price_limit="No Limit"),IF(F70="Yes",1,2),IF(SUMIFS(WhatIf!$G:$G,WhatIf!$A:$A,F$1,WhatIf!$B:$B,F70)&lt;=price_limit,IF(F70="Yes",1,2),"")),""))</f>
        <v/>
      </c>
      <c r="AP70" s="73" t="str">
        <f>IF(OR(G70="",VLOOKUP(G$1,Services!$A$1:$B$19,2,0)="Exclude"),"",IF($D70=1,IF(OR(price_limit="",price_limit="No Limit"),IF(G70="Yes",1,2),IF(SUMIFS(WhatIf!$G:$G,WhatIf!$A:$A,G$1,WhatIf!$B:$B,G70)&lt;=price_limit,IF(G70="Yes",1,2),"")),""))</f>
        <v/>
      </c>
      <c r="AQ70" s="73" t="str">
        <f>IF(OR(H70="",VLOOKUP(H$1,Services!$A$1:$B$19,2,0)="Exclude"),"",IF($D70=1,IF(OR(price_limit="",price_limit="No Limit"),IF(H70="Yes",1,2),IF(SUMIFS(WhatIf!$G:$G,WhatIf!$A:$A,H$1,WhatIf!$B:$B,H70)&lt;=price_limit,IF(H70="Yes",1,2),"")),""))</f>
        <v/>
      </c>
      <c r="AR70" s="73" t="str">
        <f ca="1">IF(OR(I70="",VLOOKUP(I$1,Services!$A$1:$B$19,2,0)="Exclude"),"",IF($D70=1,IF(OR(price_limit="",price_limit="No Limit"),IF(I70="Yes",1,2),IF(SUMIFS(WhatIf!$G:$G,WhatIf!$A:$A,I$1,WhatIf!$B:$B,I70)&lt;=price_limit,IF(I70="Yes",1,2),"")),""))</f>
        <v/>
      </c>
      <c r="AS70" s="73" t="str">
        <f>IF(OR(J70="",VLOOKUP(J$1,Services!$A$1:$B$19,2,0)="Exclude"),"",IF($D70=1,IF(OR(price_limit="",price_limit="No Limit"),IF(J70="Yes",1,2),IF(SUMIFS(WhatIf!$G:$G,WhatIf!$A:$A,J$1,WhatIf!$B:$B,J70)&lt;=price_limit,IF(J70="Yes",1,2),"")),""))</f>
        <v/>
      </c>
      <c r="AT70" s="73" t="str">
        <f>IF(OR(K70="",VLOOKUP(K$1,Services!$A$1:$B$19,2,0)="Exclude"),"",IF($D70=1,IF(OR(price_limit="",price_limit="No Limit"),IF(K70="Yes",1,2),IF(SUMIFS(WhatIf!$G:$G,WhatIf!$A:$A,K$1,WhatIf!$B:$B,K70)&lt;=price_limit,IF(K70="Yes",1,2),"")),""))</f>
        <v/>
      </c>
      <c r="AU70" s="73" t="str">
        <f ca="1">IF(OR(L70="",VLOOKUP(L$1,Services!$A$1:$B$19,2,0)="Exclude"),"",IF($D70=1,IF(OR(price_limit="",price_limit="No Limit"),IF(L70="Yes",1,2),IF(SUMIFS(WhatIf!$G:$G,WhatIf!$A:$A,L$1,WhatIf!$B:$B,L70)&lt;=price_limit,IF(L70="Yes",1,2),"")),""))</f>
        <v/>
      </c>
      <c r="AV70" s="73" t="str">
        <f ca="1">IF(OR(M70="",VLOOKUP(M$1,Services!$A$1:$B$19,2,0)="Exclude"),"",IF($D70=1,IF(OR(price_limit="",price_limit="No Limit"),IF(M70="Yes",1,2),IF(SUMIFS(WhatIf!$G:$G,WhatIf!$A:$A,M$1,WhatIf!$B:$B,M70)&lt;=price_limit,IF(M70="Yes",1,2),"")),""))</f>
        <v/>
      </c>
      <c r="AW70" s="73" t="str">
        <f>IF(OR(N70="",VLOOKUP(N$1,Services!$A$1:$B$19,2,0)="Exclude"),"",IF($D70=1,IF(OR(price_limit="",price_limit="No Limit"),IF(N70="Yes",1,2),IF(SUMIFS(WhatIf!$G:$G,WhatIf!$A:$A,N$1,WhatIf!$B:$B,N70)&lt;=price_limit,IF(N70="Yes",1,2),"")),""))</f>
        <v/>
      </c>
      <c r="AX70" s="73" t="str">
        <f ca="1">IF(OR(O70="",VLOOKUP(O$1,Services!$A$1:$B$19,2,0)="Exclude"),"",IF($D70=1,IF(OR(price_limit="",price_limit="No Limit"),IF(O70="Yes",1,2),IF(SUMIFS(WhatIf!$G:$G,WhatIf!$A:$A,O$1,WhatIf!$B:$B,O70)&lt;=price_limit,IF(O70="Yes",1,2),"")),""))</f>
        <v/>
      </c>
      <c r="AY70" s="73" t="str">
        <f ca="1">IF(OR(P70="",VLOOKUP(P$1,Services!$A$1:$B$19,2,0)="Exclude"),"",IF($D70=1,IF(OR(price_limit="",price_limit="No Limit"),IF(P70="Yes",1,2),IF(SUMIFS(WhatIf!$G:$G,WhatIf!$A:$A,P$1,WhatIf!$B:$B,P70)&lt;=price_limit,IF(P70="Yes",1,2),"")),""))</f>
        <v/>
      </c>
      <c r="AZ70" s="73" t="str">
        <f ca="1">IF(OR(Q70="",VLOOKUP(Q$1,Services!$A$1:$B$19,2,0)="Exclude"),"",IF($D70=1,IF(OR(price_limit="",price_limit="No Limit"),IF(Q70="Yes",1,2),IF(SUMIFS(WhatIf!$G:$G,WhatIf!$A:$A,Q$1,WhatIf!$B:$B,Q70)&lt;=price_limit,IF(Q70="Yes",1,2),"")),""))</f>
        <v/>
      </c>
      <c r="BA70" s="73" t="str">
        <f ca="1">IF(OR(R70="",VLOOKUP(R$1,Services!$A$1:$B$19,2,0)="Exclude"),"",IF($D70=1,IF(OR(price_limit="",price_limit="No Limit"),IF(R70="Yes",1,2),IF(SUMIFS(WhatIf!$G:$G,WhatIf!$A:$A,R$1,WhatIf!$B:$B,R70)&lt;=price_limit,IF(R70="Yes",1,2),"")),""))</f>
        <v/>
      </c>
      <c r="BB70" s="73" t="str">
        <f>IF(OR(S70="",VLOOKUP(S$1,Services!$A$1:$B$19,2,0)="Exclude"),"",IF($D70=1,IF(OR(price_limit="",price_limit="No Limit"),IF(S70="Yes",1,2),IF(SUMIFS(WhatIf!$G:$G,WhatIf!$A:$A,S$1,WhatIf!$B:$B,S70)&lt;=price_limit,IF(S70="Yes",1,2),"")),""))</f>
        <v/>
      </c>
      <c r="BC70" s="73" t="str">
        <f>IF(OR(T70="",VLOOKUP(T$1,Services!$A$1:$B$19,2,0)="Exclude"),"",IF($D70=1,IF(OR(price_limit="",price_limit="No Limit"),IF(T70="Yes",1,2),IF(SUMIFS(WhatIf!$G:$G,WhatIf!$A:$A,T$1,WhatIf!$B:$B,T70)&lt;=price_limit,IF(T70="Yes",1,2),"")),""))</f>
        <v/>
      </c>
      <c r="BD70" s="73" t="str">
        <f ca="1">IF(OR(U70="",VLOOKUP(U$1,Services!$A$1:$B$19,2,0)="Exclude"),"",IF($D70=1,IF(OR(price_limit="",price_limit="No Limit"),IF(U70="Yes",1,2),IF(SUMIFS(WhatIf!$G:$G,WhatIf!$A:$A,U$1,WhatIf!$B:$B,U70)&lt;=price_limit,IF(U70="Yes",1,2),"")),""))</f>
        <v/>
      </c>
      <c r="BE70" s="3">
        <f t="shared" si="8"/>
        <v>0</v>
      </c>
      <c r="BF70" s="3">
        <f t="shared" si="9"/>
        <v>0</v>
      </c>
      <c r="BG70" s="3">
        <f>IF(MID(highlight_pick,1,1)="#",IF(INDEX(Analysis!$C$7:$E$7,1,VALUE(MID(highlight_pick,2,1)))&lt;&gt;"",IF(INDEX($A70:$BI70,1,MATCH(INDEX(Analysis!$C$7:$E$7,1,VALUE(MID(highlight_pick,2,1))),$1:$1,0))="",0,IF(INDEX($A70:$BI70,1,MATCH(INDEX(Analysis!$C$7:$E$7,1,VALUE(MID(highlight_pick,2,1))),$1:$1,0))="Yes",1,IF(ISNUMBER(SEARCH(INDEX($A70:$BI70,1,MATCH(INDEX(Analysis!$C$7:$E$7,1,VALUE(MID(highlight_pick,2,1))),$1:$1,0)),INDEX(Analysis!$C$9:$E$9,1,VALUE(MID(highlight_pick,2,1))))),2,0))),0),0)</f>
        <v>0</v>
      </c>
      <c r="BH70" s="3">
        <f>IF(MID(highlight_pick,1,1)="#",IF(INDEX(Analysis!$C$10:$E$10,1,VALUE(MID(highlight_pick,2,1)))&lt;&gt;"",IF(INDEX($A70:$BI70,1,MATCH(INDEX(Analysis!$C$10:$E$10,1,VALUE(MID(highlight_pick,2,1))),$1:$1,0))="",0,IF(INDEX($A70:$BI70,1,MATCH(INDEX(Analysis!$C$10:$E$10,1,VALUE(MID(highlight_pick,2,1))),$1:$1,0))="Yes",1,IF(ISNUMBER(SEARCH(INDEX($A70:$BI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row>
    <row r="71" spans="1:61" ht="24.9" x14ac:dyDescent="0.3">
      <c r="A71" s="19" t="s">
        <v>602</v>
      </c>
      <c r="C71" s="4" t="s">
        <v>482</v>
      </c>
      <c r="D71" s="3" t="str">
        <f t="shared" ca="1" si="6"/>
        <v/>
      </c>
      <c r="F71" s="5" t="s">
        <v>559</v>
      </c>
      <c r="G71" s="5" t="s">
        <v>559</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7"/>
        <v/>
      </c>
      <c r="AN71" s="73" t="str">
        <f>IF(OR(E71="",VLOOKUP(E$1,Services!$A$1:$B$19,2,0)="Exclude"),"",IF($D71=1,IF(OR(price_limit="",price_limit="No Limit"),IF(E71="Yes",1,2),IF(SUMIFS(WhatIf!$G:$G,WhatIf!$A:$A,E$1,WhatIf!$B:$B,E71)&lt;=price_limit,IF(E71="Yes",1,2),"")),""))</f>
        <v/>
      </c>
      <c r="AO71" s="73" t="str">
        <f ca="1">IF(OR(F71="",VLOOKUP(F$1,Services!$A$1:$B$19,2,0)="Exclude"),"",IF($D71=1,IF(OR(price_limit="",price_limit="No Limit"),IF(F71="Yes",1,2),IF(SUMIFS(WhatIf!$G:$G,WhatIf!$A:$A,F$1,WhatIf!$B:$B,F71)&lt;=price_limit,IF(F71="Yes",1,2),"")),""))</f>
        <v/>
      </c>
      <c r="AP71" s="73" t="str">
        <f ca="1">IF(OR(G71="",VLOOKUP(G$1,Services!$A$1:$B$19,2,0)="Exclude"),"",IF($D71=1,IF(OR(price_limit="",price_limit="No Limit"),IF(G71="Yes",1,2),IF(SUMIFS(WhatIf!$G:$G,WhatIf!$A:$A,G$1,WhatIf!$B:$B,G71)&lt;=price_limit,IF(G71="Yes",1,2),"")),""))</f>
        <v/>
      </c>
      <c r="AQ71" s="73" t="str">
        <f>IF(OR(H71="",VLOOKUP(H$1,Services!$A$1:$B$19,2,0)="Exclude"),"",IF($D71=1,IF(OR(price_limit="",price_limit="No Limit"),IF(H71="Yes",1,2),IF(SUMIFS(WhatIf!$G:$G,WhatIf!$A:$A,H$1,WhatIf!$B:$B,H71)&lt;=price_limit,IF(H71="Yes",1,2),"")),""))</f>
        <v/>
      </c>
      <c r="AR71" s="73" t="str">
        <f>IF(OR(I71="",VLOOKUP(I$1,Services!$A$1:$B$19,2,0)="Exclude"),"",IF($D71=1,IF(OR(price_limit="",price_limit="No Limit"),IF(I71="Yes",1,2),IF(SUMIFS(WhatIf!$G:$G,WhatIf!$A:$A,I$1,WhatIf!$B:$B,I71)&lt;=price_limit,IF(I71="Yes",1,2),"")),""))</f>
        <v/>
      </c>
      <c r="AS71" s="73" t="str">
        <f>IF(OR(J71="",VLOOKUP(J$1,Services!$A$1:$B$19,2,0)="Exclude"),"",IF($D71=1,IF(OR(price_limit="",price_limit="No Limit"),IF(J71="Yes",1,2),IF(SUMIFS(WhatIf!$G:$G,WhatIf!$A:$A,J$1,WhatIf!$B:$B,J71)&lt;=price_limit,IF(J71="Yes",1,2),"")),""))</f>
        <v/>
      </c>
      <c r="AT71" s="73" t="str">
        <f>IF(OR(K71="",VLOOKUP(K$1,Services!$A$1:$B$19,2,0)="Exclude"),"",IF($D71=1,IF(OR(price_limit="",price_limit="No Limit"),IF(K71="Yes",1,2),IF(SUMIFS(WhatIf!$G:$G,WhatIf!$A:$A,K$1,WhatIf!$B:$B,K71)&lt;=price_limit,IF(K71="Yes",1,2),"")),""))</f>
        <v/>
      </c>
      <c r="AU71" s="73" t="str">
        <f>IF(OR(L71="",VLOOKUP(L$1,Services!$A$1:$B$19,2,0)="Exclude"),"",IF($D71=1,IF(OR(price_limit="",price_limit="No Limit"),IF(L71="Yes",1,2),IF(SUMIFS(WhatIf!$G:$G,WhatIf!$A:$A,L$1,WhatIf!$B:$B,L71)&lt;=price_limit,IF(L71="Yes",1,2),"")),""))</f>
        <v/>
      </c>
      <c r="AV71" s="73" t="str">
        <f>IF(OR(M71="",VLOOKUP(M$1,Services!$A$1:$B$19,2,0)="Exclude"),"",IF($D71=1,IF(OR(price_limit="",price_limit="No Limit"),IF(M71="Yes",1,2),IF(SUMIFS(WhatIf!$G:$G,WhatIf!$A:$A,M$1,WhatIf!$B:$B,M71)&lt;=price_limit,IF(M71="Yes",1,2),"")),""))</f>
        <v/>
      </c>
      <c r="AW71" s="73" t="str">
        <f>IF(OR(N71="",VLOOKUP(N$1,Services!$A$1:$B$19,2,0)="Exclude"),"",IF($D71=1,IF(OR(price_limit="",price_limit="No Limit"),IF(N71="Yes",1,2),IF(SUMIFS(WhatIf!$G:$G,WhatIf!$A:$A,N$1,WhatIf!$B:$B,N71)&lt;=price_limit,IF(N71="Yes",1,2),"")),""))</f>
        <v/>
      </c>
      <c r="AX71" s="73" t="str">
        <f>IF(OR(O71="",VLOOKUP(O$1,Services!$A$1:$B$19,2,0)="Exclude"),"",IF($D71=1,IF(OR(price_limit="",price_limit="No Limit"),IF(O71="Yes",1,2),IF(SUMIFS(WhatIf!$G:$G,WhatIf!$A:$A,O$1,WhatIf!$B:$B,O71)&lt;=price_limit,IF(O71="Yes",1,2),"")),""))</f>
        <v/>
      </c>
      <c r="AY71" s="73" t="str">
        <f>IF(OR(P71="",VLOOKUP(P$1,Services!$A$1:$B$19,2,0)="Exclude"),"",IF($D71=1,IF(OR(price_limit="",price_limit="No Limit"),IF(P71="Yes",1,2),IF(SUMIFS(WhatIf!$G:$G,WhatIf!$A:$A,P$1,WhatIf!$B:$B,P71)&lt;=price_limit,IF(P71="Yes",1,2),"")),""))</f>
        <v/>
      </c>
      <c r="AZ71" s="73" t="str">
        <f>IF(OR(Q71="",VLOOKUP(Q$1,Services!$A$1:$B$19,2,0)="Exclude"),"",IF($D71=1,IF(OR(price_limit="",price_limit="No Limit"),IF(Q71="Yes",1,2),IF(SUMIFS(WhatIf!$G:$G,WhatIf!$A:$A,Q$1,WhatIf!$B:$B,Q71)&lt;=price_limit,IF(Q71="Yes",1,2),"")),""))</f>
        <v/>
      </c>
      <c r="BA71" s="73" t="str">
        <f>IF(OR(R71="",VLOOKUP(R$1,Services!$A$1:$B$19,2,0)="Exclude"),"",IF($D71=1,IF(OR(price_limit="",price_limit="No Limit"),IF(R71="Yes",1,2),IF(SUMIFS(WhatIf!$G:$G,WhatIf!$A:$A,R$1,WhatIf!$B:$B,R71)&lt;=price_limit,IF(R71="Yes",1,2),"")),""))</f>
        <v/>
      </c>
      <c r="BB71" s="73" t="str">
        <f>IF(OR(S71="",VLOOKUP(S$1,Services!$A$1:$B$19,2,0)="Exclude"),"",IF($D71=1,IF(OR(price_limit="",price_limit="No Limit"),IF(S71="Yes",1,2),IF(SUMIFS(WhatIf!$G:$G,WhatIf!$A:$A,S$1,WhatIf!$B:$B,S71)&lt;=price_limit,IF(S71="Yes",1,2),"")),""))</f>
        <v/>
      </c>
      <c r="BC71" s="73" t="str">
        <f>IF(OR(T71="",VLOOKUP(T$1,Services!$A$1:$B$19,2,0)="Exclude"),"",IF($D71=1,IF(OR(price_limit="",price_limit="No Limit"),IF(T71="Yes",1,2),IF(SUMIFS(WhatIf!$G:$G,WhatIf!$A:$A,T$1,WhatIf!$B:$B,T71)&lt;=price_limit,IF(T71="Yes",1,2),"")),""))</f>
        <v/>
      </c>
      <c r="BD71" s="73" t="str">
        <f>IF(OR(U71="",VLOOKUP(U$1,Services!$A$1:$B$19,2,0)="Exclude"),"",IF($D71=1,IF(OR(price_limit="",price_limit="No Limit"),IF(U71="Yes",1,2),IF(SUMIFS(WhatIf!$G:$G,WhatIf!$A:$A,U$1,WhatIf!$B:$B,U71)&lt;=price_limit,IF(U71="Yes",1,2),"")),""))</f>
        <v/>
      </c>
      <c r="BE71" s="3">
        <f t="shared" si="8"/>
        <v>0</v>
      </c>
      <c r="BF71" s="3">
        <f t="shared" si="9"/>
        <v>0</v>
      </c>
      <c r="BG71" s="3">
        <f>IF(MID(highlight_pick,1,1)="#",IF(INDEX(Analysis!$C$7:$E$7,1,VALUE(MID(highlight_pick,2,1)))&lt;&gt;"",IF(INDEX($A71:$BI71,1,MATCH(INDEX(Analysis!$C$7:$E$7,1,VALUE(MID(highlight_pick,2,1))),$1:$1,0))="",0,IF(INDEX($A71:$BI71,1,MATCH(INDEX(Analysis!$C$7:$E$7,1,VALUE(MID(highlight_pick,2,1))),$1:$1,0))="Yes",1,IF(ISNUMBER(SEARCH(INDEX($A71:$BI71,1,MATCH(INDEX(Analysis!$C$7:$E$7,1,VALUE(MID(highlight_pick,2,1))),$1:$1,0)),INDEX(Analysis!$C$9:$E$9,1,VALUE(MID(highlight_pick,2,1))))),2,0))),0),0)</f>
        <v>0</v>
      </c>
      <c r="BH71" s="3">
        <f>IF(MID(highlight_pick,1,1)="#",IF(INDEX(Analysis!$C$10:$E$10,1,VALUE(MID(highlight_pick,2,1)))&lt;&gt;"",IF(INDEX($A71:$BI71,1,MATCH(INDEX(Analysis!$C$10:$E$10,1,VALUE(MID(highlight_pick,2,1))),$1:$1,0))="",0,IF(INDEX($A71:$BI71,1,MATCH(INDEX(Analysis!$C$10:$E$10,1,VALUE(MID(highlight_pick,2,1))),$1:$1,0))="Yes",1,IF(ISNUMBER(SEARCH(INDEX($A71:$BI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row>
    <row r="72" spans="1:61" x14ac:dyDescent="0.3">
      <c r="A72" s="19" t="s">
        <v>261</v>
      </c>
      <c r="B72" s="4" t="s">
        <v>247</v>
      </c>
      <c r="C72" s="4" t="s">
        <v>214</v>
      </c>
      <c r="D72" s="3" t="str">
        <f t="shared" ca="1" si="6"/>
        <v/>
      </c>
      <c r="H72" s="5" t="s">
        <v>293</v>
      </c>
      <c r="I72" s="5" t="s">
        <v>293</v>
      </c>
      <c r="J72" s="5" t="s">
        <v>293</v>
      </c>
      <c r="K72" s="5" t="s">
        <v>293</v>
      </c>
      <c r="L72" s="5" t="s">
        <v>293</v>
      </c>
      <c r="M72" s="5" t="s">
        <v>293</v>
      </c>
      <c r="N72" s="5"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7"/>
        <v/>
      </c>
      <c r="AN72" s="73" t="str">
        <f>IF(OR(E72="",VLOOKUP(E$1,Services!$A$1:$B$19,2,0)="Exclude"),"",IF($D72=1,IF(OR(price_limit="",price_limit="No Limit"),IF(E72="Yes",1,2),IF(SUMIFS(WhatIf!$G:$G,WhatIf!$A:$A,E$1,WhatIf!$B:$B,E72)&lt;=price_limit,IF(E72="Yes",1,2),"")),""))</f>
        <v/>
      </c>
      <c r="AO72" s="73" t="str">
        <f>IF(OR(F72="",VLOOKUP(F$1,Services!$A$1:$B$19,2,0)="Exclude"),"",IF($D72=1,IF(OR(price_limit="",price_limit="No Limit"),IF(F72="Yes",1,2),IF(SUMIFS(WhatIf!$G:$G,WhatIf!$A:$A,F$1,WhatIf!$B:$B,F72)&lt;=price_limit,IF(F72="Yes",1,2),"")),""))</f>
        <v/>
      </c>
      <c r="AP72" s="73" t="str">
        <f>IF(OR(G72="",VLOOKUP(G$1,Services!$A$1:$B$19,2,0)="Exclude"),"",IF($D72=1,IF(OR(price_limit="",price_limit="No Limit"),IF(G72="Yes",1,2),IF(SUMIFS(WhatIf!$G:$G,WhatIf!$A:$A,G$1,WhatIf!$B:$B,G72)&lt;=price_limit,IF(G72="Yes",1,2),"")),""))</f>
        <v/>
      </c>
      <c r="AQ72" s="73" t="str">
        <f ca="1">IF(OR(H72="",VLOOKUP(H$1,Services!$A$1:$B$19,2,0)="Exclude"),"",IF($D72=1,IF(OR(price_limit="",price_limit="No Limit"),IF(H72="Yes",1,2),IF(SUMIFS(WhatIf!$G:$G,WhatIf!$A:$A,H$1,WhatIf!$B:$B,H72)&lt;=price_limit,IF(H72="Yes",1,2),"")),""))</f>
        <v/>
      </c>
      <c r="AR72" s="73" t="str">
        <f ca="1">IF(OR(I72="",VLOOKUP(I$1,Services!$A$1:$B$19,2,0)="Exclude"),"",IF($D72=1,IF(OR(price_limit="",price_limit="No Limit"),IF(I72="Yes",1,2),IF(SUMIFS(WhatIf!$G:$G,WhatIf!$A:$A,I$1,WhatIf!$B:$B,I72)&lt;=price_limit,IF(I72="Yes",1,2),"")),""))</f>
        <v/>
      </c>
      <c r="AS72" s="73" t="str">
        <f ca="1">IF(OR(J72="",VLOOKUP(J$1,Services!$A$1:$B$19,2,0)="Exclude"),"",IF($D72=1,IF(OR(price_limit="",price_limit="No Limit"),IF(J72="Yes",1,2),IF(SUMIFS(WhatIf!$G:$G,WhatIf!$A:$A,J$1,WhatIf!$B:$B,J72)&lt;=price_limit,IF(J72="Yes",1,2),"")),""))</f>
        <v/>
      </c>
      <c r="AT72" s="73" t="str">
        <f ca="1">IF(OR(K72="",VLOOKUP(K$1,Services!$A$1:$B$19,2,0)="Exclude"),"",IF($D72=1,IF(OR(price_limit="",price_limit="No Limit"),IF(K72="Yes",1,2),IF(SUMIFS(WhatIf!$G:$G,WhatIf!$A:$A,K$1,WhatIf!$B:$B,K72)&lt;=price_limit,IF(K72="Yes",1,2),"")),""))</f>
        <v/>
      </c>
      <c r="AU72" s="73" t="str">
        <f ca="1">IF(OR(L72="",VLOOKUP(L$1,Services!$A$1:$B$19,2,0)="Exclude"),"",IF($D72=1,IF(OR(price_limit="",price_limit="No Limit"),IF(L72="Yes",1,2),IF(SUMIFS(WhatIf!$G:$G,WhatIf!$A:$A,L$1,WhatIf!$B:$B,L72)&lt;=price_limit,IF(L72="Yes",1,2),"")),""))</f>
        <v/>
      </c>
      <c r="AV72" s="73" t="str">
        <f ca="1">IF(OR(M72="",VLOOKUP(M$1,Services!$A$1:$B$19,2,0)="Exclude"),"",IF($D72=1,IF(OR(price_limit="",price_limit="No Limit"),IF(M72="Yes",1,2),IF(SUMIFS(WhatIf!$G:$G,WhatIf!$A:$A,M$1,WhatIf!$B:$B,M72)&lt;=price_limit,IF(M72="Yes",1,2),"")),""))</f>
        <v/>
      </c>
      <c r="AW72" s="73" t="str">
        <f ca="1">IF(OR(N72="",VLOOKUP(N$1,Services!$A$1:$B$19,2,0)="Exclude"),"",IF($D72=1,IF(OR(price_limit="",price_limit="No Limit"),IF(N72="Yes",1,2),IF(SUMIFS(WhatIf!$G:$G,WhatIf!$A:$A,N$1,WhatIf!$B:$B,N72)&lt;=price_limit,IF(N72="Yes",1,2),"")),""))</f>
        <v/>
      </c>
      <c r="AX72" s="73" t="str">
        <f>IF(OR(O72="",VLOOKUP(O$1,Services!$A$1:$B$19,2,0)="Exclude"),"",IF($D72=1,IF(OR(price_limit="",price_limit="No Limit"),IF(O72="Yes",1,2),IF(SUMIFS(WhatIf!$G:$G,WhatIf!$A:$A,O$1,WhatIf!$B:$B,O72)&lt;=price_limit,IF(O72="Yes",1,2),"")),""))</f>
        <v/>
      </c>
      <c r="AY72" s="73" t="str">
        <f>IF(OR(P72="",VLOOKUP(P$1,Services!$A$1:$B$19,2,0)="Exclude"),"",IF($D72=1,IF(OR(price_limit="",price_limit="No Limit"),IF(P72="Yes",1,2),IF(SUMIFS(WhatIf!$G:$G,WhatIf!$A:$A,P$1,WhatIf!$B:$B,P72)&lt;=price_limit,IF(P72="Yes",1,2),"")),""))</f>
        <v/>
      </c>
      <c r="AZ72" s="73" t="str">
        <f>IF(OR(Q72="",VLOOKUP(Q$1,Services!$A$1:$B$19,2,0)="Exclude"),"",IF($D72=1,IF(OR(price_limit="",price_limit="No Limit"),IF(Q72="Yes",1,2),IF(SUMIFS(WhatIf!$G:$G,WhatIf!$A:$A,Q$1,WhatIf!$B:$B,Q72)&lt;=price_limit,IF(Q72="Yes",1,2),"")),""))</f>
        <v/>
      </c>
      <c r="BA72" s="73" t="str">
        <f>IF(OR(R72="",VLOOKUP(R$1,Services!$A$1:$B$19,2,0)="Exclude"),"",IF($D72=1,IF(OR(price_limit="",price_limit="No Limit"),IF(R72="Yes",1,2),IF(SUMIFS(WhatIf!$G:$G,WhatIf!$A:$A,R$1,WhatIf!$B:$B,R72)&lt;=price_limit,IF(R72="Yes",1,2),"")),""))</f>
        <v/>
      </c>
      <c r="BB72" s="73" t="str">
        <f>IF(OR(S72="",VLOOKUP(S$1,Services!$A$1:$B$19,2,0)="Exclude"),"",IF($D72=1,IF(OR(price_limit="",price_limit="No Limit"),IF(S72="Yes",1,2),IF(SUMIFS(WhatIf!$G:$G,WhatIf!$A:$A,S$1,WhatIf!$B:$B,S72)&lt;=price_limit,IF(S72="Yes",1,2),"")),""))</f>
        <v/>
      </c>
      <c r="BC72" s="73" t="str">
        <f>IF(OR(T72="",VLOOKUP(T$1,Services!$A$1:$B$19,2,0)="Exclude"),"",IF($D72=1,IF(OR(price_limit="",price_limit="No Limit"),IF(T72="Yes",1,2),IF(SUMIFS(WhatIf!$G:$G,WhatIf!$A:$A,T$1,WhatIf!$B:$B,T72)&lt;=price_limit,IF(T72="Yes",1,2),"")),""))</f>
        <v/>
      </c>
      <c r="BD72" s="73" t="str">
        <f>IF(OR(U72="",VLOOKUP(U$1,Services!$A$1:$B$19,2,0)="Exclude"),"",IF($D72=1,IF(OR(price_limit="",price_limit="No Limit"),IF(U72="Yes",1,2),IF(SUMIFS(WhatIf!$G:$G,WhatIf!$A:$A,U$1,WhatIf!$B:$B,U72)&lt;=price_limit,IF(U72="Yes",1,2),"")),""))</f>
        <v/>
      </c>
      <c r="BE72" s="3">
        <f t="shared" si="8"/>
        <v>0</v>
      </c>
      <c r="BF72" s="3">
        <f t="shared" si="9"/>
        <v>0</v>
      </c>
      <c r="BG72" s="3">
        <f>IF(MID(highlight_pick,1,1)="#",IF(INDEX(Analysis!$C$7:$E$7,1,VALUE(MID(highlight_pick,2,1)))&lt;&gt;"",IF(INDEX($A72:$BI72,1,MATCH(INDEX(Analysis!$C$7:$E$7,1,VALUE(MID(highlight_pick,2,1))),$1:$1,0))="",0,IF(INDEX($A72:$BI72,1,MATCH(INDEX(Analysis!$C$7:$E$7,1,VALUE(MID(highlight_pick,2,1))),$1:$1,0))="Yes",1,IF(ISNUMBER(SEARCH(INDEX($A72:$BI72,1,MATCH(INDEX(Analysis!$C$7:$E$7,1,VALUE(MID(highlight_pick,2,1))),$1:$1,0)),INDEX(Analysis!$C$9:$E$9,1,VALUE(MID(highlight_pick,2,1))))),2,0))),0),0)</f>
        <v>0</v>
      </c>
      <c r="BH72" s="3">
        <f>IF(MID(highlight_pick,1,1)="#",IF(INDEX(Analysis!$C$10:$E$10,1,VALUE(MID(highlight_pick,2,1)))&lt;&gt;"",IF(INDEX($A72:$BI72,1,MATCH(INDEX(Analysis!$C$10:$E$10,1,VALUE(MID(highlight_pick,2,1))),$1:$1,0))="",0,IF(INDEX($A72:$BI72,1,MATCH(INDEX(Analysis!$C$10:$E$10,1,VALUE(MID(highlight_pick,2,1))),$1:$1,0))="Yes",1,IF(ISNUMBER(SEARCH(INDEX($A72:$BI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row>
    <row r="73" spans="1:61" ht="24.9" x14ac:dyDescent="0.3">
      <c r="A73" s="19" t="s">
        <v>95</v>
      </c>
      <c r="B73" s="4" t="s">
        <v>247</v>
      </c>
      <c r="C73" s="4" t="s">
        <v>223</v>
      </c>
      <c r="D73" s="3" t="str">
        <f t="shared" ca="1" si="6"/>
        <v/>
      </c>
      <c r="F73" s="5" t="s">
        <v>559</v>
      </c>
      <c r="G73" s="5" t="s">
        <v>559</v>
      </c>
      <c r="H73" s="6"/>
      <c r="I73" s="6"/>
      <c r="O73" s="6"/>
      <c r="P73" s="6"/>
      <c r="Q73" s="6"/>
      <c r="R73" s="6"/>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7"/>
        <v/>
      </c>
      <c r="AN73" s="73" t="str">
        <f>IF(OR(E73="",VLOOKUP(E$1,Services!$A$1:$B$19,2,0)="Exclude"),"",IF($D73=1,IF(OR(price_limit="",price_limit="No Limit"),IF(E73="Yes",1,2),IF(SUMIFS(WhatIf!$G:$G,WhatIf!$A:$A,E$1,WhatIf!$B:$B,E73)&lt;=price_limit,IF(E73="Yes",1,2),"")),""))</f>
        <v/>
      </c>
      <c r="AO73" s="73" t="str">
        <f ca="1">IF(OR(F73="",VLOOKUP(F$1,Services!$A$1:$B$19,2,0)="Exclude"),"",IF($D73=1,IF(OR(price_limit="",price_limit="No Limit"),IF(F73="Yes",1,2),IF(SUMIFS(WhatIf!$G:$G,WhatIf!$A:$A,F$1,WhatIf!$B:$B,F73)&lt;=price_limit,IF(F73="Yes",1,2),"")),""))</f>
        <v/>
      </c>
      <c r="AP73" s="73" t="str">
        <f ca="1">IF(OR(G73="",VLOOKUP(G$1,Services!$A$1:$B$19,2,0)="Exclude"),"",IF($D73=1,IF(OR(price_limit="",price_limit="No Limit"),IF(G73="Yes",1,2),IF(SUMIFS(WhatIf!$G:$G,WhatIf!$A:$A,G$1,WhatIf!$B:$B,G73)&lt;=price_limit,IF(G73="Yes",1,2),"")),""))</f>
        <v/>
      </c>
      <c r="AQ73" s="73" t="str">
        <f>IF(OR(H73="",VLOOKUP(H$1,Services!$A$1:$B$19,2,0)="Exclude"),"",IF($D73=1,IF(OR(price_limit="",price_limit="No Limit"),IF(H73="Yes",1,2),IF(SUMIFS(WhatIf!$G:$G,WhatIf!$A:$A,H$1,WhatIf!$B:$B,H73)&lt;=price_limit,IF(H73="Yes",1,2),"")),""))</f>
        <v/>
      </c>
      <c r="AR73" s="73" t="str">
        <f>IF(OR(I73="",VLOOKUP(I$1,Services!$A$1:$B$19,2,0)="Exclude"),"",IF($D73=1,IF(OR(price_limit="",price_limit="No Limit"),IF(I73="Yes",1,2),IF(SUMIFS(WhatIf!$G:$G,WhatIf!$A:$A,I$1,WhatIf!$B:$B,I73)&lt;=price_limit,IF(I73="Yes",1,2),"")),""))</f>
        <v/>
      </c>
      <c r="AS73" s="73" t="str">
        <f>IF(OR(J73="",VLOOKUP(J$1,Services!$A$1:$B$19,2,0)="Exclude"),"",IF($D73=1,IF(OR(price_limit="",price_limit="No Limit"),IF(J73="Yes",1,2),IF(SUMIFS(WhatIf!$G:$G,WhatIf!$A:$A,J$1,WhatIf!$B:$B,J73)&lt;=price_limit,IF(J73="Yes",1,2),"")),""))</f>
        <v/>
      </c>
      <c r="AT73" s="73" t="str">
        <f>IF(OR(K73="",VLOOKUP(K$1,Services!$A$1:$B$19,2,0)="Exclude"),"",IF($D73=1,IF(OR(price_limit="",price_limit="No Limit"),IF(K73="Yes",1,2),IF(SUMIFS(WhatIf!$G:$G,WhatIf!$A:$A,K$1,WhatIf!$B:$B,K73)&lt;=price_limit,IF(K73="Yes",1,2),"")),""))</f>
        <v/>
      </c>
      <c r="AU73" s="73" t="str">
        <f>IF(OR(L73="",VLOOKUP(L$1,Services!$A$1:$B$19,2,0)="Exclude"),"",IF($D73=1,IF(OR(price_limit="",price_limit="No Limit"),IF(L73="Yes",1,2),IF(SUMIFS(WhatIf!$G:$G,WhatIf!$A:$A,L$1,WhatIf!$B:$B,L73)&lt;=price_limit,IF(L73="Yes",1,2),"")),""))</f>
        <v/>
      </c>
      <c r="AV73" s="73" t="str">
        <f>IF(OR(M73="",VLOOKUP(M$1,Services!$A$1:$B$19,2,0)="Exclude"),"",IF($D73=1,IF(OR(price_limit="",price_limit="No Limit"),IF(M73="Yes",1,2),IF(SUMIFS(WhatIf!$G:$G,WhatIf!$A:$A,M$1,WhatIf!$B:$B,M73)&lt;=price_limit,IF(M73="Yes",1,2),"")),""))</f>
        <v/>
      </c>
      <c r="AW73" s="73" t="str">
        <f>IF(OR(N73="",VLOOKUP(N$1,Services!$A$1:$B$19,2,0)="Exclude"),"",IF($D73=1,IF(OR(price_limit="",price_limit="No Limit"),IF(N73="Yes",1,2),IF(SUMIFS(WhatIf!$G:$G,WhatIf!$A:$A,N$1,WhatIf!$B:$B,N73)&lt;=price_limit,IF(N73="Yes",1,2),"")),""))</f>
        <v/>
      </c>
      <c r="AX73" s="73" t="str">
        <f>IF(OR(O73="",VLOOKUP(O$1,Services!$A$1:$B$19,2,0)="Exclude"),"",IF($D73=1,IF(OR(price_limit="",price_limit="No Limit"),IF(O73="Yes",1,2),IF(SUMIFS(WhatIf!$G:$G,WhatIf!$A:$A,O$1,WhatIf!$B:$B,O73)&lt;=price_limit,IF(O73="Yes",1,2),"")),""))</f>
        <v/>
      </c>
      <c r="AY73" s="73" t="str">
        <f>IF(OR(P73="",VLOOKUP(P$1,Services!$A$1:$B$19,2,0)="Exclude"),"",IF($D73=1,IF(OR(price_limit="",price_limit="No Limit"),IF(P73="Yes",1,2),IF(SUMIFS(WhatIf!$G:$G,WhatIf!$A:$A,P$1,WhatIf!$B:$B,P73)&lt;=price_limit,IF(P73="Yes",1,2),"")),""))</f>
        <v/>
      </c>
      <c r="AZ73" s="73" t="str">
        <f>IF(OR(Q73="",VLOOKUP(Q$1,Services!$A$1:$B$19,2,0)="Exclude"),"",IF($D73=1,IF(OR(price_limit="",price_limit="No Limit"),IF(Q73="Yes",1,2),IF(SUMIFS(WhatIf!$G:$G,WhatIf!$A:$A,Q$1,WhatIf!$B:$B,Q73)&lt;=price_limit,IF(Q73="Yes",1,2),"")),""))</f>
        <v/>
      </c>
      <c r="BA73" s="73" t="str">
        <f>IF(OR(R73="",VLOOKUP(R$1,Services!$A$1:$B$19,2,0)="Exclude"),"",IF($D73=1,IF(OR(price_limit="",price_limit="No Limit"),IF(R73="Yes",1,2),IF(SUMIFS(WhatIf!$G:$G,WhatIf!$A:$A,R$1,WhatIf!$B:$B,R73)&lt;=price_limit,IF(R73="Yes",1,2),"")),""))</f>
        <v/>
      </c>
      <c r="BB73" s="73" t="str">
        <f>IF(OR(S73="",VLOOKUP(S$1,Services!$A$1:$B$19,2,0)="Exclude"),"",IF($D73=1,IF(OR(price_limit="",price_limit="No Limit"),IF(S73="Yes",1,2),IF(SUMIFS(WhatIf!$G:$G,WhatIf!$A:$A,S$1,WhatIf!$B:$B,S73)&lt;=price_limit,IF(S73="Yes",1,2),"")),""))</f>
        <v/>
      </c>
      <c r="BC73" s="73" t="str">
        <f>IF(OR(T73="",VLOOKUP(T$1,Services!$A$1:$B$19,2,0)="Exclude"),"",IF($D73=1,IF(OR(price_limit="",price_limit="No Limit"),IF(T73="Yes",1,2),IF(SUMIFS(WhatIf!$G:$G,WhatIf!$A:$A,T$1,WhatIf!$B:$B,T73)&lt;=price_limit,IF(T73="Yes",1,2),"")),""))</f>
        <v/>
      </c>
      <c r="BD73" s="73" t="str">
        <f>IF(OR(U73="",VLOOKUP(U$1,Services!$A$1:$B$19,2,0)="Exclude"),"",IF($D73=1,IF(OR(price_limit="",price_limit="No Limit"),IF(U73="Yes",1,2),IF(SUMIFS(WhatIf!$G:$G,WhatIf!$A:$A,U$1,WhatIf!$B:$B,U73)&lt;=price_limit,IF(U73="Yes",1,2),"")),""))</f>
        <v/>
      </c>
      <c r="BE73" s="3">
        <f t="shared" si="8"/>
        <v>0</v>
      </c>
      <c r="BF73" s="3">
        <f t="shared" si="9"/>
        <v>0</v>
      </c>
      <c r="BG73" s="3">
        <f>IF(MID(highlight_pick,1,1)="#",IF(INDEX(Analysis!$C$7:$E$7,1,VALUE(MID(highlight_pick,2,1)))&lt;&gt;"",IF(INDEX($A73:$BI73,1,MATCH(INDEX(Analysis!$C$7:$E$7,1,VALUE(MID(highlight_pick,2,1))),$1:$1,0))="",0,IF(INDEX($A73:$BI73,1,MATCH(INDEX(Analysis!$C$7:$E$7,1,VALUE(MID(highlight_pick,2,1))),$1:$1,0))="Yes",1,IF(ISNUMBER(SEARCH(INDEX($A73:$BI73,1,MATCH(INDEX(Analysis!$C$7:$E$7,1,VALUE(MID(highlight_pick,2,1))),$1:$1,0)),INDEX(Analysis!$C$9:$E$9,1,VALUE(MID(highlight_pick,2,1))))),2,0))),0),0)</f>
        <v>0</v>
      </c>
      <c r="BH73" s="3">
        <f>IF(MID(highlight_pick,1,1)="#",IF(INDEX(Analysis!$C$10:$E$10,1,VALUE(MID(highlight_pick,2,1)))&lt;&gt;"",IF(INDEX($A73:$BI73,1,MATCH(INDEX(Analysis!$C$10:$E$10,1,VALUE(MID(highlight_pick,2,1))),$1:$1,0))="",0,IF(INDEX($A73:$BI73,1,MATCH(INDEX(Analysis!$C$10:$E$10,1,VALUE(MID(highlight_pick,2,1))),$1:$1,0))="Yes",1,IF(ISNUMBER(SEARCH(INDEX($A73:$BI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row>
    <row r="74" spans="1:61" ht="37.299999999999997" customHeight="1" x14ac:dyDescent="0.3">
      <c r="A74" s="19" t="s">
        <v>16</v>
      </c>
      <c r="B74" s="4" t="s">
        <v>851</v>
      </c>
      <c r="C74" s="4" t="s">
        <v>223</v>
      </c>
      <c r="D74" s="3" t="str">
        <f t="shared" ca="1" si="6"/>
        <v/>
      </c>
      <c r="E74" s="5" t="s">
        <v>1</v>
      </c>
      <c r="F74" s="5" t="s">
        <v>1</v>
      </c>
      <c r="G74" s="5" t="s">
        <v>1</v>
      </c>
      <c r="H74" s="5" t="s">
        <v>1</v>
      </c>
      <c r="I74" s="5" t="s">
        <v>1</v>
      </c>
      <c r="K74" s="5" t="s">
        <v>1</v>
      </c>
      <c r="L74" s="5" t="s">
        <v>1</v>
      </c>
      <c r="M74" s="5" t="s">
        <v>1</v>
      </c>
      <c r="O74" s="6" t="s">
        <v>1</v>
      </c>
      <c r="P74" s="6" t="s">
        <v>1</v>
      </c>
      <c r="Q74" s="6" t="s">
        <v>1</v>
      </c>
      <c r="R74" s="6" t="s">
        <v>1</v>
      </c>
      <c r="T74" s="5" t="s">
        <v>255</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7"/>
        <v/>
      </c>
      <c r="AN74" s="73" t="str">
        <f ca="1">IF(OR(E74="",VLOOKUP(E$1,Services!$A$1:$B$19,2,0)="Exclude"),"",IF($D74=1,IF(OR(price_limit="",price_limit="No Limit"),IF(E74="Yes",1,2),IF(SUMIFS(WhatIf!$G:$G,WhatIf!$A:$A,E$1,WhatIf!$B:$B,E74)&lt;=price_limit,IF(E74="Yes",1,2),"")),""))</f>
        <v/>
      </c>
      <c r="AO74" s="73" t="str">
        <f ca="1">IF(OR(F74="",VLOOKUP(F$1,Services!$A$1:$B$19,2,0)="Exclude"),"",IF($D74=1,IF(OR(price_limit="",price_limit="No Limit"),IF(F74="Yes",1,2),IF(SUMIFS(WhatIf!$G:$G,WhatIf!$A:$A,F$1,WhatIf!$B:$B,F74)&lt;=price_limit,IF(F74="Yes",1,2),"")),""))</f>
        <v/>
      </c>
      <c r="AP74" s="73" t="str">
        <f ca="1">IF(OR(G74="",VLOOKUP(G$1,Services!$A$1:$B$19,2,0)="Exclude"),"",IF($D74=1,IF(OR(price_limit="",price_limit="No Limit"),IF(G74="Yes",1,2),IF(SUMIFS(WhatIf!$G:$G,WhatIf!$A:$A,G$1,WhatIf!$B:$B,G74)&lt;=price_limit,IF(G74="Yes",1,2),"")),""))</f>
        <v/>
      </c>
      <c r="AQ74" s="73" t="str">
        <f ca="1">IF(OR(H74="",VLOOKUP(H$1,Services!$A$1:$B$19,2,0)="Exclude"),"",IF($D74=1,IF(OR(price_limit="",price_limit="No Limit"),IF(H74="Yes",1,2),IF(SUMIFS(WhatIf!$G:$G,WhatIf!$A:$A,H$1,WhatIf!$B:$B,H74)&lt;=price_limit,IF(H74="Yes",1,2),"")),""))</f>
        <v/>
      </c>
      <c r="AR74" s="73" t="str">
        <f ca="1">IF(OR(I74="",VLOOKUP(I$1,Services!$A$1:$B$19,2,0)="Exclude"),"",IF($D74=1,IF(OR(price_limit="",price_limit="No Limit"),IF(I74="Yes",1,2),IF(SUMIFS(WhatIf!$G:$G,WhatIf!$A:$A,I$1,WhatIf!$B:$B,I74)&lt;=price_limit,IF(I74="Yes",1,2),"")),""))</f>
        <v/>
      </c>
      <c r="AS74" s="73" t="str">
        <f>IF(OR(J74="",VLOOKUP(J$1,Services!$A$1:$B$19,2,0)="Exclude"),"",IF($D74=1,IF(OR(price_limit="",price_limit="No Limit"),IF(J74="Yes",1,2),IF(SUMIFS(WhatIf!$G:$G,WhatIf!$A:$A,J$1,WhatIf!$B:$B,J74)&lt;=price_limit,IF(J74="Yes",1,2),"")),""))</f>
        <v/>
      </c>
      <c r="AT74" s="73" t="str">
        <f ca="1">IF(OR(K74="",VLOOKUP(K$1,Services!$A$1:$B$19,2,0)="Exclude"),"",IF($D74=1,IF(OR(price_limit="",price_limit="No Limit"),IF(K74="Yes",1,2),IF(SUMIFS(WhatIf!$G:$G,WhatIf!$A:$A,K$1,WhatIf!$B:$B,K74)&lt;=price_limit,IF(K74="Yes",1,2),"")),""))</f>
        <v/>
      </c>
      <c r="AU74" s="73" t="str">
        <f ca="1">IF(OR(L74="",VLOOKUP(L$1,Services!$A$1:$B$19,2,0)="Exclude"),"",IF($D74=1,IF(OR(price_limit="",price_limit="No Limit"),IF(L74="Yes",1,2),IF(SUMIFS(WhatIf!$G:$G,WhatIf!$A:$A,L$1,WhatIf!$B:$B,L74)&lt;=price_limit,IF(L74="Yes",1,2),"")),""))</f>
        <v/>
      </c>
      <c r="AV74" s="73" t="str">
        <f ca="1">IF(OR(M74="",VLOOKUP(M$1,Services!$A$1:$B$19,2,0)="Exclude"),"",IF($D74=1,IF(OR(price_limit="",price_limit="No Limit"),IF(M74="Yes",1,2),IF(SUMIFS(WhatIf!$G:$G,WhatIf!$A:$A,M$1,WhatIf!$B:$B,M74)&lt;=price_limit,IF(M74="Yes",1,2),"")),""))</f>
        <v/>
      </c>
      <c r="AW74" s="73" t="str">
        <f>IF(OR(N74="",VLOOKUP(N$1,Services!$A$1:$B$19,2,0)="Exclude"),"",IF($D74=1,IF(OR(price_limit="",price_limit="No Limit"),IF(N74="Yes",1,2),IF(SUMIFS(WhatIf!$G:$G,WhatIf!$A:$A,N$1,WhatIf!$B:$B,N74)&lt;=price_limit,IF(N74="Yes",1,2),"")),""))</f>
        <v/>
      </c>
      <c r="AX74" s="73" t="str">
        <f ca="1">IF(OR(O74="",VLOOKUP(O$1,Services!$A$1:$B$19,2,0)="Exclude"),"",IF($D74=1,IF(OR(price_limit="",price_limit="No Limit"),IF(O74="Yes",1,2),IF(SUMIFS(WhatIf!$G:$G,WhatIf!$A:$A,O$1,WhatIf!$B:$B,O74)&lt;=price_limit,IF(O74="Yes",1,2),"")),""))</f>
        <v/>
      </c>
      <c r="AY74" s="73" t="str">
        <f ca="1">IF(OR(P74="",VLOOKUP(P$1,Services!$A$1:$B$19,2,0)="Exclude"),"",IF($D74=1,IF(OR(price_limit="",price_limit="No Limit"),IF(P74="Yes",1,2),IF(SUMIFS(WhatIf!$G:$G,WhatIf!$A:$A,P$1,WhatIf!$B:$B,P74)&lt;=price_limit,IF(P74="Yes",1,2),"")),""))</f>
        <v/>
      </c>
      <c r="AZ74" s="73" t="str">
        <f ca="1">IF(OR(Q74="",VLOOKUP(Q$1,Services!$A$1:$B$19,2,0)="Exclude"),"",IF($D74=1,IF(OR(price_limit="",price_limit="No Limit"),IF(Q74="Yes",1,2),IF(SUMIFS(WhatIf!$G:$G,WhatIf!$A:$A,Q$1,WhatIf!$B:$B,Q74)&lt;=price_limit,IF(Q74="Yes",1,2),"")),""))</f>
        <v/>
      </c>
      <c r="BA74" s="73" t="str">
        <f ca="1">IF(OR(R74="",VLOOKUP(R$1,Services!$A$1:$B$19,2,0)="Exclude"),"",IF($D74=1,IF(OR(price_limit="",price_limit="No Limit"),IF(R74="Yes",1,2),IF(SUMIFS(WhatIf!$G:$G,WhatIf!$A:$A,R$1,WhatIf!$B:$B,R74)&lt;=price_limit,IF(R74="Yes",1,2),"")),""))</f>
        <v/>
      </c>
      <c r="BB74" s="73" t="str">
        <f>IF(OR(S74="",VLOOKUP(S$1,Services!$A$1:$B$19,2,0)="Exclude"),"",IF($D74=1,IF(OR(price_limit="",price_limit="No Limit"),IF(S74="Yes",1,2),IF(SUMIFS(WhatIf!$G:$G,WhatIf!$A:$A,S$1,WhatIf!$B:$B,S74)&lt;=price_limit,IF(S74="Yes",1,2),"")),""))</f>
        <v/>
      </c>
      <c r="BC74" s="73" t="str">
        <f ca="1">IF(OR(T74="",VLOOKUP(T$1,Services!$A$1:$B$19,2,0)="Exclude"),"",IF($D74=1,IF(OR(price_limit="",price_limit="No Limit"),IF(T74="Yes",1,2),IF(SUMIFS(WhatIf!$G:$G,WhatIf!$A:$A,T$1,WhatIf!$B:$B,T74)&lt;=price_limit,IF(T74="Yes",1,2),"")),""))</f>
        <v/>
      </c>
      <c r="BD74" s="73" t="str">
        <f>IF(OR(U74="",VLOOKUP(U$1,Services!$A$1:$B$19,2,0)="Exclude"),"",IF($D74=1,IF(OR(price_limit="",price_limit="No Limit"),IF(U74="Yes",1,2),IF(SUMIFS(WhatIf!$G:$G,WhatIf!$A:$A,U$1,WhatIf!$B:$B,U74)&lt;=price_limit,IF(U74="Yes",1,2),"")),""))</f>
        <v/>
      </c>
      <c r="BE74" s="3">
        <f t="shared" si="8"/>
        <v>0</v>
      </c>
      <c r="BF74" s="3">
        <f t="shared" si="9"/>
        <v>0</v>
      </c>
      <c r="BG74" s="3">
        <f>IF(MID(highlight_pick,1,1)="#",IF(INDEX(Analysis!$C$7:$E$7,1,VALUE(MID(highlight_pick,2,1)))&lt;&gt;"",IF(INDEX($A74:$BI74,1,MATCH(INDEX(Analysis!$C$7:$E$7,1,VALUE(MID(highlight_pick,2,1))),$1:$1,0))="",0,IF(INDEX($A74:$BI74,1,MATCH(INDEX(Analysis!$C$7:$E$7,1,VALUE(MID(highlight_pick,2,1))),$1:$1,0))="Yes",1,IF(ISNUMBER(SEARCH(INDEX($A74:$BI74,1,MATCH(INDEX(Analysis!$C$7:$E$7,1,VALUE(MID(highlight_pick,2,1))),$1:$1,0)),INDEX(Analysis!$C$9:$E$9,1,VALUE(MID(highlight_pick,2,1))))),2,0))),0),0)</f>
        <v>0</v>
      </c>
      <c r="BH74" s="3">
        <f>IF(MID(highlight_pick,1,1)="#",IF(INDEX(Analysis!$C$10:$E$10,1,VALUE(MID(highlight_pick,2,1)))&lt;&gt;"",IF(INDEX($A74:$BI74,1,MATCH(INDEX(Analysis!$C$10:$E$10,1,VALUE(MID(highlight_pick,2,1))),$1:$1,0))="",0,IF(INDEX($A74:$BI74,1,MATCH(INDEX(Analysis!$C$10:$E$10,1,VALUE(MID(highlight_pick,2,1))),$1:$1,0))="Yes",1,IF(ISNUMBER(SEARCH(INDEX($A74:$BI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row>
    <row r="75" spans="1:61" ht="25.75" customHeight="1" x14ac:dyDescent="0.3">
      <c r="A75" s="19" t="s">
        <v>157</v>
      </c>
      <c r="B75" s="4" t="s">
        <v>198</v>
      </c>
      <c r="C75" s="4" t="s">
        <v>223</v>
      </c>
      <c r="D75" s="3" t="str">
        <f t="shared" ca="1" si="6"/>
        <v/>
      </c>
      <c r="E75" s="5" t="s">
        <v>1</v>
      </c>
      <c r="O75" s="6" t="s">
        <v>1</v>
      </c>
      <c r="P75" s="6"/>
      <c r="Q75" s="6" t="s">
        <v>318</v>
      </c>
      <c r="R75" s="6"/>
      <c r="T75" s="5" t="s">
        <v>255</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7"/>
        <v/>
      </c>
      <c r="AN75" s="73" t="str">
        <f ca="1">IF(OR(E75="",VLOOKUP(E$1,Services!$A$1:$B$19,2,0)="Exclude"),"",IF($D75=1,IF(OR(price_limit="",price_limit="No Limit"),IF(E75="Yes",1,2),IF(SUMIFS(WhatIf!$G:$G,WhatIf!$A:$A,E$1,WhatIf!$B:$B,E75)&lt;=price_limit,IF(E75="Yes",1,2),"")),""))</f>
        <v/>
      </c>
      <c r="AO75" s="73" t="str">
        <f>IF(OR(F75="",VLOOKUP(F$1,Services!$A$1:$B$19,2,0)="Exclude"),"",IF($D75=1,IF(OR(price_limit="",price_limit="No Limit"),IF(F75="Yes",1,2),IF(SUMIFS(WhatIf!$G:$G,WhatIf!$A:$A,F$1,WhatIf!$B:$B,F75)&lt;=price_limit,IF(F75="Yes",1,2),"")),""))</f>
        <v/>
      </c>
      <c r="AP75" s="73" t="str">
        <f>IF(OR(G75="",VLOOKUP(G$1,Services!$A$1:$B$19,2,0)="Exclude"),"",IF($D75=1,IF(OR(price_limit="",price_limit="No Limit"),IF(G75="Yes",1,2),IF(SUMIFS(WhatIf!$G:$G,WhatIf!$A:$A,G$1,WhatIf!$B:$B,G75)&lt;=price_limit,IF(G75="Yes",1,2),"")),""))</f>
        <v/>
      </c>
      <c r="AQ75" s="73" t="str">
        <f>IF(OR(H75="",VLOOKUP(H$1,Services!$A$1:$B$19,2,0)="Exclude"),"",IF($D75=1,IF(OR(price_limit="",price_limit="No Limit"),IF(H75="Yes",1,2),IF(SUMIFS(WhatIf!$G:$G,WhatIf!$A:$A,H$1,WhatIf!$B:$B,H75)&lt;=price_limit,IF(H75="Yes",1,2),"")),""))</f>
        <v/>
      </c>
      <c r="AR75" s="73" t="str">
        <f>IF(OR(I75="",VLOOKUP(I$1,Services!$A$1:$B$19,2,0)="Exclude"),"",IF($D75=1,IF(OR(price_limit="",price_limit="No Limit"),IF(I75="Yes",1,2),IF(SUMIFS(WhatIf!$G:$G,WhatIf!$A:$A,I$1,WhatIf!$B:$B,I75)&lt;=price_limit,IF(I75="Yes",1,2),"")),""))</f>
        <v/>
      </c>
      <c r="AS75" s="73" t="str">
        <f>IF(OR(J75="",VLOOKUP(J$1,Services!$A$1:$B$19,2,0)="Exclude"),"",IF($D75=1,IF(OR(price_limit="",price_limit="No Limit"),IF(J75="Yes",1,2),IF(SUMIFS(WhatIf!$G:$G,WhatIf!$A:$A,J$1,WhatIf!$B:$B,J75)&lt;=price_limit,IF(J75="Yes",1,2),"")),""))</f>
        <v/>
      </c>
      <c r="AT75" s="73" t="str">
        <f>IF(OR(K75="",VLOOKUP(K$1,Services!$A$1:$B$19,2,0)="Exclude"),"",IF($D75=1,IF(OR(price_limit="",price_limit="No Limit"),IF(K75="Yes",1,2),IF(SUMIFS(WhatIf!$G:$G,WhatIf!$A:$A,K$1,WhatIf!$B:$B,K75)&lt;=price_limit,IF(K75="Yes",1,2),"")),""))</f>
        <v/>
      </c>
      <c r="AU75" s="73" t="str">
        <f>IF(OR(L75="",VLOOKUP(L$1,Services!$A$1:$B$19,2,0)="Exclude"),"",IF($D75=1,IF(OR(price_limit="",price_limit="No Limit"),IF(L75="Yes",1,2),IF(SUMIFS(WhatIf!$G:$G,WhatIf!$A:$A,L$1,WhatIf!$B:$B,L75)&lt;=price_limit,IF(L75="Yes",1,2),"")),""))</f>
        <v/>
      </c>
      <c r="AV75" s="73" t="str">
        <f>IF(OR(M75="",VLOOKUP(M$1,Services!$A$1:$B$19,2,0)="Exclude"),"",IF($D75=1,IF(OR(price_limit="",price_limit="No Limit"),IF(M75="Yes",1,2),IF(SUMIFS(WhatIf!$G:$G,WhatIf!$A:$A,M$1,WhatIf!$B:$B,M75)&lt;=price_limit,IF(M75="Yes",1,2),"")),""))</f>
        <v/>
      </c>
      <c r="AW75" s="73" t="str">
        <f>IF(OR(N75="",VLOOKUP(N$1,Services!$A$1:$B$19,2,0)="Exclude"),"",IF($D75=1,IF(OR(price_limit="",price_limit="No Limit"),IF(N75="Yes",1,2),IF(SUMIFS(WhatIf!$G:$G,WhatIf!$A:$A,N$1,WhatIf!$B:$B,N75)&lt;=price_limit,IF(N75="Yes",1,2),"")),""))</f>
        <v/>
      </c>
      <c r="AX75" s="73" t="str">
        <f ca="1">IF(OR(O75="",VLOOKUP(O$1,Services!$A$1:$B$19,2,0)="Exclude"),"",IF($D75=1,IF(OR(price_limit="",price_limit="No Limit"),IF(O75="Yes",1,2),IF(SUMIFS(WhatIf!$G:$G,WhatIf!$A:$A,O$1,WhatIf!$B:$B,O75)&lt;=price_limit,IF(O75="Yes",1,2),"")),""))</f>
        <v/>
      </c>
      <c r="AY75" s="73" t="str">
        <f>IF(OR(P75="",VLOOKUP(P$1,Services!$A$1:$B$19,2,0)="Exclude"),"",IF($D75=1,IF(OR(price_limit="",price_limit="No Limit"),IF(P75="Yes",1,2),IF(SUMIFS(WhatIf!$G:$G,WhatIf!$A:$A,P$1,WhatIf!$B:$B,P75)&lt;=price_limit,IF(P75="Yes",1,2),"")),""))</f>
        <v/>
      </c>
      <c r="AZ75" s="73" t="str">
        <f ca="1">IF(OR(Q75="",VLOOKUP(Q$1,Services!$A$1:$B$19,2,0)="Exclude"),"",IF($D75=1,IF(OR(price_limit="",price_limit="No Limit"),IF(Q75="Yes",1,2),IF(SUMIFS(WhatIf!$G:$G,WhatIf!$A:$A,Q$1,WhatIf!$B:$B,Q75)&lt;=price_limit,IF(Q75="Yes",1,2),"")),""))</f>
        <v/>
      </c>
      <c r="BA75" s="73" t="str">
        <f>IF(OR(R75="",VLOOKUP(R$1,Services!$A$1:$B$19,2,0)="Exclude"),"",IF($D75=1,IF(OR(price_limit="",price_limit="No Limit"),IF(R75="Yes",1,2),IF(SUMIFS(WhatIf!$G:$G,WhatIf!$A:$A,R$1,WhatIf!$B:$B,R75)&lt;=price_limit,IF(R75="Yes",1,2),"")),""))</f>
        <v/>
      </c>
      <c r="BB75" s="73" t="str">
        <f>IF(OR(S75="",VLOOKUP(S$1,Services!$A$1:$B$19,2,0)="Exclude"),"",IF($D75=1,IF(OR(price_limit="",price_limit="No Limit"),IF(S75="Yes",1,2),IF(SUMIFS(WhatIf!$G:$G,WhatIf!$A:$A,S$1,WhatIf!$B:$B,S75)&lt;=price_limit,IF(S75="Yes",1,2),"")),""))</f>
        <v/>
      </c>
      <c r="BC75" s="73" t="str">
        <f ca="1">IF(OR(T75="",VLOOKUP(T$1,Services!$A$1:$B$19,2,0)="Exclude"),"",IF($D75=1,IF(OR(price_limit="",price_limit="No Limit"),IF(T75="Yes",1,2),IF(SUMIFS(WhatIf!$G:$G,WhatIf!$A:$A,T$1,WhatIf!$B:$B,T75)&lt;=price_limit,IF(T75="Yes",1,2),"")),""))</f>
        <v/>
      </c>
      <c r="BD75" s="73" t="str">
        <f>IF(OR(U75="",VLOOKUP(U$1,Services!$A$1:$B$19,2,0)="Exclude"),"",IF($D75=1,IF(OR(price_limit="",price_limit="No Limit"),IF(U75="Yes",1,2),IF(SUMIFS(WhatIf!$G:$G,WhatIf!$A:$A,U$1,WhatIf!$B:$B,U75)&lt;=price_limit,IF(U75="Yes",1,2),"")),""))</f>
        <v/>
      </c>
      <c r="BE75" s="3">
        <f t="shared" si="8"/>
        <v>0</v>
      </c>
      <c r="BF75" s="3">
        <f t="shared" si="9"/>
        <v>0</v>
      </c>
      <c r="BG75" s="3">
        <f>IF(MID(highlight_pick,1,1)="#",IF(INDEX(Analysis!$C$7:$E$7,1,VALUE(MID(highlight_pick,2,1)))&lt;&gt;"",IF(INDEX($A75:$BI75,1,MATCH(INDEX(Analysis!$C$7:$E$7,1,VALUE(MID(highlight_pick,2,1))),$1:$1,0))="",0,IF(INDEX($A75:$BI75,1,MATCH(INDEX(Analysis!$C$7:$E$7,1,VALUE(MID(highlight_pick,2,1))),$1:$1,0))="Yes",1,IF(ISNUMBER(SEARCH(INDEX($A75:$BI75,1,MATCH(INDEX(Analysis!$C$7:$E$7,1,VALUE(MID(highlight_pick,2,1))),$1:$1,0)),INDEX(Analysis!$C$9:$E$9,1,VALUE(MID(highlight_pick,2,1))))),2,0))),0),0)</f>
        <v>0</v>
      </c>
      <c r="BH75" s="3">
        <f>IF(MID(highlight_pick,1,1)="#",IF(INDEX(Analysis!$C$10:$E$10,1,VALUE(MID(highlight_pick,2,1)))&lt;&gt;"",IF(INDEX($A75:$BI75,1,MATCH(INDEX(Analysis!$C$10:$E$10,1,VALUE(MID(highlight_pick,2,1))),$1:$1,0))="",0,IF(INDEX($A75:$BI75,1,MATCH(INDEX(Analysis!$C$10:$E$10,1,VALUE(MID(highlight_pick,2,1))),$1:$1,0))="Yes",1,IF(ISNUMBER(SEARCH(INDEX($A75:$BI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row>
    <row r="76" spans="1:61" ht="24.9" x14ac:dyDescent="0.3">
      <c r="A76" s="19" t="s">
        <v>601</v>
      </c>
      <c r="C76" s="4" t="s">
        <v>482</v>
      </c>
      <c r="D76" s="3" t="str">
        <f t="shared" ca="1" si="6"/>
        <v/>
      </c>
      <c r="F76" s="5" t="s">
        <v>559</v>
      </c>
      <c r="G76" s="5" t="s">
        <v>559</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7"/>
        <v/>
      </c>
      <c r="AN76" s="73" t="str">
        <f>IF(OR(E76="",VLOOKUP(E$1,Services!$A$1:$B$19,2,0)="Exclude"),"",IF($D76=1,IF(OR(price_limit="",price_limit="No Limit"),IF(E76="Yes",1,2),IF(SUMIFS(WhatIf!$G:$G,WhatIf!$A:$A,E$1,WhatIf!$B:$B,E76)&lt;=price_limit,IF(E76="Yes",1,2),"")),""))</f>
        <v/>
      </c>
      <c r="AO76" s="73" t="str">
        <f ca="1">IF(OR(F76="",VLOOKUP(F$1,Services!$A$1:$B$19,2,0)="Exclude"),"",IF($D76=1,IF(OR(price_limit="",price_limit="No Limit"),IF(F76="Yes",1,2),IF(SUMIFS(WhatIf!$G:$G,WhatIf!$A:$A,F$1,WhatIf!$B:$B,F76)&lt;=price_limit,IF(F76="Yes",1,2),"")),""))</f>
        <v/>
      </c>
      <c r="AP76" s="73" t="str">
        <f ca="1">IF(OR(G76="",VLOOKUP(G$1,Services!$A$1:$B$19,2,0)="Exclude"),"",IF($D76=1,IF(OR(price_limit="",price_limit="No Limit"),IF(G76="Yes",1,2),IF(SUMIFS(WhatIf!$G:$G,WhatIf!$A:$A,G$1,WhatIf!$B:$B,G76)&lt;=price_limit,IF(G76="Yes",1,2),"")),""))</f>
        <v/>
      </c>
      <c r="AQ76" s="73" t="str">
        <f>IF(OR(H76="",VLOOKUP(H$1,Services!$A$1:$B$19,2,0)="Exclude"),"",IF($D76=1,IF(OR(price_limit="",price_limit="No Limit"),IF(H76="Yes",1,2),IF(SUMIFS(WhatIf!$G:$G,WhatIf!$A:$A,H$1,WhatIf!$B:$B,H76)&lt;=price_limit,IF(H76="Yes",1,2),"")),""))</f>
        <v/>
      </c>
      <c r="AR76" s="73" t="str">
        <f>IF(OR(I76="",VLOOKUP(I$1,Services!$A$1:$B$19,2,0)="Exclude"),"",IF($D76=1,IF(OR(price_limit="",price_limit="No Limit"),IF(I76="Yes",1,2),IF(SUMIFS(WhatIf!$G:$G,WhatIf!$A:$A,I$1,WhatIf!$B:$B,I76)&lt;=price_limit,IF(I76="Yes",1,2),"")),""))</f>
        <v/>
      </c>
      <c r="AS76" s="73" t="str">
        <f>IF(OR(J76="",VLOOKUP(J$1,Services!$A$1:$B$19,2,0)="Exclude"),"",IF($D76=1,IF(OR(price_limit="",price_limit="No Limit"),IF(J76="Yes",1,2),IF(SUMIFS(WhatIf!$G:$G,WhatIf!$A:$A,J$1,WhatIf!$B:$B,J76)&lt;=price_limit,IF(J76="Yes",1,2),"")),""))</f>
        <v/>
      </c>
      <c r="AT76" s="73" t="str">
        <f>IF(OR(K76="",VLOOKUP(K$1,Services!$A$1:$B$19,2,0)="Exclude"),"",IF($D76=1,IF(OR(price_limit="",price_limit="No Limit"),IF(K76="Yes",1,2),IF(SUMIFS(WhatIf!$G:$G,WhatIf!$A:$A,K$1,WhatIf!$B:$B,K76)&lt;=price_limit,IF(K76="Yes",1,2),"")),""))</f>
        <v/>
      </c>
      <c r="AU76" s="73" t="str">
        <f>IF(OR(L76="",VLOOKUP(L$1,Services!$A$1:$B$19,2,0)="Exclude"),"",IF($D76=1,IF(OR(price_limit="",price_limit="No Limit"),IF(L76="Yes",1,2),IF(SUMIFS(WhatIf!$G:$G,WhatIf!$A:$A,L$1,WhatIf!$B:$B,L76)&lt;=price_limit,IF(L76="Yes",1,2),"")),""))</f>
        <v/>
      </c>
      <c r="AV76" s="73" t="str">
        <f>IF(OR(M76="",VLOOKUP(M$1,Services!$A$1:$B$19,2,0)="Exclude"),"",IF($D76=1,IF(OR(price_limit="",price_limit="No Limit"),IF(M76="Yes",1,2),IF(SUMIFS(WhatIf!$G:$G,WhatIf!$A:$A,M$1,WhatIf!$B:$B,M76)&lt;=price_limit,IF(M76="Yes",1,2),"")),""))</f>
        <v/>
      </c>
      <c r="AW76" s="73" t="str">
        <f>IF(OR(N76="",VLOOKUP(N$1,Services!$A$1:$B$19,2,0)="Exclude"),"",IF($D76=1,IF(OR(price_limit="",price_limit="No Limit"),IF(N76="Yes",1,2),IF(SUMIFS(WhatIf!$G:$G,WhatIf!$A:$A,N$1,WhatIf!$B:$B,N76)&lt;=price_limit,IF(N76="Yes",1,2),"")),""))</f>
        <v/>
      </c>
      <c r="AX76" s="73" t="str">
        <f>IF(OR(O76="",VLOOKUP(O$1,Services!$A$1:$B$19,2,0)="Exclude"),"",IF($D76=1,IF(OR(price_limit="",price_limit="No Limit"),IF(O76="Yes",1,2),IF(SUMIFS(WhatIf!$G:$G,WhatIf!$A:$A,O$1,WhatIf!$B:$B,O76)&lt;=price_limit,IF(O76="Yes",1,2),"")),""))</f>
        <v/>
      </c>
      <c r="AY76" s="73" t="str">
        <f>IF(OR(P76="",VLOOKUP(P$1,Services!$A$1:$B$19,2,0)="Exclude"),"",IF($D76=1,IF(OR(price_limit="",price_limit="No Limit"),IF(P76="Yes",1,2),IF(SUMIFS(WhatIf!$G:$G,WhatIf!$A:$A,P$1,WhatIf!$B:$B,P76)&lt;=price_limit,IF(P76="Yes",1,2),"")),""))</f>
        <v/>
      </c>
      <c r="AZ76" s="73" t="str">
        <f>IF(OR(Q76="",VLOOKUP(Q$1,Services!$A$1:$B$19,2,0)="Exclude"),"",IF($D76=1,IF(OR(price_limit="",price_limit="No Limit"),IF(Q76="Yes",1,2),IF(SUMIFS(WhatIf!$G:$G,WhatIf!$A:$A,Q$1,WhatIf!$B:$B,Q76)&lt;=price_limit,IF(Q76="Yes",1,2),"")),""))</f>
        <v/>
      </c>
      <c r="BA76" s="73" t="str">
        <f>IF(OR(R76="",VLOOKUP(R$1,Services!$A$1:$B$19,2,0)="Exclude"),"",IF($D76=1,IF(OR(price_limit="",price_limit="No Limit"),IF(R76="Yes",1,2),IF(SUMIFS(WhatIf!$G:$G,WhatIf!$A:$A,R$1,WhatIf!$B:$B,R76)&lt;=price_limit,IF(R76="Yes",1,2),"")),""))</f>
        <v/>
      </c>
      <c r="BB76" s="73" t="str">
        <f>IF(OR(S76="",VLOOKUP(S$1,Services!$A$1:$B$19,2,0)="Exclude"),"",IF($D76=1,IF(OR(price_limit="",price_limit="No Limit"),IF(S76="Yes",1,2),IF(SUMIFS(WhatIf!$G:$G,WhatIf!$A:$A,S$1,WhatIf!$B:$B,S76)&lt;=price_limit,IF(S76="Yes",1,2),"")),""))</f>
        <v/>
      </c>
      <c r="BC76" s="73" t="str">
        <f>IF(OR(T76="",VLOOKUP(T$1,Services!$A$1:$B$19,2,0)="Exclude"),"",IF($D76=1,IF(OR(price_limit="",price_limit="No Limit"),IF(T76="Yes",1,2),IF(SUMIFS(WhatIf!$G:$G,WhatIf!$A:$A,T$1,WhatIf!$B:$B,T76)&lt;=price_limit,IF(T76="Yes",1,2),"")),""))</f>
        <v/>
      </c>
      <c r="BD76" s="73" t="str">
        <f>IF(OR(U76="",VLOOKUP(U$1,Services!$A$1:$B$19,2,0)="Exclude"),"",IF($D76=1,IF(OR(price_limit="",price_limit="No Limit"),IF(U76="Yes",1,2),IF(SUMIFS(WhatIf!$G:$G,WhatIf!$A:$A,U$1,WhatIf!$B:$B,U76)&lt;=price_limit,IF(U76="Yes",1,2),"")),""))</f>
        <v/>
      </c>
      <c r="BE76" s="3">
        <f t="shared" si="8"/>
        <v>0</v>
      </c>
      <c r="BF76" s="3">
        <f t="shared" si="9"/>
        <v>0</v>
      </c>
      <c r="BG76" s="3">
        <f>IF(MID(highlight_pick,1,1)="#",IF(INDEX(Analysis!$C$7:$E$7,1,VALUE(MID(highlight_pick,2,1)))&lt;&gt;"",IF(INDEX($A76:$BI76,1,MATCH(INDEX(Analysis!$C$7:$E$7,1,VALUE(MID(highlight_pick,2,1))),$1:$1,0))="",0,IF(INDEX($A76:$BI76,1,MATCH(INDEX(Analysis!$C$7:$E$7,1,VALUE(MID(highlight_pick,2,1))),$1:$1,0))="Yes",1,IF(ISNUMBER(SEARCH(INDEX($A76:$BI76,1,MATCH(INDEX(Analysis!$C$7:$E$7,1,VALUE(MID(highlight_pick,2,1))),$1:$1,0)),INDEX(Analysis!$C$9:$E$9,1,VALUE(MID(highlight_pick,2,1))))),2,0))),0),0)</f>
        <v>0</v>
      </c>
      <c r="BH76" s="3">
        <f>IF(MID(highlight_pick,1,1)="#",IF(INDEX(Analysis!$C$10:$E$10,1,VALUE(MID(highlight_pick,2,1)))&lt;&gt;"",IF(INDEX($A76:$BI76,1,MATCH(INDEX(Analysis!$C$10:$E$10,1,VALUE(MID(highlight_pick,2,1))),$1:$1,0))="",0,IF(INDEX($A76:$BI76,1,MATCH(INDEX(Analysis!$C$10:$E$10,1,VALUE(MID(highlight_pick,2,1))),$1:$1,0))="Yes",1,IF(ISNUMBER(SEARCH(INDEX($A76:$BI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row>
    <row r="77" spans="1:61" ht="24.9" x14ac:dyDescent="0.3">
      <c r="A77" s="19" t="s">
        <v>607</v>
      </c>
      <c r="C77" s="4" t="s">
        <v>482</v>
      </c>
      <c r="D77" s="3" t="str">
        <f t="shared" ca="1" si="6"/>
        <v/>
      </c>
      <c r="F77" s="5" t="s">
        <v>559</v>
      </c>
      <c r="G77" s="5" t="s">
        <v>559</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7"/>
        <v/>
      </c>
      <c r="AN77" s="73" t="str">
        <f>IF(OR(E77="",VLOOKUP(E$1,Services!$A$1:$B$19,2,0)="Exclude"),"",IF($D77=1,IF(OR(price_limit="",price_limit="No Limit"),IF(E77="Yes",1,2),IF(SUMIFS(WhatIf!$G:$G,WhatIf!$A:$A,E$1,WhatIf!$B:$B,E77)&lt;=price_limit,IF(E77="Yes",1,2),"")),""))</f>
        <v/>
      </c>
      <c r="AO77" s="73" t="str">
        <f ca="1">IF(OR(F77="",VLOOKUP(F$1,Services!$A$1:$B$19,2,0)="Exclude"),"",IF($D77=1,IF(OR(price_limit="",price_limit="No Limit"),IF(F77="Yes",1,2),IF(SUMIFS(WhatIf!$G:$G,WhatIf!$A:$A,F$1,WhatIf!$B:$B,F77)&lt;=price_limit,IF(F77="Yes",1,2),"")),""))</f>
        <v/>
      </c>
      <c r="AP77" s="73" t="str">
        <f ca="1">IF(OR(G77="",VLOOKUP(G$1,Services!$A$1:$B$19,2,0)="Exclude"),"",IF($D77=1,IF(OR(price_limit="",price_limit="No Limit"),IF(G77="Yes",1,2),IF(SUMIFS(WhatIf!$G:$G,WhatIf!$A:$A,G$1,WhatIf!$B:$B,G77)&lt;=price_limit,IF(G77="Yes",1,2),"")),""))</f>
        <v/>
      </c>
      <c r="AQ77" s="73" t="str">
        <f>IF(OR(H77="",VLOOKUP(H$1,Services!$A$1:$B$19,2,0)="Exclude"),"",IF($D77=1,IF(OR(price_limit="",price_limit="No Limit"),IF(H77="Yes",1,2),IF(SUMIFS(WhatIf!$G:$G,WhatIf!$A:$A,H$1,WhatIf!$B:$B,H77)&lt;=price_limit,IF(H77="Yes",1,2),"")),""))</f>
        <v/>
      </c>
      <c r="AR77" s="73" t="str">
        <f>IF(OR(I77="",VLOOKUP(I$1,Services!$A$1:$B$19,2,0)="Exclude"),"",IF($D77=1,IF(OR(price_limit="",price_limit="No Limit"),IF(I77="Yes",1,2),IF(SUMIFS(WhatIf!$G:$G,WhatIf!$A:$A,I$1,WhatIf!$B:$B,I77)&lt;=price_limit,IF(I77="Yes",1,2),"")),""))</f>
        <v/>
      </c>
      <c r="AS77" s="73" t="str">
        <f>IF(OR(J77="",VLOOKUP(J$1,Services!$A$1:$B$19,2,0)="Exclude"),"",IF($D77=1,IF(OR(price_limit="",price_limit="No Limit"),IF(J77="Yes",1,2),IF(SUMIFS(WhatIf!$G:$G,WhatIf!$A:$A,J$1,WhatIf!$B:$B,J77)&lt;=price_limit,IF(J77="Yes",1,2),"")),""))</f>
        <v/>
      </c>
      <c r="AT77" s="73" t="str">
        <f>IF(OR(K77="",VLOOKUP(K$1,Services!$A$1:$B$19,2,0)="Exclude"),"",IF($D77=1,IF(OR(price_limit="",price_limit="No Limit"),IF(K77="Yes",1,2),IF(SUMIFS(WhatIf!$G:$G,WhatIf!$A:$A,K$1,WhatIf!$B:$B,K77)&lt;=price_limit,IF(K77="Yes",1,2),"")),""))</f>
        <v/>
      </c>
      <c r="AU77" s="73" t="str">
        <f>IF(OR(L77="",VLOOKUP(L$1,Services!$A$1:$B$19,2,0)="Exclude"),"",IF($D77=1,IF(OR(price_limit="",price_limit="No Limit"),IF(L77="Yes",1,2),IF(SUMIFS(WhatIf!$G:$G,WhatIf!$A:$A,L$1,WhatIf!$B:$B,L77)&lt;=price_limit,IF(L77="Yes",1,2),"")),""))</f>
        <v/>
      </c>
      <c r="AV77" s="73" t="str">
        <f>IF(OR(M77="",VLOOKUP(M$1,Services!$A$1:$B$19,2,0)="Exclude"),"",IF($D77=1,IF(OR(price_limit="",price_limit="No Limit"),IF(M77="Yes",1,2),IF(SUMIFS(WhatIf!$G:$G,WhatIf!$A:$A,M$1,WhatIf!$B:$B,M77)&lt;=price_limit,IF(M77="Yes",1,2),"")),""))</f>
        <v/>
      </c>
      <c r="AW77" s="73" t="str">
        <f>IF(OR(N77="",VLOOKUP(N$1,Services!$A$1:$B$19,2,0)="Exclude"),"",IF($D77=1,IF(OR(price_limit="",price_limit="No Limit"),IF(N77="Yes",1,2),IF(SUMIFS(WhatIf!$G:$G,WhatIf!$A:$A,N$1,WhatIf!$B:$B,N77)&lt;=price_limit,IF(N77="Yes",1,2),"")),""))</f>
        <v/>
      </c>
      <c r="AX77" s="73" t="str">
        <f>IF(OR(O77="",VLOOKUP(O$1,Services!$A$1:$B$19,2,0)="Exclude"),"",IF($D77=1,IF(OR(price_limit="",price_limit="No Limit"),IF(O77="Yes",1,2),IF(SUMIFS(WhatIf!$G:$G,WhatIf!$A:$A,O$1,WhatIf!$B:$B,O77)&lt;=price_limit,IF(O77="Yes",1,2),"")),""))</f>
        <v/>
      </c>
      <c r="AY77" s="73" t="str">
        <f>IF(OR(P77="",VLOOKUP(P$1,Services!$A$1:$B$19,2,0)="Exclude"),"",IF($D77=1,IF(OR(price_limit="",price_limit="No Limit"),IF(P77="Yes",1,2),IF(SUMIFS(WhatIf!$G:$G,WhatIf!$A:$A,P$1,WhatIf!$B:$B,P77)&lt;=price_limit,IF(P77="Yes",1,2),"")),""))</f>
        <v/>
      </c>
      <c r="AZ77" s="73" t="str">
        <f>IF(OR(Q77="",VLOOKUP(Q$1,Services!$A$1:$B$19,2,0)="Exclude"),"",IF($D77=1,IF(OR(price_limit="",price_limit="No Limit"),IF(Q77="Yes",1,2),IF(SUMIFS(WhatIf!$G:$G,WhatIf!$A:$A,Q$1,WhatIf!$B:$B,Q77)&lt;=price_limit,IF(Q77="Yes",1,2),"")),""))</f>
        <v/>
      </c>
      <c r="BA77" s="73" t="str">
        <f>IF(OR(R77="",VLOOKUP(R$1,Services!$A$1:$B$19,2,0)="Exclude"),"",IF($D77=1,IF(OR(price_limit="",price_limit="No Limit"),IF(R77="Yes",1,2),IF(SUMIFS(WhatIf!$G:$G,WhatIf!$A:$A,R$1,WhatIf!$B:$B,R77)&lt;=price_limit,IF(R77="Yes",1,2),"")),""))</f>
        <v/>
      </c>
      <c r="BB77" s="73" t="str">
        <f>IF(OR(S77="",VLOOKUP(S$1,Services!$A$1:$B$19,2,0)="Exclude"),"",IF($D77=1,IF(OR(price_limit="",price_limit="No Limit"),IF(S77="Yes",1,2),IF(SUMIFS(WhatIf!$G:$G,WhatIf!$A:$A,S$1,WhatIf!$B:$B,S77)&lt;=price_limit,IF(S77="Yes",1,2),"")),""))</f>
        <v/>
      </c>
      <c r="BC77" s="73" t="str">
        <f>IF(OR(T77="",VLOOKUP(T$1,Services!$A$1:$B$19,2,0)="Exclude"),"",IF($D77=1,IF(OR(price_limit="",price_limit="No Limit"),IF(T77="Yes",1,2),IF(SUMIFS(WhatIf!$G:$G,WhatIf!$A:$A,T$1,WhatIf!$B:$B,T77)&lt;=price_limit,IF(T77="Yes",1,2),"")),""))</f>
        <v/>
      </c>
      <c r="BD77" s="73" t="str">
        <f>IF(OR(U77="",VLOOKUP(U$1,Services!$A$1:$B$19,2,0)="Exclude"),"",IF($D77=1,IF(OR(price_limit="",price_limit="No Limit"),IF(U77="Yes",1,2),IF(SUMIFS(WhatIf!$G:$G,WhatIf!$A:$A,U$1,WhatIf!$B:$B,U77)&lt;=price_limit,IF(U77="Yes",1,2),"")),""))</f>
        <v/>
      </c>
      <c r="BE77" s="3">
        <f t="shared" si="8"/>
        <v>0</v>
      </c>
      <c r="BF77" s="3">
        <f t="shared" si="9"/>
        <v>0</v>
      </c>
      <c r="BG77" s="3">
        <f>IF(MID(highlight_pick,1,1)="#",IF(INDEX(Analysis!$C$7:$E$7,1,VALUE(MID(highlight_pick,2,1)))&lt;&gt;"",IF(INDEX($A77:$BI77,1,MATCH(INDEX(Analysis!$C$7:$E$7,1,VALUE(MID(highlight_pick,2,1))),$1:$1,0))="",0,IF(INDEX($A77:$BI77,1,MATCH(INDEX(Analysis!$C$7:$E$7,1,VALUE(MID(highlight_pick,2,1))),$1:$1,0))="Yes",1,IF(ISNUMBER(SEARCH(INDEX($A77:$BI77,1,MATCH(INDEX(Analysis!$C$7:$E$7,1,VALUE(MID(highlight_pick,2,1))),$1:$1,0)),INDEX(Analysis!$C$9:$E$9,1,VALUE(MID(highlight_pick,2,1))))),2,0))),0),0)</f>
        <v>0</v>
      </c>
      <c r="BH77" s="3">
        <f>IF(MID(highlight_pick,1,1)="#",IF(INDEX(Analysis!$C$10:$E$10,1,VALUE(MID(highlight_pick,2,1)))&lt;&gt;"",IF(INDEX($A77:$BI77,1,MATCH(INDEX(Analysis!$C$10:$E$10,1,VALUE(MID(highlight_pick,2,1))),$1:$1,0))="",0,IF(INDEX($A77:$BI77,1,MATCH(INDEX(Analysis!$C$10:$E$10,1,VALUE(MID(highlight_pick,2,1))),$1:$1,0))="Yes",1,IF(ISNUMBER(SEARCH(INDEX($A77:$BI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row>
    <row r="78" spans="1:61" ht="24.9" x14ac:dyDescent="0.3">
      <c r="A78" s="19" t="s">
        <v>608</v>
      </c>
      <c r="C78" s="4" t="s">
        <v>482</v>
      </c>
      <c r="D78" s="3" t="str">
        <f t="shared" ca="1" si="6"/>
        <v/>
      </c>
      <c r="F78" s="5" t="s">
        <v>559</v>
      </c>
      <c r="G78" s="5" t="s">
        <v>559</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7"/>
        <v/>
      </c>
      <c r="AN78" s="73" t="str">
        <f>IF(OR(E78="",VLOOKUP(E$1,Services!$A$1:$B$19,2,0)="Exclude"),"",IF($D78=1,IF(OR(price_limit="",price_limit="No Limit"),IF(E78="Yes",1,2),IF(SUMIFS(WhatIf!$G:$G,WhatIf!$A:$A,E$1,WhatIf!$B:$B,E78)&lt;=price_limit,IF(E78="Yes",1,2),"")),""))</f>
        <v/>
      </c>
      <c r="AO78" s="73" t="str">
        <f ca="1">IF(OR(F78="",VLOOKUP(F$1,Services!$A$1:$B$19,2,0)="Exclude"),"",IF($D78=1,IF(OR(price_limit="",price_limit="No Limit"),IF(F78="Yes",1,2),IF(SUMIFS(WhatIf!$G:$G,WhatIf!$A:$A,F$1,WhatIf!$B:$B,F78)&lt;=price_limit,IF(F78="Yes",1,2),"")),""))</f>
        <v/>
      </c>
      <c r="AP78" s="73" t="str">
        <f ca="1">IF(OR(G78="",VLOOKUP(G$1,Services!$A$1:$B$19,2,0)="Exclude"),"",IF($D78=1,IF(OR(price_limit="",price_limit="No Limit"),IF(G78="Yes",1,2),IF(SUMIFS(WhatIf!$G:$G,WhatIf!$A:$A,G$1,WhatIf!$B:$B,G78)&lt;=price_limit,IF(G78="Yes",1,2),"")),""))</f>
        <v/>
      </c>
      <c r="AQ78" s="73" t="str">
        <f>IF(OR(H78="",VLOOKUP(H$1,Services!$A$1:$B$19,2,0)="Exclude"),"",IF($D78=1,IF(OR(price_limit="",price_limit="No Limit"),IF(H78="Yes",1,2),IF(SUMIFS(WhatIf!$G:$G,WhatIf!$A:$A,H$1,WhatIf!$B:$B,H78)&lt;=price_limit,IF(H78="Yes",1,2),"")),""))</f>
        <v/>
      </c>
      <c r="AR78" s="73" t="str">
        <f>IF(OR(I78="",VLOOKUP(I$1,Services!$A$1:$B$19,2,0)="Exclude"),"",IF($D78=1,IF(OR(price_limit="",price_limit="No Limit"),IF(I78="Yes",1,2),IF(SUMIFS(WhatIf!$G:$G,WhatIf!$A:$A,I$1,WhatIf!$B:$B,I78)&lt;=price_limit,IF(I78="Yes",1,2),"")),""))</f>
        <v/>
      </c>
      <c r="AS78" s="73" t="str">
        <f>IF(OR(J78="",VLOOKUP(J$1,Services!$A$1:$B$19,2,0)="Exclude"),"",IF($D78=1,IF(OR(price_limit="",price_limit="No Limit"),IF(J78="Yes",1,2),IF(SUMIFS(WhatIf!$G:$G,WhatIf!$A:$A,J$1,WhatIf!$B:$B,J78)&lt;=price_limit,IF(J78="Yes",1,2),"")),""))</f>
        <v/>
      </c>
      <c r="AT78" s="73" t="str">
        <f>IF(OR(K78="",VLOOKUP(K$1,Services!$A$1:$B$19,2,0)="Exclude"),"",IF($D78=1,IF(OR(price_limit="",price_limit="No Limit"),IF(K78="Yes",1,2),IF(SUMIFS(WhatIf!$G:$G,WhatIf!$A:$A,K$1,WhatIf!$B:$B,K78)&lt;=price_limit,IF(K78="Yes",1,2),"")),""))</f>
        <v/>
      </c>
      <c r="AU78" s="73" t="str">
        <f>IF(OR(L78="",VLOOKUP(L$1,Services!$A$1:$B$19,2,0)="Exclude"),"",IF($D78=1,IF(OR(price_limit="",price_limit="No Limit"),IF(L78="Yes",1,2),IF(SUMIFS(WhatIf!$G:$G,WhatIf!$A:$A,L$1,WhatIf!$B:$B,L78)&lt;=price_limit,IF(L78="Yes",1,2),"")),""))</f>
        <v/>
      </c>
      <c r="AV78" s="73" t="str">
        <f>IF(OR(M78="",VLOOKUP(M$1,Services!$A$1:$B$19,2,0)="Exclude"),"",IF($D78=1,IF(OR(price_limit="",price_limit="No Limit"),IF(M78="Yes",1,2),IF(SUMIFS(WhatIf!$G:$G,WhatIf!$A:$A,M$1,WhatIf!$B:$B,M78)&lt;=price_limit,IF(M78="Yes",1,2),"")),""))</f>
        <v/>
      </c>
      <c r="AW78" s="73" t="str">
        <f>IF(OR(N78="",VLOOKUP(N$1,Services!$A$1:$B$19,2,0)="Exclude"),"",IF($D78=1,IF(OR(price_limit="",price_limit="No Limit"),IF(N78="Yes",1,2),IF(SUMIFS(WhatIf!$G:$G,WhatIf!$A:$A,N$1,WhatIf!$B:$B,N78)&lt;=price_limit,IF(N78="Yes",1,2),"")),""))</f>
        <v/>
      </c>
      <c r="AX78" s="73" t="str">
        <f>IF(OR(O78="",VLOOKUP(O$1,Services!$A$1:$B$19,2,0)="Exclude"),"",IF($D78=1,IF(OR(price_limit="",price_limit="No Limit"),IF(O78="Yes",1,2),IF(SUMIFS(WhatIf!$G:$G,WhatIf!$A:$A,O$1,WhatIf!$B:$B,O78)&lt;=price_limit,IF(O78="Yes",1,2),"")),""))</f>
        <v/>
      </c>
      <c r="AY78" s="73" t="str">
        <f>IF(OR(P78="",VLOOKUP(P$1,Services!$A$1:$B$19,2,0)="Exclude"),"",IF($D78=1,IF(OR(price_limit="",price_limit="No Limit"),IF(P78="Yes",1,2),IF(SUMIFS(WhatIf!$G:$G,WhatIf!$A:$A,P$1,WhatIf!$B:$B,P78)&lt;=price_limit,IF(P78="Yes",1,2),"")),""))</f>
        <v/>
      </c>
      <c r="AZ78" s="73" t="str">
        <f>IF(OR(Q78="",VLOOKUP(Q$1,Services!$A$1:$B$19,2,0)="Exclude"),"",IF($D78=1,IF(OR(price_limit="",price_limit="No Limit"),IF(Q78="Yes",1,2),IF(SUMIFS(WhatIf!$G:$G,WhatIf!$A:$A,Q$1,WhatIf!$B:$B,Q78)&lt;=price_limit,IF(Q78="Yes",1,2),"")),""))</f>
        <v/>
      </c>
      <c r="BA78" s="73" t="str">
        <f>IF(OR(R78="",VLOOKUP(R$1,Services!$A$1:$B$19,2,0)="Exclude"),"",IF($D78=1,IF(OR(price_limit="",price_limit="No Limit"),IF(R78="Yes",1,2),IF(SUMIFS(WhatIf!$G:$G,WhatIf!$A:$A,R$1,WhatIf!$B:$B,R78)&lt;=price_limit,IF(R78="Yes",1,2),"")),""))</f>
        <v/>
      </c>
      <c r="BB78" s="73" t="str">
        <f>IF(OR(S78="",VLOOKUP(S$1,Services!$A$1:$B$19,2,0)="Exclude"),"",IF($D78=1,IF(OR(price_limit="",price_limit="No Limit"),IF(S78="Yes",1,2),IF(SUMIFS(WhatIf!$G:$G,WhatIf!$A:$A,S$1,WhatIf!$B:$B,S78)&lt;=price_limit,IF(S78="Yes",1,2),"")),""))</f>
        <v/>
      </c>
      <c r="BC78" s="73" t="str">
        <f>IF(OR(T78="",VLOOKUP(T$1,Services!$A$1:$B$19,2,0)="Exclude"),"",IF($D78=1,IF(OR(price_limit="",price_limit="No Limit"),IF(T78="Yes",1,2),IF(SUMIFS(WhatIf!$G:$G,WhatIf!$A:$A,T$1,WhatIf!$B:$B,T78)&lt;=price_limit,IF(T78="Yes",1,2),"")),""))</f>
        <v/>
      </c>
      <c r="BD78" s="73" t="str">
        <f>IF(OR(U78="",VLOOKUP(U$1,Services!$A$1:$B$19,2,0)="Exclude"),"",IF($D78=1,IF(OR(price_limit="",price_limit="No Limit"),IF(U78="Yes",1,2),IF(SUMIFS(WhatIf!$G:$G,WhatIf!$A:$A,U$1,WhatIf!$B:$B,U78)&lt;=price_limit,IF(U78="Yes",1,2),"")),""))</f>
        <v/>
      </c>
      <c r="BE78" s="3">
        <f t="shared" si="8"/>
        <v>0</v>
      </c>
      <c r="BF78" s="3">
        <f t="shared" si="9"/>
        <v>0</v>
      </c>
      <c r="BG78" s="3">
        <f>IF(MID(highlight_pick,1,1)="#",IF(INDEX(Analysis!$C$7:$E$7,1,VALUE(MID(highlight_pick,2,1)))&lt;&gt;"",IF(INDEX($A78:$BI78,1,MATCH(INDEX(Analysis!$C$7:$E$7,1,VALUE(MID(highlight_pick,2,1))),$1:$1,0))="",0,IF(INDEX($A78:$BI78,1,MATCH(INDEX(Analysis!$C$7:$E$7,1,VALUE(MID(highlight_pick,2,1))),$1:$1,0))="Yes",1,IF(ISNUMBER(SEARCH(INDEX($A78:$BI78,1,MATCH(INDEX(Analysis!$C$7:$E$7,1,VALUE(MID(highlight_pick,2,1))),$1:$1,0)),INDEX(Analysis!$C$9:$E$9,1,VALUE(MID(highlight_pick,2,1))))),2,0))),0),0)</f>
        <v>0</v>
      </c>
      <c r="BH78" s="3">
        <f>IF(MID(highlight_pick,1,1)="#",IF(INDEX(Analysis!$C$10:$E$10,1,VALUE(MID(highlight_pick,2,1)))&lt;&gt;"",IF(INDEX($A78:$BI78,1,MATCH(INDEX(Analysis!$C$10:$E$10,1,VALUE(MID(highlight_pick,2,1))),$1:$1,0))="",0,IF(INDEX($A78:$BI78,1,MATCH(INDEX(Analysis!$C$10:$E$10,1,VALUE(MID(highlight_pick,2,1))),$1:$1,0))="Yes",1,IF(ISNUMBER(SEARCH(INDEX($A78:$BI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row>
    <row r="79" spans="1:61" ht="24.9" x14ac:dyDescent="0.3">
      <c r="A79" s="19" t="s">
        <v>609</v>
      </c>
      <c r="C79" s="4" t="s">
        <v>482</v>
      </c>
      <c r="D79" s="3" t="str">
        <f t="shared" ca="1" si="6"/>
        <v/>
      </c>
      <c r="F79" s="5" t="s">
        <v>559</v>
      </c>
      <c r="G79" s="5" t="s">
        <v>559</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7"/>
        <v/>
      </c>
      <c r="AN79" s="73" t="str">
        <f>IF(OR(E79="",VLOOKUP(E$1,Services!$A$1:$B$19,2,0)="Exclude"),"",IF($D79=1,IF(OR(price_limit="",price_limit="No Limit"),IF(E79="Yes",1,2),IF(SUMIFS(WhatIf!$G:$G,WhatIf!$A:$A,E$1,WhatIf!$B:$B,E79)&lt;=price_limit,IF(E79="Yes",1,2),"")),""))</f>
        <v/>
      </c>
      <c r="AO79" s="73" t="str">
        <f ca="1">IF(OR(F79="",VLOOKUP(F$1,Services!$A$1:$B$19,2,0)="Exclude"),"",IF($D79=1,IF(OR(price_limit="",price_limit="No Limit"),IF(F79="Yes",1,2),IF(SUMIFS(WhatIf!$G:$G,WhatIf!$A:$A,F$1,WhatIf!$B:$B,F79)&lt;=price_limit,IF(F79="Yes",1,2),"")),""))</f>
        <v/>
      </c>
      <c r="AP79" s="73" t="str">
        <f ca="1">IF(OR(G79="",VLOOKUP(G$1,Services!$A$1:$B$19,2,0)="Exclude"),"",IF($D79=1,IF(OR(price_limit="",price_limit="No Limit"),IF(G79="Yes",1,2),IF(SUMIFS(WhatIf!$G:$G,WhatIf!$A:$A,G$1,WhatIf!$B:$B,G79)&lt;=price_limit,IF(G79="Yes",1,2),"")),""))</f>
        <v/>
      </c>
      <c r="AQ79" s="73" t="str">
        <f>IF(OR(H79="",VLOOKUP(H$1,Services!$A$1:$B$19,2,0)="Exclude"),"",IF($D79=1,IF(OR(price_limit="",price_limit="No Limit"),IF(H79="Yes",1,2),IF(SUMIFS(WhatIf!$G:$G,WhatIf!$A:$A,H$1,WhatIf!$B:$B,H79)&lt;=price_limit,IF(H79="Yes",1,2),"")),""))</f>
        <v/>
      </c>
      <c r="AR79" s="73" t="str">
        <f>IF(OR(I79="",VLOOKUP(I$1,Services!$A$1:$B$19,2,0)="Exclude"),"",IF($D79=1,IF(OR(price_limit="",price_limit="No Limit"),IF(I79="Yes",1,2),IF(SUMIFS(WhatIf!$G:$G,WhatIf!$A:$A,I$1,WhatIf!$B:$B,I79)&lt;=price_limit,IF(I79="Yes",1,2),"")),""))</f>
        <v/>
      </c>
      <c r="AS79" s="73" t="str">
        <f>IF(OR(J79="",VLOOKUP(J$1,Services!$A$1:$B$19,2,0)="Exclude"),"",IF($D79=1,IF(OR(price_limit="",price_limit="No Limit"),IF(J79="Yes",1,2),IF(SUMIFS(WhatIf!$G:$G,WhatIf!$A:$A,J$1,WhatIf!$B:$B,J79)&lt;=price_limit,IF(J79="Yes",1,2),"")),""))</f>
        <v/>
      </c>
      <c r="AT79" s="73" t="str">
        <f>IF(OR(K79="",VLOOKUP(K$1,Services!$A$1:$B$19,2,0)="Exclude"),"",IF($D79=1,IF(OR(price_limit="",price_limit="No Limit"),IF(K79="Yes",1,2),IF(SUMIFS(WhatIf!$G:$G,WhatIf!$A:$A,K$1,WhatIf!$B:$B,K79)&lt;=price_limit,IF(K79="Yes",1,2),"")),""))</f>
        <v/>
      </c>
      <c r="AU79" s="73" t="str">
        <f>IF(OR(L79="",VLOOKUP(L$1,Services!$A$1:$B$19,2,0)="Exclude"),"",IF($D79=1,IF(OR(price_limit="",price_limit="No Limit"),IF(L79="Yes",1,2),IF(SUMIFS(WhatIf!$G:$G,WhatIf!$A:$A,L$1,WhatIf!$B:$B,L79)&lt;=price_limit,IF(L79="Yes",1,2),"")),""))</f>
        <v/>
      </c>
      <c r="AV79" s="73" t="str">
        <f>IF(OR(M79="",VLOOKUP(M$1,Services!$A$1:$B$19,2,0)="Exclude"),"",IF($D79=1,IF(OR(price_limit="",price_limit="No Limit"),IF(M79="Yes",1,2),IF(SUMIFS(WhatIf!$G:$G,WhatIf!$A:$A,M$1,WhatIf!$B:$B,M79)&lt;=price_limit,IF(M79="Yes",1,2),"")),""))</f>
        <v/>
      </c>
      <c r="AW79" s="73" t="str">
        <f>IF(OR(N79="",VLOOKUP(N$1,Services!$A$1:$B$19,2,0)="Exclude"),"",IF($D79=1,IF(OR(price_limit="",price_limit="No Limit"),IF(N79="Yes",1,2),IF(SUMIFS(WhatIf!$G:$G,WhatIf!$A:$A,N$1,WhatIf!$B:$B,N79)&lt;=price_limit,IF(N79="Yes",1,2),"")),""))</f>
        <v/>
      </c>
      <c r="AX79" s="73" t="str">
        <f>IF(OR(O79="",VLOOKUP(O$1,Services!$A$1:$B$19,2,0)="Exclude"),"",IF($D79=1,IF(OR(price_limit="",price_limit="No Limit"),IF(O79="Yes",1,2),IF(SUMIFS(WhatIf!$G:$G,WhatIf!$A:$A,O$1,WhatIf!$B:$B,O79)&lt;=price_limit,IF(O79="Yes",1,2),"")),""))</f>
        <v/>
      </c>
      <c r="AY79" s="73" t="str">
        <f>IF(OR(P79="",VLOOKUP(P$1,Services!$A$1:$B$19,2,0)="Exclude"),"",IF($D79=1,IF(OR(price_limit="",price_limit="No Limit"),IF(P79="Yes",1,2),IF(SUMIFS(WhatIf!$G:$G,WhatIf!$A:$A,P$1,WhatIf!$B:$B,P79)&lt;=price_limit,IF(P79="Yes",1,2),"")),""))</f>
        <v/>
      </c>
      <c r="AZ79" s="73" t="str">
        <f>IF(OR(Q79="",VLOOKUP(Q$1,Services!$A$1:$B$19,2,0)="Exclude"),"",IF($D79=1,IF(OR(price_limit="",price_limit="No Limit"),IF(Q79="Yes",1,2),IF(SUMIFS(WhatIf!$G:$G,WhatIf!$A:$A,Q$1,WhatIf!$B:$B,Q79)&lt;=price_limit,IF(Q79="Yes",1,2),"")),""))</f>
        <v/>
      </c>
      <c r="BA79" s="73" t="str">
        <f>IF(OR(R79="",VLOOKUP(R$1,Services!$A$1:$B$19,2,0)="Exclude"),"",IF($D79=1,IF(OR(price_limit="",price_limit="No Limit"),IF(R79="Yes",1,2),IF(SUMIFS(WhatIf!$G:$G,WhatIf!$A:$A,R$1,WhatIf!$B:$B,R79)&lt;=price_limit,IF(R79="Yes",1,2),"")),""))</f>
        <v/>
      </c>
      <c r="BB79" s="73" t="str">
        <f>IF(OR(S79="",VLOOKUP(S$1,Services!$A$1:$B$19,2,0)="Exclude"),"",IF($D79=1,IF(OR(price_limit="",price_limit="No Limit"),IF(S79="Yes",1,2),IF(SUMIFS(WhatIf!$G:$G,WhatIf!$A:$A,S$1,WhatIf!$B:$B,S79)&lt;=price_limit,IF(S79="Yes",1,2),"")),""))</f>
        <v/>
      </c>
      <c r="BC79" s="73" t="str">
        <f>IF(OR(T79="",VLOOKUP(T$1,Services!$A$1:$B$19,2,0)="Exclude"),"",IF($D79=1,IF(OR(price_limit="",price_limit="No Limit"),IF(T79="Yes",1,2),IF(SUMIFS(WhatIf!$G:$G,WhatIf!$A:$A,T$1,WhatIf!$B:$B,T79)&lt;=price_limit,IF(T79="Yes",1,2),"")),""))</f>
        <v/>
      </c>
      <c r="BD79" s="73" t="str">
        <f>IF(OR(U79="",VLOOKUP(U$1,Services!$A$1:$B$19,2,0)="Exclude"),"",IF($D79=1,IF(OR(price_limit="",price_limit="No Limit"),IF(U79="Yes",1,2),IF(SUMIFS(WhatIf!$G:$G,WhatIf!$A:$A,U$1,WhatIf!$B:$B,U79)&lt;=price_limit,IF(U79="Yes",1,2),"")),""))</f>
        <v/>
      </c>
      <c r="BE79" s="3">
        <f t="shared" si="8"/>
        <v>0</v>
      </c>
      <c r="BF79" s="3">
        <f t="shared" si="9"/>
        <v>0</v>
      </c>
      <c r="BG79" s="3">
        <f>IF(MID(highlight_pick,1,1)="#",IF(INDEX(Analysis!$C$7:$E$7,1,VALUE(MID(highlight_pick,2,1)))&lt;&gt;"",IF(INDEX($A79:$BI79,1,MATCH(INDEX(Analysis!$C$7:$E$7,1,VALUE(MID(highlight_pick,2,1))),$1:$1,0))="",0,IF(INDEX($A79:$BI79,1,MATCH(INDEX(Analysis!$C$7:$E$7,1,VALUE(MID(highlight_pick,2,1))),$1:$1,0))="Yes",1,IF(ISNUMBER(SEARCH(INDEX($A79:$BI79,1,MATCH(INDEX(Analysis!$C$7:$E$7,1,VALUE(MID(highlight_pick,2,1))),$1:$1,0)),INDEX(Analysis!$C$9:$E$9,1,VALUE(MID(highlight_pick,2,1))))),2,0))),0),0)</f>
        <v>0</v>
      </c>
      <c r="BH79" s="3">
        <f>IF(MID(highlight_pick,1,1)="#",IF(INDEX(Analysis!$C$10:$E$10,1,VALUE(MID(highlight_pick,2,1)))&lt;&gt;"",IF(INDEX($A79:$BI79,1,MATCH(INDEX(Analysis!$C$10:$E$10,1,VALUE(MID(highlight_pick,2,1))),$1:$1,0))="",0,IF(INDEX($A79:$BI79,1,MATCH(INDEX(Analysis!$C$10:$E$10,1,VALUE(MID(highlight_pick,2,1))),$1:$1,0))="Yes",1,IF(ISNUMBER(SEARCH(INDEX($A79:$BI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row>
    <row r="80" spans="1:61" x14ac:dyDescent="0.3">
      <c r="A80" s="19" t="s">
        <v>262</v>
      </c>
      <c r="B80" s="4" t="s">
        <v>247</v>
      </c>
      <c r="C80" s="4" t="s">
        <v>214</v>
      </c>
      <c r="D80" s="3" t="str">
        <f t="shared" ca="1" si="6"/>
        <v/>
      </c>
      <c r="H80" s="5" t="s">
        <v>293</v>
      </c>
      <c r="I80" s="5" t="s">
        <v>293</v>
      </c>
      <c r="J80" s="5" t="s">
        <v>293</v>
      </c>
      <c r="K80" s="5" t="s">
        <v>293</v>
      </c>
      <c r="L80" s="5" t="s">
        <v>293</v>
      </c>
      <c r="M80" s="5" t="s">
        <v>293</v>
      </c>
      <c r="N80" s="5" t="s">
        <v>1</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7"/>
        <v/>
      </c>
      <c r="AN80" s="73" t="str">
        <f>IF(OR(E80="",VLOOKUP(E$1,Services!$A$1:$B$19,2,0)="Exclude"),"",IF($D80=1,IF(OR(price_limit="",price_limit="No Limit"),IF(E80="Yes",1,2),IF(SUMIFS(WhatIf!$G:$G,WhatIf!$A:$A,E$1,WhatIf!$B:$B,E80)&lt;=price_limit,IF(E80="Yes",1,2),"")),""))</f>
        <v/>
      </c>
      <c r="AO80" s="73" t="str">
        <f>IF(OR(F80="",VLOOKUP(F$1,Services!$A$1:$B$19,2,0)="Exclude"),"",IF($D80=1,IF(OR(price_limit="",price_limit="No Limit"),IF(F80="Yes",1,2),IF(SUMIFS(WhatIf!$G:$G,WhatIf!$A:$A,F$1,WhatIf!$B:$B,F80)&lt;=price_limit,IF(F80="Yes",1,2),"")),""))</f>
        <v/>
      </c>
      <c r="AP80" s="73" t="str">
        <f>IF(OR(G80="",VLOOKUP(G$1,Services!$A$1:$B$19,2,0)="Exclude"),"",IF($D80=1,IF(OR(price_limit="",price_limit="No Limit"),IF(G80="Yes",1,2),IF(SUMIFS(WhatIf!$G:$G,WhatIf!$A:$A,G$1,WhatIf!$B:$B,G80)&lt;=price_limit,IF(G80="Yes",1,2),"")),""))</f>
        <v/>
      </c>
      <c r="AQ80" s="73" t="str">
        <f ca="1">IF(OR(H80="",VLOOKUP(H$1,Services!$A$1:$B$19,2,0)="Exclude"),"",IF($D80=1,IF(OR(price_limit="",price_limit="No Limit"),IF(H80="Yes",1,2),IF(SUMIFS(WhatIf!$G:$G,WhatIf!$A:$A,H$1,WhatIf!$B:$B,H80)&lt;=price_limit,IF(H80="Yes",1,2),"")),""))</f>
        <v/>
      </c>
      <c r="AR80" s="73" t="str">
        <f ca="1">IF(OR(I80="",VLOOKUP(I$1,Services!$A$1:$B$19,2,0)="Exclude"),"",IF($D80=1,IF(OR(price_limit="",price_limit="No Limit"),IF(I80="Yes",1,2),IF(SUMIFS(WhatIf!$G:$G,WhatIf!$A:$A,I$1,WhatIf!$B:$B,I80)&lt;=price_limit,IF(I80="Yes",1,2),"")),""))</f>
        <v/>
      </c>
      <c r="AS80" s="73" t="str">
        <f ca="1">IF(OR(J80="",VLOOKUP(J$1,Services!$A$1:$B$19,2,0)="Exclude"),"",IF($D80=1,IF(OR(price_limit="",price_limit="No Limit"),IF(J80="Yes",1,2),IF(SUMIFS(WhatIf!$G:$G,WhatIf!$A:$A,J$1,WhatIf!$B:$B,J80)&lt;=price_limit,IF(J80="Yes",1,2),"")),""))</f>
        <v/>
      </c>
      <c r="AT80" s="73" t="str">
        <f ca="1">IF(OR(K80="",VLOOKUP(K$1,Services!$A$1:$B$19,2,0)="Exclude"),"",IF($D80=1,IF(OR(price_limit="",price_limit="No Limit"),IF(K80="Yes",1,2),IF(SUMIFS(WhatIf!$G:$G,WhatIf!$A:$A,K$1,WhatIf!$B:$B,K80)&lt;=price_limit,IF(K80="Yes",1,2),"")),""))</f>
        <v/>
      </c>
      <c r="AU80" s="73" t="str">
        <f ca="1">IF(OR(L80="",VLOOKUP(L$1,Services!$A$1:$B$19,2,0)="Exclude"),"",IF($D80=1,IF(OR(price_limit="",price_limit="No Limit"),IF(L80="Yes",1,2),IF(SUMIFS(WhatIf!$G:$G,WhatIf!$A:$A,L$1,WhatIf!$B:$B,L80)&lt;=price_limit,IF(L80="Yes",1,2),"")),""))</f>
        <v/>
      </c>
      <c r="AV80" s="73" t="str">
        <f ca="1">IF(OR(M80="",VLOOKUP(M$1,Services!$A$1:$B$19,2,0)="Exclude"),"",IF($D80=1,IF(OR(price_limit="",price_limit="No Limit"),IF(M80="Yes",1,2),IF(SUMIFS(WhatIf!$G:$G,WhatIf!$A:$A,M$1,WhatIf!$B:$B,M80)&lt;=price_limit,IF(M80="Yes",1,2),"")),""))</f>
        <v/>
      </c>
      <c r="AW80" s="73" t="str">
        <f ca="1">IF(OR(N80="",VLOOKUP(N$1,Services!$A$1:$B$19,2,0)="Exclude"),"",IF($D80=1,IF(OR(price_limit="",price_limit="No Limit"),IF(N80="Yes",1,2),IF(SUMIFS(WhatIf!$G:$G,WhatIf!$A:$A,N$1,WhatIf!$B:$B,N80)&lt;=price_limit,IF(N80="Yes",1,2),"")),""))</f>
        <v/>
      </c>
      <c r="AX80" s="73" t="str">
        <f>IF(OR(O80="",VLOOKUP(O$1,Services!$A$1:$B$19,2,0)="Exclude"),"",IF($D80=1,IF(OR(price_limit="",price_limit="No Limit"),IF(O80="Yes",1,2),IF(SUMIFS(WhatIf!$G:$G,WhatIf!$A:$A,O$1,WhatIf!$B:$B,O80)&lt;=price_limit,IF(O80="Yes",1,2),"")),""))</f>
        <v/>
      </c>
      <c r="AY80" s="73" t="str">
        <f>IF(OR(P80="",VLOOKUP(P$1,Services!$A$1:$B$19,2,0)="Exclude"),"",IF($D80=1,IF(OR(price_limit="",price_limit="No Limit"),IF(P80="Yes",1,2),IF(SUMIFS(WhatIf!$G:$G,WhatIf!$A:$A,P$1,WhatIf!$B:$B,P80)&lt;=price_limit,IF(P80="Yes",1,2),"")),""))</f>
        <v/>
      </c>
      <c r="AZ80" s="73" t="str">
        <f>IF(OR(Q80="",VLOOKUP(Q$1,Services!$A$1:$B$19,2,0)="Exclude"),"",IF($D80=1,IF(OR(price_limit="",price_limit="No Limit"),IF(Q80="Yes",1,2),IF(SUMIFS(WhatIf!$G:$G,WhatIf!$A:$A,Q$1,WhatIf!$B:$B,Q80)&lt;=price_limit,IF(Q80="Yes",1,2),"")),""))</f>
        <v/>
      </c>
      <c r="BA80" s="73" t="str">
        <f>IF(OR(R80="",VLOOKUP(R$1,Services!$A$1:$B$19,2,0)="Exclude"),"",IF($D80=1,IF(OR(price_limit="",price_limit="No Limit"),IF(R80="Yes",1,2),IF(SUMIFS(WhatIf!$G:$G,WhatIf!$A:$A,R$1,WhatIf!$B:$B,R80)&lt;=price_limit,IF(R80="Yes",1,2),"")),""))</f>
        <v/>
      </c>
      <c r="BB80" s="73" t="str">
        <f>IF(OR(S80="",VLOOKUP(S$1,Services!$A$1:$B$19,2,0)="Exclude"),"",IF($D80=1,IF(OR(price_limit="",price_limit="No Limit"),IF(S80="Yes",1,2),IF(SUMIFS(WhatIf!$G:$G,WhatIf!$A:$A,S$1,WhatIf!$B:$B,S80)&lt;=price_limit,IF(S80="Yes",1,2),"")),""))</f>
        <v/>
      </c>
      <c r="BC80" s="73" t="str">
        <f>IF(OR(T80="",VLOOKUP(T$1,Services!$A$1:$B$19,2,0)="Exclude"),"",IF($D80=1,IF(OR(price_limit="",price_limit="No Limit"),IF(T80="Yes",1,2),IF(SUMIFS(WhatIf!$G:$G,WhatIf!$A:$A,T$1,WhatIf!$B:$B,T80)&lt;=price_limit,IF(T80="Yes",1,2),"")),""))</f>
        <v/>
      </c>
      <c r="BD80" s="73" t="str">
        <f>IF(OR(U80="",VLOOKUP(U$1,Services!$A$1:$B$19,2,0)="Exclude"),"",IF($D80=1,IF(OR(price_limit="",price_limit="No Limit"),IF(U80="Yes",1,2),IF(SUMIFS(WhatIf!$G:$G,WhatIf!$A:$A,U$1,WhatIf!$B:$B,U80)&lt;=price_limit,IF(U80="Yes",1,2),"")),""))</f>
        <v/>
      </c>
      <c r="BE80" s="3">
        <f t="shared" si="8"/>
        <v>0</v>
      </c>
      <c r="BF80" s="3">
        <f t="shared" si="9"/>
        <v>0</v>
      </c>
      <c r="BG80" s="3">
        <f>IF(MID(highlight_pick,1,1)="#",IF(INDEX(Analysis!$C$7:$E$7,1,VALUE(MID(highlight_pick,2,1)))&lt;&gt;"",IF(INDEX($A80:$BI80,1,MATCH(INDEX(Analysis!$C$7:$E$7,1,VALUE(MID(highlight_pick,2,1))),$1:$1,0))="",0,IF(INDEX($A80:$BI80,1,MATCH(INDEX(Analysis!$C$7:$E$7,1,VALUE(MID(highlight_pick,2,1))),$1:$1,0))="Yes",1,IF(ISNUMBER(SEARCH(INDEX($A80:$BI80,1,MATCH(INDEX(Analysis!$C$7:$E$7,1,VALUE(MID(highlight_pick,2,1))),$1:$1,0)),INDEX(Analysis!$C$9:$E$9,1,VALUE(MID(highlight_pick,2,1))))),2,0))),0),0)</f>
        <v>0</v>
      </c>
      <c r="BH80" s="3">
        <f>IF(MID(highlight_pick,1,1)="#",IF(INDEX(Analysis!$C$10:$E$10,1,VALUE(MID(highlight_pick,2,1)))&lt;&gt;"",IF(INDEX($A80:$BI80,1,MATCH(INDEX(Analysis!$C$10:$E$10,1,VALUE(MID(highlight_pick,2,1))),$1:$1,0))="",0,IF(INDEX($A80:$BI80,1,MATCH(INDEX(Analysis!$C$10:$E$10,1,VALUE(MID(highlight_pick,2,1))),$1:$1,0))="Yes",1,IF(ISNUMBER(SEARCH(INDEX($A80:$BI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row>
    <row r="81" spans="1:61" x14ac:dyDescent="0.3">
      <c r="A81" s="19" t="s">
        <v>263</v>
      </c>
      <c r="B81" s="4" t="s">
        <v>247</v>
      </c>
      <c r="C81" s="4" t="s">
        <v>214</v>
      </c>
      <c r="D81" s="3" t="str">
        <f t="shared" ca="1" si="6"/>
        <v/>
      </c>
      <c r="H81" s="5" t="s">
        <v>293</v>
      </c>
      <c r="I81" s="5" t="s">
        <v>293</v>
      </c>
      <c r="J81" s="5" t="s">
        <v>293</v>
      </c>
      <c r="K81" s="5" t="s">
        <v>293</v>
      </c>
      <c r="L81" s="5" t="s">
        <v>293</v>
      </c>
      <c r="M81" s="5" t="s">
        <v>293</v>
      </c>
      <c r="N81" s="5"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7"/>
        <v/>
      </c>
      <c r="AN81" s="73" t="str">
        <f>IF(OR(E81="",VLOOKUP(E$1,Services!$A$1:$B$19,2,0)="Exclude"),"",IF($D81=1,IF(OR(price_limit="",price_limit="No Limit"),IF(E81="Yes",1,2),IF(SUMIFS(WhatIf!$G:$G,WhatIf!$A:$A,E$1,WhatIf!$B:$B,E81)&lt;=price_limit,IF(E81="Yes",1,2),"")),""))</f>
        <v/>
      </c>
      <c r="AO81" s="73" t="str">
        <f>IF(OR(F81="",VLOOKUP(F$1,Services!$A$1:$B$19,2,0)="Exclude"),"",IF($D81=1,IF(OR(price_limit="",price_limit="No Limit"),IF(F81="Yes",1,2),IF(SUMIFS(WhatIf!$G:$G,WhatIf!$A:$A,F$1,WhatIf!$B:$B,F81)&lt;=price_limit,IF(F81="Yes",1,2),"")),""))</f>
        <v/>
      </c>
      <c r="AP81" s="73" t="str">
        <f>IF(OR(G81="",VLOOKUP(G$1,Services!$A$1:$B$19,2,0)="Exclude"),"",IF($D81=1,IF(OR(price_limit="",price_limit="No Limit"),IF(G81="Yes",1,2),IF(SUMIFS(WhatIf!$G:$G,WhatIf!$A:$A,G$1,WhatIf!$B:$B,G81)&lt;=price_limit,IF(G81="Yes",1,2),"")),""))</f>
        <v/>
      </c>
      <c r="AQ81" s="73" t="str">
        <f ca="1">IF(OR(H81="",VLOOKUP(H$1,Services!$A$1:$B$19,2,0)="Exclude"),"",IF($D81=1,IF(OR(price_limit="",price_limit="No Limit"),IF(H81="Yes",1,2),IF(SUMIFS(WhatIf!$G:$G,WhatIf!$A:$A,H$1,WhatIf!$B:$B,H81)&lt;=price_limit,IF(H81="Yes",1,2),"")),""))</f>
        <v/>
      </c>
      <c r="AR81" s="73" t="str">
        <f ca="1">IF(OR(I81="",VLOOKUP(I$1,Services!$A$1:$B$19,2,0)="Exclude"),"",IF($D81=1,IF(OR(price_limit="",price_limit="No Limit"),IF(I81="Yes",1,2),IF(SUMIFS(WhatIf!$G:$G,WhatIf!$A:$A,I$1,WhatIf!$B:$B,I81)&lt;=price_limit,IF(I81="Yes",1,2),"")),""))</f>
        <v/>
      </c>
      <c r="AS81" s="73" t="str">
        <f ca="1">IF(OR(J81="",VLOOKUP(J$1,Services!$A$1:$B$19,2,0)="Exclude"),"",IF($D81=1,IF(OR(price_limit="",price_limit="No Limit"),IF(J81="Yes",1,2),IF(SUMIFS(WhatIf!$G:$G,WhatIf!$A:$A,J$1,WhatIf!$B:$B,J81)&lt;=price_limit,IF(J81="Yes",1,2),"")),""))</f>
        <v/>
      </c>
      <c r="AT81" s="73" t="str">
        <f ca="1">IF(OR(K81="",VLOOKUP(K$1,Services!$A$1:$B$19,2,0)="Exclude"),"",IF($D81=1,IF(OR(price_limit="",price_limit="No Limit"),IF(K81="Yes",1,2),IF(SUMIFS(WhatIf!$G:$G,WhatIf!$A:$A,K$1,WhatIf!$B:$B,K81)&lt;=price_limit,IF(K81="Yes",1,2),"")),""))</f>
        <v/>
      </c>
      <c r="AU81" s="73" t="str">
        <f ca="1">IF(OR(L81="",VLOOKUP(L$1,Services!$A$1:$B$19,2,0)="Exclude"),"",IF($D81=1,IF(OR(price_limit="",price_limit="No Limit"),IF(L81="Yes",1,2),IF(SUMIFS(WhatIf!$G:$G,WhatIf!$A:$A,L$1,WhatIf!$B:$B,L81)&lt;=price_limit,IF(L81="Yes",1,2),"")),""))</f>
        <v/>
      </c>
      <c r="AV81" s="73" t="str">
        <f ca="1">IF(OR(M81="",VLOOKUP(M$1,Services!$A$1:$B$19,2,0)="Exclude"),"",IF($D81=1,IF(OR(price_limit="",price_limit="No Limit"),IF(M81="Yes",1,2),IF(SUMIFS(WhatIf!$G:$G,WhatIf!$A:$A,M$1,WhatIf!$B:$B,M81)&lt;=price_limit,IF(M81="Yes",1,2),"")),""))</f>
        <v/>
      </c>
      <c r="AW81" s="73" t="str">
        <f ca="1">IF(OR(N81="",VLOOKUP(N$1,Services!$A$1:$B$19,2,0)="Exclude"),"",IF($D81=1,IF(OR(price_limit="",price_limit="No Limit"),IF(N81="Yes",1,2),IF(SUMIFS(WhatIf!$G:$G,WhatIf!$A:$A,N$1,WhatIf!$B:$B,N81)&lt;=price_limit,IF(N81="Yes",1,2),"")),""))</f>
        <v/>
      </c>
      <c r="AX81" s="73" t="str">
        <f>IF(OR(O81="",VLOOKUP(O$1,Services!$A$1:$B$19,2,0)="Exclude"),"",IF($D81=1,IF(OR(price_limit="",price_limit="No Limit"),IF(O81="Yes",1,2),IF(SUMIFS(WhatIf!$G:$G,WhatIf!$A:$A,O$1,WhatIf!$B:$B,O81)&lt;=price_limit,IF(O81="Yes",1,2),"")),""))</f>
        <v/>
      </c>
      <c r="AY81" s="73" t="str">
        <f>IF(OR(P81="",VLOOKUP(P$1,Services!$A$1:$B$19,2,0)="Exclude"),"",IF($D81=1,IF(OR(price_limit="",price_limit="No Limit"),IF(P81="Yes",1,2),IF(SUMIFS(WhatIf!$G:$G,WhatIf!$A:$A,P$1,WhatIf!$B:$B,P81)&lt;=price_limit,IF(P81="Yes",1,2),"")),""))</f>
        <v/>
      </c>
      <c r="AZ81" s="73" t="str">
        <f>IF(OR(Q81="",VLOOKUP(Q$1,Services!$A$1:$B$19,2,0)="Exclude"),"",IF($D81=1,IF(OR(price_limit="",price_limit="No Limit"),IF(Q81="Yes",1,2),IF(SUMIFS(WhatIf!$G:$G,WhatIf!$A:$A,Q$1,WhatIf!$B:$B,Q81)&lt;=price_limit,IF(Q81="Yes",1,2),"")),""))</f>
        <v/>
      </c>
      <c r="BA81" s="73" t="str">
        <f>IF(OR(R81="",VLOOKUP(R$1,Services!$A$1:$B$19,2,0)="Exclude"),"",IF($D81=1,IF(OR(price_limit="",price_limit="No Limit"),IF(R81="Yes",1,2),IF(SUMIFS(WhatIf!$G:$G,WhatIf!$A:$A,R$1,WhatIf!$B:$B,R81)&lt;=price_limit,IF(R81="Yes",1,2),"")),""))</f>
        <v/>
      </c>
      <c r="BB81" s="73" t="str">
        <f>IF(OR(S81="",VLOOKUP(S$1,Services!$A$1:$B$19,2,0)="Exclude"),"",IF($D81=1,IF(OR(price_limit="",price_limit="No Limit"),IF(S81="Yes",1,2),IF(SUMIFS(WhatIf!$G:$G,WhatIf!$A:$A,S$1,WhatIf!$B:$B,S81)&lt;=price_limit,IF(S81="Yes",1,2),"")),""))</f>
        <v/>
      </c>
      <c r="BC81" s="73" t="str">
        <f>IF(OR(T81="",VLOOKUP(T$1,Services!$A$1:$B$19,2,0)="Exclude"),"",IF($D81=1,IF(OR(price_limit="",price_limit="No Limit"),IF(T81="Yes",1,2),IF(SUMIFS(WhatIf!$G:$G,WhatIf!$A:$A,T$1,WhatIf!$B:$B,T81)&lt;=price_limit,IF(T81="Yes",1,2),"")),""))</f>
        <v/>
      </c>
      <c r="BD81" s="73" t="str">
        <f>IF(OR(U81="",VLOOKUP(U$1,Services!$A$1:$B$19,2,0)="Exclude"),"",IF($D81=1,IF(OR(price_limit="",price_limit="No Limit"),IF(U81="Yes",1,2),IF(SUMIFS(WhatIf!$G:$G,WhatIf!$A:$A,U$1,WhatIf!$B:$B,U81)&lt;=price_limit,IF(U81="Yes",1,2),"")),""))</f>
        <v/>
      </c>
      <c r="BE81" s="3">
        <f t="shared" si="8"/>
        <v>0</v>
      </c>
      <c r="BF81" s="3">
        <f t="shared" si="9"/>
        <v>0</v>
      </c>
      <c r="BG81" s="3">
        <f>IF(MID(highlight_pick,1,1)="#",IF(INDEX(Analysis!$C$7:$E$7,1,VALUE(MID(highlight_pick,2,1)))&lt;&gt;"",IF(INDEX($A81:$BI81,1,MATCH(INDEX(Analysis!$C$7:$E$7,1,VALUE(MID(highlight_pick,2,1))),$1:$1,0))="",0,IF(INDEX($A81:$BI81,1,MATCH(INDEX(Analysis!$C$7:$E$7,1,VALUE(MID(highlight_pick,2,1))),$1:$1,0))="Yes",1,IF(ISNUMBER(SEARCH(INDEX($A81:$BI81,1,MATCH(INDEX(Analysis!$C$7:$E$7,1,VALUE(MID(highlight_pick,2,1))),$1:$1,0)),INDEX(Analysis!$C$9:$E$9,1,VALUE(MID(highlight_pick,2,1))))),2,0))),0),0)</f>
        <v>0</v>
      </c>
      <c r="BH81" s="3">
        <f>IF(MID(highlight_pick,1,1)="#",IF(INDEX(Analysis!$C$10:$E$10,1,VALUE(MID(highlight_pick,2,1)))&lt;&gt;"",IF(INDEX($A81:$BI81,1,MATCH(INDEX(Analysis!$C$10:$E$10,1,VALUE(MID(highlight_pick,2,1))),$1:$1,0))="",0,IF(INDEX($A81:$BI81,1,MATCH(INDEX(Analysis!$C$10:$E$10,1,VALUE(MID(highlight_pick,2,1))),$1:$1,0))="Yes",1,IF(ISNUMBER(SEARCH(INDEX($A81:$BI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row>
    <row r="82" spans="1:61" x14ac:dyDescent="0.3">
      <c r="A82" s="19" t="s">
        <v>264</v>
      </c>
      <c r="B82" s="4" t="s">
        <v>247</v>
      </c>
      <c r="C82" s="4" t="s">
        <v>214</v>
      </c>
      <c r="D82" s="3" t="str">
        <f t="shared" ca="1" si="6"/>
        <v/>
      </c>
      <c r="H82" s="5" t="s">
        <v>293</v>
      </c>
      <c r="I82" s="5" t="s">
        <v>293</v>
      </c>
      <c r="J82" s="5" t="s">
        <v>293</v>
      </c>
      <c r="K82" s="5" t="s">
        <v>293</v>
      </c>
      <c r="L82" s="5" t="s">
        <v>293</v>
      </c>
      <c r="M82" s="5" t="s">
        <v>293</v>
      </c>
      <c r="N82" s="5" t="s">
        <v>1</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7"/>
        <v/>
      </c>
      <c r="AN82" s="73" t="str">
        <f>IF(OR(E82="",VLOOKUP(E$1,Services!$A$1:$B$19,2,0)="Exclude"),"",IF($D82=1,IF(OR(price_limit="",price_limit="No Limit"),IF(E82="Yes",1,2),IF(SUMIFS(WhatIf!$G:$G,WhatIf!$A:$A,E$1,WhatIf!$B:$B,E82)&lt;=price_limit,IF(E82="Yes",1,2),"")),""))</f>
        <v/>
      </c>
      <c r="AO82" s="73" t="str">
        <f>IF(OR(F82="",VLOOKUP(F$1,Services!$A$1:$B$19,2,0)="Exclude"),"",IF($D82=1,IF(OR(price_limit="",price_limit="No Limit"),IF(F82="Yes",1,2),IF(SUMIFS(WhatIf!$G:$G,WhatIf!$A:$A,F$1,WhatIf!$B:$B,F82)&lt;=price_limit,IF(F82="Yes",1,2),"")),""))</f>
        <v/>
      </c>
      <c r="AP82" s="73" t="str">
        <f>IF(OR(G82="",VLOOKUP(G$1,Services!$A$1:$B$19,2,0)="Exclude"),"",IF($D82=1,IF(OR(price_limit="",price_limit="No Limit"),IF(G82="Yes",1,2),IF(SUMIFS(WhatIf!$G:$G,WhatIf!$A:$A,G$1,WhatIf!$B:$B,G82)&lt;=price_limit,IF(G82="Yes",1,2),"")),""))</f>
        <v/>
      </c>
      <c r="AQ82" s="73" t="str">
        <f ca="1">IF(OR(H82="",VLOOKUP(H$1,Services!$A$1:$B$19,2,0)="Exclude"),"",IF($D82=1,IF(OR(price_limit="",price_limit="No Limit"),IF(H82="Yes",1,2),IF(SUMIFS(WhatIf!$G:$G,WhatIf!$A:$A,H$1,WhatIf!$B:$B,H82)&lt;=price_limit,IF(H82="Yes",1,2),"")),""))</f>
        <v/>
      </c>
      <c r="AR82" s="73" t="str">
        <f ca="1">IF(OR(I82="",VLOOKUP(I$1,Services!$A$1:$B$19,2,0)="Exclude"),"",IF($D82=1,IF(OR(price_limit="",price_limit="No Limit"),IF(I82="Yes",1,2),IF(SUMIFS(WhatIf!$G:$G,WhatIf!$A:$A,I$1,WhatIf!$B:$B,I82)&lt;=price_limit,IF(I82="Yes",1,2),"")),""))</f>
        <v/>
      </c>
      <c r="AS82" s="73" t="str">
        <f ca="1">IF(OR(J82="",VLOOKUP(J$1,Services!$A$1:$B$19,2,0)="Exclude"),"",IF($D82=1,IF(OR(price_limit="",price_limit="No Limit"),IF(J82="Yes",1,2),IF(SUMIFS(WhatIf!$G:$G,WhatIf!$A:$A,J$1,WhatIf!$B:$B,J82)&lt;=price_limit,IF(J82="Yes",1,2),"")),""))</f>
        <v/>
      </c>
      <c r="AT82" s="73" t="str">
        <f ca="1">IF(OR(K82="",VLOOKUP(K$1,Services!$A$1:$B$19,2,0)="Exclude"),"",IF($D82=1,IF(OR(price_limit="",price_limit="No Limit"),IF(K82="Yes",1,2),IF(SUMIFS(WhatIf!$G:$G,WhatIf!$A:$A,K$1,WhatIf!$B:$B,K82)&lt;=price_limit,IF(K82="Yes",1,2),"")),""))</f>
        <v/>
      </c>
      <c r="AU82" s="73" t="str">
        <f ca="1">IF(OR(L82="",VLOOKUP(L$1,Services!$A$1:$B$19,2,0)="Exclude"),"",IF($D82=1,IF(OR(price_limit="",price_limit="No Limit"),IF(L82="Yes",1,2),IF(SUMIFS(WhatIf!$G:$G,WhatIf!$A:$A,L$1,WhatIf!$B:$B,L82)&lt;=price_limit,IF(L82="Yes",1,2),"")),""))</f>
        <v/>
      </c>
      <c r="AV82" s="73" t="str">
        <f ca="1">IF(OR(M82="",VLOOKUP(M$1,Services!$A$1:$B$19,2,0)="Exclude"),"",IF($D82=1,IF(OR(price_limit="",price_limit="No Limit"),IF(M82="Yes",1,2),IF(SUMIFS(WhatIf!$G:$G,WhatIf!$A:$A,M$1,WhatIf!$B:$B,M82)&lt;=price_limit,IF(M82="Yes",1,2),"")),""))</f>
        <v/>
      </c>
      <c r="AW82" s="73" t="str">
        <f ca="1">IF(OR(N82="",VLOOKUP(N$1,Services!$A$1:$B$19,2,0)="Exclude"),"",IF($D82=1,IF(OR(price_limit="",price_limit="No Limit"),IF(N82="Yes",1,2),IF(SUMIFS(WhatIf!$G:$G,WhatIf!$A:$A,N$1,WhatIf!$B:$B,N82)&lt;=price_limit,IF(N82="Yes",1,2),"")),""))</f>
        <v/>
      </c>
      <c r="AX82" s="73" t="str">
        <f>IF(OR(O82="",VLOOKUP(O$1,Services!$A$1:$B$19,2,0)="Exclude"),"",IF($D82=1,IF(OR(price_limit="",price_limit="No Limit"),IF(O82="Yes",1,2),IF(SUMIFS(WhatIf!$G:$G,WhatIf!$A:$A,O$1,WhatIf!$B:$B,O82)&lt;=price_limit,IF(O82="Yes",1,2),"")),""))</f>
        <v/>
      </c>
      <c r="AY82" s="73" t="str">
        <f>IF(OR(P82="",VLOOKUP(P$1,Services!$A$1:$B$19,2,0)="Exclude"),"",IF($D82=1,IF(OR(price_limit="",price_limit="No Limit"),IF(P82="Yes",1,2),IF(SUMIFS(WhatIf!$G:$G,WhatIf!$A:$A,P$1,WhatIf!$B:$B,P82)&lt;=price_limit,IF(P82="Yes",1,2),"")),""))</f>
        <v/>
      </c>
      <c r="AZ82" s="73" t="str">
        <f>IF(OR(Q82="",VLOOKUP(Q$1,Services!$A$1:$B$19,2,0)="Exclude"),"",IF($D82=1,IF(OR(price_limit="",price_limit="No Limit"),IF(Q82="Yes",1,2),IF(SUMIFS(WhatIf!$G:$G,WhatIf!$A:$A,Q$1,WhatIf!$B:$B,Q82)&lt;=price_limit,IF(Q82="Yes",1,2),"")),""))</f>
        <v/>
      </c>
      <c r="BA82" s="73" t="str">
        <f>IF(OR(R82="",VLOOKUP(R$1,Services!$A$1:$B$19,2,0)="Exclude"),"",IF($D82=1,IF(OR(price_limit="",price_limit="No Limit"),IF(R82="Yes",1,2),IF(SUMIFS(WhatIf!$G:$G,WhatIf!$A:$A,R$1,WhatIf!$B:$B,R82)&lt;=price_limit,IF(R82="Yes",1,2),"")),""))</f>
        <v/>
      </c>
      <c r="BB82" s="73" t="str">
        <f>IF(OR(S82="",VLOOKUP(S$1,Services!$A$1:$B$19,2,0)="Exclude"),"",IF($D82=1,IF(OR(price_limit="",price_limit="No Limit"),IF(S82="Yes",1,2),IF(SUMIFS(WhatIf!$G:$G,WhatIf!$A:$A,S$1,WhatIf!$B:$B,S82)&lt;=price_limit,IF(S82="Yes",1,2),"")),""))</f>
        <v/>
      </c>
      <c r="BC82" s="73" t="str">
        <f>IF(OR(T82="",VLOOKUP(T$1,Services!$A$1:$B$19,2,0)="Exclude"),"",IF($D82=1,IF(OR(price_limit="",price_limit="No Limit"),IF(T82="Yes",1,2),IF(SUMIFS(WhatIf!$G:$G,WhatIf!$A:$A,T$1,WhatIf!$B:$B,T82)&lt;=price_limit,IF(T82="Yes",1,2),"")),""))</f>
        <v/>
      </c>
      <c r="BD82" s="73" t="str">
        <f>IF(OR(U82="",VLOOKUP(U$1,Services!$A$1:$B$19,2,0)="Exclude"),"",IF($D82=1,IF(OR(price_limit="",price_limit="No Limit"),IF(U82="Yes",1,2),IF(SUMIFS(WhatIf!$G:$G,WhatIf!$A:$A,U$1,WhatIf!$B:$B,U82)&lt;=price_limit,IF(U82="Yes",1,2),"")),""))</f>
        <v/>
      </c>
      <c r="BE82" s="3">
        <f t="shared" si="8"/>
        <v>0</v>
      </c>
      <c r="BF82" s="3">
        <f t="shared" si="9"/>
        <v>0</v>
      </c>
      <c r="BG82" s="3">
        <f>IF(MID(highlight_pick,1,1)="#",IF(INDEX(Analysis!$C$7:$E$7,1,VALUE(MID(highlight_pick,2,1)))&lt;&gt;"",IF(INDEX($A82:$BI82,1,MATCH(INDEX(Analysis!$C$7:$E$7,1,VALUE(MID(highlight_pick,2,1))),$1:$1,0))="",0,IF(INDEX($A82:$BI82,1,MATCH(INDEX(Analysis!$C$7:$E$7,1,VALUE(MID(highlight_pick,2,1))),$1:$1,0))="Yes",1,IF(ISNUMBER(SEARCH(INDEX($A82:$BI82,1,MATCH(INDEX(Analysis!$C$7:$E$7,1,VALUE(MID(highlight_pick,2,1))),$1:$1,0)),INDEX(Analysis!$C$9:$E$9,1,VALUE(MID(highlight_pick,2,1))))),2,0))),0),0)</f>
        <v>0</v>
      </c>
      <c r="BH82" s="3">
        <f>IF(MID(highlight_pick,1,1)="#",IF(INDEX(Analysis!$C$10:$E$10,1,VALUE(MID(highlight_pick,2,1)))&lt;&gt;"",IF(INDEX($A82:$BI82,1,MATCH(INDEX(Analysis!$C$10:$E$10,1,VALUE(MID(highlight_pick,2,1))),$1:$1,0))="",0,IF(INDEX($A82:$BI82,1,MATCH(INDEX(Analysis!$C$10:$E$10,1,VALUE(MID(highlight_pick,2,1))),$1:$1,0))="Yes",1,IF(ISNUMBER(SEARCH(INDEX($A82:$BI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row>
    <row r="83" spans="1:61" ht="24.9" x14ac:dyDescent="0.3">
      <c r="A83" s="19" t="s">
        <v>207</v>
      </c>
      <c r="B83" s="4" t="s">
        <v>247</v>
      </c>
      <c r="C83" s="4" t="s">
        <v>214</v>
      </c>
      <c r="D83" s="3" t="str">
        <f t="shared" ca="1" si="6"/>
        <v/>
      </c>
      <c r="F83" s="5" t="s">
        <v>549</v>
      </c>
      <c r="G83" s="5" t="s">
        <v>549</v>
      </c>
      <c r="H83" s="5" t="s">
        <v>293</v>
      </c>
      <c r="I83" s="5" t="s">
        <v>293</v>
      </c>
      <c r="J83" s="5" t="s">
        <v>293</v>
      </c>
      <c r="K83" s="5" t="s">
        <v>293</v>
      </c>
      <c r="L83" s="5" t="s">
        <v>293</v>
      </c>
      <c r="M83" s="5" t="s">
        <v>293</v>
      </c>
      <c r="N83" s="5" t="s">
        <v>1</v>
      </c>
      <c r="Q83" s="5" t="s">
        <v>293</v>
      </c>
      <c r="R83" s="5" t="s">
        <v>861</v>
      </c>
      <c r="T83" s="5" t="s">
        <v>255</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7"/>
        <v/>
      </c>
      <c r="AN83" s="73" t="str">
        <f>IF(OR(E83="",VLOOKUP(E$1,Services!$A$1:$B$19,2,0)="Exclude"),"",IF($D83=1,IF(OR(price_limit="",price_limit="No Limit"),IF(E83="Yes",1,2),IF(SUMIFS(WhatIf!$G:$G,WhatIf!$A:$A,E$1,WhatIf!$B:$B,E83)&lt;=price_limit,IF(E83="Yes",1,2),"")),""))</f>
        <v/>
      </c>
      <c r="AO83" s="73" t="str">
        <f ca="1">IF(OR(F83="",VLOOKUP(F$1,Services!$A$1:$B$19,2,0)="Exclude"),"",IF($D83=1,IF(OR(price_limit="",price_limit="No Limit"),IF(F83="Yes",1,2),IF(SUMIFS(WhatIf!$G:$G,WhatIf!$A:$A,F$1,WhatIf!$B:$B,F83)&lt;=price_limit,IF(F83="Yes",1,2),"")),""))</f>
        <v/>
      </c>
      <c r="AP83" s="73" t="str">
        <f ca="1">IF(OR(G83="",VLOOKUP(G$1,Services!$A$1:$B$19,2,0)="Exclude"),"",IF($D83=1,IF(OR(price_limit="",price_limit="No Limit"),IF(G83="Yes",1,2),IF(SUMIFS(WhatIf!$G:$G,WhatIf!$A:$A,G$1,WhatIf!$B:$B,G83)&lt;=price_limit,IF(G83="Yes",1,2),"")),""))</f>
        <v/>
      </c>
      <c r="AQ83" s="73" t="str">
        <f ca="1">IF(OR(H83="",VLOOKUP(H$1,Services!$A$1:$B$19,2,0)="Exclude"),"",IF($D83=1,IF(OR(price_limit="",price_limit="No Limit"),IF(H83="Yes",1,2),IF(SUMIFS(WhatIf!$G:$G,WhatIf!$A:$A,H$1,WhatIf!$B:$B,H83)&lt;=price_limit,IF(H83="Yes",1,2),"")),""))</f>
        <v/>
      </c>
      <c r="AR83" s="73" t="str">
        <f ca="1">IF(OR(I83="",VLOOKUP(I$1,Services!$A$1:$B$19,2,0)="Exclude"),"",IF($D83=1,IF(OR(price_limit="",price_limit="No Limit"),IF(I83="Yes",1,2),IF(SUMIFS(WhatIf!$G:$G,WhatIf!$A:$A,I$1,WhatIf!$B:$B,I83)&lt;=price_limit,IF(I83="Yes",1,2),"")),""))</f>
        <v/>
      </c>
      <c r="AS83" s="73" t="str">
        <f ca="1">IF(OR(J83="",VLOOKUP(J$1,Services!$A$1:$B$19,2,0)="Exclude"),"",IF($D83=1,IF(OR(price_limit="",price_limit="No Limit"),IF(J83="Yes",1,2),IF(SUMIFS(WhatIf!$G:$G,WhatIf!$A:$A,J$1,WhatIf!$B:$B,J83)&lt;=price_limit,IF(J83="Yes",1,2),"")),""))</f>
        <v/>
      </c>
      <c r="AT83" s="73" t="str">
        <f ca="1">IF(OR(K83="",VLOOKUP(K$1,Services!$A$1:$B$19,2,0)="Exclude"),"",IF($D83=1,IF(OR(price_limit="",price_limit="No Limit"),IF(K83="Yes",1,2),IF(SUMIFS(WhatIf!$G:$G,WhatIf!$A:$A,K$1,WhatIf!$B:$B,K83)&lt;=price_limit,IF(K83="Yes",1,2),"")),""))</f>
        <v/>
      </c>
      <c r="AU83" s="73" t="str">
        <f ca="1">IF(OR(L83="",VLOOKUP(L$1,Services!$A$1:$B$19,2,0)="Exclude"),"",IF($D83=1,IF(OR(price_limit="",price_limit="No Limit"),IF(L83="Yes",1,2),IF(SUMIFS(WhatIf!$G:$G,WhatIf!$A:$A,L$1,WhatIf!$B:$B,L83)&lt;=price_limit,IF(L83="Yes",1,2),"")),""))</f>
        <v/>
      </c>
      <c r="AV83" s="73" t="str">
        <f ca="1">IF(OR(M83="",VLOOKUP(M$1,Services!$A$1:$B$19,2,0)="Exclude"),"",IF($D83=1,IF(OR(price_limit="",price_limit="No Limit"),IF(M83="Yes",1,2),IF(SUMIFS(WhatIf!$G:$G,WhatIf!$A:$A,M$1,WhatIf!$B:$B,M83)&lt;=price_limit,IF(M83="Yes",1,2),"")),""))</f>
        <v/>
      </c>
      <c r="AW83" s="73" t="str">
        <f ca="1">IF(OR(N83="",VLOOKUP(N$1,Services!$A$1:$B$19,2,0)="Exclude"),"",IF($D83=1,IF(OR(price_limit="",price_limit="No Limit"),IF(N83="Yes",1,2),IF(SUMIFS(WhatIf!$G:$G,WhatIf!$A:$A,N$1,WhatIf!$B:$B,N83)&lt;=price_limit,IF(N83="Yes",1,2),"")),""))</f>
        <v/>
      </c>
      <c r="AX83" s="73" t="str">
        <f>IF(OR(O83="",VLOOKUP(O$1,Services!$A$1:$B$19,2,0)="Exclude"),"",IF($D83=1,IF(OR(price_limit="",price_limit="No Limit"),IF(O83="Yes",1,2),IF(SUMIFS(WhatIf!$G:$G,WhatIf!$A:$A,O$1,WhatIf!$B:$B,O83)&lt;=price_limit,IF(O83="Yes",1,2),"")),""))</f>
        <v/>
      </c>
      <c r="AY83" s="73" t="str">
        <f>IF(OR(P83="",VLOOKUP(P$1,Services!$A$1:$B$19,2,0)="Exclude"),"",IF($D83=1,IF(OR(price_limit="",price_limit="No Limit"),IF(P83="Yes",1,2),IF(SUMIFS(WhatIf!$G:$G,WhatIf!$A:$A,P$1,WhatIf!$B:$B,P83)&lt;=price_limit,IF(P83="Yes",1,2),"")),""))</f>
        <v/>
      </c>
      <c r="AZ83" s="73" t="str">
        <f ca="1">IF(OR(Q83="",VLOOKUP(Q$1,Services!$A$1:$B$19,2,0)="Exclude"),"",IF($D83=1,IF(OR(price_limit="",price_limit="No Limit"),IF(Q83="Yes",1,2),IF(SUMIFS(WhatIf!$G:$G,WhatIf!$A:$A,Q$1,WhatIf!$B:$B,Q83)&lt;=price_limit,IF(Q83="Yes",1,2),"")),""))</f>
        <v/>
      </c>
      <c r="BA83" s="73" t="str">
        <f ca="1">IF(OR(R83="",VLOOKUP(R$1,Services!$A$1:$B$19,2,0)="Exclude"),"",IF($D83=1,IF(OR(price_limit="",price_limit="No Limit"),IF(R83="Yes",1,2),IF(SUMIFS(WhatIf!$G:$G,WhatIf!$A:$A,R$1,WhatIf!$B:$B,R83)&lt;=price_limit,IF(R83="Yes",1,2),"")),""))</f>
        <v/>
      </c>
      <c r="BB83" s="73" t="str">
        <f>IF(OR(S83="",VLOOKUP(S$1,Services!$A$1:$B$19,2,0)="Exclude"),"",IF($D83=1,IF(OR(price_limit="",price_limit="No Limit"),IF(S83="Yes",1,2),IF(SUMIFS(WhatIf!$G:$G,WhatIf!$A:$A,S$1,WhatIf!$B:$B,S83)&lt;=price_limit,IF(S83="Yes",1,2),"")),""))</f>
        <v/>
      </c>
      <c r="BC83" s="73" t="str">
        <f ca="1">IF(OR(T83="",VLOOKUP(T$1,Services!$A$1:$B$19,2,0)="Exclude"),"",IF($D83=1,IF(OR(price_limit="",price_limit="No Limit"),IF(T83="Yes",1,2),IF(SUMIFS(WhatIf!$G:$G,WhatIf!$A:$A,T$1,WhatIf!$B:$B,T83)&lt;=price_limit,IF(T83="Yes",1,2),"")),""))</f>
        <v/>
      </c>
      <c r="BD83" s="73" t="str">
        <f>IF(OR(U83="",VLOOKUP(U$1,Services!$A$1:$B$19,2,0)="Exclude"),"",IF($D83=1,IF(OR(price_limit="",price_limit="No Limit"),IF(U83="Yes",1,2),IF(SUMIFS(WhatIf!$G:$G,WhatIf!$A:$A,U$1,WhatIf!$B:$B,U83)&lt;=price_limit,IF(U83="Yes",1,2),"")),""))</f>
        <v/>
      </c>
      <c r="BE83" s="3">
        <f t="shared" si="8"/>
        <v>0</v>
      </c>
      <c r="BF83" s="3">
        <f t="shared" si="9"/>
        <v>0</v>
      </c>
      <c r="BG83" s="3">
        <f>IF(MID(highlight_pick,1,1)="#",IF(INDEX(Analysis!$C$7:$E$7,1,VALUE(MID(highlight_pick,2,1)))&lt;&gt;"",IF(INDEX($A83:$BI83,1,MATCH(INDEX(Analysis!$C$7:$E$7,1,VALUE(MID(highlight_pick,2,1))),$1:$1,0))="",0,IF(INDEX($A83:$BI83,1,MATCH(INDEX(Analysis!$C$7:$E$7,1,VALUE(MID(highlight_pick,2,1))),$1:$1,0))="Yes",1,IF(ISNUMBER(SEARCH(INDEX($A83:$BI83,1,MATCH(INDEX(Analysis!$C$7:$E$7,1,VALUE(MID(highlight_pick,2,1))),$1:$1,0)),INDEX(Analysis!$C$9:$E$9,1,VALUE(MID(highlight_pick,2,1))))),2,0))),0),0)</f>
        <v>0</v>
      </c>
      <c r="BH83" s="3">
        <f>IF(MID(highlight_pick,1,1)="#",IF(INDEX(Analysis!$C$10:$E$10,1,VALUE(MID(highlight_pick,2,1)))&lt;&gt;"",IF(INDEX($A83:$BI83,1,MATCH(INDEX(Analysis!$C$10:$E$10,1,VALUE(MID(highlight_pick,2,1))),$1:$1,0))="",0,IF(INDEX($A83:$BI83,1,MATCH(INDEX(Analysis!$C$10:$E$10,1,VALUE(MID(highlight_pick,2,1))),$1:$1,0))="Yes",1,IF(ISNUMBER(SEARCH(INDEX($A83:$BI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row>
    <row r="84" spans="1:61" x14ac:dyDescent="0.3">
      <c r="A84" s="19" t="s">
        <v>535</v>
      </c>
      <c r="C84" s="4" t="s">
        <v>477</v>
      </c>
      <c r="D84" s="3" t="str">
        <f t="shared" ca="1" si="6"/>
        <v/>
      </c>
      <c r="F84" s="5" t="s">
        <v>535</v>
      </c>
      <c r="G84" s="5" t="s">
        <v>535</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7"/>
        <v/>
      </c>
      <c r="AN84" s="73" t="str">
        <f>IF(OR(E84="",VLOOKUP(E$1,Services!$A$1:$B$19,2,0)="Exclude"),"",IF($D84=1,IF(OR(price_limit="",price_limit="No Limit"),IF(E84="Yes",1,2),IF(SUMIFS(WhatIf!$G:$G,WhatIf!$A:$A,E$1,WhatIf!$B:$B,E84)&lt;=price_limit,IF(E84="Yes",1,2),"")),""))</f>
        <v/>
      </c>
      <c r="AO84" s="73" t="str">
        <f ca="1">IF(OR(F84="",VLOOKUP(F$1,Services!$A$1:$B$19,2,0)="Exclude"),"",IF($D84=1,IF(OR(price_limit="",price_limit="No Limit"),IF(F84="Yes",1,2),IF(SUMIFS(WhatIf!$G:$G,WhatIf!$A:$A,F$1,WhatIf!$B:$B,F84)&lt;=price_limit,IF(F84="Yes",1,2),"")),""))</f>
        <v/>
      </c>
      <c r="AP84" s="73" t="str">
        <f ca="1">IF(OR(G84="",VLOOKUP(G$1,Services!$A$1:$B$19,2,0)="Exclude"),"",IF($D84=1,IF(OR(price_limit="",price_limit="No Limit"),IF(G84="Yes",1,2),IF(SUMIFS(WhatIf!$G:$G,WhatIf!$A:$A,G$1,WhatIf!$B:$B,G84)&lt;=price_limit,IF(G84="Yes",1,2),"")),""))</f>
        <v/>
      </c>
      <c r="AQ84" s="73" t="str">
        <f>IF(OR(H84="",VLOOKUP(H$1,Services!$A$1:$B$19,2,0)="Exclude"),"",IF($D84=1,IF(OR(price_limit="",price_limit="No Limit"),IF(H84="Yes",1,2),IF(SUMIFS(WhatIf!$G:$G,WhatIf!$A:$A,H$1,WhatIf!$B:$B,H84)&lt;=price_limit,IF(H84="Yes",1,2),"")),""))</f>
        <v/>
      </c>
      <c r="AR84" s="73" t="str">
        <f>IF(OR(I84="",VLOOKUP(I$1,Services!$A$1:$B$19,2,0)="Exclude"),"",IF($D84=1,IF(OR(price_limit="",price_limit="No Limit"),IF(I84="Yes",1,2),IF(SUMIFS(WhatIf!$G:$G,WhatIf!$A:$A,I$1,WhatIf!$B:$B,I84)&lt;=price_limit,IF(I84="Yes",1,2),"")),""))</f>
        <v/>
      </c>
      <c r="AS84" s="73" t="str">
        <f>IF(OR(J84="",VLOOKUP(J$1,Services!$A$1:$B$19,2,0)="Exclude"),"",IF($D84=1,IF(OR(price_limit="",price_limit="No Limit"),IF(J84="Yes",1,2),IF(SUMIFS(WhatIf!$G:$G,WhatIf!$A:$A,J$1,WhatIf!$B:$B,J84)&lt;=price_limit,IF(J84="Yes",1,2),"")),""))</f>
        <v/>
      </c>
      <c r="AT84" s="73" t="str">
        <f>IF(OR(K84="",VLOOKUP(K$1,Services!$A$1:$B$19,2,0)="Exclude"),"",IF($D84=1,IF(OR(price_limit="",price_limit="No Limit"),IF(K84="Yes",1,2),IF(SUMIFS(WhatIf!$G:$G,WhatIf!$A:$A,K$1,WhatIf!$B:$B,K84)&lt;=price_limit,IF(K84="Yes",1,2),"")),""))</f>
        <v/>
      </c>
      <c r="AU84" s="73" t="str">
        <f>IF(OR(L84="",VLOOKUP(L$1,Services!$A$1:$B$19,2,0)="Exclude"),"",IF($D84=1,IF(OR(price_limit="",price_limit="No Limit"),IF(L84="Yes",1,2),IF(SUMIFS(WhatIf!$G:$G,WhatIf!$A:$A,L$1,WhatIf!$B:$B,L84)&lt;=price_limit,IF(L84="Yes",1,2),"")),""))</f>
        <v/>
      </c>
      <c r="AV84" s="73" t="str">
        <f>IF(OR(M84="",VLOOKUP(M$1,Services!$A$1:$B$19,2,0)="Exclude"),"",IF($D84=1,IF(OR(price_limit="",price_limit="No Limit"),IF(M84="Yes",1,2),IF(SUMIFS(WhatIf!$G:$G,WhatIf!$A:$A,M$1,WhatIf!$B:$B,M84)&lt;=price_limit,IF(M84="Yes",1,2),"")),""))</f>
        <v/>
      </c>
      <c r="AW84" s="73" t="str">
        <f>IF(OR(N84="",VLOOKUP(N$1,Services!$A$1:$B$19,2,0)="Exclude"),"",IF($D84=1,IF(OR(price_limit="",price_limit="No Limit"),IF(N84="Yes",1,2),IF(SUMIFS(WhatIf!$G:$G,WhatIf!$A:$A,N$1,WhatIf!$B:$B,N84)&lt;=price_limit,IF(N84="Yes",1,2),"")),""))</f>
        <v/>
      </c>
      <c r="AX84" s="73" t="str">
        <f>IF(OR(O84="",VLOOKUP(O$1,Services!$A$1:$B$19,2,0)="Exclude"),"",IF($D84=1,IF(OR(price_limit="",price_limit="No Limit"),IF(O84="Yes",1,2),IF(SUMIFS(WhatIf!$G:$G,WhatIf!$A:$A,O$1,WhatIf!$B:$B,O84)&lt;=price_limit,IF(O84="Yes",1,2),"")),""))</f>
        <v/>
      </c>
      <c r="AY84" s="73" t="str">
        <f>IF(OR(P84="",VLOOKUP(P$1,Services!$A$1:$B$19,2,0)="Exclude"),"",IF($D84=1,IF(OR(price_limit="",price_limit="No Limit"),IF(P84="Yes",1,2),IF(SUMIFS(WhatIf!$G:$G,WhatIf!$A:$A,P$1,WhatIf!$B:$B,P84)&lt;=price_limit,IF(P84="Yes",1,2),"")),""))</f>
        <v/>
      </c>
      <c r="AZ84" s="73" t="str">
        <f>IF(OR(Q84="",VLOOKUP(Q$1,Services!$A$1:$B$19,2,0)="Exclude"),"",IF($D84=1,IF(OR(price_limit="",price_limit="No Limit"),IF(Q84="Yes",1,2),IF(SUMIFS(WhatIf!$G:$G,WhatIf!$A:$A,Q$1,WhatIf!$B:$B,Q84)&lt;=price_limit,IF(Q84="Yes",1,2),"")),""))</f>
        <v/>
      </c>
      <c r="BA84" s="73" t="str">
        <f>IF(OR(R84="",VLOOKUP(R$1,Services!$A$1:$B$19,2,0)="Exclude"),"",IF($D84=1,IF(OR(price_limit="",price_limit="No Limit"),IF(R84="Yes",1,2),IF(SUMIFS(WhatIf!$G:$G,WhatIf!$A:$A,R$1,WhatIf!$B:$B,R84)&lt;=price_limit,IF(R84="Yes",1,2),"")),""))</f>
        <v/>
      </c>
      <c r="BB84" s="73" t="str">
        <f>IF(OR(S84="",VLOOKUP(S$1,Services!$A$1:$B$19,2,0)="Exclude"),"",IF($D84=1,IF(OR(price_limit="",price_limit="No Limit"),IF(S84="Yes",1,2),IF(SUMIFS(WhatIf!$G:$G,WhatIf!$A:$A,S$1,WhatIf!$B:$B,S84)&lt;=price_limit,IF(S84="Yes",1,2),"")),""))</f>
        <v/>
      </c>
      <c r="BC84" s="73" t="str">
        <f>IF(OR(T84="",VLOOKUP(T$1,Services!$A$1:$B$19,2,0)="Exclude"),"",IF($D84=1,IF(OR(price_limit="",price_limit="No Limit"),IF(T84="Yes",1,2),IF(SUMIFS(WhatIf!$G:$G,WhatIf!$A:$A,T$1,WhatIf!$B:$B,T84)&lt;=price_limit,IF(T84="Yes",1,2),"")),""))</f>
        <v/>
      </c>
      <c r="BD84" s="73" t="str">
        <f>IF(OR(U84="",VLOOKUP(U$1,Services!$A$1:$B$19,2,0)="Exclude"),"",IF($D84=1,IF(OR(price_limit="",price_limit="No Limit"),IF(U84="Yes",1,2),IF(SUMIFS(WhatIf!$G:$G,WhatIf!$A:$A,U$1,WhatIf!$B:$B,U84)&lt;=price_limit,IF(U84="Yes",1,2),"")),""))</f>
        <v/>
      </c>
      <c r="BE84" s="3">
        <f t="shared" si="8"/>
        <v>0</v>
      </c>
      <c r="BF84" s="3">
        <f t="shared" si="9"/>
        <v>0</v>
      </c>
      <c r="BG84" s="3">
        <f>IF(MID(highlight_pick,1,1)="#",IF(INDEX(Analysis!$C$7:$E$7,1,VALUE(MID(highlight_pick,2,1)))&lt;&gt;"",IF(INDEX($A84:$BI84,1,MATCH(INDEX(Analysis!$C$7:$E$7,1,VALUE(MID(highlight_pick,2,1))),$1:$1,0))="",0,IF(INDEX($A84:$BI84,1,MATCH(INDEX(Analysis!$C$7:$E$7,1,VALUE(MID(highlight_pick,2,1))),$1:$1,0))="Yes",1,IF(ISNUMBER(SEARCH(INDEX($A84:$BI84,1,MATCH(INDEX(Analysis!$C$7:$E$7,1,VALUE(MID(highlight_pick,2,1))),$1:$1,0)),INDEX(Analysis!$C$9:$E$9,1,VALUE(MID(highlight_pick,2,1))))),2,0))),0),0)</f>
        <v>0</v>
      </c>
      <c r="BH84" s="3">
        <f>IF(MID(highlight_pick,1,1)="#",IF(INDEX(Analysis!$C$10:$E$10,1,VALUE(MID(highlight_pick,2,1)))&lt;&gt;"",IF(INDEX($A84:$BI84,1,MATCH(INDEX(Analysis!$C$10:$E$10,1,VALUE(MID(highlight_pick,2,1))),$1:$1,0))="",0,IF(INDEX($A84:$BI84,1,MATCH(INDEX(Analysis!$C$10:$E$10,1,VALUE(MID(highlight_pick,2,1))),$1:$1,0))="Yes",1,IF(ISNUMBER(SEARCH(INDEX($A84:$BI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row>
    <row r="85" spans="1:61" ht="24.9" x14ac:dyDescent="0.3">
      <c r="A85" s="19" t="s">
        <v>208</v>
      </c>
      <c r="B85" s="4" t="s">
        <v>247</v>
      </c>
      <c r="C85" s="4" t="s">
        <v>214</v>
      </c>
      <c r="D85" s="3" t="str">
        <f t="shared" ca="1" si="6"/>
        <v/>
      </c>
      <c r="F85" s="5" t="s">
        <v>549</v>
      </c>
      <c r="G85" s="5" t="s">
        <v>549</v>
      </c>
      <c r="H85" s="5" t="s">
        <v>293</v>
      </c>
      <c r="I85" s="5" t="s">
        <v>293</v>
      </c>
      <c r="J85" s="5" t="s">
        <v>293</v>
      </c>
      <c r="K85" s="5" t="s">
        <v>293</v>
      </c>
      <c r="L85" s="5" t="s">
        <v>293</v>
      </c>
      <c r="M85" s="5" t="s">
        <v>293</v>
      </c>
      <c r="N85" s="5" t="s">
        <v>1</v>
      </c>
      <c r="P85" s="20"/>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7"/>
        <v/>
      </c>
      <c r="AN85" s="73" t="str">
        <f>IF(OR(E85="",VLOOKUP(E$1,Services!$A$1:$B$19,2,0)="Exclude"),"",IF($D85=1,IF(OR(price_limit="",price_limit="No Limit"),IF(E85="Yes",1,2),IF(SUMIFS(WhatIf!$G:$G,WhatIf!$A:$A,E$1,WhatIf!$B:$B,E85)&lt;=price_limit,IF(E85="Yes",1,2),"")),""))</f>
        <v/>
      </c>
      <c r="AO85" s="73" t="str">
        <f ca="1">IF(OR(F85="",VLOOKUP(F$1,Services!$A$1:$B$19,2,0)="Exclude"),"",IF($D85=1,IF(OR(price_limit="",price_limit="No Limit"),IF(F85="Yes",1,2),IF(SUMIFS(WhatIf!$G:$G,WhatIf!$A:$A,F$1,WhatIf!$B:$B,F85)&lt;=price_limit,IF(F85="Yes",1,2),"")),""))</f>
        <v/>
      </c>
      <c r="AP85" s="73" t="str">
        <f ca="1">IF(OR(G85="",VLOOKUP(G$1,Services!$A$1:$B$19,2,0)="Exclude"),"",IF($D85=1,IF(OR(price_limit="",price_limit="No Limit"),IF(G85="Yes",1,2),IF(SUMIFS(WhatIf!$G:$G,WhatIf!$A:$A,G$1,WhatIf!$B:$B,G85)&lt;=price_limit,IF(G85="Yes",1,2),"")),""))</f>
        <v/>
      </c>
      <c r="AQ85" s="73" t="str">
        <f ca="1">IF(OR(H85="",VLOOKUP(H$1,Services!$A$1:$B$19,2,0)="Exclude"),"",IF($D85=1,IF(OR(price_limit="",price_limit="No Limit"),IF(H85="Yes",1,2),IF(SUMIFS(WhatIf!$G:$G,WhatIf!$A:$A,H$1,WhatIf!$B:$B,H85)&lt;=price_limit,IF(H85="Yes",1,2),"")),""))</f>
        <v/>
      </c>
      <c r="AR85" s="73" t="str">
        <f ca="1">IF(OR(I85="",VLOOKUP(I$1,Services!$A$1:$B$19,2,0)="Exclude"),"",IF($D85=1,IF(OR(price_limit="",price_limit="No Limit"),IF(I85="Yes",1,2),IF(SUMIFS(WhatIf!$G:$G,WhatIf!$A:$A,I$1,WhatIf!$B:$B,I85)&lt;=price_limit,IF(I85="Yes",1,2),"")),""))</f>
        <v/>
      </c>
      <c r="AS85" s="73" t="str">
        <f ca="1">IF(OR(J85="",VLOOKUP(J$1,Services!$A$1:$B$19,2,0)="Exclude"),"",IF($D85=1,IF(OR(price_limit="",price_limit="No Limit"),IF(J85="Yes",1,2),IF(SUMIFS(WhatIf!$G:$G,WhatIf!$A:$A,J$1,WhatIf!$B:$B,J85)&lt;=price_limit,IF(J85="Yes",1,2),"")),""))</f>
        <v/>
      </c>
      <c r="AT85" s="73" t="str">
        <f ca="1">IF(OR(K85="",VLOOKUP(K$1,Services!$A$1:$B$19,2,0)="Exclude"),"",IF($D85=1,IF(OR(price_limit="",price_limit="No Limit"),IF(K85="Yes",1,2),IF(SUMIFS(WhatIf!$G:$G,WhatIf!$A:$A,K$1,WhatIf!$B:$B,K85)&lt;=price_limit,IF(K85="Yes",1,2),"")),""))</f>
        <v/>
      </c>
      <c r="AU85" s="73" t="str">
        <f ca="1">IF(OR(L85="",VLOOKUP(L$1,Services!$A$1:$B$19,2,0)="Exclude"),"",IF($D85=1,IF(OR(price_limit="",price_limit="No Limit"),IF(L85="Yes",1,2),IF(SUMIFS(WhatIf!$G:$G,WhatIf!$A:$A,L$1,WhatIf!$B:$B,L85)&lt;=price_limit,IF(L85="Yes",1,2),"")),""))</f>
        <v/>
      </c>
      <c r="AV85" s="73" t="str">
        <f ca="1">IF(OR(M85="",VLOOKUP(M$1,Services!$A$1:$B$19,2,0)="Exclude"),"",IF($D85=1,IF(OR(price_limit="",price_limit="No Limit"),IF(M85="Yes",1,2),IF(SUMIFS(WhatIf!$G:$G,WhatIf!$A:$A,M$1,WhatIf!$B:$B,M85)&lt;=price_limit,IF(M85="Yes",1,2),"")),""))</f>
        <v/>
      </c>
      <c r="AW85" s="73" t="str">
        <f ca="1">IF(OR(N85="",VLOOKUP(N$1,Services!$A$1:$B$19,2,0)="Exclude"),"",IF($D85=1,IF(OR(price_limit="",price_limit="No Limit"),IF(N85="Yes",1,2),IF(SUMIFS(WhatIf!$G:$G,WhatIf!$A:$A,N$1,WhatIf!$B:$B,N85)&lt;=price_limit,IF(N85="Yes",1,2),"")),""))</f>
        <v/>
      </c>
      <c r="AX85" s="73" t="str">
        <f>IF(OR(O85="",VLOOKUP(O$1,Services!$A$1:$B$19,2,0)="Exclude"),"",IF($D85=1,IF(OR(price_limit="",price_limit="No Limit"),IF(O85="Yes",1,2),IF(SUMIFS(WhatIf!$G:$G,WhatIf!$A:$A,O$1,WhatIf!$B:$B,O85)&lt;=price_limit,IF(O85="Yes",1,2),"")),""))</f>
        <v/>
      </c>
      <c r="AY85" s="73" t="str">
        <f>IF(OR(P85="",VLOOKUP(P$1,Services!$A$1:$B$19,2,0)="Exclude"),"",IF($D85=1,IF(OR(price_limit="",price_limit="No Limit"),IF(P85="Yes",1,2),IF(SUMIFS(WhatIf!$G:$G,WhatIf!$A:$A,P$1,WhatIf!$B:$B,P85)&lt;=price_limit,IF(P85="Yes",1,2),"")),""))</f>
        <v/>
      </c>
      <c r="AZ85" s="73" t="str">
        <f>IF(OR(Q85="",VLOOKUP(Q$1,Services!$A$1:$B$19,2,0)="Exclude"),"",IF($D85=1,IF(OR(price_limit="",price_limit="No Limit"),IF(Q85="Yes",1,2),IF(SUMIFS(WhatIf!$G:$G,WhatIf!$A:$A,Q$1,WhatIf!$B:$B,Q85)&lt;=price_limit,IF(Q85="Yes",1,2),"")),""))</f>
        <v/>
      </c>
      <c r="BA85" s="73" t="str">
        <f>IF(OR(R85="",VLOOKUP(R$1,Services!$A$1:$B$19,2,0)="Exclude"),"",IF($D85=1,IF(OR(price_limit="",price_limit="No Limit"),IF(R85="Yes",1,2),IF(SUMIFS(WhatIf!$G:$G,WhatIf!$A:$A,R$1,WhatIf!$B:$B,R85)&lt;=price_limit,IF(R85="Yes",1,2),"")),""))</f>
        <v/>
      </c>
      <c r="BB85" s="73" t="str">
        <f>IF(OR(S85="",VLOOKUP(S$1,Services!$A$1:$B$19,2,0)="Exclude"),"",IF($D85=1,IF(OR(price_limit="",price_limit="No Limit"),IF(S85="Yes",1,2),IF(SUMIFS(WhatIf!$G:$G,WhatIf!$A:$A,S$1,WhatIf!$B:$B,S85)&lt;=price_limit,IF(S85="Yes",1,2),"")),""))</f>
        <v/>
      </c>
      <c r="BC85" s="73" t="str">
        <f>IF(OR(T85="",VLOOKUP(T$1,Services!$A$1:$B$19,2,0)="Exclude"),"",IF($D85=1,IF(OR(price_limit="",price_limit="No Limit"),IF(T85="Yes",1,2),IF(SUMIFS(WhatIf!$G:$G,WhatIf!$A:$A,T$1,WhatIf!$B:$B,T85)&lt;=price_limit,IF(T85="Yes",1,2),"")),""))</f>
        <v/>
      </c>
      <c r="BD85" s="73" t="str">
        <f>IF(OR(U85="",VLOOKUP(U$1,Services!$A$1:$B$19,2,0)="Exclude"),"",IF($D85=1,IF(OR(price_limit="",price_limit="No Limit"),IF(U85="Yes",1,2),IF(SUMIFS(WhatIf!$G:$G,WhatIf!$A:$A,U$1,WhatIf!$B:$B,U85)&lt;=price_limit,IF(U85="Yes",1,2),"")),""))</f>
        <v/>
      </c>
      <c r="BE85" s="3">
        <f t="shared" si="8"/>
        <v>0</v>
      </c>
      <c r="BF85" s="3">
        <f t="shared" si="9"/>
        <v>0</v>
      </c>
      <c r="BG85" s="3">
        <f>IF(MID(highlight_pick,1,1)="#",IF(INDEX(Analysis!$C$7:$E$7,1,VALUE(MID(highlight_pick,2,1)))&lt;&gt;"",IF(INDEX($A85:$BI85,1,MATCH(INDEX(Analysis!$C$7:$E$7,1,VALUE(MID(highlight_pick,2,1))),$1:$1,0))="",0,IF(INDEX($A85:$BI85,1,MATCH(INDEX(Analysis!$C$7:$E$7,1,VALUE(MID(highlight_pick,2,1))),$1:$1,0))="Yes",1,IF(ISNUMBER(SEARCH(INDEX($A85:$BI85,1,MATCH(INDEX(Analysis!$C$7:$E$7,1,VALUE(MID(highlight_pick,2,1))),$1:$1,0)),INDEX(Analysis!$C$9:$E$9,1,VALUE(MID(highlight_pick,2,1))))),2,0))),0),0)</f>
        <v>0</v>
      </c>
      <c r="BH85" s="3">
        <f>IF(MID(highlight_pick,1,1)="#",IF(INDEX(Analysis!$C$10:$E$10,1,VALUE(MID(highlight_pick,2,1)))&lt;&gt;"",IF(INDEX($A85:$BI85,1,MATCH(INDEX(Analysis!$C$10:$E$10,1,VALUE(MID(highlight_pick,2,1))),$1:$1,0))="",0,IF(INDEX($A85:$BI85,1,MATCH(INDEX(Analysis!$C$10:$E$10,1,VALUE(MID(highlight_pick,2,1))),$1:$1,0))="Yes",1,IF(ISNUMBER(SEARCH(INDEX($A85:$BI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row>
    <row r="86" spans="1:61" x14ac:dyDescent="0.3">
      <c r="A86" s="19" t="s">
        <v>17</v>
      </c>
      <c r="B86" s="4" t="s">
        <v>247</v>
      </c>
      <c r="C86" s="4" t="s">
        <v>478</v>
      </c>
      <c r="D86" s="3" t="str">
        <f t="shared" ca="1" si="6"/>
        <v/>
      </c>
      <c r="F86" s="6"/>
      <c r="G86" s="6"/>
      <c r="H86" s="12" t="s">
        <v>17</v>
      </c>
      <c r="I86" s="12" t="s">
        <v>1</v>
      </c>
      <c r="J86" s="12" t="s">
        <v>17</v>
      </c>
      <c r="K86" s="12" t="s">
        <v>17</v>
      </c>
      <c r="L86" s="12" t="s">
        <v>17</v>
      </c>
      <c r="M86" s="12" t="s">
        <v>17</v>
      </c>
      <c r="N86" s="12" t="s">
        <v>17</v>
      </c>
      <c r="O86" s="6"/>
      <c r="P86" s="5" t="s">
        <v>17</v>
      </c>
      <c r="Q86" s="6" t="s">
        <v>17</v>
      </c>
      <c r="R86" s="6"/>
      <c r="S86" s="5" t="s">
        <v>17</v>
      </c>
      <c r="U86" s="5" t="s">
        <v>1</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7"/>
        <v/>
      </c>
      <c r="AN86" s="73" t="str">
        <f>IF(OR(E86="",VLOOKUP(E$1,Services!$A$1:$B$19,2,0)="Exclude"),"",IF($D86=1,IF(OR(price_limit="",price_limit="No Limit"),IF(E86="Yes",1,2),IF(SUMIFS(WhatIf!$G:$G,WhatIf!$A:$A,E$1,WhatIf!$B:$B,E86)&lt;=price_limit,IF(E86="Yes",1,2),"")),""))</f>
        <v/>
      </c>
      <c r="AO86" s="73" t="str">
        <f>IF(OR(F86="",VLOOKUP(F$1,Services!$A$1:$B$19,2,0)="Exclude"),"",IF($D86=1,IF(OR(price_limit="",price_limit="No Limit"),IF(F86="Yes",1,2),IF(SUMIFS(WhatIf!$G:$G,WhatIf!$A:$A,F$1,WhatIf!$B:$B,F86)&lt;=price_limit,IF(F86="Yes",1,2),"")),""))</f>
        <v/>
      </c>
      <c r="AP86" s="73" t="str">
        <f>IF(OR(G86="",VLOOKUP(G$1,Services!$A$1:$B$19,2,0)="Exclude"),"",IF($D86=1,IF(OR(price_limit="",price_limit="No Limit"),IF(G86="Yes",1,2),IF(SUMIFS(WhatIf!$G:$G,WhatIf!$A:$A,G$1,WhatIf!$B:$B,G86)&lt;=price_limit,IF(G86="Yes",1,2),"")),""))</f>
        <v/>
      </c>
      <c r="AQ86" s="73" t="str">
        <f ca="1">IF(OR(H86="",VLOOKUP(H$1,Services!$A$1:$B$19,2,0)="Exclude"),"",IF($D86=1,IF(OR(price_limit="",price_limit="No Limit"),IF(H86="Yes",1,2),IF(SUMIFS(WhatIf!$G:$G,WhatIf!$A:$A,H$1,WhatIf!$B:$B,H86)&lt;=price_limit,IF(H86="Yes",1,2),"")),""))</f>
        <v/>
      </c>
      <c r="AR86" s="73" t="str">
        <f ca="1">IF(OR(I86="",VLOOKUP(I$1,Services!$A$1:$B$19,2,0)="Exclude"),"",IF($D86=1,IF(OR(price_limit="",price_limit="No Limit"),IF(I86="Yes",1,2),IF(SUMIFS(WhatIf!$G:$G,WhatIf!$A:$A,I$1,WhatIf!$B:$B,I86)&lt;=price_limit,IF(I86="Yes",1,2),"")),""))</f>
        <v/>
      </c>
      <c r="AS86" s="73" t="str">
        <f ca="1">IF(OR(J86="",VLOOKUP(J$1,Services!$A$1:$B$19,2,0)="Exclude"),"",IF($D86=1,IF(OR(price_limit="",price_limit="No Limit"),IF(J86="Yes",1,2),IF(SUMIFS(WhatIf!$G:$G,WhatIf!$A:$A,J$1,WhatIf!$B:$B,J86)&lt;=price_limit,IF(J86="Yes",1,2),"")),""))</f>
        <v/>
      </c>
      <c r="AT86" s="73" t="str">
        <f ca="1">IF(OR(K86="",VLOOKUP(K$1,Services!$A$1:$B$19,2,0)="Exclude"),"",IF($D86=1,IF(OR(price_limit="",price_limit="No Limit"),IF(K86="Yes",1,2),IF(SUMIFS(WhatIf!$G:$G,WhatIf!$A:$A,K$1,WhatIf!$B:$B,K86)&lt;=price_limit,IF(K86="Yes",1,2),"")),""))</f>
        <v/>
      </c>
      <c r="AU86" s="73" t="str">
        <f ca="1">IF(OR(L86="",VLOOKUP(L$1,Services!$A$1:$B$19,2,0)="Exclude"),"",IF($D86=1,IF(OR(price_limit="",price_limit="No Limit"),IF(L86="Yes",1,2),IF(SUMIFS(WhatIf!$G:$G,WhatIf!$A:$A,L$1,WhatIf!$B:$B,L86)&lt;=price_limit,IF(L86="Yes",1,2),"")),""))</f>
        <v/>
      </c>
      <c r="AV86" s="73" t="str">
        <f ca="1">IF(OR(M86="",VLOOKUP(M$1,Services!$A$1:$B$19,2,0)="Exclude"),"",IF($D86=1,IF(OR(price_limit="",price_limit="No Limit"),IF(M86="Yes",1,2),IF(SUMIFS(WhatIf!$G:$G,WhatIf!$A:$A,M$1,WhatIf!$B:$B,M86)&lt;=price_limit,IF(M86="Yes",1,2),"")),""))</f>
        <v/>
      </c>
      <c r="AW86" s="73" t="str">
        <f ca="1">IF(OR(N86="",VLOOKUP(N$1,Services!$A$1:$B$19,2,0)="Exclude"),"",IF($D86=1,IF(OR(price_limit="",price_limit="No Limit"),IF(N86="Yes",1,2),IF(SUMIFS(WhatIf!$G:$G,WhatIf!$A:$A,N$1,WhatIf!$B:$B,N86)&lt;=price_limit,IF(N86="Yes",1,2),"")),""))</f>
        <v/>
      </c>
      <c r="AX86" s="73" t="str">
        <f>IF(OR(O86="",VLOOKUP(O$1,Services!$A$1:$B$19,2,0)="Exclude"),"",IF($D86=1,IF(OR(price_limit="",price_limit="No Limit"),IF(O86="Yes",1,2),IF(SUMIFS(WhatIf!$G:$G,WhatIf!$A:$A,O$1,WhatIf!$B:$B,O86)&lt;=price_limit,IF(O86="Yes",1,2),"")),""))</f>
        <v/>
      </c>
      <c r="AY86" s="73" t="str">
        <f ca="1">IF(OR(P86="",VLOOKUP(P$1,Services!$A$1:$B$19,2,0)="Exclude"),"",IF($D86=1,IF(OR(price_limit="",price_limit="No Limit"),IF(P86="Yes",1,2),IF(SUMIFS(WhatIf!$G:$G,WhatIf!$A:$A,P$1,WhatIf!$B:$B,P86)&lt;=price_limit,IF(P86="Yes",1,2),"")),""))</f>
        <v/>
      </c>
      <c r="AZ86" s="73" t="str">
        <f ca="1">IF(OR(Q86="",VLOOKUP(Q$1,Services!$A$1:$B$19,2,0)="Exclude"),"",IF($D86=1,IF(OR(price_limit="",price_limit="No Limit"),IF(Q86="Yes",1,2),IF(SUMIFS(WhatIf!$G:$G,WhatIf!$A:$A,Q$1,WhatIf!$B:$B,Q86)&lt;=price_limit,IF(Q86="Yes",1,2),"")),""))</f>
        <v/>
      </c>
      <c r="BA86" s="73" t="str">
        <f>IF(OR(R86="",VLOOKUP(R$1,Services!$A$1:$B$19,2,0)="Exclude"),"",IF($D86=1,IF(OR(price_limit="",price_limit="No Limit"),IF(R86="Yes",1,2),IF(SUMIFS(WhatIf!$G:$G,WhatIf!$A:$A,R$1,WhatIf!$B:$B,R86)&lt;=price_limit,IF(R86="Yes",1,2),"")),""))</f>
        <v/>
      </c>
      <c r="BB86" s="73" t="str">
        <f ca="1">IF(OR(S86="",VLOOKUP(S$1,Services!$A$1:$B$19,2,0)="Exclude"),"",IF($D86=1,IF(OR(price_limit="",price_limit="No Limit"),IF(S86="Yes",1,2),IF(SUMIFS(WhatIf!$G:$G,WhatIf!$A:$A,S$1,WhatIf!$B:$B,S86)&lt;=price_limit,IF(S86="Yes",1,2),"")),""))</f>
        <v/>
      </c>
      <c r="BC86" s="73" t="str">
        <f>IF(OR(T86="",VLOOKUP(T$1,Services!$A$1:$B$19,2,0)="Exclude"),"",IF($D86=1,IF(OR(price_limit="",price_limit="No Limit"),IF(T86="Yes",1,2),IF(SUMIFS(WhatIf!$G:$G,WhatIf!$A:$A,T$1,WhatIf!$B:$B,T86)&lt;=price_limit,IF(T86="Yes",1,2),"")),""))</f>
        <v/>
      </c>
      <c r="BD86" s="73" t="str">
        <f ca="1">IF(OR(U86="",VLOOKUP(U$1,Services!$A$1:$B$19,2,0)="Exclude"),"",IF($D86=1,IF(OR(price_limit="",price_limit="No Limit"),IF(U86="Yes",1,2),IF(SUMIFS(WhatIf!$G:$G,WhatIf!$A:$A,U$1,WhatIf!$B:$B,U86)&lt;=price_limit,IF(U86="Yes",1,2),"")),""))</f>
        <v/>
      </c>
      <c r="BE86" s="3">
        <f t="shared" si="8"/>
        <v>0</v>
      </c>
      <c r="BF86" s="3">
        <f t="shared" si="9"/>
        <v>0</v>
      </c>
      <c r="BG86" s="3">
        <f>IF(MID(highlight_pick,1,1)="#",IF(INDEX(Analysis!$C$7:$E$7,1,VALUE(MID(highlight_pick,2,1)))&lt;&gt;"",IF(INDEX($A86:$BI86,1,MATCH(INDEX(Analysis!$C$7:$E$7,1,VALUE(MID(highlight_pick,2,1))),$1:$1,0))="",0,IF(INDEX($A86:$BI86,1,MATCH(INDEX(Analysis!$C$7:$E$7,1,VALUE(MID(highlight_pick,2,1))),$1:$1,0))="Yes",1,IF(ISNUMBER(SEARCH(INDEX($A86:$BI86,1,MATCH(INDEX(Analysis!$C$7:$E$7,1,VALUE(MID(highlight_pick,2,1))),$1:$1,0)),INDEX(Analysis!$C$9:$E$9,1,VALUE(MID(highlight_pick,2,1))))),2,0))),0),0)</f>
        <v>0</v>
      </c>
      <c r="BH86" s="3">
        <f>IF(MID(highlight_pick,1,1)="#",IF(INDEX(Analysis!$C$10:$E$10,1,VALUE(MID(highlight_pick,2,1)))&lt;&gt;"",IF(INDEX($A86:$BI86,1,MATCH(INDEX(Analysis!$C$10:$E$10,1,VALUE(MID(highlight_pick,2,1))),$1:$1,0))="",0,IF(INDEX($A86:$BI86,1,MATCH(INDEX(Analysis!$C$10:$E$10,1,VALUE(MID(highlight_pick,2,1))),$1:$1,0))="Yes",1,IF(ISNUMBER(SEARCH(INDEX($A86:$BI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row>
    <row r="87" spans="1:61" ht="24.9" x14ac:dyDescent="0.3">
      <c r="A87" s="19" t="s">
        <v>225</v>
      </c>
      <c r="B87" s="4" t="s">
        <v>247</v>
      </c>
      <c r="C87" s="4" t="s">
        <v>477</v>
      </c>
      <c r="D87" s="3" t="str">
        <f t="shared" ca="1" si="6"/>
        <v/>
      </c>
      <c r="F87" s="5" t="s">
        <v>533</v>
      </c>
      <c r="G87" s="5" t="s">
        <v>533</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7"/>
        <v/>
      </c>
      <c r="AN87" s="73" t="str">
        <f>IF(OR(E87="",VLOOKUP(E$1,Services!$A$1:$B$19,2,0)="Exclude"),"",IF($D87=1,IF(OR(price_limit="",price_limit="No Limit"),IF(E87="Yes",1,2),IF(SUMIFS(WhatIf!$G:$G,WhatIf!$A:$A,E$1,WhatIf!$B:$B,E87)&lt;=price_limit,IF(E87="Yes",1,2),"")),""))</f>
        <v/>
      </c>
      <c r="AO87" s="73" t="str">
        <f ca="1">IF(OR(F87="",VLOOKUP(F$1,Services!$A$1:$B$19,2,0)="Exclude"),"",IF($D87=1,IF(OR(price_limit="",price_limit="No Limit"),IF(F87="Yes",1,2),IF(SUMIFS(WhatIf!$G:$G,WhatIf!$A:$A,F$1,WhatIf!$B:$B,F87)&lt;=price_limit,IF(F87="Yes",1,2),"")),""))</f>
        <v/>
      </c>
      <c r="AP87" s="73" t="str">
        <f ca="1">IF(OR(G87="",VLOOKUP(G$1,Services!$A$1:$B$19,2,0)="Exclude"),"",IF($D87=1,IF(OR(price_limit="",price_limit="No Limit"),IF(G87="Yes",1,2),IF(SUMIFS(WhatIf!$G:$G,WhatIf!$A:$A,G$1,WhatIf!$B:$B,G87)&lt;=price_limit,IF(G87="Yes",1,2),"")),""))</f>
        <v/>
      </c>
      <c r="AQ87" s="73" t="str">
        <f>IF(OR(H87="",VLOOKUP(H$1,Services!$A$1:$B$19,2,0)="Exclude"),"",IF($D87=1,IF(OR(price_limit="",price_limit="No Limit"),IF(H87="Yes",1,2),IF(SUMIFS(WhatIf!$G:$G,WhatIf!$A:$A,H$1,WhatIf!$B:$B,H87)&lt;=price_limit,IF(H87="Yes",1,2),"")),""))</f>
        <v/>
      </c>
      <c r="AR87" s="73" t="str">
        <f>IF(OR(I87="",VLOOKUP(I$1,Services!$A$1:$B$19,2,0)="Exclude"),"",IF($D87=1,IF(OR(price_limit="",price_limit="No Limit"),IF(I87="Yes",1,2),IF(SUMIFS(WhatIf!$G:$G,WhatIf!$A:$A,I$1,WhatIf!$B:$B,I87)&lt;=price_limit,IF(I87="Yes",1,2),"")),""))</f>
        <v/>
      </c>
      <c r="AS87" s="73" t="str">
        <f>IF(OR(J87="",VLOOKUP(J$1,Services!$A$1:$B$19,2,0)="Exclude"),"",IF($D87=1,IF(OR(price_limit="",price_limit="No Limit"),IF(J87="Yes",1,2),IF(SUMIFS(WhatIf!$G:$G,WhatIf!$A:$A,J$1,WhatIf!$B:$B,J87)&lt;=price_limit,IF(J87="Yes",1,2),"")),""))</f>
        <v/>
      </c>
      <c r="AT87" s="73" t="str">
        <f>IF(OR(K87="",VLOOKUP(K$1,Services!$A$1:$B$19,2,0)="Exclude"),"",IF($D87=1,IF(OR(price_limit="",price_limit="No Limit"),IF(K87="Yes",1,2),IF(SUMIFS(WhatIf!$G:$G,WhatIf!$A:$A,K$1,WhatIf!$B:$B,K87)&lt;=price_limit,IF(K87="Yes",1,2),"")),""))</f>
        <v/>
      </c>
      <c r="AU87" s="73" t="str">
        <f>IF(OR(L87="",VLOOKUP(L$1,Services!$A$1:$B$19,2,0)="Exclude"),"",IF($D87=1,IF(OR(price_limit="",price_limit="No Limit"),IF(L87="Yes",1,2),IF(SUMIFS(WhatIf!$G:$G,WhatIf!$A:$A,L$1,WhatIf!$B:$B,L87)&lt;=price_limit,IF(L87="Yes",1,2),"")),""))</f>
        <v/>
      </c>
      <c r="AV87" s="73" t="str">
        <f>IF(OR(M87="",VLOOKUP(M$1,Services!$A$1:$B$19,2,0)="Exclude"),"",IF($D87=1,IF(OR(price_limit="",price_limit="No Limit"),IF(M87="Yes",1,2),IF(SUMIFS(WhatIf!$G:$G,WhatIf!$A:$A,M$1,WhatIf!$B:$B,M87)&lt;=price_limit,IF(M87="Yes",1,2),"")),""))</f>
        <v/>
      </c>
      <c r="AW87" s="73" t="str">
        <f>IF(OR(N87="",VLOOKUP(N$1,Services!$A$1:$B$19,2,0)="Exclude"),"",IF($D87=1,IF(OR(price_limit="",price_limit="No Limit"),IF(N87="Yes",1,2),IF(SUMIFS(WhatIf!$G:$G,WhatIf!$A:$A,N$1,WhatIf!$B:$B,N87)&lt;=price_limit,IF(N87="Yes",1,2),"")),""))</f>
        <v/>
      </c>
      <c r="AX87" s="73" t="str">
        <f>IF(OR(O87="",VLOOKUP(O$1,Services!$A$1:$B$19,2,0)="Exclude"),"",IF($D87=1,IF(OR(price_limit="",price_limit="No Limit"),IF(O87="Yes",1,2),IF(SUMIFS(WhatIf!$G:$G,WhatIf!$A:$A,O$1,WhatIf!$B:$B,O87)&lt;=price_limit,IF(O87="Yes",1,2),"")),""))</f>
        <v/>
      </c>
      <c r="AY87" s="73" t="str">
        <f>IF(OR(P87="",VLOOKUP(P$1,Services!$A$1:$B$19,2,0)="Exclude"),"",IF($D87=1,IF(OR(price_limit="",price_limit="No Limit"),IF(P87="Yes",1,2),IF(SUMIFS(WhatIf!$G:$G,WhatIf!$A:$A,P$1,WhatIf!$B:$B,P87)&lt;=price_limit,IF(P87="Yes",1,2),"")),""))</f>
        <v/>
      </c>
      <c r="AZ87" s="73" t="str">
        <f>IF(OR(Q87="",VLOOKUP(Q$1,Services!$A$1:$B$19,2,0)="Exclude"),"",IF($D87=1,IF(OR(price_limit="",price_limit="No Limit"),IF(Q87="Yes",1,2),IF(SUMIFS(WhatIf!$G:$G,WhatIf!$A:$A,Q$1,WhatIf!$B:$B,Q87)&lt;=price_limit,IF(Q87="Yes",1,2),"")),""))</f>
        <v/>
      </c>
      <c r="BA87" s="73" t="str">
        <f>IF(OR(R87="",VLOOKUP(R$1,Services!$A$1:$B$19,2,0)="Exclude"),"",IF($D87=1,IF(OR(price_limit="",price_limit="No Limit"),IF(R87="Yes",1,2),IF(SUMIFS(WhatIf!$G:$G,WhatIf!$A:$A,R$1,WhatIf!$B:$B,R87)&lt;=price_limit,IF(R87="Yes",1,2),"")),""))</f>
        <v/>
      </c>
      <c r="BB87" s="73" t="str">
        <f>IF(OR(S87="",VLOOKUP(S$1,Services!$A$1:$B$19,2,0)="Exclude"),"",IF($D87=1,IF(OR(price_limit="",price_limit="No Limit"),IF(S87="Yes",1,2),IF(SUMIFS(WhatIf!$G:$G,WhatIf!$A:$A,S$1,WhatIf!$B:$B,S87)&lt;=price_limit,IF(S87="Yes",1,2),"")),""))</f>
        <v/>
      </c>
      <c r="BC87" s="73" t="str">
        <f>IF(OR(T87="",VLOOKUP(T$1,Services!$A$1:$B$19,2,0)="Exclude"),"",IF($D87=1,IF(OR(price_limit="",price_limit="No Limit"),IF(T87="Yes",1,2),IF(SUMIFS(WhatIf!$G:$G,WhatIf!$A:$A,T$1,WhatIf!$B:$B,T87)&lt;=price_limit,IF(T87="Yes",1,2),"")),""))</f>
        <v/>
      </c>
      <c r="BD87" s="73" t="str">
        <f>IF(OR(U87="",VLOOKUP(U$1,Services!$A$1:$B$19,2,0)="Exclude"),"",IF($D87=1,IF(OR(price_limit="",price_limit="No Limit"),IF(U87="Yes",1,2),IF(SUMIFS(WhatIf!$G:$G,WhatIf!$A:$A,U$1,WhatIf!$B:$B,U87)&lt;=price_limit,IF(U87="Yes",1,2),"")),""))</f>
        <v/>
      </c>
      <c r="BE87" s="3">
        <f t="shared" si="8"/>
        <v>0</v>
      </c>
      <c r="BF87" s="3">
        <f t="shared" si="9"/>
        <v>0</v>
      </c>
      <c r="BG87" s="3">
        <f>IF(MID(highlight_pick,1,1)="#",IF(INDEX(Analysis!$C$7:$E$7,1,VALUE(MID(highlight_pick,2,1)))&lt;&gt;"",IF(INDEX($A87:$BI87,1,MATCH(INDEX(Analysis!$C$7:$E$7,1,VALUE(MID(highlight_pick,2,1))),$1:$1,0))="",0,IF(INDEX($A87:$BI87,1,MATCH(INDEX(Analysis!$C$7:$E$7,1,VALUE(MID(highlight_pick,2,1))),$1:$1,0))="Yes",1,IF(ISNUMBER(SEARCH(INDEX($A87:$BI87,1,MATCH(INDEX(Analysis!$C$7:$E$7,1,VALUE(MID(highlight_pick,2,1))),$1:$1,0)),INDEX(Analysis!$C$9:$E$9,1,VALUE(MID(highlight_pick,2,1))))),2,0))),0),0)</f>
        <v>0</v>
      </c>
      <c r="BH87" s="3">
        <f>IF(MID(highlight_pick,1,1)="#",IF(INDEX(Analysis!$C$10:$E$10,1,VALUE(MID(highlight_pick,2,1)))&lt;&gt;"",IF(INDEX($A87:$BI87,1,MATCH(INDEX(Analysis!$C$10:$E$10,1,VALUE(MID(highlight_pick,2,1))),$1:$1,0))="",0,IF(INDEX($A87:$BI87,1,MATCH(INDEX(Analysis!$C$10:$E$10,1,VALUE(MID(highlight_pick,2,1))),$1:$1,0))="Yes",1,IF(ISNUMBER(SEARCH(INDEX($A87:$BI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row>
    <row r="88" spans="1:61" ht="12.45" customHeight="1" x14ac:dyDescent="0.3">
      <c r="A88" s="19" t="s">
        <v>398</v>
      </c>
      <c r="B88" s="4" t="s">
        <v>247</v>
      </c>
      <c r="C88" s="4" t="s">
        <v>291</v>
      </c>
      <c r="D88" s="3" t="str">
        <f t="shared" ca="1" si="6"/>
        <v/>
      </c>
      <c r="E88" s="5" t="s">
        <v>1</v>
      </c>
      <c r="O88" s="6"/>
      <c r="P88" s="6"/>
      <c r="Q88" s="6"/>
      <c r="R88" s="6"/>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7"/>
        <v/>
      </c>
      <c r="AN88" s="73" t="str">
        <f ca="1">IF(OR(E88="",VLOOKUP(E$1,Services!$A$1:$B$19,2,0)="Exclude"),"",IF($D88=1,IF(OR(price_limit="",price_limit="No Limit"),IF(E88="Yes",1,2),IF(SUMIFS(WhatIf!$G:$G,WhatIf!$A:$A,E$1,WhatIf!$B:$B,E88)&lt;=price_limit,IF(E88="Yes",1,2),"")),""))</f>
        <v/>
      </c>
      <c r="AO88" s="73" t="str">
        <f>IF(OR(F88="",VLOOKUP(F$1,Services!$A$1:$B$19,2,0)="Exclude"),"",IF($D88=1,IF(OR(price_limit="",price_limit="No Limit"),IF(F88="Yes",1,2),IF(SUMIFS(WhatIf!$G:$G,WhatIf!$A:$A,F$1,WhatIf!$B:$B,F88)&lt;=price_limit,IF(F88="Yes",1,2),"")),""))</f>
        <v/>
      </c>
      <c r="AP88" s="73" t="str">
        <f>IF(OR(G88="",VLOOKUP(G$1,Services!$A$1:$B$19,2,0)="Exclude"),"",IF($D88=1,IF(OR(price_limit="",price_limit="No Limit"),IF(G88="Yes",1,2),IF(SUMIFS(WhatIf!$G:$G,WhatIf!$A:$A,G$1,WhatIf!$B:$B,G88)&lt;=price_limit,IF(G88="Yes",1,2),"")),""))</f>
        <v/>
      </c>
      <c r="AQ88" s="73" t="str">
        <f>IF(OR(H88="",VLOOKUP(H$1,Services!$A$1:$B$19,2,0)="Exclude"),"",IF($D88=1,IF(OR(price_limit="",price_limit="No Limit"),IF(H88="Yes",1,2),IF(SUMIFS(WhatIf!$G:$G,WhatIf!$A:$A,H$1,WhatIf!$B:$B,H88)&lt;=price_limit,IF(H88="Yes",1,2),"")),""))</f>
        <v/>
      </c>
      <c r="AR88" s="73" t="str">
        <f>IF(OR(I88="",VLOOKUP(I$1,Services!$A$1:$B$19,2,0)="Exclude"),"",IF($D88=1,IF(OR(price_limit="",price_limit="No Limit"),IF(I88="Yes",1,2),IF(SUMIFS(WhatIf!$G:$G,WhatIf!$A:$A,I$1,WhatIf!$B:$B,I88)&lt;=price_limit,IF(I88="Yes",1,2),"")),""))</f>
        <v/>
      </c>
      <c r="AS88" s="73" t="str">
        <f>IF(OR(J88="",VLOOKUP(J$1,Services!$A$1:$B$19,2,0)="Exclude"),"",IF($D88=1,IF(OR(price_limit="",price_limit="No Limit"),IF(J88="Yes",1,2),IF(SUMIFS(WhatIf!$G:$G,WhatIf!$A:$A,J$1,WhatIf!$B:$B,J88)&lt;=price_limit,IF(J88="Yes",1,2),"")),""))</f>
        <v/>
      </c>
      <c r="AT88" s="73" t="str">
        <f>IF(OR(K88="",VLOOKUP(K$1,Services!$A$1:$B$19,2,0)="Exclude"),"",IF($D88=1,IF(OR(price_limit="",price_limit="No Limit"),IF(K88="Yes",1,2),IF(SUMIFS(WhatIf!$G:$G,WhatIf!$A:$A,K$1,WhatIf!$B:$B,K88)&lt;=price_limit,IF(K88="Yes",1,2),"")),""))</f>
        <v/>
      </c>
      <c r="AU88" s="73" t="str">
        <f>IF(OR(L88="",VLOOKUP(L$1,Services!$A$1:$B$19,2,0)="Exclude"),"",IF($D88=1,IF(OR(price_limit="",price_limit="No Limit"),IF(L88="Yes",1,2),IF(SUMIFS(WhatIf!$G:$G,WhatIf!$A:$A,L$1,WhatIf!$B:$B,L88)&lt;=price_limit,IF(L88="Yes",1,2),"")),""))</f>
        <v/>
      </c>
      <c r="AV88" s="73" t="str">
        <f>IF(OR(M88="",VLOOKUP(M$1,Services!$A$1:$B$19,2,0)="Exclude"),"",IF($D88=1,IF(OR(price_limit="",price_limit="No Limit"),IF(M88="Yes",1,2),IF(SUMIFS(WhatIf!$G:$G,WhatIf!$A:$A,M$1,WhatIf!$B:$B,M88)&lt;=price_limit,IF(M88="Yes",1,2),"")),""))</f>
        <v/>
      </c>
      <c r="AW88" s="73" t="str">
        <f>IF(OR(N88="",VLOOKUP(N$1,Services!$A$1:$B$19,2,0)="Exclude"),"",IF($D88=1,IF(OR(price_limit="",price_limit="No Limit"),IF(N88="Yes",1,2),IF(SUMIFS(WhatIf!$G:$G,WhatIf!$A:$A,N$1,WhatIf!$B:$B,N88)&lt;=price_limit,IF(N88="Yes",1,2),"")),""))</f>
        <v/>
      </c>
      <c r="AX88" s="73" t="str">
        <f>IF(OR(O88="",VLOOKUP(O$1,Services!$A$1:$B$19,2,0)="Exclude"),"",IF($D88=1,IF(OR(price_limit="",price_limit="No Limit"),IF(O88="Yes",1,2),IF(SUMIFS(WhatIf!$G:$G,WhatIf!$A:$A,O$1,WhatIf!$B:$B,O88)&lt;=price_limit,IF(O88="Yes",1,2),"")),""))</f>
        <v/>
      </c>
      <c r="AY88" s="73" t="str">
        <f>IF(OR(P88="",VLOOKUP(P$1,Services!$A$1:$B$19,2,0)="Exclude"),"",IF($D88=1,IF(OR(price_limit="",price_limit="No Limit"),IF(P88="Yes",1,2),IF(SUMIFS(WhatIf!$G:$G,WhatIf!$A:$A,P$1,WhatIf!$B:$B,P88)&lt;=price_limit,IF(P88="Yes",1,2),"")),""))</f>
        <v/>
      </c>
      <c r="AZ88" s="73" t="str">
        <f>IF(OR(Q88="",VLOOKUP(Q$1,Services!$A$1:$B$19,2,0)="Exclude"),"",IF($D88=1,IF(OR(price_limit="",price_limit="No Limit"),IF(Q88="Yes",1,2),IF(SUMIFS(WhatIf!$G:$G,WhatIf!$A:$A,Q$1,WhatIf!$B:$B,Q88)&lt;=price_limit,IF(Q88="Yes",1,2),"")),""))</f>
        <v/>
      </c>
      <c r="BA88" s="73" t="str">
        <f>IF(OR(R88="",VLOOKUP(R$1,Services!$A$1:$B$19,2,0)="Exclude"),"",IF($D88=1,IF(OR(price_limit="",price_limit="No Limit"),IF(R88="Yes",1,2),IF(SUMIFS(WhatIf!$G:$G,WhatIf!$A:$A,R$1,WhatIf!$B:$B,R88)&lt;=price_limit,IF(R88="Yes",1,2),"")),""))</f>
        <v/>
      </c>
      <c r="BB88" s="73" t="str">
        <f>IF(OR(S88="",VLOOKUP(S$1,Services!$A$1:$B$19,2,0)="Exclude"),"",IF($D88=1,IF(OR(price_limit="",price_limit="No Limit"),IF(S88="Yes",1,2),IF(SUMIFS(WhatIf!$G:$G,WhatIf!$A:$A,S$1,WhatIf!$B:$B,S88)&lt;=price_limit,IF(S88="Yes",1,2),"")),""))</f>
        <v/>
      </c>
      <c r="BC88" s="73" t="str">
        <f>IF(OR(T88="",VLOOKUP(T$1,Services!$A$1:$B$19,2,0)="Exclude"),"",IF($D88=1,IF(OR(price_limit="",price_limit="No Limit"),IF(T88="Yes",1,2),IF(SUMIFS(WhatIf!$G:$G,WhatIf!$A:$A,T$1,WhatIf!$B:$B,T88)&lt;=price_limit,IF(T88="Yes",1,2),"")),""))</f>
        <v/>
      </c>
      <c r="BD88" s="73" t="str">
        <f>IF(OR(U88="",VLOOKUP(U$1,Services!$A$1:$B$19,2,0)="Exclude"),"",IF($D88=1,IF(OR(price_limit="",price_limit="No Limit"),IF(U88="Yes",1,2),IF(SUMIFS(WhatIf!$G:$G,WhatIf!$A:$A,U$1,WhatIf!$B:$B,U88)&lt;=price_limit,IF(U88="Yes",1,2),"")),""))</f>
        <v/>
      </c>
      <c r="BE88" s="3">
        <f t="shared" si="8"/>
        <v>0</v>
      </c>
      <c r="BF88" s="3">
        <f t="shared" si="9"/>
        <v>0</v>
      </c>
      <c r="BG88" s="3">
        <f>IF(MID(highlight_pick,1,1)="#",IF(INDEX(Analysis!$C$7:$E$7,1,VALUE(MID(highlight_pick,2,1)))&lt;&gt;"",IF(INDEX($A88:$BI88,1,MATCH(INDEX(Analysis!$C$7:$E$7,1,VALUE(MID(highlight_pick,2,1))),$1:$1,0))="",0,IF(INDEX($A88:$BI88,1,MATCH(INDEX(Analysis!$C$7:$E$7,1,VALUE(MID(highlight_pick,2,1))),$1:$1,0))="Yes",1,IF(ISNUMBER(SEARCH(INDEX($A88:$BI88,1,MATCH(INDEX(Analysis!$C$7:$E$7,1,VALUE(MID(highlight_pick,2,1))),$1:$1,0)),INDEX(Analysis!$C$9:$E$9,1,VALUE(MID(highlight_pick,2,1))))),2,0))),0),0)</f>
        <v>0</v>
      </c>
      <c r="BH88" s="3">
        <f>IF(MID(highlight_pick,1,1)="#",IF(INDEX(Analysis!$C$10:$E$10,1,VALUE(MID(highlight_pick,2,1)))&lt;&gt;"",IF(INDEX($A88:$BI88,1,MATCH(INDEX(Analysis!$C$10:$E$10,1,VALUE(MID(highlight_pick,2,1))),$1:$1,0))="",0,IF(INDEX($A88:$BI88,1,MATCH(INDEX(Analysis!$C$10:$E$10,1,VALUE(MID(highlight_pick,2,1))),$1:$1,0))="Yes",1,IF(ISNUMBER(SEARCH(INDEX($A88:$BI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row>
    <row r="89" spans="1:61" x14ac:dyDescent="0.3">
      <c r="A89" s="19" t="s">
        <v>787</v>
      </c>
      <c r="C89" s="4" t="s">
        <v>479</v>
      </c>
      <c r="D89" s="3" t="str">
        <f t="shared" ca="1" si="6"/>
        <v/>
      </c>
      <c r="T89" s="5" t="s">
        <v>255</v>
      </c>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7"/>
        <v/>
      </c>
      <c r="AN89" s="73" t="str">
        <f>IF(OR(E89="",VLOOKUP(E$1,Services!$A$1:$B$19,2,0)="Exclude"),"",IF($D89=1,IF(OR(price_limit="",price_limit="No Limit"),IF(E89="Yes",1,2),IF(SUMIFS(WhatIf!$G:$G,WhatIf!$A:$A,E$1,WhatIf!$B:$B,E89)&lt;=price_limit,IF(E89="Yes",1,2),"")),""))</f>
        <v/>
      </c>
      <c r="AO89" s="73" t="str">
        <f>IF(OR(F89="",VLOOKUP(F$1,Services!$A$1:$B$19,2,0)="Exclude"),"",IF($D89=1,IF(OR(price_limit="",price_limit="No Limit"),IF(F89="Yes",1,2),IF(SUMIFS(WhatIf!$G:$G,WhatIf!$A:$A,F$1,WhatIf!$B:$B,F89)&lt;=price_limit,IF(F89="Yes",1,2),"")),""))</f>
        <v/>
      </c>
      <c r="AP89" s="73" t="str">
        <f>IF(OR(G89="",VLOOKUP(G$1,Services!$A$1:$B$19,2,0)="Exclude"),"",IF($D89=1,IF(OR(price_limit="",price_limit="No Limit"),IF(G89="Yes",1,2),IF(SUMIFS(WhatIf!$G:$G,WhatIf!$A:$A,G$1,WhatIf!$B:$B,G89)&lt;=price_limit,IF(G89="Yes",1,2),"")),""))</f>
        <v/>
      </c>
      <c r="AQ89" s="73" t="str">
        <f>IF(OR(H89="",VLOOKUP(H$1,Services!$A$1:$B$19,2,0)="Exclude"),"",IF($D89=1,IF(OR(price_limit="",price_limit="No Limit"),IF(H89="Yes",1,2),IF(SUMIFS(WhatIf!$G:$G,WhatIf!$A:$A,H$1,WhatIf!$B:$B,H89)&lt;=price_limit,IF(H89="Yes",1,2),"")),""))</f>
        <v/>
      </c>
      <c r="AR89" s="73" t="str">
        <f>IF(OR(I89="",VLOOKUP(I$1,Services!$A$1:$B$19,2,0)="Exclude"),"",IF($D89=1,IF(OR(price_limit="",price_limit="No Limit"),IF(I89="Yes",1,2),IF(SUMIFS(WhatIf!$G:$G,WhatIf!$A:$A,I$1,WhatIf!$B:$B,I89)&lt;=price_limit,IF(I89="Yes",1,2),"")),""))</f>
        <v/>
      </c>
      <c r="AS89" s="73" t="str">
        <f>IF(OR(J89="",VLOOKUP(J$1,Services!$A$1:$B$19,2,0)="Exclude"),"",IF($D89=1,IF(OR(price_limit="",price_limit="No Limit"),IF(J89="Yes",1,2),IF(SUMIFS(WhatIf!$G:$G,WhatIf!$A:$A,J$1,WhatIf!$B:$B,J89)&lt;=price_limit,IF(J89="Yes",1,2),"")),""))</f>
        <v/>
      </c>
      <c r="AT89" s="73" t="str">
        <f>IF(OR(K89="",VLOOKUP(K$1,Services!$A$1:$B$19,2,0)="Exclude"),"",IF($D89=1,IF(OR(price_limit="",price_limit="No Limit"),IF(K89="Yes",1,2),IF(SUMIFS(WhatIf!$G:$G,WhatIf!$A:$A,K$1,WhatIf!$B:$B,K89)&lt;=price_limit,IF(K89="Yes",1,2),"")),""))</f>
        <v/>
      </c>
      <c r="AU89" s="73" t="str">
        <f>IF(OR(L89="",VLOOKUP(L$1,Services!$A$1:$B$19,2,0)="Exclude"),"",IF($D89=1,IF(OR(price_limit="",price_limit="No Limit"),IF(L89="Yes",1,2),IF(SUMIFS(WhatIf!$G:$G,WhatIf!$A:$A,L$1,WhatIf!$B:$B,L89)&lt;=price_limit,IF(L89="Yes",1,2),"")),""))</f>
        <v/>
      </c>
      <c r="AV89" s="73" t="str">
        <f>IF(OR(M89="",VLOOKUP(M$1,Services!$A$1:$B$19,2,0)="Exclude"),"",IF($D89=1,IF(OR(price_limit="",price_limit="No Limit"),IF(M89="Yes",1,2),IF(SUMIFS(WhatIf!$G:$G,WhatIf!$A:$A,M$1,WhatIf!$B:$B,M89)&lt;=price_limit,IF(M89="Yes",1,2),"")),""))</f>
        <v/>
      </c>
      <c r="AW89" s="73" t="str">
        <f>IF(OR(N89="",VLOOKUP(N$1,Services!$A$1:$B$19,2,0)="Exclude"),"",IF($D89=1,IF(OR(price_limit="",price_limit="No Limit"),IF(N89="Yes",1,2),IF(SUMIFS(WhatIf!$G:$G,WhatIf!$A:$A,N$1,WhatIf!$B:$B,N89)&lt;=price_limit,IF(N89="Yes",1,2),"")),""))</f>
        <v/>
      </c>
      <c r="AX89" s="73" t="str">
        <f>IF(OR(O89="",VLOOKUP(O$1,Services!$A$1:$B$19,2,0)="Exclude"),"",IF($D89=1,IF(OR(price_limit="",price_limit="No Limit"),IF(O89="Yes",1,2),IF(SUMIFS(WhatIf!$G:$G,WhatIf!$A:$A,O$1,WhatIf!$B:$B,O89)&lt;=price_limit,IF(O89="Yes",1,2),"")),""))</f>
        <v/>
      </c>
      <c r="AY89" s="73" t="str">
        <f>IF(OR(P89="",VLOOKUP(P$1,Services!$A$1:$B$19,2,0)="Exclude"),"",IF($D89=1,IF(OR(price_limit="",price_limit="No Limit"),IF(P89="Yes",1,2),IF(SUMIFS(WhatIf!$G:$G,WhatIf!$A:$A,P$1,WhatIf!$B:$B,P89)&lt;=price_limit,IF(P89="Yes",1,2),"")),""))</f>
        <v/>
      </c>
      <c r="AZ89" s="73" t="str">
        <f>IF(OR(Q89="",VLOOKUP(Q$1,Services!$A$1:$B$19,2,0)="Exclude"),"",IF($D89=1,IF(OR(price_limit="",price_limit="No Limit"),IF(Q89="Yes",1,2),IF(SUMIFS(WhatIf!$G:$G,WhatIf!$A:$A,Q$1,WhatIf!$B:$B,Q89)&lt;=price_limit,IF(Q89="Yes",1,2),"")),""))</f>
        <v/>
      </c>
      <c r="BA89" s="73" t="str">
        <f>IF(OR(R89="",VLOOKUP(R$1,Services!$A$1:$B$19,2,0)="Exclude"),"",IF($D89=1,IF(OR(price_limit="",price_limit="No Limit"),IF(R89="Yes",1,2),IF(SUMIFS(WhatIf!$G:$G,WhatIf!$A:$A,R$1,WhatIf!$B:$B,R89)&lt;=price_limit,IF(R89="Yes",1,2),"")),""))</f>
        <v/>
      </c>
      <c r="BB89" s="73" t="str">
        <f>IF(OR(S89="",VLOOKUP(S$1,Services!$A$1:$B$19,2,0)="Exclude"),"",IF($D89=1,IF(OR(price_limit="",price_limit="No Limit"),IF(S89="Yes",1,2),IF(SUMIFS(WhatIf!$G:$G,WhatIf!$A:$A,S$1,WhatIf!$B:$B,S89)&lt;=price_limit,IF(S89="Yes",1,2),"")),""))</f>
        <v/>
      </c>
      <c r="BC89" s="73" t="str">
        <f ca="1">IF(OR(T89="",VLOOKUP(T$1,Services!$A$1:$B$19,2,0)="Exclude"),"",IF($D89=1,IF(OR(price_limit="",price_limit="No Limit"),IF(T89="Yes",1,2),IF(SUMIFS(WhatIf!$G:$G,WhatIf!$A:$A,T$1,WhatIf!$B:$B,T89)&lt;=price_limit,IF(T89="Yes",1,2),"")),""))</f>
        <v/>
      </c>
      <c r="BD89" s="73" t="str">
        <f>IF(OR(U89="",VLOOKUP(U$1,Services!$A$1:$B$19,2,0)="Exclude"),"",IF($D89=1,IF(OR(price_limit="",price_limit="No Limit"),IF(U89="Yes",1,2),IF(SUMIFS(WhatIf!$G:$G,WhatIf!$A:$A,U$1,WhatIf!$B:$B,U89)&lt;=price_limit,IF(U89="Yes",1,2),"")),""))</f>
        <v/>
      </c>
      <c r="BE89" s="3">
        <f t="shared" si="8"/>
        <v>0</v>
      </c>
      <c r="BF89" s="3">
        <f t="shared" si="9"/>
        <v>0</v>
      </c>
      <c r="BG89" s="3">
        <f>IF(MID(highlight_pick,1,1)="#",IF(INDEX(Analysis!$C$7:$E$7,1,VALUE(MID(highlight_pick,2,1)))&lt;&gt;"",IF(INDEX($A89:$BI89,1,MATCH(INDEX(Analysis!$C$7:$E$7,1,VALUE(MID(highlight_pick,2,1))),$1:$1,0))="",0,IF(INDEX($A89:$BI89,1,MATCH(INDEX(Analysis!$C$7:$E$7,1,VALUE(MID(highlight_pick,2,1))),$1:$1,0))="Yes",1,IF(ISNUMBER(SEARCH(INDEX($A89:$BI89,1,MATCH(INDEX(Analysis!$C$7:$E$7,1,VALUE(MID(highlight_pick,2,1))),$1:$1,0)),INDEX(Analysis!$C$9:$E$9,1,VALUE(MID(highlight_pick,2,1))))),2,0))),0),0)</f>
        <v>0</v>
      </c>
      <c r="BH89" s="3">
        <f>IF(MID(highlight_pick,1,1)="#",IF(INDEX(Analysis!$C$10:$E$10,1,VALUE(MID(highlight_pick,2,1)))&lt;&gt;"",IF(INDEX($A89:$BI89,1,MATCH(INDEX(Analysis!$C$10:$E$10,1,VALUE(MID(highlight_pick,2,1))),$1:$1,0))="",0,IF(INDEX($A89:$BI89,1,MATCH(INDEX(Analysis!$C$10:$E$10,1,VALUE(MID(highlight_pick,2,1))),$1:$1,0))="Yes",1,IF(ISNUMBER(SEARCH(INDEX($A89:$BI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row>
    <row r="90" spans="1:61" ht="24.9" x14ac:dyDescent="0.3">
      <c r="A90" s="19" t="s">
        <v>18</v>
      </c>
      <c r="B90" s="4" t="s">
        <v>247</v>
      </c>
      <c r="C90" s="4" t="s">
        <v>291</v>
      </c>
      <c r="D90" s="3" t="str">
        <f t="shared" ca="1" si="6"/>
        <v/>
      </c>
      <c r="E90" s="5" t="s">
        <v>1</v>
      </c>
      <c r="F90" s="5" t="s">
        <v>529</v>
      </c>
      <c r="G90" s="5" t="s">
        <v>529</v>
      </c>
      <c r="I90" s="5" t="s">
        <v>1</v>
      </c>
      <c r="J90" s="5" t="s">
        <v>1</v>
      </c>
      <c r="K90" s="5" t="s">
        <v>1</v>
      </c>
      <c r="L90" s="5" t="s">
        <v>1</v>
      </c>
      <c r="M90" s="5" t="s">
        <v>1</v>
      </c>
      <c r="O90" s="6"/>
      <c r="P90" s="6"/>
      <c r="Q90" s="6"/>
      <c r="R90" s="6" t="s">
        <v>1</v>
      </c>
      <c r="U90" s="5" t="s">
        <v>1</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7"/>
        <v/>
      </c>
      <c r="AN90" s="73" t="str">
        <f ca="1">IF(OR(E90="",VLOOKUP(E$1,Services!$A$1:$B$19,2,0)="Exclude"),"",IF($D90=1,IF(OR(price_limit="",price_limit="No Limit"),IF(E90="Yes",1,2),IF(SUMIFS(WhatIf!$G:$G,WhatIf!$A:$A,E$1,WhatIf!$B:$B,E90)&lt;=price_limit,IF(E90="Yes",1,2),"")),""))</f>
        <v/>
      </c>
      <c r="AO90" s="73" t="str">
        <f ca="1">IF(OR(F90="",VLOOKUP(F$1,Services!$A$1:$B$19,2,0)="Exclude"),"",IF($D90=1,IF(OR(price_limit="",price_limit="No Limit"),IF(F90="Yes",1,2),IF(SUMIFS(WhatIf!$G:$G,WhatIf!$A:$A,F$1,WhatIf!$B:$B,F90)&lt;=price_limit,IF(F90="Yes",1,2),"")),""))</f>
        <v/>
      </c>
      <c r="AP90" s="73" t="str">
        <f ca="1">IF(OR(G90="",VLOOKUP(G$1,Services!$A$1:$B$19,2,0)="Exclude"),"",IF($D90=1,IF(OR(price_limit="",price_limit="No Limit"),IF(G90="Yes",1,2),IF(SUMIFS(WhatIf!$G:$G,WhatIf!$A:$A,G$1,WhatIf!$B:$B,G90)&lt;=price_limit,IF(G90="Yes",1,2),"")),""))</f>
        <v/>
      </c>
      <c r="AQ90" s="73" t="str">
        <f>IF(OR(H90="",VLOOKUP(H$1,Services!$A$1:$B$19,2,0)="Exclude"),"",IF($D90=1,IF(OR(price_limit="",price_limit="No Limit"),IF(H90="Yes",1,2),IF(SUMIFS(WhatIf!$G:$G,WhatIf!$A:$A,H$1,WhatIf!$B:$B,H90)&lt;=price_limit,IF(H90="Yes",1,2),"")),""))</f>
        <v/>
      </c>
      <c r="AR90" s="73" t="str">
        <f ca="1">IF(OR(I90="",VLOOKUP(I$1,Services!$A$1:$B$19,2,0)="Exclude"),"",IF($D90=1,IF(OR(price_limit="",price_limit="No Limit"),IF(I90="Yes",1,2),IF(SUMIFS(WhatIf!$G:$G,WhatIf!$A:$A,I$1,WhatIf!$B:$B,I90)&lt;=price_limit,IF(I90="Yes",1,2),"")),""))</f>
        <v/>
      </c>
      <c r="AS90" s="73" t="str">
        <f ca="1">IF(OR(J90="",VLOOKUP(J$1,Services!$A$1:$B$19,2,0)="Exclude"),"",IF($D90=1,IF(OR(price_limit="",price_limit="No Limit"),IF(J90="Yes",1,2),IF(SUMIFS(WhatIf!$G:$G,WhatIf!$A:$A,J$1,WhatIf!$B:$B,J90)&lt;=price_limit,IF(J90="Yes",1,2),"")),""))</f>
        <v/>
      </c>
      <c r="AT90" s="73" t="str">
        <f ca="1">IF(OR(K90="",VLOOKUP(K$1,Services!$A$1:$B$19,2,0)="Exclude"),"",IF($D90=1,IF(OR(price_limit="",price_limit="No Limit"),IF(K90="Yes",1,2),IF(SUMIFS(WhatIf!$G:$G,WhatIf!$A:$A,K$1,WhatIf!$B:$B,K90)&lt;=price_limit,IF(K90="Yes",1,2),"")),""))</f>
        <v/>
      </c>
      <c r="AU90" s="73" t="str">
        <f ca="1">IF(OR(L90="",VLOOKUP(L$1,Services!$A$1:$B$19,2,0)="Exclude"),"",IF($D90=1,IF(OR(price_limit="",price_limit="No Limit"),IF(L90="Yes",1,2),IF(SUMIFS(WhatIf!$G:$G,WhatIf!$A:$A,L$1,WhatIf!$B:$B,L90)&lt;=price_limit,IF(L90="Yes",1,2),"")),""))</f>
        <v/>
      </c>
      <c r="AV90" s="73" t="str">
        <f ca="1">IF(OR(M90="",VLOOKUP(M$1,Services!$A$1:$B$19,2,0)="Exclude"),"",IF($D90=1,IF(OR(price_limit="",price_limit="No Limit"),IF(M90="Yes",1,2),IF(SUMIFS(WhatIf!$G:$G,WhatIf!$A:$A,M$1,WhatIf!$B:$B,M90)&lt;=price_limit,IF(M90="Yes",1,2),"")),""))</f>
        <v/>
      </c>
      <c r="AW90" s="73" t="str">
        <f>IF(OR(N90="",VLOOKUP(N$1,Services!$A$1:$B$19,2,0)="Exclude"),"",IF($D90=1,IF(OR(price_limit="",price_limit="No Limit"),IF(N90="Yes",1,2),IF(SUMIFS(WhatIf!$G:$G,WhatIf!$A:$A,N$1,WhatIf!$B:$B,N90)&lt;=price_limit,IF(N90="Yes",1,2),"")),""))</f>
        <v/>
      </c>
      <c r="AX90" s="73" t="str">
        <f>IF(OR(O90="",VLOOKUP(O$1,Services!$A$1:$B$19,2,0)="Exclude"),"",IF($D90=1,IF(OR(price_limit="",price_limit="No Limit"),IF(O90="Yes",1,2),IF(SUMIFS(WhatIf!$G:$G,WhatIf!$A:$A,O$1,WhatIf!$B:$B,O90)&lt;=price_limit,IF(O90="Yes",1,2),"")),""))</f>
        <v/>
      </c>
      <c r="AY90" s="73" t="str">
        <f>IF(OR(P90="",VLOOKUP(P$1,Services!$A$1:$B$19,2,0)="Exclude"),"",IF($D90=1,IF(OR(price_limit="",price_limit="No Limit"),IF(P90="Yes",1,2),IF(SUMIFS(WhatIf!$G:$G,WhatIf!$A:$A,P$1,WhatIf!$B:$B,P90)&lt;=price_limit,IF(P90="Yes",1,2),"")),""))</f>
        <v/>
      </c>
      <c r="AZ90" s="73" t="str">
        <f>IF(OR(Q90="",VLOOKUP(Q$1,Services!$A$1:$B$19,2,0)="Exclude"),"",IF($D90=1,IF(OR(price_limit="",price_limit="No Limit"),IF(Q90="Yes",1,2),IF(SUMIFS(WhatIf!$G:$G,WhatIf!$A:$A,Q$1,WhatIf!$B:$B,Q90)&lt;=price_limit,IF(Q90="Yes",1,2),"")),""))</f>
        <v/>
      </c>
      <c r="BA90" s="73" t="str">
        <f ca="1">IF(OR(R90="",VLOOKUP(R$1,Services!$A$1:$B$19,2,0)="Exclude"),"",IF($D90=1,IF(OR(price_limit="",price_limit="No Limit"),IF(R90="Yes",1,2),IF(SUMIFS(WhatIf!$G:$G,WhatIf!$A:$A,R$1,WhatIf!$B:$B,R90)&lt;=price_limit,IF(R90="Yes",1,2),"")),""))</f>
        <v/>
      </c>
      <c r="BB90" s="73" t="str">
        <f>IF(OR(S90="",VLOOKUP(S$1,Services!$A$1:$B$19,2,0)="Exclude"),"",IF($D90=1,IF(OR(price_limit="",price_limit="No Limit"),IF(S90="Yes",1,2),IF(SUMIFS(WhatIf!$G:$G,WhatIf!$A:$A,S$1,WhatIf!$B:$B,S90)&lt;=price_limit,IF(S90="Yes",1,2),"")),""))</f>
        <v/>
      </c>
      <c r="BC90" s="73" t="str">
        <f>IF(OR(T90="",VLOOKUP(T$1,Services!$A$1:$B$19,2,0)="Exclude"),"",IF($D90=1,IF(OR(price_limit="",price_limit="No Limit"),IF(T90="Yes",1,2),IF(SUMIFS(WhatIf!$G:$G,WhatIf!$A:$A,T$1,WhatIf!$B:$B,T90)&lt;=price_limit,IF(T90="Yes",1,2),"")),""))</f>
        <v/>
      </c>
      <c r="BD90" s="73" t="str">
        <f ca="1">IF(OR(U90="",VLOOKUP(U$1,Services!$A$1:$B$19,2,0)="Exclude"),"",IF($D90=1,IF(OR(price_limit="",price_limit="No Limit"),IF(U90="Yes",1,2),IF(SUMIFS(WhatIf!$G:$G,WhatIf!$A:$A,U$1,WhatIf!$B:$B,U90)&lt;=price_limit,IF(U90="Yes",1,2),"")),""))</f>
        <v/>
      </c>
      <c r="BE90" s="3">
        <f t="shared" si="8"/>
        <v>0</v>
      </c>
      <c r="BF90" s="3">
        <f t="shared" si="9"/>
        <v>0</v>
      </c>
      <c r="BG90" s="3">
        <f>IF(MID(highlight_pick,1,1)="#",IF(INDEX(Analysis!$C$7:$E$7,1,VALUE(MID(highlight_pick,2,1)))&lt;&gt;"",IF(INDEX($A90:$BI90,1,MATCH(INDEX(Analysis!$C$7:$E$7,1,VALUE(MID(highlight_pick,2,1))),$1:$1,0))="",0,IF(INDEX($A90:$BI90,1,MATCH(INDEX(Analysis!$C$7:$E$7,1,VALUE(MID(highlight_pick,2,1))),$1:$1,0))="Yes",1,IF(ISNUMBER(SEARCH(INDEX($A90:$BI90,1,MATCH(INDEX(Analysis!$C$7:$E$7,1,VALUE(MID(highlight_pick,2,1))),$1:$1,0)),INDEX(Analysis!$C$9:$E$9,1,VALUE(MID(highlight_pick,2,1))))),2,0))),0),0)</f>
        <v>0</v>
      </c>
      <c r="BH90" s="3">
        <f>IF(MID(highlight_pick,1,1)="#",IF(INDEX(Analysis!$C$10:$E$10,1,VALUE(MID(highlight_pick,2,1)))&lt;&gt;"",IF(INDEX($A90:$BI90,1,MATCH(INDEX(Analysis!$C$10:$E$10,1,VALUE(MID(highlight_pick,2,1))),$1:$1,0))="",0,IF(INDEX($A90:$BI90,1,MATCH(INDEX(Analysis!$C$10:$E$10,1,VALUE(MID(highlight_pick,2,1))),$1:$1,0))="Yes",1,IF(ISNUMBER(SEARCH(INDEX($A90:$BI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row>
    <row r="91" spans="1:61" x14ac:dyDescent="0.3">
      <c r="A91" s="19" t="s">
        <v>19</v>
      </c>
      <c r="B91" s="4" t="s">
        <v>247</v>
      </c>
      <c r="C91" s="4" t="s">
        <v>223</v>
      </c>
      <c r="D91" s="3" t="str">
        <f t="shared" ca="1" si="6"/>
        <v/>
      </c>
      <c r="G91" s="5" t="s">
        <v>531</v>
      </c>
      <c r="H91" s="5" t="s">
        <v>1</v>
      </c>
      <c r="I91" s="5" t="s">
        <v>1</v>
      </c>
      <c r="J91" s="5" t="s">
        <v>1</v>
      </c>
      <c r="K91" s="5" t="s">
        <v>1</v>
      </c>
      <c r="L91" s="5" t="s">
        <v>1</v>
      </c>
      <c r="M91" s="5" t="s">
        <v>1</v>
      </c>
      <c r="O91" s="6" t="s">
        <v>1</v>
      </c>
      <c r="P91" s="6" t="s">
        <v>1</v>
      </c>
      <c r="Q91" s="6" t="s">
        <v>1</v>
      </c>
      <c r="R91" s="6" t="s">
        <v>1</v>
      </c>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7"/>
        <v/>
      </c>
      <c r="AN91" s="73" t="str">
        <f>IF(OR(E91="",VLOOKUP(E$1,Services!$A$1:$B$19,2,0)="Exclude"),"",IF($D91=1,IF(OR(price_limit="",price_limit="No Limit"),IF(E91="Yes",1,2),IF(SUMIFS(WhatIf!$G:$G,WhatIf!$A:$A,E$1,WhatIf!$B:$B,E91)&lt;=price_limit,IF(E91="Yes",1,2),"")),""))</f>
        <v/>
      </c>
      <c r="AO91" s="73" t="str">
        <f>IF(OR(F91="",VLOOKUP(F$1,Services!$A$1:$B$19,2,0)="Exclude"),"",IF($D91=1,IF(OR(price_limit="",price_limit="No Limit"),IF(F91="Yes",1,2),IF(SUMIFS(WhatIf!$G:$G,WhatIf!$A:$A,F$1,WhatIf!$B:$B,F91)&lt;=price_limit,IF(F91="Yes",1,2),"")),""))</f>
        <v/>
      </c>
      <c r="AP91" s="73" t="str">
        <f ca="1">IF(OR(G91="",VLOOKUP(G$1,Services!$A$1:$B$19,2,0)="Exclude"),"",IF($D91=1,IF(OR(price_limit="",price_limit="No Limit"),IF(G91="Yes",1,2),IF(SUMIFS(WhatIf!$G:$G,WhatIf!$A:$A,G$1,WhatIf!$B:$B,G91)&lt;=price_limit,IF(G91="Yes",1,2),"")),""))</f>
        <v/>
      </c>
      <c r="AQ91" s="73" t="str">
        <f ca="1">IF(OR(H91="",VLOOKUP(H$1,Services!$A$1:$B$19,2,0)="Exclude"),"",IF($D91=1,IF(OR(price_limit="",price_limit="No Limit"),IF(H91="Yes",1,2),IF(SUMIFS(WhatIf!$G:$G,WhatIf!$A:$A,H$1,WhatIf!$B:$B,H91)&lt;=price_limit,IF(H91="Yes",1,2),"")),""))</f>
        <v/>
      </c>
      <c r="AR91" s="73" t="str">
        <f ca="1">IF(OR(I91="",VLOOKUP(I$1,Services!$A$1:$B$19,2,0)="Exclude"),"",IF($D91=1,IF(OR(price_limit="",price_limit="No Limit"),IF(I91="Yes",1,2),IF(SUMIFS(WhatIf!$G:$G,WhatIf!$A:$A,I$1,WhatIf!$B:$B,I91)&lt;=price_limit,IF(I91="Yes",1,2),"")),""))</f>
        <v/>
      </c>
      <c r="AS91" s="73" t="str">
        <f ca="1">IF(OR(J91="",VLOOKUP(J$1,Services!$A$1:$B$19,2,0)="Exclude"),"",IF($D91=1,IF(OR(price_limit="",price_limit="No Limit"),IF(J91="Yes",1,2),IF(SUMIFS(WhatIf!$G:$G,WhatIf!$A:$A,J$1,WhatIf!$B:$B,J91)&lt;=price_limit,IF(J91="Yes",1,2),"")),""))</f>
        <v/>
      </c>
      <c r="AT91" s="73" t="str">
        <f ca="1">IF(OR(K91="",VLOOKUP(K$1,Services!$A$1:$B$19,2,0)="Exclude"),"",IF($D91=1,IF(OR(price_limit="",price_limit="No Limit"),IF(K91="Yes",1,2),IF(SUMIFS(WhatIf!$G:$G,WhatIf!$A:$A,K$1,WhatIf!$B:$B,K91)&lt;=price_limit,IF(K91="Yes",1,2),"")),""))</f>
        <v/>
      </c>
      <c r="AU91" s="73" t="str">
        <f ca="1">IF(OR(L91="",VLOOKUP(L$1,Services!$A$1:$B$19,2,0)="Exclude"),"",IF($D91=1,IF(OR(price_limit="",price_limit="No Limit"),IF(L91="Yes",1,2),IF(SUMIFS(WhatIf!$G:$G,WhatIf!$A:$A,L$1,WhatIf!$B:$B,L91)&lt;=price_limit,IF(L91="Yes",1,2),"")),""))</f>
        <v/>
      </c>
      <c r="AV91" s="73" t="str">
        <f ca="1">IF(OR(M91="",VLOOKUP(M$1,Services!$A$1:$B$19,2,0)="Exclude"),"",IF($D91=1,IF(OR(price_limit="",price_limit="No Limit"),IF(M91="Yes",1,2),IF(SUMIFS(WhatIf!$G:$G,WhatIf!$A:$A,M$1,WhatIf!$B:$B,M91)&lt;=price_limit,IF(M91="Yes",1,2),"")),""))</f>
        <v/>
      </c>
      <c r="AW91" s="73" t="str">
        <f>IF(OR(N91="",VLOOKUP(N$1,Services!$A$1:$B$19,2,0)="Exclude"),"",IF($D91=1,IF(OR(price_limit="",price_limit="No Limit"),IF(N91="Yes",1,2),IF(SUMIFS(WhatIf!$G:$G,WhatIf!$A:$A,N$1,WhatIf!$B:$B,N91)&lt;=price_limit,IF(N91="Yes",1,2),"")),""))</f>
        <v/>
      </c>
      <c r="AX91" s="73" t="str">
        <f ca="1">IF(OR(O91="",VLOOKUP(O$1,Services!$A$1:$B$19,2,0)="Exclude"),"",IF($D91=1,IF(OR(price_limit="",price_limit="No Limit"),IF(O91="Yes",1,2),IF(SUMIFS(WhatIf!$G:$G,WhatIf!$A:$A,O$1,WhatIf!$B:$B,O91)&lt;=price_limit,IF(O91="Yes",1,2),"")),""))</f>
        <v/>
      </c>
      <c r="AY91" s="73" t="str">
        <f ca="1">IF(OR(P91="",VLOOKUP(P$1,Services!$A$1:$B$19,2,0)="Exclude"),"",IF($D91=1,IF(OR(price_limit="",price_limit="No Limit"),IF(P91="Yes",1,2),IF(SUMIFS(WhatIf!$G:$G,WhatIf!$A:$A,P$1,WhatIf!$B:$B,P91)&lt;=price_limit,IF(P91="Yes",1,2),"")),""))</f>
        <v/>
      </c>
      <c r="AZ91" s="73" t="str">
        <f ca="1">IF(OR(Q91="",VLOOKUP(Q$1,Services!$A$1:$B$19,2,0)="Exclude"),"",IF($D91=1,IF(OR(price_limit="",price_limit="No Limit"),IF(Q91="Yes",1,2),IF(SUMIFS(WhatIf!$G:$G,WhatIf!$A:$A,Q$1,WhatIf!$B:$B,Q91)&lt;=price_limit,IF(Q91="Yes",1,2),"")),""))</f>
        <v/>
      </c>
      <c r="BA91" s="73" t="str">
        <f ca="1">IF(OR(R91="",VLOOKUP(R$1,Services!$A$1:$B$19,2,0)="Exclude"),"",IF($D91=1,IF(OR(price_limit="",price_limit="No Limit"),IF(R91="Yes",1,2),IF(SUMIFS(WhatIf!$G:$G,WhatIf!$A:$A,R$1,WhatIf!$B:$B,R91)&lt;=price_limit,IF(R91="Yes",1,2),"")),""))</f>
        <v/>
      </c>
      <c r="BB91" s="73" t="str">
        <f>IF(OR(S91="",VLOOKUP(S$1,Services!$A$1:$B$19,2,0)="Exclude"),"",IF($D91=1,IF(OR(price_limit="",price_limit="No Limit"),IF(S91="Yes",1,2),IF(SUMIFS(WhatIf!$G:$G,WhatIf!$A:$A,S$1,WhatIf!$B:$B,S91)&lt;=price_limit,IF(S91="Yes",1,2),"")),""))</f>
        <v/>
      </c>
      <c r="BC91" s="73" t="str">
        <f>IF(OR(T91="",VLOOKUP(T$1,Services!$A$1:$B$19,2,0)="Exclude"),"",IF($D91=1,IF(OR(price_limit="",price_limit="No Limit"),IF(T91="Yes",1,2),IF(SUMIFS(WhatIf!$G:$G,WhatIf!$A:$A,T$1,WhatIf!$B:$B,T91)&lt;=price_limit,IF(T91="Yes",1,2),"")),""))</f>
        <v/>
      </c>
      <c r="BD91" s="73" t="str">
        <f ca="1">IF(OR(U91="",VLOOKUP(U$1,Services!$A$1:$B$19,2,0)="Exclude"),"",IF($D91=1,IF(OR(price_limit="",price_limit="No Limit"),IF(U91="Yes",1,2),IF(SUMIFS(WhatIf!$G:$G,WhatIf!$A:$A,U$1,WhatIf!$B:$B,U91)&lt;=price_limit,IF(U91="Yes",1,2),"")),""))</f>
        <v/>
      </c>
      <c r="BE91" s="3">
        <f t="shared" si="8"/>
        <v>0</v>
      </c>
      <c r="BF91" s="3">
        <f t="shared" si="9"/>
        <v>0</v>
      </c>
      <c r="BG91" s="3">
        <f>IF(MID(highlight_pick,1,1)="#",IF(INDEX(Analysis!$C$7:$E$7,1,VALUE(MID(highlight_pick,2,1)))&lt;&gt;"",IF(INDEX($A91:$BI91,1,MATCH(INDEX(Analysis!$C$7:$E$7,1,VALUE(MID(highlight_pick,2,1))),$1:$1,0))="",0,IF(INDEX($A91:$BI91,1,MATCH(INDEX(Analysis!$C$7:$E$7,1,VALUE(MID(highlight_pick,2,1))),$1:$1,0))="Yes",1,IF(ISNUMBER(SEARCH(INDEX($A91:$BI91,1,MATCH(INDEX(Analysis!$C$7:$E$7,1,VALUE(MID(highlight_pick,2,1))),$1:$1,0)),INDEX(Analysis!$C$9:$E$9,1,VALUE(MID(highlight_pick,2,1))))),2,0))),0),0)</f>
        <v>0</v>
      </c>
      <c r="BH91" s="3">
        <f>IF(MID(highlight_pick,1,1)="#",IF(INDEX(Analysis!$C$10:$E$10,1,VALUE(MID(highlight_pick,2,1)))&lt;&gt;"",IF(INDEX($A91:$BI91,1,MATCH(INDEX(Analysis!$C$10:$E$10,1,VALUE(MID(highlight_pick,2,1))),$1:$1,0))="",0,IF(INDEX($A91:$BI91,1,MATCH(INDEX(Analysis!$C$10:$E$10,1,VALUE(MID(highlight_pick,2,1))),$1:$1,0))="Yes",1,IF(ISNUMBER(SEARCH(INDEX($A91:$BI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row>
    <row r="92" spans="1:61" ht="24.9" x14ac:dyDescent="0.3">
      <c r="A92" s="19" t="s">
        <v>96</v>
      </c>
      <c r="B92" s="4" t="s">
        <v>247</v>
      </c>
      <c r="C92" s="4" t="s">
        <v>223</v>
      </c>
      <c r="D92" s="3" t="str">
        <f t="shared" ca="1" si="6"/>
        <v/>
      </c>
      <c r="E92" s="6"/>
      <c r="F92" s="6"/>
      <c r="G92" s="6"/>
      <c r="H92" s="5" t="s">
        <v>1</v>
      </c>
      <c r="I92" s="5" t="s">
        <v>1</v>
      </c>
      <c r="K92" s="5" t="s">
        <v>1</v>
      </c>
      <c r="L92" s="5" t="s">
        <v>1</v>
      </c>
      <c r="M92" s="5" t="s">
        <v>1</v>
      </c>
      <c r="O92" s="6" t="s">
        <v>1</v>
      </c>
      <c r="P92" s="6" t="s">
        <v>291</v>
      </c>
      <c r="Q92" s="6" t="s">
        <v>318</v>
      </c>
      <c r="R92" s="6" t="s">
        <v>856</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7"/>
        <v/>
      </c>
      <c r="AN92" s="73" t="str">
        <f>IF(OR(E92="",VLOOKUP(E$1,Services!$A$1:$B$19,2,0)="Exclude"),"",IF($D92=1,IF(OR(price_limit="",price_limit="No Limit"),IF(E92="Yes",1,2),IF(SUMIFS(WhatIf!$G:$G,WhatIf!$A:$A,E$1,WhatIf!$B:$B,E92)&lt;=price_limit,IF(E92="Yes",1,2),"")),""))</f>
        <v/>
      </c>
      <c r="AO92" s="73" t="str">
        <f>IF(OR(F92="",VLOOKUP(F$1,Services!$A$1:$B$19,2,0)="Exclude"),"",IF($D92=1,IF(OR(price_limit="",price_limit="No Limit"),IF(F92="Yes",1,2),IF(SUMIFS(WhatIf!$G:$G,WhatIf!$A:$A,F$1,WhatIf!$B:$B,F92)&lt;=price_limit,IF(F92="Yes",1,2),"")),""))</f>
        <v/>
      </c>
      <c r="AP92" s="73" t="str">
        <f>IF(OR(G92="",VLOOKUP(G$1,Services!$A$1:$B$19,2,0)="Exclude"),"",IF($D92=1,IF(OR(price_limit="",price_limit="No Limit"),IF(G92="Yes",1,2),IF(SUMIFS(WhatIf!$G:$G,WhatIf!$A:$A,G$1,WhatIf!$B:$B,G92)&lt;=price_limit,IF(G92="Yes",1,2),"")),""))</f>
        <v/>
      </c>
      <c r="AQ92" s="73" t="str">
        <f ca="1">IF(OR(H92="",VLOOKUP(H$1,Services!$A$1:$B$19,2,0)="Exclude"),"",IF($D92=1,IF(OR(price_limit="",price_limit="No Limit"),IF(H92="Yes",1,2),IF(SUMIFS(WhatIf!$G:$G,WhatIf!$A:$A,H$1,WhatIf!$B:$B,H92)&lt;=price_limit,IF(H92="Yes",1,2),"")),""))</f>
        <v/>
      </c>
      <c r="AR92" s="73" t="str">
        <f ca="1">IF(OR(I92="",VLOOKUP(I$1,Services!$A$1:$B$19,2,0)="Exclude"),"",IF($D92=1,IF(OR(price_limit="",price_limit="No Limit"),IF(I92="Yes",1,2),IF(SUMIFS(WhatIf!$G:$G,WhatIf!$A:$A,I$1,WhatIf!$B:$B,I92)&lt;=price_limit,IF(I92="Yes",1,2),"")),""))</f>
        <v/>
      </c>
      <c r="AS92" s="73" t="str">
        <f>IF(OR(J92="",VLOOKUP(J$1,Services!$A$1:$B$19,2,0)="Exclude"),"",IF($D92=1,IF(OR(price_limit="",price_limit="No Limit"),IF(J92="Yes",1,2),IF(SUMIFS(WhatIf!$G:$G,WhatIf!$A:$A,J$1,WhatIf!$B:$B,J92)&lt;=price_limit,IF(J92="Yes",1,2),"")),""))</f>
        <v/>
      </c>
      <c r="AT92" s="73" t="str">
        <f ca="1">IF(OR(K92="",VLOOKUP(K$1,Services!$A$1:$B$19,2,0)="Exclude"),"",IF($D92=1,IF(OR(price_limit="",price_limit="No Limit"),IF(K92="Yes",1,2),IF(SUMIFS(WhatIf!$G:$G,WhatIf!$A:$A,K$1,WhatIf!$B:$B,K92)&lt;=price_limit,IF(K92="Yes",1,2),"")),""))</f>
        <v/>
      </c>
      <c r="AU92" s="73" t="str">
        <f ca="1">IF(OR(L92="",VLOOKUP(L$1,Services!$A$1:$B$19,2,0)="Exclude"),"",IF($D92=1,IF(OR(price_limit="",price_limit="No Limit"),IF(L92="Yes",1,2),IF(SUMIFS(WhatIf!$G:$G,WhatIf!$A:$A,L$1,WhatIf!$B:$B,L92)&lt;=price_limit,IF(L92="Yes",1,2),"")),""))</f>
        <v/>
      </c>
      <c r="AV92" s="73" t="str">
        <f ca="1">IF(OR(M92="",VLOOKUP(M$1,Services!$A$1:$B$19,2,0)="Exclude"),"",IF($D92=1,IF(OR(price_limit="",price_limit="No Limit"),IF(M92="Yes",1,2),IF(SUMIFS(WhatIf!$G:$G,WhatIf!$A:$A,M$1,WhatIf!$B:$B,M92)&lt;=price_limit,IF(M92="Yes",1,2),"")),""))</f>
        <v/>
      </c>
      <c r="AW92" s="73" t="str">
        <f>IF(OR(N92="",VLOOKUP(N$1,Services!$A$1:$B$19,2,0)="Exclude"),"",IF($D92=1,IF(OR(price_limit="",price_limit="No Limit"),IF(N92="Yes",1,2),IF(SUMIFS(WhatIf!$G:$G,WhatIf!$A:$A,N$1,WhatIf!$B:$B,N92)&lt;=price_limit,IF(N92="Yes",1,2),"")),""))</f>
        <v/>
      </c>
      <c r="AX92" s="73" t="str">
        <f ca="1">IF(OR(O92="",VLOOKUP(O$1,Services!$A$1:$B$19,2,0)="Exclude"),"",IF($D92=1,IF(OR(price_limit="",price_limit="No Limit"),IF(O92="Yes",1,2),IF(SUMIFS(WhatIf!$G:$G,WhatIf!$A:$A,O$1,WhatIf!$B:$B,O92)&lt;=price_limit,IF(O92="Yes",1,2),"")),""))</f>
        <v/>
      </c>
      <c r="AY92" s="73" t="str">
        <f ca="1">IF(OR(P92="",VLOOKUP(P$1,Services!$A$1:$B$19,2,0)="Exclude"),"",IF($D92=1,IF(OR(price_limit="",price_limit="No Limit"),IF(P92="Yes",1,2),IF(SUMIFS(WhatIf!$G:$G,WhatIf!$A:$A,P$1,WhatIf!$B:$B,P92)&lt;=price_limit,IF(P92="Yes",1,2),"")),""))</f>
        <v/>
      </c>
      <c r="AZ92" s="73" t="str">
        <f ca="1">IF(OR(Q92="",VLOOKUP(Q$1,Services!$A$1:$B$19,2,0)="Exclude"),"",IF($D92=1,IF(OR(price_limit="",price_limit="No Limit"),IF(Q92="Yes",1,2),IF(SUMIFS(WhatIf!$G:$G,WhatIf!$A:$A,Q$1,WhatIf!$B:$B,Q92)&lt;=price_limit,IF(Q92="Yes",1,2),"")),""))</f>
        <v/>
      </c>
      <c r="BA92" s="73" t="str">
        <f ca="1">IF(OR(R92="",VLOOKUP(R$1,Services!$A$1:$B$19,2,0)="Exclude"),"",IF($D92=1,IF(OR(price_limit="",price_limit="No Limit"),IF(R92="Yes",1,2),IF(SUMIFS(WhatIf!$G:$G,WhatIf!$A:$A,R$1,WhatIf!$B:$B,R92)&lt;=price_limit,IF(R92="Yes",1,2),"")),""))</f>
        <v/>
      </c>
      <c r="BB92" s="73" t="str">
        <f>IF(OR(S92="",VLOOKUP(S$1,Services!$A$1:$B$19,2,0)="Exclude"),"",IF($D92=1,IF(OR(price_limit="",price_limit="No Limit"),IF(S92="Yes",1,2),IF(SUMIFS(WhatIf!$G:$G,WhatIf!$A:$A,S$1,WhatIf!$B:$B,S92)&lt;=price_limit,IF(S92="Yes",1,2),"")),""))</f>
        <v/>
      </c>
      <c r="BC92" s="73" t="str">
        <f>IF(OR(T92="",VLOOKUP(T$1,Services!$A$1:$B$19,2,0)="Exclude"),"",IF($D92=1,IF(OR(price_limit="",price_limit="No Limit"),IF(T92="Yes",1,2),IF(SUMIFS(WhatIf!$G:$G,WhatIf!$A:$A,T$1,WhatIf!$B:$B,T92)&lt;=price_limit,IF(T92="Yes",1,2),"")),""))</f>
        <v/>
      </c>
      <c r="BD92" s="73" t="str">
        <f>IF(OR(U92="",VLOOKUP(U$1,Services!$A$1:$B$19,2,0)="Exclude"),"",IF($D92=1,IF(OR(price_limit="",price_limit="No Limit"),IF(U92="Yes",1,2),IF(SUMIFS(WhatIf!$G:$G,WhatIf!$A:$A,U$1,WhatIf!$B:$B,U92)&lt;=price_limit,IF(U92="Yes",1,2),"")),""))</f>
        <v/>
      </c>
      <c r="BE92" s="3">
        <f t="shared" si="8"/>
        <v>0</v>
      </c>
      <c r="BF92" s="3">
        <f t="shared" si="9"/>
        <v>0</v>
      </c>
      <c r="BG92" s="3">
        <f>IF(MID(highlight_pick,1,1)="#",IF(INDEX(Analysis!$C$7:$E$7,1,VALUE(MID(highlight_pick,2,1)))&lt;&gt;"",IF(INDEX($A92:$BI92,1,MATCH(INDEX(Analysis!$C$7:$E$7,1,VALUE(MID(highlight_pick,2,1))),$1:$1,0))="",0,IF(INDEX($A92:$BI92,1,MATCH(INDEX(Analysis!$C$7:$E$7,1,VALUE(MID(highlight_pick,2,1))),$1:$1,0))="Yes",1,IF(ISNUMBER(SEARCH(INDEX($A92:$BI92,1,MATCH(INDEX(Analysis!$C$7:$E$7,1,VALUE(MID(highlight_pick,2,1))),$1:$1,0)),INDEX(Analysis!$C$9:$E$9,1,VALUE(MID(highlight_pick,2,1))))),2,0))),0),0)</f>
        <v>0</v>
      </c>
      <c r="BH92" s="3">
        <f>IF(MID(highlight_pick,1,1)="#",IF(INDEX(Analysis!$C$10:$E$10,1,VALUE(MID(highlight_pick,2,1)))&lt;&gt;"",IF(INDEX($A92:$BI92,1,MATCH(INDEX(Analysis!$C$10:$E$10,1,VALUE(MID(highlight_pick,2,1))),$1:$1,0))="",0,IF(INDEX($A92:$BI92,1,MATCH(INDEX(Analysis!$C$10:$E$10,1,VALUE(MID(highlight_pick,2,1))),$1:$1,0))="Yes",1,IF(ISNUMBER(SEARCH(INDEX($A92:$BI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row>
    <row r="93" spans="1:61" x14ac:dyDescent="0.3">
      <c r="A93" s="19" t="s">
        <v>20</v>
      </c>
      <c r="B93" s="4" t="s">
        <v>247</v>
      </c>
      <c r="C93" s="4" t="s">
        <v>223</v>
      </c>
      <c r="D93" s="3" t="str">
        <f t="shared" ca="1" si="6"/>
        <v/>
      </c>
      <c r="F93" s="5" t="s">
        <v>1</v>
      </c>
      <c r="G93" s="5" t="s">
        <v>1</v>
      </c>
      <c r="H93" s="5" t="s">
        <v>1</v>
      </c>
      <c r="I93" s="5" t="s">
        <v>1</v>
      </c>
      <c r="J93" s="5" t="s">
        <v>1</v>
      </c>
      <c r="K93" s="5" t="s">
        <v>1</v>
      </c>
      <c r="L93" s="5" t="s">
        <v>1</v>
      </c>
      <c r="M93" s="5" t="s">
        <v>1</v>
      </c>
      <c r="N93" s="5" t="s">
        <v>1</v>
      </c>
      <c r="O93" s="6" t="s">
        <v>1</v>
      </c>
      <c r="P93" s="6" t="s">
        <v>1</v>
      </c>
      <c r="Q93" s="6" t="s">
        <v>1</v>
      </c>
      <c r="R93" s="6" t="s">
        <v>1</v>
      </c>
      <c r="S93" s="5" t="s">
        <v>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7"/>
        <v/>
      </c>
      <c r="AN93" s="73" t="str">
        <f>IF(OR(E93="",VLOOKUP(E$1,Services!$A$1:$B$19,2,0)="Exclude"),"",IF($D93=1,IF(OR(price_limit="",price_limit="No Limit"),IF(E93="Yes",1,2),IF(SUMIFS(WhatIf!$G:$G,WhatIf!$A:$A,E$1,WhatIf!$B:$B,E93)&lt;=price_limit,IF(E93="Yes",1,2),"")),""))</f>
        <v/>
      </c>
      <c r="AO93" s="73" t="str">
        <f ca="1">IF(OR(F93="",VLOOKUP(F$1,Services!$A$1:$B$19,2,0)="Exclude"),"",IF($D93=1,IF(OR(price_limit="",price_limit="No Limit"),IF(F93="Yes",1,2),IF(SUMIFS(WhatIf!$G:$G,WhatIf!$A:$A,F$1,WhatIf!$B:$B,F93)&lt;=price_limit,IF(F93="Yes",1,2),"")),""))</f>
        <v/>
      </c>
      <c r="AP93" s="73" t="str">
        <f ca="1">IF(OR(G93="",VLOOKUP(G$1,Services!$A$1:$B$19,2,0)="Exclude"),"",IF($D93=1,IF(OR(price_limit="",price_limit="No Limit"),IF(G93="Yes",1,2),IF(SUMIFS(WhatIf!$G:$G,WhatIf!$A:$A,G$1,WhatIf!$B:$B,G93)&lt;=price_limit,IF(G93="Yes",1,2),"")),""))</f>
        <v/>
      </c>
      <c r="AQ93" s="73" t="str">
        <f ca="1">IF(OR(H93="",VLOOKUP(H$1,Services!$A$1:$B$19,2,0)="Exclude"),"",IF($D93=1,IF(OR(price_limit="",price_limit="No Limit"),IF(H93="Yes",1,2),IF(SUMIFS(WhatIf!$G:$G,WhatIf!$A:$A,H$1,WhatIf!$B:$B,H93)&lt;=price_limit,IF(H93="Yes",1,2),"")),""))</f>
        <v/>
      </c>
      <c r="AR93" s="73" t="str">
        <f ca="1">IF(OR(I93="",VLOOKUP(I$1,Services!$A$1:$B$19,2,0)="Exclude"),"",IF($D93=1,IF(OR(price_limit="",price_limit="No Limit"),IF(I93="Yes",1,2),IF(SUMIFS(WhatIf!$G:$G,WhatIf!$A:$A,I$1,WhatIf!$B:$B,I93)&lt;=price_limit,IF(I93="Yes",1,2),"")),""))</f>
        <v/>
      </c>
      <c r="AS93" s="73" t="str">
        <f ca="1">IF(OR(J93="",VLOOKUP(J$1,Services!$A$1:$B$19,2,0)="Exclude"),"",IF($D93=1,IF(OR(price_limit="",price_limit="No Limit"),IF(J93="Yes",1,2),IF(SUMIFS(WhatIf!$G:$G,WhatIf!$A:$A,J$1,WhatIf!$B:$B,J93)&lt;=price_limit,IF(J93="Yes",1,2),"")),""))</f>
        <v/>
      </c>
      <c r="AT93" s="73" t="str">
        <f ca="1">IF(OR(K93="",VLOOKUP(K$1,Services!$A$1:$B$19,2,0)="Exclude"),"",IF($D93=1,IF(OR(price_limit="",price_limit="No Limit"),IF(K93="Yes",1,2),IF(SUMIFS(WhatIf!$G:$G,WhatIf!$A:$A,K$1,WhatIf!$B:$B,K93)&lt;=price_limit,IF(K93="Yes",1,2),"")),""))</f>
        <v/>
      </c>
      <c r="AU93" s="73" t="str">
        <f ca="1">IF(OR(L93="",VLOOKUP(L$1,Services!$A$1:$B$19,2,0)="Exclude"),"",IF($D93=1,IF(OR(price_limit="",price_limit="No Limit"),IF(L93="Yes",1,2),IF(SUMIFS(WhatIf!$G:$G,WhatIf!$A:$A,L$1,WhatIf!$B:$B,L93)&lt;=price_limit,IF(L93="Yes",1,2),"")),""))</f>
        <v/>
      </c>
      <c r="AV93" s="73" t="str">
        <f ca="1">IF(OR(M93="",VLOOKUP(M$1,Services!$A$1:$B$19,2,0)="Exclude"),"",IF($D93=1,IF(OR(price_limit="",price_limit="No Limit"),IF(M93="Yes",1,2),IF(SUMIFS(WhatIf!$G:$G,WhatIf!$A:$A,M$1,WhatIf!$B:$B,M93)&lt;=price_limit,IF(M93="Yes",1,2),"")),""))</f>
        <v/>
      </c>
      <c r="AW93" s="73" t="str">
        <f ca="1">IF(OR(N93="",VLOOKUP(N$1,Services!$A$1:$B$19,2,0)="Exclude"),"",IF($D93=1,IF(OR(price_limit="",price_limit="No Limit"),IF(N93="Yes",1,2),IF(SUMIFS(WhatIf!$G:$G,WhatIf!$A:$A,N$1,WhatIf!$B:$B,N93)&lt;=price_limit,IF(N93="Yes",1,2),"")),""))</f>
        <v/>
      </c>
      <c r="AX93" s="73" t="str">
        <f ca="1">IF(OR(O93="",VLOOKUP(O$1,Services!$A$1:$B$19,2,0)="Exclude"),"",IF($D93=1,IF(OR(price_limit="",price_limit="No Limit"),IF(O93="Yes",1,2),IF(SUMIFS(WhatIf!$G:$G,WhatIf!$A:$A,O$1,WhatIf!$B:$B,O93)&lt;=price_limit,IF(O93="Yes",1,2),"")),""))</f>
        <v/>
      </c>
      <c r="AY93" s="73" t="str">
        <f ca="1">IF(OR(P93="",VLOOKUP(P$1,Services!$A$1:$B$19,2,0)="Exclude"),"",IF($D93=1,IF(OR(price_limit="",price_limit="No Limit"),IF(P93="Yes",1,2),IF(SUMIFS(WhatIf!$G:$G,WhatIf!$A:$A,P$1,WhatIf!$B:$B,P93)&lt;=price_limit,IF(P93="Yes",1,2),"")),""))</f>
        <v/>
      </c>
      <c r="AZ93" s="73" t="str">
        <f ca="1">IF(OR(Q93="",VLOOKUP(Q$1,Services!$A$1:$B$19,2,0)="Exclude"),"",IF($D93=1,IF(OR(price_limit="",price_limit="No Limit"),IF(Q93="Yes",1,2),IF(SUMIFS(WhatIf!$G:$G,WhatIf!$A:$A,Q$1,WhatIf!$B:$B,Q93)&lt;=price_limit,IF(Q93="Yes",1,2),"")),""))</f>
        <v/>
      </c>
      <c r="BA93" s="73" t="str">
        <f ca="1">IF(OR(R93="",VLOOKUP(R$1,Services!$A$1:$B$19,2,0)="Exclude"),"",IF($D93=1,IF(OR(price_limit="",price_limit="No Limit"),IF(R93="Yes",1,2),IF(SUMIFS(WhatIf!$G:$G,WhatIf!$A:$A,R$1,WhatIf!$B:$B,R93)&lt;=price_limit,IF(R93="Yes",1,2),"")),""))</f>
        <v/>
      </c>
      <c r="BB93" s="73" t="str">
        <f ca="1">IF(OR(S93="",VLOOKUP(S$1,Services!$A$1:$B$19,2,0)="Exclude"),"",IF($D93=1,IF(OR(price_limit="",price_limit="No Limit"),IF(S93="Yes",1,2),IF(SUMIFS(WhatIf!$G:$G,WhatIf!$A:$A,S$1,WhatIf!$B:$B,S93)&lt;=price_limit,IF(S93="Yes",1,2),"")),""))</f>
        <v/>
      </c>
      <c r="BC93" s="73" t="str">
        <f>IF(OR(T93="",VLOOKUP(T$1,Services!$A$1:$B$19,2,0)="Exclude"),"",IF($D93=1,IF(OR(price_limit="",price_limit="No Limit"),IF(T93="Yes",1,2),IF(SUMIFS(WhatIf!$G:$G,WhatIf!$A:$A,T$1,WhatIf!$B:$B,T93)&lt;=price_limit,IF(T93="Yes",1,2),"")),""))</f>
        <v/>
      </c>
      <c r="BD93" s="73" t="str">
        <f ca="1">IF(OR(U93="",VLOOKUP(U$1,Services!$A$1:$B$19,2,0)="Exclude"),"",IF($D93=1,IF(OR(price_limit="",price_limit="No Limit"),IF(U93="Yes",1,2),IF(SUMIFS(WhatIf!$G:$G,WhatIf!$A:$A,U$1,WhatIf!$B:$B,U93)&lt;=price_limit,IF(U93="Yes",1,2),"")),""))</f>
        <v/>
      </c>
      <c r="BE93" s="3">
        <f t="shared" si="8"/>
        <v>0</v>
      </c>
      <c r="BF93" s="3">
        <f t="shared" si="9"/>
        <v>0</v>
      </c>
      <c r="BG93" s="3">
        <f>IF(MID(highlight_pick,1,1)="#",IF(INDEX(Analysis!$C$7:$E$7,1,VALUE(MID(highlight_pick,2,1)))&lt;&gt;"",IF(INDEX($A93:$BI93,1,MATCH(INDEX(Analysis!$C$7:$E$7,1,VALUE(MID(highlight_pick,2,1))),$1:$1,0))="",0,IF(INDEX($A93:$BI93,1,MATCH(INDEX(Analysis!$C$7:$E$7,1,VALUE(MID(highlight_pick,2,1))),$1:$1,0))="Yes",1,IF(ISNUMBER(SEARCH(INDEX($A93:$BI93,1,MATCH(INDEX(Analysis!$C$7:$E$7,1,VALUE(MID(highlight_pick,2,1))),$1:$1,0)),INDEX(Analysis!$C$9:$E$9,1,VALUE(MID(highlight_pick,2,1))))),2,0))),0),0)</f>
        <v>0</v>
      </c>
      <c r="BH93" s="3">
        <f>IF(MID(highlight_pick,1,1)="#",IF(INDEX(Analysis!$C$10:$E$10,1,VALUE(MID(highlight_pick,2,1)))&lt;&gt;"",IF(INDEX($A93:$BI93,1,MATCH(INDEX(Analysis!$C$10:$E$10,1,VALUE(MID(highlight_pick,2,1))),$1:$1,0))="",0,IF(INDEX($A93:$BI93,1,MATCH(INDEX(Analysis!$C$10:$E$10,1,VALUE(MID(highlight_pick,2,1))),$1:$1,0))="Yes",1,IF(ISNUMBER(SEARCH(INDEX($A93:$BI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row>
    <row r="94" spans="1:61" ht="12.45" customHeight="1" x14ac:dyDescent="0.4">
      <c r="A94" s="19" t="s">
        <v>265</v>
      </c>
      <c r="B94" s="4" t="s">
        <v>411</v>
      </c>
      <c r="C94" s="4" t="s">
        <v>214</v>
      </c>
      <c r="D94" s="3" t="str">
        <f t="shared" ca="1" si="6"/>
        <v/>
      </c>
      <c r="H94" s="5" t="s">
        <v>293</v>
      </c>
      <c r="I94" s="5" t="s">
        <v>293</v>
      </c>
      <c r="J94" s="5" t="s">
        <v>293</v>
      </c>
      <c r="K94" s="5" t="s">
        <v>293</v>
      </c>
      <c r="L94" s="5" t="s">
        <v>293</v>
      </c>
      <c r="M94" s="5" t="s">
        <v>293</v>
      </c>
      <c r="N94" s="5" t="s">
        <v>1</v>
      </c>
      <c r="P94" s="9" t="s">
        <v>293</v>
      </c>
      <c r="Q94" s="5" t="s">
        <v>293</v>
      </c>
      <c r="R94" s="5" t="s">
        <v>861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7"/>
        <v/>
      </c>
      <c r="AN94" s="73" t="str">
        <f>IF(OR(E94="",VLOOKUP(E$1,Services!$A$1:$B$19,2,0)="Exclude"),"",IF($D94=1,IF(OR(price_limit="",price_limit="No Limit"),IF(E94="Yes",1,2),IF(SUMIFS(WhatIf!$G:$G,WhatIf!$A:$A,E$1,WhatIf!$B:$B,E94)&lt;=price_limit,IF(E94="Yes",1,2),"")),""))</f>
        <v/>
      </c>
      <c r="AO94" s="73" t="str">
        <f>IF(OR(F94="",VLOOKUP(F$1,Services!$A$1:$B$19,2,0)="Exclude"),"",IF($D94=1,IF(OR(price_limit="",price_limit="No Limit"),IF(F94="Yes",1,2),IF(SUMIFS(WhatIf!$G:$G,WhatIf!$A:$A,F$1,WhatIf!$B:$B,F94)&lt;=price_limit,IF(F94="Yes",1,2),"")),""))</f>
        <v/>
      </c>
      <c r="AP94" s="73" t="str">
        <f>IF(OR(G94="",VLOOKUP(G$1,Services!$A$1:$B$19,2,0)="Exclude"),"",IF($D94=1,IF(OR(price_limit="",price_limit="No Limit"),IF(G94="Yes",1,2),IF(SUMIFS(WhatIf!$G:$G,WhatIf!$A:$A,G$1,WhatIf!$B:$B,G94)&lt;=price_limit,IF(G94="Yes",1,2),"")),""))</f>
        <v/>
      </c>
      <c r="AQ94" s="73" t="str">
        <f ca="1">IF(OR(H94="",VLOOKUP(H$1,Services!$A$1:$B$19,2,0)="Exclude"),"",IF($D94=1,IF(OR(price_limit="",price_limit="No Limit"),IF(H94="Yes",1,2),IF(SUMIFS(WhatIf!$G:$G,WhatIf!$A:$A,H$1,WhatIf!$B:$B,H94)&lt;=price_limit,IF(H94="Yes",1,2),"")),""))</f>
        <v/>
      </c>
      <c r="AR94" s="73" t="str">
        <f ca="1">IF(OR(I94="",VLOOKUP(I$1,Services!$A$1:$B$19,2,0)="Exclude"),"",IF($D94=1,IF(OR(price_limit="",price_limit="No Limit"),IF(I94="Yes",1,2),IF(SUMIFS(WhatIf!$G:$G,WhatIf!$A:$A,I$1,WhatIf!$B:$B,I94)&lt;=price_limit,IF(I94="Yes",1,2),"")),""))</f>
        <v/>
      </c>
      <c r="AS94" s="73" t="str">
        <f ca="1">IF(OR(J94="",VLOOKUP(J$1,Services!$A$1:$B$19,2,0)="Exclude"),"",IF($D94=1,IF(OR(price_limit="",price_limit="No Limit"),IF(J94="Yes",1,2),IF(SUMIFS(WhatIf!$G:$G,WhatIf!$A:$A,J$1,WhatIf!$B:$B,J94)&lt;=price_limit,IF(J94="Yes",1,2),"")),""))</f>
        <v/>
      </c>
      <c r="AT94" s="73" t="str">
        <f ca="1">IF(OR(K94="",VLOOKUP(K$1,Services!$A$1:$B$19,2,0)="Exclude"),"",IF($D94=1,IF(OR(price_limit="",price_limit="No Limit"),IF(K94="Yes",1,2),IF(SUMIFS(WhatIf!$G:$G,WhatIf!$A:$A,K$1,WhatIf!$B:$B,K94)&lt;=price_limit,IF(K94="Yes",1,2),"")),""))</f>
        <v/>
      </c>
      <c r="AU94" s="73" t="str">
        <f ca="1">IF(OR(L94="",VLOOKUP(L$1,Services!$A$1:$B$19,2,0)="Exclude"),"",IF($D94=1,IF(OR(price_limit="",price_limit="No Limit"),IF(L94="Yes",1,2),IF(SUMIFS(WhatIf!$G:$G,WhatIf!$A:$A,L$1,WhatIf!$B:$B,L94)&lt;=price_limit,IF(L94="Yes",1,2),"")),""))</f>
        <v/>
      </c>
      <c r="AV94" s="73" t="str">
        <f ca="1">IF(OR(M94="",VLOOKUP(M$1,Services!$A$1:$B$19,2,0)="Exclude"),"",IF($D94=1,IF(OR(price_limit="",price_limit="No Limit"),IF(M94="Yes",1,2),IF(SUMIFS(WhatIf!$G:$G,WhatIf!$A:$A,M$1,WhatIf!$B:$B,M94)&lt;=price_limit,IF(M94="Yes",1,2),"")),""))</f>
        <v/>
      </c>
      <c r="AW94" s="73" t="str">
        <f ca="1">IF(OR(N94="",VLOOKUP(N$1,Services!$A$1:$B$19,2,0)="Exclude"),"",IF($D94=1,IF(OR(price_limit="",price_limit="No Limit"),IF(N94="Yes",1,2),IF(SUMIFS(WhatIf!$G:$G,WhatIf!$A:$A,N$1,WhatIf!$B:$B,N94)&lt;=price_limit,IF(N94="Yes",1,2),"")),""))</f>
        <v/>
      </c>
      <c r="AX94" s="73" t="str">
        <f>IF(OR(O94="",VLOOKUP(O$1,Services!$A$1:$B$19,2,0)="Exclude"),"",IF($D94=1,IF(OR(price_limit="",price_limit="No Limit"),IF(O94="Yes",1,2),IF(SUMIFS(WhatIf!$G:$G,WhatIf!$A:$A,O$1,WhatIf!$B:$B,O94)&lt;=price_limit,IF(O94="Yes",1,2),"")),""))</f>
        <v/>
      </c>
      <c r="AY94" s="73" t="str">
        <f ca="1">IF(OR(P94="",VLOOKUP(P$1,Services!$A$1:$B$19,2,0)="Exclude"),"",IF($D94=1,IF(OR(price_limit="",price_limit="No Limit"),IF(P94="Yes",1,2),IF(SUMIFS(WhatIf!$G:$G,WhatIf!$A:$A,P$1,WhatIf!$B:$B,P94)&lt;=price_limit,IF(P94="Yes",1,2),"")),""))</f>
        <v/>
      </c>
      <c r="AZ94" s="73" t="str">
        <f ca="1">IF(OR(Q94="",VLOOKUP(Q$1,Services!$A$1:$B$19,2,0)="Exclude"),"",IF($D94=1,IF(OR(price_limit="",price_limit="No Limit"),IF(Q94="Yes",1,2),IF(SUMIFS(WhatIf!$G:$G,WhatIf!$A:$A,Q$1,WhatIf!$B:$B,Q94)&lt;=price_limit,IF(Q94="Yes",1,2),"")),""))</f>
        <v/>
      </c>
      <c r="BA94" s="73" t="str">
        <f ca="1">IF(OR(R94="",VLOOKUP(R$1,Services!$A$1:$B$19,2,0)="Exclude"),"",IF($D94=1,IF(OR(price_limit="",price_limit="No Limit"),IF(R94="Yes",1,2),IF(SUMIFS(WhatIf!$G:$G,WhatIf!$A:$A,R$1,WhatIf!$B:$B,R94)&lt;=price_limit,IF(R94="Yes",1,2),"")),""))</f>
        <v/>
      </c>
      <c r="BB94" s="73" t="str">
        <f>IF(OR(S94="",VLOOKUP(S$1,Services!$A$1:$B$19,2,0)="Exclude"),"",IF($D94=1,IF(OR(price_limit="",price_limit="No Limit"),IF(S94="Yes",1,2),IF(SUMIFS(WhatIf!$G:$G,WhatIf!$A:$A,S$1,WhatIf!$B:$B,S94)&lt;=price_limit,IF(S94="Yes",1,2),"")),""))</f>
        <v/>
      </c>
      <c r="BC94" s="73" t="str">
        <f>IF(OR(T94="",VLOOKUP(T$1,Services!$A$1:$B$19,2,0)="Exclude"),"",IF($D94=1,IF(OR(price_limit="",price_limit="No Limit"),IF(T94="Yes",1,2),IF(SUMIFS(WhatIf!$G:$G,WhatIf!$A:$A,T$1,WhatIf!$B:$B,T94)&lt;=price_limit,IF(T94="Yes",1,2),"")),""))</f>
        <v/>
      </c>
      <c r="BD94" s="73" t="str">
        <f>IF(OR(U94="",VLOOKUP(U$1,Services!$A$1:$B$19,2,0)="Exclude"),"",IF($D94=1,IF(OR(price_limit="",price_limit="No Limit"),IF(U94="Yes",1,2),IF(SUMIFS(WhatIf!$G:$G,WhatIf!$A:$A,U$1,WhatIf!$B:$B,U94)&lt;=price_limit,IF(U94="Yes",1,2),"")),""))</f>
        <v/>
      </c>
      <c r="BE94" s="3">
        <f t="shared" si="8"/>
        <v>0</v>
      </c>
      <c r="BF94" s="3">
        <f t="shared" si="9"/>
        <v>0</v>
      </c>
      <c r="BG94" s="3">
        <f>IF(MID(highlight_pick,1,1)="#",IF(INDEX(Analysis!$C$7:$E$7,1,VALUE(MID(highlight_pick,2,1)))&lt;&gt;"",IF(INDEX($A94:$BI94,1,MATCH(INDEX(Analysis!$C$7:$E$7,1,VALUE(MID(highlight_pick,2,1))),$1:$1,0))="",0,IF(INDEX($A94:$BI94,1,MATCH(INDEX(Analysis!$C$7:$E$7,1,VALUE(MID(highlight_pick,2,1))),$1:$1,0))="Yes",1,IF(ISNUMBER(SEARCH(INDEX($A94:$BI94,1,MATCH(INDEX(Analysis!$C$7:$E$7,1,VALUE(MID(highlight_pick,2,1))),$1:$1,0)),INDEX(Analysis!$C$9:$E$9,1,VALUE(MID(highlight_pick,2,1))))),2,0))),0),0)</f>
        <v>0</v>
      </c>
      <c r="BH94" s="3">
        <f>IF(MID(highlight_pick,1,1)="#",IF(INDEX(Analysis!$C$10:$E$10,1,VALUE(MID(highlight_pick,2,1)))&lt;&gt;"",IF(INDEX($A94:$BI94,1,MATCH(INDEX(Analysis!$C$10:$E$10,1,VALUE(MID(highlight_pick,2,1))),$1:$1,0))="",0,IF(INDEX($A94:$BI94,1,MATCH(INDEX(Analysis!$C$10:$E$10,1,VALUE(MID(highlight_pick,2,1))),$1:$1,0))="Yes",1,IF(ISNUMBER(SEARCH(INDEX($A94:$BI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row>
    <row r="95" spans="1:61" x14ac:dyDescent="0.3">
      <c r="A95" s="19" t="s">
        <v>97</v>
      </c>
      <c r="B95" s="4" t="s">
        <v>247</v>
      </c>
      <c r="C95" s="4" t="s">
        <v>223</v>
      </c>
      <c r="D95" s="3" t="str">
        <f t="shared" ca="1" si="6"/>
        <v/>
      </c>
      <c r="H95" s="6"/>
      <c r="I95" s="6"/>
      <c r="O95" s="6"/>
      <c r="P95" s="6" t="s">
        <v>1</v>
      </c>
      <c r="Q95" s="6"/>
      <c r="R95" s="6" t="s">
        <v>856</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7"/>
        <v/>
      </c>
      <c r="AN95" s="73" t="str">
        <f>IF(OR(E95="",VLOOKUP(E$1,Services!$A$1:$B$19,2,0)="Exclude"),"",IF($D95=1,IF(OR(price_limit="",price_limit="No Limit"),IF(E95="Yes",1,2),IF(SUMIFS(WhatIf!$G:$G,WhatIf!$A:$A,E$1,WhatIf!$B:$B,E95)&lt;=price_limit,IF(E95="Yes",1,2),"")),""))</f>
        <v/>
      </c>
      <c r="AO95" s="73" t="str">
        <f>IF(OR(F95="",VLOOKUP(F$1,Services!$A$1:$B$19,2,0)="Exclude"),"",IF($D95=1,IF(OR(price_limit="",price_limit="No Limit"),IF(F95="Yes",1,2),IF(SUMIFS(WhatIf!$G:$G,WhatIf!$A:$A,F$1,WhatIf!$B:$B,F95)&lt;=price_limit,IF(F95="Yes",1,2),"")),""))</f>
        <v/>
      </c>
      <c r="AP95" s="73" t="str">
        <f>IF(OR(G95="",VLOOKUP(G$1,Services!$A$1:$B$19,2,0)="Exclude"),"",IF($D95=1,IF(OR(price_limit="",price_limit="No Limit"),IF(G95="Yes",1,2),IF(SUMIFS(WhatIf!$G:$G,WhatIf!$A:$A,G$1,WhatIf!$B:$B,G95)&lt;=price_limit,IF(G95="Yes",1,2),"")),""))</f>
        <v/>
      </c>
      <c r="AQ95" s="73" t="str">
        <f>IF(OR(H95="",VLOOKUP(H$1,Services!$A$1:$B$19,2,0)="Exclude"),"",IF($D95=1,IF(OR(price_limit="",price_limit="No Limit"),IF(H95="Yes",1,2),IF(SUMIFS(WhatIf!$G:$G,WhatIf!$A:$A,H$1,WhatIf!$B:$B,H95)&lt;=price_limit,IF(H95="Yes",1,2),"")),""))</f>
        <v/>
      </c>
      <c r="AR95" s="73" t="str">
        <f>IF(OR(I95="",VLOOKUP(I$1,Services!$A$1:$B$19,2,0)="Exclude"),"",IF($D95=1,IF(OR(price_limit="",price_limit="No Limit"),IF(I95="Yes",1,2),IF(SUMIFS(WhatIf!$G:$G,WhatIf!$A:$A,I$1,WhatIf!$B:$B,I95)&lt;=price_limit,IF(I95="Yes",1,2),"")),""))</f>
        <v/>
      </c>
      <c r="AS95" s="73" t="str">
        <f>IF(OR(J95="",VLOOKUP(J$1,Services!$A$1:$B$19,2,0)="Exclude"),"",IF($D95=1,IF(OR(price_limit="",price_limit="No Limit"),IF(J95="Yes",1,2),IF(SUMIFS(WhatIf!$G:$G,WhatIf!$A:$A,J$1,WhatIf!$B:$B,J95)&lt;=price_limit,IF(J95="Yes",1,2),"")),""))</f>
        <v/>
      </c>
      <c r="AT95" s="73" t="str">
        <f>IF(OR(K95="",VLOOKUP(K$1,Services!$A$1:$B$19,2,0)="Exclude"),"",IF($D95=1,IF(OR(price_limit="",price_limit="No Limit"),IF(K95="Yes",1,2),IF(SUMIFS(WhatIf!$G:$G,WhatIf!$A:$A,K$1,WhatIf!$B:$B,K95)&lt;=price_limit,IF(K95="Yes",1,2),"")),""))</f>
        <v/>
      </c>
      <c r="AU95" s="73" t="str">
        <f>IF(OR(L95="",VLOOKUP(L$1,Services!$A$1:$B$19,2,0)="Exclude"),"",IF($D95=1,IF(OR(price_limit="",price_limit="No Limit"),IF(L95="Yes",1,2),IF(SUMIFS(WhatIf!$G:$G,WhatIf!$A:$A,L$1,WhatIf!$B:$B,L95)&lt;=price_limit,IF(L95="Yes",1,2),"")),""))</f>
        <v/>
      </c>
      <c r="AV95" s="73" t="str">
        <f>IF(OR(M95="",VLOOKUP(M$1,Services!$A$1:$B$19,2,0)="Exclude"),"",IF($D95=1,IF(OR(price_limit="",price_limit="No Limit"),IF(M95="Yes",1,2),IF(SUMIFS(WhatIf!$G:$G,WhatIf!$A:$A,M$1,WhatIf!$B:$B,M95)&lt;=price_limit,IF(M95="Yes",1,2),"")),""))</f>
        <v/>
      </c>
      <c r="AW95" s="73" t="str">
        <f>IF(OR(N95="",VLOOKUP(N$1,Services!$A$1:$B$19,2,0)="Exclude"),"",IF($D95=1,IF(OR(price_limit="",price_limit="No Limit"),IF(N95="Yes",1,2),IF(SUMIFS(WhatIf!$G:$G,WhatIf!$A:$A,N$1,WhatIf!$B:$B,N95)&lt;=price_limit,IF(N95="Yes",1,2),"")),""))</f>
        <v/>
      </c>
      <c r="AX95" s="73" t="str">
        <f>IF(OR(O95="",VLOOKUP(O$1,Services!$A$1:$B$19,2,0)="Exclude"),"",IF($D95=1,IF(OR(price_limit="",price_limit="No Limit"),IF(O95="Yes",1,2),IF(SUMIFS(WhatIf!$G:$G,WhatIf!$A:$A,O$1,WhatIf!$B:$B,O95)&lt;=price_limit,IF(O95="Yes",1,2),"")),""))</f>
        <v/>
      </c>
      <c r="AY95" s="73" t="str">
        <f ca="1">IF(OR(P95="",VLOOKUP(P$1,Services!$A$1:$B$19,2,0)="Exclude"),"",IF($D95=1,IF(OR(price_limit="",price_limit="No Limit"),IF(P95="Yes",1,2),IF(SUMIFS(WhatIf!$G:$G,WhatIf!$A:$A,P$1,WhatIf!$B:$B,P95)&lt;=price_limit,IF(P95="Yes",1,2),"")),""))</f>
        <v/>
      </c>
      <c r="AZ95" s="73" t="str">
        <f>IF(OR(Q95="",VLOOKUP(Q$1,Services!$A$1:$B$19,2,0)="Exclude"),"",IF($D95=1,IF(OR(price_limit="",price_limit="No Limit"),IF(Q95="Yes",1,2),IF(SUMIFS(WhatIf!$G:$G,WhatIf!$A:$A,Q$1,WhatIf!$B:$B,Q95)&lt;=price_limit,IF(Q95="Yes",1,2),"")),""))</f>
        <v/>
      </c>
      <c r="BA95" s="73" t="str">
        <f ca="1">IF(OR(R95="",VLOOKUP(R$1,Services!$A$1:$B$19,2,0)="Exclude"),"",IF($D95=1,IF(OR(price_limit="",price_limit="No Limit"),IF(R95="Yes",1,2),IF(SUMIFS(WhatIf!$G:$G,WhatIf!$A:$A,R$1,WhatIf!$B:$B,R95)&lt;=price_limit,IF(R95="Yes",1,2),"")),""))</f>
        <v/>
      </c>
      <c r="BB95" s="73" t="str">
        <f>IF(OR(S95="",VLOOKUP(S$1,Services!$A$1:$B$19,2,0)="Exclude"),"",IF($D95=1,IF(OR(price_limit="",price_limit="No Limit"),IF(S95="Yes",1,2),IF(SUMIFS(WhatIf!$G:$G,WhatIf!$A:$A,S$1,WhatIf!$B:$B,S95)&lt;=price_limit,IF(S95="Yes",1,2),"")),""))</f>
        <v/>
      </c>
      <c r="BC95" s="73" t="str">
        <f>IF(OR(T95="",VLOOKUP(T$1,Services!$A$1:$B$19,2,0)="Exclude"),"",IF($D95=1,IF(OR(price_limit="",price_limit="No Limit"),IF(T95="Yes",1,2),IF(SUMIFS(WhatIf!$G:$G,WhatIf!$A:$A,T$1,WhatIf!$B:$B,T95)&lt;=price_limit,IF(T95="Yes",1,2),"")),""))</f>
        <v/>
      </c>
      <c r="BD95" s="73" t="str">
        <f>IF(OR(U95="",VLOOKUP(U$1,Services!$A$1:$B$19,2,0)="Exclude"),"",IF($D95=1,IF(OR(price_limit="",price_limit="No Limit"),IF(U95="Yes",1,2),IF(SUMIFS(WhatIf!$G:$G,WhatIf!$A:$A,U$1,WhatIf!$B:$B,U95)&lt;=price_limit,IF(U95="Yes",1,2),"")),""))</f>
        <v/>
      </c>
      <c r="BE95" s="3">
        <f t="shared" si="8"/>
        <v>0</v>
      </c>
      <c r="BF95" s="3">
        <f t="shared" si="9"/>
        <v>0</v>
      </c>
      <c r="BG95" s="3">
        <f>IF(MID(highlight_pick,1,1)="#",IF(INDEX(Analysis!$C$7:$E$7,1,VALUE(MID(highlight_pick,2,1)))&lt;&gt;"",IF(INDEX($A95:$BI95,1,MATCH(INDEX(Analysis!$C$7:$E$7,1,VALUE(MID(highlight_pick,2,1))),$1:$1,0))="",0,IF(INDEX($A95:$BI95,1,MATCH(INDEX(Analysis!$C$7:$E$7,1,VALUE(MID(highlight_pick,2,1))),$1:$1,0))="Yes",1,IF(ISNUMBER(SEARCH(INDEX($A95:$BI95,1,MATCH(INDEX(Analysis!$C$7:$E$7,1,VALUE(MID(highlight_pick,2,1))),$1:$1,0)),INDEX(Analysis!$C$9:$E$9,1,VALUE(MID(highlight_pick,2,1))))),2,0))),0),0)</f>
        <v>0</v>
      </c>
      <c r="BH95" s="3">
        <f>IF(MID(highlight_pick,1,1)="#",IF(INDEX(Analysis!$C$10:$E$10,1,VALUE(MID(highlight_pick,2,1)))&lt;&gt;"",IF(INDEX($A95:$BI95,1,MATCH(INDEX(Analysis!$C$10:$E$10,1,VALUE(MID(highlight_pick,2,1))),$1:$1,0))="",0,IF(INDEX($A95:$BI95,1,MATCH(INDEX(Analysis!$C$10:$E$10,1,VALUE(MID(highlight_pick,2,1))),$1:$1,0))="Yes",1,IF(ISNUMBER(SEARCH(INDEX($A95:$BI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row>
    <row r="96" spans="1:61" x14ac:dyDescent="0.3">
      <c r="A96" s="19" t="s">
        <v>21</v>
      </c>
      <c r="B96" s="4" t="s">
        <v>230</v>
      </c>
      <c r="C96" s="4" t="s">
        <v>291</v>
      </c>
      <c r="D96" s="3" t="str">
        <f t="shared" ca="1" si="6"/>
        <v/>
      </c>
      <c r="E96" s="5" t="s">
        <v>1</v>
      </c>
      <c r="F96" s="5" t="s">
        <v>1</v>
      </c>
      <c r="G96" s="5" t="s">
        <v>1</v>
      </c>
      <c r="H96" s="5" t="s">
        <v>1</v>
      </c>
      <c r="I96" s="5" t="s">
        <v>1</v>
      </c>
      <c r="J96" s="5" t="s">
        <v>1</v>
      </c>
      <c r="K96" s="5" t="s">
        <v>1</v>
      </c>
      <c r="L96" s="5" t="s">
        <v>1</v>
      </c>
      <c r="M96" s="5" t="s">
        <v>1</v>
      </c>
      <c r="O96" s="6"/>
      <c r="P96" s="6"/>
      <c r="Q96" s="6"/>
      <c r="R96" s="6" t="s">
        <v>1</v>
      </c>
      <c r="S96" s="5" t="s">
        <v>1</v>
      </c>
      <c r="U96" s="5" t="s">
        <v>1</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7"/>
        <v/>
      </c>
      <c r="AN96" s="73" t="str">
        <f ca="1">IF(OR(E96="",VLOOKUP(E$1,Services!$A$1:$B$19,2,0)="Exclude"),"",IF($D96=1,IF(OR(price_limit="",price_limit="No Limit"),IF(E96="Yes",1,2),IF(SUMIFS(WhatIf!$G:$G,WhatIf!$A:$A,E$1,WhatIf!$B:$B,E96)&lt;=price_limit,IF(E96="Yes",1,2),"")),""))</f>
        <v/>
      </c>
      <c r="AO96" s="73" t="str">
        <f ca="1">IF(OR(F96="",VLOOKUP(F$1,Services!$A$1:$B$19,2,0)="Exclude"),"",IF($D96=1,IF(OR(price_limit="",price_limit="No Limit"),IF(F96="Yes",1,2),IF(SUMIFS(WhatIf!$G:$G,WhatIf!$A:$A,F$1,WhatIf!$B:$B,F96)&lt;=price_limit,IF(F96="Yes",1,2),"")),""))</f>
        <v/>
      </c>
      <c r="AP96" s="73" t="str">
        <f ca="1">IF(OR(G96="",VLOOKUP(G$1,Services!$A$1:$B$19,2,0)="Exclude"),"",IF($D96=1,IF(OR(price_limit="",price_limit="No Limit"),IF(G96="Yes",1,2),IF(SUMIFS(WhatIf!$G:$G,WhatIf!$A:$A,G$1,WhatIf!$B:$B,G96)&lt;=price_limit,IF(G96="Yes",1,2),"")),""))</f>
        <v/>
      </c>
      <c r="AQ96" s="73" t="str">
        <f ca="1">IF(OR(H96="",VLOOKUP(H$1,Services!$A$1:$B$19,2,0)="Exclude"),"",IF($D96=1,IF(OR(price_limit="",price_limit="No Limit"),IF(H96="Yes",1,2),IF(SUMIFS(WhatIf!$G:$G,WhatIf!$A:$A,H$1,WhatIf!$B:$B,H96)&lt;=price_limit,IF(H96="Yes",1,2),"")),""))</f>
        <v/>
      </c>
      <c r="AR96" s="73" t="str">
        <f ca="1">IF(OR(I96="",VLOOKUP(I$1,Services!$A$1:$B$19,2,0)="Exclude"),"",IF($D96=1,IF(OR(price_limit="",price_limit="No Limit"),IF(I96="Yes",1,2),IF(SUMIFS(WhatIf!$G:$G,WhatIf!$A:$A,I$1,WhatIf!$B:$B,I96)&lt;=price_limit,IF(I96="Yes",1,2),"")),""))</f>
        <v/>
      </c>
      <c r="AS96" s="73" t="str">
        <f ca="1">IF(OR(J96="",VLOOKUP(J$1,Services!$A$1:$B$19,2,0)="Exclude"),"",IF($D96=1,IF(OR(price_limit="",price_limit="No Limit"),IF(J96="Yes",1,2),IF(SUMIFS(WhatIf!$G:$G,WhatIf!$A:$A,J$1,WhatIf!$B:$B,J96)&lt;=price_limit,IF(J96="Yes",1,2),"")),""))</f>
        <v/>
      </c>
      <c r="AT96" s="73" t="str">
        <f ca="1">IF(OR(K96="",VLOOKUP(K$1,Services!$A$1:$B$19,2,0)="Exclude"),"",IF($D96=1,IF(OR(price_limit="",price_limit="No Limit"),IF(K96="Yes",1,2),IF(SUMIFS(WhatIf!$G:$G,WhatIf!$A:$A,K$1,WhatIf!$B:$B,K96)&lt;=price_limit,IF(K96="Yes",1,2),"")),""))</f>
        <v/>
      </c>
      <c r="AU96" s="73" t="str">
        <f ca="1">IF(OR(L96="",VLOOKUP(L$1,Services!$A$1:$B$19,2,0)="Exclude"),"",IF($D96=1,IF(OR(price_limit="",price_limit="No Limit"),IF(L96="Yes",1,2),IF(SUMIFS(WhatIf!$G:$G,WhatIf!$A:$A,L$1,WhatIf!$B:$B,L96)&lt;=price_limit,IF(L96="Yes",1,2),"")),""))</f>
        <v/>
      </c>
      <c r="AV96" s="73" t="str">
        <f ca="1">IF(OR(M96="",VLOOKUP(M$1,Services!$A$1:$B$19,2,0)="Exclude"),"",IF($D96=1,IF(OR(price_limit="",price_limit="No Limit"),IF(M96="Yes",1,2),IF(SUMIFS(WhatIf!$G:$G,WhatIf!$A:$A,M$1,WhatIf!$B:$B,M96)&lt;=price_limit,IF(M96="Yes",1,2),"")),""))</f>
        <v/>
      </c>
      <c r="AW96" s="73" t="str">
        <f>IF(OR(N96="",VLOOKUP(N$1,Services!$A$1:$B$19,2,0)="Exclude"),"",IF($D96=1,IF(OR(price_limit="",price_limit="No Limit"),IF(N96="Yes",1,2),IF(SUMIFS(WhatIf!$G:$G,WhatIf!$A:$A,N$1,WhatIf!$B:$B,N96)&lt;=price_limit,IF(N96="Yes",1,2),"")),""))</f>
        <v/>
      </c>
      <c r="AX96" s="73" t="str">
        <f>IF(OR(O96="",VLOOKUP(O$1,Services!$A$1:$B$19,2,0)="Exclude"),"",IF($D96=1,IF(OR(price_limit="",price_limit="No Limit"),IF(O96="Yes",1,2),IF(SUMIFS(WhatIf!$G:$G,WhatIf!$A:$A,O$1,WhatIf!$B:$B,O96)&lt;=price_limit,IF(O96="Yes",1,2),"")),""))</f>
        <v/>
      </c>
      <c r="AY96" s="73" t="str">
        <f>IF(OR(P96="",VLOOKUP(P$1,Services!$A$1:$B$19,2,0)="Exclude"),"",IF($D96=1,IF(OR(price_limit="",price_limit="No Limit"),IF(P96="Yes",1,2),IF(SUMIFS(WhatIf!$G:$G,WhatIf!$A:$A,P$1,WhatIf!$B:$B,P96)&lt;=price_limit,IF(P96="Yes",1,2),"")),""))</f>
        <v/>
      </c>
      <c r="AZ96" s="73" t="str">
        <f>IF(OR(Q96="",VLOOKUP(Q$1,Services!$A$1:$B$19,2,0)="Exclude"),"",IF($D96=1,IF(OR(price_limit="",price_limit="No Limit"),IF(Q96="Yes",1,2),IF(SUMIFS(WhatIf!$G:$G,WhatIf!$A:$A,Q$1,WhatIf!$B:$B,Q96)&lt;=price_limit,IF(Q96="Yes",1,2),"")),""))</f>
        <v/>
      </c>
      <c r="BA96" s="73" t="str">
        <f ca="1">IF(OR(R96="",VLOOKUP(R$1,Services!$A$1:$B$19,2,0)="Exclude"),"",IF($D96=1,IF(OR(price_limit="",price_limit="No Limit"),IF(R96="Yes",1,2),IF(SUMIFS(WhatIf!$G:$G,WhatIf!$A:$A,R$1,WhatIf!$B:$B,R96)&lt;=price_limit,IF(R96="Yes",1,2),"")),""))</f>
        <v/>
      </c>
      <c r="BB96" s="73" t="str">
        <f ca="1">IF(OR(S96="",VLOOKUP(S$1,Services!$A$1:$B$19,2,0)="Exclude"),"",IF($D96=1,IF(OR(price_limit="",price_limit="No Limit"),IF(S96="Yes",1,2),IF(SUMIFS(WhatIf!$G:$G,WhatIf!$A:$A,S$1,WhatIf!$B:$B,S96)&lt;=price_limit,IF(S96="Yes",1,2),"")),""))</f>
        <v/>
      </c>
      <c r="BC96" s="73" t="str">
        <f>IF(OR(T96="",VLOOKUP(T$1,Services!$A$1:$B$19,2,0)="Exclude"),"",IF($D96=1,IF(OR(price_limit="",price_limit="No Limit"),IF(T96="Yes",1,2),IF(SUMIFS(WhatIf!$G:$G,WhatIf!$A:$A,T$1,WhatIf!$B:$B,T96)&lt;=price_limit,IF(T96="Yes",1,2),"")),""))</f>
        <v/>
      </c>
      <c r="BD96" s="73" t="str">
        <f ca="1">IF(OR(U96="",VLOOKUP(U$1,Services!$A$1:$B$19,2,0)="Exclude"),"",IF($D96=1,IF(OR(price_limit="",price_limit="No Limit"),IF(U96="Yes",1,2),IF(SUMIFS(WhatIf!$G:$G,WhatIf!$A:$A,U$1,WhatIf!$B:$B,U96)&lt;=price_limit,IF(U96="Yes",1,2),"")),""))</f>
        <v/>
      </c>
      <c r="BE96" s="3">
        <f t="shared" si="8"/>
        <v>0</v>
      </c>
      <c r="BF96" s="3">
        <f t="shared" si="9"/>
        <v>0</v>
      </c>
      <c r="BG96" s="3">
        <f>IF(MID(highlight_pick,1,1)="#",IF(INDEX(Analysis!$C$7:$E$7,1,VALUE(MID(highlight_pick,2,1)))&lt;&gt;"",IF(INDEX($A96:$BI96,1,MATCH(INDEX(Analysis!$C$7:$E$7,1,VALUE(MID(highlight_pick,2,1))),$1:$1,0))="",0,IF(INDEX($A96:$BI96,1,MATCH(INDEX(Analysis!$C$7:$E$7,1,VALUE(MID(highlight_pick,2,1))),$1:$1,0))="Yes",1,IF(ISNUMBER(SEARCH(INDEX($A96:$BI96,1,MATCH(INDEX(Analysis!$C$7:$E$7,1,VALUE(MID(highlight_pick,2,1))),$1:$1,0)),INDEX(Analysis!$C$9:$E$9,1,VALUE(MID(highlight_pick,2,1))))),2,0))),0),0)</f>
        <v>0</v>
      </c>
      <c r="BH96" s="3">
        <f>IF(MID(highlight_pick,1,1)="#",IF(INDEX(Analysis!$C$10:$E$10,1,VALUE(MID(highlight_pick,2,1)))&lt;&gt;"",IF(INDEX($A96:$BI96,1,MATCH(INDEX(Analysis!$C$10:$E$10,1,VALUE(MID(highlight_pick,2,1))),$1:$1,0))="",0,IF(INDEX($A96:$BI96,1,MATCH(INDEX(Analysis!$C$10:$E$10,1,VALUE(MID(highlight_pick,2,1))),$1:$1,0))="Yes",1,IF(ISNUMBER(SEARCH(INDEX($A96:$BI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row>
    <row r="97" spans="1:61" ht="24.9" x14ac:dyDescent="0.3">
      <c r="A97" s="19" t="s">
        <v>536</v>
      </c>
      <c r="C97" s="4" t="s">
        <v>291</v>
      </c>
      <c r="D97" s="3" t="str">
        <f t="shared" ca="1" si="6"/>
        <v/>
      </c>
      <c r="F97" s="5" t="s">
        <v>536</v>
      </c>
      <c r="G97" s="5" t="s">
        <v>536</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7"/>
        <v/>
      </c>
      <c r="AN97" s="73" t="str">
        <f>IF(OR(E97="",VLOOKUP(E$1,Services!$A$1:$B$19,2,0)="Exclude"),"",IF($D97=1,IF(OR(price_limit="",price_limit="No Limit"),IF(E97="Yes",1,2),IF(SUMIFS(WhatIf!$G:$G,WhatIf!$A:$A,E$1,WhatIf!$B:$B,E97)&lt;=price_limit,IF(E97="Yes",1,2),"")),""))</f>
        <v/>
      </c>
      <c r="AO97" s="73" t="str">
        <f ca="1">IF(OR(F97="",VLOOKUP(F$1,Services!$A$1:$B$19,2,0)="Exclude"),"",IF($D97=1,IF(OR(price_limit="",price_limit="No Limit"),IF(F97="Yes",1,2),IF(SUMIFS(WhatIf!$G:$G,WhatIf!$A:$A,F$1,WhatIf!$B:$B,F97)&lt;=price_limit,IF(F97="Yes",1,2),"")),""))</f>
        <v/>
      </c>
      <c r="AP97" s="73" t="str">
        <f ca="1">IF(OR(G97="",VLOOKUP(G$1,Services!$A$1:$B$19,2,0)="Exclude"),"",IF($D97=1,IF(OR(price_limit="",price_limit="No Limit"),IF(G97="Yes",1,2),IF(SUMIFS(WhatIf!$G:$G,WhatIf!$A:$A,G$1,WhatIf!$B:$B,G97)&lt;=price_limit,IF(G97="Yes",1,2),"")),""))</f>
        <v/>
      </c>
      <c r="AQ97" s="73" t="str">
        <f>IF(OR(H97="",VLOOKUP(H$1,Services!$A$1:$B$19,2,0)="Exclude"),"",IF($D97=1,IF(OR(price_limit="",price_limit="No Limit"),IF(H97="Yes",1,2),IF(SUMIFS(WhatIf!$G:$G,WhatIf!$A:$A,H$1,WhatIf!$B:$B,H97)&lt;=price_limit,IF(H97="Yes",1,2),"")),""))</f>
        <v/>
      </c>
      <c r="AR97" s="73" t="str">
        <f>IF(OR(I97="",VLOOKUP(I$1,Services!$A$1:$B$19,2,0)="Exclude"),"",IF($D97=1,IF(OR(price_limit="",price_limit="No Limit"),IF(I97="Yes",1,2),IF(SUMIFS(WhatIf!$G:$G,WhatIf!$A:$A,I$1,WhatIf!$B:$B,I97)&lt;=price_limit,IF(I97="Yes",1,2),"")),""))</f>
        <v/>
      </c>
      <c r="AS97" s="73" t="str">
        <f>IF(OR(J97="",VLOOKUP(J$1,Services!$A$1:$B$19,2,0)="Exclude"),"",IF($D97=1,IF(OR(price_limit="",price_limit="No Limit"),IF(J97="Yes",1,2),IF(SUMIFS(WhatIf!$G:$G,WhatIf!$A:$A,J$1,WhatIf!$B:$B,J97)&lt;=price_limit,IF(J97="Yes",1,2),"")),""))</f>
        <v/>
      </c>
      <c r="AT97" s="73" t="str">
        <f>IF(OR(K97="",VLOOKUP(K$1,Services!$A$1:$B$19,2,0)="Exclude"),"",IF($D97=1,IF(OR(price_limit="",price_limit="No Limit"),IF(K97="Yes",1,2),IF(SUMIFS(WhatIf!$G:$G,WhatIf!$A:$A,K$1,WhatIf!$B:$B,K97)&lt;=price_limit,IF(K97="Yes",1,2),"")),""))</f>
        <v/>
      </c>
      <c r="AU97" s="73" t="str">
        <f>IF(OR(L97="",VLOOKUP(L$1,Services!$A$1:$B$19,2,0)="Exclude"),"",IF($D97=1,IF(OR(price_limit="",price_limit="No Limit"),IF(L97="Yes",1,2),IF(SUMIFS(WhatIf!$G:$G,WhatIf!$A:$A,L$1,WhatIf!$B:$B,L97)&lt;=price_limit,IF(L97="Yes",1,2),"")),""))</f>
        <v/>
      </c>
      <c r="AV97" s="73" t="str">
        <f>IF(OR(M97="",VLOOKUP(M$1,Services!$A$1:$B$19,2,0)="Exclude"),"",IF($D97=1,IF(OR(price_limit="",price_limit="No Limit"),IF(M97="Yes",1,2),IF(SUMIFS(WhatIf!$G:$G,WhatIf!$A:$A,M$1,WhatIf!$B:$B,M97)&lt;=price_limit,IF(M97="Yes",1,2),"")),""))</f>
        <v/>
      </c>
      <c r="AW97" s="73" t="str">
        <f>IF(OR(N97="",VLOOKUP(N$1,Services!$A$1:$B$19,2,0)="Exclude"),"",IF($D97=1,IF(OR(price_limit="",price_limit="No Limit"),IF(N97="Yes",1,2),IF(SUMIFS(WhatIf!$G:$G,WhatIf!$A:$A,N$1,WhatIf!$B:$B,N97)&lt;=price_limit,IF(N97="Yes",1,2),"")),""))</f>
        <v/>
      </c>
      <c r="AX97" s="73" t="str">
        <f>IF(OR(O97="",VLOOKUP(O$1,Services!$A$1:$B$19,2,0)="Exclude"),"",IF($D97=1,IF(OR(price_limit="",price_limit="No Limit"),IF(O97="Yes",1,2),IF(SUMIFS(WhatIf!$G:$G,WhatIf!$A:$A,O$1,WhatIf!$B:$B,O97)&lt;=price_limit,IF(O97="Yes",1,2),"")),""))</f>
        <v/>
      </c>
      <c r="AY97" s="73" t="str">
        <f>IF(OR(P97="",VLOOKUP(P$1,Services!$A$1:$B$19,2,0)="Exclude"),"",IF($D97=1,IF(OR(price_limit="",price_limit="No Limit"),IF(P97="Yes",1,2),IF(SUMIFS(WhatIf!$G:$G,WhatIf!$A:$A,P$1,WhatIf!$B:$B,P97)&lt;=price_limit,IF(P97="Yes",1,2),"")),""))</f>
        <v/>
      </c>
      <c r="AZ97" s="73" t="str">
        <f>IF(OR(Q97="",VLOOKUP(Q$1,Services!$A$1:$B$19,2,0)="Exclude"),"",IF($D97=1,IF(OR(price_limit="",price_limit="No Limit"),IF(Q97="Yes",1,2),IF(SUMIFS(WhatIf!$G:$G,WhatIf!$A:$A,Q$1,WhatIf!$B:$B,Q97)&lt;=price_limit,IF(Q97="Yes",1,2),"")),""))</f>
        <v/>
      </c>
      <c r="BA97" s="73" t="str">
        <f>IF(OR(R97="",VLOOKUP(R$1,Services!$A$1:$B$19,2,0)="Exclude"),"",IF($D97=1,IF(OR(price_limit="",price_limit="No Limit"),IF(R97="Yes",1,2),IF(SUMIFS(WhatIf!$G:$G,WhatIf!$A:$A,R$1,WhatIf!$B:$B,R97)&lt;=price_limit,IF(R97="Yes",1,2),"")),""))</f>
        <v/>
      </c>
      <c r="BB97" s="73" t="str">
        <f>IF(OR(S97="",VLOOKUP(S$1,Services!$A$1:$B$19,2,0)="Exclude"),"",IF($D97=1,IF(OR(price_limit="",price_limit="No Limit"),IF(S97="Yes",1,2),IF(SUMIFS(WhatIf!$G:$G,WhatIf!$A:$A,S$1,WhatIf!$B:$B,S97)&lt;=price_limit,IF(S97="Yes",1,2),"")),""))</f>
        <v/>
      </c>
      <c r="BC97" s="73" t="str">
        <f>IF(OR(T97="",VLOOKUP(T$1,Services!$A$1:$B$19,2,0)="Exclude"),"",IF($D97=1,IF(OR(price_limit="",price_limit="No Limit"),IF(T97="Yes",1,2),IF(SUMIFS(WhatIf!$G:$G,WhatIf!$A:$A,T$1,WhatIf!$B:$B,T97)&lt;=price_limit,IF(T97="Yes",1,2),"")),""))</f>
        <v/>
      </c>
      <c r="BD97" s="73" t="str">
        <f>IF(OR(U97="",VLOOKUP(U$1,Services!$A$1:$B$19,2,0)="Exclude"),"",IF($D97=1,IF(OR(price_limit="",price_limit="No Limit"),IF(U97="Yes",1,2),IF(SUMIFS(WhatIf!$G:$G,WhatIf!$A:$A,U$1,WhatIf!$B:$B,U97)&lt;=price_limit,IF(U97="Yes",1,2),"")),""))</f>
        <v/>
      </c>
      <c r="BE97" s="3">
        <f t="shared" si="8"/>
        <v>0</v>
      </c>
      <c r="BF97" s="3">
        <f t="shared" si="9"/>
        <v>0</v>
      </c>
      <c r="BG97" s="3">
        <f>IF(MID(highlight_pick,1,1)="#",IF(INDEX(Analysis!$C$7:$E$7,1,VALUE(MID(highlight_pick,2,1)))&lt;&gt;"",IF(INDEX($A97:$BI97,1,MATCH(INDEX(Analysis!$C$7:$E$7,1,VALUE(MID(highlight_pick,2,1))),$1:$1,0))="",0,IF(INDEX($A97:$BI97,1,MATCH(INDEX(Analysis!$C$7:$E$7,1,VALUE(MID(highlight_pick,2,1))),$1:$1,0))="Yes",1,IF(ISNUMBER(SEARCH(INDEX($A97:$BI97,1,MATCH(INDEX(Analysis!$C$7:$E$7,1,VALUE(MID(highlight_pick,2,1))),$1:$1,0)),INDEX(Analysis!$C$9:$E$9,1,VALUE(MID(highlight_pick,2,1))))),2,0))),0),0)</f>
        <v>0</v>
      </c>
      <c r="BH97" s="3">
        <f>IF(MID(highlight_pick,1,1)="#",IF(INDEX(Analysis!$C$10:$E$10,1,VALUE(MID(highlight_pick,2,1)))&lt;&gt;"",IF(INDEX($A97:$BI97,1,MATCH(INDEX(Analysis!$C$10:$E$10,1,VALUE(MID(highlight_pick,2,1))),$1:$1,0))="",0,IF(INDEX($A97:$BI97,1,MATCH(INDEX(Analysis!$C$10:$E$10,1,VALUE(MID(highlight_pick,2,1))),$1:$1,0))="Yes",1,IF(ISNUMBER(SEARCH(INDEX($A97:$BI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row>
    <row r="98" spans="1:61" x14ac:dyDescent="0.3">
      <c r="A98" s="19" t="s">
        <v>706</v>
      </c>
      <c r="C98" s="4" t="s">
        <v>291</v>
      </c>
      <c r="D98" s="3" t="str">
        <f t="shared" ca="1" si="6"/>
        <v/>
      </c>
      <c r="K98" s="5" t="s">
        <v>1</v>
      </c>
      <c r="L98" s="5" t="s">
        <v>1</v>
      </c>
      <c r="M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7"/>
        <v/>
      </c>
      <c r="AN98" s="73" t="str">
        <f>IF(OR(E98="",VLOOKUP(E$1,Services!$A$1:$B$19,2,0)="Exclude"),"",IF($D98=1,IF(OR(price_limit="",price_limit="No Limit"),IF(E98="Yes",1,2),IF(SUMIFS(WhatIf!$G:$G,WhatIf!$A:$A,E$1,WhatIf!$B:$B,E98)&lt;=price_limit,IF(E98="Yes",1,2),"")),""))</f>
        <v/>
      </c>
      <c r="AO98" s="73" t="str">
        <f>IF(OR(F98="",VLOOKUP(F$1,Services!$A$1:$B$19,2,0)="Exclude"),"",IF($D98=1,IF(OR(price_limit="",price_limit="No Limit"),IF(F98="Yes",1,2),IF(SUMIFS(WhatIf!$G:$G,WhatIf!$A:$A,F$1,WhatIf!$B:$B,F98)&lt;=price_limit,IF(F98="Yes",1,2),"")),""))</f>
        <v/>
      </c>
      <c r="AP98" s="73" t="str">
        <f>IF(OR(G98="",VLOOKUP(G$1,Services!$A$1:$B$19,2,0)="Exclude"),"",IF($D98=1,IF(OR(price_limit="",price_limit="No Limit"),IF(G98="Yes",1,2),IF(SUMIFS(WhatIf!$G:$G,WhatIf!$A:$A,G$1,WhatIf!$B:$B,G98)&lt;=price_limit,IF(G98="Yes",1,2),"")),""))</f>
        <v/>
      </c>
      <c r="AQ98" s="73" t="str">
        <f>IF(OR(H98="",VLOOKUP(H$1,Services!$A$1:$B$19,2,0)="Exclude"),"",IF($D98=1,IF(OR(price_limit="",price_limit="No Limit"),IF(H98="Yes",1,2),IF(SUMIFS(WhatIf!$G:$G,WhatIf!$A:$A,H$1,WhatIf!$B:$B,H98)&lt;=price_limit,IF(H98="Yes",1,2),"")),""))</f>
        <v/>
      </c>
      <c r="AR98" s="73" t="str">
        <f>IF(OR(I98="",VLOOKUP(I$1,Services!$A$1:$B$19,2,0)="Exclude"),"",IF($D98=1,IF(OR(price_limit="",price_limit="No Limit"),IF(I98="Yes",1,2),IF(SUMIFS(WhatIf!$G:$G,WhatIf!$A:$A,I$1,WhatIf!$B:$B,I98)&lt;=price_limit,IF(I98="Yes",1,2),"")),""))</f>
        <v/>
      </c>
      <c r="AS98" s="73" t="str">
        <f>IF(OR(J98="",VLOOKUP(J$1,Services!$A$1:$B$19,2,0)="Exclude"),"",IF($D98=1,IF(OR(price_limit="",price_limit="No Limit"),IF(J98="Yes",1,2),IF(SUMIFS(WhatIf!$G:$G,WhatIf!$A:$A,J$1,WhatIf!$B:$B,J98)&lt;=price_limit,IF(J98="Yes",1,2),"")),""))</f>
        <v/>
      </c>
      <c r="AT98" s="73" t="str">
        <f ca="1">IF(OR(K98="",VLOOKUP(K$1,Services!$A$1:$B$19,2,0)="Exclude"),"",IF($D98=1,IF(OR(price_limit="",price_limit="No Limit"),IF(K98="Yes",1,2),IF(SUMIFS(WhatIf!$G:$G,WhatIf!$A:$A,K$1,WhatIf!$B:$B,K98)&lt;=price_limit,IF(K98="Yes",1,2),"")),""))</f>
        <v/>
      </c>
      <c r="AU98" s="73" t="str">
        <f ca="1">IF(OR(L98="",VLOOKUP(L$1,Services!$A$1:$B$19,2,0)="Exclude"),"",IF($D98=1,IF(OR(price_limit="",price_limit="No Limit"),IF(L98="Yes",1,2),IF(SUMIFS(WhatIf!$G:$G,WhatIf!$A:$A,L$1,WhatIf!$B:$B,L98)&lt;=price_limit,IF(L98="Yes",1,2),"")),""))</f>
        <v/>
      </c>
      <c r="AV98" s="73" t="str">
        <f ca="1">IF(OR(M98="",VLOOKUP(M$1,Services!$A$1:$B$19,2,0)="Exclude"),"",IF($D98=1,IF(OR(price_limit="",price_limit="No Limit"),IF(M98="Yes",1,2),IF(SUMIFS(WhatIf!$G:$G,WhatIf!$A:$A,M$1,WhatIf!$B:$B,M98)&lt;=price_limit,IF(M98="Yes",1,2),"")),""))</f>
        <v/>
      </c>
      <c r="AW98" s="73" t="str">
        <f>IF(OR(N98="",VLOOKUP(N$1,Services!$A$1:$B$19,2,0)="Exclude"),"",IF($D98=1,IF(OR(price_limit="",price_limit="No Limit"),IF(N98="Yes",1,2),IF(SUMIFS(WhatIf!$G:$G,WhatIf!$A:$A,N$1,WhatIf!$B:$B,N98)&lt;=price_limit,IF(N98="Yes",1,2),"")),""))</f>
        <v/>
      </c>
      <c r="AX98" s="73" t="str">
        <f>IF(OR(O98="",VLOOKUP(O$1,Services!$A$1:$B$19,2,0)="Exclude"),"",IF($D98=1,IF(OR(price_limit="",price_limit="No Limit"),IF(O98="Yes",1,2),IF(SUMIFS(WhatIf!$G:$G,WhatIf!$A:$A,O$1,WhatIf!$B:$B,O98)&lt;=price_limit,IF(O98="Yes",1,2),"")),""))</f>
        <v/>
      </c>
      <c r="AY98" s="73" t="str">
        <f>IF(OR(P98="",VLOOKUP(P$1,Services!$A$1:$B$19,2,0)="Exclude"),"",IF($D98=1,IF(OR(price_limit="",price_limit="No Limit"),IF(P98="Yes",1,2),IF(SUMIFS(WhatIf!$G:$G,WhatIf!$A:$A,P$1,WhatIf!$B:$B,P98)&lt;=price_limit,IF(P98="Yes",1,2),"")),""))</f>
        <v/>
      </c>
      <c r="AZ98" s="73" t="str">
        <f>IF(OR(Q98="",VLOOKUP(Q$1,Services!$A$1:$B$19,2,0)="Exclude"),"",IF($D98=1,IF(OR(price_limit="",price_limit="No Limit"),IF(Q98="Yes",1,2),IF(SUMIFS(WhatIf!$G:$G,WhatIf!$A:$A,Q$1,WhatIf!$B:$B,Q98)&lt;=price_limit,IF(Q98="Yes",1,2),"")),""))</f>
        <v/>
      </c>
      <c r="BA98" s="73" t="str">
        <f>IF(OR(R98="",VLOOKUP(R$1,Services!$A$1:$B$19,2,0)="Exclude"),"",IF($D98=1,IF(OR(price_limit="",price_limit="No Limit"),IF(R98="Yes",1,2),IF(SUMIFS(WhatIf!$G:$G,WhatIf!$A:$A,R$1,WhatIf!$B:$B,R98)&lt;=price_limit,IF(R98="Yes",1,2),"")),""))</f>
        <v/>
      </c>
      <c r="BB98" s="73" t="str">
        <f>IF(OR(S98="",VLOOKUP(S$1,Services!$A$1:$B$19,2,0)="Exclude"),"",IF($D98=1,IF(OR(price_limit="",price_limit="No Limit"),IF(S98="Yes",1,2),IF(SUMIFS(WhatIf!$G:$G,WhatIf!$A:$A,S$1,WhatIf!$B:$B,S98)&lt;=price_limit,IF(S98="Yes",1,2),"")),""))</f>
        <v/>
      </c>
      <c r="BC98" s="73" t="str">
        <f>IF(OR(T98="",VLOOKUP(T$1,Services!$A$1:$B$19,2,0)="Exclude"),"",IF($D98=1,IF(OR(price_limit="",price_limit="No Limit"),IF(T98="Yes",1,2),IF(SUMIFS(WhatIf!$G:$G,WhatIf!$A:$A,T$1,WhatIf!$B:$B,T98)&lt;=price_limit,IF(T98="Yes",1,2),"")),""))</f>
        <v/>
      </c>
      <c r="BD98" s="73" t="str">
        <f>IF(OR(U98="",VLOOKUP(U$1,Services!$A$1:$B$19,2,0)="Exclude"),"",IF($D98=1,IF(OR(price_limit="",price_limit="No Limit"),IF(U98="Yes",1,2),IF(SUMIFS(WhatIf!$G:$G,WhatIf!$A:$A,U$1,WhatIf!$B:$B,U98)&lt;=price_limit,IF(U98="Yes",1,2),"")),""))</f>
        <v/>
      </c>
      <c r="BE98" s="3">
        <f t="shared" si="8"/>
        <v>0</v>
      </c>
      <c r="BF98" s="3">
        <f t="shared" si="9"/>
        <v>0</v>
      </c>
      <c r="BG98" s="3">
        <f>IF(MID(highlight_pick,1,1)="#",IF(INDEX(Analysis!$C$7:$E$7,1,VALUE(MID(highlight_pick,2,1)))&lt;&gt;"",IF(INDEX($A98:$BI98,1,MATCH(INDEX(Analysis!$C$7:$E$7,1,VALUE(MID(highlight_pick,2,1))),$1:$1,0))="",0,IF(INDEX($A98:$BI98,1,MATCH(INDEX(Analysis!$C$7:$E$7,1,VALUE(MID(highlight_pick,2,1))),$1:$1,0))="Yes",1,IF(ISNUMBER(SEARCH(INDEX($A98:$BI98,1,MATCH(INDEX(Analysis!$C$7:$E$7,1,VALUE(MID(highlight_pick,2,1))),$1:$1,0)),INDEX(Analysis!$C$9:$E$9,1,VALUE(MID(highlight_pick,2,1))))),2,0))),0),0)</f>
        <v>0</v>
      </c>
      <c r="BH98" s="3">
        <f>IF(MID(highlight_pick,1,1)="#",IF(INDEX(Analysis!$C$10:$E$10,1,VALUE(MID(highlight_pick,2,1)))&lt;&gt;"",IF(INDEX($A98:$BI98,1,MATCH(INDEX(Analysis!$C$10:$E$10,1,VALUE(MID(highlight_pick,2,1))),$1:$1,0))="",0,IF(INDEX($A98:$BI98,1,MATCH(INDEX(Analysis!$C$10:$E$10,1,VALUE(MID(highlight_pick,2,1))),$1:$1,0))="Yes",1,IF(ISNUMBER(SEARCH(INDEX($A98:$BI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row>
    <row r="99" spans="1:61" x14ac:dyDescent="0.3">
      <c r="A99" s="19" t="s">
        <v>160</v>
      </c>
      <c r="B99" s="4" t="s">
        <v>199</v>
      </c>
      <c r="C99" s="4" t="s">
        <v>291</v>
      </c>
      <c r="D99" s="3" t="str">
        <f t="shared" ca="1" si="6"/>
        <v/>
      </c>
      <c r="F99" s="5" t="s">
        <v>1</v>
      </c>
      <c r="G99" s="5" t="s">
        <v>1</v>
      </c>
      <c r="H99" s="6"/>
      <c r="I99" s="6"/>
      <c r="O99" s="6" t="s">
        <v>1</v>
      </c>
      <c r="P99" s="6"/>
      <c r="Q99" s="6" t="s">
        <v>317</v>
      </c>
      <c r="R99" s="6" t="s">
        <v>1</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7"/>
        <v/>
      </c>
      <c r="AN99" s="73" t="str">
        <f>IF(OR(E99="",VLOOKUP(E$1,Services!$A$1:$B$19,2,0)="Exclude"),"",IF($D99=1,IF(OR(price_limit="",price_limit="No Limit"),IF(E99="Yes",1,2),IF(SUMIFS(WhatIf!$G:$G,WhatIf!$A:$A,E$1,WhatIf!$B:$B,E99)&lt;=price_limit,IF(E99="Yes",1,2),"")),""))</f>
        <v/>
      </c>
      <c r="AO99" s="73" t="str">
        <f ca="1">IF(OR(F99="",VLOOKUP(F$1,Services!$A$1:$B$19,2,0)="Exclude"),"",IF($D99=1,IF(OR(price_limit="",price_limit="No Limit"),IF(F99="Yes",1,2),IF(SUMIFS(WhatIf!$G:$G,WhatIf!$A:$A,F$1,WhatIf!$B:$B,F99)&lt;=price_limit,IF(F99="Yes",1,2),"")),""))</f>
        <v/>
      </c>
      <c r="AP99" s="73" t="str">
        <f ca="1">IF(OR(G99="",VLOOKUP(G$1,Services!$A$1:$B$19,2,0)="Exclude"),"",IF($D99=1,IF(OR(price_limit="",price_limit="No Limit"),IF(G99="Yes",1,2),IF(SUMIFS(WhatIf!$G:$G,WhatIf!$A:$A,G$1,WhatIf!$B:$B,G99)&lt;=price_limit,IF(G99="Yes",1,2),"")),""))</f>
        <v/>
      </c>
      <c r="AQ99" s="73" t="str">
        <f>IF(OR(H99="",VLOOKUP(H$1,Services!$A$1:$B$19,2,0)="Exclude"),"",IF($D99=1,IF(OR(price_limit="",price_limit="No Limit"),IF(H99="Yes",1,2),IF(SUMIFS(WhatIf!$G:$G,WhatIf!$A:$A,H$1,WhatIf!$B:$B,H99)&lt;=price_limit,IF(H99="Yes",1,2),"")),""))</f>
        <v/>
      </c>
      <c r="AR99" s="73" t="str">
        <f>IF(OR(I99="",VLOOKUP(I$1,Services!$A$1:$B$19,2,0)="Exclude"),"",IF($D99=1,IF(OR(price_limit="",price_limit="No Limit"),IF(I99="Yes",1,2),IF(SUMIFS(WhatIf!$G:$G,WhatIf!$A:$A,I$1,WhatIf!$B:$B,I99)&lt;=price_limit,IF(I99="Yes",1,2),"")),""))</f>
        <v/>
      </c>
      <c r="AS99" s="73" t="str">
        <f>IF(OR(J99="",VLOOKUP(J$1,Services!$A$1:$B$19,2,0)="Exclude"),"",IF($D99=1,IF(OR(price_limit="",price_limit="No Limit"),IF(J99="Yes",1,2),IF(SUMIFS(WhatIf!$G:$G,WhatIf!$A:$A,J$1,WhatIf!$B:$B,J99)&lt;=price_limit,IF(J99="Yes",1,2),"")),""))</f>
        <v/>
      </c>
      <c r="AT99" s="73" t="str">
        <f>IF(OR(K99="",VLOOKUP(K$1,Services!$A$1:$B$19,2,0)="Exclude"),"",IF($D99=1,IF(OR(price_limit="",price_limit="No Limit"),IF(K99="Yes",1,2),IF(SUMIFS(WhatIf!$G:$G,WhatIf!$A:$A,K$1,WhatIf!$B:$B,K99)&lt;=price_limit,IF(K99="Yes",1,2),"")),""))</f>
        <v/>
      </c>
      <c r="AU99" s="73" t="str">
        <f>IF(OR(L99="",VLOOKUP(L$1,Services!$A$1:$B$19,2,0)="Exclude"),"",IF($D99=1,IF(OR(price_limit="",price_limit="No Limit"),IF(L99="Yes",1,2),IF(SUMIFS(WhatIf!$G:$G,WhatIf!$A:$A,L$1,WhatIf!$B:$B,L99)&lt;=price_limit,IF(L99="Yes",1,2),"")),""))</f>
        <v/>
      </c>
      <c r="AV99" s="73" t="str">
        <f>IF(OR(M99="",VLOOKUP(M$1,Services!$A$1:$B$19,2,0)="Exclude"),"",IF($D99=1,IF(OR(price_limit="",price_limit="No Limit"),IF(M99="Yes",1,2),IF(SUMIFS(WhatIf!$G:$G,WhatIf!$A:$A,M$1,WhatIf!$B:$B,M99)&lt;=price_limit,IF(M99="Yes",1,2),"")),""))</f>
        <v/>
      </c>
      <c r="AW99" s="73" t="str">
        <f>IF(OR(N99="",VLOOKUP(N$1,Services!$A$1:$B$19,2,0)="Exclude"),"",IF($D99=1,IF(OR(price_limit="",price_limit="No Limit"),IF(N99="Yes",1,2),IF(SUMIFS(WhatIf!$G:$G,WhatIf!$A:$A,N$1,WhatIf!$B:$B,N99)&lt;=price_limit,IF(N99="Yes",1,2),"")),""))</f>
        <v/>
      </c>
      <c r="AX99" s="73" t="str">
        <f ca="1">IF(OR(O99="",VLOOKUP(O$1,Services!$A$1:$B$19,2,0)="Exclude"),"",IF($D99=1,IF(OR(price_limit="",price_limit="No Limit"),IF(O99="Yes",1,2),IF(SUMIFS(WhatIf!$G:$G,WhatIf!$A:$A,O$1,WhatIf!$B:$B,O99)&lt;=price_limit,IF(O99="Yes",1,2),"")),""))</f>
        <v/>
      </c>
      <c r="AY99" s="73" t="str">
        <f>IF(OR(P99="",VLOOKUP(P$1,Services!$A$1:$B$19,2,0)="Exclude"),"",IF($D99=1,IF(OR(price_limit="",price_limit="No Limit"),IF(P99="Yes",1,2),IF(SUMIFS(WhatIf!$G:$G,WhatIf!$A:$A,P$1,WhatIf!$B:$B,P99)&lt;=price_limit,IF(P99="Yes",1,2),"")),""))</f>
        <v/>
      </c>
      <c r="AZ99" s="73" t="str">
        <f ca="1">IF(OR(Q99="",VLOOKUP(Q$1,Services!$A$1:$B$19,2,0)="Exclude"),"",IF($D99=1,IF(OR(price_limit="",price_limit="No Limit"),IF(Q99="Yes",1,2),IF(SUMIFS(WhatIf!$G:$G,WhatIf!$A:$A,Q$1,WhatIf!$B:$B,Q99)&lt;=price_limit,IF(Q99="Yes",1,2),"")),""))</f>
        <v/>
      </c>
      <c r="BA99" s="73" t="str">
        <f ca="1">IF(OR(R99="",VLOOKUP(R$1,Services!$A$1:$B$19,2,0)="Exclude"),"",IF($D99=1,IF(OR(price_limit="",price_limit="No Limit"),IF(R99="Yes",1,2),IF(SUMIFS(WhatIf!$G:$G,WhatIf!$A:$A,R$1,WhatIf!$B:$B,R99)&lt;=price_limit,IF(R99="Yes",1,2),"")),""))</f>
        <v/>
      </c>
      <c r="BB99" s="73" t="str">
        <f>IF(OR(S99="",VLOOKUP(S$1,Services!$A$1:$B$19,2,0)="Exclude"),"",IF($D99=1,IF(OR(price_limit="",price_limit="No Limit"),IF(S99="Yes",1,2),IF(SUMIFS(WhatIf!$G:$G,WhatIf!$A:$A,S$1,WhatIf!$B:$B,S99)&lt;=price_limit,IF(S99="Yes",1,2),"")),""))</f>
        <v/>
      </c>
      <c r="BC99" s="73" t="str">
        <f>IF(OR(T99="",VLOOKUP(T$1,Services!$A$1:$B$19,2,0)="Exclude"),"",IF($D99=1,IF(OR(price_limit="",price_limit="No Limit"),IF(T99="Yes",1,2),IF(SUMIFS(WhatIf!$G:$G,WhatIf!$A:$A,T$1,WhatIf!$B:$B,T99)&lt;=price_limit,IF(T99="Yes",1,2),"")),""))</f>
        <v/>
      </c>
      <c r="BD99" s="73" t="str">
        <f>IF(OR(U99="",VLOOKUP(U$1,Services!$A$1:$B$19,2,0)="Exclude"),"",IF($D99=1,IF(OR(price_limit="",price_limit="No Limit"),IF(U99="Yes",1,2),IF(SUMIFS(WhatIf!$G:$G,WhatIf!$A:$A,U$1,WhatIf!$B:$B,U99)&lt;=price_limit,IF(U99="Yes",1,2),"")),""))</f>
        <v/>
      </c>
      <c r="BE99" s="3">
        <f t="shared" si="8"/>
        <v>0</v>
      </c>
      <c r="BF99" s="3">
        <f t="shared" si="9"/>
        <v>0</v>
      </c>
      <c r="BG99" s="3">
        <f>IF(MID(highlight_pick,1,1)="#",IF(INDEX(Analysis!$C$7:$E$7,1,VALUE(MID(highlight_pick,2,1)))&lt;&gt;"",IF(INDEX($A99:$BI99,1,MATCH(INDEX(Analysis!$C$7:$E$7,1,VALUE(MID(highlight_pick,2,1))),$1:$1,0))="",0,IF(INDEX($A99:$BI99,1,MATCH(INDEX(Analysis!$C$7:$E$7,1,VALUE(MID(highlight_pick,2,1))),$1:$1,0))="Yes",1,IF(ISNUMBER(SEARCH(INDEX($A99:$BI99,1,MATCH(INDEX(Analysis!$C$7:$E$7,1,VALUE(MID(highlight_pick,2,1))),$1:$1,0)),INDEX(Analysis!$C$9:$E$9,1,VALUE(MID(highlight_pick,2,1))))),2,0))),0),0)</f>
        <v>0</v>
      </c>
      <c r="BH99" s="3">
        <f>IF(MID(highlight_pick,1,1)="#",IF(INDEX(Analysis!$C$10:$E$10,1,VALUE(MID(highlight_pick,2,1)))&lt;&gt;"",IF(INDEX($A99:$BI99,1,MATCH(INDEX(Analysis!$C$10:$E$10,1,VALUE(MID(highlight_pick,2,1))),$1:$1,0))="",0,IF(INDEX($A99:$BI99,1,MATCH(INDEX(Analysis!$C$10:$E$10,1,VALUE(MID(highlight_pick,2,1))),$1:$1,0))="Yes",1,IF(ISNUMBER(SEARCH(INDEX($A99:$BI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row>
    <row r="100" spans="1:61" ht="12.45" customHeight="1" x14ac:dyDescent="0.3">
      <c r="A100" s="19" t="s">
        <v>574</v>
      </c>
      <c r="C100" s="4" t="s">
        <v>486</v>
      </c>
      <c r="D100" s="3" t="str">
        <f t="shared" ca="1" si="6"/>
        <v/>
      </c>
      <c r="F100" s="5" t="s">
        <v>537</v>
      </c>
      <c r="G100" s="5" t="s">
        <v>537</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7"/>
        <v/>
      </c>
      <c r="AN100" s="73" t="str">
        <f>IF(OR(E100="",VLOOKUP(E$1,Services!$A$1:$B$19,2,0)="Exclude"),"",IF($D100=1,IF(OR(price_limit="",price_limit="No Limit"),IF(E100="Yes",1,2),IF(SUMIFS(WhatIf!$G:$G,WhatIf!$A:$A,E$1,WhatIf!$B:$B,E100)&lt;=price_limit,IF(E100="Yes",1,2),"")),""))</f>
        <v/>
      </c>
      <c r="AO100" s="73" t="str">
        <f ca="1">IF(OR(F100="",VLOOKUP(F$1,Services!$A$1:$B$19,2,0)="Exclude"),"",IF($D100=1,IF(OR(price_limit="",price_limit="No Limit"),IF(F100="Yes",1,2),IF(SUMIFS(WhatIf!$G:$G,WhatIf!$A:$A,F$1,WhatIf!$B:$B,F100)&lt;=price_limit,IF(F100="Yes",1,2),"")),""))</f>
        <v/>
      </c>
      <c r="AP100" s="73" t="str">
        <f ca="1">IF(OR(G100="",VLOOKUP(G$1,Services!$A$1:$B$19,2,0)="Exclude"),"",IF($D100=1,IF(OR(price_limit="",price_limit="No Limit"),IF(G100="Yes",1,2),IF(SUMIFS(WhatIf!$G:$G,WhatIf!$A:$A,G$1,WhatIf!$B:$B,G100)&lt;=price_limit,IF(G100="Yes",1,2),"")),""))</f>
        <v/>
      </c>
      <c r="AQ100" s="73" t="str">
        <f>IF(OR(H100="",VLOOKUP(H$1,Services!$A$1:$B$19,2,0)="Exclude"),"",IF($D100=1,IF(OR(price_limit="",price_limit="No Limit"),IF(H100="Yes",1,2),IF(SUMIFS(WhatIf!$G:$G,WhatIf!$A:$A,H$1,WhatIf!$B:$B,H100)&lt;=price_limit,IF(H100="Yes",1,2),"")),""))</f>
        <v/>
      </c>
      <c r="AR100" s="73" t="str">
        <f>IF(OR(I100="",VLOOKUP(I$1,Services!$A$1:$B$19,2,0)="Exclude"),"",IF($D100=1,IF(OR(price_limit="",price_limit="No Limit"),IF(I100="Yes",1,2),IF(SUMIFS(WhatIf!$G:$G,WhatIf!$A:$A,I$1,WhatIf!$B:$B,I100)&lt;=price_limit,IF(I100="Yes",1,2),"")),""))</f>
        <v/>
      </c>
      <c r="AS100" s="73" t="str">
        <f>IF(OR(J100="",VLOOKUP(J$1,Services!$A$1:$B$19,2,0)="Exclude"),"",IF($D100=1,IF(OR(price_limit="",price_limit="No Limit"),IF(J100="Yes",1,2),IF(SUMIFS(WhatIf!$G:$G,WhatIf!$A:$A,J$1,WhatIf!$B:$B,J100)&lt;=price_limit,IF(J100="Yes",1,2),"")),""))</f>
        <v/>
      </c>
      <c r="AT100" s="73" t="str">
        <f>IF(OR(K100="",VLOOKUP(K$1,Services!$A$1:$B$19,2,0)="Exclude"),"",IF($D100=1,IF(OR(price_limit="",price_limit="No Limit"),IF(K100="Yes",1,2),IF(SUMIFS(WhatIf!$G:$G,WhatIf!$A:$A,K$1,WhatIf!$B:$B,K100)&lt;=price_limit,IF(K100="Yes",1,2),"")),""))</f>
        <v/>
      </c>
      <c r="AU100" s="73" t="str">
        <f>IF(OR(L100="",VLOOKUP(L$1,Services!$A$1:$B$19,2,0)="Exclude"),"",IF($D100=1,IF(OR(price_limit="",price_limit="No Limit"),IF(L100="Yes",1,2),IF(SUMIFS(WhatIf!$G:$G,WhatIf!$A:$A,L$1,WhatIf!$B:$B,L100)&lt;=price_limit,IF(L100="Yes",1,2),"")),""))</f>
        <v/>
      </c>
      <c r="AV100" s="73" t="str">
        <f>IF(OR(M100="",VLOOKUP(M$1,Services!$A$1:$B$19,2,0)="Exclude"),"",IF($D100=1,IF(OR(price_limit="",price_limit="No Limit"),IF(M100="Yes",1,2),IF(SUMIFS(WhatIf!$G:$G,WhatIf!$A:$A,M$1,WhatIf!$B:$B,M100)&lt;=price_limit,IF(M100="Yes",1,2),"")),""))</f>
        <v/>
      </c>
      <c r="AW100" s="73" t="str">
        <f>IF(OR(N100="",VLOOKUP(N$1,Services!$A$1:$B$19,2,0)="Exclude"),"",IF($D100=1,IF(OR(price_limit="",price_limit="No Limit"),IF(N100="Yes",1,2),IF(SUMIFS(WhatIf!$G:$G,WhatIf!$A:$A,N$1,WhatIf!$B:$B,N100)&lt;=price_limit,IF(N100="Yes",1,2),"")),""))</f>
        <v/>
      </c>
      <c r="AX100" s="73" t="str">
        <f>IF(OR(O100="",VLOOKUP(O$1,Services!$A$1:$B$19,2,0)="Exclude"),"",IF($D100=1,IF(OR(price_limit="",price_limit="No Limit"),IF(O100="Yes",1,2),IF(SUMIFS(WhatIf!$G:$G,WhatIf!$A:$A,O$1,WhatIf!$B:$B,O100)&lt;=price_limit,IF(O100="Yes",1,2),"")),""))</f>
        <v/>
      </c>
      <c r="AY100" s="73" t="str">
        <f>IF(OR(P100="",VLOOKUP(P$1,Services!$A$1:$B$19,2,0)="Exclude"),"",IF($D100=1,IF(OR(price_limit="",price_limit="No Limit"),IF(P100="Yes",1,2),IF(SUMIFS(WhatIf!$G:$G,WhatIf!$A:$A,P$1,WhatIf!$B:$B,P100)&lt;=price_limit,IF(P100="Yes",1,2),"")),""))</f>
        <v/>
      </c>
      <c r="AZ100" s="73" t="str">
        <f>IF(OR(Q100="",VLOOKUP(Q$1,Services!$A$1:$B$19,2,0)="Exclude"),"",IF($D100=1,IF(OR(price_limit="",price_limit="No Limit"),IF(Q100="Yes",1,2),IF(SUMIFS(WhatIf!$G:$G,WhatIf!$A:$A,Q$1,WhatIf!$B:$B,Q100)&lt;=price_limit,IF(Q100="Yes",1,2),"")),""))</f>
        <v/>
      </c>
      <c r="BA100" s="73" t="str">
        <f>IF(OR(R100="",VLOOKUP(R$1,Services!$A$1:$B$19,2,0)="Exclude"),"",IF($D100=1,IF(OR(price_limit="",price_limit="No Limit"),IF(R100="Yes",1,2),IF(SUMIFS(WhatIf!$G:$G,WhatIf!$A:$A,R$1,WhatIf!$B:$B,R100)&lt;=price_limit,IF(R100="Yes",1,2),"")),""))</f>
        <v/>
      </c>
      <c r="BB100" s="73" t="str">
        <f>IF(OR(S100="",VLOOKUP(S$1,Services!$A$1:$B$19,2,0)="Exclude"),"",IF($D100=1,IF(OR(price_limit="",price_limit="No Limit"),IF(S100="Yes",1,2),IF(SUMIFS(WhatIf!$G:$G,WhatIf!$A:$A,S$1,WhatIf!$B:$B,S100)&lt;=price_limit,IF(S100="Yes",1,2),"")),""))</f>
        <v/>
      </c>
      <c r="BC100" s="73" t="str">
        <f>IF(OR(T100="",VLOOKUP(T$1,Services!$A$1:$B$19,2,0)="Exclude"),"",IF($D100=1,IF(OR(price_limit="",price_limit="No Limit"),IF(T100="Yes",1,2),IF(SUMIFS(WhatIf!$G:$G,WhatIf!$A:$A,T$1,WhatIf!$B:$B,T100)&lt;=price_limit,IF(T100="Yes",1,2),"")),""))</f>
        <v/>
      </c>
      <c r="BD100" s="73" t="str">
        <f>IF(OR(U100="",VLOOKUP(U$1,Services!$A$1:$B$19,2,0)="Exclude"),"",IF($D100=1,IF(OR(price_limit="",price_limit="No Limit"),IF(U100="Yes",1,2),IF(SUMIFS(WhatIf!$G:$G,WhatIf!$A:$A,U$1,WhatIf!$B:$B,U100)&lt;=price_limit,IF(U100="Yes",1,2),"")),""))</f>
        <v/>
      </c>
      <c r="BE100" s="3">
        <f t="shared" si="8"/>
        <v>0</v>
      </c>
      <c r="BF100" s="3">
        <f t="shared" si="9"/>
        <v>0</v>
      </c>
      <c r="BG100" s="3">
        <f>IF(MID(highlight_pick,1,1)="#",IF(INDEX(Analysis!$C$7:$E$7,1,VALUE(MID(highlight_pick,2,1)))&lt;&gt;"",IF(INDEX($A100:$BI100,1,MATCH(INDEX(Analysis!$C$7:$E$7,1,VALUE(MID(highlight_pick,2,1))),$1:$1,0))="",0,IF(INDEX($A100:$BI100,1,MATCH(INDEX(Analysis!$C$7:$E$7,1,VALUE(MID(highlight_pick,2,1))),$1:$1,0))="Yes",1,IF(ISNUMBER(SEARCH(INDEX($A100:$BI100,1,MATCH(INDEX(Analysis!$C$7:$E$7,1,VALUE(MID(highlight_pick,2,1))),$1:$1,0)),INDEX(Analysis!$C$9:$E$9,1,VALUE(MID(highlight_pick,2,1))))),2,0))),0),0)</f>
        <v>0</v>
      </c>
      <c r="BH100" s="3">
        <f>IF(MID(highlight_pick,1,1)="#",IF(INDEX(Analysis!$C$10:$E$10,1,VALUE(MID(highlight_pick,2,1)))&lt;&gt;"",IF(INDEX($A100:$BI100,1,MATCH(INDEX(Analysis!$C$10:$E$10,1,VALUE(MID(highlight_pick,2,1))),$1:$1,0))="",0,IF(INDEX($A100:$BI100,1,MATCH(INDEX(Analysis!$C$10:$E$10,1,VALUE(MID(highlight_pick,2,1))),$1:$1,0))="Yes",1,IF(ISNUMBER(SEARCH(INDEX($A100:$BI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row>
    <row r="101" spans="1:61" ht="14.6" customHeight="1" x14ac:dyDescent="0.3">
      <c r="A101" s="19" t="s">
        <v>22</v>
      </c>
      <c r="B101" s="4" t="s">
        <v>247</v>
      </c>
      <c r="C101" s="4" t="s">
        <v>205</v>
      </c>
      <c r="D101" s="3">
        <f t="shared" ca="1" si="6"/>
        <v>1</v>
      </c>
      <c r="E101" s="5" t="s">
        <v>1</v>
      </c>
      <c r="F101" s="5" t="s">
        <v>532</v>
      </c>
      <c r="G101" s="5" t="s">
        <v>532</v>
      </c>
      <c r="K101" s="5" t="s">
        <v>1</v>
      </c>
      <c r="L101" s="5" t="s">
        <v>1</v>
      </c>
      <c r="M101" s="5" t="s">
        <v>1</v>
      </c>
      <c r="O101" s="6"/>
      <c r="P101" s="6" t="s">
        <v>291</v>
      </c>
      <c r="Q101" s="6" t="s">
        <v>317</v>
      </c>
      <c r="R101" s="6" t="s">
        <v>856</v>
      </c>
      <c r="U101" s="5" t="s">
        <v>1</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7"/>
        <v/>
      </c>
      <c r="AN101" s="73">
        <f ca="1">IF(OR(E101="",VLOOKUP(E$1,Services!$A$1:$B$19,2,0)="Exclude"),"",IF($D101=1,IF(OR(price_limit="",price_limit="No Limit"),IF(E101="Yes",1,2),IF(SUMIFS(WhatIf!$G:$G,WhatIf!$A:$A,E$1,WhatIf!$B:$B,E101)&lt;=price_limit,IF(E101="Yes",1,2),"")),""))</f>
        <v>1</v>
      </c>
      <c r="AO101" s="73">
        <f ca="1">IF(OR(F101="",VLOOKUP(F$1,Services!$A$1:$B$19,2,0)="Exclude"),"",IF($D101=1,IF(OR(price_limit="",price_limit="No Limit"),IF(F101="Yes",1,2),IF(SUMIFS(WhatIf!$G:$G,WhatIf!$A:$A,F$1,WhatIf!$B:$B,F101)&lt;=price_limit,IF(F101="Yes",1,2),"")),""))</f>
        <v>2</v>
      </c>
      <c r="AP101" s="73">
        <f ca="1">IF(OR(G101="",VLOOKUP(G$1,Services!$A$1:$B$19,2,0)="Exclude"),"",IF($D101=1,IF(OR(price_limit="",price_limit="No Limit"),IF(G101="Yes",1,2),IF(SUMIFS(WhatIf!$G:$G,WhatIf!$A:$A,G$1,WhatIf!$B:$B,G101)&lt;=price_limit,IF(G101="Yes",1,2),"")),""))</f>
        <v>2</v>
      </c>
      <c r="AQ101" s="73" t="str">
        <f>IF(OR(H101="",VLOOKUP(H$1,Services!$A$1:$B$19,2,0)="Exclude"),"",IF($D101=1,IF(OR(price_limit="",price_limit="No Limit"),IF(H101="Yes",1,2),IF(SUMIFS(WhatIf!$G:$G,WhatIf!$A:$A,H$1,WhatIf!$B:$B,H101)&lt;=price_limit,IF(H101="Yes",1,2),"")),""))</f>
        <v/>
      </c>
      <c r="AR101" s="73" t="str">
        <f>IF(OR(I101="",VLOOKUP(I$1,Services!$A$1:$B$19,2,0)="Exclude"),"",IF($D101=1,IF(OR(price_limit="",price_limit="No Limit"),IF(I101="Yes",1,2),IF(SUMIFS(WhatIf!$G:$G,WhatIf!$A:$A,I$1,WhatIf!$B:$B,I101)&lt;=price_limit,IF(I101="Yes",1,2),"")),""))</f>
        <v/>
      </c>
      <c r="AS101" s="73" t="str">
        <f>IF(OR(J101="",VLOOKUP(J$1,Services!$A$1:$B$19,2,0)="Exclude"),"",IF($D101=1,IF(OR(price_limit="",price_limit="No Limit"),IF(J101="Yes",1,2),IF(SUMIFS(WhatIf!$G:$G,WhatIf!$A:$A,J$1,WhatIf!$B:$B,J101)&lt;=price_limit,IF(J101="Yes",1,2),"")),""))</f>
        <v/>
      </c>
      <c r="AT101" s="73">
        <f ca="1">IF(OR(K101="",VLOOKUP(K$1,Services!$A$1:$B$19,2,0)="Exclude"),"",IF($D101=1,IF(OR(price_limit="",price_limit="No Limit"),IF(K101="Yes",1,2),IF(SUMIFS(WhatIf!$G:$G,WhatIf!$A:$A,K$1,WhatIf!$B:$B,K101)&lt;=price_limit,IF(K101="Yes",1,2),"")),""))</f>
        <v>1</v>
      </c>
      <c r="AU101" s="73">
        <f ca="1">IF(OR(L101="",VLOOKUP(L$1,Services!$A$1:$B$19,2,0)="Exclude"),"",IF($D101=1,IF(OR(price_limit="",price_limit="No Limit"),IF(L101="Yes",1,2),IF(SUMIFS(WhatIf!$G:$G,WhatIf!$A:$A,L$1,WhatIf!$B:$B,L101)&lt;=price_limit,IF(L101="Yes",1,2),"")),""))</f>
        <v>1</v>
      </c>
      <c r="AV101" s="73">
        <f ca="1">IF(OR(M101="",VLOOKUP(M$1,Services!$A$1:$B$19,2,0)="Exclude"),"",IF($D101=1,IF(OR(price_limit="",price_limit="No Limit"),IF(M101="Yes",1,2),IF(SUMIFS(WhatIf!$G:$G,WhatIf!$A:$A,M$1,WhatIf!$B:$B,M101)&lt;=price_limit,IF(M101="Yes",1,2),"")),""))</f>
        <v>1</v>
      </c>
      <c r="AW101" s="73" t="str">
        <f>IF(OR(N101="",VLOOKUP(N$1,Services!$A$1:$B$19,2,0)="Exclude"),"",IF($D101=1,IF(OR(price_limit="",price_limit="No Limit"),IF(N101="Yes",1,2),IF(SUMIFS(WhatIf!$G:$G,WhatIf!$A:$A,N$1,WhatIf!$B:$B,N101)&lt;=price_limit,IF(N101="Yes",1,2),"")),""))</f>
        <v/>
      </c>
      <c r="AX101" s="73" t="str">
        <f>IF(OR(O101="",VLOOKUP(O$1,Services!$A$1:$B$19,2,0)="Exclude"),"",IF($D101=1,IF(OR(price_limit="",price_limit="No Limit"),IF(O101="Yes",1,2),IF(SUMIFS(WhatIf!$G:$G,WhatIf!$A:$A,O$1,WhatIf!$B:$B,O101)&lt;=price_limit,IF(O101="Yes",1,2),"")),""))</f>
        <v/>
      </c>
      <c r="AY101" s="73">
        <f ca="1">IF(OR(P101="",VLOOKUP(P$1,Services!$A$1:$B$19,2,0)="Exclude"),"",IF($D101=1,IF(OR(price_limit="",price_limit="No Limit"),IF(P101="Yes",1,2),IF(SUMIFS(WhatIf!$G:$G,WhatIf!$A:$A,P$1,WhatIf!$B:$B,P101)&lt;=price_limit,IF(P101="Yes",1,2),"")),""))</f>
        <v>2</v>
      </c>
      <c r="AZ101" s="73">
        <f ca="1">IF(OR(Q101="",VLOOKUP(Q$1,Services!$A$1:$B$19,2,0)="Exclude"),"",IF($D101=1,IF(OR(price_limit="",price_limit="No Limit"),IF(Q101="Yes",1,2),IF(SUMIFS(WhatIf!$G:$G,WhatIf!$A:$A,Q$1,WhatIf!$B:$B,Q101)&lt;=price_limit,IF(Q101="Yes",1,2),"")),""))</f>
        <v>2</v>
      </c>
      <c r="BA101" s="73">
        <f ca="1">IF(OR(R101="",VLOOKUP(R$1,Services!$A$1:$B$19,2,0)="Exclude"),"",IF($D101=1,IF(OR(price_limit="",price_limit="No Limit"),IF(R101="Yes",1,2),IF(SUMIFS(WhatIf!$G:$G,WhatIf!$A:$A,R$1,WhatIf!$B:$B,R101)&lt;=price_limit,IF(R101="Yes",1,2),"")),""))</f>
        <v>2</v>
      </c>
      <c r="BB101" s="73" t="str">
        <f>IF(OR(S101="",VLOOKUP(S$1,Services!$A$1:$B$19,2,0)="Exclude"),"",IF($D101=1,IF(OR(price_limit="",price_limit="No Limit"),IF(S101="Yes",1,2),IF(SUMIFS(WhatIf!$G:$G,WhatIf!$A:$A,S$1,WhatIf!$B:$B,S101)&lt;=price_limit,IF(S101="Yes",1,2),"")),""))</f>
        <v/>
      </c>
      <c r="BC101" s="73" t="str">
        <f>IF(OR(T101="",VLOOKUP(T$1,Services!$A$1:$B$19,2,0)="Exclude"),"",IF($D101=1,IF(OR(price_limit="",price_limit="No Limit"),IF(T101="Yes",1,2),IF(SUMIFS(WhatIf!$G:$G,WhatIf!$A:$A,T$1,WhatIf!$B:$B,T101)&lt;=price_limit,IF(T101="Yes",1,2),"")),""))</f>
        <v/>
      </c>
      <c r="BD101" s="73">
        <f ca="1">IF(OR(U101="",VLOOKUP(U$1,Services!$A$1:$B$19,2,0)="Exclude"),"",IF($D101=1,IF(OR(price_limit="",price_limit="No Limit"),IF(U101="Yes",1,2),IF(SUMIFS(WhatIf!$G:$G,WhatIf!$A:$A,U$1,WhatIf!$B:$B,U101)&lt;=price_limit,IF(U101="Yes",1,2),"")),""))</f>
        <v>1</v>
      </c>
      <c r="BE101" s="3">
        <f t="shared" si="8"/>
        <v>0</v>
      </c>
      <c r="BF101" s="3">
        <f t="shared" si="9"/>
        <v>0</v>
      </c>
      <c r="BG101" s="3">
        <f>IF(MID(highlight_pick,1,1)="#",IF(INDEX(Analysis!$C$7:$E$7,1,VALUE(MID(highlight_pick,2,1)))&lt;&gt;"",IF(INDEX($A101:$BI101,1,MATCH(INDEX(Analysis!$C$7:$E$7,1,VALUE(MID(highlight_pick,2,1))),$1:$1,0))="",0,IF(INDEX($A101:$BI101,1,MATCH(INDEX(Analysis!$C$7:$E$7,1,VALUE(MID(highlight_pick,2,1))),$1:$1,0))="Yes",1,IF(ISNUMBER(SEARCH(INDEX($A101:$BI101,1,MATCH(INDEX(Analysis!$C$7:$E$7,1,VALUE(MID(highlight_pick,2,1))),$1:$1,0)),INDEX(Analysis!$C$9:$E$9,1,VALUE(MID(highlight_pick,2,1))))),2,0))),0),0)</f>
        <v>0</v>
      </c>
      <c r="BH101" s="3">
        <f>IF(MID(highlight_pick,1,1)="#",IF(INDEX(Analysis!$C$10:$E$10,1,VALUE(MID(highlight_pick,2,1)))&lt;&gt;"",IF(INDEX($A101:$BI101,1,MATCH(INDEX(Analysis!$C$10:$E$10,1,VALUE(MID(highlight_pick,2,1))),$1:$1,0))="",0,IF(INDEX($A101:$BI101,1,MATCH(INDEX(Analysis!$C$10:$E$10,1,VALUE(MID(highlight_pick,2,1))),$1:$1,0))="Yes",1,IF(ISNUMBER(SEARCH(INDEX($A101:$BI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3</v>
      </c>
    </row>
    <row r="102" spans="1:61" x14ac:dyDescent="0.3">
      <c r="A102" s="19" t="s">
        <v>668</v>
      </c>
      <c r="B102" s="4" t="s">
        <v>412</v>
      </c>
      <c r="C102" s="4" t="s">
        <v>291</v>
      </c>
      <c r="D102" s="3" t="str">
        <f t="shared" ca="1" si="6"/>
        <v/>
      </c>
      <c r="H102" s="6"/>
      <c r="I102" s="6"/>
      <c r="O102" s="6" t="s">
        <v>1</v>
      </c>
      <c r="P102" s="6" t="s">
        <v>1</v>
      </c>
      <c r="Q102" s="6" t="s">
        <v>1</v>
      </c>
      <c r="R102" s="6"/>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7"/>
        <v/>
      </c>
      <c r="AN102" s="73" t="str">
        <f>IF(OR(E102="",VLOOKUP(E$1,Services!$A$1:$B$19,2,0)="Exclude"),"",IF($D102=1,IF(OR(price_limit="",price_limit="No Limit"),IF(E102="Yes",1,2),IF(SUMIFS(WhatIf!$G:$G,WhatIf!$A:$A,E$1,WhatIf!$B:$B,E102)&lt;=price_limit,IF(E102="Yes",1,2),"")),""))</f>
        <v/>
      </c>
      <c r="AO102" s="73" t="str">
        <f>IF(OR(F102="",VLOOKUP(F$1,Services!$A$1:$B$19,2,0)="Exclude"),"",IF($D102=1,IF(OR(price_limit="",price_limit="No Limit"),IF(F102="Yes",1,2),IF(SUMIFS(WhatIf!$G:$G,WhatIf!$A:$A,F$1,WhatIf!$B:$B,F102)&lt;=price_limit,IF(F102="Yes",1,2),"")),""))</f>
        <v/>
      </c>
      <c r="AP102" s="73" t="str">
        <f>IF(OR(G102="",VLOOKUP(G$1,Services!$A$1:$B$19,2,0)="Exclude"),"",IF($D102=1,IF(OR(price_limit="",price_limit="No Limit"),IF(G102="Yes",1,2),IF(SUMIFS(WhatIf!$G:$G,WhatIf!$A:$A,G$1,WhatIf!$B:$B,G102)&lt;=price_limit,IF(G102="Yes",1,2),"")),""))</f>
        <v/>
      </c>
      <c r="AQ102" s="73" t="str">
        <f>IF(OR(H102="",VLOOKUP(H$1,Services!$A$1:$B$19,2,0)="Exclude"),"",IF($D102=1,IF(OR(price_limit="",price_limit="No Limit"),IF(H102="Yes",1,2),IF(SUMIFS(WhatIf!$G:$G,WhatIf!$A:$A,H$1,WhatIf!$B:$B,H102)&lt;=price_limit,IF(H102="Yes",1,2),"")),""))</f>
        <v/>
      </c>
      <c r="AR102" s="73" t="str">
        <f>IF(OR(I102="",VLOOKUP(I$1,Services!$A$1:$B$19,2,0)="Exclude"),"",IF($D102=1,IF(OR(price_limit="",price_limit="No Limit"),IF(I102="Yes",1,2),IF(SUMIFS(WhatIf!$G:$G,WhatIf!$A:$A,I$1,WhatIf!$B:$B,I102)&lt;=price_limit,IF(I102="Yes",1,2),"")),""))</f>
        <v/>
      </c>
      <c r="AS102" s="73" t="str">
        <f>IF(OR(J102="",VLOOKUP(J$1,Services!$A$1:$B$19,2,0)="Exclude"),"",IF($D102=1,IF(OR(price_limit="",price_limit="No Limit"),IF(J102="Yes",1,2),IF(SUMIFS(WhatIf!$G:$G,WhatIf!$A:$A,J$1,WhatIf!$B:$B,J102)&lt;=price_limit,IF(J102="Yes",1,2),"")),""))</f>
        <v/>
      </c>
      <c r="AT102" s="73" t="str">
        <f>IF(OR(K102="",VLOOKUP(K$1,Services!$A$1:$B$19,2,0)="Exclude"),"",IF($D102=1,IF(OR(price_limit="",price_limit="No Limit"),IF(K102="Yes",1,2),IF(SUMIFS(WhatIf!$G:$G,WhatIf!$A:$A,K$1,WhatIf!$B:$B,K102)&lt;=price_limit,IF(K102="Yes",1,2),"")),""))</f>
        <v/>
      </c>
      <c r="AU102" s="73" t="str">
        <f>IF(OR(L102="",VLOOKUP(L$1,Services!$A$1:$B$19,2,0)="Exclude"),"",IF($D102=1,IF(OR(price_limit="",price_limit="No Limit"),IF(L102="Yes",1,2),IF(SUMIFS(WhatIf!$G:$G,WhatIf!$A:$A,L$1,WhatIf!$B:$B,L102)&lt;=price_limit,IF(L102="Yes",1,2),"")),""))</f>
        <v/>
      </c>
      <c r="AV102" s="73" t="str">
        <f>IF(OR(M102="",VLOOKUP(M$1,Services!$A$1:$B$19,2,0)="Exclude"),"",IF($D102=1,IF(OR(price_limit="",price_limit="No Limit"),IF(M102="Yes",1,2),IF(SUMIFS(WhatIf!$G:$G,WhatIf!$A:$A,M$1,WhatIf!$B:$B,M102)&lt;=price_limit,IF(M102="Yes",1,2),"")),""))</f>
        <v/>
      </c>
      <c r="AW102" s="73" t="str">
        <f>IF(OR(N102="",VLOOKUP(N$1,Services!$A$1:$B$19,2,0)="Exclude"),"",IF($D102=1,IF(OR(price_limit="",price_limit="No Limit"),IF(N102="Yes",1,2),IF(SUMIFS(WhatIf!$G:$G,WhatIf!$A:$A,N$1,WhatIf!$B:$B,N102)&lt;=price_limit,IF(N102="Yes",1,2),"")),""))</f>
        <v/>
      </c>
      <c r="AX102" s="73" t="str">
        <f ca="1">IF(OR(O102="",VLOOKUP(O$1,Services!$A$1:$B$19,2,0)="Exclude"),"",IF($D102=1,IF(OR(price_limit="",price_limit="No Limit"),IF(O102="Yes",1,2),IF(SUMIFS(WhatIf!$G:$G,WhatIf!$A:$A,O$1,WhatIf!$B:$B,O102)&lt;=price_limit,IF(O102="Yes",1,2),"")),""))</f>
        <v/>
      </c>
      <c r="AY102" s="73" t="str">
        <f ca="1">IF(OR(P102="",VLOOKUP(P$1,Services!$A$1:$B$19,2,0)="Exclude"),"",IF($D102=1,IF(OR(price_limit="",price_limit="No Limit"),IF(P102="Yes",1,2),IF(SUMIFS(WhatIf!$G:$G,WhatIf!$A:$A,P$1,WhatIf!$B:$B,P102)&lt;=price_limit,IF(P102="Yes",1,2),"")),""))</f>
        <v/>
      </c>
      <c r="AZ102" s="73" t="str">
        <f ca="1">IF(OR(Q102="",VLOOKUP(Q$1,Services!$A$1:$B$19,2,0)="Exclude"),"",IF($D102=1,IF(OR(price_limit="",price_limit="No Limit"),IF(Q102="Yes",1,2),IF(SUMIFS(WhatIf!$G:$G,WhatIf!$A:$A,Q$1,WhatIf!$B:$B,Q102)&lt;=price_limit,IF(Q102="Yes",1,2),"")),""))</f>
        <v/>
      </c>
      <c r="BA102" s="73" t="str">
        <f>IF(OR(R102="",VLOOKUP(R$1,Services!$A$1:$B$19,2,0)="Exclude"),"",IF($D102=1,IF(OR(price_limit="",price_limit="No Limit"),IF(R102="Yes",1,2),IF(SUMIFS(WhatIf!$G:$G,WhatIf!$A:$A,R$1,WhatIf!$B:$B,R102)&lt;=price_limit,IF(R102="Yes",1,2),"")),""))</f>
        <v/>
      </c>
      <c r="BB102" s="73" t="str">
        <f>IF(OR(S102="",VLOOKUP(S$1,Services!$A$1:$B$19,2,0)="Exclude"),"",IF($D102=1,IF(OR(price_limit="",price_limit="No Limit"),IF(S102="Yes",1,2),IF(SUMIFS(WhatIf!$G:$G,WhatIf!$A:$A,S$1,WhatIf!$B:$B,S102)&lt;=price_limit,IF(S102="Yes",1,2),"")),""))</f>
        <v/>
      </c>
      <c r="BC102" s="73" t="str">
        <f>IF(OR(T102="",VLOOKUP(T$1,Services!$A$1:$B$19,2,0)="Exclude"),"",IF($D102=1,IF(OR(price_limit="",price_limit="No Limit"),IF(T102="Yes",1,2),IF(SUMIFS(WhatIf!$G:$G,WhatIf!$A:$A,T$1,WhatIf!$B:$B,T102)&lt;=price_limit,IF(T102="Yes",1,2),"")),""))</f>
        <v/>
      </c>
      <c r="BD102" s="73" t="str">
        <f>IF(OR(U102="",VLOOKUP(U$1,Services!$A$1:$B$19,2,0)="Exclude"),"",IF($D102=1,IF(OR(price_limit="",price_limit="No Limit"),IF(U102="Yes",1,2),IF(SUMIFS(WhatIf!$G:$G,WhatIf!$A:$A,U$1,WhatIf!$B:$B,U102)&lt;=price_limit,IF(U102="Yes",1,2),"")),""))</f>
        <v/>
      </c>
      <c r="BE102" s="3">
        <f t="shared" si="8"/>
        <v>0</v>
      </c>
      <c r="BF102" s="3">
        <f t="shared" si="9"/>
        <v>0</v>
      </c>
      <c r="BG102" s="3">
        <f>IF(MID(highlight_pick,1,1)="#",IF(INDEX(Analysis!$C$7:$E$7,1,VALUE(MID(highlight_pick,2,1)))&lt;&gt;"",IF(INDEX($A102:$BI102,1,MATCH(INDEX(Analysis!$C$7:$E$7,1,VALUE(MID(highlight_pick,2,1))),$1:$1,0))="",0,IF(INDEX($A102:$BI102,1,MATCH(INDEX(Analysis!$C$7:$E$7,1,VALUE(MID(highlight_pick,2,1))),$1:$1,0))="Yes",1,IF(ISNUMBER(SEARCH(INDEX($A102:$BI102,1,MATCH(INDEX(Analysis!$C$7:$E$7,1,VALUE(MID(highlight_pick,2,1))),$1:$1,0)),INDEX(Analysis!$C$9:$E$9,1,VALUE(MID(highlight_pick,2,1))))),2,0))),0),0)</f>
        <v>0</v>
      </c>
      <c r="BH102" s="3">
        <f>IF(MID(highlight_pick,1,1)="#",IF(INDEX(Analysis!$C$10:$E$10,1,VALUE(MID(highlight_pick,2,1)))&lt;&gt;"",IF(INDEX($A102:$BI102,1,MATCH(INDEX(Analysis!$C$10:$E$10,1,VALUE(MID(highlight_pick,2,1))),$1:$1,0))="",0,IF(INDEX($A102:$BI102,1,MATCH(INDEX(Analysis!$C$10:$E$10,1,VALUE(MID(highlight_pick,2,1))),$1:$1,0))="Yes",1,IF(ISNUMBER(SEARCH(INDEX($A102:$BI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row>
    <row r="103" spans="1:61" ht="12.45" customHeight="1" x14ac:dyDescent="0.3">
      <c r="A103" s="19" t="s">
        <v>94</v>
      </c>
      <c r="C103" s="4" t="s">
        <v>223</v>
      </c>
      <c r="D103" s="3" t="str">
        <f t="shared" ca="1" si="6"/>
        <v/>
      </c>
      <c r="J103" s="5" t="s">
        <v>1</v>
      </c>
      <c r="K103" s="5" t="s">
        <v>1</v>
      </c>
      <c r="L103" s="5" t="s">
        <v>1</v>
      </c>
      <c r="M103" s="5" t="s">
        <v>1</v>
      </c>
      <c r="N103" s="5" t="s">
        <v>1</v>
      </c>
      <c r="U103" s="5"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7"/>
        <v/>
      </c>
      <c r="AN103" s="73" t="str">
        <f>IF(OR(E103="",VLOOKUP(E$1,Services!$A$1:$B$19,2,0)="Exclude"),"",IF($D103=1,IF(OR(price_limit="",price_limit="No Limit"),IF(E103="Yes",1,2),IF(SUMIFS(WhatIf!$G:$G,WhatIf!$A:$A,E$1,WhatIf!$B:$B,E103)&lt;=price_limit,IF(E103="Yes",1,2),"")),""))</f>
        <v/>
      </c>
      <c r="AO103" s="73" t="str">
        <f>IF(OR(F103="",VLOOKUP(F$1,Services!$A$1:$B$19,2,0)="Exclude"),"",IF($D103=1,IF(OR(price_limit="",price_limit="No Limit"),IF(F103="Yes",1,2),IF(SUMIFS(WhatIf!$G:$G,WhatIf!$A:$A,F$1,WhatIf!$B:$B,F103)&lt;=price_limit,IF(F103="Yes",1,2),"")),""))</f>
        <v/>
      </c>
      <c r="AP103" s="73" t="str">
        <f>IF(OR(G103="",VLOOKUP(G$1,Services!$A$1:$B$19,2,0)="Exclude"),"",IF($D103=1,IF(OR(price_limit="",price_limit="No Limit"),IF(G103="Yes",1,2),IF(SUMIFS(WhatIf!$G:$G,WhatIf!$A:$A,G$1,WhatIf!$B:$B,G103)&lt;=price_limit,IF(G103="Yes",1,2),"")),""))</f>
        <v/>
      </c>
      <c r="AQ103" s="73" t="str">
        <f>IF(OR(H103="",VLOOKUP(H$1,Services!$A$1:$B$19,2,0)="Exclude"),"",IF($D103=1,IF(OR(price_limit="",price_limit="No Limit"),IF(H103="Yes",1,2),IF(SUMIFS(WhatIf!$G:$G,WhatIf!$A:$A,H$1,WhatIf!$B:$B,H103)&lt;=price_limit,IF(H103="Yes",1,2),"")),""))</f>
        <v/>
      </c>
      <c r="AR103" s="73" t="str">
        <f>IF(OR(I103="",VLOOKUP(I$1,Services!$A$1:$B$19,2,0)="Exclude"),"",IF($D103=1,IF(OR(price_limit="",price_limit="No Limit"),IF(I103="Yes",1,2),IF(SUMIFS(WhatIf!$G:$G,WhatIf!$A:$A,I$1,WhatIf!$B:$B,I103)&lt;=price_limit,IF(I103="Yes",1,2),"")),""))</f>
        <v/>
      </c>
      <c r="AS103" s="73" t="str">
        <f ca="1">IF(OR(J103="",VLOOKUP(J$1,Services!$A$1:$B$19,2,0)="Exclude"),"",IF($D103=1,IF(OR(price_limit="",price_limit="No Limit"),IF(J103="Yes",1,2),IF(SUMIFS(WhatIf!$G:$G,WhatIf!$A:$A,J$1,WhatIf!$B:$B,J103)&lt;=price_limit,IF(J103="Yes",1,2),"")),""))</f>
        <v/>
      </c>
      <c r="AT103" s="73" t="str">
        <f ca="1">IF(OR(K103="",VLOOKUP(K$1,Services!$A$1:$B$19,2,0)="Exclude"),"",IF($D103=1,IF(OR(price_limit="",price_limit="No Limit"),IF(K103="Yes",1,2),IF(SUMIFS(WhatIf!$G:$G,WhatIf!$A:$A,K$1,WhatIf!$B:$B,K103)&lt;=price_limit,IF(K103="Yes",1,2),"")),""))</f>
        <v/>
      </c>
      <c r="AU103" s="73" t="str">
        <f ca="1">IF(OR(L103="",VLOOKUP(L$1,Services!$A$1:$B$19,2,0)="Exclude"),"",IF($D103=1,IF(OR(price_limit="",price_limit="No Limit"),IF(L103="Yes",1,2),IF(SUMIFS(WhatIf!$G:$G,WhatIf!$A:$A,L$1,WhatIf!$B:$B,L103)&lt;=price_limit,IF(L103="Yes",1,2),"")),""))</f>
        <v/>
      </c>
      <c r="AV103" s="73" t="str">
        <f ca="1">IF(OR(M103="",VLOOKUP(M$1,Services!$A$1:$B$19,2,0)="Exclude"),"",IF($D103=1,IF(OR(price_limit="",price_limit="No Limit"),IF(M103="Yes",1,2),IF(SUMIFS(WhatIf!$G:$G,WhatIf!$A:$A,M$1,WhatIf!$B:$B,M103)&lt;=price_limit,IF(M103="Yes",1,2),"")),""))</f>
        <v/>
      </c>
      <c r="AW103" s="73" t="str">
        <f ca="1">IF(OR(N103="",VLOOKUP(N$1,Services!$A$1:$B$19,2,0)="Exclude"),"",IF($D103=1,IF(OR(price_limit="",price_limit="No Limit"),IF(N103="Yes",1,2),IF(SUMIFS(WhatIf!$G:$G,WhatIf!$A:$A,N$1,WhatIf!$B:$B,N103)&lt;=price_limit,IF(N103="Yes",1,2),"")),""))</f>
        <v/>
      </c>
      <c r="AX103" s="73" t="str">
        <f>IF(OR(O103="",VLOOKUP(O$1,Services!$A$1:$B$19,2,0)="Exclude"),"",IF($D103=1,IF(OR(price_limit="",price_limit="No Limit"),IF(O103="Yes",1,2),IF(SUMIFS(WhatIf!$G:$G,WhatIf!$A:$A,O$1,WhatIf!$B:$B,O103)&lt;=price_limit,IF(O103="Yes",1,2),"")),""))</f>
        <v/>
      </c>
      <c r="AY103" s="73" t="str">
        <f>IF(OR(P103="",VLOOKUP(P$1,Services!$A$1:$B$19,2,0)="Exclude"),"",IF($D103=1,IF(OR(price_limit="",price_limit="No Limit"),IF(P103="Yes",1,2),IF(SUMIFS(WhatIf!$G:$G,WhatIf!$A:$A,P$1,WhatIf!$B:$B,P103)&lt;=price_limit,IF(P103="Yes",1,2),"")),""))</f>
        <v/>
      </c>
      <c r="AZ103" s="73" t="str">
        <f>IF(OR(Q103="",VLOOKUP(Q$1,Services!$A$1:$B$19,2,0)="Exclude"),"",IF($D103=1,IF(OR(price_limit="",price_limit="No Limit"),IF(Q103="Yes",1,2),IF(SUMIFS(WhatIf!$G:$G,WhatIf!$A:$A,Q$1,WhatIf!$B:$B,Q103)&lt;=price_limit,IF(Q103="Yes",1,2),"")),""))</f>
        <v/>
      </c>
      <c r="BA103" s="73" t="str">
        <f>IF(OR(R103="",VLOOKUP(R$1,Services!$A$1:$B$19,2,0)="Exclude"),"",IF($D103=1,IF(OR(price_limit="",price_limit="No Limit"),IF(R103="Yes",1,2),IF(SUMIFS(WhatIf!$G:$G,WhatIf!$A:$A,R$1,WhatIf!$B:$B,R103)&lt;=price_limit,IF(R103="Yes",1,2),"")),""))</f>
        <v/>
      </c>
      <c r="BB103" s="73" t="str">
        <f>IF(OR(S103="",VLOOKUP(S$1,Services!$A$1:$B$19,2,0)="Exclude"),"",IF($D103=1,IF(OR(price_limit="",price_limit="No Limit"),IF(S103="Yes",1,2),IF(SUMIFS(WhatIf!$G:$G,WhatIf!$A:$A,S$1,WhatIf!$B:$B,S103)&lt;=price_limit,IF(S103="Yes",1,2),"")),""))</f>
        <v/>
      </c>
      <c r="BC103" s="73" t="str">
        <f>IF(OR(T103="",VLOOKUP(T$1,Services!$A$1:$B$19,2,0)="Exclude"),"",IF($D103=1,IF(OR(price_limit="",price_limit="No Limit"),IF(T103="Yes",1,2),IF(SUMIFS(WhatIf!$G:$G,WhatIf!$A:$A,T$1,WhatIf!$B:$B,T103)&lt;=price_limit,IF(T103="Yes",1,2),"")),""))</f>
        <v/>
      </c>
      <c r="BD103" s="73" t="str">
        <f ca="1">IF(OR(U103="",VLOOKUP(U$1,Services!$A$1:$B$19,2,0)="Exclude"),"",IF($D103=1,IF(OR(price_limit="",price_limit="No Limit"),IF(U103="Yes",1,2),IF(SUMIFS(WhatIf!$G:$G,WhatIf!$A:$A,U$1,WhatIf!$B:$B,U103)&lt;=price_limit,IF(U103="Yes",1,2),"")),""))</f>
        <v/>
      </c>
      <c r="BE103" s="3">
        <f t="shared" si="8"/>
        <v>0</v>
      </c>
      <c r="BF103" s="3">
        <f t="shared" si="9"/>
        <v>0</v>
      </c>
      <c r="BG103" s="3">
        <f>IF(MID(highlight_pick,1,1)="#",IF(INDEX(Analysis!$C$7:$E$7,1,VALUE(MID(highlight_pick,2,1)))&lt;&gt;"",IF(INDEX($A103:$BI103,1,MATCH(INDEX(Analysis!$C$7:$E$7,1,VALUE(MID(highlight_pick,2,1))),$1:$1,0))="",0,IF(INDEX($A103:$BI103,1,MATCH(INDEX(Analysis!$C$7:$E$7,1,VALUE(MID(highlight_pick,2,1))),$1:$1,0))="Yes",1,IF(ISNUMBER(SEARCH(INDEX($A103:$BI103,1,MATCH(INDEX(Analysis!$C$7:$E$7,1,VALUE(MID(highlight_pick,2,1))),$1:$1,0)),INDEX(Analysis!$C$9:$E$9,1,VALUE(MID(highlight_pick,2,1))))),2,0))),0),0)</f>
        <v>0</v>
      </c>
      <c r="BH103" s="3">
        <f>IF(MID(highlight_pick,1,1)="#",IF(INDEX(Analysis!$C$10:$E$10,1,VALUE(MID(highlight_pick,2,1)))&lt;&gt;"",IF(INDEX($A103:$BI103,1,MATCH(INDEX(Analysis!$C$10:$E$10,1,VALUE(MID(highlight_pick,2,1))),$1:$1,0))="",0,IF(INDEX($A103:$BI103,1,MATCH(INDEX(Analysis!$C$10:$E$10,1,VALUE(MID(highlight_pick,2,1))),$1:$1,0))="Yes",1,IF(ISNUMBER(SEARCH(INDEX($A103:$BI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row>
    <row r="104" spans="1:61" ht="12.45" customHeight="1" x14ac:dyDescent="0.3">
      <c r="A104" s="19" t="s">
        <v>704</v>
      </c>
      <c r="C104" s="4" t="s">
        <v>223</v>
      </c>
      <c r="D104" s="3" t="str">
        <f t="shared" ca="1" si="6"/>
        <v/>
      </c>
      <c r="J104" s="5" t="s">
        <v>1</v>
      </c>
      <c r="K104" s="5" t="s">
        <v>1</v>
      </c>
      <c r="L104" s="5" t="s">
        <v>1</v>
      </c>
      <c r="M104" s="5" t="s">
        <v>1</v>
      </c>
      <c r="N104" s="5" t="s">
        <v>1</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7"/>
        <v/>
      </c>
      <c r="AN104" s="73" t="str">
        <f>IF(OR(E104="",VLOOKUP(E$1,Services!$A$1:$B$19,2,0)="Exclude"),"",IF($D104=1,IF(OR(price_limit="",price_limit="No Limit"),IF(E104="Yes",1,2),IF(SUMIFS(WhatIf!$G:$G,WhatIf!$A:$A,E$1,WhatIf!$B:$B,E104)&lt;=price_limit,IF(E104="Yes",1,2),"")),""))</f>
        <v/>
      </c>
      <c r="AO104" s="73" t="str">
        <f>IF(OR(F104="",VLOOKUP(F$1,Services!$A$1:$B$19,2,0)="Exclude"),"",IF($D104=1,IF(OR(price_limit="",price_limit="No Limit"),IF(F104="Yes",1,2),IF(SUMIFS(WhatIf!$G:$G,WhatIf!$A:$A,F$1,WhatIf!$B:$B,F104)&lt;=price_limit,IF(F104="Yes",1,2),"")),""))</f>
        <v/>
      </c>
      <c r="AP104" s="73" t="str">
        <f>IF(OR(G104="",VLOOKUP(G$1,Services!$A$1:$B$19,2,0)="Exclude"),"",IF($D104=1,IF(OR(price_limit="",price_limit="No Limit"),IF(G104="Yes",1,2),IF(SUMIFS(WhatIf!$G:$G,WhatIf!$A:$A,G$1,WhatIf!$B:$B,G104)&lt;=price_limit,IF(G104="Yes",1,2),"")),""))</f>
        <v/>
      </c>
      <c r="AQ104" s="73" t="str">
        <f>IF(OR(H104="",VLOOKUP(H$1,Services!$A$1:$B$19,2,0)="Exclude"),"",IF($D104=1,IF(OR(price_limit="",price_limit="No Limit"),IF(H104="Yes",1,2),IF(SUMIFS(WhatIf!$G:$G,WhatIf!$A:$A,H$1,WhatIf!$B:$B,H104)&lt;=price_limit,IF(H104="Yes",1,2),"")),""))</f>
        <v/>
      </c>
      <c r="AR104" s="73" t="str">
        <f>IF(OR(I104="",VLOOKUP(I$1,Services!$A$1:$B$19,2,0)="Exclude"),"",IF($D104=1,IF(OR(price_limit="",price_limit="No Limit"),IF(I104="Yes",1,2),IF(SUMIFS(WhatIf!$G:$G,WhatIf!$A:$A,I$1,WhatIf!$B:$B,I104)&lt;=price_limit,IF(I104="Yes",1,2),"")),""))</f>
        <v/>
      </c>
      <c r="AS104" s="73" t="str">
        <f ca="1">IF(OR(J104="",VLOOKUP(J$1,Services!$A$1:$B$19,2,0)="Exclude"),"",IF($D104=1,IF(OR(price_limit="",price_limit="No Limit"),IF(J104="Yes",1,2),IF(SUMIFS(WhatIf!$G:$G,WhatIf!$A:$A,J$1,WhatIf!$B:$B,J104)&lt;=price_limit,IF(J104="Yes",1,2),"")),""))</f>
        <v/>
      </c>
      <c r="AT104" s="73" t="str">
        <f ca="1">IF(OR(K104="",VLOOKUP(K$1,Services!$A$1:$B$19,2,0)="Exclude"),"",IF($D104=1,IF(OR(price_limit="",price_limit="No Limit"),IF(K104="Yes",1,2),IF(SUMIFS(WhatIf!$G:$G,WhatIf!$A:$A,K$1,WhatIf!$B:$B,K104)&lt;=price_limit,IF(K104="Yes",1,2),"")),""))</f>
        <v/>
      </c>
      <c r="AU104" s="73" t="str">
        <f ca="1">IF(OR(L104="",VLOOKUP(L$1,Services!$A$1:$B$19,2,0)="Exclude"),"",IF($D104=1,IF(OR(price_limit="",price_limit="No Limit"),IF(L104="Yes",1,2),IF(SUMIFS(WhatIf!$G:$G,WhatIf!$A:$A,L$1,WhatIf!$B:$B,L104)&lt;=price_limit,IF(L104="Yes",1,2),"")),""))</f>
        <v/>
      </c>
      <c r="AV104" s="73" t="str">
        <f ca="1">IF(OR(M104="",VLOOKUP(M$1,Services!$A$1:$B$19,2,0)="Exclude"),"",IF($D104=1,IF(OR(price_limit="",price_limit="No Limit"),IF(M104="Yes",1,2),IF(SUMIFS(WhatIf!$G:$G,WhatIf!$A:$A,M$1,WhatIf!$B:$B,M104)&lt;=price_limit,IF(M104="Yes",1,2),"")),""))</f>
        <v/>
      </c>
      <c r="AW104" s="73" t="str">
        <f ca="1">IF(OR(N104="",VLOOKUP(N$1,Services!$A$1:$B$19,2,0)="Exclude"),"",IF($D104=1,IF(OR(price_limit="",price_limit="No Limit"),IF(N104="Yes",1,2),IF(SUMIFS(WhatIf!$G:$G,WhatIf!$A:$A,N$1,WhatIf!$B:$B,N104)&lt;=price_limit,IF(N104="Yes",1,2),"")),""))</f>
        <v/>
      </c>
      <c r="AX104" s="73" t="str">
        <f>IF(OR(O104="",VLOOKUP(O$1,Services!$A$1:$B$19,2,0)="Exclude"),"",IF($D104=1,IF(OR(price_limit="",price_limit="No Limit"),IF(O104="Yes",1,2),IF(SUMIFS(WhatIf!$G:$G,WhatIf!$A:$A,O$1,WhatIf!$B:$B,O104)&lt;=price_limit,IF(O104="Yes",1,2),"")),""))</f>
        <v/>
      </c>
      <c r="AY104" s="73" t="str">
        <f>IF(OR(P104="",VLOOKUP(P$1,Services!$A$1:$B$19,2,0)="Exclude"),"",IF($D104=1,IF(OR(price_limit="",price_limit="No Limit"),IF(P104="Yes",1,2),IF(SUMIFS(WhatIf!$G:$G,WhatIf!$A:$A,P$1,WhatIf!$B:$B,P104)&lt;=price_limit,IF(P104="Yes",1,2),"")),""))</f>
        <v/>
      </c>
      <c r="AZ104" s="73" t="str">
        <f>IF(OR(Q104="",VLOOKUP(Q$1,Services!$A$1:$B$19,2,0)="Exclude"),"",IF($D104=1,IF(OR(price_limit="",price_limit="No Limit"),IF(Q104="Yes",1,2),IF(SUMIFS(WhatIf!$G:$G,WhatIf!$A:$A,Q$1,WhatIf!$B:$B,Q104)&lt;=price_limit,IF(Q104="Yes",1,2),"")),""))</f>
        <v/>
      </c>
      <c r="BA104" s="73" t="str">
        <f>IF(OR(R104="",VLOOKUP(R$1,Services!$A$1:$B$19,2,0)="Exclude"),"",IF($D104=1,IF(OR(price_limit="",price_limit="No Limit"),IF(R104="Yes",1,2),IF(SUMIFS(WhatIf!$G:$G,WhatIf!$A:$A,R$1,WhatIf!$B:$B,R104)&lt;=price_limit,IF(R104="Yes",1,2),"")),""))</f>
        <v/>
      </c>
      <c r="BB104" s="73" t="str">
        <f>IF(OR(S104="",VLOOKUP(S$1,Services!$A$1:$B$19,2,0)="Exclude"),"",IF($D104=1,IF(OR(price_limit="",price_limit="No Limit"),IF(S104="Yes",1,2),IF(SUMIFS(WhatIf!$G:$G,WhatIf!$A:$A,S$1,WhatIf!$B:$B,S104)&lt;=price_limit,IF(S104="Yes",1,2),"")),""))</f>
        <v/>
      </c>
      <c r="BC104" s="73" t="str">
        <f>IF(OR(T104="",VLOOKUP(T$1,Services!$A$1:$B$19,2,0)="Exclude"),"",IF($D104=1,IF(OR(price_limit="",price_limit="No Limit"),IF(T104="Yes",1,2),IF(SUMIFS(WhatIf!$G:$G,WhatIf!$A:$A,T$1,WhatIf!$B:$B,T104)&lt;=price_limit,IF(T104="Yes",1,2),"")),""))</f>
        <v/>
      </c>
      <c r="BD104" s="73" t="str">
        <f>IF(OR(U104="",VLOOKUP(U$1,Services!$A$1:$B$19,2,0)="Exclude"),"",IF($D104=1,IF(OR(price_limit="",price_limit="No Limit"),IF(U104="Yes",1,2),IF(SUMIFS(WhatIf!$G:$G,WhatIf!$A:$A,U$1,WhatIf!$B:$B,U104)&lt;=price_limit,IF(U104="Yes",1,2),"")),""))</f>
        <v/>
      </c>
      <c r="BE104" s="3">
        <f t="shared" si="8"/>
        <v>0</v>
      </c>
      <c r="BF104" s="3">
        <f t="shared" si="9"/>
        <v>0</v>
      </c>
      <c r="BG104" s="3">
        <f>IF(MID(highlight_pick,1,1)="#",IF(INDEX(Analysis!$C$7:$E$7,1,VALUE(MID(highlight_pick,2,1)))&lt;&gt;"",IF(INDEX($A104:$BI104,1,MATCH(INDEX(Analysis!$C$7:$E$7,1,VALUE(MID(highlight_pick,2,1))),$1:$1,0))="",0,IF(INDEX($A104:$BI104,1,MATCH(INDEX(Analysis!$C$7:$E$7,1,VALUE(MID(highlight_pick,2,1))),$1:$1,0))="Yes",1,IF(ISNUMBER(SEARCH(INDEX($A104:$BI104,1,MATCH(INDEX(Analysis!$C$7:$E$7,1,VALUE(MID(highlight_pick,2,1))),$1:$1,0)),INDEX(Analysis!$C$9:$E$9,1,VALUE(MID(highlight_pick,2,1))))),2,0))),0),0)</f>
        <v>0</v>
      </c>
      <c r="BH104" s="3">
        <f>IF(MID(highlight_pick,1,1)="#",IF(INDEX(Analysis!$C$10:$E$10,1,VALUE(MID(highlight_pick,2,1)))&lt;&gt;"",IF(INDEX($A104:$BI104,1,MATCH(INDEX(Analysis!$C$10:$E$10,1,VALUE(MID(highlight_pick,2,1))),$1:$1,0))="",0,IF(INDEX($A104:$BI104,1,MATCH(INDEX(Analysis!$C$10:$E$10,1,VALUE(MID(highlight_pick,2,1))),$1:$1,0))="Yes",1,IF(ISNUMBER(SEARCH(INDEX($A104:$BI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row>
    <row r="105" spans="1:61" x14ac:dyDescent="0.3">
      <c r="A105" s="19" t="s">
        <v>594</v>
      </c>
      <c r="C105" s="4" t="s">
        <v>482</v>
      </c>
      <c r="D105" s="3" t="str">
        <f t="shared" ca="1" si="6"/>
        <v/>
      </c>
      <c r="F105" s="5" t="s">
        <v>553</v>
      </c>
      <c r="G105" s="5" t="s">
        <v>553</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7"/>
        <v/>
      </c>
      <c r="AN105" s="73" t="str">
        <f>IF(OR(E105="",VLOOKUP(E$1,Services!$A$1:$B$19,2,0)="Exclude"),"",IF($D105=1,IF(OR(price_limit="",price_limit="No Limit"),IF(E105="Yes",1,2),IF(SUMIFS(WhatIf!$G:$G,WhatIf!$A:$A,E$1,WhatIf!$B:$B,E105)&lt;=price_limit,IF(E105="Yes",1,2),"")),""))</f>
        <v/>
      </c>
      <c r="AO105" s="73" t="str">
        <f ca="1">IF(OR(F105="",VLOOKUP(F$1,Services!$A$1:$B$19,2,0)="Exclude"),"",IF($D105=1,IF(OR(price_limit="",price_limit="No Limit"),IF(F105="Yes",1,2),IF(SUMIFS(WhatIf!$G:$G,WhatIf!$A:$A,F$1,WhatIf!$B:$B,F105)&lt;=price_limit,IF(F105="Yes",1,2),"")),""))</f>
        <v/>
      </c>
      <c r="AP105" s="73" t="str">
        <f ca="1">IF(OR(G105="",VLOOKUP(G$1,Services!$A$1:$B$19,2,0)="Exclude"),"",IF($D105=1,IF(OR(price_limit="",price_limit="No Limit"),IF(G105="Yes",1,2),IF(SUMIFS(WhatIf!$G:$G,WhatIf!$A:$A,G$1,WhatIf!$B:$B,G105)&lt;=price_limit,IF(G105="Yes",1,2),"")),""))</f>
        <v/>
      </c>
      <c r="AQ105" s="73" t="str">
        <f>IF(OR(H105="",VLOOKUP(H$1,Services!$A$1:$B$19,2,0)="Exclude"),"",IF($D105=1,IF(OR(price_limit="",price_limit="No Limit"),IF(H105="Yes",1,2),IF(SUMIFS(WhatIf!$G:$G,WhatIf!$A:$A,H$1,WhatIf!$B:$B,H105)&lt;=price_limit,IF(H105="Yes",1,2),"")),""))</f>
        <v/>
      </c>
      <c r="AR105" s="73" t="str">
        <f>IF(OR(I105="",VLOOKUP(I$1,Services!$A$1:$B$19,2,0)="Exclude"),"",IF($D105=1,IF(OR(price_limit="",price_limit="No Limit"),IF(I105="Yes",1,2),IF(SUMIFS(WhatIf!$G:$G,WhatIf!$A:$A,I$1,WhatIf!$B:$B,I105)&lt;=price_limit,IF(I105="Yes",1,2),"")),""))</f>
        <v/>
      </c>
      <c r="AS105" s="73" t="str">
        <f>IF(OR(J105="",VLOOKUP(J$1,Services!$A$1:$B$19,2,0)="Exclude"),"",IF($D105=1,IF(OR(price_limit="",price_limit="No Limit"),IF(J105="Yes",1,2),IF(SUMIFS(WhatIf!$G:$G,WhatIf!$A:$A,J$1,WhatIf!$B:$B,J105)&lt;=price_limit,IF(J105="Yes",1,2),"")),""))</f>
        <v/>
      </c>
      <c r="AT105" s="73" t="str">
        <f>IF(OR(K105="",VLOOKUP(K$1,Services!$A$1:$B$19,2,0)="Exclude"),"",IF($D105=1,IF(OR(price_limit="",price_limit="No Limit"),IF(K105="Yes",1,2),IF(SUMIFS(WhatIf!$G:$G,WhatIf!$A:$A,K$1,WhatIf!$B:$B,K105)&lt;=price_limit,IF(K105="Yes",1,2),"")),""))</f>
        <v/>
      </c>
      <c r="AU105" s="73" t="str">
        <f>IF(OR(L105="",VLOOKUP(L$1,Services!$A$1:$B$19,2,0)="Exclude"),"",IF($D105=1,IF(OR(price_limit="",price_limit="No Limit"),IF(L105="Yes",1,2),IF(SUMIFS(WhatIf!$G:$G,WhatIf!$A:$A,L$1,WhatIf!$B:$B,L105)&lt;=price_limit,IF(L105="Yes",1,2),"")),""))</f>
        <v/>
      </c>
      <c r="AV105" s="73" t="str">
        <f>IF(OR(M105="",VLOOKUP(M$1,Services!$A$1:$B$19,2,0)="Exclude"),"",IF($D105=1,IF(OR(price_limit="",price_limit="No Limit"),IF(M105="Yes",1,2),IF(SUMIFS(WhatIf!$G:$G,WhatIf!$A:$A,M$1,WhatIf!$B:$B,M105)&lt;=price_limit,IF(M105="Yes",1,2),"")),""))</f>
        <v/>
      </c>
      <c r="AW105" s="73" t="str">
        <f>IF(OR(N105="",VLOOKUP(N$1,Services!$A$1:$B$19,2,0)="Exclude"),"",IF($D105=1,IF(OR(price_limit="",price_limit="No Limit"),IF(N105="Yes",1,2),IF(SUMIFS(WhatIf!$G:$G,WhatIf!$A:$A,N$1,WhatIf!$B:$B,N105)&lt;=price_limit,IF(N105="Yes",1,2),"")),""))</f>
        <v/>
      </c>
      <c r="AX105" s="73" t="str">
        <f>IF(OR(O105="",VLOOKUP(O$1,Services!$A$1:$B$19,2,0)="Exclude"),"",IF($D105=1,IF(OR(price_limit="",price_limit="No Limit"),IF(O105="Yes",1,2),IF(SUMIFS(WhatIf!$G:$G,WhatIf!$A:$A,O$1,WhatIf!$B:$B,O105)&lt;=price_limit,IF(O105="Yes",1,2),"")),""))</f>
        <v/>
      </c>
      <c r="AY105" s="73" t="str">
        <f>IF(OR(P105="",VLOOKUP(P$1,Services!$A$1:$B$19,2,0)="Exclude"),"",IF($D105=1,IF(OR(price_limit="",price_limit="No Limit"),IF(P105="Yes",1,2),IF(SUMIFS(WhatIf!$G:$G,WhatIf!$A:$A,P$1,WhatIf!$B:$B,P105)&lt;=price_limit,IF(P105="Yes",1,2),"")),""))</f>
        <v/>
      </c>
      <c r="AZ105" s="73" t="str">
        <f>IF(OR(Q105="",VLOOKUP(Q$1,Services!$A$1:$B$19,2,0)="Exclude"),"",IF($D105=1,IF(OR(price_limit="",price_limit="No Limit"),IF(Q105="Yes",1,2),IF(SUMIFS(WhatIf!$G:$G,WhatIf!$A:$A,Q$1,WhatIf!$B:$B,Q105)&lt;=price_limit,IF(Q105="Yes",1,2),"")),""))</f>
        <v/>
      </c>
      <c r="BA105" s="73" t="str">
        <f>IF(OR(R105="",VLOOKUP(R$1,Services!$A$1:$B$19,2,0)="Exclude"),"",IF($D105=1,IF(OR(price_limit="",price_limit="No Limit"),IF(R105="Yes",1,2),IF(SUMIFS(WhatIf!$G:$G,WhatIf!$A:$A,R$1,WhatIf!$B:$B,R105)&lt;=price_limit,IF(R105="Yes",1,2),"")),""))</f>
        <v/>
      </c>
      <c r="BB105" s="73" t="str">
        <f>IF(OR(S105="",VLOOKUP(S$1,Services!$A$1:$B$19,2,0)="Exclude"),"",IF($D105=1,IF(OR(price_limit="",price_limit="No Limit"),IF(S105="Yes",1,2),IF(SUMIFS(WhatIf!$G:$G,WhatIf!$A:$A,S$1,WhatIf!$B:$B,S105)&lt;=price_limit,IF(S105="Yes",1,2),"")),""))</f>
        <v/>
      </c>
      <c r="BC105" s="73" t="str">
        <f>IF(OR(T105="",VLOOKUP(T$1,Services!$A$1:$B$19,2,0)="Exclude"),"",IF($D105=1,IF(OR(price_limit="",price_limit="No Limit"),IF(T105="Yes",1,2),IF(SUMIFS(WhatIf!$G:$G,WhatIf!$A:$A,T$1,WhatIf!$B:$B,T105)&lt;=price_limit,IF(T105="Yes",1,2),"")),""))</f>
        <v/>
      </c>
      <c r="BD105" s="73" t="str">
        <f>IF(OR(U105="",VLOOKUP(U$1,Services!$A$1:$B$19,2,0)="Exclude"),"",IF($D105=1,IF(OR(price_limit="",price_limit="No Limit"),IF(U105="Yes",1,2),IF(SUMIFS(WhatIf!$G:$G,WhatIf!$A:$A,U$1,WhatIf!$B:$B,U105)&lt;=price_limit,IF(U105="Yes",1,2),"")),""))</f>
        <v/>
      </c>
      <c r="BE105" s="3">
        <f t="shared" si="8"/>
        <v>0</v>
      </c>
      <c r="BF105" s="3">
        <f t="shared" si="9"/>
        <v>0</v>
      </c>
      <c r="BG105" s="3">
        <f>IF(MID(highlight_pick,1,1)="#",IF(INDEX(Analysis!$C$7:$E$7,1,VALUE(MID(highlight_pick,2,1)))&lt;&gt;"",IF(INDEX($A105:$BI105,1,MATCH(INDEX(Analysis!$C$7:$E$7,1,VALUE(MID(highlight_pick,2,1))),$1:$1,0))="",0,IF(INDEX($A105:$BI105,1,MATCH(INDEX(Analysis!$C$7:$E$7,1,VALUE(MID(highlight_pick,2,1))),$1:$1,0))="Yes",1,IF(ISNUMBER(SEARCH(INDEX($A105:$BI105,1,MATCH(INDEX(Analysis!$C$7:$E$7,1,VALUE(MID(highlight_pick,2,1))),$1:$1,0)),INDEX(Analysis!$C$9:$E$9,1,VALUE(MID(highlight_pick,2,1))))),2,0))),0),0)</f>
        <v>0</v>
      </c>
      <c r="BH105" s="3">
        <f>IF(MID(highlight_pick,1,1)="#",IF(INDEX(Analysis!$C$10:$E$10,1,VALUE(MID(highlight_pick,2,1)))&lt;&gt;"",IF(INDEX($A105:$BI105,1,MATCH(INDEX(Analysis!$C$10:$E$10,1,VALUE(MID(highlight_pick,2,1))),$1:$1,0))="",0,IF(INDEX($A105:$BI105,1,MATCH(INDEX(Analysis!$C$10:$E$10,1,VALUE(MID(highlight_pick,2,1))),$1:$1,0))="Yes",1,IF(ISNUMBER(SEARCH(INDEX($A105:$BI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row>
    <row r="106" spans="1:61" ht="24.9" x14ac:dyDescent="0.3">
      <c r="A106" s="19" t="s">
        <v>166</v>
      </c>
      <c r="B106" s="4" t="s">
        <v>538</v>
      </c>
      <c r="C106" s="4" t="s">
        <v>205</v>
      </c>
      <c r="D106" s="3" t="str">
        <f t="shared" ca="1" si="6"/>
        <v/>
      </c>
      <c r="F106" s="5" t="s">
        <v>538</v>
      </c>
      <c r="G106" s="5" t="s">
        <v>538</v>
      </c>
      <c r="H106" s="6"/>
      <c r="I106" s="6"/>
      <c r="O106" s="13" t="s">
        <v>166</v>
      </c>
      <c r="P106" s="6"/>
      <c r="Q106" s="6" t="s">
        <v>538</v>
      </c>
      <c r="R106" s="6"/>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7"/>
        <v/>
      </c>
      <c r="AN106" s="73" t="str">
        <f>IF(OR(E106="",VLOOKUP(E$1,Services!$A$1:$B$19,2,0)="Exclude"),"",IF($D106=1,IF(OR(price_limit="",price_limit="No Limit"),IF(E106="Yes",1,2),IF(SUMIFS(WhatIf!$G:$G,WhatIf!$A:$A,E$1,WhatIf!$B:$B,E106)&lt;=price_limit,IF(E106="Yes",1,2),"")),""))</f>
        <v/>
      </c>
      <c r="AO106" s="73" t="str">
        <f ca="1">IF(OR(F106="",VLOOKUP(F$1,Services!$A$1:$B$19,2,0)="Exclude"),"",IF($D106=1,IF(OR(price_limit="",price_limit="No Limit"),IF(F106="Yes",1,2),IF(SUMIFS(WhatIf!$G:$G,WhatIf!$A:$A,F$1,WhatIf!$B:$B,F106)&lt;=price_limit,IF(F106="Yes",1,2),"")),""))</f>
        <v/>
      </c>
      <c r="AP106" s="73" t="str">
        <f ca="1">IF(OR(G106="",VLOOKUP(G$1,Services!$A$1:$B$19,2,0)="Exclude"),"",IF($D106=1,IF(OR(price_limit="",price_limit="No Limit"),IF(G106="Yes",1,2),IF(SUMIFS(WhatIf!$G:$G,WhatIf!$A:$A,G$1,WhatIf!$B:$B,G106)&lt;=price_limit,IF(G106="Yes",1,2),"")),""))</f>
        <v/>
      </c>
      <c r="AQ106" s="73" t="str">
        <f>IF(OR(H106="",VLOOKUP(H$1,Services!$A$1:$B$19,2,0)="Exclude"),"",IF($D106=1,IF(OR(price_limit="",price_limit="No Limit"),IF(H106="Yes",1,2),IF(SUMIFS(WhatIf!$G:$G,WhatIf!$A:$A,H$1,WhatIf!$B:$B,H106)&lt;=price_limit,IF(H106="Yes",1,2),"")),""))</f>
        <v/>
      </c>
      <c r="AR106" s="73" t="str">
        <f>IF(OR(I106="",VLOOKUP(I$1,Services!$A$1:$B$19,2,0)="Exclude"),"",IF($D106=1,IF(OR(price_limit="",price_limit="No Limit"),IF(I106="Yes",1,2),IF(SUMIFS(WhatIf!$G:$G,WhatIf!$A:$A,I$1,WhatIf!$B:$B,I106)&lt;=price_limit,IF(I106="Yes",1,2),"")),""))</f>
        <v/>
      </c>
      <c r="AS106" s="73" t="str">
        <f>IF(OR(J106="",VLOOKUP(J$1,Services!$A$1:$B$19,2,0)="Exclude"),"",IF($D106=1,IF(OR(price_limit="",price_limit="No Limit"),IF(J106="Yes",1,2),IF(SUMIFS(WhatIf!$G:$G,WhatIf!$A:$A,J$1,WhatIf!$B:$B,J106)&lt;=price_limit,IF(J106="Yes",1,2),"")),""))</f>
        <v/>
      </c>
      <c r="AT106" s="73" t="str">
        <f>IF(OR(K106="",VLOOKUP(K$1,Services!$A$1:$B$19,2,0)="Exclude"),"",IF($D106=1,IF(OR(price_limit="",price_limit="No Limit"),IF(K106="Yes",1,2),IF(SUMIFS(WhatIf!$G:$G,WhatIf!$A:$A,K$1,WhatIf!$B:$B,K106)&lt;=price_limit,IF(K106="Yes",1,2),"")),""))</f>
        <v/>
      </c>
      <c r="AU106" s="73" t="str">
        <f>IF(OR(L106="",VLOOKUP(L$1,Services!$A$1:$B$19,2,0)="Exclude"),"",IF($D106=1,IF(OR(price_limit="",price_limit="No Limit"),IF(L106="Yes",1,2),IF(SUMIFS(WhatIf!$G:$G,WhatIf!$A:$A,L$1,WhatIf!$B:$B,L106)&lt;=price_limit,IF(L106="Yes",1,2),"")),""))</f>
        <v/>
      </c>
      <c r="AV106" s="73" t="str">
        <f>IF(OR(M106="",VLOOKUP(M$1,Services!$A$1:$B$19,2,0)="Exclude"),"",IF($D106=1,IF(OR(price_limit="",price_limit="No Limit"),IF(M106="Yes",1,2),IF(SUMIFS(WhatIf!$G:$G,WhatIf!$A:$A,M$1,WhatIf!$B:$B,M106)&lt;=price_limit,IF(M106="Yes",1,2),"")),""))</f>
        <v/>
      </c>
      <c r="AW106" s="73" t="str">
        <f>IF(OR(N106="",VLOOKUP(N$1,Services!$A$1:$B$19,2,0)="Exclude"),"",IF($D106=1,IF(OR(price_limit="",price_limit="No Limit"),IF(N106="Yes",1,2),IF(SUMIFS(WhatIf!$G:$G,WhatIf!$A:$A,N$1,WhatIf!$B:$B,N106)&lt;=price_limit,IF(N106="Yes",1,2),"")),""))</f>
        <v/>
      </c>
      <c r="AX106" s="73" t="str">
        <f ca="1">IF(OR(O106="",VLOOKUP(O$1,Services!$A$1:$B$19,2,0)="Exclude"),"",IF($D106=1,IF(OR(price_limit="",price_limit="No Limit"),IF(O106="Yes",1,2),IF(SUMIFS(WhatIf!$G:$G,WhatIf!$A:$A,O$1,WhatIf!$B:$B,O106)&lt;=price_limit,IF(O106="Yes",1,2),"")),""))</f>
        <v/>
      </c>
      <c r="AY106" s="73" t="str">
        <f>IF(OR(P106="",VLOOKUP(P$1,Services!$A$1:$B$19,2,0)="Exclude"),"",IF($D106=1,IF(OR(price_limit="",price_limit="No Limit"),IF(P106="Yes",1,2),IF(SUMIFS(WhatIf!$G:$G,WhatIf!$A:$A,P$1,WhatIf!$B:$B,P106)&lt;=price_limit,IF(P106="Yes",1,2),"")),""))</f>
        <v/>
      </c>
      <c r="AZ106" s="73" t="str">
        <f ca="1">IF(OR(Q106="",VLOOKUP(Q$1,Services!$A$1:$B$19,2,0)="Exclude"),"",IF($D106=1,IF(OR(price_limit="",price_limit="No Limit"),IF(Q106="Yes",1,2),IF(SUMIFS(WhatIf!$G:$G,WhatIf!$A:$A,Q$1,WhatIf!$B:$B,Q106)&lt;=price_limit,IF(Q106="Yes",1,2),"")),""))</f>
        <v/>
      </c>
      <c r="BA106" s="73" t="str">
        <f>IF(OR(R106="",VLOOKUP(R$1,Services!$A$1:$B$19,2,0)="Exclude"),"",IF($D106=1,IF(OR(price_limit="",price_limit="No Limit"),IF(R106="Yes",1,2),IF(SUMIFS(WhatIf!$G:$G,WhatIf!$A:$A,R$1,WhatIf!$B:$B,R106)&lt;=price_limit,IF(R106="Yes",1,2),"")),""))</f>
        <v/>
      </c>
      <c r="BB106" s="73" t="str">
        <f>IF(OR(S106="",VLOOKUP(S$1,Services!$A$1:$B$19,2,0)="Exclude"),"",IF($D106=1,IF(OR(price_limit="",price_limit="No Limit"),IF(S106="Yes",1,2),IF(SUMIFS(WhatIf!$G:$G,WhatIf!$A:$A,S$1,WhatIf!$B:$B,S106)&lt;=price_limit,IF(S106="Yes",1,2),"")),""))</f>
        <v/>
      </c>
      <c r="BC106" s="73" t="str">
        <f>IF(OR(T106="",VLOOKUP(T$1,Services!$A$1:$B$19,2,0)="Exclude"),"",IF($D106=1,IF(OR(price_limit="",price_limit="No Limit"),IF(T106="Yes",1,2),IF(SUMIFS(WhatIf!$G:$G,WhatIf!$A:$A,T$1,WhatIf!$B:$B,T106)&lt;=price_limit,IF(T106="Yes",1,2),"")),""))</f>
        <v/>
      </c>
      <c r="BD106" s="73" t="str">
        <f>IF(OR(U106="",VLOOKUP(U$1,Services!$A$1:$B$19,2,0)="Exclude"),"",IF($D106=1,IF(OR(price_limit="",price_limit="No Limit"),IF(U106="Yes",1,2),IF(SUMIFS(WhatIf!$G:$G,WhatIf!$A:$A,U$1,WhatIf!$B:$B,U106)&lt;=price_limit,IF(U106="Yes",1,2),"")),""))</f>
        <v/>
      </c>
      <c r="BE106" s="3">
        <f t="shared" si="8"/>
        <v>0</v>
      </c>
      <c r="BF106" s="3">
        <f t="shared" si="9"/>
        <v>0</v>
      </c>
      <c r="BG106" s="3">
        <f>IF(MID(highlight_pick,1,1)="#",IF(INDEX(Analysis!$C$7:$E$7,1,VALUE(MID(highlight_pick,2,1)))&lt;&gt;"",IF(INDEX($A106:$BI106,1,MATCH(INDEX(Analysis!$C$7:$E$7,1,VALUE(MID(highlight_pick,2,1))),$1:$1,0))="",0,IF(INDEX($A106:$BI106,1,MATCH(INDEX(Analysis!$C$7:$E$7,1,VALUE(MID(highlight_pick,2,1))),$1:$1,0))="Yes",1,IF(ISNUMBER(SEARCH(INDEX($A106:$BI106,1,MATCH(INDEX(Analysis!$C$7:$E$7,1,VALUE(MID(highlight_pick,2,1))),$1:$1,0)),INDEX(Analysis!$C$9:$E$9,1,VALUE(MID(highlight_pick,2,1))))),2,0))),0),0)</f>
        <v>0</v>
      </c>
      <c r="BH106" s="3">
        <f>IF(MID(highlight_pick,1,1)="#",IF(INDEX(Analysis!$C$10:$E$10,1,VALUE(MID(highlight_pick,2,1)))&lt;&gt;"",IF(INDEX($A106:$BI106,1,MATCH(INDEX(Analysis!$C$10:$E$10,1,VALUE(MID(highlight_pick,2,1))),$1:$1,0))="",0,IF(INDEX($A106:$BI106,1,MATCH(INDEX(Analysis!$C$10:$E$10,1,VALUE(MID(highlight_pick,2,1))),$1:$1,0))="Yes",1,IF(ISNUMBER(SEARCH(INDEX($A106:$BI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row>
    <row r="107" spans="1:61" ht="24.9" x14ac:dyDescent="0.3">
      <c r="A107" s="19" t="s">
        <v>23</v>
      </c>
      <c r="B107" s="4" t="s">
        <v>295</v>
      </c>
      <c r="C107" s="4" t="s">
        <v>476</v>
      </c>
      <c r="D107" s="3" t="str">
        <f t="shared" ca="1" si="6"/>
        <v/>
      </c>
      <c r="H107" s="5" t="s">
        <v>1</v>
      </c>
      <c r="I107" s="5" t="s">
        <v>1</v>
      </c>
      <c r="J107" s="5" t="s">
        <v>1</v>
      </c>
      <c r="K107" s="5" t="s">
        <v>1</v>
      </c>
      <c r="L107" s="5" t="s">
        <v>1</v>
      </c>
      <c r="M107" s="5" t="s">
        <v>1</v>
      </c>
      <c r="O107" s="6" t="s">
        <v>1</v>
      </c>
      <c r="P107" s="6" t="s">
        <v>1</v>
      </c>
      <c r="R107" s="6"/>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7"/>
        <v/>
      </c>
      <c r="AN107" s="73" t="str">
        <f>IF(OR(E107="",VLOOKUP(E$1,Services!$A$1:$B$19,2,0)="Exclude"),"",IF($D107=1,IF(OR(price_limit="",price_limit="No Limit"),IF(E107="Yes",1,2),IF(SUMIFS(WhatIf!$G:$G,WhatIf!$A:$A,E$1,WhatIf!$B:$B,E107)&lt;=price_limit,IF(E107="Yes",1,2),"")),""))</f>
        <v/>
      </c>
      <c r="AO107" s="73" t="str">
        <f>IF(OR(F107="",VLOOKUP(F$1,Services!$A$1:$B$19,2,0)="Exclude"),"",IF($D107=1,IF(OR(price_limit="",price_limit="No Limit"),IF(F107="Yes",1,2),IF(SUMIFS(WhatIf!$G:$G,WhatIf!$A:$A,F$1,WhatIf!$B:$B,F107)&lt;=price_limit,IF(F107="Yes",1,2),"")),""))</f>
        <v/>
      </c>
      <c r="AP107" s="73" t="str">
        <f>IF(OR(G107="",VLOOKUP(G$1,Services!$A$1:$B$19,2,0)="Exclude"),"",IF($D107=1,IF(OR(price_limit="",price_limit="No Limit"),IF(G107="Yes",1,2),IF(SUMIFS(WhatIf!$G:$G,WhatIf!$A:$A,G$1,WhatIf!$B:$B,G107)&lt;=price_limit,IF(G107="Yes",1,2),"")),""))</f>
        <v/>
      </c>
      <c r="AQ107" s="73" t="str">
        <f ca="1">IF(OR(H107="",VLOOKUP(H$1,Services!$A$1:$B$19,2,0)="Exclude"),"",IF($D107=1,IF(OR(price_limit="",price_limit="No Limit"),IF(H107="Yes",1,2),IF(SUMIFS(WhatIf!$G:$G,WhatIf!$A:$A,H$1,WhatIf!$B:$B,H107)&lt;=price_limit,IF(H107="Yes",1,2),"")),""))</f>
        <v/>
      </c>
      <c r="AR107" s="73" t="str">
        <f ca="1">IF(OR(I107="",VLOOKUP(I$1,Services!$A$1:$B$19,2,0)="Exclude"),"",IF($D107=1,IF(OR(price_limit="",price_limit="No Limit"),IF(I107="Yes",1,2),IF(SUMIFS(WhatIf!$G:$G,WhatIf!$A:$A,I$1,WhatIf!$B:$B,I107)&lt;=price_limit,IF(I107="Yes",1,2),"")),""))</f>
        <v/>
      </c>
      <c r="AS107" s="73" t="str">
        <f ca="1">IF(OR(J107="",VLOOKUP(J$1,Services!$A$1:$B$19,2,0)="Exclude"),"",IF($D107=1,IF(OR(price_limit="",price_limit="No Limit"),IF(J107="Yes",1,2),IF(SUMIFS(WhatIf!$G:$G,WhatIf!$A:$A,J$1,WhatIf!$B:$B,J107)&lt;=price_limit,IF(J107="Yes",1,2),"")),""))</f>
        <v/>
      </c>
      <c r="AT107" s="73" t="str">
        <f ca="1">IF(OR(K107="",VLOOKUP(K$1,Services!$A$1:$B$19,2,0)="Exclude"),"",IF($D107=1,IF(OR(price_limit="",price_limit="No Limit"),IF(K107="Yes",1,2),IF(SUMIFS(WhatIf!$G:$G,WhatIf!$A:$A,K$1,WhatIf!$B:$B,K107)&lt;=price_limit,IF(K107="Yes",1,2),"")),""))</f>
        <v/>
      </c>
      <c r="AU107" s="73" t="str">
        <f ca="1">IF(OR(L107="",VLOOKUP(L$1,Services!$A$1:$B$19,2,0)="Exclude"),"",IF($D107=1,IF(OR(price_limit="",price_limit="No Limit"),IF(L107="Yes",1,2),IF(SUMIFS(WhatIf!$G:$G,WhatIf!$A:$A,L$1,WhatIf!$B:$B,L107)&lt;=price_limit,IF(L107="Yes",1,2),"")),""))</f>
        <v/>
      </c>
      <c r="AV107" s="73" t="str">
        <f ca="1">IF(OR(M107="",VLOOKUP(M$1,Services!$A$1:$B$19,2,0)="Exclude"),"",IF($D107=1,IF(OR(price_limit="",price_limit="No Limit"),IF(M107="Yes",1,2),IF(SUMIFS(WhatIf!$G:$G,WhatIf!$A:$A,M$1,WhatIf!$B:$B,M107)&lt;=price_limit,IF(M107="Yes",1,2),"")),""))</f>
        <v/>
      </c>
      <c r="AW107" s="73" t="str">
        <f>IF(OR(N107="",VLOOKUP(N$1,Services!$A$1:$B$19,2,0)="Exclude"),"",IF($D107=1,IF(OR(price_limit="",price_limit="No Limit"),IF(N107="Yes",1,2),IF(SUMIFS(WhatIf!$G:$G,WhatIf!$A:$A,N$1,WhatIf!$B:$B,N107)&lt;=price_limit,IF(N107="Yes",1,2),"")),""))</f>
        <v/>
      </c>
      <c r="AX107" s="73" t="str">
        <f ca="1">IF(OR(O107="",VLOOKUP(O$1,Services!$A$1:$B$19,2,0)="Exclude"),"",IF($D107=1,IF(OR(price_limit="",price_limit="No Limit"),IF(O107="Yes",1,2),IF(SUMIFS(WhatIf!$G:$G,WhatIf!$A:$A,O$1,WhatIf!$B:$B,O107)&lt;=price_limit,IF(O107="Yes",1,2),"")),""))</f>
        <v/>
      </c>
      <c r="AY107" s="73" t="str">
        <f ca="1">IF(OR(P107="",VLOOKUP(P$1,Services!$A$1:$B$19,2,0)="Exclude"),"",IF($D107=1,IF(OR(price_limit="",price_limit="No Limit"),IF(P107="Yes",1,2),IF(SUMIFS(WhatIf!$G:$G,WhatIf!$A:$A,P$1,WhatIf!$B:$B,P107)&lt;=price_limit,IF(P107="Yes",1,2),"")),""))</f>
        <v/>
      </c>
      <c r="AZ107" s="73" t="str">
        <f>IF(OR(Q107="",VLOOKUP(Q$1,Services!$A$1:$B$19,2,0)="Exclude"),"",IF($D107=1,IF(OR(price_limit="",price_limit="No Limit"),IF(Q107="Yes",1,2),IF(SUMIFS(WhatIf!$G:$G,WhatIf!$A:$A,Q$1,WhatIf!$B:$B,Q107)&lt;=price_limit,IF(Q107="Yes",1,2),"")),""))</f>
        <v/>
      </c>
      <c r="BA107" s="73" t="str">
        <f>IF(OR(R107="",VLOOKUP(R$1,Services!$A$1:$B$19,2,0)="Exclude"),"",IF($D107=1,IF(OR(price_limit="",price_limit="No Limit"),IF(R107="Yes",1,2),IF(SUMIFS(WhatIf!$G:$G,WhatIf!$A:$A,R$1,WhatIf!$B:$B,R107)&lt;=price_limit,IF(R107="Yes",1,2),"")),""))</f>
        <v/>
      </c>
      <c r="BB107" s="73" t="str">
        <f>IF(OR(S107="",VLOOKUP(S$1,Services!$A$1:$B$19,2,0)="Exclude"),"",IF($D107=1,IF(OR(price_limit="",price_limit="No Limit"),IF(S107="Yes",1,2),IF(SUMIFS(WhatIf!$G:$G,WhatIf!$A:$A,S$1,WhatIf!$B:$B,S107)&lt;=price_limit,IF(S107="Yes",1,2),"")),""))</f>
        <v/>
      </c>
      <c r="BC107" s="73" t="str">
        <f>IF(OR(T107="",VLOOKUP(T$1,Services!$A$1:$B$19,2,0)="Exclude"),"",IF($D107=1,IF(OR(price_limit="",price_limit="No Limit"),IF(T107="Yes",1,2),IF(SUMIFS(WhatIf!$G:$G,WhatIf!$A:$A,T$1,WhatIf!$B:$B,T107)&lt;=price_limit,IF(T107="Yes",1,2),"")),""))</f>
        <v/>
      </c>
      <c r="BD107" s="73" t="str">
        <f>IF(OR(U107="",VLOOKUP(U$1,Services!$A$1:$B$19,2,0)="Exclude"),"",IF($D107=1,IF(OR(price_limit="",price_limit="No Limit"),IF(U107="Yes",1,2),IF(SUMIFS(WhatIf!$G:$G,WhatIf!$A:$A,U$1,WhatIf!$B:$B,U107)&lt;=price_limit,IF(U107="Yes",1,2),"")),""))</f>
        <v/>
      </c>
      <c r="BE107" s="3">
        <f t="shared" si="8"/>
        <v>0</v>
      </c>
      <c r="BF107" s="3">
        <f t="shared" si="9"/>
        <v>0</v>
      </c>
      <c r="BG107" s="3">
        <f>IF(MID(highlight_pick,1,1)="#",IF(INDEX(Analysis!$C$7:$E$7,1,VALUE(MID(highlight_pick,2,1)))&lt;&gt;"",IF(INDEX($A107:$BI107,1,MATCH(INDEX(Analysis!$C$7:$E$7,1,VALUE(MID(highlight_pick,2,1))),$1:$1,0))="",0,IF(INDEX($A107:$BI107,1,MATCH(INDEX(Analysis!$C$7:$E$7,1,VALUE(MID(highlight_pick,2,1))),$1:$1,0))="Yes",1,IF(ISNUMBER(SEARCH(INDEX($A107:$BI107,1,MATCH(INDEX(Analysis!$C$7:$E$7,1,VALUE(MID(highlight_pick,2,1))),$1:$1,0)),INDEX(Analysis!$C$9:$E$9,1,VALUE(MID(highlight_pick,2,1))))),2,0))),0),0)</f>
        <v>0</v>
      </c>
      <c r="BH107" s="3">
        <f>IF(MID(highlight_pick,1,1)="#",IF(INDEX(Analysis!$C$10:$E$10,1,VALUE(MID(highlight_pick,2,1)))&lt;&gt;"",IF(INDEX($A107:$BI107,1,MATCH(INDEX(Analysis!$C$10:$E$10,1,VALUE(MID(highlight_pick,2,1))),$1:$1,0))="",0,IF(INDEX($A107:$BI107,1,MATCH(INDEX(Analysis!$C$10:$E$10,1,VALUE(MID(highlight_pick,2,1))),$1:$1,0))="Yes",1,IF(ISNUMBER(SEARCH(INDEX($A107:$BI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row>
    <row r="108" spans="1:61" x14ac:dyDescent="0.3">
      <c r="A108" s="19" t="s">
        <v>266</v>
      </c>
      <c r="B108" s="4" t="s">
        <v>247</v>
      </c>
      <c r="C108" s="4" t="s">
        <v>214</v>
      </c>
      <c r="D108" s="3" t="str">
        <f t="shared" ca="1" si="6"/>
        <v/>
      </c>
      <c r="H108" s="5" t="s">
        <v>293</v>
      </c>
      <c r="I108" s="5" t="s">
        <v>293</v>
      </c>
      <c r="J108" s="5" t="s">
        <v>293</v>
      </c>
      <c r="K108" s="5" t="s">
        <v>293</v>
      </c>
      <c r="L108" s="5" t="s">
        <v>293</v>
      </c>
      <c r="M108" s="5" t="s">
        <v>293</v>
      </c>
      <c r="N108" s="5" t="s">
        <v>1</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7"/>
        <v/>
      </c>
      <c r="AN108" s="73" t="str">
        <f>IF(OR(E108="",VLOOKUP(E$1,Services!$A$1:$B$19,2,0)="Exclude"),"",IF($D108=1,IF(OR(price_limit="",price_limit="No Limit"),IF(E108="Yes",1,2),IF(SUMIFS(WhatIf!$G:$G,WhatIf!$A:$A,E$1,WhatIf!$B:$B,E108)&lt;=price_limit,IF(E108="Yes",1,2),"")),""))</f>
        <v/>
      </c>
      <c r="AO108" s="73" t="str">
        <f>IF(OR(F108="",VLOOKUP(F$1,Services!$A$1:$B$19,2,0)="Exclude"),"",IF($D108=1,IF(OR(price_limit="",price_limit="No Limit"),IF(F108="Yes",1,2),IF(SUMIFS(WhatIf!$G:$G,WhatIf!$A:$A,F$1,WhatIf!$B:$B,F108)&lt;=price_limit,IF(F108="Yes",1,2),"")),""))</f>
        <v/>
      </c>
      <c r="AP108" s="73" t="str">
        <f>IF(OR(G108="",VLOOKUP(G$1,Services!$A$1:$B$19,2,0)="Exclude"),"",IF($D108=1,IF(OR(price_limit="",price_limit="No Limit"),IF(G108="Yes",1,2),IF(SUMIFS(WhatIf!$G:$G,WhatIf!$A:$A,G$1,WhatIf!$B:$B,G108)&lt;=price_limit,IF(G108="Yes",1,2),"")),""))</f>
        <v/>
      </c>
      <c r="AQ108" s="73" t="str">
        <f ca="1">IF(OR(H108="",VLOOKUP(H$1,Services!$A$1:$B$19,2,0)="Exclude"),"",IF($D108=1,IF(OR(price_limit="",price_limit="No Limit"),IF(H108="Yes",1,2),IF(SUMIFS(WhatIf!$G:$G,WhatIf!$A:$A,H$1,WhatIf!$B:$B,H108)&lt;=price_limit,IF(H108="Yes",1,2),"")),""))</f>
        <v/>
      </c>
      <c r="AR108" s="73" t="str">
        <f ca="1">IF(OR(I108="",VLOOKUP(I$1,Services!$A$1:$B$19,2,0)="Exclude"),"",IF($D108=1,IF(OR(price_limit="",price_limit="No Limit"),IF(I108="Yes",1,2),IF(SUMIFS(WhatIf!$G:$G,WhatIf!$A:$A,I$1,WhatIf!$B:$B,I108)&lt;=price_limit,IF(I108="Yes",1,2),"")),""))</f>
        <v/>
      </c>
      <c r="AS108" s="73" t="str">
        <f ca="1">IF(OR(J108="",VLOOKUP(J$1,Services!$A$1:$B$19,2,0)="Exclude"),"",IF($D108=1,IF(OR(price_limit="",price_limit="No Limit"),IF(J108="Yes",1,2),IF(SUMIFS(WhatIf!$G:$G,WhatIf!$A:$A,J$1,WhatIf!$B:$B,J108)&lt;=price_limit,IF(J108="Yes",1,2),"")),""))</f>
        <v/>
      </c>
      <c r="AT108" s="73" t="str">
        <f ca="1">IF(OR(K108="",VLOOKUP(K$1,Services!$A$1:$B$19,2,0)="Exclude"),"",IF($D108=1,IF(OR(price_limit="",price_limit="No Limit"),IF(K108="Yes",1,2),IF(SUMIFS(WhatIf!$G:$G,WhatIf!$A:$A,K$1,WhatIf!$B:$B,K108)&lt;=price_limit,IF(K108="Yes",1,2),"")),""))</f>
        <v/>
      </c>
      <c r="AU108" s="73" t="str">
        <f ca="1">IF(OR(L108="",VLOOKUP(L$1,Services!$A$1:$B$19,2,0)="Exclude"),"",IF($D108=1,IF(OR(price_limit="",price_limit="No Limit"),IF(L108="Yes",1,2),IF(SUMIFS(WhatIf!$G:$G,WhatIf!$A:$A,L$1,WhatIf!$B:$B,L108)&lt;=price_limit,IF(L108="Yes",1,2),"")),""))</f>
        <v/>
      </c>
      <c r="AV108" s="73" t="str">
        <f ca="1">IF(OR(M108="",VLOOKUP(M$1,Services!$A$1:$B$19,2,0)="Exclude"),"",IF($D108=1,IF(OR(price_limit="",price_limit="No Limit"),IF(M108="Yes",1,2),IF(SUMIFS(WhatIf!$G:$G,WhatIf!$A:$A,M$1,WhatIf!$B:$B,M108)&lt;=price_limit,IF(M108="Yes",1,2),"")),""))</f>
        <v/>
      </c>
      <c r="AW108" s="73" t="str">
        <f ca="1">IF(OR(N108="",VLOOKUP(N$1,Services!$A$1:$B$19,2,0)="Exclude"),"",IF($D108=1,IF(OR(price_limit="",price_limit="No Limit"),IF(N108="Yes",1,2),IF(SUMIFS(WhatIf!$G:$G,WhatIf!$A:$A,N$1,WhatIf!$B:$B,N108)&lt;=price_limit,IF(N108="Yes",1,2),"")),""))</f>
        <v/>
      </c>
      <c r="AX108" s="73" t="str">
        <f>IF(OR(O108="",VLOOKUP(O$1,Services!$A$1:$B$19,2,0)="Exclude"),"",IF($D108=1,IF(OR(price_limit="",price_limit="No Limit"),IF(O108="Yes",1,2),IF(SUMIFS(WhatIf!$G:$G,WhatIf!$A:$A,O$1,WhatIf!$B:$B,O108)&lt;=price_limit,IF(O108="Yes",1,2),"")),""))</f>
        <v/>
      </c>
      <c r="AY108" s="73" t="str">
        <f>IF(OR(P108="",VLOOKUP(P$1,Services!$A$1:$B$19,2,0)="Exclude"),"",IF($D108=1,IF(OR(price_limit="",price_limit="No Limit"),IF(P108="Yes",1,2),IF(SUMIFS(WhatIf!$G:$G,WhatIf!$A:$A,P$1,WhatIf!$B:$B,P108)&lt;=price_limit,IF(P108="Yes",1,2),"")),""))</f>
        <v/>
      </c>
      <c r="AZ108" s="73" t="str">
        <f>IF(OR(Q108="",VLOOKUP(Q$1,Services!$A$1:$B$19,2,0)="Exclude"),"",IF($D108=1,IF(OR(price_limit="",price_limit="No Limit"),IF(Q108="Yes",1,2),IF(SUMIFS(WhatIf!$G:$G,WhatIf!$A:$A,Q$1,WhatIf!$B:$B,Q108)&lt;=price_limit,IF(Q108="Yes",1,2),"")),""))</f>
        <v/>
      </c>
      <c r="BA108" s="73" t="str">
        <f>IF(OR(R108="",VLOOKUP(R$1,Services!$A$1:$B$19,2,0)="Exclude"),"",IF($D108=1,IF(OR(price_limit="",price_limit="No Limit"),IF(R108="Yes",1,2),IF(SUMIFS(WhatIf!$G:$G,WhatIf!$A:$A,R$1,WhatIf!$B:$B,R108)&lt;=price_limit,IF(R108="Yes",1,2),"")),""))</f>
        <v/>
      </c>
      <c r="BB108" s="73" t="str">
        <f>IF(OR(S108="",VLOOKUP(S$1,Services!$A$1:$B$19,2,0)="Exclude"),"",IF($D108=1,IF(OR(price_limit="",price_limit="No Limit"),IF(S108="Yes",1,2),IF(SUMIFS(WhatIf!$G:$G,WhatIf!$A:$A,S$1,WhatIf!$B:$B,S108)&lt;=price_limit,IF(S108="Yes",1,2),"")),""))</f>
        <v/>
      </c>
      <c r="BC108" s="73" t="str">
        <f>IF(OR(T108="",VLOOKUP(T$1,Services!$A$1:$B$19,2,0)="Exclude"),"",IF($D108=1,IF(OR(price_limit="",price_limit="No Limit"),IF(T108="Yes",1,2),IF(SUMIFS(WhatIf!$G:$G,WhatIf!$A:$A,T$1,WhatIf!$B:$B,T108)&lt;=price_limit,IF(T108="Yes",1,2),"")),""))</f>
        <v/>
      </c>
      <c r="BD108" s="73" t="str">
        <f>IF(OR(U108="",VLOOKUP(U$1,Services!$A$1:$B$19,2,0)="Exclude"),"",IF($D108=1,IF(OR(price_limit="",price_limit="No Limit"),IF(U108="Yes",1,2),IF(SUMIFS(WhatIf!$G:$G,WhatIf!$A:$A,U$1,WhatIf!$B:$B,U108)&lt;=price_limit,IF(U108="Yes",1,2),"")),""))</f>
        <v/>
      </c>
      <c r="BE108" s="3">
        <f t="shared" si="8"/>
        <v>0</v>
      </c>
      <c r="BF108" s="3">
        <f t="shared" si="9"/>
        <v>0</v>
      </c>
      <c r="BG108" s="3">
        <f>IF(MID(highlight_pick,1,1)="#",IF(INDEX(Analysis!$C$7:$E$7,1,VALUE(MID(highlight_pick,2,1)))&lt;&gt;"",IF(INDEX($A108:$BI108,1,MATCH(INDEX(Analysis!$C$7:$E$7,1,VALUE(MID(highlight_pick,2,1))),$1:$1,0))="",0,IF(INDEX($A108:$BI108,1,MATCH(INDEX(Analysis!$C$7:$E$7,1,VALUE(MID(highlight_pick,2,1))),$1:$1,0))="Yes",1,IF(ISNUMBER(SEARCH(INDEX($A108:$BI108,1,MATCH(INDEX(Analysis!$C$7:$E$7,1,VALUE(MID(highlight_pick,2,1))),$1:$1,0)),INDEX(Analysis!$C$9:$E$9,1,VALUE(MID(highlight_pick,2,1))))),2,0))),0),0)</f>
        <v>0</v>
      </c>
      <c r="BH108" s="3">
        <f>IF(MID(highlight_pick,1,1)="#",IF(INDEX(Analysis!$C$10:$E$10,1,VALUE(MID(highlight_pick,2,1)))&lt;&gt;"",IF(INDEX($A108:$BI108,1,MATCH(INDEX(Analysis!$C$10:$E$10,1,VALUE(MID(highlight_pick,2,1))),$1:$1,0))="",0,IF(INDEX($A108:$BI108,1,MATCH(INDEX(Analysis!$C$10:$E$10,1,VALUE(MID(highlight_pick,2,1))),$1:$1,0))="Yes",1,IF(ISNUMBER(SEARCH(INDEX($A108:$BI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row>
    <row r="109" spans="1:61" ht="12.45" customHeight="1" x14ac:dyDescent="0.3">
      <c r="A109" s="19" t="s">
        <v>267</v>
      </c>
      <c r="B109" s="4" t="s">
        <v>247</v>
      </c>
      <c r="C109" s="4" t="s">
        <v>214</v>
      </c>
      <c r="D109" s="3" t="str">
        <f t="shared" ca="1" si="6"/>
        <v/>
      </c>
      <c r="H109" s="5" t="s">
        <v>293</v>
      </c>
      <c r="I109" s="5" t="s">
        <v>293</v>
      </c>
      <c r="J109" s="5" t="s">
        <v>293</v>
      </c>
      <c r="K109" s="5" t="s">
        <v>293</v>
      </c>
      <c r="L109" s="5" t="s">
        <v>293</v>
      </c>
      <c r="M109" s="5" t="s">
        <v>293</v>
      </c>
      <c r="N109" s="5" t="s">
        <v>1</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7"/>
        <v/>
      </c>
      <c r="AN109" s="73" t="str">
        <f>IF(OR(E109="",VLOOKUP(E$1,Services!$A$1:$B$19,2,0)="Exclude"),"",IF($D109=1,IF(OR(price_limit="",price_limit="No Limit"),IF(E109="Yes",1,2),IF(SUMIFS(WhatIf!$G:$G,WhatIf!$A:$A,E$1,WhatIf!$B:$B,E109)&lt;=price_limit,IF(E109="Yes",1,2),"")),""))</f>
        <v/>
      </c>
      <c r="AO109" s="73" t="str">
        <f>IF(OR(F109="",VLOOKUP(F$1,Services!$A$1:$B$19,2,0)="Exclude"),"",IF($D109=1,IF(OR(price_limit="",price_limit="No Limit"),IF(F109="Yes",1,2),IF(SUMIFS(WhatIf!$G:$G,WhatIf!$A:$A,F$1,WhatIf!$B:$B,F109)&lt;=price_limit,IF(F109="Yes",1,2),"")),""))</f>
        <v/>
      </c>
      <c r="AP109" s="73" t="str">
        <f>IF(OR(G109="",VLOOKUP(G$1,Services!$A$1:$B$19,2,0)="Exclude"),"",IF($D109=1,IF(OR(price_limit="",price_limit="No Limit"),IF(G109="Yes",1,2),IF(SUMIFS(WhatIf!$G:$G,WhatIf!$A:$A,G$1,WhatIf!$B:$B,G109)&lt;=price_limit,IF(G109="Yes",1,2),"")),""))</f>
        <v/>
      </c>
      <c r="AQ109" s="73" t="str">
        <f ca="1">IF(OR(H109="",VLOOKUP(H$1,Services!$A$1:$B$19,2,0)="Exclude"),"",IF($D109=1,IF(OR(price_limit="",price_limit="No Limit"),IF(H109="Yes",1,2),IF(SUMIFS(WhatIf!$G:$G,WhatIf!$A:$A,H$1,WhatIf!$B:$B,H109)&lt;=price_limit,IF(H109="Yes",1,2),"")),""))</f>
        <v/>
      </c>
      <c r="AR109" s="73" t="str">
        <f ca="1">IF(OR(I109="",VLOOKUP(I$1,Services!$A$1:$B$19,2,0)="Exclude"),"",IF($D109=1,IF(OR(price_limit="",price_limit="No Limit"),IF(I109="Yes",1,2),IF(SUMIFS(WhatIf!$G:$G,WhatIf!$A:$A,I$1,WhatIf!$B:$B,I109)&lt;=price_limit,IF(I109="Yes",1,2),"")),""))</f>
        <v/>
      </c>
      <c r="AS109" s="73" t="str">
        <f ca="1">IF(OR(J109="",VLOOKUP(J$1,Services!$A$1:$B$19,2,0)="Exclude"),"",IF($D109=1,IF(OR(price_limit="",price_limit="No Limit"),IF(J109="Yes",1,2),IF(SUMIFS(WhatIf!$G:$G,WhatIf!$A:$A,J$1,WhatIf!$B:$B,J109)&lt;=price_limit,IF(J109="Yes",1,2),"")),""))</f>
        <v/>
      </c>
      <c r="AT109" s="73" t="str">
        <f ca="1">IF(OR(K109="",VLOOKUP(K$1,Services!$A$1:$B$19,2,0)="Exclude"),"",IF($D109=1,IF(OR(price_limit="",price_limit="No Limit"),IF(K109="Yes",1,2),IF(SUMIFS(WhatIf!$G:$G,WhatIf!$A:$A,K$1,WhatIf!$B:$B,K109)&lt;=price_limit,IF(K109="Yes",1,2),"")),""))</f>
        <v/>
      </c>
      <c r="AU109" s="73" t="str">
        <f ca="1">IF(OR(L109="",VLOOKUP(L$1,Services!$A$1:$B$19,2,0)="Exclude"),"",IF($D109=1,IF(OR(price_limit="",price_limit="No Limit"),IF(L109="Yes",1,2),IF(SUMIFS(WhatIf!$G:$G,WhatIf!$A:$A,L$1,WhatIf!$B:$B,L109)&lt;=price_limit,IF(L109="Yes",1,2),"")),""))</f>
        <v/>
      </c>
      <c r="AV109" s="73" t="str">
        <f ca="1">IF(OR(M109="",VLOOKUP(M$1,Services!$A$1:$B$19,2,0)="Exclude"),"",IF($D109=1,IF(OR(price_limit="",price_limit="No Limit"),IF(M109="Yes",1,2),IF(SUMIFS(WhatIf!$G:$G,WhatIf!$A:$A,M$1,WhatIf!$B:$B,M109)&lt;=price_limit,IF(M109="Yes",1,2),"")),""))</f>
        <v/>
      </c>
      <c r="AW109" s="73" t="str">
        <f ca="1">IF(OR(N109="",VLOOKUP(N$1,Services!$A$1:$B$19,2,0)="Exclude"),"",IF($D109=1,IF(OR(price_limit="",price_limit="No Limit"),IF(N109="Yes",1,2),IF(SUMIFS(WhatIf!$G:$G,WhatIf!$A:$A,N$1,WhatIf!$B:$B,N109)&lt;=price_limit,IF(N109="Yes",1,2),"")),""))</f>
        <v/>
      </c>
      <c r="AX109" s="73" t="str">
        <f>IF(OR(O109="",VLOOKUP(O$1,Services!$A$1:$B$19,2,0)="Exclude"),"",IF($D109=1,IF(OR(price_limit="",price_limit="No Limit"),IF(O109="Yes",1,2),IF(SUMIFS(WhatIf!$G:$G,WhatIf!$A:$A,O$1,WhatIf!$B:$B,O109)&lt;=price_limit,IF(O109="Yes",1,2),"")),""))</f>
        <v/>
      </c>
      <c r="AY109" s="73" t="str">
        <f>IF(OR(P109="",VLOOKUP(P$1,Services!$A$1:$B$19,2,0)="Exclude"),"",IF($D109=1,IF(OR(price_limit="",price_limit="No Limit"),IF(P109="Yes",1,2),IF(SUMIFS(WhatIf!$G:$G,WhatIf!$A:$A,P$1,WhatIf!$B:$B,P109)&lt;=price_limit,IF(P109="Yes",1,2),"")),""))</f>
        <v/>
      </c>
      <c r="AZ109" s="73" t="str">
        <f>IF(OR(Q109="",VLOOKUP(Q$1,Services!$A$1:$B$19,2,0)="Exclude"),"",IF($D109=1,IF(OR(price_limit="",price_limit="No Limit"),IF(Q109="Yes",1,2),IF(SUMIFS(WhatIf!$G:$G,WhatIf!$A:$A,Q$1,WhatIf!$B:$B,Q109)&lt;=price_limit,IF(Q109="Yes",1,2),"")),""))</f>
        <v/>
      </c>
      <c r="BA109" s="73" t="str">
        <f>IF(OR(R109="",VLOOKUP(R$1,Services!$A$1:$B$19,2,0)="Exclude"),"",IF($D109=1,IF(OR(price_limit="",price_limit="No Limit"),IF(R109="Yes",1,2),IF(SUMIFS(WhatIf!$G:$G,WhatIf!$A:$A,R$1,WhatIf!$B:$B,R109)&lt;=price_limit,IF(R109="Yes",1,2),"")),""))</f>
        <v/>
      </c>
      <c r="BB109" s="73" t="str">
        <f>IF(OR(S109="",VLOOKUP(S$1,Services!$A$1:$B$19,2,0)="Exclude"),"",IF($D109=1,IF(OR(price_limit="",price_limit="No Limit"),IF(S109="Yes",1,2),IF(SUMIFS(WhatIf!$G:$G,WhatIf!$A:$A,S$1,WhatIf!$B:$B,S109)&lt;=price_limit,IF(S109="Yes",1,2),"")),""))</f>
        <v/>
      </c>
      <c r="BC109" s="73" t="str">
        <f>IF(OR(T109="",VLOOKUP(T$1,Services!$A$1:$B$19,2,0)="Exclude"),"",IF($D109=1,IF(OR(price_limit="",price_limit="No Limit"),IF(T109="Yes",1,2),IF(SUMIFS(WhatIf!$G:$G,WhatIf!$A:$A,T$1,WhatIf!$B:$B,T109)&lt;=price_limit,IF(T109="Yes",1,2),"")),""))</f>
        <v/>
      </c>
      <c r="BD109" s="73" t="str">
        <f>IF(OR(U109="",VLOOKUP(U$1,Services!$A$1:$B$19,2,0)="Exclude"),"",IF($D109=1,IF(OR(price_limit="",price_limit="No Limit"),IF(U109="Yes",1,2),IF(SUMIFS(WhatIf!$G:$G,WhatIf!$A:$A,U$1,WhatIf!$B:$B,U109)&lt;=price_limit,IF(U109="Yes",1,2),"")),""))</f>
        <v/>
      </c>
      <c r="BE109" s="3">
        <f t="shared" si="8"/>
        <v>0</v>
      </c>
      <c r="BF109" s="3">
        <f t="shared" si="9"/>
        <v>0</v>
      </c>
      <c r="BG109" s="3">
        <f>IF(MID(highlight_pick,1,1)="#",IF(INDEX(Analysis!$C$7:$E$7,1,VALUE(MID(highlight_pick,2,1)))&lt;&gt;"",IF(INDEX($A109:$BI109,1,MATCH(INDEX(Analysis!$C$7:$E$7,1,VALUE(MID(highlight_pick,2,1))),$1:$1,0))="",0,IF(INDEX($A109:$BI109,1,MATCH(INDEX(Analysis!$C$7:$E$7,1,VALUE(MID(highlight_pick,2,1))),$1:$1,0))="Yes",1,IF(ISNUMBER(SEARCH(INDEX($A109:$BI109,1,MATCH(INDEX(Analysis!$C$7:$E$7,1,VALUE(MID(highlight_pick,2,1))),$1:$1,0)),INDEX(Analysis!$C$9:$E$9,1,VALUE(MID(highlight_pick,2,1))))),2,0))),0),0)</f>
        <v>0</v>
      </c>
      <c r="BH109" s="3">
        <f>IF(MID(highlight_pick,1,1)="#",IF(INDEX(Analysis!$C$10:$E$10,1,VALUE(MID(highlight_pick,2,1)))&lt;&gt;"",IF(INDEX($A109:$BI109,1,MATCH(INDEX(Analysis!$C$10:$E$10,1,VALUE(MID(highlight_pick,2,1))),$1:$1,0))="",0,IF(INDEX($A109:$BI109,1,MATCH(INDEX(Analysis!$C$10:$E$10,1,VALUE(MID(highlight_pick,2,1))),$1:$1,0))="Yes",1,IF(ISNUMBER(SEARCH(INDEX($A109:$BI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row>
    <row r="110" spans="1:61" ht="24.9" customHeight="1" x14ac:dyDescent="0.3">
      <c r="A110" s="19" t="s">
        <v>656</v>
      </c>
      <c r="C110" s="4" t="s">
        <v>482</v>
      </c>
      <c r="D110" s="3" t="str">
        <f t="shared" ca="1" si="6"/>
        <v/>
      </c>
      <c r="F110" s="5" t="s">
        <v>558</v>
      </c>
      <c r="G110" s="5" t="s">
        <v>558</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7"/>
        <v/>
      </c>
      <c r="AN110" s="73" t="str">
        <f>IF(OR(E110="",VLOOKUP(E$1,Services!$A$1:$B$19,2,0)="Exclude"),"",IF($D110=1,IF(OR(price_limit="",price_limit="No Limit"),IF(E110="Yes",1,2),IF(SUMIFS(WhatIf!$G:$G,WhatIf!$A:$A,E$1,WhatIf!$B:$B,E110)&lt;=price_limit,IF(E110="Yes",1,2),"")),""))</f>
        <v/>
      </c>
      <c r="AO110" s="73" t="str">
        <f ca="1">IF(OR(F110="",VLOOKUP(F$1,Services!$A$1:$B$19,2,0)="Exclude"),"",IF($D110=1,IF(OR(price_limit="",price_limit="No Limit"),IF(F110="Yes",1,2),IF(SUMIFS(WhatIf!$G:$G,WhatIf!$A:$A,F$1,WhatIf!$B:$B,F110)&lt;=price_limit,IF(F110="Yes",1,2),"")),""))</f>
        <v/>
      </c>
      <c r="AP110" s="73" t="str">
        <f ca="1">IF(OR(G110="",VLOOKUP(G$1,Services!$A$1:$B$19,2,0)="Exclude"),"",IF($D110=1,IF(OR(price_limit="",price_limit="No Limit"),IF(G110="Yes",1,2),IF(SUMIFS(WhatIf!$G:$G,WhatIf!$A:$A,G$1,WhatIf!$B:$B,G110)&lt;=price_limit,IF(G110="Yes",1,2),"")),""))</f>
        <v/>
      </c>
      <c r="AQ110" s="73" t="str">
        <f>IF(OR(H110="",VLOOKUP(H$1,Services!$A$1:$B$19,2,0)="Exclude"),"",IF($D110=1,IF(OR(price_limit="",price_limit="No Limit"),IF(H110="Yes",1,2),IF(SUMIFS(WhatIf!$G:$G,WhatIf!$A:$A,H$1,WhatIf!$B:$B,H110)&lt;=price_limit,IF(H110="Yes",1,2),"")),""))</f>
        <v/>
      </c>
      <c r="AR110" s="73" t="str">
        <f>IF(OR(I110="",VLOOKUP(I$1,Services!$A$1:$B$19,2,0)="Exclude"),"",IF($D110=1,IF(OR(price_limit="",price_limit="No Limit"),IF(I110="Yes",1,2),IF(SUMIFS(WhatIf!$G:$G,WhatIf!$A:$A,I$1,WhatIf!$B:$B,I110)&lt;=price_limit,IF(I110="Yes",1,2),"")),""))</f>
        <v/>
      </c>
      <c r="AS110" s="73" t="str">
        <f>IF(OR(J110="",VLOOKUP(J$1,Services!$A$1:$B$19,2,0)="Exclude"),"",IF($D110=1,IF(OR(price_limit="",price_limit="No Limit"),IF(J110="Yes",1,2),IF(SUMIFS(WhatIf!$G:$G,WhatIf!$A:$A,J$1,WhatIf!$B:$B,J110)&lt;=price_limit,IF(J110="Yes",1,2),"")),""))</f>
        <v/>
      </c>
      <c r="AT110" s="73" t="str">
        <f>IF(OR(K110="",VLOOKUP(K$1,Services!$A$1:$B$19,2,0)="Exclude"),"",IF($D110=1,IF(OR(price_limit="",price_limit="No Limit"),IF(K110="Yes",1,2),IF(SUMIFS(WhatIf!$G:$G,WhatIf!$A:$A,K$1,WhatIf!$B:$B,K110)&lt;=price_limit,IF(K110="Yes",1,2),"")),""))</f>
        <v/>
      </c>
      <c r="AU110" s="73" t="str">
        <f>IF(OR(L110="",VLOOKUP(L$1,Services!$A$1:$B$19,2,0)="Exclude"),"",IF($D110=1,IF(OR(price_limit="",price_limit="No Limit"),IF(L110="Yes",1,2),IF(SUMIFS(WhatIf!$G:$G,WhatIf!$A:$A,L$1,WhatIf!$B:$B,L110)&lt;=price_limit,IF(L110="Yes",1,2),"")),""))</f>
        <v/>
      </c>
      <c r="AV110" s="73" t="str">
        <f>IF(OR(M110="",VLOOKUP(M$1,Services!$A$1:$B$19,2,0)="Exclude"),"",IF($D110=1,IF(OR(price_limit="",price_limit="No Limit"),IF(M110="Yes",1,2),IF(SUMIFS(WhatIf!$G:$G,WhatIf!$A:$A,M$1,WhatIf!$B:$B,M110)&lt;=price_limit,IF(M110="Yes",1,2),"")),""))</f>
        <v/>
      </c>
      <c r="AW110" s="73" t="str">
        <f>IF(OR(N110="",VLOOKUP(N$1,Services!$A$1:$B$19,2,0)="Exclude"),"",IF($D110=1,IF(OR(price_limit="",price_limit="No Limit"),IF(N110="Yes",1,2),IF(SUMIFS(WhatIf!$G:$G,WhatIf!$A:$A,N$1,WhatIf!$B:$B,N110)&lt;=price_limit,IF(N110="Yes",1,2),"")),""))</f>
        <v/>
      </c>
      <c r="AX110" s="73" t="str">
        <f>IF(OR(O110="",VLOOKUP(O$1,Services!$A$1:$B$19,2,0)="Exclude"),"",IF($D110=1,IF(OR(price_limit="",price_limit="No Limit"),IF(O110="Yes",1,2),IF(SUMIFS(WhatIf!$G:$G,WhatIf!$A:$A,O$1,WhatIf!$B:$B,O110)&lt;=price_limit,IF(O110="Yes",1,2),"")),""))</f>
        <v/>
      </c>
      <c r="AY110" s="73" t="str">
        <f>IF(OR(P110="",VLOOKUP(P$1,Services!$A$1:$B$19,2,0)="Exclude"),"",IF($D110=1,IF(OR(price_limit="",price_limit="No Limit"),IF(P110="Yes",1,2),IF(SUMIFS(WhatIf!$G:$G,WhatIf!$A:$A,P$1,WhatIf!$B:$B,P110)&lt;=price_limit,IF(P110="Yes",1,2),"")),""))</f>
        <v/>
      </c>
      <c r="AZ110" s="73" t="str">
        <f>IF(OR(Q110="",VLOOKUP(Q$1,Services!$A$1:$B$19,2,0)="Exclude"),"",IF($D110=1,IF(OR(price_limit="",price_limit="No Limit"),IF(Q110="Yes",1,2),IF(SUMIFS(WhatIf!$G:$G,WhatIf!$A:$A,Q$1,WhatIf!$B:$B,Q110)&lt;=price_limit,IF(Q110="Yes",1,2),"")),""))</f>
        <v/>
      </c>
      <c r="BA110" s="73" t="str">
        <f>IF(OR(R110="",VLOOKUP(R$1,Services!$A$1:$B$19,2,0)="Exclude"),"",IF($D110=1,IF(OR(price_limit="",price_limit="No Limit"),IF(R110="Yes",1,2),IF(SUMIFS(WhatIf!$G:$G,WhatIf!$A:$A,R$1,WhatIf!$B:$B,R110)&lt;=price_limit,IF(R110="Yes",1,2),"")),""))</f>
        <v/>
      </c>
      <c r="BB110" s="73" t="str">
        <f>IF(OR(S110="",VLOOKUP(S$1,Services!$A$1:$B$19,2,0)="Exclude"),"",IF($D110=1,IF(OR(price_limit="",price_limit="No Limit"),IF(S110="Yes",1,2),IF(SUMIFS(WhatIf!$G:$G,WhatIf!$A:$A,S$1,WhatIf!$B:$B,S110)&lt;=price_limit,IF(S110="Yes",1,2),"")),""))</f>
        <v/>
      </c>
      <c r="BC110" s="73" t="str">
        <f>IF(OR(T110="",VLOOKUP(T$1,Services!$A$1:$B$19,2,0)="Exclude"),"",IF($D110=1,IF(OR(price_limit="",price_limit="No Limit"),IF(T110="Yes",1,2),IF(SUMIFS(WhatIf!$G:$G,WhatIf!$A:$A,T$1,WhatIf!$B:$B,T110)&lt;=price_limit,IF(T110="Yes",1,2),"")),""))</f>
        <v/>
      </c>
      <c r="BD110" s="73" t="str">
        <f>IF(OR(U110="",VLOOKUP(U$1,Services!$A$1:$B$19,2,0)="Exclude"),"",IF($D110=1,IF(OR(price_limit="",price_limit="No Limit"),IF(U110="Yes",1,2),IF(SUMIFS(WhatIf!$G:$G,WhatIf!$A:$A,U$1,WhatIf!$B:$B,U110)&lt;=price_limit,IF(U110="Yes",1,2),"")),""))</f>
        <v/>
      </c>
      <c r="BE110" s="3">
        <f t="shared" si="8"/>
        <v>0</v>
      </c>
      <c r="BF110" s="3">
        <f t="shared" si="9"/>
        <v>0</v>
      </c>
      <c r="BG110" s="3">
        <f>IF(MID(highlight_pick,1,1)="#",IF(INDEX(Analysis!$C$7:$E$7,1,VALUE(MID(highlight_pick,2,1)))&lt;&gt;"",IF(INDEX($A110:$BI110,1,MATCH(INDEX(Analysis!$C$7:$E$7,1,VALUE(MID(highlight_pick,2,1))),$1:$1,0))="",0,IF(INDEX($A110:$BI110,1,MATCH(INDEX(Analysis!$C$7:$E$7,1,VALUE(MID(highlight_pick,2,1))),$1:$1,0))="Yes",1,IF(ISNUMBER(SEARCH(INDEX($A110:$BI110,1,MATCH(INDEX(Analysis!$C$7:$E$7,1,VALUE(MID(highlight_pick,2,1))),$1:$1,0)),INDEX(Analysis!$C$9:$E$9,1,VALUE(MID(highlight_pick,2,1))))),2,0))),0),0)</f>
        <v>0</v>
      </c>
      <c r="BH110" s="3">
        <f>IF(MID(highlight_pick,1,1)="#",IF(INDEX(Analysis!$C$10:$E$10,1,VALUE(MID(highlight_pick,2,1)))&lt;&gt;"",IF(INDEX($A110:$BI110,1,MATCH(INDEX(Analysis!$C$10:$E$10,1,VALUE(MID(highlight_pick,2,1))),$1:$1,0))="",0,IF(INDEX($A110:$BI110,1,MATCH(INDEX(Analysis!$C$10:$E$10,1,VALUE(MID(highlight_pick,2,1))),$1:$1,0))="Yes",1,IF(ISNUMBER(SEARCH(INDEX($A110:$BI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row>
    <row r="111" spans="1:61" ht="24.9" x14ac:dyDescent="0.3">
      <c r="A111" s="19" t="s">
        <v>24</v>
      </c>
      <c r="B111" s="4" t="s">
        <v>247</v>
      </c>
      <c r="C111" s="4" t="s">
        <v>205</v>
      </c>
      <c r="D111" s="3" t="str">
        <f t="shared" ca="1" si="6"/>
        <v/>
      </c>
      <c r="E111" s="5" t="s">
        <v>1</v>
      </c>
      <c r="F111" s="5" t="s">
        <v>534</v>
      </c>
      <c r="G111" s="5" t="s">
        <v>534</v>
      </c>
      <c r="H111" s="6"/>
      <c r="I111" s="6"/>
      <c r="L111" s="5" t="s">
        <v>1</v>
      </c>
      <c r="M111" s="5" t="s">
        <v>1</v>
      </c>
      <c r="O111" s="6"/>
      <c r="P111" s="6" t="s">
        <v>291</v>
      </c>
      <c r="Q111" s="6" t="s">
        <v>1</v>
      </c>
      <c r="R111" s="6" t="s">
        <v>856</v>
      </c>
      <c r="U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7"/>
        <v/>
      </c>
      <c r="AN111" s="73" t="str">
        <f ca="1">IF(OR(E111="",VLOOKUP(E$1,Services!$A$1:$B$19,2,0)="Exclude"),"",IF($D111=1,IF(OR(price_limit="",price_limit="No Limit"),IF(E111="Yes",1,2),IF(SUMIFS(WhatIf!$G:$G,WhatIf!$A:$A,E$1,WhatIf!$B:$B,E111)&lt;=price_limit,IF(E111="Yes",1,2),"")),""))</f>
        <v/>
      </c>
      <c r="AO111" s="73" t="str">
        <f ca="1">IF(OR(F111="",VLOOKUP(F$1,Services!$A$1:$B$19,2,0)="Exclude"),"",IF($D111=1,IF(OR(price_limit="",price_limit="No Limit"),IF(F111="Yes",1,2),IF(SUMIFS(WhatIf!$G:$G,WhatIf!$A:$A,F$1,WhatIf!$B:$B,F111)&lt;=price_limit,IF(F111="Yes",1,2),"")),""))</f>
        <v/>
      </c>
      <c r="AP111" s="73" t="str">
        <f ca="1">IF(OR(G111="",VLOOKUP(G$1,Services!$A$1:$B$19,2,0)="Exclude"),"",IF($D111=1,IF(OR(price_limit="",price_limit="No Limit"),IF(G111="Yes",1,2),IF(SUMIFS(WhatIf!$G:$G,WhatIf!$A:$A,G$1,WhatIf!$B:$B,G111)&lt;=price_limit,IF(G111="Yes",1,2),"")),""))</f>
        <v/>
      </c>
      <c r="AQ111" s="73" t="str">
        <f>IF(OR(H111="",VLOOKUP(H$1,Services!$A$1:$B$19,2,0)="Exclude"),"",IF($D111=1,IF(OR(price_limit="",price_limit="No Limit"),IF(H111="Yes",1,2),IF(SUMIFS(WhatIf!$G:$G,WhatIf!$A:$A,H$1,WhatIf!$B:$B,H111)&lt;=price_limit,IF(H111="Yes",1,2),"")),""))</f>
        <v/>
      </c>
      <c r="AR111" s="73" t="str">
        <f>IF(OR(I111="",VLOOKUP(I$1,Services!$A$1:$B$19,2,0)="Exclude"),"",IF($D111=1,IF(OR(price_limit="",price_limit="No Limit"),IF(I111="Yes",1,2),IF(SUMIFS(WhatIf!$G:$G,WhatIf!$A:$A,I$1,WhatIf!$B:$B,I111)&lt;=price_limit,IF(I111="Yes",1,2),"")),""))</f>
        <v/>
      </c>
      <c r="AS111" s="73" t="str">
        <f>IF(OR(J111="",VLOOKUP(J$1,Services!$A$1:$B$19,2,0)="Exclude"),"",IF($D111=1,IF(OR(price_limit="",price_limit="No Limit"),IF(J111="Yes",1,2),IF(SUMIFS(WhatIf!$G:$G,WhatIf!$A:$A,J$1,WhatIf!$B:$B,J111)&lt;=price_limit,IF(J111="Yes",1,2),"")),""))</f>
        <v/>
      </c>
      <c r="AT111" s="73" t="str">
        <f>IF(OR(K111="",VLOOKUP(K$1,Services!$A$1:$B$19,2,0)="Exclude"),"",IF($D111=1,IF(OR(price_limit="",price_limit="No Limit"),IF(K111="Yes",1,2),IF(SUMIFS(WhatIf!$G:$G,WhatIf!$A:$A,K$1,WhatIf!$B:$B,K111)&lt;=price_limit,IF(K111="Yes",1,2),"")),""))</f>
        <v/>
      </c>
      <c r="AU111" s="73" t="str">
        <f ca="1">IF(OR(L111="",VLOOKUP(L$1,Services!$A$1:$B$19,2,0)="Exclude"),"",IF($D111=1,IF(OR(price_limit="",price_limit="No Limit"),IF(L111="Yes",1,2),IF(SUMIFS(WhatIf!$G:$G,WhatIf!$A:$A,L$1,WhatIf!$B:$B,L111)&lt;=price_limit,IF(L111="Yes",1,2),"")),""))</f>
        <v/>
      </c>
      <c r="AV111" s="73" t="str">
        <f ca="1">IF(OR(M111="",VLOOKUP(M$1,Services!$A$1:$B$19,2,0)="Exclude"),"",IF($D111=1,IF(OR(price_limit="",price_limit="No Limit"),IF(M111="Yes",1,2),IF(SUMIFS(WhatIf!$G:$G,WhatIf!$A:$A,M$1,WhatIf!$B:$B,M111)&lt;=price_limit,IF(M111="Yes",1,2),"")),""))</f>
        <v/>
      </c>
      <c r="AW111" s="73" t="str">
        <f>IF(OR(N111="",VLOOKUP(N$1,Services!$A$1:$B$19,2,0)="Exclude"),"",IF($D111=1,IF(OR(price_limit="",price_limit="No Limit"),IF(N111="Yes",1,2),IF(SUMIFS(WhatIf!$G:$G,WhatIf!$A:$A,N$1,WhatIf!$B:$B,N111)&lt;=price_limit,IF(N111="Yes",1,2),"")),""))</f>
        <v/>
      </c>
      <c r="AX111" s="73" t="str">
        <f>IF(OR(O111="",VLOOKUP(O$1,Services!$A$1:$B$19,2,0)="Exclude"),"",IF($D111=1,IF(OR(price_limit="",price_limit="No Limit"),IF(O111="Yes",1,2),IF(SUMIFS(WhatIf!$G:$G,WhatIf!$A:$A,O$1,WhatIf!$B:$B,O111)&lt;=price_limit,IF(O111="Yes",1,2),"")),""))</f>
        <v/>
      </c>
      <c r="AY111" s="73" t="str">
        <f ca="1">IF(OR(P111="",VLOOKUP(P$1,Services!$A$1:$B$19,2,0)="Exclude"),"",IF($D111=1,IF(OR(price_limit="",price_limit="No Limit"),IF(P111="Yes",1,2),IF(SUMIFS(WhatIf!$G:$G,WhatIf!$A:$A,P$1,WhatIf!$B:$B,P111)&lt;=price_limit,IF(P111="Yes",1,2),"")),""))</f>
        <v/>
      </c>
      <c r="AZ111" s="73" t="str">
        <f ca="1">IF(OR(Q111="",VLOOKUP(Q$1,Services!$A$1:$B$19,2,0)="Exclude"),"",IF($D111=1,IF(OR(price_limit="",price_limit="No Limit"),IF(Q111="Yes",1,2),IF(SUMIFS(WhatIf!$G:$G,WhatIf!$A:$A,Q$1,WhatIf!$B:$B,Q111)&lt;=price_limit,IF(Q111="Yes",1,2),"")),""))</f>
        <v/>
      </c>
      <c r="BA111" s="73" t="str">
        <f ca="1">IF(OR(R111="",VLOOKUP(R$1,Services!$A$1:$B$19,2,0)="Exclude"),"",IF($D111=1,IF(OR(price_limit="",price_limit="No Limit"),IF(R111="Yes",1,2),IF(SUMIFS(WhatIf!$G:$G,WhatIf!$A:$A,R$1,WhatIf!$B:$B,R111)&lt;=price_limit,IF(R111="Yes",1,2),"")),""))</f>
        <v/>
      </c>
      <c r="BB111" s="73" t="str">
        <f>IF(OR(S111="",VLOOKUP(S$1,Services!$A$1:$B$19,2,0)="Exclude"),"",IF($D111=1,IF(OR(price_limit="",price_limit="No Limit"),IF(S111="Yes",1,2),IF(SUMIFS(WhatIf!$G:$G,WhatIf!$A:$A,S$1,WhatIf!$B:$B,S111)&lt;=price_limit,IF(S111="Yes",1,2),"")),""))</f>
        <v/>
      </c>
      <c r="BC111" s="73" t="str">
        <f>IF(OR(T111="",VLOOKUP(T$1,Services!$A$1:$B$19,2,0)="Exclude"),"",IF($D111=1,IF(OR(price_limit="",price_limit="No Limit"),IF(T111="Yes",1,2),IF(SUMIFS(WhatIf!$G:$G,WhatIf!$A:$A,T$1,WhatIf!$B:$B,T111)&lt;=price_limit,IF(T111="Yes",1,2),"")),""))</f>
        <v/>
      </c>
      <c r="BD111" s="73" t="str">
        <f ca="1">IF(OR(U111="",VLOOKUP(U$1,Services!$A$1:$B$19,2,0)="Exclude"),"",IF($D111=1,IF(OR(price_limit="",price_limit="No Limit"),IF(U111="Yes",1,2),IF(SUMIFS(WhatIf!$G:$G,WhatIf!$A:$A,U$1,WhatIf!$B:$B,U111)&lt;=price_limit,IF(U111="Yes",1,2),"")),""))</f>
        <v/>
      </c>
      <c r="BE111" s="3">
        <f t="shared" si="8"/>
        <v>0</v>
      </c>
      <c r="BF111" s="3">
        <f t="shared" si="9"/>
        <v>0</v>
      </c>
      <c r="BG111" s="3">
        <f>IF(MID(highlight_pick,1,1)="#",IF(INDEX(Analysis!$C$7:$E$7,1,VALUE(MID(highlight_pick,2,1)))&lt;&gt;"",IF(INDEX($A111:$BI111,1,MATCH(INDEX(Analysis!$C$7:$E$7,1,VALUE(MID(highlight_pick,2,1))),$1:$1,0))="",0,IF(INDEX($A111:$BI111,1,MATCH(INDEX(Analysis!$C$7:$E$7,1,VALUE(MID(highlight_pick,2,1))),$1:$1,0))="Yes",1,IF(ISNUMBER(SEARCH(INDEX($A111:$BI111,1,MATCH(INDEX(Analysis!$C$7:$E$7,1,VALUE(MID(highlight_pick,2,1))),$1:$1,0)),INDEX(Analysis!$C$9:$E$9,1,VALUE(MID(highlight_pick,2,1))))),2,0))),0),0)</f>
        <v>0</v>
      </c>
      <c r="BH111" s="3">
        <f>IF(MID(highlight_pick,1,1)="#",IF(INDEX(Analysis!$C$10:$E$10,1,VALUE(MID(highlight_pick,2,1)))&lt;&gt;"",IF(INDEX($A111:$BI111,1,MATCH(INDEX(Analysis!$C$10:$E$10,1,VALUE(MID(highlight_pick,2,1))),$1:$1,0))="",0,IF(INDEX($A111:$BI111,1,MATCH(INDEX(Analysis!$C$10:$E$10,1,VALUE(MID(highlight_pick,2,1))),$1:$1,0))="Yes",1,IF(ISNUMBER(SEARCH(INDEX($A111:$BI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row>
    <row r="112" spans="1:61" ht="37.299999999999997" x14ac:dyDescent="0.3">
      <c r="A112" s="19" t="s">
        <v>25</v>
      </c>
      <c r="B112" s="4" t="s">
        <v>296</v>
      </c>
      <c r="C112" s="4" t="s">
        <v>291</v>
      </c>
      <c r="D112" s="3" t="str">
        <f t="shared" ca="1" si="6"/>
        <v/>
      </c>
      <c r="E112" s="5" t="s">
        <v>1</v>
      </c>
      <c r="G112" s="5" t="s">
        <v>1</v>
      </c>
      <c r="J112" s="5" t="s">
        <v>1</v>
      </c>
      <c r="K112" s="5" t="s">
        <v>1</v>
      </c>
      <c r="L112" s="5" t="s">
        <v>1</v>
      </c>
      <c r="M112" s="5" t="s">
        <v>1</v>
      </c>
      <c r="N112" s="5" t="s">
        <v>1</v>
      </c>
      <c r="O112" s="6" t="s">
        <v>1</v>
      </c>
      <c r="P112" s="6" t="s">
        <v>1</v>
      </c>
      <c r="Q112" s="6" t="s">
        <v>1</v>
      </c>
      <c r="R112" s="6" t="s">
        <v>1</v>
      </c>
      <c r="S112" s="5" t="s">
        <v>1</v>
      </c>
      <c r="U112" s="5" t="s">
        <v>1</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7"/>
        <v/>
      </c>
      <c r="AN112" s="73" t="str">
        <f ca="1">IF(OR(E112="",VLOOKUP(E$1,Services!$A$1:$B$19,2,0)="Exclude"),"",IF($D112=1,IF(OR(price_limit="",price_limit="No Limit"),IF(E112="Yes",1,2),IF(SUMIFS(WhatIf!$G:$G,WhatIf!$A:$A,E$1,WhatIf!$B:$B,E112)&lt;=price_limit,IF(E112="Yes",1,2),"")),""))</f>
        <v/>
      </c>
      <c r="AO112" s="73" t="str">
        <f>IF(OR(F112="",VLOOKUP(F$1,Services!$A$1:$B$19,2,0)="Exclude"),"",IF($D112=1,IF(OR(price_limit="",price_limit="No Limit"),IF(F112="Yes",1,2),IF(SUMIFS(WhatIf!$G:$G,WhatIf!$A:$A,F$1,WhatIf!$B:$B,F112)&lt;=price_limit,IF(F112="Yes",1,2),"")),""))</f>
        <v/>
      </c>
      <c r="AP112" s="73" t="str">
        <f ca="1">IF(OR(G112="",VLOOKUP(G$1,Services!$A$1:$B$19,2,0)="Exclude"),"",IF($D112=1,IF(OR(price_limit="",price_limit="No Limit"),IF(G112="Yes",1,2),IF(SUMIFS(WhatIf!$G:$G,WhatIf!$A:$A,G$1,WhatIf!$B:$B,G112)&lt;=price_limit,IF(G112="Yes",1,2),"")),""))</f>
        <v/>
      </c>
      <c r="AQ112" s="73" t="str">
        <f>IF(OR(H112="",VLOOKUP(H$1,Services!$A$1:$B$19,2,0)="Exclude"),"",IF($D112=1,IF(OR(price_limit="",price_limit="No Limit"),IF(H112="Yes",1,2),IF(SUMIFS(WhatIf!$G:$G,WhatIf!$A:$A,H$1,WhatIf!$B:$B,H112)&lt;=price_limit,IF(H112="Yes",1,2),"")),""))</f>
        <v/>
      </c>
      <c r="AR112" s="73" t="str">
        <f>IF(OR(I112="",VLOOKUP(I$1,Services!$A$1:$B$19,2,0)="Exclude"),"",IF($D112=1,IF(OR(price_limit="",price_limit="No Limit"),IF(I112="Yes",1,2),IF(SUMIFS(WhatIf!$G:$G,WhatIf!$A:$A,I$1,WhatIf!$B:$B,I112)&lt;=price_limit,IF(I112="Yes",1,2),"")),""))</f>
        <v/>
      </c>
      <c r="AS112" s="73" t="str">
        <f ca="1">IF(OR(J112="",VLOOKUP(J$1,Services!$A$1:$B$19,2,0)="Exclude"),"",IF($D112=1,IF(OR(price_limit="",price_limit="No Limit"),IF(J112="Yes",1,2),IF(SUMIFS(WhatIf!$G:$G,WhatIf!$A:$A,J$1,WhatIf!$B:$B,J112)&lt;=price_limit,IF(J112="Yes",1,2),"")),""))</f>
        <v/>
      </c>
      <c r="AT112" s="73" t="str">
        <f ca="1">IF(OR(K112="",VLOOKUP(K$1,Services!$A$1:$B$19,2,0)="Exclude"),"",IF($D112=1,IF(OR(price_limit="",price_limit="No Limit"),IF(K112="Yes",1,2),IF(SUMIFS(WhatIf!$G:$G,WhatIf!$A:$A,K$1,WhatIf!$B:$B,K112)&lt;=price_limit,IF(K112="Yes",1,2),"")),""))</f>
        <v/>
      </c>
      <c r="AU112" s="73" t="str">
        <f ca="1">IF(OR(L112="",VLOOKUP(L$1,Services!$A$1:$B$19,2,0)="Exclude"),"",IF($D112=1,IF(OR(price_limit="",price_limit="No Limit"),IF(L112="Yes",1,2),IF(SUMIFS(WhatIf!$G:$G,WhatIf!$A:$A,L$1,WhatIf!$B:$B,L112)&lt;=price_limit,IF(L112="Yes",1,2),"")),""))</f>
        <v/>
      </c>
      <c r="AV112" s="73" t="str">
        <f ca="1">IF(OR(M112="",VLOOKUP(M$1,Services!$A$1:$B$19,2,0)="Exclude"),"",IF($D112=1,IF(OR(price_limit="",price_limit="No Limit"),IF(M112="Yes",1,2),IF(SUMIFS(WhatIf!$G:$G,WhatIf!$A:$A,M$1,WhatIf!$B:$B,M112)&lt;=price_limit,IF(M112="Yes",1,2),"")),""))</f>
        <v/>
      </c>
      <c r="AW112" s="73" t="str">
        <f ca="1">IF(OR(N112="",VLOOKUP(N$1,Services!$A$1:$B$19,2,0)="Exclude"),"",IF($D112=1,IF(OR(price_limit="",price_limit="No Limit"),IF(N112="Yes",1,2),IF(SUMIFS(WhatIf!$G:$G,WhatIf!$A:$A,N$1,WhatIf!$B:$B,N112)&lt;=price_limit,IF(N112="Yes",1,2),"")),""))</f>
        <v/>
      </c>
      <c r="AX112" s="73" t="str">
        <f ca="1">IF(OR(O112="",VLOOKUP(O$1,Services!$A$1:$B$19,2,0)="Exclude"),"",IF($D112=1,IF(OR(price_limit="",price_limit="No Limit"),IF(O112="Yes",1,2),IF(SUMIFS(WhatIf!$G:$G,WhatIf!$A:$A,O$1,WhatIf!$B:$B,O112)&lt;=price_limit,IF(O112="Yes",1,2),"")),""))</f>
        <v/>
      </c>
      <c r="AY112" s="73" t="str">
        <f ca="1">IF(OR(P112="",VLOOKUP(P$1,Services!$A$1:$B$19,2,0)="Exclude"),"",IF($D112=1,IF(OR(price_limit="",price_limit="No Limit"),IF(P112="Yes",1,2),IF(SUMIFS(WhatIf!$G:$G,WhatIf!$A:$A,P$1,WhatIf!$B:$B,P112)&lt;=price_limit,IF(P112="Yes",1,2),"")),""))</f>
        <v/>
      </c>
      <c r="AZ112" s="73" t="str">
        <f ca="1">IF(OR(Q112="",VLOOKUP(Q$1,Services!$A$1:$B$19,2,0)="Exclude"),"",IF($D112=1,IF(OR(price_limit="",price_limit="No Limit"),IF(Q112="Yes",1,2),IF(SUMIFS(WhatIf!$G:$G,WhatIf!$A:$A,Q$1,WhatIf!$B:$B,Q112)&lt;=price_limit,IF(Q112="Yes",1,2),"")),""))</f>
        <v/>
      </c>
      <c r="BA112" s="73" t="str">
        <f ca="1">IF(OR(R112="",VLOOKUP(R$1,Services!$A$1:$B$19,2,0)="Exclude"),"",IF($D112=1,IF(OR(price_limit="",price_limit="No Limit"),IF(R112="Yes",1,2),IF(SUMIFS(WhatIf!$G:$G,WhatIf!$A:$A,R$1,WhatIf!$B:$B,R112)&lt;=price_limit,IF(R112="Yes",1,2),"")),""))</f>
        <v/>
      </c>
      <c r="BB112" s="73" t="str">
        <f ca="1">IF(OR(S112="",VLOOKUP(S$1,Services!$A$1:$B$19,2,0)="Exclude"),"",IF($D112=1,IF(OR(price_limit="",price_limit="No Limit"),IF(S112="Yes",1,2),IF(SUMIFS(WhatIf!$G:$G,WhatIf!$A:$A,S$1,WhatIf!$B:$B,S112)&lt;=price_limit,IF(S112="Yes",1,2),"")),""))</f>
        <v/>
      </c>
      <c r="BC112" s="73" t="str">
        <f>IF(OR(T112="",VLOOKUP(T$1,Services!$A$1:$B$19,2,0)="Exclude"),"",IF($D112=1,IF(OR(price_limit="",price_limit="No Limit"),IF(T112="Yes",1,2),IF(SUMIFS(WhatIf!$G:$G,WhatIf!$A:$A,T$1,WhatIf!$B:$B,T112)&lt;=price_limit,IF(T112="Yes",1,2),"")),""))</f>
        <v/>
      </c>
      <c r="BD112" s="73" t="str">
        <f ca="1">IF(OR(U112="",VLOOKUP(U$1,Services!$A$1:$B$19,2,0)="Exclude"),"",IF($D112=1,IF(OR(price_limit="",price_limit="No Limit"),IF(U112="Yes",1,2),IF(SUMIFS(WhatIf!$G:$G,WhatIf!$A:$A,U$1,WhatIf!$B:$B,U112)&lt;=price_limit,IF(U112="Yes",1,2),"")),""))</f>
        <v/>
      </c>
      <c r="BE112" s="3">
        <f t="shared" si="8"/>
        <v>0</v>
      </c>
      <c r="BF112" s="3">
        <f t="shared" si="9"/>
        <v>0</v>
      </c>
      <c r="BG112" s="3">
        <f>IF(MID(highlight_pick,1,1)="#",IF(INDEX(Analysis!$C$7:$E$7,1,VALUE(MID(highlight_pick,2,1)))&lt;&gt;"",IF(INDEX($A112:$BI112,1,MATCH(INDEX(Analysis!$C$7:$E$7,1,VALUE(MID(highlight_pick,2,1))),$1:$1,0))="",0,IF(INDEX($A112:$BI112,1,MATCH(INDEX(Analysis!$C$7:$E$7,1,VALUE(MID(highlight_pick,2,1))),$1:$1,0))="Yes",1,IF(ISNUMBER(SEARCH(INDEX($A112:$BI112,1,MATCH(INDEX(Analysis!$C$7:$E$7,1,VALUE(MID(highlight_pick,2,1))),$1:$1,0)),INDEX(Analysis!$C$9:$E$9,1,VALUE(MID(highlight_pick,2,1))))),2,0))),0),0)</f>
        <v>0</v>
      </c>
      <c r="BH112" s="3">
        <f>IF(MID(highlight_pick,1,1)="#",IF(INDEX(Analysis!$C$10:$E$10,1,VALUE(MID(highlight_pick,2,1)))&lt;&gt;"",IF(INDEX($A112:$BI112,1,MATCH(INDEX(Analysis!$C$10:$E$10,1,VALUE(MID(highlight_pick,2,1))),$1:$1,0))="",0,IF(INDEX($A112:$BI112,1,MATCH(INDEX(Analysis!$C$10:$E$10,1,VALUE(MID(highlight_pick,2,1))),$1:$1,0))="Yes",1,IF(ISNUMBER(SEARCH(INDEX($A112:$BI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row>
    <row r="113" spans="1:61" ht="12.45" customHeight="1" x14ac:dyDescent="0.4">
      <c r="A113" s="19" t="s">
        <v>346</v>
      </c>
      <c r="B113" s="4" t="s">
        <v>347</v>
      </c>
      <c r="C113" s="4" t="s">
        <v>214</v>
      </c>
      <c r="D113" s="3" t="str">
        <f t="shared" ca="1" si="6"/>
        <v/>
      </c>
      <c r="F113" s="5" t="s">
        <v>549</v>
      </c>
      <c r="G113" s="5" t="s">
        <v>549</v>
      </c>
      <c r="H113" s="5" t="s">
        <v>293</v>
      </c>
      <c r="I113" s="5" t="s">
        <v>293</v>
      </c>
      <c r="J113" s="5" t="s">
        <v>293</v>
      </c>
      <c r="K113" s="5" t="s">
        <v>293</v>
      </c>
      <c r="L113" s="5" t="s">
        <v>293</v>
      </c>
      <c r="M113" s="5" t="s">
        <v>293</v>
      </c>
      <c r="N113" s="5" t="s">
        <v>1</v>
      </c>
      <c r="P113" s="9" t="s">
        <v>293</v>
      </c>
      <c r="Q113" s="5" t="s">
        <v>293</v>
      </c>
      <c r="R113" s="5" t="s">
        <v>861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7"/>
        <v/>
      </c>
      <c r="AN113" s="73" t="str">
        <f>IF(OR(E113="",VLOOKUP(E$1,Services!$A$1:$B$19,2,0)="Exclude"),"",IF($D113=1,IF(OR(price_limit="",price_limit="No Limit"),IF(E113="Yes",1,2),IF(SUMIFS(WhatIf!$G:$G,WhatIf!$A:$A,E$1,WhatIf!$B:$B,E113)&lt;=price_limit,IF(E113="Yes",1,2),"")),""))</f>
        <v/>
      </c>
      <c r="AO113" s="73" t="str">
        <f ca="1">IF(OR(F113="",VLOOKUP(F$1,Services!$A$1:$B$19,2,0)="Exclude"),"",IF($D113=1,IF(OR(price_limit="",price_limit="No Limit"),IF(F113="Yes",1,2),IF(SUMIFS(WhatIf!$G:$G,WhatIf!$A:$A,F$1,WhatIf!$B:$B,F113)&lt;=price_limit,IF(F113="Yes",1,2),"")),""))</f>
        <v/>
      </c>
      <c r="AP113" s="73" t="str">
        <f ca="1">IF(OR(G113="",VLOOKUP(G$1,Services!$A$1:$B$19,2,0)="Exclude"),"",IF($D113=1,IF(OR(price_limit="",price_limit="No Limit"),IF(G113="Yes",1,2),IF(SUMIFS(WhatIf!$G:$G,WhatIf!$A:$A,G$1,WhatIf!$B:$B,G113)&lt;=price_limit,IF(G113="Yes",1,2),"")),""))</f>
        <v/>
      </c>
      <c r="AQ113" s="73" t="str">
        <f ca="1">IF(OR(H113="",VLOOKUP(H$1,Services!$A$1:$B$19,2,0)="Exclude"),"",IF($D113=1,IF(OR(price_limit="",price_limit="No Limit"),IF(H113="Yes",1,2),IF(SUMIFS(WhatIf!$G:$G,WhatIf!$A:$A,H$1,WhatIf!$B:$B,H113)&lt;=price_limit,IF(H113="Yes",1,2),"")),""))</f>
        <v/>
      </c>
      <c r="AR113" s="73" t="str">
        <f ca="1">IF(OR(I113="",VLOOKUP(I$1,Services!$A$1:$B$19,2,0)="Exclude"),"",IF($D113=1,IF(OR(price_limit="",price_limit="No Limit"),IF(I113="Yes",1,2),IF(SUMIFS(WhatIf!$G:$G,WhatIf!$A:$A,I$1,WhatIf!$B:$B,I113)&lt;=price_limit,IF(I113="Yes",1,2),"")),""))</f>
        <v/>
      </c>
      <c r="AS113" s="73" t="str">
        <f ca="1">IF(OR(J113="",VLOOKUP(J$1,Services!$A$1:$B$19,2,0)="Exclude"),"",IF($D113=1,IF(OR(price_limit="",price_limit="No Limit"),IF(J113="Yes",1,2),IF(SUMIFS(WhatIf!$G:$G,WhatIf!$A:$A,J$1,WhatIf!$B:$B,J113)&lt;=price_limit,IF(J113="Yes",1,2),"")),""))</f>
        <v/>
      </c>
      <c r="AT113" s="73" t="str">
        <f ca="1">IF(OR(K113="",VLOOKUP(K$1,Services!$A$1:$B$19,2,0)="Exclude"),"",IF($D113=1,IF(OR(price_limit="",price_limit="No Limit"),IF(K113="Yes",1,2),IF(SUMIFS(WhatIf!$G:$G,WhatIf!$A:$A,K$1,WhatIf!$B:$B,K113)&lt;=price_limit,IF(K113="Yes",1,2),"")),""))</f>
        <v/>
      </c>
      <c r="AU113" s="73" t="str">
        <f ca="1">IF(OR(L113="",VLOOKUP(L$1,Services!$A$1:$B$19,2,0)="Exclude"),"",IF($D113=1,IF(OR(price_limit="",price_limit="No Limit"),IF(L113="Yes",1,2),IF(SUMIFS(WhatIf!$G:$G,WhatIf!$A:$A,L$1,WhatIf!$B:$B,L113)&lt;=price_limit,IF(L113="Yes",1,2),"")),""))</f>
        <v/>
      </c>
      <c r="AV113" s="73" t="str">
        <f ca="1">IF(OR(M113="",VLOOKUP(M$1,Services!$A$1:$B$19,2,0)="Exclude"),"",IF($D113=1,IF(OR(price_limit="",price_limit="No Limit"),IF(M113="Yes",1,2),IF(SUMIFS(WhatIf!$G:$G,WhatIf!$A:$A,M$1,WhatIf!$B:$B,M113)&lt;=price_limit,IF(M113="Yes",1,2),"")),""))</f>
        <v/>
      </c>
      <c r="AW113" s="73" t="str">
        <f ca="1">IF(OR(N113="",VLOOKUP(N$1,Services!$A$1:$B$19,2,0)="Exclude"),"",IF($D113=1,IF(OR(price_limit="",price_limit="No Limit"),IF(N113="Yes",1,2),IF(SUMIFS(WhatIf!$G:$G,WhatIf!$A:$A,N$1,WhatIf!$B:$B,N113)&lt;=price_limit,IF(N113="Yes",1,2),"")),""))</f>
        <v/>
      </c>
      <c r="AX113" s="73" t="str">
        <f>IF(OR(O113="",VLOOKUP(O$1,Services!$A$1:$B$19,2,0)="Exclude"),"",IF($D113=1,IF(OR(price_limit="",price_limit="No Limit"),IF(O113="Yes",1,2),IF(SUMIFS(WhatIf!$G:$G,WhatIf!$A:$A,O$1,WhatIf!$B:$B,O113)&lt;=price_limit,IF(O113="Yes",1,2),"")),""))</f>
        <v/>
      </c>
      <c r="AY113" s="73" t="str">
        <f ca="1">IF(OR(P113="",VLOOKUP(P$1,Services!$A$1:$B$19,2,0)="Exclude"),"",IF($D113=1,IF(OR(price_limit="",price_limit="No Limit"),IF(P113="Yes",1,2),IF(SUMIFS(WhatIf!$G:$G,WhatIf!$A:$A,P$1,WhatIf!$B:$B,P113)&lt;=price_limit,IF(P113="Yes",1,2),"")),""))</f>
        <v/>
      </c>
      <c r="AZ113" s="73" t="str">
        <f ca="1">IF(OR(Q113="",VLOOKUP(Q$1,Services!$A$1:$B$19,2,0)="Exclude"),"",IF($D113=1,IF(OR(price_limit="",price_limit="No Limit"),IF(Q113="Yes",1,2),IF(SUMIFS(WhatIf!$G:$G,WhatIf!$A:$A,Q$1,WhatIf!$B:$B,Q113)&lt;=price_limit,IF(Q113="Yes",1,2),"")),""))</f>
        <v/>
      </c>
      <c r="BA113" s="73" t="str">
        <f ca="1">IF(OR(R113="",VLOOKUP(R$1,Services!$A$1:$B$19,2,0)="Exclude"),"",IF($D113=1,IF(OR(price_limit="",price_limit="No Limit"),IF(R113="Yes",1,2),IF(SUMIFS(WhatIf!$G:$G,WhatIf!$A:$A,R$1,WhatIf!$B:$B,R113)&lt;=price_limit,IF(R113="Yes",1,2),"")),""))</f>
        <v/>
      </c>
      <c r="BB113" s="73" t="str">
        <f>IF(OR(S113="",VLOOKUP(S$1,Services!$A$1:$B$19,2,0)="Exclude"),"",IF($D113=1,IF(OR(price_limit="",price_limit="No Limit"),IF(S113="Yes",1,2),IF(SUMIFS(WhatIf!$G:$G,WhatIf!$A:$A,S$1,WhatIf!$B:$B,S113)&lt;=price_limit,IF(S113="Yes",1,2),"")),""))</f>
        <v/>
      </c>
      <c r="BC113" s="73" t="str">
        <f>IF(OR(T113="",VLOOKUP(T$1,Services!$A$1:$B$19,2,0)="Exclude"),"",IF($D113=1,IF(OR(price_limit="",price_limit="No Limit"),IF(T113="Yes",1,2),IF(SUMIFS(WhatIf!$G:$G,WhatIf!$A:$A,T$1,WhatIf!$B:$B,T113)&lt;=price_limit,IF(T113="Yes",1,2),"")),""))</f>
        <v/>
      </c>
      <c r="BD113" s="73" t="str">
        <f>IF(OR(U113="",VLOOKUP(U$1,Services!$A$1:$B$19,2,0)="Exclude"),"",IF($D113=1,IF(OR(price_limit="",price_limit="No Limit"),IF(U113="Yes",1,2),IF(SUMIFS(WhatIf!$G:$G,WhatIf!$A:$A,U$1,WhatIf!$B:$B,U113)&lt;=price_limit,IF(U113="Yes",1,2),"")),""))</f>
        <v/>
      </c>
      <c r="BE113" s="3">
        <f t="shared" si="8"/>
        <v>0</v>
      </c>
      <c r="BF113" s="3">
        <f t="shared" si="9"/>
        <v>0</v>
      </c>
      <c r="BG113" s="3">
        <f>IF(MID(highlight_pick,1,1)="#",IF(INDEX(Analysis!$C$7:$E$7,1,VALUE(MID(highlight_pick,2,1)))&lt;&gt;"",IF(INDEX($A113:$BI113,1,MATCH(INDEX(Analysis!$C$7:$E$7,1,VALUE(MID(highlight_pick,2,1))),$1:$1,0))="",0,IF(INDEX($A113:$BI113,1,MATCH(INDEX(Analysis!$C$7:$E$7,1,VALUE(MID(highlight_pick,2,1))),$1:$1,0))="Yes",1,IF(ISNUMBER(SEARCH(INDEX($A113:$BI113,1,MATCH(INDEX(Analysis!$C$7:$E$7,1,VALUE(MID(highlight_pick,2,1))),$1:$1,0)),INDEX(Analysis!$C$9:$E$9,1,VALUE(MID(highlight_pick,2,1))))),2,0))),0),0)</f>
        <v>0</v>
      </c>
      <c r="BH113" s="3">
        <f>IF(MID(highlight_pick,1,1)="#",IF(INDEX(Analysis!$C$10:$E$10,1,VALUE(MID(highlight_pick,2,1)))&lt;&gt;"",IF(INDEX($A113:$BI113,1,MATCH(INDEX(Analysis!$C$10:$E$10,1,VALUE(MID(highlight_pick,2,1))),$1:$1,0))="",0,IF(INDEX($A113:$BI113,1,MATCH(INDEX(Analysis!$C$10:$E$10,1,VALUE(MID(highlight_pick,2,1))),$1:$1,0))="Yes",1,IF(ISNUMBER(SEARCH(INDEX($A113:$BI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row>
    <row r="114" spans="1:61" ht="24.9" customHeight="1" x14ac:dyDescent="0.4">
      <c r="A114" s="19" t="s">
        <v>209</v>
      </c>
      <c r="B114" s="4" t="s">
        <v>348</v>
      </c>
      <c r="C114" s="4" t="s">
        <v>214</v>
      </c>
      <c r="D114" s="3" t="str">
        <f t="shared" ca="1" si="6"/>
        <v/>
      </c>
      <c r="H114" s="5" t="s">
        <v>293</v>
      </c>
      <c r="I114" s="5" t="s">
        <v>293</v>
      </c>
      <c r="J114" s="5" t="s">
        <v>293</v>
      </c>
      <c r="K114" s="5" t="s">
        <v>293</v>
      </c>
      <c r="L114" s="5" t="s">
        <v>293</v>
      </c>
      <c r="M114" s="5" t="s">
        <v>293</v>
      </c>
      <c r="N114" s="5" t="s">
        <v>1</v>
      </c>
      <c r="P114" s="9" t="s">
        <v>293</v>
      </c>
      <c r="Q114" s="5" t="s">
        <v>293</v>
      </c>
      <c r="R114" s="5" t="s">
        <v>861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7"/>
        <v/>
      </c>
      <c r="AN114" s="73" t="str">
        <f>IF(OR(E114="",VLOOKUP(E$1,Services!$A$1:$B$19,2,0)="Exclude"),"",IF($D114=1,IF(OR(price_limit="",price_limit="No Limit"),IF(E114="Yes",1,2),IF(SUMIFS(WhatIf!$G:$G,WhatIf!$A:$A,E$1,WhatIf!$B:$B,E114)&lt;=price_limit,IF(E114="Yes",1,2),"")),""))</f>
        <v/>
      </c>
      <c r="AO114" s="73" t="str">
        <f>IF(OR(F114="",VLOOKUP(F$1,Services!$A$1:$B$19,2,0)="Exclude"),"",IF($D114=1,IF(OR(price_limit="",price_limit="No Limit"),IF(F114="Yes",1,2),IF(SUMIFS(WhatIf!$G:$G,WhatIf!$A:$A,F$1,WhatIf!$B:$B,F114)&lt;=price_limit,IF(F114="Yes",1,2),"")),""))</f>
        <v/>
      </c>
      <c r="AP114" s="73" t="str">
        <f>IF(OR(G114="",VLOOKUP(G$1,Services!$A$1:$B$19,2,0)="Exclude"),"",IF($D114=1,IF(OR(price_limit="",price_limit="No Limit"),IF(G114="Yes",1,2),IF(SUMIFS(WhatIf!$G:$G,WhatIf!$A:$A,G$1,WhatIf!$B:$B,G114)&lt;=price_limit,IF(G114="Yes",1,2),"")),""))</f>
        <v/>
      </c>
      <c r="AQ114" s="73" t="str">
        <f ca="1">IF(OR(H114="",VLOOKUP(H$1,Services!$A$1:$B$19,2,0)="Exclude"),"",IF($D114=1,IF(OR(price_limit="",price_limit="No Limit"),IF(H114="Yes",1,2),IF(SUMIFS(WhatIf!$G:$G,WhatIf!$A:$A,H$1,WhatIf!$B:$B,H114)&lt;=price_limit,IF(H114="Yes",1,2),"")),""))</f>
        <v/>
      </c>
      <c r="AR114" s="73" t="str">
        <f ca="1">IF(OR(I114="",VLOOKUP(I$1,Services!$A$1:$B$19,2,0)="Exclude"),"",IF($D114=1,IF(OR(price_limit="",price_limit="No Limit"),IF(I114="Yes",1,2),IF(SUMIFS(WhatIf!$G:$G,WhatIf!$A:$A,I$1,WhatIf!$B:$B,I114)&lt;=price_limit,IF(I114="Yes",1,2),"")),""))</f>
        <v/>
      </c>
      <c r="AS114" s="73" t="str">
        <f ca="1">IF(OR(J114="",VLOOKUP(J$1,Services!$A$1:$B$19,2,0)="Exclude"),"",IF($D114=1,IF(OR(price_limit="",price_limit="No Limit"),IF(J114="Yes",1,2),IF(SUMIFS(WhatIf!$G:$G,WhatIf!$A:$A,J$1,WhatIf!$B:$B,J114)&lt;=price_limit,IF(J114="Yes",1,2),"")),""))</f>
        <v/>
      </c>
      <c r="AT114" s="73" t="str">
        <f ca="1">IF(OR(K114="",VLOOKUP(K$1,Services!$A$1:$B$19,2,0)="Exclude"),"",IF($D114=1,IF(OR(price_limit="",price_limit="No Limit"),IF(K114="Yes",1,2),IF(SUMIFS(WhatIf!$G:$G,WhatIf!$A:$A,K$1,WhatIf!$B:$B,K114)&lt;=price_limit,IF(K114="Yes",1,2),"")),""))</f>
        <v/>
      </c>
      <c r="AU114" s="73" t="str">
        <f ca="1">IF(OR(L114="",VLOOKUP(L$1,Services!$A$1:$B$19,2,0)="Exclude"),"",IF($D114=1,IF(OR(price_limit="",price_limit="No Limit"),IF(L114="Yes",1,2),IF(SUMIFS(WhatIf!$G:$G,WhatIf!$A:$A,L$1,WhatIf!$B:$B,L114)&lt;=price_limit,IF(L114="Yes",1,2),"")),""))</f>
        <v/>
      </c>
      <c r="AV114" s="73" t="str">
        <f ca="1">IF(OR(M114="",VLOOKUP(M$1,Services!$A$1:$B$19,2,0)="Exclude"),"",IF($D114=1,IF(OR(price_limit="",price_limit="No Limit"),IF(M114="Yes",1,2),IF(SUMIFS(WhatIf!$G:$G,WhatIf!$A:$A,M$1,WhatIf!$B:$B,M114)&lt;=price_limit,IF(M114="Yes",1,2),"")),""))</f>
        <v/>
      </c>
      <c r="AW114" s="73" t="str">
        <f ca="1">IF(OR(N114="",VLOOKUP(N$1,Services!$A$1:$B$19,2,0)="Exclude"),"",IF($D114=1,IF(OR(price_limit="",price_limit="No Limit"),IF(N114="Yes",1,2),IF(SUMIFS(WhatIf!$G:$G,WhatIf!$A:$A,N$1,WhatIf!$B:$B,N114)&lt;=price_limit,IF(N114="Yes",1,2),"")),""))</f>
        <v/>
      </c>
      <c r="AX114" s="73" t="str">
        <f>IF(OR(O114="",VLOOKUP(O$1,Services!$A$1:$B$19,2,0)="Exclude"),"",IF($D114=1,IF(OR(price_limit="",price_limit="No Limit"),IF(O114="Yes",1,2),IF(SUMIFS(WhatIf!$G:$G,WhatIf!$A:$A,O$1,WhatIf!$B:$B,O114)&lt;=price_limit,IF(O114="Yes",1,2),"")),""))</f>
        <v/>
      </c>
      <c r="AY114" s="73" t="str">
        <f ca="1">IF(OR(P114="",VLOOKUP(P$1,Services!$A$1:$B$19,2,0)="Exclude"),"",IF($D114=1,IF(OR(price_limit="",price_limit="No Limit"),IF(P114="Yes",1,2),IF(SUMIFS(WhatIf!$G:$G,WhatIf!$A:$A,P$1,WhatIf!$B:$B,P114)&lt;=price_limit,IF(P114="Yes",1,2),"")),""))</f>
        <v/>
      </c>
      <c r="AZ114" s="73" t="str">
        <f ca="1">IF(OR(Q114="",VLOOKUP(Q$1,Services!$A$1:$B$19,2,0)="Exclude"),"",IF($D114=1,IF(OR(price_limit="",price_limit="No Limit"),IF(Q114="Yes",1,2),IF(SUMIFS(WhatIf!$G:$G,WhatIf!$A:$A,Q$1,WhatIf!$B:$B,Q114)&lt;=price_limit,IF(Q114="Yes",1,2),"")),""))</f>
        <v/>
      </c>
      <c r="BA114" s="73" t="str">
        <f ca="1">IF(OR(R114="",VLOOKUP(R$1,Services!$A$1:$B$19,2,0)="Exclude"),"",IF($D114=1,IF(OR(price_limit="",price_limit="No Limit"),IF(R114="Yes",1,2),IF(SUMIFS(WhatIf!$G:$G,WhatIf!$A:$A,R$1,WhatIf!$B:$B,R114)&lt;=price_limit,IF(R114="Yes",1,2),"")),""))</f>
        <v/>
      </c>
      <c r="BB114" s="73" t="str">
        <f>IF(OR(S114="",VLOOKUP(S$1,Services!$A$1:$B$19,2,0)="Exclude"),"",IF($D114=1,IF(OR(price_limit="",price_limit="No Limit"),IF(S114="Yes",1,2),IF(SUMIFS(WhatIf!$G:$G,WhatIf!$A:$A,S$1,WhatIf!$B:$B,S114)&lt;=price_limit,IF(S114="Yes",1,2),"")),""))</f>
        <v/>
      </c>
      <c r="BC114" s="73" t="str">
        <f>IF(OR(T114="",VLOOKUP(T$1,Services!$A$1:$B$19,2,0)="Exclude"),"",IF($D114=1,IF(OR(price_limit="",price_limit="No Limit"),IF(T114="Yes",1,2),IF(SUMIFS(WhatIf!$G:$G,WhatIf!$A:$A,T$1,WhatIf!$B:$B,T114)&lt;=price_limit,IF(T114="Yes",1,2),"")),""))</f>
        <v/>
      </c>
      <c r="BD114" s="73" t="str">
        <f>IF(OR(U114="",VLOOKUP(U$1,Services!$A$1:$B$19,2,0)="Exclude"),"",IF($D114=1,IF(OR(price_limit="",price_limit="No Limit"),IF(U114="Yes",1,2),IF(SUMIFS(WhatIf!$G:$G,WhatIf!$A:$A,U$1,WhatIf!$B:$B,U114)&lt;=price_limit,IF(U114="Yes",1,2),"")),""))</f>
        <v/>
      </c>
      <c r="BE114" s="3">
        <f t="shared" si="8"/>
        <v>0</v>
      </c>
      <c r="BF114" s="3">
        <f t="shared" si="9"/>
        <v>0</v>
      </c>
      <c r="BG114" s="3">
        <f>IF(MID(highlight_pick,1,1)="#",IF(INDEX(Analysis!$C$7:$E$7,1,VALUE(MID(highlight_pick,2,1)))&lt;&gt;"",IF(INDEX($A114:$BI114,1,MATCH(INDEX(Analysis!$C$7:$E$7,1,VALUE(MID(highlight_pick,2,1))),$1:$1,0))="",0,IF(INDEX($A114:$BI114,1,MATCH(INDEX(Analysis!$C$7:$E$7,1,VALUE(MID(highlight_pick,2,1))),$1:$1,0))="Yes",1,IF(ISNUMBER(SEARCH(INDEX($A114:$BI114,1,MATCH(INDEX(Analysis!$C$7:$E$7,1,VALUE(MID(highlight_pick,2,1))),$1:$1,0)),INDEX(Analysis!$C$9:$E$9,1,VALUE(MID(highlight_pick,2,1))))),2,0))),0),0)</f>
        <v>0</v>
      </c>
      <c r="BH114" s="3">
        <f>IF(MID(highlight_pick,1,1)="#",IF(INDEX(Analysis!$C$10:$E$10,1,VALUE(MID(highlight_pick,2,1)))&lt;&gt;"",IF(INDEX($A114:$BI114,1,MATCH(INDEX(Analysis!$C$10:$E$10,1,VALUE(MID(highlight_pick,2,1))),$1:$1,0))="",0,IF(INDEX($A114:$BI114,1,MATCH(INDEX(Analysis!$C$10:$E$10,1,VALUE(MID(highlight_pick,2,1))),$1:$1,0))="Yes",1,IF(ISNUMBER(SEARCH(INDEX($A114:$BI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row>
    <row r="115" spans="1:61" ht="24.9" x14ac:dyDescent="0.3">
      <c r="A115" s="19" t="s">
        <v>26</v>
      </c>
      <c r="B115" s="4" t="s">
        <v>268</v>
      </c>
      <c r="C115" s="4" t="s">
        <v>475</v>
      </c>
      <c r="D115" s="3" t="str">
        <f t="shared" ca="1" si="6"/>
        <v/>
      </c>
      <c r="E115" s="5" t="s">
        <v>1</v>
      </c>
      <c r="F115" s="5" t="s">
        <v>549</v>
      </c>
      <c r="G115" s="5" t="s">
        <v>549</v>
      </c>
      <c r="H115" s="6"/>
      <c r="I115" s="6"/>
      <c r="L115" s="5" t="s">
        <v>1</v>
      </c>
      <c r="M115" s="5" t="s">
        <v>1</v>
      </c>
      <c r="O115" s="6"/>
      <c r="P115" s="6" t="s">
        <v>291</v>
      </c>
      <c r="Q115" s="6" t="s">
        <v>318</v>
      </c>
      <c r="R115" s="6" t="s">
        <v>856</v>
      </c>
      <c r="U115" s="5"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7"/>
        <v/>
      </c>
      <c r="AN115" s="73" t="str">
        <f ca="1">IF(OR(E115="",VLOOKUP(E$1,Services!$A$1:$B$19,2,0)="Exclude"),"",IF($D115=1,IF(OR(price_limit="",price_limit="No Limit"),IF(E115="Yes",1,2),IF(SUMIFS(WhatIf!$G:$G,WhatIf!$A:$A,E$1,WhatIf!$B:$B,E115)&lt;=price_limit,IF(E115="Yes",1,2),"")),""))</f>
        <v/>
      </c>
      <c r="AO115" s="73" t="str">
        <f ca="1">IF(OR(F115="",VLOOKUP(F$1,Services!$A$1:$B$19,2,0)="Exclude"),"",IF($D115=1,IF(OR(price_limit="",price_limit="No Limit"),IF(F115="Yes",1,2),IF(SUMIFS(WhatIf!$G:$G,WhatIf!$A:$A,F$1,WhatIf!$B:$B,F115)&lt;=price_limit,IF(F115="Yes",1,2),"")),""))</f>
        <v/>
      </c>
      <c r="AP115" s="73" t="str">
        <f ca="1">IF(OR(G115="",VLOOKUP(G$1,Services!$A$1:$B$19,2,0)="Exclude"),"",IF($D115=1,IF(OR(price_limit="",price_limit="No Limit"),IF(G115="Yes",1,2),IF(SUMIFS(WhatIf!$G:$G,WhatIf!$A:$A,G$1,WhatIf!$B:$B,G115)&lt;=price_limit,IF(G115="Yes",1,2),"")),""))</f>
        <v/>
      </c>
      <c r="AQ115" s="73" t="str">
        <f>IF(OR(H115="",VLOOKUP(H$1,Services!$A$1:$B$19,2,0)="Exclude"),"",IF($D115=1,IF(OR(price_limit="",price_limit="No Limit"),IF(H115="Yes",1,2),IF(SUMIFS(WhatIf!$G:$G,WhatIf!$A:$A,H$1,WhatIf!$B:$B,H115)&lt;=price_limit,IF(H115="Yes",1,2),"")),""))</f>
        <v/>
      </c>
      <c r="AR115" s="73" t="str">
        <f>IF(OR(I115="",VLOOKUP(I$1,Services!$A$1:$B$19,2,0)="Exclude"),"",IF($D115=1,IF(OR(price_limit="",price_limit="No Limit"),IF(I115="Yes",1,2),IF(SUMIFS(WhatIf!$G:$G,WhatIf!$A:$A,I$1,WhatIf!$B:$B,I115)&lt;=price_limit,IF(I115="Yes",1,2),"")),""))</f>
        <v/>
      </c>
      <c r="AS115" s="73" t="str">
        <f>IF(OR(J115="",VLOOKUP(J$1,Services!$A$1:$B$19,2,0)="Exclude"),"",IF($D115=1,IF(OR(price_limit="",price_limit="No Limit"),IF(J115="Yes",1,2),IF(SUMIFS(WhatIf!$G:$G,WhatIf!$A:$A,J$1,WhatIf!$B:$B,J115)&lt;=price_limit,IF(J115="Yes",1,2),"")),""))</f>
        <v/>
      </c>
      <c r="AT115" s="73" t="str">
        <f>IF(OR(K115="",VLOOKUP(K$1,Services!$A$1:$B$19,2,0)="Exclude"),"",IF($D115=1,IF(OR(price_limit="",price_limit="No Limit"),IF(K115="Yes",1,2),IF(SUMIFS(WhatIf!$G:$G,WhatIf!$A:$A,K$1,WhatIf!$B:$B,K115)&lt;=price_limit,IF(K115="Yes",1,2),"")),""))</f>
        <v/>
      </c>
      <c r="AU115" s="73" t="str">
        <f ca="1">IF(OR(L115="",VLOOKUP(L$1,Services!$A$1:$B$19,2,0)="Exclude"),"",IF($D115=1,IF(OR(price_limit="",price_limit="No Limit"),IF(L115="Yes",1,2),IF(SUMIFS(WhatIf!$G:$G,WhatIf!$A:$A,L$1,WhatIf!$B:$B,L115)&lt;=price_limit,IF(L115="Yes",1,2),"")),""))</f>
        <v/>
      </c>
      <c r="AV115" s="73" t="str">
        <f ca="1">IF(OR(M115="",VLOOKUP(M$1,Services!$A$1:$B$19,2,0)="Exclude"),"",IF($D115=1,IF(OR(price_limit="",price_limit="No Limit"),IF(M115="Yes",1,2),IF(SUMIFS(WhatIf!$G:$G,WhatIf!$A:$A,M$1,WhatIf!$B:$B,M115)&lt;=price_limit,IF(M115="Yes",1,2),"")),""))</f>
        <v/>
      </c>
      <c r="AW115" s="73" t="str">
        <f>IF(OR(N115="",VLOOKUP(N$1,Services!$A$1:$B$19,2,0)="Exclude"),"",IF($D115=1,IF(OR(price_limit="",price_limit="No Limit"),IF(N115="Yes",1,2),IF(SUMIFS(WhatIf!$G:$G,WhatIf!$A:$A,N$1,WhatIf!$B:$B,N115)&lt;=price_limit,IF(N115="Yes",1,2),"")),""))</f>
        <v/>
      </c>
      <c r="AX115" s="73" t="str">
        <f>IF(OR(O115="",VLOOKUP(O$1,Services!$A$1:$B$19,2,0)="Exclude"),"",IF($D115=1,IF(OR(price_limit="",price_limit="No Limit"),IF(O115="Yes",1,2),IF(SUMIFS(WhatIf!$G:$G,WhatIf!$A:$A,O$1,WhatIf!$B:$B,O115)&lt;=price_limit,IF(O115="Yes",1,2),"")),""))</f>
        <v/>
      </c>
      <c r="AY115" s="73" t="str">
        <f ca="1">IF(OR(P115="",VLOOKUP(P$1,Services!$A$1:$B$19,2,0)="Exclude"),"",IF($D115=1,IF(OR(price_limit="",price_limit="No Limit"),IF(P115="Yes",1,2),IF(SUMIFS(WhatIf!$G:$G,WhatIf!$A:$A,P$1,WhatIf!$B:$B,P115)&lt;=price_limit,IF(P115="Yes",1,2),"")),""))</f>
        <v/>
      </c>
      <c r="AZ115" s="73" t="str">
        <f ca="1">IF(OR(Q115="",VLOOKUP(Q$1,Services!$A$1:$B$19,2,0)="Exclude"),"",IF($D115=1,IF(OR(price_limit="",price_limit="No Limit"),IF(Q115="Yes",1,2),IF(SUMIFS(WhatIf!$G:$G,WhatIf!$A:$A,Q$1,WhatIf!$B:$B,Q115)&lt;=price_limit,IF(Q115="Yes",1,2),"")),""))</f>
        <v/>
      </c>
      <c r="BA115" s="73" t="str">
        <f ca="1">IF(OR(R115="",VLOOKUP(R$1,Services!$A$1:$B$19,2,0)="Exclude"),"",IF($D115=1,IF(OR(price_limit="",price_limit="No Limit"),IF(R115="Yes",1,2),IF(SUMIFS(WhatIf!$G:$G,WhatIf!$A:$A,R$1,WhatIf!$B:$B,R115)&lt;=price_limit,IF(R115="Yes",1,2),"")),""))</f>
        <v/>
      </c>
      <c r="BB115" s="73" t="str">
        <f>IF(OR(S115="",VLOOKUP(S$1,Services!$A$1:$B$19,2,0)="Exclude"),"",IF($D115=1,IF(OR(price_limit="",price_limit="No Limit"),IF(S115="Yes",1,2),IF(SUMIFS(WhatIf!$G:$G,WhatIf!$A:$A,S$1,WhatIf!$B:$B,S115)&lt;=price_limit,IF(S115="Yes",1,2),"")),""))</f>
        <v/>
      </c>
      <c r="BC115" s="73" t="str">
        <f>IF(OR(T115="",VLOOKUP(T$1,Services!$A$1:$B$19,2,0)="Exclude"),"",IF($D115=1,IF(OR(price_limit="",price_limit="No Limit"),IF(T115="Yes",1,2),IF(SUMIFS(WhatIf!$G:$G,WhatIf!$A:$A,T$1,WhatIf!$B:$B,T115)&lt;=price_limit,IF(T115="Yes",1,2),"")),""))</f>
        <v/>
      </c>
      <c r="BD115" s="73" t="str">
        <f ca="1">IF(OR(U115="",VLOOKUP(U$1,Services!$A$1:$B$19,2,0)="Exclude"),"",IF($D115=1,IF(OR(price_limit="",price_limit="No Limit"),IF(U115="Yes",1,2),IF(SUMIFS(WhatIf!$G:$G,WhatIf!$A:$A,U$1,WhatIf!$B:$B,U115)&lt;=price_limit,IF(U115="Yes",1,2),"")),""))</f>
        <v/>
      </c>
      <c r="BE115" s="3">
        <f t="shared" si="8"/>
        <v>0</v>
      </c>
      <c r="BF115" s="3">
        <f t="shared" si="9"/>
        <v>0</v>
      </c>
      <c r="BG115" s="3">
        <f>IF(MID(highlight_pick,1,1)="#",IF(INDEX(Analysis!$C$7:$E$7,1,VALUE(MID(highlight_pick,2,1)))&lt;&gt;"",IF(INDEX($A115:$BI115,1,MATCH(INDEX(Analysis!$C$7:$E$7,1,VALUE(MID(highlight_pick,2,1))),$1:$1,0))="",0,IF(INDEX($A115:$BI115,1,MATCH(INDEX(Analysis!$C$7:$E$7,1,VALUE(MID(highlight_pick,2,1))),$1:$1,0))="Yes",1,IF(ISNUMBER(SEARCH(INDEX($A115:$BI115,1,MATCH(INDEX(Analysis!$C$7:$E$7,1,VALUE(MID(highlight_pick,2,1))),$1:$1,0)),INDEX(Analysis!$C$9:$E$9,1,VALUE(MID(highlight_pick,2,1))))),2,0))),0),0)</f>
        <v>0</v>
      </c>
      <c r="BH115" s="3">
        <f>IF(MID(highlight_pick,1,1)="#",IF(INDEX(Analysis!$C$10:$E$10,1,VALUE(MID(highlight_pick,2,1)))&lt;&gt;"",IF(INDEX($A115:$BI115,1,MATCH(INDEX(Analysis!$C$10:$E$10,1,VALUE(MID(highlight_pick,2,1))),$1:$1,0))="",0,IF(INDEX($A115:$BI115,1,MATCH(INDEX(Analysis!$C$10:$E$10,1,VALUE(MID(highlight_pick,2,1))),$1:$1,0))="Yes",1,IF(ISNUMBER(SEARCH(INDEX($A115:$BI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row>
    <row r="116" spans="1:61" ht="24.9" x14ac:dyDescent="0.3">
      <c r="A116" s="19" t="s">
        <v>27</v>
      </c>
      <c r="B116" s="4" t="s">
        <v>324</v>
      </c>
      <c r="C116" s="4" t="s">
        <v>205</v>
      </c>
      <c r="D116" s="3" t="str">
        <f t="shared" ca="1" si="6"/>
        <v/>
      </c>
      <c r="E116" s="5" t="s">
        <v>1</v>
      </c>
      <c r="H116" s="6"/>
      <c r="I116" s="6"/>
      <c r="L116" s="5" t="s">
        <v>1</v>
      </c>
      <c r="M116" s="5" t="s">
        <v>1</v>
      </c>
      <c r="O116" s="6"/>
      <c r="P116" s="6" t="s">
        <v>291</v>
      </c>
      <c r="Q116" s="6" t="s">
        <v>318</v>
      </c>
      <c r="R116" s="6" t="s">
        <v>856</v>
      </c>
      <c r="U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7"/>
        <v/>
      </c>
      <c r="AN116" s="73" t="str">
        <f ca="1">IF(OR(E116="",VLOOKUP(E$1,Services!$A$1:$B$19,2,0)="Exclude"),"",IF($D116=1,IF(OR(price_limit="",price_limit="No Limit"),IF(E116="Yes",1,2),IF(SUMIFS(WhatIf!$G:$G,WhatIf!$A:$A,E$1,WhatIf!$B:$B,E116)&lt;=price_limit,IF(E116="Yes",1,2),"")),""))</f>
        <v/>
      </c>
      <c r="AO116" s="73" t="str">
        <f>IF(OR(F116="",VLOOKUP(F$1,Services!$A$1:$B$19,2,0)="Exclude"),"",IF($D116=1,IF(OR(price_limit="",price_limit="No Limit"),IF(F116="Yes",1,2),IF(SUMIFS(WhatIf!$G:$G,WhatIf!$A:$A,F$1,WhatIf!$B:$B,F116)&lt;=price_limit,IF(F116="Yes",1,2),"")),""))</f>
        <v/>
      </c>
      <c r="AP116" s="73" t="str">
        <f>IF(OR(G116="",VLOOKUP(G$1,Services!$A$1:$B$19,2,0)="Exclude"),"",IF($D116=1,IF(OR(price_limit="",price_limit="No Limit"),IF(G116="Yes",1,2),IF(SUMIFS(WhatIf!$G:$G,WhatIf!$A:$A,G$1,WhatIf!$B:$B,G116)&lt;=price_limit,IF(G116="Yes",1,2),"")),""))</f>
        <v/>
      </c>
      <c r="AQ116" s="73" t="str">
        <f>IF(OR(H116="",VLOOKUP(H$1,Services!$A$1:$B$19,2,0)="Exclude"),"",IF($D116=1,IF(OR(price_limit="",price_limit="No Limit"),IF(H116="Yes",1,2),IF(SUMIFS(WhatIf!$G:$G,WhatIf!$A:$A,H$1,WhatIf!$B:$B,H116)&lt;=price_limit,IF(H116="Yes",1,2),"")),""))</f>
        <v/>
      </c>
      <c r="AR116" s="73" t="str">
        <f>IF(OR(I116="",VLOOKUP(I$1,Services!$A$1:$B$19,2,0)="Exclude"),"",IF($D116=1,IF(OR(price_limit="",price_limit="No Limit"),IF(I116="Yes",1,2),IF(SUMIFS(WhatIf!$G:$G,WhatIf!$A:$A,I$1,WhatIf!$B:$B,I116)&lt;=price_limit,IF(I116="Yes",1,2),"")),""))</f>
        <v/>
      </c>
      <c r="AS116" s="73" t="str">
        <f>IF(OR(J116="",VLOOKUP(J$1,Services!$A$1:$B$19,2,0)="Exclude"),"",IF($D116=1,IF(OR(price_limit="",price_limit="No Limit"),IF(J116="Yes",1,2),IF(SUMIFS(WhatIf!$G:$G,WhatIf!$A:$A,J$1,WhatIf!$B:$B,J116)&lt;=price_limit,IF(J116="Yes",1,2),"")),""))</f>
        <v/>
      </c>
      <c r="AT116" s="73" t="str">
        <f>IF(OR(K116="",VLOOKUP(K$1,Services!$A$1:$B$19,2,0)="Exclude"),"",IF($D116=1,IF(OR(price_limit="",price_limit="No Limit"),IF(K116="Yes",1,2),IF(SUMIFS(WhatIf!$G:$G,WhatIf!$A:$A,K$1,WhatIf!$B:$B,K116)&lt;=price_limit,IF(K116="Yes",1,2),"")),""))</f>
        <v/>
      </c>
      <c r="AU116" s="73" t="str">
        <f ca="1">IF(OR(L116="",VLOOKUP(L$1,Services!$A$1:$B$19,2,0)="Exclude"),"",IF($D116=1,IF(OR(price_limit="",price_limit="No Limit"),IF(L116="Yes",1,2),IF(SUMIFS(WhatIf!$G:$G,WhatIf!$A:$A,L$1,WhatIf!$B:$B,L116)&lt;=price_limit,IF(L116="Yes",1,2),"")),""))</f>
        <v/>
      </c>
      <c r="AV116" s="73" t="str">
        <f ca="1">IF(OR(M116="",VLOOKUP(M$1,Services!$A$1:$B$19,2,0)="Exclude"),"",IF($D116=1,IF(OR(price_limit="",price_limit="No Limit"),IF(M116="Yes",1,2),IF(SUMIFS(WhatIf!$G:$G,WhatIf!$A:$A,M$1,WhatIf!$B:$B,M116)&lt;=price_limit,IF(M116="Yes",1,2),"")),""))</f>
        <v/>
      </c>
      <c r="AW116" s="73" t="str">
        <f>IF(OR(N116="",VLOOKUP(N$1,Services!$A$1:$B$19,2,0)="Exclude"),"",IF($D116=1,IF(OR(price_limit="",price_limit="No Limit"),IF(N116="Yes",1,2),IF(SUMIFS(WhatIf!$G:$G,WhatIf!$A:$A,N$1,WhatIf!$B:$B,N116)&lt;=price_limit,IF(N116="Yes",1,2),"")),""))</f>
        <v/>
      </c>
      <c r="AX116" s="73" t="str">
        <f>IF(OR(O116="",VLOOKUP(O$1,Services!$A$1:$B$19,2,0)="Exclude"),"",IF($D116=1,IF(OR(price_limit="",price_limit="No Limit"),IF(O116="Yes",1,2),IF(SUMIFS(WhatIf!$G:$G,WhatIf!$A:$A,O$1,WhatIf!$B:$B,O116)&lt;=price_limit,IF(O116="Yes",1,2),"")),""))</f>
        <v/>
      </c>
      <c r="AY116" s="73" t="str">
        <f ca="1">IF(OR(P116="",VLOOKUP(P$1,Services!$A$1:$B$19,2,0)="Exclude"),"",IF($D116=1,IF(OR(price_limit="",price_limit="No Limit"),IF(P116="Yes",1,2),IF(SUMIFS(WhatIf!$G:$G,WhatIf!$A:$A,P$1,WhatIf!$B:$B,P116)&lt;=price_limit,IF(P116="Yes",1,2),"")),""))</f>
        <v/>
      </c>
      <c r="AZ116" s="73" t="str">
        <f ca="1">IF(OR(Q116="",VLOOKUP(Q$1,Services!$A$1:$B$19,2,0)="Exclude"),"",IF($D116=1,IF(OR(price_limit="",price_limit="No Limit"),IF(Q116="Yes",1,2),IF(SUMIFS(WhatIf!$G:$G,WhatIf!$A:$A,Q$1,WhatIf!$B:$B,Q116)&lt;=price_limit,IF(Q116="Yes",1,2),"")),""))</f>
        <v/>
      </c>
      <c r="BA116" s="73" t="str">
        <f ca="1">IF(OR(R116="",VLOOKUP(R$1,Services!$A$1:$B$19,2,0)="Exclude"),"",IF($D116=1,IF(OR(price_limit="",price_limit="No Limit"),IF(R116="Yes",1,2),IF(SUMIFS(WhatIf!$G:$G,WhatIf!$A:$A,R$1,WhatIf!$B:$B,R116)&lt;=price_limit,IF(R116="Yes",1,2),"")),""))</f>
        <v/>
      </c>
      <c r="BB116" s="73" t="str">
        <f>IF(OR(S116="",VLOOKUP(S$1,Services!$A$1:$B$19,2,0)="Exclude"),"",IF($D116=1,IF(OR(price_limit="",price_limit="No Limit"),IF(S116="Yes",1,2),IF(SUMIFS(WhatIf!$G:$G,WhatIf!$A:$A,S$1,WhatIf!$B:$B,S116)&lt;=price_limit,IF(S116="Yes",1,2),"")),""))</f>
        <v/>
      </c>
      <c r="BC116" s="73" t="str">
        <f>IF(OR(T116="",VLOOKUP(T$1,Services!$A$1:$B$19,2,0)="Exclude"),"",IF($D116=1,IF(OR(price_limit="",price_limit="No Limit"),IF(T116="Yes",1,2),IF(SUMIFS(WhatIf!$G:$G,WhatIf!$A:$A,T$1,WhatIf!$B:$B,T116)&lt;=price_limit,IF(T116="Yes",1,2),"")),""))</f>
        <v/>
      </c>
      <c r="BD116" s="73" t="str">
        <f ca="1">IF(OR(U116="",VLOOKUP(U$1,Services!$A$1:$B$19,2,0)="Exclude"),"",IF($D116=1,IF(OR(price_limit="",price_limit="No Limit"),IF(U116="Yes",1,2),IF(SUMIFS(WhatIf!$G:$G,WhatIf!$A:$A,U$1,WhatIf!$B:$B,U116)&lt;=price_limit,IF(U116="Yes",1,2),"")),""))</f>
        <v/>
      </c>
      <c r="BE116" s="3">
        <f t="shared" si="8"/>
        <v>0</v>
      </c>
      <c r="BF116" s="3">
        <f t="shared" si="9"/>
        <v>0</v>
      </c>
      <c r="BG116" s="3">
        <f>IF(MID(highlight_pick,1,1)="#",IF(INDEX(Analysis!$C$7:$E$7,1,VALUE(MID(highlight_pick,2,1)))&lt;&gt;"",IF(INDEX($A116:$BI116,1,MATCH(INDEX(Analysis!$C$7:$E$7,1,VALUE(MID(highlight_pick,2,1))),$1:$1,0))="",0,IF(INDEX($A116:$BI116,1,MATCH(INDEX(Analysis!$C$7:$E$7,1,VALUE(MID(highlight_pick,2,1))),$1:$1,0))="Yes",1,IF(ISNUMBER(SEARCH(INDEX($A116:$BI116,1,MATCH(INDEX(Analysis!$C$7:$E$7,1,VALUE(MID(highlight_pick,2,1))),$1:$1,0)),INDEX(Analysis!$C$9:$E$9,1,VALUE(MID(highlight_pick,2,1))))),2,0))),0),0)</f>
        <v>0</v>
      </c>
      <c r="BH116" s="3">
        <f>IF(MID(highlight_pick,1,1)="#",IF(INDEX(Analysis!$C$10:$E$10,1,VALUE(MID(highlight_pick,2,1)))&lt;&gt;"",IF(INDEX($A116:$BI116,1,MATCH(INDEX(Analysis!$C$10:$E$10,1,VALUE(MID(highlight_pick,2,1))),$1:$1,0))="",0,IF(INDEX($A116:$BI116,1,MATCH(INDEX(Analysis!$C$10:$E$10,1,VALUE(MID(highlight_pick,2,1))),$1:$1,0))="Yes",1,IF(ISNUMBER(SEARCH(INDEX($A116:$BI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row>
    <row r="117" spans="1:61" x14ac:dyDescent="0.3">
      <c r="A117" s="19" t="s">
        <v>28</v>
      </c>
      <c r="B117" s="4" t="s">
        <v>662</v>
      </c>
      <c r="C117" s="4" t="s">
        <v>475</v>
      </c>
      <c r="D117" s="3" t="str">
        <f t="shared" ca="1" si="6"/>
        <v/>
      </c>
      <c r="F117" s="5" t="s">
        <v>1</v>
      </c>
      <c r="H117" s="5" t="s">
        <v>1</v>
      </c>
      <c r="I117" s="5" t="s">
        <v>1</v>
      </c>
      <c r="J117" s="5" t="s">
        <v>1</v>
      </c>
      <c r="K117" s="5" t="s">
        <v>1</v>
      </c>
      <c r="L117" s="5" t="s">
        <v>1</v>
      </c>
      <c r="M117" s="5" t="s">
        <v>1</v>
      </c>
      <c r="N117" s="5" t="s">
        <v>1</v>
      </c>
      <c r="O117" s="6" t="s">
        <v>1</v>
      </c>
      <c r="P117" s="6" t="s">
        <v>1</v>
      </c>
      <c r="Q117" s="6" t="s">
        <v>1</v>
      </c>
      <c r="R117" s="6"/>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7"/>
        <v/>
      </c>
      <c r="AN117" s="73" t="str">
        <f>IF(OR(E117="",VLOOKUP(E$1,Services!$A$1:$B$19,2,0)="Exclude"),"",IF($D117=1,IF(OR(price_limit="",price_limit="No Limit"),IF(E117="Yes",1,2),IF(SUMIFS(WhatIf!$G:$G,WhatIf!$A:$A,E$1,WhatIf!$B:$B,E117)&lt;=price_limit,IF(E117="Yes",1,2),"")),""))</f>
        <v/>
      </c>
      <c r="AO117" s="73" t="str">
        <f ca="1">IF(OR(F117="",VLOOKUP(F$1,Services!$A$1:$B$19,2,0)="Exclude"),"",IF($D117=1,IF(OR(price_limit="",price_limit="No Limit"),IF(F117="Yes",1,2),IF(SUMIFS(WhatIf!$G:$G,WhatIf!$A:$A,F$1,WhatIf!$B:$B,F117)&lt;=price_limit,IF(F117="Yes",1,2),"")),""))</f>
        <v/>
      </c>
      <c r="AP117" s="73" t="str">
        <f>IF(OR(G117="",VLOOKUP(G$1,Services!$A$1:$B$19,2,0)="Exclude"),"",IF($D117=1,IF(OR(price_limit="",price_limit="No Limit"),IF(G117="Yes",1,2),IF(SUMIFS(WhatIf!$G:$G,WhatIf!$A:$A,G$1,WhatIf!$B:$B,G117)&lt;=price_limit,IF(G117="Yes",1,2),"")),""))</f>
        <v/>
      </c>
      <c r="AQ117" s="73" t="str">
        <f ca="1">IF(OR(H117="",VLOOKUP(H$1,Services!$A$1:$B$19,2,0)="Exclude"),"",IF($D117=1,IF(OR(price_limit="",price_limit="No Limit"),IF(H117="Yes",1,2),IF(SUMIFS(WhatIf!$G:$G,WhatIf!$A:$A,H$1,WhatIf!$B:$B,H117)&lt;=price_limit,IF(H117="Yes",1,2),"")),""))</f>
        <v/>
      </c>
      <c r="AR117" s="73" t="str">
        <f ca="1">IF(OR(I117="",VLOOKUP(I$1,Services!$A$1:$B$19,2,0)="Exclude"),"",IF($D117=1,IF(OR(price_limit="",price_limit="No Limit"),IF(I117="Yes",1,2),IF(SUMIFS(WhatIf!$G:$G,WhatIf!$A:$A,I$1,WhatIf!$B:$B,I117)&lt;=price_limit,IF(I117="Yes",1,2),"")),""))</f>
        <v/>
      </c>
      <c r="AS117" s="73" t="str">
        <f ca="1">IF(OR(J117="",VLOOKUP(J$1,Services!$A$1:$B$19,2,0)="Exclude"),"",IF($D117=1,IF(OR(price_limit="",price_limit="No Limit"),IF(J117="Yes",1,2),IF(SUMIFS(WhatIf!$G:$G,WhatIf!$A:$A,J$1,WhatIf!$B:$B,J117)&lt;=price_limit,IF(J117="Yes",1,2),"")),""))</f>
        <v/>
      </c>
      <c r="AT117" s="73" t="str">
        <f ca="1">IF(OR(K117="",VLOOKUP(K$1,Services!$A$1:$B$19,2,0)="Exclude"),"",IF($D117=1,IF(OR(price_limit="",price_limit="No Limit"),IF(K117="Yes",1,2),IF(SUMIFS(WhatIf!$G:$G,WhatIf!$A:$A,K$1,WhatIf!$B:$B,K117)&lt;=price_limit,IF(K117="Yes",1,2),"")),""))</f>
        <v/>
      </c>
      <c r="AU117" s="73" t="str">
        <f ca="1">IF(OR(L117="",VLOOKUP(L$1,Services!$A$1:$B$19,2,0)="Exclude"),"",IF($D117=1,IF(OR(price_limit="",price_limit="No Limit"),IF(L117="Yes",1,2),IF(SUMIFS(WhatIf!$G:$G,WhatIf!$A:$A,L$1,WhatIf!$B:$B,L117)&lt;=price_limit,IF(L117="Yes",1,2),"")),""))</f>
        <v/>
      </c>
      <c r="AV117" s="73" t="str">
        <f ca="1">IF(OR(M117="",VLOOKUP(M$1,Services!$A$1:$B$19,2,0)="Exclude"),"",IF($D117=1,IF(OR(price_limit="",price_limit="No Limit"),IF(M117="Yes",1,2),IF(SUMIFS(WhatIf!$G:$G,WhatIf!$A:$A,M$1,WhatIf!$B:$B,M117)&lt;=price_limit,IF(M117="Yes",1,2),"")),""))</f>
        <v/>
      </c>
      <c r="AW117" s="73" t="str">
        <f ca="1">IF(OR(N117="",VLOOKUP(N$1,Services!$A$1:$B$19,2,0)="Exclude"),"",IF($D117=1,IF(OR(price_limit="",price_limit="No Limit"),IF(N117="Yes",1,2),IF(SUMIFS(WhatIf!$G:$G,WhatIf!$A:$A,N$1,WhatIf!$B:$B,N117)&lt;=price_limit,IF(N117="Yes",1,2),"")),""))</f>
        <v/>
      </c>
      <c r="AX117" s="73" t="str">
        <f ca="1">IF(OR(O117="",VLOOKUP(O$1,Services!$A$1:$B$19,2,0)="Exclude"),"",IF($D117=1,IF(OR(price_limit="",price_limit="No Limit"),IF(O117="Yes",1,2),IF(SUMIFS(WhatIf!$G:$G,WhatIf!$A:$A,O$1,WhatIf!$B:$B,O117)&lt;=price_limit,IF(O117="Yes",1,2),"")),""))</f>
        <v/>
      </c>
      <c r="AY117" s="73" t="str">
        <f ca="1">IF(OR(P117="",VLOOKUP(P$1,Services!$A$1:$B$19,2,0)="Exclude"),"",IF($D117=1,IF(OR(price_limit="",price_limit="No Limit"),IF(P117="Yes",1,2),IF(SUMIFS(WhatIf!$G:$G,WhatIf!$A:$A,P$1,WhatIf!$B:$B,P117)&lt;=price_limit,IF(P117="Yes",1,2),"")),""))</f>
        <v/>
      </c>
      <c r="AZ117" s="73" t="str">
        <f ca="1">IF(OR(Q117="",VLOOKUP(Q$1,Services!$A$1:$B$19,2,0)="Exclude"),"",IF($D117=1,IF(OR(price_limit="",price_limit="No Limit"),IF(Q117="Yes",1,2),IF(SUMIFS(WhatIf!$G:$G,WhatIf!$A:$A,Q$1,WhatIf!$B:$B,Q117)&lt;=price_limit,IF(Q117="Yes",1,2),"")),""))</f>
        <v/>
      </c>
      <c r="BA117" s="73" t="str">
        <f>IF(OR(R117="",VLOOKUP(R$1,Services!$A$1:$B$19,2,0)="Exclude"),"",IF($D117=1,IF(OR(price_limit="",price_limit="No Limit"),IF(R117="Yes",1,2),IF(SUMIFS(WhatIf!$G:$G,WhatIf!$A:$A,R$1,WhatIf!$B:$B,R117)&lt;=price_limit,IF(R117="Yes",1,2),"")),""))</f>
        <v/>
      </c>
      <c r="BB117" s="73" t="str">
        <f>IF(OR(S117="",VLOOKUP(S$1,Services!$A$1:$B$19,2,0)="Exclude"),"",IF($D117=1,IF(OR(price_limit="",price_limit="No Limit"),IF(S117="Yes",1,2),IF(SUMIFS(WhatIf!$G:$G,WhatIf!$A:$A,S$1,WhatIf!$B:$B,S117)&lt;=price_limit,IF(S117="Yes",1,2),"")),""))</f>
        <v/>
      </c>
      <c r="BC117" s="73" t="str">
        <f>IF(OR(T117="",VLOOKUP(T$1,Services!$A$1:$B$19,2,0)="Exclude"),"",IF($D117=1,IF(OR(price_limit="",price_limit="No Limit"),IF(T117="Yes",1,2),IF(SUMIFS(WhatIf!$G:$G,WhatIf!$A:$A,T$1,WhatIf!$B:$B,T117)&lt;=price_limit,IF(T117="Yes",1,2),"")),""))</f>
        <v/>
      </c>
      <c r="BD117" s="73" t="str">
        <f ca="1">IF(OR(U117="",VLOOKUP(U$1,Services!$A$1:$B$19,2,0)="Exclude"),"",IF($D117=1,IF(OR(price_limit="",price_limit="No Limit"),IF(U117="Yes",1,2),IF(SUMIFS(WhatIf!$G:$G,WhatIf!$A:$A,U$1,WhatIf!$B:$B,U117)&lt;=price_limit,IF(U117="Yes",1,2),"")),""))</f>
        <v/>
      </c>
      <c r="BE117" s="3">
        <f t="shared" si="8"/>
        <v>0</v>
      </c>
      <c r="BF117" s="3">
        <f t="shared" si="9"/>
        <v>0</v>
      </c>
      <c r="BG117" s="3">
        <f>IF(MID(highlight_pick,1,1)="#",IF(INDEX(Analysis!$C$7:$E$7,1,VALUE(MID(highlight_pick,2,1)))&lt;&gt;"",IF(INDEX($A117:$BI117,1,MATCH(INDEX(Analysis!$C$7:$E$7,1,VALUE(MID(highlight_pick,2,1))),$1:$1,0))="",0,IF(INDEX($A117:$BI117,1,MATCH(INDEX(Analysis!$C$7:$E$7,1,VALUE(MID(highlight_pick,2,1))),$1:$1,0))="Yes",1,IF(ISNUMBER(SEARCH(INDEX($A117:$BI117,1,MATCH(INDEX(Analysis!$C$7:$E$7,1,VALUE(MID(highlight_pick,2,1))),$1:$1,0)),INDEX(Analysis!$C$9:$E$9,1,VALUE(MID(highlight_pick,2,1))))),2,0))),0),0)</f>
        <v>0</v>
      </c>
      <c r="BH117" s="3">
        <f>IF(MID(highlight_pick,1,1)="#",IF(INDEX(Analysis!$C$10:$E$10,1,VALUE(MID(highlight_pick,2,1)))&lt;&gt;"",IF(INDEX($A117:$BI117,1,MATCH(INDEX(Analysis!$C$10:$E$10,1,VALUE(MID(highlight_pick,2,1))),$1:$1,0))="",0,IF(INDEX($A117:$BI117,1,MATCH(INDEX(Analysis!$C$10:$E$10,1,VALUE(MID(highlight_pick,2,1))),$1:$1,0))="Yes",1,IF(ISNUMBER(SEARCH(INDEX($A117:$BI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row>
    <row r="118" spans="1:61" ht="24.9" x14ac:dyDescent="0.3">
      <c r="A118" s="19" t="s">
        <v>29</v>
      </c>
      <c r="B118" s="4" t="s">
        <v>661</v>
      </c>
      <c r="C118" s="4" t="s">
        <v>475</v>
      </c>
      <c r="D118" s="3" t="str">
        <f t="shared" ca="1" si="6"/>
        <v/>
      </c>
      <c r="F118" s="5" t="s">
        <v>530</v>
      </c>
      <c r="H118" s="5" t="s">
        <v>1</v>
      </c>
      <c r="I118" s="5" t="s">
        <v>1</v>
      </c>
      <c r="J118" s="5" t="s">
        <v>1</v>
      </c>
      <c r="K118" s="5" t="s">
        <v>1</v>
      </c>
      <c r="L118" s="5" t="s">
        <v>1</v>
      </c>
      <c r="M118" s="5" t="s">
        <v>1</v>
      </c>
      <c r="O118" s="6" t="s">
        <v>1</v>
      </c>
      <c r="P118" s="6" t="s">
        <v>1</v>
      </c>
      <c r="Q118" s="6" t="s">
        <v>1</v>
      </c>
      <c r="R118" s="6"/>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7"/>
        <v/>
      </c>
      <c r="AN118" s="73" t="str">
        <f>IF(OR(E118="",VLOOKUP(E$1,Services!$A$1:$B$19,2,0)="Exclude"),"",IF($D118=1,IF(OR(price_limit="",price_limit="No Limit"),IF(E118="Yes",1,2),IF(SUMIFS(WhatIf!$G:$G,WhatIf!$A:$A,E$1,WhatIf!$B:$B,E118)&lt;=price_limit,IF(E118="Yes",1,2),"")),""))</f>
        <v/>
      </c>
      <c r="AO118" s="73" t="str">
        <f ca="1">IF(OR(F118="",VLOOKUP(F$1,Services!$A$1:$B$19,2,0)="Exclude"),"",IF($D118=1,IF(OR(price_limit="",price_limit="No Limit"),IF(F118="Yes",1,2),IF(SUMIFS(WhatIf!$G:$G,WhatIf!$A:$A,F$1,WhatIf!$B:$B,F118)&lt;=price_limit,IF(F118="Yes",1,2),"")),""))</f>
        <v/>
      </c>
      <c r="AP118" s="73" t="str">
        <f>IF(OR(G118="",VLOOKUP(G$1,Services!$A$1:$B$19,2,0)="Exclude"),"",IF($D118=1,IF(OR(price_limit="",price_limit="No Limit"),IF(G118="Yes",1,2),IF(SUMIFS(WhatIf!$G:$G,WhatIf!$A:$A,G$1,WhatIf!$B:$B,G118)&lt;=price_limit,IF(G118="Yes",1,2),"")),""))</f>
        <v/>
      </c>
      <c r="AQ118" s="73" t="str">
        <f ca="1">IF(OR(H118="",VLOOKUP(H$1,Services!$A$1:$B$19,2,0)="Exclude"),"",IF($D118=1,IF(OR(price_limit="",price_limit="No Limit"),IF(H118="Yes",1,2),IF(SUMIFS(WhatIf!$G:$G,WhatIf!$A:$A,H$1,WhatIf!$B:$B,H118)&lt;=price_limit,IF(H118="Yes",1,2),"")),""))</f>
        <v/>
      </c>
      <c r="AR118" s="73" t="str">
        <f ca="1">IF(OR(I118="",VLOOKUP(I$1,Services!$A$1:$B$19,2,0)="Exclude"),"",IF($D118=1,IF(OR(price_limit="",price_limit="No Limit"),IF(I118="Yes",1,2),IF(SUMIFS(WhatIf!$G:$G,WhatIf!$A:$A,I$1,WhatIf!$B:$B,I118)&lt;=price_limit,IF(I118="Yes",1,2),"")),""))</f>
        <v/>
      </c>
      <c r="AS118" s="73" t="str">
        <f ca="1">IF(OR(J118="",VLOOKUP(J$1,Services!$A$1:$B$19,2,0)="Exclude"),"",IF($D118=1,IF(OR(price_limit="",price_limit="No Limit"),IF(J118="Yes",1,2),IF(SUMIFS(WhatIf!$G:$G,WhatIf!$A:$A,J$1,WhatIf!$B:$B,J118)&lt;=price_limit,IF(J118="Yes",1,2),"")),""))</f>
        <v/>
      </c>
      <c r="AT118" s="73" t="str">
        <f ca="1">IF(OR(K118="",VLOOKUP(K$1,Services!$A$1:$B$19,2,0)="Exclude"),"",IF($D118=1,IF(OR(price_limit="",price_limit="No Limit"),IF(K118="Yes",1,2),IF(SUMIFS(WhatIf!$G:$G,WhatIf!$A:$A,K$1,WhatIf!$B:$B,K118)&lt;=price_limit,IF(K118="Yes",1,2),"")),""))</f>
        <v/>
      </c>
      <c r="AU118" s="73" t="str">
        <f ca="1">IF(OR(L118="",VLOOKUP(L$1,Services!$A$1:$B$19,2,0)="Exclude"),"",IF($D118=1,IF(OR(price_limit="",price_limit="No Limit"),IF(L118="Yes",1,2),IF(SUMIFS(WhatIf!$G:$G,WhatIf!$A:$A,L$1,WhatIf!$B:$B,L118)&lt;=price_limit,IF(L118="Yes",1,2),"")),""))</f>
        <v/>
      </c>
      <c r="AV118" s="73" t="str">
        <f ca="1">IF(OR(M118="",VLOOKUP(M$1,Services!$A$1:$B$19,2,0)="Exclude"),"",IF($D118=1,IF(OR(price_limit="",price_limit="No Limit"),IF(M118="Yes",1,2),IF(SUMIFS(WhatIf!$G:$G,WhatIf!$A:$A,M$1,WhatIf!$B:$B,M118)&lt;=price_limit,IF(M118="Yes",1,2),"")),""))</f>
        <v/>
      </c>
      <c r="AW118" s="73" t="str">
        <f>IF(OR(N118="",VLOOKUP(N$1,Services!$A$1:$B$19,2,0)="Exclude"),"",IF($D118=1,IF(OR(price_limit="",price_limit="No Limit"),IF(N118="Yes",1,2),IF(SUMIFS(WhatIf!$G:$G,WhatIf!$A:$A,N$1,WhatIf!$B:$B,N118)&lt;=price_limit,IF(N118="Yes",1,2),"")),""))</f>
        <v/>
      </c>
      <c r="AX118" s="73" t="str">
        <f ca="1">IF(OR(O118="",VLOOKUP(O$1,Services!$A$1:$B$19,2,0)="Exclude"),"",IF($D118=1,IF(OR(price_limit="",price_limit="No Limit"),IF(O118="Yes",1,2),IF(SUMIFS(WhatIf!$G:$G,WhatIf!$A:$A,O$1,WhatIf!$B:$B,O118)&lt;=price_limit,IF(O118="Yes",1,2),"")),""))</f>
        <v/>
      </c>
      <c r="AY118" s="73" t="str">
        <f ca="1">IF(OR(P118="",VLOOKUP(P$1,Services!$A$1:$B$19,2,0)="Exclude"),"",IF($D118=1,IF(OR(price_limit="",price_limit="No Limit"),IF(P118="Yes",1,2),IF(SUMIFS(WhatIf!$G:$G,WhatIf!$A:$A,P$1,WhatIf!$B:$B,P118)&lt;=price_limit,IF(P118="Yes",1,2),"")),""))</f>
        <v/>
      </c>
      <c r="AZ118" s="73" t="str">
        <f ca="1">IF(OR(Q118="",VLOOKUP(Q$1,Services!$A$1:$B$19,2,0)="Exclude"),"",IF($D118=1,IF(OR(price_limit="",price_limit="No Limit"),IF(Q118="Yes",1,2),IF(SUMIFS(WhatIf!$G:$G,WhatIf!$A:$A,Q$1,WhatIf!$B:$B,Q118)&lt;=price_limit,IF(Q118="Yes",1,2),"")),""))</f>
        <v/>
      </c>
      <c r="BA118" s="73" t="str">
        <f>IF(OR(R118="",VLOOKUP(R$1,Services!$A$1:$B$19,2,0)="Exclude"),"",IF($D118=1,IF(OR(price_limit="",price_limit="No Limit"),IF(R118="Yes",1,2),IF(SUMIFS(WhatIf!$G:$G,WhatIf!$A:$A,R$1,WhatIf!$B:$B,R118)&lt;=price_limit,IF(R118="Yes",1,2),"")),""))</f>
        <v/>
      </c>
      <c r="BB118" s="73" t="str">
        <f>IF(OR(S118="",VLOOKUP(S$1,Services!$A$1:$B$19,2,0)="Exclude"),"",IF($D118=1,IF(OR(price_limit="",price_limit="No Limit"),IF(S118="Yes",1,2),IF(SUMIFS(WhatIf!$G:$G,WhatIf!$A:$A,S$1,WhatIf!$B:$B,S118)&lt;=price_limit,IF(S118="Yes",1,2),"")),""))</f>
        <v/>
      </c>
      <c r="BC118" s="73" t="str">
        <f>IF(OR(T118="",VLOOKUP(T$1,Services!$A$1:$B$19,2,0)="Exclude"),"",IF($D118=1,IF(OR(price_limit="",price_limit="No Limit"),IF(T118="Yes",1,2),IF(SUMIFS(WhatIf!$G:$G,WhatIf!$A:$A,T$1,WhatIf!$B:$B,T118)&lt;=price_limit,IF(T118="Yes",1,2),"")),""))</f>
        <v/>
      </c>
      <c r="BD118" s="73" t="str">
        <f>IF(OR(U118="",VLOOKUP(U$1,Services!$A$1:$B$19,2,0)="Exclude"),"",IF($D118=1,IF(OR(price_limit="",price_limit="No Limit"),IF(U118="Yes",1,2),IF(SUMIFS(WhatIf!$G:$G,WhatIf!$A:$A,U$1,WhatIf!$B:$B,U118)&lt;=price_limit,IF(U118="Yes",1,2),"")),""))</f>
        <v/>
      </c>
      <c r="BE118" s="3">
        <f t="shared" si="8"/>
        <v>0</v>
      </c>
      <c r="BF118" s="3">
        <f t="shared" si="9"/>
        <v>0</v>
      </c>
      <c r="BG118" s="3">
        <f>IF(MID(highlight_pick,1,1)="#",IF(INDEX(Analysis!$C$7:$E$7,1,VALUE(MID(highlight_pick,2,1)))&lt;&gt;"",IF(INDEX($A118:$BI118,1,MATCH(INDEX(Analysis!$C$7:$E$7,1,VALUE(MID(highlight_pick,2,1))),$1:$1,0))="",0,IF(INDEX($A118:$BI118,1,MATCH(INDEX(Analysis!$C$7:$E$7,1,VALUE(MID(highlight_pick,2,1))),$1:$1,0))="Yes",1,IF(ISNUMBER(SEARCH(INDEX($A118:$BI118,1,MATCH(INDEX(Analysis!$C$7:$E$7,1,VALUE(MID(highlight_pick,2,1))),$1:$1,0)),INDEX(Analysis!$C$9:$E$9,1,VALUE(MID(highlight_pick,2,1))))),2,0))),0),0)</f>
        <v>0</v>
      </c>
      <c r="BH118" s="3">
        <f>IF(MID(highlight_pick,1,1)="#",IF(INDEX(Analysis!$C$10:$E$10,1,VALUE(MID(highlight_pick,2,1)))&lt;&gt;"",IF(INDEX($A118:$BI118,1,MATCH(INDEX(Analysis!$C$10:$E$10,1,VALUE(MID(highlight_pick,2,1))),$1:$1,0))="",0,IF(INDEX($A118:$BI118,1,MATCH(INDEX(Analysis!$C$10:$E$10,1,VALUE(MID(highlight_pick,2,1))),$1:$1,0))="Yes",1,IF(ISNUMBER(SEARCH(INDEX($A118:$BI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row>
    <row r="119" spans="1:61" x14ac:dyDescent="0.3">
      <c r="A119" s="19" t="s">
        <v>30</v>
      </c>
      <c r="B119" s="4" t="s">
        <v>571</v>
      </c>
      <c r="C119" s="4" t="s">
        <v>475</v>
      </c>
      <c r="D119" s="3" t="str">
        <f t="shared" ca="1" si="6"/>
        <v/>
      </c>
      <c r="F119" s="5" t="s">
        <v>530</v>
      </c>
      <c r="H119" s="5" t="s">
        <v>1</v>
      </c>
      <c r="I119" s="5" t="s">
        <v>1</v>
      </c>
      <c r="J119" s="5" t="s">
        <v>1</v>
      </c>
      <c r="K119" s="5" t="s">
        <v>1</v>
      </c>
      <c r="L119" s="5" t="s">
        <v>1</v>
      </c>
      <c r="M119" s="5" t="s">
        <v>1</v>
      </c>
      <c r="N119" s="5" t="s">
        <v>1</v>
      </c>
      <c r="O119" s="6" t="s">
        <v>1</v>
      </c>
      <c r="P119" s="6" t="s">
        <v>1</v>
      </c>
      <c r="Q119" s="6" t="s">
        <v>1</v>
      </c>
      <c r="R119" s="6"/>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7"/>
        <v/>
      </c>
      <c r="AN119" s="73" t="str">
        <f>IF(OR(E119="",VLOOKUP(E$1,Services!$A$1:$B$19,2,0)="Exclude"),"",IF($D119=1,IF(OR(price_limit="",price_limit="No Limit"),IF(E119="Yes",1,2),IF(SUMIFS(WhatIf!$G:$G,WhatIf!$A:$A,E$1,WhatIf!$B:$B,E119)&lt;=price_limit,IF(E119="Yes",1,2),"")),""))</f>
        <v/>
      </c>
      <c r="AO119" s="73" t="str">
        <f ca="1">IF(OR(F119="",VLOOKUP(F$1,Services!$A$1:$B$19,2,0)="Exclude"),"",IF($D119=1,IF(OR(price_limit="",price_limit="No Limit"),IF(F119="Yes",1,2),IF(SUMIFS(WhatIf!$G:$G,WhatIf!$A:$A,F$1,WhatIf!$B:$B,F119)&lt;=price_limit,IF(F119="Yes",1,2),"")),""))</f>
        <v/>
      </c>
      <c r="AP119" s="73" t="str">
        <f>IF(OR(G119="",VLOOKUP(G$1,Services!$A$1:$B$19,2,0)="Exclude"),"",IF($D119=1,IF(OR(price_limit="",price_limit="No Limit"),IF(G119="Yes",1,2),IF(SUMIFS(WhatIf!$G:$G,WhatIf!$A:$A,G$1,WhatIf!$B:$B,G119)&lt;=price_limit,IF(G119="Yes",1,2),"")),""))</f>
        <v/>
      </c>
      <c r="AQ119" s="73" t="str">
        <f ca="1">IF(OR(H119="",VLOOKUP(H$1,Services!$A$1:$B$19,2,0)="Exclude"),"",IF($D119=1,IF(OR(price_limit="",price_limit="No Limit"),IF(H119="Yes",1,2),IF(SUMIFS(WhatIf!$G:$G,WhatIf!$A:$A,H$1,WhatIf!$B:$B,H119)&lt;=price_limit,IF(H119="Yes",1,2),"")),""))</f>
        <v/>
      </c>
      <c r="AR119" s="73" t="str">
        <f ca="1">IF(OR(I119="",VLOOKUP(I$1,Services!$A$1:$B$19,2,0)="Exclude"),"",IF($D119=1,IF(OR(price_limit="",price_limit="No Limit"),IF(I119="Yes",1,2),IF(SUMIFS(WhatIf!$G:$G,WhatIf!$A:$A,I$1,WhatIf!$B:$B,I119)&lt;=price_limit,IF(I119="Yes",1,2),"")),""))</f>
        <v/>
      </c>
      <c r="AS119" s="73" t="str">
        <f ca="1">IF(OR(J119="",VLOOKUP(J$1,Services!$A$1:$B$19,2,0)="Exclude"),"",IF($D119=1,IF(OR(price_limit="",price_limit="No Limit"),IF(J119="Yes",1,2),IF(SUMIFS(WhatIf!$G:$G,WhatIf!$A:$A,J$1,WhatIf!$B:$B,J119)&lt;=price_limit,IF(J119="Yes",1,2),"")),""))</f>
        <v/>
      </c>
      <c r="AT119" s="73" t="str">
        <f ca="1">IF(OR(K119="",VLOOKUP(K$1,Services!$A$1:$B$19,2,0)="Exclude"),"",IF($D119=1,IF(OR(price_limit="",price_limit="No Limit"),IF(K119="Yes",1,2),IF(SUMIFS(WhatIf!$G:$G,WhatIf!$A:$A,K$1,WhatIf!$B:$B,K119)&lt;=price_limit,IF(K119="Yes",1,2),"")),""))</f>
        <v/>
      </c>
      <c r="AU119" s="73" t="str">
        <f ca="1">IF(OR(L119="",VLOOKUP(L$1,Services!$A$1:$B$19,2,0)="Exclude"),"",IF($D119=1,IF(OR(price_limit="",price_limit="No Limit"),IF(L119="Yes",1,2),IF(SUMIFS(WhatIf!$G:$G,WhatIf!$A:$A,L$1,WhatIf!$B:$B,L119)&lt;=price_limit,IF(L119="Yes",1,2),"")),""))</f>
        <v/>
      </c>
      <c r="AV119" s="73" t="str">
        <f ca="1">IF(OR(M119="",VLOOKUP(M$1,Services!$A$1:$B$19,2,0)="Exclude"),"",IF($D119=1,IF(OR(price_limit="",price_limit="No Limit"),IF(M119="Yes",1,2),IF(SUMIFS(WhatIf!$G:$G,WhatIf!$A:$A,M$1,WhatIf!$B:$B,M119)&lt;=price_limit,IF(M119="Yes",1,2),"")),""))</f>
        <v/>
      </c>
      <c r="AW119" s="73" t="str">
        <f ca="1">IF(OR(N119="",VLOOKUP(N$1,Services!$A$1:$B$19,2,0)="Exclude"),"",IF($D119=1,IF(OR(price_limit="",price_limit="No Limit"),IF(N119="Yes",1,2),IF(SUMIFS(WhatIf!$G:$G,WhatIf!$A:$A,N$1,WhatIf!$B:$B,N119)&lt;=price_limit,IF(N119="Yes",1,2),"")),""))</f>
        <v/>
      </c>
      <c r="AX119" s="73" t="str">
        <f ca="1">IF(OR(O119="",VLOOKUP(O$1,Services!$A$1:$B$19,2,0)="Exclude"),"",IF($D119=1,IF(OR(price_limit="",price_limit="No Limit"),IF(O119="Yes",1,2),IF(SUMIFS(WhatIf!$G:$G,WhatIf!$A:$A,O$1,WhatIf!$B:$B,O119)&lt;=price_limit,IF(O119="Yes",1,2),"")),""))</f>
        <v/>
      </c>
      <c r="AY119" s="73" t="str">
        <f ca="1">IF(OR(P119="",VLOOKUP(P$1,Services!$A$1:$B$19,2,0)="Exclude"),"",IF($D119=1,IF(OR(price_limit="",price_limit="No Limit"),IF(P119="Yes",1,2),IF(SUMIFS(WhatIf!$G:$G,WhatIf!$A:$A,P$1,WhatIf!$B:$B,P119)&lt;=price_limit,IF(P119="Yes",1,2),"")),""))</f>
        <v/>
      </c>
      <c r="AZ119" s="73" t="str">
        <f ca="1">IF(OR(Q119="",VLOOKUP(Q$1,Services!$A$1:$B$19,2,0)="Exclude"),"",IF($D119=1,IF(OR(price_limit="",price_limit="No Limit"),IF(Q119="Yes",1,2),IF(SUMIFS(WhatIf!$G:$G,WhatIf!$A:$A,Q$1,WhatIf!$B:$B,Q119)&lt;=price_limit,IF(Q119="Yes",1,2),"")),""))</f>
        <v/>
      </c>
      <c r="BA119" s="73" t="str">
        <f>IF(OR(R119="",VLOOKUP(R$1,Services!$A$1:$B$19,2,0)="Exclude"),"",IF($D119=1,IF(OR(price_limit="",price_limit="No Limit"),IF(R119="Yes",1,2),IF(SUMIFS(WhatIf!$G:$G,WhatIf!$A:$A,R$1,WhatIf!$B:$B,R119)&lt;=price_limit,IF(R119="Yes",1,2),"")),""))</f>
        <v/>
      </c>
      <c r="BB119" s="73" t="str">
        <f>IF(OR(S119="",VLOOKUP(S$1,Services!$A$1:$B$19,2,0)="Exclude"),"",IF($D119=1,IF(OR(price_limit="",price_limit="No Limit"),IF(S119="Yes",1,2),IF(SUMIFS(WhatIf!$G:$G,WhatIf!$A:$A,S$1,WhatIf!$B:$B,S119)&lt;=price_limit,IF(S119="Yes",1,2),"")),""))</f>
        <v/>
      </c>
      <c r="BC119" s="73" t="str">
        <f>IF(OR(T119="",VLOOKUP(T$1,Services!$A$1:$B$19,2,0)="Exclude"),"",IF($D119=1,IF(OR(price_limit="",price_limit="No Limit"),IF(T119="Yes",1,2),IF(SUMIFS(WhatIf!$G:$G,WhatIf!$A:$A,T$1,WhatIf!$B:$B,T119)&lt;=price_limit,IF(T119="Yes",1,2),"")),""))</f>
        <v/>
      </c>
      <c r="BD119" s="73" t="str">
        <f>IF(OR(U119="",VLOOKUP(U$1,Services!$A$1:$B$19,2,0)="Exclude"),"",IF($D119=1,IF(OR(price_limit="",price_limit="No Limit"),IF(U119="Yes",1,2),IF(SUMIFS(WhatIf!$G:$G,WhatIf!$A:$A,U$1,WhatIf!$B:$B,U119)&lt;=price_limit,IF(U119="Yes",1,2),"")),""))</f>
        <v/>
      </c>
      <c r="BE119" s="3">
        <f t="shared" si="8"/>
        <v>0</v>
      </c>
      <c r="BF119" s="3">
        <f t="shared" si="9"/>
        <v>0</v>
      </c>
      <c r="BG119" s="3">
        <f>IF(MID(highlight_pick,1,1)="#",IF(INDEX(Analysis!$C$7:$E$7,1,VALUE(MID(highlight_pick,2,1)))&lt;&gt;"",IF(INDEX($A119:$BI119,1,MATCH(INDEX(Analysis!$C$7:$E$7,1,VALUE(MID(highlight_pick,2,1))),$1:$1,0))="",0,IF(INDEX($A119:$BI119,1,MATCH(INDEX(Analysis!$C$7:$E$7,1,VALUE(MID(highlight_pick,2,1))),$1:$1,0))="Yes",1,IF(ISNUMBER(SEARCH(INDEX($A119:$BI119,1,MATCH(INDEX(Analysis!$C$7:$E$7,1,VALUE(MID(highlight_pick,2,1))),$1:$1,0)),INDEX(Analysis!$C$9:$E$9,1,VALUE(MID(highlight_pick,2,1))))),2,0))),0),0)</f>
        <v>0</v>
      </c>
      <c r="BH119" s="3">
        <f>IF(MID(highlight_pick,1,1)="#",IF(INDEX(Analysis!$C$10:$E$10,1,VALUE(MID(highlight_pick,2,1)))&lt;&gt;"",IF(INDEX($A119:$BI119,1,MATCH(INDEX(Analysis!$C$10:$E$10,1,VALUE(MID(highlight_pick,2,1))),$1:$1,0))="",0,IF(INDEX($A119:$BI119,1,MATCH(INDEX(Analysis!$C$10:$E$10,1,VALUE(MID(highlight_pick,2,1))),$1:$1,0))="Yes",1,IF(ISNUMBER(SEARCH(INDEX($A119:$BI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row>
    <row r="120" spans="1:61" ht="24.9" x14ac:dyDescent="0.3">
      <c r="A120" s="19" t="s">
        <v>178</v>
      </c>
      <c r="B120" s="4" t="s">
        <v>231</v>
      </c>
      <c r="C120" s="4" t="s">
        <v>205</v>
      </c>
      <c r="D120" s="3" t="str">
        <f t="shared" ca="1" si="6"/>
        <v/>
      </c>
      <c r="E120" s="5" t="s">
        <v>1</v>
      </c>
      <c r="F120" s="5" t="s">
        <v>532</v>
      </c>
      <c r="G120" s="5" t="s">
        <v>532</v>
      </c>
      <c r="H120" s="6"/>
      <c r="I120" s="6"/>
      <c r="L120" s="5" t="s">
        <v>1</v>
      </c>
      <c r="M120" s="5" t="s">
        <v>1</v>
      </c>
      <c r="O120" s="6"/>
      <c r="P120" s="6" t="s">
        <v>291</v>
      </c>
      <c r="Q120" s="6" t="s">
        <v>317</v>
      </c>
      <c r="R120" s="6" t="s">
        <v>856</v>
      </c>
      <c r="U120" s="5" t="s">
        <v>1</v>
      </c>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7"/>
        <v/>
      </c>
      <c r="AN120" s="73" t="str">
        <f ca="1">IF(OR(E120="",VLOOKUP(E$1,Services!$A$1:$B$19,2,0)="Exclude"),"",IF($D120=1,IF(OR(price_limit="",price_limit="No Limit"),IF(E120="Yes",1,2),IF(SUMIFS(WhatIf!$G:$G,WhatIf!$A:$A,E$1,WhatIf!$B:$B,E120)&lt;=price_limit,IF(E120="Yes",1,2),"")),""))</f>
        <v/>
      </c>
      <c r="AO120" s="73" t="str">
        <f ca="1">IF(OR(F120="",VLOOKUP(F$1,Services!$A$1:$B$19,2,0)="Exclude"),"",IF($D120=1,IF(OR(price_limit="",price_limit="No Limit"),IF(F120="Yes",1,2),IF(SUMIFS(WhatIf!$G:$G,WhatIf!$A:$A,F$1,WhatIf!$B:$B,F120)&lt;=price_limit,IF(F120="Yes",1,2),"")),""))</f>
        <v/>
      </c>
      <c r="AP120" s="73" t="str">
        <f ca="1">IF(OR(G120="",VLOOKUP(G$1,Services!$A$1:$B$19,2,0)="Exclude"),"",IF($D120=1,IF(OR(price_limit="",price_limit="No Limit"),IF(G120="Yes",1,2),IF(SUMIFS(WhatIf!$G:$G,WhatIf!$A:$A,G$1,WhatIf!$B:$B,G120)&lt;=price_limit,IF(G120="Yes",1,2),"")),""))</f>
        <v/>
      </c>
      <c r="AQ120" s="73" t="str">
        <f>IF(OR(H120="",VLOOKUP(H$1,Services!$A$1:$B$19,2,0)="Exclude"),"",IF($D120=1,IF(OR(price_limit="",price_limit="No Limit"),IF(H120="Yes",1,2),IF(SUMIFS(WhatIf!$G:$G,WhatIf!$A:$A,H$1,WhatIf!$B:$B,H120)&lt;=price_limit,IF(H120="Yes",1,2),"")),""))</f>
        <v/>
      </c>
      <c r="AR120" s="73" t="str">
        <f>IF(OR(I120="",VLOOKUP(I$1,Services!$A$1:$B$19,2,0)="Exclude"),"",IF($D120=1,IF(OR(price_limit="",price_limit="No Limit"),IF(I120="Yes",1,2),IF(SUMIFS(WhatIf!$G:$G,WhatIf!$A:$A,I$1,WhatIf!$B:$B,I120)&lt;=price_limit,IF(I120="Yes",1,2),"")),""))</f>
        <v/>
      </c>
      <c r="AS120" s="73" t="str">
        <f>IF(OR(J120="",VLOOKUP(J$1,Services!$A$1:$B$19,2,0)="Exclude"),"",IF($D120=1,IF(OR(price_limit="",price_limit="No Limit"),IF(J120="Yes",1,2),IF(SUMIFS(WhatIf!$G:$G,WhatIf!$A:$A,J$1,WhatIf!$B:$B,J120)&lt;=price_limit,IF(J120="Yes",1,2),"")),""))</f>
        <v/>
      </c>
      <c r="AT120" s="73" t="str">
        <f>IF(OR(K120="",VLOOKUP(K$1,Services!$A$1:$B$19,2,0)="Exclude"),"",IF($D120=1,IF(OR(price_limit="",price_limit="No Limit"),IF(K120="Yes",1,2),IF(SUMIFS(WhatIf!$G:$G,WhatIf!$A:$A,K$1,WhatIf!$B:$B,K120)&lt;=price_limit,IF(K120="Yes",1,2),"")),""))</f>
        <v/>
      </c>
      <c r="AU120" s="73" t="str">
        <f ca="1">IF(OR(L120="",VLOOKUP(L$1,Services!$A$1:$B$19,2,0)="Exclude"),"",IF($D120=1,IF(OR(price_limit="",price_limit="No Limit"),IF(L120="Yes",1,2),IF(SUMIFS(WhatIf!$G:$G,WhatIf!$A:$A,L$1,WhatIf!$B:$B,L120)&lt;=price_limit,IF(L120="Yes",1,2),"")),""))</f>
        <v/>
      </c>
      <c r="AV120" s="73" t="str">
        <f ca="1">IF(OR(M120="",VLOOKUP(M$1,Services!$A$1:$B$19,2,0)="Exclude"),"",IF($D120=1,IF(OR(price_limit="",price_limit="No Limit"),IF(M120="Yes",1,2),IF(SUMIFS(WhatIf!$G:$G,WhatIf!$A:$A,M$1,WhatIf!$B:$B,M120)&lt;=price_limit,IF(M120="Yes",1,2),"")),""))</f>
        <v/>
      </c>
      <c r="AW120" s="73" t="str">
        <f>IF(OR(N120="",VLOOKUP(N$1,Services!$A$1:$B$19,2,0)="Exclude"),"",IF($D120=1,IF(OR(price_limit="",price_limit="No Limit"),IF(N120="Yes",1,2),IF(SUMIFS(WhatIf!$G:$G,WhatIf!$A:$A,N$1,WhatIf!$B:$B,N120)&lt;=price_limit,IF(N120="Yes",1,2),"")),""))</f>
        <v/>
      </c>
      <c r="AX120" s="73" t="str">
        <f>IF(OR(O120="",VLOOKUP(O$1,Services!$A$1:$B$19,2,0)="Exclude"),"",IF($D120=1,IF(OR(price_limit="",price_limit="No Limit"),IF(O120="Yes",1,2),IF(SUMIFS(WhatIf!$G:$G,WhatIf!$A:$A,O$1,WhatIf!$B:$B,O120)&lt;=price_limit,IF(O120="Yes",1,2),"")),""))</f>
        <v/>
      </c>
      <c r="AY120" s="73" t="str">
        <f ca="1">IF(OR(P120="",VLOOKUP(P$1,Services!$A$1:$B$19,2,0)="Exclude"),"",IF($D120=1,IF(OR(price_limit="",price_limit="No Limit"),IF(P120="Yes",1,2),IF(SUMIFS(WhatIf!$G:$G,WhatIf!$A:$A,P$1,WhatIf!$B:$B,P120)&lt;=price_limit,IF(P120="Yes",1,2),"")),""))</f>
        <v/>
      </c>
      <c r="AZ120" s="73" t="str">
        <f ca="1">IF(OR(Q120="",VLOOKUP(Q$1,Services!$A$1:$B$19,2,0)="Exclude"),"",IF($D120=1,IF(OR(price_limit="",price_limit="No Limit"),IF(Q120="Yes",1,2),IF(SUMIFS(WhatIf!$G:$G,WhatIf!$A:$A,Q$1,WhatIf!$B:$B,Q120)&lt;=price_limit,IF(Q120="Yes",1,2),"")),""))</f>
        <v/>
      </c>
      <c r="BA120" s="73" t="str">
        <f ca="1">IF(OR(R120="",VLOOKUP(R$1,Services!$A$1:$B$19,2,0)="Exclude"),"",IF($D120=1,IF(OR(price_limit="",price_limit="No Limit"),IF(R120="Yes",1,2),IF(SUMIFS(WhatIf!$G:$G,WhatIf!$A:$A,R$1,WhatIf!$B:$B,R120)&lt;=price_limit,IF(R120="Yes",1,2),"")),""))</f>
        <v/>
      </c>
      <c r="BB120" s="73" t="str">
        <f>IF(OR(S120="",VLOOKUP(S$1,Services!$A$1:$B$19,2,0)="Exclude"),"",IF($D120=1,IF(OR(price_limit="",price_limit="No Limit"),IF(S120="Yes",1,2),IF(SUMIFS(WhatIf!$G:$G,WhatIf!$A:$A,S$1,WhatIf!$B:$B,S120)&lt;=price_limit,IF(S120="Yes",1,2),"")),""))</f>
        <v/>
      </c>
      <c r="BC120" s="73" t="str">
        <f>IF(OR(T120="",VLOOKUP(T$1,Services!$A$1:$B$19,2,0)="Exclude"),"",IF($D120=1,IF(OR(price_limit="",price_limit="No Limit"),IF(T120="Yes",1,2),IF(SUMIFS(WhatIf!$G:$G,WhatIf!$A:$A,T$1,WhatIf!$B:$B,T120)&lt;=price_limit,IF(T120="Yes",1,2),"")),""))</f>
        <v/>
      </c>
      <c r="BD120" s="73" t="str">
        <f ca="1">IF(OR(U120="",VLOOKUP(U$1,Services!$A$1:$B$19,2,0)="Exclude"),"",IF($D120=1,IF(OR(price_limit="",price_limit="No Limit"),IF(U120="Yes",1,2),IF(SUMIFS(WhatIf!$G:$G,WhatIf!$A:$A,U$1,WhatIf!$B:$B,U120)&lt;=price_limit,IF(U120="Yes",1,2),"")),""))</f>
        <v/>
      </c>
      <c r="BE120" s="3">
        <f t="shared" si="8"/>
        <v>0</v>
      </c>
      <c r="BF120" s="3">
        <f t="shared" si="9"/>
        <v>0</v>
      </c>
      <c r="BG120" s="3">
        <f>IF(MID(highlight_pick,1,1)="#",IF(INDEX(Analysis!$C$7:$E$7,1,VALUE(MID(highlight_pick,2,1)))&lt;&gt;"",IF(INDEX($A120:$BI120,1,MATCH(INDEX(Analysis!$C$7:$E$7,1,VALUE(MID(highlight_pick,2,1))),$1:$1,0))="",0,IF(INDEX($A120:$BI120,1,MATCH(INDEX(Analysis!$C$7:$E$7,1,VALUE(MID(highlight_pick,2,1))),$1:$1,0))="Yes",1,IF(ISNUMBER(SEARCH(INDEX($A120:$BI120,1,MATCH(INDEX(Analysis!$C$7:$E$7,1,VALUE(MID(highlight_pick,2,1))),$1:$1,0)),INDEX(Analysis!$C$9:$E$9,1,VALUE(MID(highlight_pick,2,1))))),2,0))),0),0)</f>
        <v>0</v>
      </c>
      <c r="BH120" s="3">
        <f>IF(MID(highlight_pick,1,1)="#",IF(INDEX(Analysis!$C$10:$E$10,1,VALUE(MID(highlight_pick,2,1)))&lt;&gt;"",IF(INDEX($A120:$BI120,1,MATCH(INDEX(Analysis!$C$10:$E$10,1,VALUE(MID(highlight_pick,2,1))),$1:$1,0))="",0,IF(INDEX($A120:$BI120,1,MATCH(INDEX(Analysis!$C$10:$E$10,1,VALUE(MID(highlight_pick,2,1))),$1:$1,0))="Yes",1,IF(ISNUMBER(SEARCH(INDEX($A120:$BI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row>
    <row r="121" spans="1:61" x14ac:dyDescent="0.3">
      <c r="A121" s="19" t="s">
        <v>575</v>
      </c>
      <c r="C121" s="4" t="s">
        <v>291</v>
      </c>
      <c r="D121" s="3" t="str">
        <f t="shared" ca="1" si="6"/>
        <v/>
      </c>
      <c r="F121" s="5" t="s">
        <v>539</v>
      </c>
      <c r="G121" s="5" t="s">
        <v>539</v>
      </c>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7"/>
        <v/>
      </c>
      <c r="AN121" s="73" t="str">
        <f>IF(OR(E121="",VLOOKUP(E$1,Services!$A$1:$B$19,2,0)="Exclude"),"",IF($D121=1,IF(OR(price_limit="",price_limit="No Limit"),IF(E121="Yes",1,2),IF(SUMIFS(WhatIf!$G:$G,WhatIf!$A:$A,E$1,WhatIf!$B:$B,E121)&lt;=price_limit,IF(E121="Yes",1,2),"")),""))</f>
        <v/>
      </c>
      <c r="AO121" s="73" t="str">
        <f ca="1">IF(OR(F121="",VLOOKUP(F$1,Services!$A$1:$B$19,2,0)="Exclude"),"",IF($D121=1,IF(OR(price_limit="",price_limit="No Limit"),IF(F121="Yes",1,2),IF(SUMIFS(WhatIf!$G:$G,WhatIf!$A:$A,F$1,WhatIf!$B:$B,F121)&lt;=price_limit,IF(F121="Yes",1,2),"")),""))</f>
        <v/>
      </c>
      <c r="AP121" s="73" t="str">
        <f ca="1">IF(OR(G121="",VLOOKUP(G$1,Services!$A$1:$B$19,2,0)="Exclude"),"",IF($D121=1,IF(OR(price_limit="",price_limit="No Limit"),IF(G121="Yes",1,2),IF(SUMIFS(WhatIf!$G:$G,WhatIf!$A:$A,G$1,WhatIf!$B:$B,G121)&lt;=price_limit,IF(G121="Yes",1,2),"")),""))</f>
        <v/>
      </c>
      <c r="AQ121" s="73" t="str">
        <f>IF(OR(H121="",VLOOKUP(H$1,Services!$A$1:$B$19,2,0)="Exclude"),"",IF($D121=1,IF(OR(price_limit="",price_limit="No Limit"),IF(H121="Yes",1,2),IF(SUMIFS(WhatIf!$G:$G,WhatIf!$A:$A,H$1,WhatIf!$B:$B,H121)&lt;=price_limit,IF(H121="Yes",1,2),"")),""))</f>
        <v/>
      </c>
      <c r="AR121" s="73" t="str">
        <f>IF(OR(I121="",VLOOKUP(I$1,Services!$A$1:$B$19,2,0)="Exclude"),"",IF($D121=1,IF(OR(price_limit="",price_limit="No Limit"),IF(I121="Yes",1,2),IF(SUMIFS(WhatIf!$G:$G,WhatIf!$A:$A,I$1,WhatIf!$B:$B,I121)&lt;=price_limit,IF(I121="Yes",1,2),"")),""))</f>
        <v/>
      </c>
      <c r="AS121" s="73" t="str">
        <f>IF(OR(J121="",VLOOKUP(J$1,Services!$A$1:$B$19,2,0)="Exclude"),"",IF($D121=1,IF(OR(price_limit="",price_limit="No Limit"),IF(J121="Yes",1,2),IF(SUMIFS(WhatIf!$G:$G,WhatIf!$A:$A,J$1,WhatIf!$B:$B,J121)&lt;=price_limit,IF(J121="Yes",1,2),"")),""))</f>
        <v/>
      </c>
      <c r="AT121" s="73" t="str">
        <f>IF(OR(K121="",VLOOKUP(K$1,Services!$A$1:$B$19,2,0)="Exclude"),"",IF($D121=1,IF(OR(price_limit="",price_limit="No Limit"),IF(K121="Yes",1,2),IF(SUMIFS(WhatIf!$G:$G,WhatIf!$A:$A,K$1,WhatIf!$B:$B,K121)&lt;=price_limit,IF(K121="Yes",1,2),"")),""))</f>
        <v/>
      </c>
      <c r="AU121" s="73" t="str">
        <f>IF(OR(L121="",VLOOKUP(L$1,Services!$A$1:$B$19,2,0)="Exclude"),"",IF($D121=1,IF(OR(price_limit="",price_limit="No Limit"),IF(L121="Yes",1,2),IF(SUMIFS(WhatIf!$G:$G,WhatIf!$A:$A,L$1,WhatIf!$B:$B,L121)&lt;=price_limit,IF(L121="Yes",1,2),"")),""))</f>
        <v/>
      </c>
      <c r="AV121" s="73" t="str">
        <f>IF(OR(M121="",VLOOKUP(M$1,Services!$A$1:$B$19,2,0)="Exclude"),"",IF($D121=1,IF(OR(price_limit="",price_limit="No Limit"),IF(M121="Yes",1,2),IF(SUMIFS(WhatIf!$G:$G,WhatIf!$A:$A,M$1,WhatIf!$B:$B,M121)&lt;=price_limit,IF(M121="Yes",1,2),"")),""))</f>
        <v/>
      </c>
      <c r="AW121" s="73" t="str">
        <f>IF(OR(N121="",VLOOKUP(N$1,Services!$A$1:$B$19,2,0)="Exclude"),"",IF($D121=1,IF(OR(price_limit="",price_limit="No Limit"),IF(N121="Yes",1,2),IF(SUMIFS(WhatIf!$G:$G,WhatIf!$A:$A,N$1,WhatIf!$B:$B,N121)&lt;=price_limit,IF(N121="Yes",1,2),"")),""))</f>
        <v/>
      </c>
      <c r="AX121" s="73" t="str">
        <f>IF(OR(O121="",VLOOKUP(O$1,Services!$A$1:$B$19,2,0)="Exclude"),"",IF($D121=1,IF(OR(price_limit="",price_limit="No Limit"),IF(O121="Yes",1,2),IF(SUMIFS(WhatIf!$G:$G,WhatIf!$A:$A,O$1,WhatIf!$B:$B,O121)&lt;=price_limit,IF(O121="Yes",1,2),"")),""))</f>
        <v/>
      </c>
      <c r="AY121" s="73" t="str">
        <f>IF(OR(P121="",VLOOKUP(P$1,Services!$A$1:$B$19,2,0)="Exclude"),"",IF($D121=1,IF(OR(price_limit="",price_limit="No Limit"),IF(P121="Yes",1,2),IF(SUMIFS(WhatIf!$G:$G,WhatIf!$A:$A,P$1,WhatIf!$B:$B,P121)&lt;=price_limit,IF(P121="Yes",1,2),"")),""))</f>
        <v/>
      </c>
      <c r="AZ121" s="73" t="str">
        <f>IF(OR(Q121="",VLOOKUP(Q$1,Services!$A$1:$B$19,2,0)="Exclude"),"",IF($D121=1,IF(OR(price_limit="",price_limit="No Limit"),IF(Q121="Yes",1,2),IF(SUMIFS(WhatIf!$G:$G,WhatIf!$A:$A,Q$1,WhatIf!$B:$B,Q121)&lt;=price_limit,IF(Q121="Yes",1,2),"")),""))</f>
        <v/>
      </c>
      <c r="BA121" s="73" t="str">
        <f>IF(OR(R121="",VLOOKUP(R$1,Services!$A$1:$B$19,2,0)="Exclude"),"",IF($D121=1,IF(OR(price_limit="",price_limit="No Limit"),IF(R121="Yes",1,2),IF(SUMIFS(WhatIf!$G:$G,WhatIf!$A:$A,R$1,WhatIf!$B:$B,R121)&lt;=price_limit,IF(R121="Yes",1,2),"")),""))</f>
        <v/>
      </c>
      <c r="BB121" s="73" t="str">
        <f>IF(OR(S121="",VLOOKUP(S$1,Services!$A$1:$B$19,2,0)="Exclude"),"",IF($D121=1,IF(OR(price_limit="",price_limit="No Limit"),IF(S121="Yes",1,2),IF(SUMIFS(WhatIf!$G:$G,WhatIf!$A:$A,S$1,WhatIf!$B:$B,S121)&lt;=price_limit,IF(S121="Yes",1,2),"")),""))</f>
        <v/>
      </c>
      <c r="BC121" s="73" t="str">
        <f>IF(OR(T121="",VLOOKUP(T$1,Services!$A$1:$B$19,2,0)="Exclude"),"",IF($D121=1,IF(OR(price_limit="",price_limit="No Limit"),IF(T121="Yes",1,2),IF(SUMIFS(WhatIf!$G:$G,WhatIf!$A:$A,T$1,WhatIf!$B:$B,T121)&lt;=price_limit,IF(T121="Yes",1,2),"")),""))</f>
        <v/>
      </c>
      <c r="BD121" s="73" t="str">
        <f>IF(OR(U121="",VLOOKUP(U$1,Services!$A$1:$B$19,2,0)="Exclude"),"",IF($D121=1,IF(OR(price_limit="",price_limit="No Limit"),IF(U121="Yes",1,2),IF(SUMIFS(WhatIf!$G:$G,WhatIf!$A:$A,U$1,WhatIf!$B:$B,U121)&lt;=price_limit,IF(U121="Yes",1,2),"")),""))</f>
        <v/>
      </c>
      <c r="BE121" s="3">
        <f t="shared" si="8"/>
        <v>0</v>
      </c>
      <c r="BF121" s="3">
        <f t="shared" si="9"/>
        <v>0</v>
      </c>
      <c r="BG121" s="3">
        <f>IF(MID(highlight_pick,1,1)="#",IF(INDEX(Analysis!$C$7:$E$7,1,VALUE(MID(highlight_pick,2,1)))&lt;&gt;"",IF(INDEX($A121:$BI121,1,MATCH(INDEX(Analysis!$C$7:$E$7,1,VALUE(MID(highlight_pick,2,1))),$1:$1,0))="",0,IF(INDEX($A121:$BI121,1,MATCH(INDEX(Analysis!$C$7:$E$7,1,VALUE(MID(highlight_pick,2,1))),$1:$1,0))="Yes",1,IF(ISNUMBER(SEARCH(INDEX($A121:$BI121,1,MATCH(INDEX(Analysis!$C$7:$E$7,1,VALUE(MID(highlight_pick,2,1))),$1:$1,0)),INDEX(Analysis!$C$9:$E$9,1,VALUE(MID(highlight_pick,2,1))))),2,0))),0),0)</f>
        <v>0</v>
      </c>
      <c r="BH121" s="3">
        <f>IF(MID(highlight_pick,1,1)="#",IF(INDEX(Analysis!$C$10:$E$10,1,VALUE(MID(highlight_pick,2,1)))&lt;&gt;"",IF(INDEX($A121:$BI121,1,MATCH(INDEX(Analysis!$C$10:$E$10,1,VALUE(MID(highlight_pick,2,1))),$1:$1,0))="",0,IF(INDEX($A121:$BI121,1,MATCH(INDEX(Analysis!$C$10:$E$10,1,VALUE(MID(highlight_pick,2,1))),$1:$1,0))="Yes",1,IF(ISNUMBER(SEARCH(INDEX($A121:$BI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row>
    <row r="122" spans="1:61" x14ac:dyDescent="0.3">
      <c r="A122" s="19" t="s">
        <v>572</v>
      </c>
      <c r="C122" s="4" t="s">
        <v>205</v>
      </c>
      <c r="D122" s="3" t="str">
        <f t="shared" ca="1" si="6"/>
        <v/>
      </c>
      <c r="F122" s="5" t="s">
        <v>540</v>
      </c>
      <c r="G122" s="5" t="s">
        <v>540</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7"/>
        <v/>
      </c>
      <c r="AN122" s="73" t="str">
        <f>IF(OR(E122="",VLOOKUP(E$1,Services!$A$1:$B$19,2,0)="Exclude"),"",IF($D122=1,IF(OR(price_limit="",price_limit="No Limit"),IF(E122="Yes",1,2),IF(SUMIFS(WhatIf!$G:$G,WhatIf!$A:$A,E$1,WhatIf!$B:$B,E122)&lt;=price_limit,IF(E122="Yes",1,2),"")),""))</f>
        <v/>
      </c>
      <c r="AO122" s="73" t="str">
        <f ca="1">IF(OR(F122="",VLOOKUP(F$1,Services!$A$1:$B$19,2,0)="Exclude"),"",IF($D122=1,IF(OR(price_limit="",price_limit="No Limit"),IF(F122="Yes",1,2),IF(SUMIFS(WhatIf!$G:$G,WhatIf!$A:$A,F$1,WhatIf!$B:$B,F122)&lt;=price_limit,IF(F122="Yes",1,2),"")),""))</f>
        <v/>
      </c>
      <c r="AP122" s="73" t="str">
        <f ca="1">IF(OR(G122="",VLOOKUP(G$1,Services!$A$1:$B$19,2,0)="Exclude"),"",IF($D122=1,IF(OR(price_limit="",price_limit="No Limit"),IF(G122="Yes",1,2),IF(SUMIFS(WhatIf!$G:$G,WhatIf!$A:$A,G$1,WhatIf!$B:$B,G122)&lt;=price_limit,IF(G122="Yes",1,2),"")),""))</f>
        <v/>
      </c>
      <c r="AQ122" s="73" t="str">
        <f>IF(OR(H122="",VLOOKUP(H$1,Services!$A$1:$B$19,2,0)="Exclude"),"",IF($D122=1,IF(OR(price_limit="",price_limit="No Limit"),IF(H122="Yes",1,2),IF(SUMIFS(WhatIf!$G:$G,WhatIf!$A:$A,H$1,WhatIf!$B:$B,H122)&lt;=price_limit,IF(H122="Yes",1,2),"")),""))</f>
        <v/>
      </c>
      <c r="AR122" s="73" t="str">
        <f>IF(OR(I122="",VLOOKUP(I$1,Services!$A$1:$B$19,2,0)="Exclude"),"",IF($D122=1,IF(OR(price_limit="",price_limit="No Limit"),IF(I122="Yes",1,2),IF(SUMIFS(WhatIf!$G:$G,WhatIf!$A:$A,I$1,WhatIf!$B:$B,I122)&lt;=price_limit,IF(I122="Yes",1,2),"")),""))</f>
        <v/>
      </c>
      <c r="AS122" s="73" t="str">
        <f>IF(OR(J122="",VLOOKUP(J$1,Services!$A$1:$B$19,2,0)="Exclude"),"",IF($D122=1,IF(OR(price_limit="",price_limit="No Limit"),IF(J122="Yes",1,2),IF(SUMIFS(WhatIf!$G:$G,WhatIf!$A:$A,J$1,WhatIf!$B:$B,J122)&lt;=price_limit,IF(J122="Yes",1,2),"")),""))</f>
        <v/>
      </c>
      <c r="AT122" s="73" t="str">
        <f>IF(OR(K122="",VLOOKUP(K$1,Services!$A$1:$B$19,2,0)="Exclude"),"",IF($D122=1,IF(OR(price_limit="",price_limit="No Limit"),IF(K122="Yes",1,2),IF(SUMIFS(WhatIf!$G:$G,WhatIf!$A:$A,K$1,WhatIf!$B:$B,K122)&lt;=price_limit,IF(K122="Yes",1,2),"")),""))</f>
        <v/>
      </c>
      <c r="AU122" s="73" t="str">
        <f>IF(OR(L122="",VLOOKUP(L$1,Services!$A$1:$B$19,2,0)="Exclude"),"",IF($D122=1,IF(OR(price_limit="",price_limit="No Limit"),IF(L122="Yes",1,2),IF(SUMIFS(WhatIf!$G:$G,WhatIf!$A:$A,L$1,WhatIf!$B:$B,L122)&lt;=price_limit,IF(L122="Yes",1,2),"")),""))</f>
        <v/>
      </c>
      <c r="AV122" s="73" t="str">
        <f>IF(OR(M122="",VLOOKUP(M$1,Services!$A$1:$B$19,2,0)="Exclude"),"",IF($D122=1,IF(OR(price_limit="",price_limit="No Limit"),IF(M122="Yes",1,2),IF(SUMIFS(WhatIf!$G:$G,WhatIf!$A:$A,M$1,WhatIf!$B:$B,M122)&lt;=price_limit,IF(M122="Yes",1,2),"")),""))</f>
        <v/>
      </c>
      <c r="AW122" s="73" t="str">
        <f>IF(OR(N122="",VLOOKUP(N$1,Services!$A$1:$B$19,2,0)="Exclude"),"",IF($D122=1,IF(OR(price_limit="",price_limit="No Limit"),IF(N122="Yes",1,2),IF(SUMIFS(WhatIf!$G:$G,WhatIf!$A:$A,N$1,WhatIf!$B:$B,N122)&lt;=price_limit,IF(N122="Yes",1,2),"")),""))</f>
        <v/>
      </c>
      <c r="AX122" s="73" t="str">
        <f>IF(OR(O122="",VLOOKUP(O$1,Services!$A$1:$B$19,2,0)="Exclude"),"",IF($D122=1,IF(OR(price_limit="",price_limit="No Limit"),IF(O122="Yes",1,2),IF(SUMIFS(WhatIf!$G:$G,WhatIf!$A:$A,O$1,WhatIf!$B:$B,O122)&lt;=price_limit,IF(O122="Yes",1,2),"")),""))</f>
        <v/>
      </c>
      <c r="AY122" s="73" t="str">
        <f>IF(OR(P122="",VLOOKUP(P$1,Services!$A$1:$B$19,2,0)="Exclude"),"",IF($D122=1,IF(OR(price_limit="",price_limit="No Limit"),IF(P122="Yes",1,2),IF(SUMIFS(WhatIf!$G:$G,WhatIf!$A:$A,P$1,WhatIf!$B:$B,P122)&lt;=price_limit,IF(P122="Yes",1,2),"")),""))</f>
        <v/>
      </c>
      <c r="AZ122" s="73" t="str">
        <f>IF(OR(Q122="",VLOOKUP(Q$1,Services!$A$1:$B$19,2,0)="Exclude"),"",IF($D122=1,IF(OR(price_limit="",price_limit="No Limit"),IF(Q122="Yes",1,2),IF(SUMIFS(WhatIf!$G:$G,WhatIf!$A:$A,Q$1,WhatIf!$B:$B,Q122)&lt;=price_limit,IF(Q122="Yes",1,2),"")),""))</f>
        <v/>
      </c>
      <c r="BA122" s="73" t="str">
        <f>IF(OR(R122="",VLOOKUP(R$1,Services!$A$1:$B$19,2,0)="Exclude"),"",IF($D122=1,IF(OR(price_limit="",price_limit="No Limit"),IF(R122="Yes",1,2),IF(SUMIFS(WhatIf!$G:$G,WhatIf!$A:$A,R$1,WhatIf!$B:$B,R122)&lt;=price_limit,IF(R122="Yes",1,2),"")),""))</f>
        <v/>
      </c>
      <c r="BB122" s="73" t="str">
        <f>IF(OR(S122="",VLOOKUP(S$1,Services!$A$1:$B$19,2,0)="Exclude"),"",IF($D122=1,IF(OR(price_limit="",price_limit="No Limit"),IF(S122="Yes",1,2),IF(SUMIFS(WhatIf!$G:$G,WhatIf!$A:$A,S$1,WhatIf!$B:$B,S122)&lt;=price_limit,IF(S122="Yes",1,2),"")),""))</f>
        <v/>
      </c>
      <c r="BC122" s="73" t="str">
        <f>IF(OR(T122="",VLOOKUP(T$1,Services!$A$1:$B$19,2,0)="Exclude"),"",IF($D122=1,IF(OR(price_limit="",price_limit="No Limit"),IF(T122="Yes",1,2),IF(SUMIFS(WhatIf!$G:$G,WhatIf!$A:$A,T$1,WhatIf!$B:$B,T122)&lt;=price_limit,IF(T122="Yes",1,2),"")),""))</f>
        <v/>
      </c>
      <c r="BD122" s="73" t="str">
        <f>IF(OR(U122="",VLOOKUP(U$1,Services!$A$1:$B$19,2,0)="Exclude"),"",IF($D122=1,IF(OR(price_limit="",price_limit="No Limit"),IF(U122="Yes",1,2),IF(SUMIFS(WhatIf!$G:$G,WhatIf!$A:$A,U$1,WhatIf!$B:$B,U122)&lt;=price_limit,IF(U122="Yes",1,2),"")),""))</f>
        <v/>
      </c>
      <c r="BE122" s="3">
        <f t="shared" si="8"/>
        <v>0</v>
      </c>
      <c r="BF122" s="3">
        <f t="shared" si="9"/>
        <v>0</v>
      </c>
      <c r="BG122" s="3">
        <f>IF(MID(highlight_pick,1,1)="#",IF(INDEX(Analysis!$C$7:$E$7,1,VALUE(MID(highlight_pick,2,1)))&lt;&gt;"",IF(INDEX($A122:$BI122,1,MATCH(INDEX(Analysis!$C$7:$E$7,1,VALUE(MID(highlight_pick,2,1))),$1:$1,0))="",0,IF(INDEX($A122:$BI122,1,MATCH(INDEX(Analysis!$C$7:$E$7,1,VALUE(MID(highlight_pick,2,1))),$1:$1,0))="Yes",1,IF(ISNUMBER(SEARCH(INDEX($A122:$BI122,1,MATCH(INDEX(Analysis!$C$7:$E$7,1,VALUE(MID(highlight_pick,2,1))),$1:$1,0)),INDEX(Analysis!$C$9:$E$9,1,VALUE(MID(highlight_pick,2,1))))),2,0))),0),0)</f>
        <v>0</v>
      </c>
      <c r="BH122" s="3">
        <f>IF(MID(highlight_pick,1,1)="#",IF(INDEX(Analysis!$C$10:$E$10,1,VALUE(MID(highlight_pick,2,1)))&lt;&gt;"",IF(INDEX($A122:$BI122,1,MATCH(INDEX(Analysis!$C$10:$E$10,1,VALUE(MID(highlight_pick,2,1))),$1:$1,0))="",0,IF(INDEX($A122:$BI122,1,MATCH(INDEX(Analysis!$C$10:$E$10,1,VALUE(MID(highlight_pick,2,1))),$1:$1,0))="Yes",1,IF(ISNUMBER(SEARCH(INDEX($A122:$BI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row>
    <row r="123" spans="1:61" x14ac:dyDescent="0.3">
      <c r="A123" s="19" t="s">
        <v>598</v>
      </c>
      <c r="C123" s="4" t="s">
        <v>482</v>
      </c>
      <c r="D123" s="3" t="str">
        <f t="shared" ca="1" si="6"/>
        <v/>
      </c>
      <c r="F123" s="5" t="s">
        <v>553</v>
      </c>
      <c r="G123" s="5" t="s">
        <v>553</v>
      </c>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7"/>
        <v/>
      </c>
      <c r="AN123" s="73" t="str">
        <f>IF(OR(E123="",VLOOKUP(E$1,Services!$A$1:$B$19,2,0)="Exclude"),"",IF($D123=1,IF(OR(price_limit="",price_limit="No Limit"),IF(E123="Yes",1,2),IF(SUMIFS(WhatIf!$G:$G,WhatIf!$A:$A,E$1,WhatIf!$B:$B,E123)&lt;=price_limit,IF(E123="Yes",1,2),"")),""))</f>
        <v/>
      </c>
      <c r="AO123" s="73" t="str">
        <f ca="1">IF(OR(F123="",VLOOKUP(F$1,Services!$A$1:$B$19,2,0)="Exclude"),"",IF($D123=1,IF(OR(price_limit="",price_limit="No Limit"),IF(F123="Yes",1,2),IF(SUMIFS(WhatIf!$G:$G,WhatIf!$A:$A,F$1,WhatIf!$B:$B,F123)&lt;=price_limit,IF(F123="Yes",1,2),"")),""))</f>
        <v/>
      </c>
      <c r="AP123" s="73" t="str">
        <f ca="1">IF(OR(G123="",VLOOKUP(G$1,Services!$A$1:$B$19,2,0)="Exclude"),"",IF($D123=1,IF(OR(price_limit="",price_limit="No Limit"),IF(G123="Yes",1,2),IF(SUMIFS(WhatIf!$G:$G,WhatIf!$A:$A,G$1,WhatIf!$B:$B,G123)&lt;=price_limit,IF(G123="Yes",1,2),"")),""))</f>
        <v/>
      </c>
      <c r="AQ123" s="73" t="str">
        <f>IF(OR(H123="",VLOOKUP(H$1,Services!$A$1:$B$19,2,0)="Exclude"),"",IF($D123=1,IF(OR(price_limit="",price_limit="No Limit"),IF(H123="Yes",1,2),IF(SUMIFS(WhatIf!$G:$G,WhatIf!$A:$A,H$1,WhatIf!$B:$B,H123)&lt;=price_limit,IF(H123="Yes",1,2),"")),""))</f>
        <v/>
      </c>
      <c r="AR123" s="73" t="str">
        <f>IF(OR(I123="",VLOOKUP(I$1,Services!$A$1:$B$19,2,0)="Exclude"),"",IF($D123=1,IF(OR(price_limit="",price_limit="No Limit"),IF(I123="Yes",1,2),IF(SUMIFS(WhatIf!$G:$G,WhatIf!$A:$A,I$1,WhatIf!$B:$B,I123)&lt;=price_limit,IF(I123="Yes",1,2),"")),""))</f>
        <v/>
      </c>
      <c r="AS123" s="73" t="str">
        <f>IF(OR(J123="",VLOOKUP(J$1,Services!$A$1:$B$19,2,0)="Exclude"),"",IF($D123=1,IF(OR(price_limit="",price_limit="No Limit"),IF(J123="Yes",1,2),IF(SUMIFS(WhatIf!$G:$G,WhatIf!$A:$A,J$1,WhatIf!$B:$B,J123)&lt;=price_limit,IF(J123="Yes",1,2),"")),""))</f>
        <v/>
      </c>
      <c r="AT123" s="73" t="str">
        <f>IF(OR(K123="",VLOOKUP(K$1,Services!$A$1:$B$19,2,0)="Exclude"),"",IF($D123=1,IF(OR(price_limit="",price_limit="No Limit"),IF(K123="Yes",1,2),IF(SUMIFS(WhatIf!$G:$G,WhatIf!$A:$A,K$1,WhatIf!$B:$B,K123)&lt;=price_limit,IF(K123="Yes",1,2),"")),""))</f>
        <v/>
      </c>
      <c r="AU123" s="73" t="str">
        <f>IF(OR(L123="",VLOOKUP(L$1,Services!$A$1:$B$19,2,0)="Exclude"),"",IF($D123=1,IF(OR(price_limit="",price_limit="No Limit"),IF(L123="Yes",1,2),IF(SUMIFS(WhatIf!$G:$G,WhatIf!$A:$A,L$1,WhatIf!$B:$B,L123)&lt;=price_limit,IF(L123="Yes",1,2),"")),""))</f>
        <v/>
      </c>
      <c r="AV123" s="73" t="str">
        <f>IF(OR(M123="",VLOOKUP(M$1,Services!$A$1:$B$19,2,0)="Exclude"),"",IF($D123=1,IF(OR(price_limit="",price_limit="No Limit"),IF(M123="Yes",1,2),IF(SUMIFS(WhatIf!$G:$G,WhatIf!$A:$A,M$1,WhatIf!$B:$B,M123)&lt;=price_limit,IF(M123="Yes",1,2),"")),""))</f>
        <v/>
      </c>
      <c r="AW123" s="73" t="str">
        <f>IF(OR(N123="",VLOOKUP(N$1,Services!$A$1:$B$19,2,0)="Exclude"),"",IF($D123=1,IF(OR(price_limit="",price_limit="No Limit"),IF(N123="Yes",1,2),IF(SUMIFS(WhatIf!$G:$G,WhatIf!$A:$A,N$1,WhatIf!$B:$B,N123)&lt;=price_limit,IF(N123="Yes",1,2),"")),""))</f>
        <v/>
      </c>
      <c r="AX123" s="73" t="str">
        <f>IF(OR(O123="",VLOOKUP(O$1,Services!$A$1:$B$19,2,0)="Exclude"),"",IF($D123=1,IF(OR(price_limit="",price_limit="No Limit"),IF(O123="Yes",1,2),IF(SUMIFS(WhatIf!$G:$G,WhatIf!$A:$A,O$1,WhatIf!$B:$B,O123)&lt;=price_limit,IF(O123="Yes",1,2),"")),""))</f>
        <v/>
      </c>
      <c r="AY123" s="73" t="str">
        <f>IF(OR(P123="",VLOOKUP(P$1,Services!$A$1:$B$19,2,0)="Exclude"),"",IF($D123=1,IF(OR(price_limit="",price_limit="No Limit"),IF(P123="Yes",1,2),IF(SUMIFS(WhatIf!$G:$G,WhatIf!$A:$A,P$1,WhatIf!$B:$B,P123)&lt;=price_limit,IF(P123="Yes",1,2),"")),""))</f>
        <v/>
      </c>
      <c r="AZ123" s="73" t="str">
        <f>IF(OR(Q123="",VLOOKUP(Q$1,Services!$A$1:$B$19,2,0)="Exclude"),"",IF($D123=1,IF(OR(price_limit="",price_limit="No Limit"),IF(Q123="Yes",1,2),IF(SUMIFS(WhatIf!$G:$G,WhatIf!$A:$A,Q$1,WhatIf!$B:$B,Q123)&lt;=price_limit,IF(Q123="Yes",1,2),"")),""))</f>
        <v/>
      </c>
      <c r="BA123" s="73" t="str">
        <f>IF(OR(R123="",VLOOKUP(R$1,Services!$A$1:$B$19,2,0)="Exclude"),"",IF($D123=1,IF(OR(price_limit="",price_limit="No Limit"),IF(R123="Yes",1,2),IF(SUMIFS(WhatIf!$G:$G,WhatIf!$A:$A,R$1,WhatIf!$B:$B,R123)&lt;=price_limit,IF(R123="Yes",1,2),"")),""))</f>
        <v/>
      </c>
      <c r="BB123" s="73" t="str">
        <f>IF(OR(S123="",VLOOKUP(S$1,Services!$A$1:$B$19,2,0)="Exclude"),"",IF($D123=1,IF(OR(price_limit="",price_limit="No Limit"),IF(S123="Yes",1,2),IF(SUMIFS(WhatIf!$G:$G,WhatIf!$A:$A,S$1,WhatIf!$B:$B,S123)&lt;=price_limit,IF(S123="Yes",1,2),"")),""))</f>
        <v/>
      </c>
      <c r="BC123" s="73" t="str">
        <f>IF(OR(T123="",VLOOKUP(T$1,Services!$A$1:$B$19,2,0)="Exclude"),"",IF($D123=1,IF(OR(price_limit="",price_limit="No Limit"),IF(T123="Yes",1,2),IF(SUMIFS(WhatIf!$G:$G,WhatIf!$A:$A,T$1,WhatIf!$B:$B,T123)&lt;=price_limit,IF(T123="Yes",1,2),"")),""))</f>
        <v/>
      </c>
      <c r="BD123" s="73" t="str">
        <f>IF(OR(U123="",VLOOKUP(U$1,Services!$A$1:$B$19,2,0)="Exclude"),"",IF($D123=1,IF(OR(price_limit="",price_limit="No Limit"),IF(U123="Yes",1,2),IF(SUMIFS(WhatIf!$G:$G,WhatIf!$A:$A,U$1,WhatIf!$B:$B,U123)&lt;=price_limit,IF(U123="Yes",1,2),"")),""))</f>
        <v/>
      </c>
      <c r="BE123" s="3">
        <f t="shared" si="8"/>
        <v>0</v>
      </c>
      <c r="BF123" s="3">
        <f t="shared" si="9"/>
        <v>0</v>
      </c>
      <c r="BG123" s="3">
        <f>IF(MID(highlight_pick,1,1)="#",IF(INDEX(Analysis!$C$7:$E$7,1,VALUE(MID(highlight_pick,2,1)))&lt;&gt;"",IF(INDEX($A123:$BI123,1,MATCH(INDEX(Analysis!$C$7:$E$7,1,VALUE(MID(highlight_pick,2,1))),$1:$1,0))="",0,IF(INDEX($A123:$BI123,1,MATCH(INDEX(Analysis!$C$7:$E$7,1,VALUE(MID(highlight_pick,2,1))),$1:$1,0))="Yes",1,IF(ISNUMBER(SEARCH(INDEX($A123:$BI123,1,MATCH(INDEX(Analysis!$C$7:$E$7,1,VALUE(MID(highlight_pick,2,1))),$1:$1,0)),INDEX(Analysis!$C$9:$E$9,1,VALUE(MID(highlight_pick,2,1))))),2,0))),0),0)</f>
        <v>0</v>
      </c>
      <c r="BH123" s="3">
        <f>IF(MID(highlight_pick,1,1)="#",IF(INDEX(Analysis!$C$10:$E$10,1,VALUE(MID(highlight_pick,2,1)))&lt;&gt;"",IF(INDEX($A123:$BI123,1,MATCH(INDEX(Analysis!$C$10:$E$10,1,VALUE(MID(highlight_pick,2,1))),$1:$1,0))="",0,IF(INDEX($A123:$BI123,1,MATCH(INDEX(Analysis!$C$10:$E$10,1,VALUE(MID(highlight_pick,2,1))),$1:$1,0))="Yes",1,IF(ISNUMBER(SEARCH(INDEX($A123:$BI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row>
    <row r="124" spans="1:61" ht="24.9" x14ac:dyDescent="0.3">
      <c r="A124" s="19" t="s">
        <v>541</v>
      </c>
      <c r="C124" s="4" t="s">
        <v>291</v>
      </c>
      <c r="D124" s="3" t="str">
        <f t="shared" ca="1" si="6"/>
        <v/>
      </c>
      <c r="F124" s="5" t="s">
        <v>541</v>
      </c>
      <c r="G124" s="5" t="s">
        <v>541</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7"/>
        <v/>
      </c>
      <c r="AN124" s="73" t="str">
        <f>IF(OR(E124="",VLOOKUP(E$1,Services!$A$1:$B$19,2,0)="Exclude"),"",IF($D124=1,IF(OR(price_limit="",price_limit="No Limit"),IF(E124="Yes",1,2),IF(SUMIFS(WhatIf!$G:$G,WhatIf!$A:$A,E$1,WhatIf!$B:$B,E124)&lt;=price_limit,IF(E124="Yes",1,2),"")),""))</f>
        <v/>
      </c>
      <c r="AO124" s="73" t="str">
        <f ca="1">IF(OR(F124="",VLOOKUP(F$1,Services!$A$1:$B$19,2,0)="Exclude"),"",IF($D124=1,IF(OR(price_limit="",price_limit="No Limit"),IF(F124="Yes",1,2),IF(SUMIFS(WhatIf!$G:$G,WhatIf!$A:$A,F$1,WhatIf!$B:$B,F124)&lt;=price_limit,IF(F124="Yes",1,2),"")),""))</f>
        <v/>
      </c>
      <c r="AP124" s="73" t="str">
        <f ca="1">IF(OR(G124="",VLOOKUP(G$1,Services!$A$1:$B$19,2,0)="Exclude"),"",IF($D124=1,IF(OR(price_limit="",price_limit="No Limit"),IF(G124="Yes",1,2),IF(SUMIFS(WhatIf!$G:$G,WhatIf!$A:$A,G$1,WhatIf!$B:$B,G124)&lt;=price_limit,IF(G124="Yes",1,2),"")),""))</f>
        <v/>
      </c>
      <c r="AQ124" s="73" t="str">
        <f>IF(OR(H124="",VLOOKUP(H$1,Services!$A$1:$B$19,2,0)="Exclude"),"",IF($D124=1,IF(OR(price_limit="",price_limit="No Limit"),IF(H124="Yes",1,2),IF(SUMIFS(WhatIf!$G:$G,WhatIf!$A:$A,H$1,WhatIf!$B:$B,H124)&lt;=price_limit,IF(H124="Yes",1,2),"")),""))</f>
        <v/>
      </c>
      <c r="AR124" s="73" t="str">
        <f>IF(OR(I124="",VLOOKUP(I$1,Services!$A$1:$B$19,2,0)="Exclude"),"",IF($D124=1,IF(OR(price_limit="",price_limit="No Limit"),IF(I124="Yes",1,2),IF(SUMIFS(WhatIf!$G:$G,WhatIf!$A:$A,I$1,WhatIf!$B:$B,I124)&lt;=price_limit,IF(I124="Yes",1,2),"")),""))</f>
        <v/>
      </c>
      <c r="AS124" s="73" t="str">
        <f>IF(OR(J124="",VLOOKUP(J$1,Services!$A$1:$B$19,2,0)="Exclude"),"",IF($D124=1,IF(OR(price_limit="",price_limit="No Limit"),IF(J124="Yes",1,2),IF(SUMIFS(WhatIf!$G:$G,WhatIf!$A:$A,J$1,WhatIf!$B:$B,J124)&lt;=price_limit,IF(J124="Yes",1,2),"")),""))</f>
        <v/>
      </c>
      <c r="AT124" s="73" t="str">
        <f>IF(OR(K124="",VLOOKUP(K$1,Services!$A$1:$B$19,2,0)="Exclude"),"",IF($D124=1,IF(OR(price_limit="",price_limit="No Limit"),IF(K124="Yes",1,2),IF(SUMIFS(WhatIf!$G:$G,WhatIf!$A:$A,K$1,WhatIf!$B:$B,K124)&lt;=price_limit,IF(K124="Yes",1,2),"")),""))</f>
        <v/>
      </c>
      <c r="AU124" s="73" t="str">
        <f>IF(OR(L124="",VLOOKUP(L$1,Services!$A$1:$B$19,2,0)="Exclude"),"",IF($D124=1,IF(OR(price_limit="",price_limit="No Limit"),IF(L124="Yes",1,2),IF(SUMIFS(WhatIf!$G:$G,WhatIf!$A:$A,L$1,WhatIf!$B:$B,L124)&lt;=price_limit,IF(L124="Yes",1,2),"")),""))</f>
        <v/>
      </c>
      <c r="AV124" s="73" t="str">
        <f>IF(OR(M124="",VLOOKUP(M$1,Services!$A$1:$B$19,2,0)="Exclude"),"",IF($D124=1,IF(OR(price_limit="",price_limit="No Limit"),IF(M124="Yes",1,2),IF(SUMIFS(WhatIf!$G:$G,WhatIf!$A:$A,M$1,WhatIf!$B:$B,M124)&lt;=price_limit,IF(M124="Yes",1,2),"")),""))</f>
        <v/>
      </c>
      <c r="AW124" s="73" t="str">
        <f>IF(OR(N124="",VLOOKUP(N$1,Services!$A$1:$B$19,2,0)="Exclude"),"",IF($D124=1,IF(OR(price_limit="",price_limit="No Limit"),IF(N124="Yes",1,2),IF(SUMIFS(WhatIf!$G:$G,WhatIf!$A:$A,N$1,WhatIf!$B:$B,N124)&lt;=price_limit,IF(N124="Yes",1,2),"")),""))</f>
        <v/>
      </c>
      <c r="AX124" s="73" t="str">
        <f>IF(OR(O124="",VLOOKUP(O$1,Services!$A$1:$B$19,2,0)="Exclude"),"",IF($D124=1,IF(OR(price_limit="",price_limit="No Limit"),IF(O124="Yes",1,2),IF(SUMIFS(WhatIf!$G:$G,WhatIf!$A:$A,O$1,WhatIf!$B:$B,O124)&lt;=price_limit,IF(O124="Yes",1,2),"")),""))</f>
        <v/>
      </c>
      <c r="AY124" s="73" t="str">
        <f>IF(OR(P124="",VLOOKUP(P$1,Services!$A$1:$B$19,2,0)="Exclude"),"",IF($D124=1,IF(OR(price_limit="",price_limit="No Limit"),IF(P124="Yes",1,2),IF(SUMIFS(WhatIf!$G:$G,WhatIf!$A:$A,P$1,WhatIf!$B:$B,P124)&lt;=price_limit,IF(P124="Yes",1,2),"")),""))</f>
        <v/>
      </c>
      <c r="AZ124" s="73" t="str">
        <f>IF(OR(Q124="",VLOOKUP(Q$1,Services!$A$1:$B$19,2,0)="Exclude"),"",IF($D124=1,IF(OR(price_limit="",price_limit="No Limit"),IF(Q124="Yes",1,2),IF(SUMIFS(WhatIf!$G:$G,WhatIf!$A:$A,Q$1,WhatIf!$B:$B,Q124)&lt;=price_limit,IF(Q124="Yes",1,2),"")),""))</f>
        <v/>
      </c>
      <c r="BA124" s="73" t="str">
        <f>IF(OR(R124="",VLOOKUP(R$1,Services!$A$1:$B$19,2,0)="Exclude"),"",IF($D124=1,IF(OR(price_limit="",price_limit="No Limit"),IF(R124="Yes",1,2),IF(SUMIFS(WhatIf!$G:$G,WhatIf!$A:$A,R$1,WhatIf!$B:$B,R124)&lt;=price_limit,IF(R124="Yes",1,2),"")),""))</f>
        <v/>
      </c>
      <c r="BB124" s="73" t="str">
        <f>IF(OR(S124="",VLOOKUP(S$1,Services!$A$1:$B$19,2,0)="Exclude"),"",IF($D124=1,IF(OR(price_limit="",price_limit="No Limit"),IF(S124="Yes",1,2),IF(SUMIFS(WhatIf!$G:$G,WhatIf!$A:$A,S$1,WhatIf!$B:$B,S124)&lt;=price_limit,IF(S124="Yes",1,2),"")),""))</f>
        <v/>
      </c>
      <c r="BC124" s="73" t="str">
        <f>IF(OR(T124="",VLOOKUP(T$1,Services!$A$1:$B$19,2,0)="Exclude"),"",IF($D124=1,IF(OR(price_limit="",price_limit="No Limit"),IF(T124="Yes",1,2),IF(SUMIFS(WhatIf!$G:$G,WhatIf!$A:$A,T$1,WhatIf!$B:$B,T124)&lt;=price_limit,IF(T124="Yes",1,2),"")),""))</f>
        <v/>
      </c>
      <c r="BD124" s="73" t="str">
        <f>IF(OR(U124="",VLOOKUP(U$1,Services!$A$1:$B$19,2,0)="Exclude"),"",IF($D124=1,IF(OR(price_limit="",price_limit="No Limit"),IF(U124="Yes",1,2),IF(SUMIFS(WhatIf!$G:$G,WhatIf!$A:$A,U$1,WhatIf!$B:$B,U124)&lt;=price_limit,IF(U124="Yes",1,2),"")),""))</f>
        <v/>
      </c>
      <c r="BE124" s="3">
        <f t="shared" si="8"/>
        <v>0</v>
      </c>
      <c r="BF124" s="3">
        <f t="shared" si="9"/>
        <v>0</v>
      </c>
      <c r="BG124" s="3">
        <f>IF(MID(highlight_pick,1,1)="#",IF(INDEX(Analysis!$C$7:$E$7,1,VALUE(MID(highlight_pick,2,1)))&lt;&gt;"",IF(INDEX($A124:$BI124,1,MATCH(INDEX(Analysis!$C$7:$E$7,1,VALUE(MID(highlight_pick,2,1))),$1:$1,0))="",0,IF(INDEX($A124:$BI124,1,MATCH(INDEX(Analysis!$C$7:$E$7,1,VALUE(MID(highlight_pick,2,1))),$1:$1,0))="Yes",1,IF(ISNUMBER(SEARCH(INDEX($A124:$BI124,1,MATCH(INDEX(Analysis!$C$7:$E$7,1,VALUE(MID(highlight_pick,2,1))),$1:$1,0)),INDEX(Analysis!$C$9:$E$9,1,VALUE(MID(highlight_pick,2,1))))),2,0))),0),0)</f>
        <v>0</v>
      </c>
      <c r="BH124" s="3">
        <f>IF(MID(highlight_pick,1,1)="#",IF(INDEX(Analysis!$C$10:$E$10,1,VALUE(MID(highlight_pick,2,1)))&lt;&gt;"",IF(INDEX($A124:$BI124,1,MATCH(INDEX(Analysis!$C$10:$E$10,1,VALUE(MID(highlight_pick,2,1))),$1:$1,0))="",0,IF(INDEX($A124:$BI124,1,MATCH(INDEX(Analysis!$C$10:$E$10,1,VALUE(MID(highlight_pick,2,1))),$1:$1,0))="Yes",1,IF(ISNUMBER(SEARCH(INDEX($A124:$BI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row>
    <row r="125" spans="1:61" x14ac:dyDescent="0.3">
      <c r="A125" s="19" t="s">
        <v>891</v>
      </c>
      <c r="C125" s="4" t="s">
        <v>205</v>
      </c>
      <c r="D125" s="3" t="str">
        <f t="shared" ca="1" si="6"/>
        <v/>
      </c>
      <c r="F125" s="5" t="s">
        <v>891</v>
      </c>
      <c r="G125" s="5" t="s">
        <v>891</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7"/>
        <v/>
      </c>
      <c r="AN125" s="73" t="str">
        <f>IF(OR(E125="",VLOOKUP(E$1,Services!$A$1:$B$19,2,0)="Exclude"),"",IF($D125=1,IF(OR(price_limit="",price_limit="No Limit"),IF(E125="Yes",1,2),IF(SUMIFS(WhatIf!$G:$G,WhatIf!$A:$A,E$1,WhatIf!$B:$B,E125)&lt;=price_limit,IF(E125="Yes",1,2),"")),""))</f>
        <v/>
      </c>
      <c r="AO125" s="73" t="str">
        <f ca="1">IF(OR(F125="",VLOOKUP(F$1,Services!$A$1:$B$19,2,0)="Exclude"),"",IF($D125=1,IF(OR(price_limit="",price_limit="No Limit"),IF(F125="Yes",1,2),IF(SUMIFS(WhatIf!$G:$G,WhatIf!$A:$A,F$1,WhatIf!$B:$B,F125)&lt;=price_limit,IF(F125="Yes",1,2),"")),""))</f>
        <v/>
      </c>
      <c r="AP125" s="73" t="str">
        <f ca="1">IF(OR(G125="",VLOOKUP(G$1,Services!$A$1:$B$19,2,0)="Exclude"),"",IF($D125=1,IF(OR(price_limit="",price_limit="No Limit"),IF(G125="Yes",1,2),IF(SUMIFS(WhatIf!$G:$G,WhatIf!$A:$A,G$1,WhatIf!$B:$B,G125)&lt;=price_limit,IF(G125="Yes",1,2),"")),""))</f>
        <v/>
      </c>
      <c r="AQ125" s="73" t="str">
        <f>IF(OR(H125="",VLOOKUP(H$1,Services!$A$1:$B$19,2,0)="Exclude"),"",IF($D125=1,IF(OR(price_limit="",price_limit="No Limit"),IF(H125="Yes",1,2),IF(SUMIFS(WhatIf!$G:$G,WhatIf!$A:$A,H$1,WhatIf!$B:$B,H125)&lt;=price_limit,IF(H125="Yes",1,2),"")),""))</f>
        <v/>
      </c>
      <c r="AR125" s="73" t="str">
        <f>IF(OR(I125="",VLOOKUP(I$1,Services!$A$1:$B$19,2,0)="Exclude"),"",IF($D125=1,IF(OR(price_limit="",price_limit="No Limit"),IF(I125="Yes",1,2),IF(SUMIFS(WhatIf!$G:$G,WhatIf!$A:$A,I$1,WhatIf!$B:$B,I125)&lt;=price_limit,IF(I125="Yes",1,2),"")),""))</f>
        <v/>
      </c>
      <c r="AS125" s="73" t="str">
        <f>IF(OR(J125="",VLOOKUP(J$1,Services!$A$1:$B$19,2,0)="Exclude"),"",IF($D125=1,IF(OR(price_limit="",price_limit="No Limit"),IF(J125="Yes",1,2),IF(SUMIFS(WhatIf!$G:$G,WhatIf!$A:$A,J$1,WhatIf!$B:$B,J125)&lt;=price_limit,IF(J125="Yes",1,2),"")),""))</f>
        <v/>
      </c>
      <c r="AT125" s="73" t="str">
        <f>IF(OR(K125="",VLOOKUP(K$1,Services!$A$1:$B$19,2,0)="Exclude"),"",IF($D125=1,IF(OR(price_limit="",price_limit="No Limit"),IF(K125="Yes",1,2),IF(SUMIFS(WhatIf!$G:$G,WhatIf!$A:$A,K$1,WhatIf!$B:$B,K125)&lt;=price_limit,IF(K125="Yes",1,2),"")),""))</f>
        <v/>
      </c>
      <c r="AU125" s="73" t="str">
        <f>IF(OR(L125="",VLOOKUP(L$1,Services!$A$1:$B$19,2,0)="Exclude"),"",IF($D125=1,IF(OR(price_limit="",price_limit="No Limit"),IF(L125="Yes",1,2),IF(SUMIFS(WhatIf!$G:$G,WhatIf!$A:$A,L$1,WhatIf!$B:$B,L125)&lt;=price_limit,IF(L125="Yes",1,2),"")),""))</f>
        <v/>
      </c>
      <c r="AV125" s="73" t="str">
        <f>IF(OR(M125="",VLOOKUP(M$1,Services!$A$1:$B$19,2,0)="Exclude"),"",IF($D125=1,IF(OR(price_limit="",price_limit="No Limit"),IF(M125="Yes",1,2),IF(SUMIFS(WhatIf!$G:$G,WhatIf!$A:$A,M$1,WhatIf!$B:$B,M125)&lt;=price_limit,IF(M125="Yes",1,2),"")),""))</f>
        <v/>
      </c>
      <c r="AW125" s="73" t="str">
        <f>IF(OR(N125="",VLOOKUP(N$1,Services!$A$1:$B$19,2,0)="Exclude"),"",IF($D125=1,IF(OR(price_limit="",price_limit="No Limit"),IF(N125="Yes",1,2),IF(SUMIFS(WhatIf!$G:$G,WhatIf!$A:$A,N$1,WhatIf!$B:$B,N125)&lt;=price_limit,IF(N125="Yes",1,2),"")),""))</f>
        <v/>
      </c>
      <c r="AX125" s="73" t="str">
        <f>IF(OR(O125="",VLOOKUP(O$1,Services!$A$1:$B$19,2,0)="Exclude"),"",IF($D125=1,IF(OR(price_limit="",price_limit="No Limit"),IF(O125="Yes",1,2),IF(SUMIFS(WhatIf!$G:$G,WhatIf!$A:$A,O$1,WhatIf!$B:$B,O125)&lt;=price_limit,IF(O125="Yes",1,2),"")),""))</f>
        <v/>
      </c>
      <c r="AY125" s="73" t="str">
        <f>IF(OR(P125="",VLOOKUP(P$1,Services!$A$1:$B$19,2,0)="Exclude"),"",IF($D125=1,IF(OR(price_limit="",price_limit="No Limit"),IF(P125="Yes",1,2),IF(SUMIFS(WhatIf!$G:$G,WhatIf!$A:$A,P$1,WhatIf!$B:$B,P125)&lt;=price_limit,IF(P125="Yes",1,2),"")),""))</f>
        <v/>
      </c>
      <c r="AZ125" s="73" t="str">
        <f>IF(OR(Q125="",VLOOKUP(Q$1,Services!$A$1:$B$19,2,0)="Exclude"),"",IF($D125=1,IF(OR(price_limit="",price_limit="No Limit"),IF(Q125="Yes",1,2),IF(SUMIFS(WhatIf!$G:$G,WhatIf!$A:$A,Q$1,WhatIf!$B:$B,Q125)&lt;=price_limit,IF(Q125="Yes",1,2),"")),""))</f>
        <v/>
      </c>
      <c r="BA125" s="73" t="str">
        <f>IF(OR(R125="",VLOOKUP(R$1,Services!$A$1:$B$19,2,0)="Exclude"),"",IF($D125=1,IF(OR(price_limit="",price_limit="No Limit"),IF(R125="Yes",1,2),IF(SUMIFS(WhatIf!$G:$G,WhatIf!$A:$A,R$1,WhatIf!$B:$B,R125)&lt;=price_limit,IF(R125="Yes",1,2),"")),""))</f>
        <v/>
      </c>
      <c r="BB125" s="73" t="str">
        <f>IF(OR(S125="",VLOOKUP(S$1,Services!$A$1:$B$19,2,0)="Exclude"),"",IF($D125=1,IF(OR(price_limit="",price_limit="No Limit"),IF(S125="Yes",1,2),IF(SUMIFS(WhatIf!$G:$G,WhatIf!$A:$A,S$1,WhatIf!$B:$B,S125)&lt;=price_limit,IF(S125="Yes",1,2),"")),""))</f>
        <v/>
      </c>
      <c r="BC125" s="73" t="str">
        <f>IF(OR(T125="",VLOOKUP(T$1,Services!$A$1:$B$19,2,0)="Exclude"),"",IF($D125=1,IF(OR(price_limit="",price_limit="No Limit"),IF(T125="Yes",1,2),IF(SUMIFS(WhatIf!$G:$G,WhatIf!$A:$A,T$1,WhatIf!$B:$B,T125)&lt;=price_limit,IF(T125="Yes",1,2),"")),""))</f>
        <v/>
      </c>
      <c r="BD125" s="73" t="str">
        <f>IF(OR(U125="",VLOOKUP(U$1,Services!$A$1:$B$19,2,0)="Exclude"),"",IF($D125=1,IF(OR(price_limit="",price_limit="No Limit"),IF(U125="Yes",1,2),IF(SUMIFS(WhatIf!$G:$G,WhatIf!$A:$A,U$1,WhatIf!$B:$B,U125)&lt;=price_limit,IF(U125="Yes",1,2),"")),""))</f>
        <v/>
      </c>
      <c r="BE125" s="3">
        <f t="shared" si="8"/>
        <v>0</v>
      </c>
      <c r="BF125" s="3">
        <f t="shared" si="9"/>
        <v>0</v>
      </c>
      <c r="BG125" s="3">
        <f>IF(MID(highlight_pick,1,1)="#",IF(INDEX(Analysis!$C$7:$E$7,1,VALUE(MID(highlight_pick,2,1)))&lt;&gt;"",IF(INDEX($A125:$BI125,1,MATCH(INDEX(Analysis!$C$7:$E$7,1,VALUE(MID(highlight_pick,2,1))),$1:$1,0))="",0,IF(INDEX($A125:$BI125,1,MATCH(INDEX(Analysis!$C$7:$E$7,1,VALUE(MID(highlight_pick,2,1))),$1:$1,0))="Yes",1,IF(ISNUMBER(SEARCH(INDEX($A125:$BI125,1,MATCH(INDEX(Analysis!$C$7:$E$7,1,VALUE(MID(highlight_pick,2,1))),$1:$1,0)),INDEX(Analysis!$C$9:$E$9,1,VALUE(MID(highlight_pick,2,1))))),2,0))),0),0)</f>
        <v>0</v>
      </c>
      <c r="BH125" s="3">
        <f>IF(MID(highlight_pick,1,1)="#",IF(INDEX(Analysis!$C$10:$E$10,1,VALUE(MID(highlight_pick,2,1)))&lt;&gt;"",IF(INDEX($A125:$BI125,1,MATCH(INDEX(Analysis!$C$10:$E$10,1,VALUE(MID(highlight_pick,2,1))),$1:$1,0))="",0,IF(INDEX($A125:$BI125,1,MATCH(INDEX(Analysis!$C$10:$E$10,1,VALUE(MID(highlight_pick,2,1))),$1:$1,0))="Yes",1,IF(ISNUMBER(SEARCH(INDEX($A125:$BI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row>
    <row r="126" spans="1:61" ht="24.9" x14ac:dyDescent="0.3">
      <c r="A126" s="19" t="s">
        <v>605</v>
      </c>
      <c r="C126" s="4" t="s">
        <v>482</v>
      </c>
      <c r="D126" s="3" t="str">
        <f t="shared" ca="1" si="6"/>
        <v/>
      </c>
      <c r="F126" s="5" t="s">
        <v>559</v>
      </c>
      <c r="G126" s="5" t="s">
        <v>559</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7"/>
        <v/>
      </c>
      <c r="AN126" s="73" t="str">
        <f>IF(OR(E126="",VLOOKUP(E$1,Services!$A$1:$B$19,2,0)="Exclude"),"",IF($D126=1,IF(OR(price_limit="",price_limit="No Limit"),IF(E126="Yes",1,2),IF(SUMIFS(WhatIf!$G:$G,WhatIf!$A:$A,E$1,WhatIf!$B:$B,E126)&lt;=price_limit,IF(E126="Yes",1,2),"")),""))</f>
        <v/>
      </c>
      <c r="AO126" s="73" t="str">
        <f ca="1">IF(OR(F126="",VLOOKUP(F$1,Services!$A$1:$B$19,2,0)="Exclude"),"",IF($D126=1,IF(OR(price_limit="",price_limit="No Limit"),IF(F126="Yes",1,2),IF(SUMIFS(WhatIf!$G:$G,WhatIf!$A:$A,F$1,WhatIf!$B:$B,F126)&lt;=price_limit,IF(F126="Yes",1,2),"")),""))</f>
        <v/>
      </c>
      <c r="AP126" s="73" t="str">
        <f ca="1">IF(OR(G126="",VLOOKUP(G$1,Services!$A$1:$B$19,2,0)="Exclude"),"",IF($D126=1,IF(OR(price_limit="",price_limit="No Limit"),IF(G126="Yes",1,2),IF(SUMIFS(WhatIf!$G:$G,WhatIf!$A:$A,G$1,WhatIf!$B:$B,G126)&lt;=price_limit,IF(G126="Yes",1,2),"")),""))</f>
        <v/>
      </c>
      <c r="AQ126" s="73" t="str">
        <f>IF(OR(H126="",VLOOKUP(H$1,Services!$A$1:$B$19,2,0)="Exclude"),"",IF($D126=1,IF(OR(price_limit="",price_limit="No Limit"),IF(H126="Yes",1,2),IF(SUMIFS(WhatIf!$G:$G,WhatIf!$A:$A,H$1,WhatIf!$B:$B,H126)&lt;=price_limit,IF(H126="Yes",1,2),"")),""))</f>
        <v/>
      </c>
      <c r="AR126" s="73" t="str">
        <f>IF(OR(I126="",VLOOKUP(I$1,Services!$A$1:$B$19,2,0)="Exclude"),"",IF($D126=1,IF(OR(price_limit="",price_limit="No Limit"),IF(I126="Yes",1,2),IF(SUMIFS(WhatIf!$G:$G,WhatIf!$A:$A,I$1,WhatIf!$B:$B,I126)&lt;=price_limit,IF(I126="Yes",1,2),"")),""))</f>
        <v/>
      </c>
      <c r="AS126" s="73" t="str">
        <f>IF(OR(J126="",VLOOKUP(J$1,Services!$A$1:$B$19,2,0)="Exclude"),"",IF($D126=1,IF(OR(price_limit="",price_limit="No Limit"),IF(J126="Yes",1,2),IF(SUMIFS(WhatIf!$G:$G,WhatIf!$A:$A,J$1,WhatIf!$B:$B,J126)&lt;=price_limit,IF(J126="Yes",1,2),"")),""))</f>
        <v/>
      </c>
      <c r="AT126" s="73" t="str">
        <f>IF(OR(K126="",VLOOKUP(K$1,Services!$A$1:$B$19,2,0)="Exclude"),"",IF($D126=1,IF(OR(price_limit="",price_limit="No Limit"),IF(K126="Yes",1,2),IF(SUMIFS(WhatIf!$G:$G,WhatIf!$A:$A,K$1,WhatIf!$B:$B,K126)&lt;=price_limit,IF(K126="Yes",1,2),"")),""))</f>
        <v/>
      </c>
      <c r="AU126" s="73" t="str">
        <f>IF(OR(L126="",VLOOKUP(L$1,Services!$A$1:$B$19,2,0)="Exclude"),"",IF($D126=1,IF(OR(price_limit="",price_limit="No Limit"),IF(L126="Yes",1,2),IF(SUMIFS(WhatIf!$G:$G,WhatIf!$A:$A,L$1,WhatIf!$B:$B,L126)&lt;=price_limit,IF(L126="Yes",1,2),"")),""))</f>
        <v/>
      </c>
      <c r="AV126" s="73" t="str">
        <f>IF(OR(M126="",VLOOKUP(M$1,Services!$A$1:$B$19,2,0)="Exclude"),"",IF($D126=1,IF(OR(price_limit="",price_limit="No Limit"),IF(M126="Yes",1,2),IF(SUMIFS(WhatIf!$G:$G,WhatIf!$A:$A,M$1,WhatIf!$B:$B,M126)&lt;=price_limit,IF(M126="Yes",1,2),"")),""))</f>
        <v/>
      </c>
      <c r="AW126" s="73" t="str">
        <f>IF(OR(N126="",VLOOKUP(N$1,Services!$A$1:$B$19,2,0)="Exclude"),"",IF($D126=1,IF(OR(price_limit="",price_limit="No Limit"),IF(N126="Yes",1,2),IF(SUMIFS(WhatIf!$G:$G,WhatIf!$A:$A,N$1,WhatIf!$B:$B,N126)&lt;=price_limit,IF(N126="Yes",1,2),"")),""))</f>
        <v/>
      </c>
      <c r="AX126" s="73" t="str">
        <f>IF(OR(O126="",VLOOKUP(O$1,Services!$A$1:$B$19,2,0)="Exclude"),"",IF($D126=1,IF(OR(price_limit="",price_limit="No Limit"),IF(O126="Yes",1,2),IF(SUMIFS(WhatIf!$G:$G,WhatIf!$A:$A,O$1,WhatIf!$B:$B,O126)&lt;=price_limit,IF(O126="Yes",1,2),"")),""))</f>
        <v/>
      </c>
      <c r="AY126" s="73" t="str">
        <f>IF(OR(P126="",VLOOKUP(P$1,Services!$A$1:$B$19,2,0)="Exclude"),"",IF($D126=1,IF(OR(price_limit="",price_limit="No Limit"),IF(P126="Yes",1,2),IF(SUMIFS(WhatIf!$G:$G,WhatIf!$A:$A,P$1,WhatIf!$B:$B,P126)&lt;=price_limit,IF(P126="Yes",1,2),"")),""))</f>
        <v/>
      </c>
      <c r="AZ126" s="73" t="str">
        <f>IF(OR(Q126="",VLOOKUP(Q$1,Services!$A$1:$B$19,2,0)="Exclude"),"",IF($D126=1,IF(OR(price_limit="",price_limit="No Limit"),IF(Q126="Yes",1,2),IF(SUMIFS(WhatIf!$G:$G,WhatIf!$A:$A,Q$1,WhatIf!$B:$B,Q126)&lt;=price_limit,IF(Q126="Yes",1,2),"")),""))</f>
        <v/>
      </c>
      <c r="BA126" s="73" t="str">
        <f>IF(OR(R126="",VLOOKUP(R$1,Services!$A$1:$B$19,2,0)="Exclude"),"",IF($D126=1,IF(OR(price_limit="",price_limit="No Limit"),IF(R126="Yes",1,2),IF(SUMIFS(WhatIf!$G:$G,WhatIf!$A:$A,R$1,WhatIf!$B:$B,R126)&lt;=price_limit,IF(R126="Yes",1,2),"")),""))</f>
        <v/>
      </c>
      <c r="BB126" s="73" t="str">
        <f>IF(OR(S126="",VLOOKUP(S$1,Services!$A$1:$B$19,2,0)="Exclude"),"",IF($D126=1,IF(OR(price_limit="",price_limit="No Limit"),IF(S126="Yes",1,2),IF(SUMIFS(WhatIf!$G:$G,WhatIf!$A:$A,S$1,WhatIf!$B:$B,S126)&lt;=price_limit,IF(S126="Yes",1,2),"")),""))</f>
        <v/>
      </c>
      <c r="BC126" s="73" t="str">
        <f>IF(OR(T126="",VLOOKUP(T$1,Services!$A$1:$B$19,2,0)="Exclude"),"",IF($D126=1,IF(OR(price_limit="",price_limit="No Limit"),IF(T126="Yes",1,2),IF(SUMIFS(WhatIf!$G:$G,WhatIf!$A:$A,T$1,WhatIf!$B:$B,T126)&lt;=price_limit,IF(T126="Yes",1,2),"")),""))</f>
        <v/>
      </c>
      <c r="BD126" s="73" t="str">
        <f>IF(OR(U126="",VLOOKUP(U$1,Services!$A$1:$B$19,2,0)="Exclude"),"",IF($D126=1,IF(OR(price_limit="",price_limit="No Limit"),IF(U126="Yes",1,2),IF(SUMIFS(WhatIf!$G:$G,WhatIf!$A:$A,U$1,WhatIf!$B:$B,U126)&lt;=price_limit,IF(U126="Yes",1,2),"")),""))</f>
        <v/>
      </c>
      <c r="BE126" s="3">
        <f t="shared" si="8"/>
        <v>0</v>
      </c>
      <c r="BF126" s="3">
        <f t="shared" si="9"/>
        <v>0</v>
      </c>
      <c r="BG126" s="3">
        <f>IF(MID(highlight_pick,1,1)="#",IF(INDEX(Analysis!$C$7:$E$7,1,VALUE(MID(highlight_pick,2,1)))&lt;&gt;"",IF(INDEX($A126:$BI126,1,MATCH(INDEX(Analysis!$C$7:$E$7,1,VALUE(MID(highlight_pick,2,1))),$1:$1,0))="",0,IF(INDEX($A126:$BI126,1,MATCH(INDEX(Analysis!$C$7:$E$7,1,VALUE(MID(highlight_pick,2,1))),$1:$1,0))="Yes",1,IF(ISNUMBER(SEARCH(INDEX($A126:$BI126,1,MATCH(INDEX(Analysis!$C$7:$E$7,1,VALUE(MID(highlight_pick,2,1))),$1:$1,0)),INDEX(Analysis!$C$9:$E$9,1,VALUE(MID(highlight_pick,2,1))))),2,0))),0),0)</f>
        <v>0</v>
      </c>
      <c r="BH126" s="3">
        <f>IF(MID(highlight_pick,1,1)="#",IF(INDEX(Analysis!$C$10:$E$10,1,VALUE(MID(highlight_pick,2,1)))&lt;&gt;"",IF(INDEX($A126:$BI126,1,MATCH(INDEX(Analysis!$C$10:$E$10,1,VALUE(MID(highlight_pick,2,1))),$1:$1,0))="",0,IF(INDEX($A126:$BI126,1,MATCH(INDEX(Analysis!$C$10:$E$10,1,VALUE(MID(highlight_pick,2,1))),$1:$1,0))="Yes",1,IF(ISNUMBER(SEARCH(INDEX($A126:$BI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row>
    <row r="127" spans="1:61" x14ac:dyDescent="0.3">
      <c r="A127" s="19" t="s">
        <v>98</v>
      </c>
      <c r="B127" s="4" t="s">
        <v>776</v>
      </c>
      <c r="C127" s="4" t="s">
        <v>475</v>
      </c>
      <c r="D127" s="3" t="str">
        <f t="shared" ca="1" si="6"/>
        <v/>
      </c>
      <c r="F127" s="5" t="s">
        <v>530</v>
      </c>
      <c r="G127" s="5" t="s">
        <v>530</v>
      </c>
      <c r="H127" s="6"/>
      <c r="I127" s="6"/>
      <c r="O127" s="6"/>
      <c r="P127" s="6"/>
      <c r="Q127" s="6"/>
      <c r="R127" s="6"/>
      <c r="T127" s="5" t="s">
        <v>255</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7"/>
        <v/>
      </c>
      <c r="AN127" s="73" t="str">
        <f>IF(OR(E127="",VLOOKUP(E$1,Services!$A$1:$B$19,2,0)="Exclude"),"",IF($D127=1,IF(OR(price_limit="",price_limit="No Limit"),IF(E127="Yes",1,2),IF(SUMIFS(WhatIf!$G:$G,WhatIf!$A:$A,E$1,WhatIf!$B:$B,E127)&lt;=price_limit,IF(E127="Yes",1,2),"")),""))</f>
        <v/>
      </c>
      <c r="AO127" s="73" t="str">
        <f ca="1">IF(OR(F127="",VLOOKUP(F$1,Services!$A$1:$B$19,2,0)="Exclude"),"",IF($D127=1,IF(OR(price_limit="",price_limit="No Limit"),IF(F127="Yes",1,2),IF(SUMIFS(WhatIf!$G:$G,WhatIf!$A:$A,F$1,WhatIf!$B:$B,F127)&lt;=price_limit,IF(F127="Yes",1,2),"")),""))</f>
        <v/>
      </c>
      <c r="AP127" s="73" t="str">
        <f ca="1">IF(OR(G127="",VLOOKUP(G$1,Services!$A$1:$B$19,2,0)="Exclude"),"",IF($D127=1,IF(OR(price_limit="",price_limit="No Limit"),IF(G127="Yes",1,2),IF(SUMIFS(WhatIf!$G:$G,WhatIf!$A:$A,G$1,WhatIf!$B:$B,G127)&lt;=price_limit,IF(G127="Yes",1,2),"")),""))</f>
        <v/>
      </c>
      <c r="AQ127" s="73" t="str">
        <f>IF(OR(H127="",VLOOKUP(H$1,Services!$A$1:$B$19,2,0)="Exclude"),"",IF($D127=1,IF(OR(price_limit="",price_limit="No Limit"),IF(H127="Yes",1,2),IF(SUMIFS(WhatIf!$G:$G,WhatIf!$A:$A,H$1,WhatIf!$B:$B,H127)&lt;=price_limit,IF(H127="Yes",1,2),"")),""))</f>
        <v/>
      </c>
      <c r="AR127" s="73" t="str">
        <f>IF(OR(I127="",VLOOKUP(I$1,Services!$A$1:$B$19,2,0)="Exclude"),"",IF($D127=1,IF(OR(price_limit="",price_limit="No Limit"),IF(I127="Yes",1,2),IF(SUMIFS(WhatIf!$G:$G,WhatIf!$A:$A,I$1,WhatIf!$B:$B,I127)&lt;=price_limit,IF(I127="Yes",1,2),"")),""))</f>
        <v/>
      </c>
      <c r="AS127" s="73" t="str">
        <f>IF(OR(J127="",VLOOKUP(J$1,Services!$A$1:$B$19,2,0)="Exclude"),"",IF($D127=1,IF(OR(price_limit="",price_limit="No Limit"),IF(J127="Yes",1,2),IF(SUMIFS(WhatIf!$G:$G,WhatIf!$A:$A,J$1,WhatIf!$B:$B,J127)&lt;=price_limit,IF(J127="Yes",1,2),"")),""))</f>
        <v/>
      </c>
      <c r="AT127" s="73" t="str">
        <f>IF(OR(K127="",VLOOKUP(K$1,Services!$A$1:$B$19,2,0)="Exclude"),"",IF($D127=1,IF(OR(price_limit="",price_limit="No Limit"),IF(K127="Yes",1,2),IF(SUMIFS(WhatIf!$G:$G,WhatIf!$A:$A,K$1,WhatIf!$B:$B,K127)&lt;=price_limit,IF(K127="Yes",1,2),"")),""))</f>
        <v/>
      </c>
      <c r="AU127" s="73" t="str">
        <f>IF(OR(L127="",VLOOKUP(L$1,Services!$A$1:$B$19,2,0)="Exclude"),"",IF($D127=1,IF(OR(price_limit="",price_limit="No Limit"),IF(L127="Yes",1,2),IF(SUMIFS(WhatIf!$G:$G,WhatIf!$A:$A,L$1,WhatIf!$B:$B,L127)&lt;=price_limit,IF(L127="Yes",1,2),"")),""))</f>
        <v/>
      </c>
      <c r="AV127" s="73" t="str">
        <f>IF(OR(M127="",VLOOKUP(M$1,Services!$A$1:$B$19,2,0)="Exclude"),"",IF($D127=1,IF(OR(price_limit="",price_limit="No Limit"),IF(M127="Yes",1,2),IF(SUMIFS(WhatIf!$G:$G,WhatIf!$A:$A,M$1,WhatIf!$B:$B,M127)&lt;=price_limit,IF(M127="Yes",1,2),"")),""))</f>
        <v/>
      </c>
      <c r="AW127" s="73" t="str">
        <f>IF(OR(N127="",VLOOKUP(N$1,Services!$A$1:$B$19,2,0)="Exclude"),"",IF($D127=1,IF(OR(price_limit="",price_limit="No Limit"),IF(N127="Yes",1,2),IF(SUMIFS(WhatIf!$G:$G,WhatIf!$A:$A,N$1,WhatIf!$B:$B,N127)&lt;=price_limit,IF(N127="Yes",1,2),"")),""))</f>
        <v/>
      </c>
      <c r="AX127" s="73" t="str">
        <f>IF(OR(O127="",VLOOKUP(O$1,Services!$A$1:$B$19,2,0)="Exclude"),"",IF($D127=1,IF(OR(price_limit="",price_limit="No Limit"),IF(O127="Yes",1,2),IF(SUMIFS(WhatIf!$G:$G,WhatIf!$A:$A,O$1,WhatIf!$B:$B,O127)&lt;=price_limit,IF(O127="Yes",1,2),"")),""))</f>
        <v/>
      </c>
      <c r="AY127" s="73" t="str">
        <f>IF(OR(P127="",VLOOKUP(P$1,Services!$A$1:$B$19,2,0)="Exclude"),"",IF($D127=1,IF(OR(price_limit="",price_limit="No Limit"),IF(P127="Yes",1,2),IF(SUMIFS(WhatIf!$G:$G,WhatIf!$A:$A,P$1,WhatIf!$B:$B,P127)&lt;=price_limit,IF(P127="Yes",1,2),"")),""))</f>
        <v/>
      </c>
      <c r="AZ127" s="73" t="str">
        <f>IF(OR(Q127="",VLOOKUP(Q$1,Services!$A$1:$B$19,2,0)="Exclude"),"",IF($D127=1,IF(OR(price_limit="",price_limit="No Limit"),IF(Q127="Yes",1,2),IF(SUMIFS(WhatIf!$G:$G,WhatIf!$A:$A,Q$1,WhatIf!$B:$B,Q127)&lt;=price_limit,IF(Q127="Yes",1,2),"")),""))</f>
        <v/>
      </c>
      <c r="BA127" s="73" t="str">
        <f>IF(OR(R127="",VLOOKUP(R$1,Services!$A$1:$B$19,2,0)="Exclude"),"",IF($D127=1,IF(OR(price_limit="",price_limit="No Limit"),IF(R127="Yes",1,2),IF(SUMIFS(WhatIf!$G:$G,WhatIf!$A:$A,R$1,WhatIf!$B:$B,R127)&lt;=price_limit,IF(R127="Yes",1,2),"")),""))</f>
        <v/>
      </c>
      <c r="BB127" s="73" t="str">
        <f>IF(OR(S127="",VLOOKUP(S$1,Services!$A$1:$B$19,2,0)="Exclude"),"",IF($D127=1,IF(OR(price_limit="",price_limit="No Limit"),IF(S127="Yes",1,2),IF(SUMIFS(WhatIf!$G:$G,WhatIf!$A:$A,S$1,WhatIf!$B:$B,S127)&lt;=price_limit,IF(S127="Yes",1,2),"")),""))</f>
        <v/>
      </c>
      <c r="BC127" s="73" t="str">
        <f ca="1">IF(OR(T127="",VLOOKUP(T$1,Services!$A$1:$B$19,2,0)="Exclude"),"",IF($D127=1,IF(OR(price_limit="",price_limit="No Limit"),IF(T127="Yes",1,2),IF(SUMIFS(WhatIf!$G:$G,WhatIf!$A:$A,T$1,WhatIf!$B:$B,T127)&lt;=price_limit,IF(T127="Yes",1,2),"")),""))</f>
        <v/>
      </c>
      <c r="BD127" s="73" t="str">
        <f>IF(OR(U127="",VLOOKUP(U$1,Services!$A$1:$B$19,2,0)="Exclude"),"",IF($D127=1,IF(OR(price_limit="",price_limit="No Limit"),IF(U127="Yes",1,2),IF(SUMIFS(WhatIf!$G:$G,WhatIf!$A:$A,U$1,WhatIf!$B:$B,U127)&lt;=price_limit,IF(U127="Yes",1,2),"")),""))</f>
        <v/>
      </c>
      <c r="BE127" s="3">
        <f t="shared" si="8"/>
        <v>0</v>
      </c>
      <c r="BF127" s="3">
        <f t="shared" si="9"/>
        <v>0</v>
      </c>
      <c r="BG127" s="3">
        <f>IF(MID(highlight_pick,1,1)="#",IF(INDEX(Analysis!$C$7:$E$7,1,VALUE(MID(highlight_pick,2,1)))&lt;&gt;"",IF(INDEX($A127:$BI127,1,MATCH(INDEX(Analysis!$C$7:$E$7,1,VALUE(MID(highlight_pick,2,1))),$1:$1,0))="",0,IF(INDEX($A127:$BI127,1,MATCH(INDEX(Analysis!$C$7:$E$7,1,VALUE(MID(highlight_pick,2,1))),$1:$1,0))="Yes",1,IF(ISNUMBER(SEARCH(INDEX($A127:$BI127,1,MATCH(INDEX(Analysis!$C$7:$E$7,1,VALUE(MID(highlight_pick,2,1))),$1:$1,0)),INDEX(Analysis!$C$9:$E$9,1,VALUE(MID(highlight_pick,2,1))))),2,0))),0),0)</f>
        <v>0</v>
      </c>
      <c r="BH127" s="3">
        <f>IF(MID(highlight_pick,1,1)="#",IF(INDEX(Analysis!$C$10:$E$10,1,VALUE(MID(highlight_pick,2,1)))&lt;&gt;"",IF(INDEX($A127:$BI127,1,MATCH(INDEX(Analysis!$C$10:$E$10,1,VALUE(MID(highlight_pick,2,1))),$1:$1,0))="",0,IF(INDEX($A127:$BI127,1,MATCH(INDEX(Analysis!$C$10:$E$10,1,VALUE(MID(highlight_pick,2,1))),$1:$1,0))="Yes",1,IF(ISNUMBER(SEARCH(INDEX($A127:$BI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row>
    <row r="128" spans="1:61" ht="24.9" x14ac:dyDescent="0.3">
      <c r="A128" s="19" t="s">
        <v>31</v>
      </c>
      <c r="B128" s="4" t="s">
        <v>316</v>
      </c>
      <c r="C128" s="4" t="s">
        <v>205</v>
      </c>
      <c r="D128" s="3" t="str">
        <f t="shared" ref="D128:D190" ca="1" si="10">IF(BI128=0,"",IF(BI128&lt;=VALUE(MID(marker_pick,1,1)),1,""))</f>
        <v/>
      </c>
      <c r="G128" s="5" t="s">
        <v>1</v>
      </c>
      <c r="H128" s="5" t="s">
        <v>1</v>
      </c>
      <c r="I128" s="5" t="s">
        <v>1</v>
      </c>
      <c r="J128" s="5" t="s">
        <v>1</v>
      </c>
      <c r="K128" s="5" t="s">
        <v>1</v>
      </c>
      <c r="L128" s="5" t="s">
        <v>1</v>
      </c>
      <c r="M128" s="5" t="s">
        <v>1</v>
      </c>
      <c r="N128" s="5" t="s">
        <v>1</v>
      </c>
      <c r="O128" s="6" t="s">
        <v>1</v>
      </c>
      <c r="P128" s="6" t="s">
        <v>1</v>
      </c>
      <c r="Q128" s="6" t="s">
        <v>1</v>
      </c>
      <c r="R128" s="6" t="s">
        <v>1</v>
      </c>
      <c r="U128" s="5" t="s">
        <v>1</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ref="AM128:AM190" ca="1" si="11">IF(SUM(V128:AL128)&gt;0,1,"")</f>
        <v/>
      </c>
      <c r="AN128" s="73" t="str">
        <f>IF(OR(E128="",VLOOKUP(E$1,Services!$A$1:$B$19,2,0)="Exclude"),"",IF($D128=1,IF(OR(price_limit="",price_limit="No Limit"),IF(E128="Yes",1,2),IF(SUMIFS(WhatIf!$G:$G,WhatIf!$A:$A,E$1,WhatIf!$B:$B,E128)&lt;=price_limit,IF(E128="Yes",1,2),"")),""))</f>
        <v/>
      </c>
      <c r="AO128" s="73" t="str">
        <f>IF(OR(F128="",VLOOKUP(F$1,Services!$A$1:$B$19,2,0)="Exclude"),"",IF($D128=1,IF(OR(price_limit="",price_limit="No Limit"),IF(F128="Yes",1,2),IF(SUMIFS(WhatIf!$G:$G,WhatIf!$A:$A,F$1,WhatIf!$B:$B,F128)&lt;=price_limit,IF(F128="Yes",1,2),"")),""))</f>
        <v/>
      </c>
      <c r="AP128" s="73" t="str">
        <f ca="1">IF(OR(G128="",VLOOKUP(G$1,Services!$A$1:$B$19,2,0)="Exclude"),"",IF($D128=1,IF(OR(price_limit="",price_limit="No Limit"),IF(G128="Yes",1,2),IF(SUMIFS(WhatIf!$G:$G,WhatIf!$A:$A,G$1,WhatIf!$B:$B,G128)&lt;=price_limit,IF(G128="Yes",1,2),"")),""))</f>
        <v/>
      </c>
      <c r="AQ128" s="73" t="str">
        <f ca="1">IF(OR(H128="",VLOOKUP(H$1,Services!$A$1:$B$19,2,0)="Exclude"),"",IF($D128=1,IF(OR(price_limit="",price_limit="No Limit"),IF(H128="Yes",1,2),IF(SUMIFS(WhatIf!$G:$G,WhatIf!$A:$A,H$1,WhatIf!$B:$B,H128)&lt;=price_limit,IF(H128="Yes",1,2),"")),""))</f>
        <v/>
      </c>
      <c r="AR128" s="73" t="str">
        <f ca="1">IF(OR(I128="",VLOOKUP(I$1,Services!$A$1:$B$19,2,0)="Exclude"),"",IF($D128=1,IF(OR(price_limit="",price_limit="No Limit"),IF(I128="Yes",1,2),IF(SUMIFS(WhatIf!$G:$G,WhatIf!$A:$A,I$1,WhatIf!$B:$B,I128)&lt;=price_limit,IF(I128="Yes",1,2),"")),""))</f>
        <v/>
      </c>
      <c r="AS128" s="73" t="str">
        <f ca="1">IF(OR(J128="",VLOOKUP(J$1,Services!$A$1:$B$19,2,0)="Exclude"),"",IF($D128=1,IF(OR(price_limit="",price_limit="No Limit"),IF(J128="Yes",1,2),IF(SUMIFS(WhatIf!$G:$G,WhatIf!$A:$A,J$1,WhatIf!$B:$B,J128)&lt;=price_limit,IF(J128="Yes",1,2),"")),""))</f>
        <v/>
      </c>
      <c r="AT128" s="73" t="str">
        <f ca="1">IF(OR(K128="",VLOOKUP(K$1,Services!$A$1:$B$19,2,0)="Exclude"),"",IF($D128=1,IF(OR(price_limit="",price_limit="No Limit"),IF(K128="Yes",1,2),IF(SUMIFS(WhatIf!$G:$G,WhatIf!$A:$A,K$1,WhatIf!$B:$B,K128)&lt;=price_limit,IF(K128="Yes",1,2),"")),""))</f>
        <v/>
      </c>
      <c r="AU128" s="73" t="str">
        <f ca="1">IF(OR(L128="",VLOOKUP(L$1,Services!$A$1:$B$19,2,0)="Exclude"),"",IF($D128=1,IF(OR(price_limit="",price_limit="No Limit"),IF(L128="Yes",1,2),IF(SUMIFS(WhatIf!$G:$G,WhatIf!$A:$A,L$1,WhatIf!$B:$B,L128)&lt;=price_limit,IF(L128="Yes",1,2),"")),""))</f>
        <v/>
      </c>
      <c r="AV128" s="73" t="str">
        <f ca="1">IF(OR(M128="",VLOOKUP(M$1,Services!$A$1:$B$19,2,0)="Exclude"),"",IF($D128=1,IF(OR(price_limit="",price_limit="No Limit"),IF(M128="Yes",1,2),IF(SUMIFS(WhatIf!$G:$G,WhatIf!$A:$A,M$1,WhatIf!$B:$B,M128)&lt;=price_limit,IF(M128="Yes",1,2),"")),""))</f>
        <v/>
      </c>
      <c r="AW128" s="73" t="str">
        <f ca="1">IF(OR(N128="",VLOOKUP(N$1,Services!$A$1:$B$19,2,0)="Exclude"),"",IF($D128=1,IF(OR(price_limit="",price_limit="No Limit"),IF(N128="Yes",1,2),IF(SUMIFS(WhatIf!$G:$G,WhatIf!$A:$A,N$1,WhatIf!$B:$B,N128)&lt;=price_limit,IF(N128="Yes",1,2),"")),""))</f>
        <v/>
      </c>
      <c r="AX128" s="73" t="str">
        <f ca="1">IF(OR(O128="",VLOOKUP(O$1,Services!$A$1:$B$19,2,0)="Exclude"),"",IF($D128=1,IF(OR(price_limit="",price_limit="No Limit"),IF(O128="Yes",1,2),IF(SUMIFS(WhatIf!$G:$G,WhatIf!$A:$A,O$1,WhatIf!$B:$B,O128)&lt;=price_limit,IF(O128="Yes",1,2),"")),""))</f>
        <v/>
      </c>
      <c r="AY128" s="73" t="str">
        <f ca="1">IF(OR(P128="",VLOOKUP(P$1,Services!$A$1:$B$19,2,0)="Exclude"),"",IF($D128=1,IF(OR(price_limit="",price_limit="No Limit"),IF(P128="Yes",1,2),IF(SUMIFS(WhatIf!$G:$G,WhatIf!$A:$A,P$1,WhatIf!$B:$B,P128)&lt;=price_limit,IF(P128="Yes",1,2),"")),""))</f>
        <v/>
      </c>
      <c r="AZ128" s="73" t="str">
        <f ca="1">IF(OR(Q128="",VLOOKUP(Q$1,Services!$A$1:$B$19,2,0)="Exclude"),"",IF($D128=1,IF(OR(price_limit="",price_limit="No Limit"),IF(Q128="Yes",1,2),IF(SUMIFS(WhatIf!$G:$G,WhatIf!$A:$A,Q$1,WhatIf!$B:$B,Q128)&lt;=price_limit,IF(Q128="Yes",1,2),"")),""))</f>
        <v/>
      </c>
      <c r="BA128" s="73" t="str">
        <f ca="1">IF(OR(R128="",VLOOKUP(R$1,Services!$A$1:$B$19,2,0)="Exclude"),"",IF($D128=1,IF(OR(price_limit="",price_limit="No Limit"),IF(R128="Yes",1,2),IF(SUMIFS(WhatIf!$G:$G,WhatIf!$A:$A,R$1,WhatIf!$B:$B,R128)&lt;=price_limit,IF(R128="Yes",1,2),"")),""))</f>
        <v/>
      </c>
      <c r="BB128" s="73" t="str">
        <f>IF(OR(S128="",VLOOKUP(S$1,Services!$A$1:$B$19,2,0)="Exclude"),"",IF($D128=1,IF(OR(price_limit="",price_limit="No Limit"),IF(S128="Yes",1,2),IF(SUMIFS(WhatIf!$G:$G,WhatIf!$A:$A,S$1,WhatIf!$B:$B,S128)&lt;=price_limit,IF(S128="Yes",1,2),"")),""))</f>
        <v/>
      </c>
      <c r="BC128" s="73" t="str">
        <f>IF(OR(T128="",VLOOKUP(T$1,Services!$A$1:$B$19,2,0)="Exclude"),"",IF($D128=1,IF(OR(price_limit="",price_limit="No Limit"),IF(T128="Yes",1,2),IF(SUMIFS(WhatIf!$G:$G,WhatIf!$A:$A,T$1,WhatIf!$B:$B,T128)&lt;=price_limit,IF(T128="Yes",1,2),"")),""))</f>
        <v/>
      </c>
      <c r="BD128" s="73" t="str">
        <f ca="1">IF(OR(U128="",VLOOKUP(U$1,Services!$A$1:$B$19,2,0)="Exclude"),"",IF($D128=1,IF(OR(price_limit="",price_limit="No Limit"),IF(U128="Yes",1,2),IF(SUMIFS(WhatIf!$G:$G,WhatIf!$A:$A,U$1,WhatIf!$B:$B,U128)&lt;=price_limit,IF(U128="Yes",1,2),"")),""))</f>
        <v/>
      </c>
      <c r="BE128" s="3">
        <f t="shared" ref="BE128:BE190" si="12">MAX(BF128:BH128)</f>
        <v>0</v>
      </c>
      <c r="BF128" s="3">
        <f t="shared" si="9"/>
        <v>0</v>
      </c>
      <c r="BG128" s="3">
        <f>IF(MID(highlight_pick,1,1)="#",IF(INDEX(Analysis!$C$7:$E$7,1,VALUE(MID(highlight_pick,2,1)))&lt;&gt;"",IF(INDEX($A128:$BI128,1,MATCH(INDEX(Analysis!$C$7:$E$7,1,VALUE(MID(highlight_pick,2,1))),$1:$1,0))="",0,IF(INDEX($A128:$BI128,1,MATCH(INDEX(Analysis!$C$7:$E$7,1,VALUE(MID(highlight_pick,2,1))),$1:$1,0))="Yes",1,IF(ISNUMBER(SEARCH(INDEX($A128:$BI128,1,MATCH(INDEX(Analysis!$C$7:$E$7,1,VALUE(MID(highlight_pick,2,1))),$1:$1,0)),INDEX(Analysis!$C$9:$E$9,1,VALUE(MID(highlight_pick,2,1))))),2,0))),0),0)</f>
        <v>0</v>
      </c>
      <c r="BH128" s="3">
        <f>IF(MID(highlight_pick,1,1)="#",IF(INDEX(Analysis!$C$10:$E$10,1,VALUE(MID(highlight_pick,2,1)))&lt;&gt;"",IF(INDEX($A128:$BI128,1,MATCH(INDEX(Analysis!$C$10:$E$10,1,VALUE(MID(highlight_pick,2,1))),$1:$1,0))="",0,IF(INDEX($A128:$BI128,1,MATCH(INDEX(Analysis!$C$10:$E$10,1,VALUE(MID(highlight_pick,2,1))),$1:$1,0))="Yes",1,IF(ISNUMBER(SEARCH(INDEX($A128:$BI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row>
    <row r="129" spans="1:61" x14ac:dyDescent="0.3">
      <c r="A129" s="19" t="s">
        <v>269</v>
      </c>
      <c r="B129" s="4" t="s">
        <v>247</v>
      </c>
      <c r="C129" s="4" t="s">
        <v>214</v>
      </c>
      <c r="D129" s="3" t="str">
        <f t="shared" ca="1" si="10"/>
        <v/>
      </c>
      <c r="H129" s="5" t="s">
        <v>293</v>
      </c>
      <c r="I129" s="5" t="s">
        <v>293</v>
      </c>
      <c r="J129" s="5" t="s">
        <v>293</v>
      </c>
      <c r="K129" s="5" t="s">
        <v>293</v>
      </c>
      <c r="L129" s="5" t="s">
        <v>293</v>
      </c>
      <c r="M129" s="5" t="s">
        <v>293</v>
      </c>
      <c r="N129" s="5" t="s">
        <v>1</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11"/>
        <v/>
      </c>
      <c r="AN129" s="73" t="str">
        <f>IF(OR(E129="",VLOOKUP(E$1,Services!$A$1:$B$19,2,0)="Exclude"),"",IF($D129=1,IF(OR(price_limit="",price_limit="No Limit"),IF(E129="Yes",1,2),IF(SUMIFS(WhatIf!$G:$G,WhatIf!$A:$A,E$1,WhatIf!$B:$B,E129)&lt;=price_limit,IF(E129="Yes",1,2),"")),""))</f>
        <v/>
      </c>
      <c r="AO129" s="73" t="str">
        <f>IF(OR(F129="",VLOOKUP(F$1,Services!$A$1:$B$19,2,0)="Exclude"),"",IF($D129=1,IF(OR(price_limit="",price_limit="No Limit"),IF(F129="Yes",1,2),IF(SUMIFS(WhatIf!$G:$G,WhatIf!$A:$A,F$1,WhatIf!$B:$B,F129)&lt;=price_limit,IF(F129="Yes",1,2),"")),""))</f>
        <v/>
      </c>
      <c r="AP129" s="73" t="str">
        <f>IF(OR(G129="",VLOOKUP(G$1,Services!$A$1:$B$19,2,0)="Exclude"),"",IF($D129=1,IF(OR(price_limit="",price_limit="No Limit"),IF(G129="Yes",1,2),IF(SUMIFS(WhatIf!$G:$G,WhatIf!$A:$A,G$1,WhatIf!$B:$B,G129)&lt;=price_limit,IF(G129="Yes",1,2),"")),""))</f>
        <v/>
      </c>
      <c r="AQ129" s="73" t="str">
        <f ca="1">IF(OR(H129="",VLOOKUP(H$1,Services!$A$1:$B$19,2,0)="Exclude"),"",IF($D129=1,IF(OR(price_limit="",price_limit="No Limit"),IF(H129="Yes",1,2),IF(SUMIFS(WhatIf!$G:$G,WhatIf!$A:$A,H$1,WhatIf!$B:$B,H129)&lt;=price_limit,IF(H129="Yes",1,2),"")),""))</f>
        <v/>
      </c>
      <c r="AR129" s="73" t="str">
        <f ca="1">IF(OR(I129="",VLOOKUP(I$1,Services!$A$1:$B$19,2,0)="Exclude"),"",IF($D129=1,IF(OR(price_limit="",price_limit="No Limit"),IF(I129="Yes",1,2),IF(SUMIFS(WhatIf!$G:$G,WhatIf!$A:$A,I$1,WhatIf!$B:$B,I129)&lt;=price_limit,IF(I129="Yes",1,2),"")),""))</f>
        <v/>
      </c>
      <c r="AS129" s="73" t="str">
        <f ca="1">IF(OR(J129="",VLOOKUP(J$1,Services!$A$1:$B$19,2,0)="Exclude"),"",IF($D129=1,IF(OR(price_limit="",price_limit="No Limit"),IF(J129="Yes",1,2),IF(SUMIFS(WhatIf!$G:$G,WhatIf!$A:$A,J$1,WhatIf!$B:$B,J129)&lt;=price_limit,IF(J129="Yes",1,2),"")),""))</f>
        <v/>
      </c>
      <c r="AT129" s="73" t="str">
        <f ca="1">IF(OR(K129="",VLOOKUP(K$1,Services!$A$1:$B$19,2,0)="Exclude"),"",IF($D129=1,IF(OR(price_limit="",price_limit="No Limit"),IF(K129="Yes",1,2),IF(SUMIFS(WhatIf!$G:$G,WhatIf!$A:$A,K$1,WhatIf!$B:$B,K129)&lt;=price_limit,IF(K129="Yes",1,2),"")),""))</f>
        <v/>
      </c>
      <c r="AU129" s="73" t="str">
        <f ca="1">IF(OR(L129="",VLOOKUP(L$1,Services!$A$1:$B$19,2,0)="Exclude"),"",IF($D129=1,IF(OR(price_limit="",price_limit="No Limit"),IF(L129="Yes",1,2),IF(SUMIFS(WhatIf!$G:$G,WhatIf!$A:$A,L$1,WhatIf!$B:$B,L129)&lt;=price_limit,IF(L129="Yes",1,2),"")),""))</f>
        <v/>
      </c>
      <c r="AV129" s="73" t="str">
        <f ca="1">IF(OR(M129="",VLOOKUP(M$1,Services!$A$1:$B$19,2,0)="Exclude"),"",IF($D129=1,IF(OR(price_limit="",price_limit="No Limit"),IF(M129="Yes",1,2),IF(SUMIFS(WhatIf!$G:$G,WhatIf!$A:$A,M$1,WhatIf!$B:$B,M129)&lt;=price_limit,IF(M129="Yes",1,2),"")),""))</f>
        <v/>
      </c>
      <c r="AW129" s="73" t="str">
        <f ca="1">IF(OR(N129="",VLOOKUP(N$1,Services!$A$1:$B$19,2,0)="Exclude"),"",IF($D129=1,IF(OR(price_limit="",price_limit="No Limit"),IF(N129="Yes",1,2),IF(SUMIFS(WhatIf!$G:$G,WhatIf!$A:$A,N$1,WhatIf!$B:$B,N129)&lt;=price_limit,IF(N129="Yes",1,2),"")),""))</f>
        <v/>
      </c>
      <c r="AX129" s="73" t="str">
        <f>IF(OR(O129="",VLOOKUP(O$1,Services!$A$1:$B$19,2,0)="Exclude"),"",IF($D129=1,IF(OR(price_limit="",price_limit="No Limit"),IF(O129="Yes",1,2),IF(SUMIFS(WhatIf!$G:$G,WhatIf!$A:$A,O$1,WhatIf!$B:$B,O129)&lt;=price_limit,IF(O129="Yes",1,2),"")),""))</f>
        <v/>
      </c>
      <c r="AY129" s="73" t="str">
        <f>IF(OR(P129="",VLOOKUP(P$1,Services!$A$1:$B$19,2,0)="Exclude"),"",IF($D129=1,IF(OR(price_limit="",price_limit="No Limit"),IF(P129="Yes",1,2),IF(SUMIFS(WhatIf!$G:$G,WhatIf!$A:$A,P$1,WhatIf!$B:$B,P129)&lt;=price_limit,IF(P129="Yes",1,2),"")),""))</f>
        <v/>
      </c>
      <c r="AZ129" s="73" t="str">
        <f>IF(OR(Q129="",VLOOKUP(Q$1,Services!$A$1:$B$19,2,0)="Exclude"),"",IF($D129=1,IF(OR(price_limit="",price_limit="No Limit"),IF(Q129="Yes",1,2),IF(SUMIFS(WhatIf!$G:$G,WhatIf!$A:$A,Q$1,WhatIf!$B:$B,Q129)&lt;=price_limit,IF(Q129="Yes",1,2),"")),""))</f>
        <v/>
      </c>
      <c r="BA129" s="73" t="str">
        <f>IF(OR(R129="",VLOOKUP(R$1,Services!$A$1:$B$19,2,0)="Exclude"),"",IF($D129=1,IF(OR(price_limit="",price_limit="No Limit"),IF(R129="Yes",1,2),IF(SUMIFS(WhatIf!$G:$G,WhatIf!$A:$A,R$1,WhatIf!$B:$B,R129)&lt;=price_limit,IF(R129="Yes",1,2),"")),""))</f>
        <v/>
      </c>
      <c r="BB129" s="73" t="str">
        <f>IF(OR(S129="",VLOOKUP(S$1,Services!$A$1:$B$19,2,0)="Exclude"),"",IF($D129=1,IF(OR(price_limit="",price_limit="No Limit"),IF(S129="Yes",1,2),IF(SUMIFS(WhatIf!$G:$G,WhatIf!$A:$A,S$1,WhatIf!$B:$B,S129)&lt;=price_limit,IF(S129="Yes",1,2),"")),""))</f>
        <v/>
      </c>
      <c r="BC129" s="73" t="str">
        <f>IF(OR(T129="",VLOOKUP(T$1,Services!$A$1:$B$19,2,0)="Exclude"),"",IF($D129=1,IF(OR(price_limit="",price_limit="No Limit"),IF(T129="Yes",1,2),IF(SUMIFS(WhatIf!$G:$G,WhatIf!$A:$A,T$1,WhatIf!$B:$B,T129)&lt;=price_limit,IF(T129="Yes",1,2),"")),""))</f>
        <v/>
      </c>
      <c r="BD129" s="73" t="str">
        <f>IF(OR(U129="",VLOOKUP(U$1,Services!$A$1:$B$19,2,0)="Exclude"),"",IF($D129=1,IF(OR(price_limit="",price_limit="No Limit"),IF(U129="Yes",1,2),IF(SUMIFS(WhatIf!$G:$G,WhatIf!$A:$A,U$1,WhatIf!$B:$B,U129)&lt;=price_limit,IF(U129="Yes",1,2),"")),""))</f>
        <v/>
      </c>
      <c r="BE129" s="3">
        <f t="shared" si="12"/>
        <v>0</v>
      </c>
      <c r="BF129" s="3">
        <f t="shared" si="9"/>
        <v>0</v>
      </c>
      <c r="BG129" s="3">
        <f>IF(MID(highlight_pick,1,1)="#",IF(INDEX(Analysis!$C$7:$E$7,1,VALUE(MID(highlight_pick,2,1)))&lt;&gt;"",IF(INDEX($A129:$BI129,1,MATCH(INDEX(Analysis!$C$7:$E$7,1,VALUE(MID(highlight_pick,2,1))),$1:$1,0))="",0,IF(INDEX($A129:$BI129,1,MATCH(INDEX(Analysis!$C$7:$E$7,1,VALUE(MID(highlight_pick,2,1))),$1:$1,0))="Yes",1,IF(ISNUMBER(SEARCH(INDEX($A129:$BI129,1,MATCH(INDEX(Analysis!$C$7:$E$7,1,VALUE(MID(highlight_pick,2,1))),$1:$1,0)),INDEX(Analysis!$C$9:$E$9,1,VALUE(MID(highlight_pick,2,1))))),2,0))),0),0)</f>
        <v>0</v>
      </c>
      <c r="BH129" s="3">
        <f>IF(MID(highlight_pick,1,1)="#",IF(INDEX(Analysis!$C$10:$E$10,1,VALUE(MID(highlight_pick,2,1)))&lt;&gt;"",IF(INDEX($A129:$BI129,1,MATCH(INDEX(Analysis!$C$10:$E$10,1,VALUE(MID(highlight_pick,2,1))),$1:$1,0))="",0,IF(INDEX($A129:$BI129,1,MATCH(INDEX(Analysis!$C$10:$E$10,1,VALUE(MID(highlight_pick,2,1))),$1:$1,0))="Yes",1,IF(ISNUMBER(SEARCH(INDEX($A129:$BI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row>
    <row r="130" spans="1:61" x14ac:dyDescent="0.3">
      <c r="A130" s="19" t="s">
        <v>270</v>
      </c>
      <c r="B130" s="4" t="s">
        <v>247</v>
      </c>
      <c r="C130" s="4" t="s">
        <v>214</v>
      </c>
      <c r="D130" s="3" t="str">
        <f t="shared" ca="1" si="10"/>
        <v/>
      </c>
      <c r="F130" s="5" t="s">
        <v>551</v>
      </c>
      <c r="G130" s="5" t="s">
        <v>551</v>
      </c>
      <c r="H130" s="5" t="s">
        <v>293</v>
      </c>
      <c r="I130" s="5" t="s">
        <v>293</v>
      </c>
      <c r="J130" s="5" t="s">
        <v>293</v>
      </c>
      <c r="K130" s="5" t="s">
        <v>293</v>
      </c>
      <c r="L130" s="5" t="s">
        <v>293</v>
      </c>
      <c r="M130" s="5" t="s">
        <v>293</v>
      </c>
      <c r="N130" s="5" t="s">
        <v>1</v>
      </c>
      <c r="P130" s="180"/>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ca="1" si="11"/>
        <v/>
      </c>
      <c r="AN130" s="73" t="str">
        <f>IF(OR(E130="",VLOOKUP(E$1,Services!$A$1:$B$19,2,0)="Exclude"),"",IF($D130=1,IF(OR(price_limit="",price_limit="No Limit"),IF(E130="Yes",1,2),IF(SUMIFS(WhatIf!$G:$G,WhatIf!$A:$A,E$1,WhatIf!$B:$B,E130)&lt;=price_limit,IF(E130="Yes",1,2),"")),""))</f>
        <v/>
      </c>
      <c r="AO130" s="73" t="str">
        <f ca="1">IF(OR(F130="",VLOOKUP(F$1,Services!$A$1:$B$19,2,0)="Exclude"),"",IF($D130=1,IF(OR(price_limit="",price_limit="No Limit"),IF(F130="Yes",1,2),IF(SUMIFS(WhatIf!$G:$G,WhatIf!$A:$A,F$1,WhatIf!$B:$B,F130)&lt;=price_limit,IF(F130="Yes",1,2),"")),""))</f>
        <v/>
      </c>
      <c r="AP130" s="73" t="str">
        <f ca="1">IF(OR(G130="",VLOOKUP(G$1,Services!$A$1:$B$19,2,0)="Exclude"),"",IF($D130=1,IF(OR(price_limit="",price_limit="No Limit"),IF(G130="Yes",1,2),IF(SUMIFS(WhatIf!$G:$G,WhatIf!$A:$A,G$1,WhatIf!$B:$B,G130)&lt;=price_limit,IF(G130="Yes",1,2),"")),""))</f>
        <v/>
      </c>
      <c r="AQ130" s="73" t="str">
        <f ca="1">IF(OR(H130="",VLOOKUP(H$1,Services!$A$1:$B$19,2,0)="Exclude"),"",IF($D130=1,IF(OR(price_limit="",price_limit="No Limit"),IF(H130="Yes",1,2),IF(SUMIFS(WhatIf!$G:$G,WhatIf!$A:$A,H$1,WhatIf!$B:$B,H130)&lt;=price_limit,IF(H130="Yes",1,2),"")),""))</f>
        <v/>
      </c>
      <c r="AR130" s="73" t="str">
        <f ca="1">IF(OR(I130="",VLOOKUP(I$1,Services!$A$1:$B$19,2,0)="Exclude"),"",IF($D130=1,IF(OR(price_limit="",price_limit="No Limit"),IF(I130="Yes",1,2),IF(SUMIFS(WhatIf!$G:$G,WhatIf!$A:$A,I$1,WhatIf!$B:$B,I130)&lt;=price_limit,IF(I130="Yes",1,2),"")),""))</f>
        <v/>
      </c>
      <c r="AS130" s="73" t="str">
        <f ca="1">IF(OR(J130="",VLOOKUP(J$1,Services!$A$1:$B$19,2,0)="Exclude"),"",IF($D130=1,IF(OR(price_limit="",price_limit="No Limit"),IF(J130="Yes",1,2),IF(SUMIFS(WhatIf!$G:$G,WhatIf!$A:$A,J$1,WhatIf!$B:$B,J130)&lt;=price_limit,IF(J130="Yes",1,2),"")),""))</f>
        <v/>
      </c>
      <c r="AT130" s="73" t="str">
        <f ca="1">IF(OR(K130="",VLOOKUP(K$1,Services!$A$1:$B$19,2,0)="Exclude"),"",IF($D130=1,IF(OR(price_limit="",price_limit="No Limit"),IF(K130="Yes",1,2),IF(SUMIFS(WhatIf!$G:$G,WhatIf!$A:$A,K$1,WhatIf!$B:$B,K130)&lt;=price_limit,IF(K130="Yes",1,2),"")),""))</f>
        <v/>
      </c>
      <c r="AU130" s="73" t="str">
        <f ca="1">IF(OR(L130="",VLOOKUP(L$1,Services!$A$1:$B$19,2,0)="Exclude"),"",IF($D130=1,IF(OR(price_limit="",price_limit="No Limit"),IF(L130="Yes",1,2),IF(SUMIFS(WhatIf!$G:$G,WhatIf!$A:$A,L$1,WhatIf!$B:$B,L130)&lt;=price_limit,IF(L130="Yes",1,2),"")),""))</f>
        <v/>
      </c>
      <c r="AV130" s="73" t="str">
        <f ca="1">IF(OR(M130="",VLOOKUP(M$1,Services!$A$1:$B$19,2,0)="Exclude"),"",IF($D130=1,IF(OR(price_limit="",price_limit="No Limit"),IF(M130="Yes",1,2),IF(SUMIFS(WhatIf!$G:$G,WhatIf!$A:$A,M$1,WhatIf!$B:$B,M130)&lt;=price_limit,IF(M130="Yes",1,2),"")),""))</f>
        <v/>
      </c>
      <c r="AW130" s="73" t="str">
        <f ca="1">IF(OR(N130="",VLOOKUP(N$1,Services!$A$1:$B$19,2,0)="Exclude"),"",IF($D130=1,IF(OR(price_limit="",price_limit="No Limit"),IF(N130="Yes",1,2),IF(SUMIFS(WhatIf!$G:$G,WhatIf!$A:$A,N$1,WhatIf!$B:$B,N130)&lt;=price_limit,IF(N130="Yes",1,2),"")),""))</f>
        <v/>
      </c>
      <c r="AX130" s="73" t="str">
        <f>IF(OR(O130="",VLOOKUP(O$1,Services!$A$1:$B$19,2,0)="Exclude"),"",IF($D130=1,IF(OR(price_limit="",price_limit="No Limit"),IF(O130="Yes",1,2),IF(SUMIFS(WhatIf!$G:$G,WhatIf!$A:$A,O$1,WhatIf!$B:$B,O130)&lt;=price_limit,IF(O130="Yes",1,2),"")),""))</f>
        <v/>
      </c>
      <c r="AY130" s="73" t="str">
        <f>IF(OR(P130="",VLOOKUP(P$1,Services!$A$1:$B$19,2,0)="Exclude"),"",IF($D130=1,IF(OR(price_limit="",price_limit="No Limit"),IF(P130="Yes",1,2),IF(SUMIFS(WhatIf!$G:$G,WhatIf!$A:$A,P$1,WhatIf!$B:$B,P130)&lt;=price_limit,IF(P130="Yes",1,2),"")),""))</f>
        <v/>
      </c>
      <c r="AZ130" s="73" t="str">
        <f>IF(OR(Q130="",VLOOKUP(Q$1,Services!$A$1:$B$19,2,0)="Exclude"),"",IF($D130=1,IF(OR(price_limit="",price_limit="No Limit"),IF(Q130="Yes",1,2),IF(SUMIFS(WhatIf!$G:$G,WhatIf!$A:$A,Q$1,WhatIf!$B:$B,Q130)&lt;=price_limit,IF(Q130="Yes",1,2),"")),""))</f>
        <v/>
      </c>
      <c r="BA130" s="73" t="str">
        <f>IF(OR(R130="",VLOOKUP(R$1,Services!$A$1:$B$19,2,0)="Exclude"),"",IF($D130=1,IF(OR(price_limit="",price_limit="No Limit"),IF(R130="Yes",1,2),IF(SUMIFS(WhatIf!$G:$G,WhatIf!$A:$A,R$1,WhatIf!$B:$B,R130)&lt;=price_limit,IF(R130="Yes",1,2),"")),""))</f>
        <v/>
      </c>
      <c r="BB130" s="73" t="str">
        <f>IF(OR(S130="",VLOOKUP(S$1,Services!$A$1:$B$19,2,0)="Exclude"),"",IF($D130=1,IF(OR(price_limit="",price_limit="No Limit"),IF(S130="Yes",1,2),IF(SUMIFS(WhatIf!$G:$G,WhatIf!$A:$A,S$1,WhatIf!$B:$B,S130)&lt;=price_limit,IF(S130="Yes",1,2),"")),""))</f>
        <v/>
      </c>
      <c r="BC130" s="73" t="str">
        <f>IF(OR(T130="",VLOOKUP(T$1,Services!$A$1:$B$19,2,0)="Exclude"),"",IF($D130=1,IF(OR(price_limit="",price_limit="No Limit"),IF(T130="Yes",1,2),IF(SUMIFS(WhatIf!$G:$G,WhatIf!$A:$A,T$1,WhatIf!$B:$B,T130)&lt;=price_limit,IF(T130="Yes",1,2),"")),""))</f>
        <v/>
      </c>
      <c r="BD130" s="73" t="str">
        <f>IF(OR(U130="",VLOOKUP(U$1,Services!$A$1:$B$19,2,0)="Exclude"),"",IF($D130=1,IF(OR(price_limit="",price_limit="No Limit"),IF(U130="Yes",1,2),IF(SUMIFS(WhatIf!$G:$G,WhatIf!$A:$A,U$1,WhatIf!$B:$B,U130)&lt;=price_limit,IF(U130="Yes",1,2),"")),""))</f>
        <v/>
      </c>
      <c r="BE130" s="3">
        <f t="shared" si="12"/>
        <v>0</v>
      </c>
      <c r="BF130" s="3">
        <f t="shared" ref="BF130:BF193" si="13">IF(highlight_pick="Select",0,IF(MID(highlight_pick,1,1)="#",0,IF(INDEX($A130:$BI130,1,MATCH(highlight_pick,$1:$1,0))="",0,IF(INDEX($A130:$BI130,1,MATCH(highlight_pick,$1:$1,0))="Yes",1,2))))</f>
        <v>0</v>
      </c>
      <c r="BG130" s="3">
        <f>IF(MID(highlight_pick,1,1)="#",IF(INDEX(Analysis!$C$7:$E$7,1,VALUE(MID(highlight_pick,2,1)))&lt;&gt;"",IF(INDEX($A130:$BI130,1,MATCH(INDEX(Analysis!$C$7:$E$7,1,VALUE(MID(highlight_pick,2,1))),$1:$1,0))="",0,IF(INDEX($A130:$BI130,1,MATCH(INDEX(Analysis!$C$7:$E$7,1,VALUE(MID(highlight_pick,2,1))),$1:$1,0))="Yes",1,IF(ISNUMBER(SEARCH(INDEX($A130:$BI130,1,MATCH(INDEX(Analysis!$C$7:$E$7,1,VALUE(MID(highlight_pick,2,1))),$1:$1,0)),INDEX(Analysis!$C$9:$E$9,1,VALUE(MID(highlight_pick,2,1))))),2,0))),0),0)</f>
        <v>0</v>
      </c>
      <c r="BH130" s="3">
        <f>IF(MID(highlight_pick,1,1)="#",IF(INDEX(Analysis!$C$10:$E$10,1,VALUE(MID(highlight_pick,2,1)))&lt;&gt;"",IF(INDEX($A130:$BI130,1,MATCH(INDEX(Analysis!$C$10:$E$10,1,VALUE(MID(highlight_pick,2,1))),$1:$1,0))="",0,IF(INDEX($A130:$BI130,1,MATCH(INDEX(Analysis!$C$10:$E$10,1,VALUE(MID(highlight_pick,2,1))),$1:$1,0))="Yes",1,IF(ISNUMBER(SEARCH(INDEX($A130:$BI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row>
    <row r="131" spans="1:61" x14ac:dyDescent="0.3">
      <c r="A131" s="19" t="s">
        <v>349</v>
      </c>
      <c r="B131" s="4" t="s">
        <v>247</v>
      </c>
      <c r="C131" s="4" t="s">
        <v>214</v>
      </c>
      <c r="D131" s="3" t="str">
        <f t="shared" ca="1" si="10"/>
        <v/>
      </c>
      <c r="R131" s="5" t="s">
        <v>861</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1"/>
        <v/>
      </c>
      <c r="AN131" s="73" t="str">
        <f>IF(OR(E131="",VLOOKUP(E$1,Services!$A$1:$B$19,2,0)="Exclude"),"",IF($D131=1,IF(OR(price_limit="",price_limit="No Limit"),IF(E131="Yes",1,2),IF(SUMIFS(WhatIf!$G:$G,WhatIf!$A:$A,E$1,WhatIf!$B:$B,E131)&lt;=price_limit,IF(E131="Yes",1,2),"")),""))</f>
        <v/>
      </c>
      <c r="AO131" s="73" t="str">
        <f>IF(OR(F131="",VLOOKUP(F$1,Services!$A$1:$B$19,2,0)="Exclude"),"",IF($D131=1,IF(OR(price_limit="",price_limit="No Limit"),IF(F131="Yes",1,2),IF(SUMIFS(WhatIf!$G:$G,WhatIf!$A:$A,F$1,WhatIf!$B:$B,F131)&lt;=price_limit,IF(F131="Yes",1,2),"")),""))</f>
        <v/>
      </c>
      <c r="AP131" s="73" t="str">
        <f>IF(OR(G131="",VLOOKUP(G$1,Services!$A$1:$B$19,2,0)="Exclude"),"",IF($D131=1,IF(OR(price_limit="",price_limit="No Limit"),IF(G131="Yes",1,2),IF(SUMIFS(WhatIf!$G:$G,WhatIf!$A:$A,G$1,WhatIf!$B:$B,G131)&lt;=price_limit,IF(G131="Yes",1,2),"")),""))</f>
        <v/>
      </c>
      <c r="AQ131" s="73" t="str">
        <f>IF(OR(H131="",VLOOKUP(H$1,Services!$A$1:$B$19,2,0)="Exclude"),"",IF($D131=1,IF(OR(price_limit="",price_limit="No Limit"),IF(H131="Yes",1,2),IF(SUMIFS(WhatIf!$G:$G,WhatIf!$A:$A,H$1,WhatIf!$B:$B,H131)&lt;=price_limit,IF(H131="Yes",1,2),"")),""))</f>
        <v/>
      </c>
      <c r="AR131" s="73" t="str">
        <f>IF(OR(I131="",VLOOKUP(I$1,Services!$A$1:$B$19,2,0)="Exclude"),"",IF($D131=1,IF(OR(price_limit="",price_limit="No Limit"),IF(I131="Yes",1,2),IF(SUMIFS(WhatIf!$G:$G,WhatIf!$A:$A,I$1,WhatIf!$B:$B,I131)&lt;=price_limit,IF(I131="Yes",1,2),"")),""))</f>
        <v/>
      </c>
      <c r="AS131" s="73" t="str">
        <f>IF(OR(J131="",VLOOKUP(J$1,Services!$A$1:$B$19,2,0)="Exclude"),"",IF($D131=1,IF(OR(price_limit="",price_limit="No Limit"),IF(J131="Yes",1,2),IF(SUMIFS(WhatIf!$G:$G,WhatIf!$A:$A,J$1,WhatIf!$B:$B,J131)&lt;=price_limit,IF(J131="Yes",1,2),"")),""))</f>
        <v/>
      </c>
      <c r="AT131" s="73" t="str">
        <f>IF(OR(K131="",VLOOKUP(K$1,Services!$A$1:$B$19,2,0)="Exclude"),"",IF($D131=1,IF(OR(price_limit="",price_limit="No Limit"),IF(K131="Yes",1,2),IF(SUMIFS(WhatIf!$G:$G,WhatIf!$A:$A,K$1,WhatIf!$B:$B,K131)&lt;=price_limit,IF(K131="Yes",1,2),"")),""))</f>
        <v/>
      </c>
      <c r="AU131" s="73" t="str">
        <f>IF(OR(L131="",VLOOKUP(L$1,Services!$A$1:$B$19,2,0)="Exclude"),"",IF($D131=1,IF(OR(price_limit="",price_limit="No Limit"),IF(L131="Yes",1,2),IF(SUMIFS(WhatIf!$G:$G,WhatIf!$A:$A,L$1,WhatIf!$B:$B,L131)&lt;=price_limit,IF(L131="Yes",1,2),"")),""))</f>
        <v/>
      </c>
      <c r="AV131" s="73" t="str">
        <f>IF(OR(M131="",VLOOKUP(M$1,Services!$A$1:$B$19,2,0)="Exclude"),"",IF($D131=1,IF(OR(price_limit="",price_limit="No Limit"),IF(M131="Yes",1,2),IF(SUMIFS(WhatIf!$G:$G,WhatIf!$A:$A,M$1,WhatIf!$B:$B,M131)&lt;=price_limit,IF(M131="Yes",1,2),"")),""))</f>
        <v/>
      </c>
      <c r="AW131" s="73" t="str">
        <f>IF(OR(N131="",VLOOKUP(N$1,Services!$A$1:$B$19,2,0)="Exclude"),"",IF($D131=1,IF(OR(price_limit="",price_limit="No Limit"),IF(N131="Yes",1,2),IF(SUMIFS(WhatIf!$G:$G,WhatIf!$A:$A,N$1,WhatIf!$B:$B,N131)&lt;=price_limit,IF(N131="Yes",1,2),"")),""))</f>
        <v/>
      </c>
      <c r="AX131" s="73" t="str">
        <f>IF(OR(O131="",VLOOKUP(O$1,Services!$A$1:$B$19,2,0)="Exclude"),"",IF($D131=1,IF(OR(price_limit="",price_limit="No Limit"),IF(O131="Yes",1,2),IF(SUMIFS(WhatIf!$G:$G,WhatIf!$A:$A,O$1,WhatIf!$B:$B,O131)&lt;=price_limit,IF(O131="Yes",1,2),"")),""))</f>
        <v/>
      </c>
      <c r="AY131" s="73" t="str">
        <f>IF(OR(P131="",VLOOKUP(P$1,Services!$A$1:$B$19,2,0)="Exclude"),"",IF($D131=1,IF(OR(price_limit="",price_limit="No Limit"),IF(P131="Yes",1,2),IF(SUMIFS(WhatIf!$G:$G,WhatIf!$A:$A,P$1,WhatIf!$B:$B,P131)&lt;=price_limit,IF(P131="Yes",1,2),"")),""))</f>
        <v/>
      </c>
      <c r="AZ131" s="73" t="str">
        <f>IF(OR(Q131="",VLOOKUP(Q$1,Services!$A$1:$B$19,2,0)="Exclude"),"",IF($D131=1,IF(OR(price_limit="",price_limit="No Limit"),IF(Q131="Yes",1,2),IF(SUMIFS(WhatIf!$G:$G,WhatIf!$A:$A,Q$1,WhatIf!$B:$B,Q131)&lt;=price_limit,IF(Q131="Yes",1,2),"")),""))</f>
        <v/>
      </c>
      <c r="BA131" s="73" t="str">
        <f ca="1">IF(OR(R131="",VLOOKUP(R$1,Services!$A$1:$B$19,2,0)="Exclude"),"",IF($D131=1,IF(OR(price_limit="",price_limit="No Limit"),IF(R131="Yes",1,2),IF(SUMIFS(WhatIf!$G:$G,WhatIf!$A:$A,R$1,WhatIf!$B:$B,R131)&lt;=price_limit,IF(R131="Yes",1,2),"")),""))</f>
        <v/>
      </c>
      <c r="BB131" s="73" t="str">
        <f>IF(OR(S131="",VLOOKUP(S$1,Services!$A$1:$B$19,2,0)="Exclude"),"",IF($D131=1,IF(OR(price_limit="",price_limit="No Limit"),IF(S131="Yes",1,2),IF(SUMIFS(WhatIf!$G:$G,WhatIf!$A:$A,S$1,WhatIf!$B:$B,S131)&lt;=price_limit,IF(S131="Yes",1,2),"")),""))</f>
        <v/>
      </c>
      <c r="BC131" s="73" t="str">
        <f>IF(OR(T131="",VLOOKUP(T$1,Services!$A$1:$B$19,2,0)="Exclude"),"",IF($D131=1,IF(OR(price_limit="",price_limit="No Limit"),IF(T131="Yes",1,2),IF(SUMIFS(WhatIf!$G:$G,WhatIf!$A:$A,T$1,WhatIf!$B:$B,T131)&lt;=price_limit,IF(T131="Yes",1,2),"")),""))</f>
        <v/>
      </c>
      <c r="BD131" s="73" t="str">
        <f>IF(OR(U131="",VLOOKUP(U$1,Services!$A$1:$B$19,2,0)="Exclude"),"",IF($D131=1,IF(OR(price_limit="",price_limit="No Limit"),IF(U131="Yes",1,2),IF(SUMIFS(WhatIf!$G:$G,WhatIf!$A:$A,U$1,WhatIf!$B:$B,U131)&lt;=price_limit,IF(U131="Yes",1,2),"")),""))</f>
        <v/>
      </c>
      <c r="BE131" s="3">
        <f t="shared" si="12"/>
        <v>0</v>
      </c>
      <c r="BF131" s="3">
        <f t="shared" si="13"/>
        <v>0</v>
      </c>
      <c r="BG131" s="3">
        <f>IF(MID(highlight_pick,1,1)="#",IF(INDEX(Analysis!$C$7:$E$7,1,VALUE(MID(highlight_pick,2,1)))&lt;&gt;"",IF(INDEX($A131:$BI131,1,MATCH(INDEX(Analysis!$C$7:$E$7,1,VALUE(MID(highlight_pick,2,1))),$1:$1,0))="",0,IF(INDEX($A131:$BI131,1,MATCH(INDEX(Analysis!$C$7:$E$7,1,VALUE(MID(highlight_pick,2,1))),$1:$1,0))="Yes",1,IF(ISNUMBER(SEARCH(INDEX($A131:$BI131,1,MATCH(INDEX(Analysis!$C$7:$E$7,1,VALUE(MID(highlight_pick,2,1))),$1:$1,0)),INDEX(Analysis!$C$9:$E$9,1,VALUE(MID(highlight_pick,2,1))))),2,0))),0),0)</f>
        <v>0</v>
      </c>
      <c r="BH131" s="3">
        <f>IF(MID(highlight_pick,1,1)="#",IF(INDEX(Analysis!$C$10:$E$10,1,VALUE(MID(highlight_pick,2,1)))&lt;&gt;"",IF(INDEX($A131:$BI131,1,MATCH(INDEX(Analysis!$C$10:$E$10,1,VALUE(MID(highlight_pick,2,1))),$1:$1,0))="",0,IF(INDEX($A131:$BI131,1,MATCH(INDEX(Analysis!$C$10:$E$10,1,VALUE(MID(highlight_pick,2,1))),$1:$1,0))="Yes",1,IF(ISNUMBER(SEARCH(INDEX($A131:$BI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row>
    <row r="132" spans="1:61" x14ac:dyDescent="0.3">
      <c r="A132" s="19" t="s">
        <v>707</v>
      </c>
      <c r="C132" s="4" t="s">
        <v>214</v>
      </c>
      <c r="D132" s="3" t="str">
        <f t="shared" ca="1" si="10"/>
        <v/>
      </c>
      <c r="M132" s="5" t="s">
        <v>1</v>
      </c>
      <c r="N132" s="5"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1"/>
        <v/>
      </c>
      <c r="AN132" s="73" t="str">
        <f>IF(OR(E132="",VLOOKUP(E$1,Services!$A$1:$B$19,2,0)="Exclude"),"",IF($D132=1,IF(OR(price_limit="",price_limit="No Limit"),IF(E132="Yes",1,2),IF(SUMIFS(WhatIf!$G:$G,WhatIf!$A:$A,E$1,WhatIf!$B:$B,E132)&lt;=price_limit,IF(E132="Yes",1,2),"")),""))</f>
        <v/>
      </c>
      <c r="AO132" s="73" t="str">
        <f>IF(OR(F132="",VLOOKUP(F$1,Services!$A$1:$B$19,2,0)="Exclude"),"",IF($D132=1,IF(OR(price_limit="",price_limit="No Limit"),IF(F132="Yes",1,2),IF(SUMIFS(WhatIf!$G:$G,WhatIf!$A:$A,F$1,WhatIf!$B:$B,F132)&lt;=price_limit,IF(F132="Yes",1,2),"")),""))</f>
        <v/>
      </c>
      <c r="AP132" s="73" t="str">
        <f>IF(OR(G132="",VLOOKUP(G$1,Services!$A$1:$B$19,2,0)="Exclude"),"",IF($D132=1,IF(OR(price_limit="",price_limit="No Limit"),IF(G132="Yes",1,2),IF(SUMIFS(WhatIf!$G:$G,WhatIf!$A:$A,G$1,WhatIf!$B:$B,G132)&lt;=price_limit,IF(G132="Yes",1,2),"")),""))</f>
        <v/>
      </c>
      <c r="AQ132" s="73" t="str">
        <f>IF(OR(H132="",VLOOKUP(H$1,Services!$A$1:$B$19,2,0)="Exclude"),"",IF($D132=1,IF(OR(price_limit="",price_limit="No Limit"),IF(H132="Yes",1,2),IF(SUMIFS(WhatIf!$G:$G,WhatIf!$A:$A,H$1,WhatIf!$B:$B,H132)&lt;=price_limit,IF(H132="Yes",1,2),"")),""))</f>
        <v/>
      </c>
      <c r="AR132" s="73" t="str">
        <f>IF(OR(I132="",VLOOKUP(I$1,Services!$A$1:$B$19,2,0)="Exclude"),"",IF($D132=1,IF(OR(price_limit="",price_limit="No Limit"),IF(I132="Yes",1,2),IF(SUMIFS(WhatIf!$G:$G,WhatIf!$A:$A,I$1,WhatIf!$B:$B,I132)&lt;=price_limit,IF(I132="Yes",1,2),"")),""))</f>
        <v/>
      </c>
      <c r="AS132" s="73" t="str">
        <f>IF(OR(J132="",VLOOKUP(J$1,Services!$A$1:$B$19,2,0)="Exclude"),"",IF($D132=1,IF(OR(price_limit="",price_limit="No Limit"),IF(J132="Yes",1,2),IF(SUMIFS(WhatIf!$G:$G,WhatIf!$A:$A,J$1,WhatIf!$B:$B,J132)&lt;=price_limit,IF(J132="Yes",1,2),"")),""))</f>
        <v/>
      </c>
      <c r="AT132" s="73" t="str">
        <f>IF(OR(K132="",VLOOKUP(K$1,Services!$A$1:$B$19,2,0)="Exclude"),"",IF($D132=1,IF(OR(price_limit="",price_limit="No Limit"),IF(K132="Yes",1,2),IF(SUMIFS(WhatIf!$G:$G,WhatIf!$A:$A,K$1,WhatIf!$B:$B,K132)&lt;=price_limit,IF(K132="Yes",1,2),"")),""))</f>
        <v/>
      </c>
      <c r="AU132" s="73" t="str">
        <f>IF(OR(L132="",VLOOKUP(L$1,Services!$A$1:$B$19,2,0)="Exclude"),"",IF($D132=1,IF(OR(price_limit="",price_limit="No Limit"),IF(L132="Yes",1,2),IF(SUMIFS(WhatIf!$G:$G,WhatIf!$A:$A,L$1,WhatIf!$B:$B,L132)&lt;=price_limit,IF(L132="Yes",1,2),"")),""))</f>
        <v/>
      </c>
      <c r="AV132" s="73" t="str">
        <f ca="1">IF(OR(M132="",VLOOKUP(M$1,Services!$A$1:$B$19,2,0)="Exclude"),"",IF($D132=1,IF(OR(price_limit="",price_limit="No Limit"),IF(M132="Yes",1,2),IF(SUMIFS(WhatIf!$G:$G,WhatIf!$A:$A,M$1,WhatIf!$B:$B,M132)&lt;=price_limit,IF(M132="Yes",1,2),"")),""))</f>
        <v/>
      </c>
      <c r="AW132" s="73" t="str">
        <f ca="1">IF(OR(N132="",VLOOKUP(N$1,Services!$A$1:$B$19,2,0)="Exclude"),"",IF($D132=1,IF(OR(price_limit="",price_limit="No Limit"),IF(N132="Yes",1,2),IF(SUMIFS(WhatIf!$G:$G,WhatIf!$A:$A,N$1,WhatIf!$B:$B,N132)&lt;=price_limit,IF(N132="Yes",1,2),"")),""))</f>
        <v/>
      </c>
      <c r="AX132" s="73" t="str">
        <f>IF(OR(O132="",VLOOKUP(O$1,Services!$A$1:$B$19,2,0)="Exclude"),"",IF($D132=1,IF(OR(price_limit="",price_limit="No Limit"),IF(O132="Yes",1,2),IF(SUMIFS(WhatIf!$G:$G,WhatIf!$A:$A,O$1,WhatIf!$B:$B,O132)&lt;=price_limit,IF(O132="Yes",1,2),"")),""))</f>
        <v/>
      </c>
      <c r="AY132" s="73" t="str">
        <f>IF(OR(P132="",VLOOKUP(P$1,Services!$A$1:$B$19,2,0)="Exclude"),"",IF($D132=1,IF(OR(price_limit="",price_limit="No Limit"),IF(P132="Yes",1,2),IF(SUMIFS(WhatIf!$G:$G,WhatIf!$A:$A,P$1,WhatIf!$B:$B,P132)&lt;=price_limit,IF(P132="Yes",1,2),"")),""))</f>
        <v/>
      </c>
      <c r="AZ132" s="73" t="str">
        <f>IF(OR(Q132="",VLOOKUP(Q$1,Services!$A$1:$B$19,2,0)="Exclude"),"",IF($D132=1,IF(OR(price_limit="",price_limit="No Limit"),IF(Q132="Yes",1,2),IF(SUMIFS(WhatIf!$G:$G,WhatIf!$A:$A,Q$1,WhatIf!$B:$B,Q132)&lt;=price_limit,IF(Q132="Yes",1,2),"")),""))</f>
        <v/>
      </c>
      <c r="BA132" s="73" t="str">
        <f>IF(OR(R132="",VLOOKUP(R$1,Services!$A$1:$B$19,2,0)="Exclude"),"",IF($D132=1,IF(OR(price_limit="",price_limit="No Limit"),IF(R132="Yes",1,2),IF(SUMIFS(WhatIf!$G:$G,WhatIf!$A:$A,R$1,WhatIf!$B:$B,R132)&lt;=price_limit,IF(R132="Yes",1,2),"")),""))</f>
        <v/>
      </c>
      <c r="BB132" s="73" t="str">
        <f>IF(OR(S132="",VLOOKUP(S$1,Services!$A$1:$B$19,2,0)="Exclude"),"",IF($D132=1,IF(OR(price_limit="",price_limit="No Limit"),IF(S132="Yes",1,2),IF(SUMIFS(WhatIf!$G:$G,WhatIf!$A:$A,S$1,WhatIf!$B:$B,S132)&lt;=price_limit,IF(S132="Yes",1,2),"")),""))</f>
        <v/>
      </c>
      <c r="BC132" s="73" t="str">
        <f>IF(OR(T132="",VLOOKUP(T$1,Services!$A$1:$B$19,2,0)="Exclude"),"",IF($D132=1,IF(OR(price_limit="",price_limit="No Limit"),IF(T132="Yes",1,2),IF(SUMIFS(WhatIf!$G:$G,WhatIf!$A:$A,T$1,WhatIf!$B:$B,T132)&lt;=price_limit,IF(T132="Yes",1,2),"")),""))</f>
        <v/>
      </c>
      <c r="BD132" s="73" t="str">
        <f>IF(OR(U132="",VLOOKUP(U$1,Services!$A$1:$B$19,2,0)="Exclude"),"",IF($D132=1,IF(OR(price_limit="",price_limit="No Limit"),IF(U132="Yes",1,2),IF(SUMIFS(WhatIf!$G:$G,WhatIf!$A:$A,U$1,WhatIf!$B:$B,U132)&lt;=price_limit,IF(U132="Yes",1,2),"")),""))</f>
        <v/>
      </c>
      <c r="BE132" s="3">
        <f t="shared" si="12"/>
        <v>0</v>
      </c>
      <c r="BF132" s="3">
        <f t="shared" si="13"/>
        <v>0</v>
      </c>
      <c r="BG132" s="3">
        <f>IF(MID(highlight_pick,1,1)="#",IF(INDEX(Analysis!$C$7:$E$7,1,VALUE(MID(highlight_pick,2,1)))&lt;&gt;"",IF(INDEX($A132:$BI132,1,MATCH(INDEX(Analysis!$C$7:$E$7,1,VALUE(MID(highlight_pick,2,1))),$1:$1,0))="",0,IF(INDEX($A132:$BI132,1,MATCH(INDEX(Analysis!$C$7:$E$7,1,VALUE(MID(highlight_pick,2,1))),$1:$1,0))="Yes",1,IF(ISNUMBER(SEARCH(INDEX($A132:$BI132,1,MATCH(INDEX(Analysis!$C$7:$E$7,1,VALUE(MID(highlight_pick,2,1))),$1:$1,0)),INDEX(Analysis!$C$9:$E$9,1,VALUE(MID(highlight_pick,2,1))))),2,0))),0),0)</f>
        <v>0</v>
      </c>
      <c r="BH132" s="3">
        <f>IF(MID(highlight_pick,1,1)="#",IF(INDEX(Analysis!$C$10:$E$10,1,VALUE(MID(highlight_pick,2,1)))&lt;&gt;"",IF(INDEX($A132:$BI132,1,MATCH(INDEX(Analysis!$C$10:$E$10,1,VALUE(MID(highlight_pick,2,1))),$1:$1,0))="",0,IF(INDEX($A132:$BI132,1,MATCH(INDEX(Analysis!$C$10:$E$10,1,VALUE(MID(highlight_pick,2,1))),$1:$1,0))="Yes",1,IF(ISNUMBER(SEARCH(INDEX($A132:$BI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row>
    <row r="133" spans="1:61" x14ac:dyDescent="0.3">
      <c r="A133" s="19" t="s">
        <v>646</v>
      </c>
      <c r="C133" s="4" t="s">
        <v>214</v>
      </c>
      <c r="D133" s="3" t="str">
        <f t="shared" ca="1" si="10"/>
        <v/>
      </c>
      <c r="F133" s="5" t="s">
        <v>551</v>
      </c>
      <c r="G133" s="5" t="s">
        <v>551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1"/>
        <v/>
      </c>
      <c r="AN133" s="73" t="str">
        <f>IF(OR(E133="",VLOOKUP(E$1,Services!$A$1:$B$19,2,0)="Exclude"),"",IF($D133=1,IF(OR(price_limit="",price_limit="No Limit"),IF(E133="Yes",1,2),IF(SUMIFS(WhatIf!$G:$G,WhatIf!$A:$A,E$1,WhatIf!$B:$B,E133)&lt;=price_limit,IF(E133="Yes",1,2),"")),""))</f>
        <v/>
      </c>
      <c r="AO133" s="73" t="str">
        <f ca="1">IF(OR(F133="",VLOOKUP(F$1,Services!$A$1:$B$19,2,0)="Exclude"),"",IF($D133=1,IF(OR(price_limit="",price_limit="No Limit"),IF(F133="Yes",1,2),IF(SUMIFS(WhatIf!$G:$G,WhatIf!$A:$A,F$1,WhatIf!$B:$B,F133)&lt;=price_limit,IF(F133="Yes",1,2),"")),""))</f>
        <v/>
      </c>
      <c r="AP133" s="73" t="str">
        <f ca="1">IF(OR(G133="",VLOOKUP(G$1,Services!$A$1:$B$19,2,0)="Exclude"),"",IF($D133=1,IF(OR(price_limit="",price_limit="No Limit"),IF(G133="Yes",1,2),IF(SUMIFS(WhatIf!$G:$G,WhatIf!$A:$A,G$1,WhatIf!$B:$B,G133)&lt;=price_limit,IF(G133="Yes",1,2),"")),""))</f>
        <v/>
      </c>
      <c r="AQ133" s="73" t="str">
        <f>IF(OR(H133="",VLOOKUP(H$1,Services!$A$1:$B$19,2,0)="Exclude"),"",IF($D133=1,IF(OR(price_limit="",price_limit="No Limit"),IF(H133="Yes",1,2),IF(SUMIFS(WhatIf!$G:$G,WhatIf!$A:$A,H$1,WhatIf!$B:$B,H133)&lt;=price_limit,IF(H133="Yes",1,2),"")),""))</f>
        <v/>
      </c>
      <c r="AR133" s="73" t="str">
        <f>IF(OR(I133="",VLOOKUP(I$1,Services!$A$1:$B$19,2,0)="Exclude"),"",IF($D133=1,IF(OR(price_limit="",price_limit="No Limit"),IF(I133="Yes",1,2),IF(SUMIFS(WhatIf!$G:$G,WhatIf!$A:$A,I$1,WhatIf!$B:$B,I133)&lt;=price_limit,IF(I133="Yes",1,2),"")),""))</f>
        <v/>
      </c>
      <c r="AS133" s="73" t="str">
        <f>IF(OR(J133="",VLOOKUP(J$1,Services!$A$1:$B$19,2,0)="Exclude"),"",IF($D133=1,IF(OR(price_limit="",price_limit="No Limit"),IF(J133="Yes",1,2),IF(SUMIFS(WhatIf!$G:$G,WhatIf!$A:$A,J$1,WhatIf!$B:$B,J133)&lt;=price_limit,IF(J133="Yes",1,2),"")),""))</f>
        <v/>
      </c>
      <c r="AT133" s="73" t="str">
        <f>IF(OR(K133="",VLOOKUP(K$1,Services!$A$1:$B$19,2,0)="Exclude"),"",IF($D133=1,IF(OR(price_limit="",price_limit="No Limit"),IF(K133="Yes",1,2),IF(SUMIFS(WhatIf!$G:$G,WhatIf!$A:$A,K$1,WhatIf!$B:$B,K133)&lt;=price_limit,IF(K133="Yes",1,2),"")),""))</f>
        <v/>
      </c>
      <c r="AU133" s="73" t="str">
        <f>IF(OR(L133="",VLOOKUP(L$1,Services!$A$1:$B$19,2,0)="Exclude"),"",IF($D133=1,IF(OR(price_limit="",price_limit="No Limit"),IF(L133="Yes",1,2),IF(SUMIFS(WhatIf!$G:$G,WhatIf!$A:$A,L$1,WhatIf!$B:$B,L133)&lt;=price_limit,IF(L133="Yes",1,2),"")),""))</f>
        <v/>
      </c>
      <c r="AV133" s="73" t="str">
        <f>IF(OR(M133="",VLOOKUP(M$1,Services!$A$1:$B$19,2,0)="Exclude"),"",IF($D133=1,IF(OR(price_limit="",price_limit="No Limit"),IF(M133="Yes",1,2),IF(SUMIFS(WhatIf!$G:$G,WhatIf!$A:$A,M$1,WhatIf!$B:$B,M133)&lt;=price_limit,IF(M133="Yes",1,2),"")),""))</f>
        <v/>
      </c>
      <c r="AW133" s="73" t="str">
        <f>IF(OR(N133="",VLOOKUP(N$1,Services!$A$1:$B$19,2,0)="Exclude"),"",IF($D133=1,IF(OR(price_limit="",price_limit="No Limit"),IF(N133="Yes",1,2),IF(SUMIFS(WhatIf!$G:$G,WhatIf!$A:$A,N$1,WhatIf!$B:$B,N133)&lt;=price_limit,IF(N133="Yes",1,2),"")),""))</f>
        <v/>
      </c>
      <c r="AX133" s="73" t="str">
        <f>IF(OR(O133="",VLOOKUP(O$1,Services!$A$1:$B$19,2,0)="Exclude"),"",IF($D133=1,IF(OR(price_limit="",price_limit="No Limit"),IF(O133="Yes",1,2),IF(SUMIFS(WhatIf!$G:$G,WhatIf!$A:$A,O$1,WhatIf!$B:$B,O133)&lt;=price_limit,IF(O133="Yes",1,2),"")),""))</f>
        <v/>
      </c>
      <c r="AY133" s="73" t="str">
        <f>IF(OR(P133="",VLOOKUP(P$1,Services!$A$1:$B$19,2,0)="Exclude"),"",IF($D133=1,IF(OR(price_limit="",price_limit="No Limit"),IF(P133="Yes",1,2),IF(SUMIFS(WhatIf!$G:$G,WhatIf!$A:$A,P$1,WhatIf!$B:$B,P133)&lt;=price_limit,IF(P133="Yes",1,2),"")),""))</f>
        <v/>
      </c>
      <c r="AZ133" s="73" t="str">
        <f>IF(OR(Q133="",VLOOKUP(Q$1,Services!$A$1:$B$19,2,0)="Exclude"),"",IF($D133=1,IF(OR(price_limit="",price_limit="No Limit"),IF(Q133="Yes",1,2),IF(SUMIFS(WhatIf!$G:$G,WhatIf!$A:$A,Q$1,WhatIf!$B:$B,Q133)&lt;=price_limit,IF(Q133="Yes",1,2),"")),""))</f>
        <v/>
      </c>
      <c r="BA133" s="73" t="str">
        <f>IF(OR(R133="",VLOOKUP(R$1,Services!$A$1:$B$19,2,0)="Exclude"),"",IF($D133=1,IF(OR(price_limit="",price_limit="No Limit"),IF(R133="Yes",1,2),IF(SUMIFS(WhatIf!$G:$G,WhatIf!$A:$A,R$1,WhatIf!$B:$B,R133)&lt;=price_limit,IF(R133="Yes",1,2),"")),""))</f>
        <v/>
      </c>
      <c r="BB133" s="73" t="str">
        <f>IF(OR(S133="",VLOOKUP(S$1,Services!$A$1:$B$19,2,0)="Exclude"),"",IF($D133=1,IF(OR(price_limit="",price_limit="No Limit"),IF(S133="Yes",1,2),IF(SUMIFS(WhatIf!$G:$G,WhatIf!$A:$A,S$1,WhatIf!$B:$B,S133)&lt;=price_limit,IF(S133="Yes",1,2),"")),""))</f>
        <v/>
      </c>
      <c r="BC133" s="73" t="str">
        <f>IF(OR(T133="",VLOOKUP(T$1,Services!$A$1:$B$19,2,0)="Exclude"),"",IF($D133=1,IF(OR(price_limit="",price_limit="No Limit"),IF(T133="Yes",1,2),IF(SUMIFS(WhatIf!$G:$G,WhatIf!$A:$A,T$1,WhatIf!$B:$B,T133)&lt;=price_limit,IF(T133="Yes",1,2),"")),""))</f>
        <v/>
      </c>
      <c r="BD133" s="73" t="str">
        <f>IF(OR(U133="",VLOOKUP(U$1,Services!$A$1:$B$19,2,0)="Exclude"),"",IF($D133=1,IF(OR(price_limit="",price_limit="No Limit"),IF(U133="Yes",1,2),IF(SUMIFS(WhatIf!$G:$G,WhatIf!$A:$A,U$1,WhatIf!$B:$B,U133)&lt;=price_limit,IF(U133="Yes",1,2),"")),""))</f>
        <v/>
      </c>
      <c r="BE133" s="3">
        <f t="shared" si="12"/>
        <v>0</v>
      </c>
      <c r="BF133" s="3">
        <f t="shared" si="13"/>
        <v>0</v>
      </c>
      <c r="BG133" s="3">
        <f>IF(MID(highlight_pick,1,1)="#",IF(INDEX(Analysis!$C$7:$E$7,1,VALUE(MID(highlight_pick,2,1)))&lt;&gt;"",IF(INDEX($A133:$BI133,1,MATCH(INDEX(Analysis!$C$7:$E$7,1,VALUE(MID(highlight_pick,2,1))),$1:$1,0))="",0,IF(INDEX($A133:$BI133,1,MATCH(INDEX(Analysis!$C$7:$E$7,1,VALUE(MID(highlight_pick,2,1))),$1:$1,0))="Yes",1,IF(ISNUMBER(SEARCH(INDEX($A133:$BI133,1,MATCH(INDEX(Analysis!$C$7:$E$7,1,VALUE(MID(highlight_pick,2,1))),$1:$1,0)),INDEX(Analysis!$C$9:$E$9,1,VALUE(MID(highlight_pick,2,1))))),2,0))),0),0)</f>
        <v>0</v>
      </c>
      <c r="BH133" s="3">
        <f>IF(MID(highlight_pick,1,1)="#",IF(INDEX(Analysis!$C$10:$E$10,1,VALUE(MID(highlight_pick,2,1)))&lt;&gt;"",IF(INDEX($A133:$BI133,1,MATCH(INDEX(Analysis!$C$10:$E$10,1,VALUE(MID(highlight_pick,2,1))),$1:$1,0))="",0,IF(INDEX($A133:$BI133,1,MATCH(INDEX(Analysis!$C$10:$E$10,1,VALUE(MID(highlight_pick,2,1))),$1:$1,0))="Yes",1,IF(ISNUMBER(SEARCH(INDEX($A133:$BI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row>
    <row r="134" spans="1:61" ht="24.9" x14ac:dyDescent="0.3">
      <c r="A134" s="19" t="s">
        <v>99</v>
      </c>
      <c r="B134" s="4" t="s">
        <v>320</v>
      </c>
      <c r="C134" s="4" t="s">
        <v>480</v>
      </c>
      <c r="D134" s="3" t="str">
        <f t="shared" ca="1" si="10"/>
        <v/>
      </c>
      <c r="H134" s="6"/>
      <c r="I134" s="6"/>
      <c r="O134" s="6"/>
      <c r="P134" s="6"/>
      <c r="Q134" s="6" t="s">
        <v>215</v>
      </c>
      <c r="R134" s="6" t="s">
        <v>1</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1"/>
        <v/>
      </c>
      <c r="AN134" s="73" t="str">
        <f>IF(OR(E134="",VLOOKUP(E$1,Services!$A$1:$B$19,2,0)="Exclude"),"",IF($D134=1,IF(OR(price_limit="",price_limit="No Limit"),IF(E134="Yes",1,2),IF(SUMIFS(WhatIf!$G:$G,WhatIf!$A:$A,E$1,WhatIf!$B:$B,E134)&lt;=price_limit,IF(E134="Yes",1,2),"")),""))</f>
        <v/>
      </c>
      <c r="AO134" s="73" t="str">
        <f>IF(OR(F134="",VLOOKUP(F$1,Services!$A$1:$B$19,2,0)="Exclude"),"",IF($D134=1,IF(OR(price_limit="",price_limit="No Limit"),IF(F134="Yes",1,2),IF(SUMIFS(WhatIf!$G:$G,WhatIf!$A:$A,F$1,WhatIf!$B:$B,F134)&lt;=price_limit,IF(F134="Yes",1,2),"")),""))</f>
        <v/>
      </c>
      <c r="AP134" s="73" t="str">
        <f>IF(OR(G134="",VLOOKUP(G$1,Services!$A$1:$B$19,2,0)="Exclude"),"",IF($D134=1,IF(OR(price_limit="",price_limit="No Limit"),IF(G134="Yes",1,2),IF(SUMIFS(WhatIf!$G:$G,WhatIf!$A:$A,G$1,WhatIf!$B:$B,G134)&lt;=price_limit,IF(G134="Yes",1,2),"")),""))</f>
        <v/>
      </c>
      <c r="AQ134" s="73" t="str">
        <f>IF(OR(H134="",VLOOKUP(H$1,Services!$A$1:$B$19,2,0)="Exclude"),"",IF($D134=1,IF(OR(price_limit="",price_limit="No Limit"),IF(H134="Yes",1,2),IF(SUMIFS(WhatIf!$G:$G,WhatIf!$A:$A,H$1,WhatIf!$B:$B,H134)&lt;=price_limit,IF(H134="Yes",1,2),"")),""))</f>
        <v/>
      </c>
      <c r="AR134" s="73" t="str">
        <f>IF(OR(I134="",VLOOKUP(I$1,Services!$A$1:$B$19,2,0)="Exclude"),"",IF($D134=1,IF(OR(price_limit="",price_limit="No Limit"),IF(I134="Yes",1,2),IF(SUMIFS(WhatIf!$G:$G,WhatIf!$A:$A,I$1,WhatIf!$B:$B,I134)&lt;=price_limit,IF(I134="Yes",1,2),"")),""))</f>
        <v/>
      </c>
      <c r="AS134" s="73" t="str">
        <f>IF(OR(J134="",VLOOKUP(J$1,Services!$A$1:$B$19,2,0)="Exclude"),"",IF($D134=1,IF(OR(price_limit="",price_limit="No Limit"),IF(J134="Yes",1,2),IF(SUMIFS(WhatIf!$G:$G,WhatIf!$A:$A,J$1,WhatIf!$B:$B,J134)&lt;=price_limit,IF(J134="Yes",1,2),"")),""))</f>
        <v/>
      </c>
      <c r="AT134" s="73" t="str">
        <f>IF(OR(K134="",VLOOKUP(K$1,Services!$A$1:$B$19,2,0)="Exclude"),"",IF($D134=1,IF(OR(price_limit="",price_limit="No Limit"),IF(K134="Yes",1,2),IF(SUMIFS(WhatIf!$G:$G,WhatIf!$A:$A,K$1,WhatIf!$B:$B,K134)&lt;=price_limit,IF(K134="Yes",1,2),"")),""))</f>
        <v/>
      </c>
      <c r="AU134" s="73" t="str">
        <f>IF(OR(L134="",VLOOKUP(L$1,Services!$A$1:$B$19,2,0)="Exclude"),"",IF($D134=1,IF(OR(price_limit="",price_limit="No Limit"),IF(L134="Yes",1,2),IF(SUMIFS(WhatIf!$G:$G,WhatIf!$A:$A,L$1,WhatIf!$B:$B,L134)&lt;=price_limit,IF(L134="Yes",1,2),"")),""))</f>
        <v/>
      </c>
      <c r="AV134" s="73" t="str">
        <f>IF(OR(M134="",VLOOKUP(M$1,Services!$A$1:$B$19,2,0)="Exclude"),"",IF($D134=1,IF(OR(price_limit="",price_limit="No Limit"),IF(M134="Yes",1,2),IF(SUMIFS(WhatIf!$G:$G,WhatIf!$A:$A,M$1,WhatIf!$B:$B,M134)&lt;=price_limit,IF(M134="Yes",1,2),"")),""))</f>
        <v/>
      </c>
      <c r="AW134" s="73" t="str">
        <f>IF(OR(N134="",VLOOKUP(N$1,Services!$A$1:$B$19,2,0)="Exclude"),"",IF($D134=1,IF(OR(price_limit="",price_limit="No Limit"),IF(N134="Yes",1,2),IF(SUMIFS(WhatIf!$G:$G,WhatIf!$A:$A,N$1,WhatIf!$B:$B,N134)&lt;=price_limit,IF(N134="Yes",1,2),"")),""))</f>
        <v/>
      </c>
      <c r="AX134" s="73" t="str">
        <f>IF(OR(O134="",VLOOKUP(O$1,Services!$A$1:$B$19,2,0)="Exclude"),"",IF($D134=1,IF(OR(price_limit="",price_limit="No Limit"),IF(O134="Yes",1,2),IF(SUMIFS(WhatIf!$G:$G,WhatIf!$A:$A,O$1,WhatIf!$B:$B,O134)&lt;=price_limit,IF(O134="Yes",1,2),"")),""))</f>
        <v/>
      </c>
      <c r="AY134" s="73" t="str">
        <f>IF(OR(P134="",VLOOKUP(P$1,Services!$A$1:$B$19,2,0)="Exclude"),"",IF($D134=1,IF(OR(price_limit="",price_limit="No Limit"),IF(P134="Yes",1,2),IF(SUMIFS(WhatIf!$G:$G,WhatIf!$A:$A,P$1,WhatIf!$B:$B,P134)&lt;=price_limit,IF(P134="Yes",1,2),"")),""))</f>
        <v/>
      </c>
      <c r="AZ134" s="73" t="str">
        <f ca="1">IF(OR(Q134="",VLOOKUP(Q$1,Services!$A$1:$B$19,2,0)="Exclude"),"",IF($D134=1,IF(OR(price_limit="",price_limit="No Limit"),IF(Q134="Yes",1,2),IF(SUMIFS(WhatIf!$G:$G,WhatIf!$A:$A,Q$1,WhatIf!$B:$B,Q134)&lt;=price_limit,IF(Q134="Yes",1,2),"")),""))</f>
        <v/>
      </c>
      <c r="BA134" s="73" t="str">
        <f ca="1">IF(OR(R134="",VLOOKUP(R$1,Services!$A$1:$B$19,2,0)="Exclude"),"",IF($D134=1,IF(OR(price_limit="",price_limit="No Limit"),IF(R134="Yes",1,2),IF(SUMIFS(WhatIf!$G:$G,WhatIf!$A:$A,R$1,WhatIf!$B:$B,R134)&lt;=price_limit,IF(R134="Yes",1,2),"")),""))</f>
        <v/>
      </c>
      <c r="BB134" s="73" t="str">
        <f>IF(OR(S134="",VLOOKUP(S$1,Services!$A$1:$B$19,2,0)="Exclude"),"",IF($D134=1,IF(OR(price_limit="",price_limit="No Limit"),IF(S134="Yes",1,2),IF(SUMIFS(WhatIf!$G:$G,WhatIf!$A:$A,S$1,WhatIf!$B:$B,S134)&lt;=price_limit,IF(S134="Yes",1,2),"")),""))</f>
        <v/>
      </c>
      <c r="BC134" s="73" t="str">
        <f>IF(OR(T134="",VLOOKUP(T$1,Services!$A$1:$B$19,2,0)="Exclude"),"",IF($D134=1,IF(OR(price_limit="",price_limit="No Limit"),IF(T134="Yes",1,2),IF(SUMIFS(WhatIf!$G:$G,WhatIf!$A:$A,T$1,WhatIf!$B:$B,T134)&lt;=price_limit,IF(T134="Yes",1,2),"")),""))</f>
        <v/>
      </c>
      <c r="BD134" s="73" t="str">
        <f>IF(OR(U134="",VLOOKUP(U$1,Services!$A$1:$B$19,2,0)="Exclude"),"",IF($D134=1,IF(OR(price_limit="",price_limit="No Limit"),IF(U134="Yes",1,2),IF(SUMIFS(WhatIf!$G:$G,WhatIf!$A:$A,U$1,WhatIf!$B:$B,U134)&lt;=price_limit,IF(U134="Yes",1,2),"")),""))</f>
        <v/>
      </c>
      <c r="BE134" s="3">
        <f t="shared" si="12"/>
        <v>0</v>
      </c>
      <c r="BF134" s="3">
        <f t="shared" si="13"/>
        <v>0</v>
      </c>
      <c r="BG134" s="3">
        <f>IF(MID(highlight_pick,1,1)="#",IF(INDEX(Analysis!$C$7:$E$7,1,VALUE(MID(highlight_pick,2,1)))&lt;&gt;"",IF(INDEX($A134:$BI134,1,MATCH(INDEX(Analysis!$C$7:$E$7,1,VALUE(MID(highlight_pick,2,1))),$1:$1,0))="",0,IF(INDEX($A134:$BI134,1,MATCH(INDEX(Analysis!$C$7:$E$7,1,VALUE(MID(highlight_pick,2,1))),$1:$1,0))="Yes",1,IF(ISNUMBER(SEARCH(INDEX($A134:$BI134,1,MATCH(INDEX(Analysis!$C$7:$E$7,1,VALUE(MID(highlight_pick,2,1))),$1:$1,0)),INDEX(Analysis!$C$9:$E$9,1,VALUE(MID(highlight_pick,2,1))))),2,0))),0),0)</f>
        <v>0</v>
      </c>
      <c r="BH134" s="3">
        <f>IF(MID(highlight_pick,1,1)="#",IF(INDEX(Analysis!$C$10:$E$10,1,VALUE(MID(highlight_pick,2,1)))&lt;&gt;"",IF(INDEX($A134:$BI134,1,MATCH(INDEX(Analysis!$C$10:$E$10,1,VALUE(MID(highlight_pick,2,1))),$1:$1,0))="",0,IF(INDEX($A134:$BI134,1,MATCH(INDEX(Analysis!$C$10:$E$10,1,VALUE(MID(highlight_pick,2,1))),$1:$1,0))="Yes",1,IF(ISNUMBER(SEARCH(INDEX($A134:$BI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row>
    <row r="135" spans="1:61" x14ac:dyDescent="0.3">
      <c r="A135" s="19" t="s">
        <v>271</v>
      </c>
      <c r="B135" s="4" t="s">
        <v>247</v>
      </c>
      <c r="C135" s="4" t="s">
        <v>214</v>
      </c>
      <c r="D135" s="3" t="str">
        <f t="shared" ca="1" si="10"/>
        <v/>
      </c>
      <c r="H135" s="5" t="s">
        <v>293</v>
      </c>
      <c r="I135" s="5" t="s">
        <v>293</v>
      </c>
      <c r="J135" s="5" t="s">
        <v>293</v>
      </c>
      <c r="K135" s="5" t="s">
        <v>293</v>
      </c>
      <c r="L135" s="5" t="s">
        <v>293</v>
      </c>
      <c r="M135" s="5" t="s">
        <v>293</v>
      </c>
      <c r="N135" s="5"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1"/>
        <v/>
      </c>
      <c r="AN135" s="73" t="str">
        <f>IF(OR(E135="",VLOOKUP(E$1,Services!$A$1:$B$19,2,0)="Exclude"),"",IF($D135=1,IF(OR(price_limit="",price_limit="No Limit"),IF(E135="Yes",1,2),IF(SUMIFS(WhatIf!$G:$G,WhatIf!$A:$A,E$1,WhatIf!$B:$B,E135)&lt;=price_limit,IF(E135="Yes",1,2),"")),""))</f>
        <v/>
      </c>
      <c r="AO135" s="73" t="str">
        <f>IF(OR(F135="",VLOOKUP(F$1,Services!$A$1:$B$19,2,0)="Exclude"),"",IF($D135=1,IF(OR(price_limit="",price_limit="No Limit"),IF(F135="Yes",1,2),IF(SUMIFS(WhatIf!$G:$G,WhatIf!$A:$A,F$1,WhatIf!$B:$B,F135)&lt;=price_limit,IF(F135="Yes",1,2),"")),""))</f>
        <v/>
      </c>
      <c r="AP135" s="73" t="str">
        <f>IF(OR(G135="",VLOOKUP(G$1,Services!$A$1:$B$19,2,0)="Exclude"),"",IF($D135=1,IF(OR(price_limit="",price_limit="No Limit"),IF(G135="Yes",1,2),IF(SUMIFS(WhatIf!$G:$G,WhatIf!$A:$A,G$1,WhatIf!$B:$B,G135)&lt;=price_limit,IF(G135="Yes",1,2),"")),""))</f>
        <v/>
      </c>
      <c r="AQ135" s="73" t="str">
        <f ca="1">IF(OR(H135="",VLOOKUP(H$1,Services!$A$1:$B$19,2,0)="Exclude"),"",IF($D135=1,IF(OR(price_limit="",price_limit="No Limit"),IF(H135="Yes",1,2),IF(SUMIFS(WhatIf!$G:$G,WhatIf!$A:$A,H$1,WhatIf!$B:$B,H135)&lt;=price_limit,IF(H135="Yes",1,2),"")),""))</f>
        <v/>
      </c>
      <c r="AR135" s="73" t="str">
        <f ca="1">IF(OR(I135="",VLOOKUP(I$1,Services!$A$1:$B$19,2,0)="Exclude"),"",IF($D135=1,IF(OR(price_limit="",price_limit="No Limit"),IF(I135="Yes",1,2),IF(SUMIFS(WhatIf!$G:$G,WhatIf!$A:$A,I$1,WhatIf!$B:$B,I135)&lt;=price_limit,IF(I135="Yes",1,2),"")),""))</f>
        <v/>
      </c>
      <c r="AS135" s="73" t="str">
        <f ca="1">IF(OR(J135="",VLOOKUP(J$1,Services!$A$1:$B$19,2,0)="Exclude"),"",IF($D135=1,IF(OR(price_limit="",price_limit="No Limit"),IF(J135="Yes",1,2),IF(SUMIFS(WhatIf!$G:$G,WhatIf!$A:$A,J$1,WhatIf!$B:$B,J135)&lt;=price_limit,IF(J135="Yes",1,2),"")),""))</f>
        <v/>
      </c>
      <c r="AT135" s="73" t="str">
        <f ca="1">IF(OR(K135="",VLOOKUP(K$1,Services!$A$1:$B$19,2,0)="Exclude"),"",IF($D135=1,IF(OR(price_limit="",price_limit="No Limit"),IF(K135="Yes",1,2),IF(SUMIFS(WhatIf!$G:$G,WhatIf!$A:$A,K$1,WhatIf!$B:$B,K135)&lt;=price_limit,IF(K135="Yes",1,2),"")),""))</f>
        <v/>
      </c>
      <c r="AU135" s="73" t="str">
        <f ca="1">IF(OR(L135="",VLOOKUP(L$1,Services!$A$1:$B$19,2,0)="Exclude"),"",IF($D135=1,IF(OR(price_limit="",price_limit="No Limit"),IF(L135="Yes",1,2),IF(SUMIFS(WhatIf!$G:$G,WhatIf!$A:$A,L$1,WhatIf!$B:$B,L135)&lt;=price_limit,IF(L135="Yes",1,2),"")),""))</f>
        <v/>
      </c>
      <c r="AV135" s="73" t="str">
        <f ca="1">IF(OR(M135="",VLOOKUP(M$1,Services!$A$1:$B$19,2,0)="Exclude"),"",IF($D135=1,IF(OR(price_limit="",price_limit="No Limit"),IF(M135="Yes",1,2),IF(SUMIFS(WhatIf!$G:$G,WhatIf!$A:$A,M$1,WhatIf!$B:$B,M135)&lt;=price_limit,IF(M135="Yes",1,2),"")),""))</f>
        <v/>
      </c>
      <c r="AW135" s="73" t="str">
        <f ca="1">IF(OR(N135="",VLOOKUP(N$1,Services!$A$1:$B$19,2,0)="Exclude"),"",IF($D135=1,IF(OR(price_limit="",price_limit="No Limit"),IF(N135="Yes",1,2),IF(SUMIFS(WhatIf!$G:$G,WhatIf!$A:$A,N$1,WhatIf!$B:$B,N135)&lt;=price_limit,IF(N135="Yes",1,2),"")),""))</f>
        <v/>
      </c>
      <c r="AX135" s="73" t="str">
        <f>IF(OR(O135="",VLOOKUP(O$1,Services!$A$1:$B$19,2,0)="Exclude"),"",IF($D135=1,IF(OR(price_limit="",price_limit="No Limit"),IF(O135="Yes",1,2),IF(SUMIFS(WhatIf!$G:$G,WhatIf!$A:$A,O$1,WhatIf!$B:$B,O135)&lt;=price_limit,IF(O135="Yes",1,2),"")),""))</f>
        <v/>
      </c>
      <c r="AY135" s="73" t="str">
        <f>IF(OR(P135="",VLOOKUP(P$1,Services!$A$1:$B$19,2,0)="Exclude"),"",IF($D135=1,IF(OR(price_limit="",price_limit="No Limit"),IF(P135="Yes",1,2),IF(SUMIFS(WhatIf!$G:$G,WhatIf!$A:$A,P$1,WhatIf!$B:$B,P135)&lt;=price_limit,IF(P135="Yes",1,2),"")),""))</f>
        <v/>
      </c>
      <c r="AZ135" s="73" t="str">
        <f>IF(OR(Q135="",VLOOKUP(Q$1,Services!$A$1:$B$19,2,0)="Exclude"),"",IF($D135=1,IF(OR(price_limit="",price_limit="No Limit"),IF(Q135="Yes",1,2),IF(SUMIFS(WhatIf!$G:$G,WhatIf!$A:$A,Q$1,WhatIf!$B:$B,Q135)&lt;=price_limit,IF(Q135="Yes",1,2),"")),""))</f>
        <v/>
      </c>
      <c r="BA135" s="73" t="str">
        <f>IF(OR(R135="",VLOOKUP(R$1,Services!$A$1:$B$19,2,0)="Exclude"),"",IF($D135=1,IF(OR(price_limit="",price_limit="No Limit"),IF(R135="Yes",1,2),IF(SUMIFS(WhatIf!$G:$G,WhatIf!$A:$A,R$1,WhatIf!$B:$B,R135)&lt;=price_limit,IF(R135="Yes",1,2),"")),""))</f>
        <v/>
      </c>
      <c r="BB135" s="73" t="str">
        <f>IF(OR(S135="",VLOOKUP(S$1,Services!$A$1:$B$19,2,0)="Exclude"),"",IF($D135=1,IF(OR(price_limit="",price_limit="No Limit"),IF(S135="Yes",1,2),IF(SUMIFS(WhatIf!$G:$G,WhatIf!$A:$A,S$1,WhatIf!$B:$B,S135)&lt;=price_limit,IF(S135="Yes",1,2),"")),""))</f>
        <v/>
      </c>
      <c r="BC135" s="73" t="str">
        <f>IF(OR(T135="",VLOOKUP(T$1,Services!$A$1:$B$19,2,0)="Exclude"),"",IF($D135=1,IF(OR(price_limit="",price_limit="No Limit"),IF(T135="Yes",1,2),IF(SUMIFS(WhatIf!$G:$G,WhatIf!$A:$A,T$1,WhatIf!$B:$B,T135)&lt;=price_limit,IF(T135="Yes",1,2),"")),""))</f>
        <v/>
      </c>
      <c r="BD135" s="73" t="str">
        <f>IF(OR(U135="",VLOOKUP(U$1,Services!$A$1:$B$19,2,0)="Exclude"),"",IF($D135=1,IF(OR(price_limit="",price_limit="No Limit"),IF(U135="Yes",1,2),IF(SUMIFS(WhatIf!$G:$G,WhatIf!$A:$A,U$1,WhatIf!$B:$B,U135)&lt;=price_limit,IF(U135="Yes",1,2),"")),""))</f>
        <v/>
      </c>
      <c r="BE135" s="3">
        <f t="shared" si="12"/>
        <v>0</v>
      </c>
      <c r="BF135" s="3">
        <f t="shared" si="13"/>
        <v>0</v>
      </c>
      <c r="BG135" s="3">
        <f>IF(MID(highlight_pick,1,1)="#",IF(INDEX(Analysis!$C$7:$E$7,1,VALUE(MID(highlight_pick,2,1)))&lt;&gt;"",IF(INDEX($A135:$BI135,1,MATCH(INDEX(Analysis!$C$7:$E$7,1,VALUE(MID(highlight_pick,2,1))),$1:$1,0))="",0,IF(INDEX($A135:$BI135,1,MATCH(INDEX(Analysis!$C$7:$E$7,1,VALUE(MID(highlight_pick,2,1))),$1:$1,0))="Yes",1,IF(ISNUMBER(SEARCH(INDEX($A135:$BI135,1,MATCH(INDEX(Analysis!$C$7:$E$7,1,VALUE(MID(highlight_pick,2,1))),$1:$1,0)),INDEX(Analysis!$C$9:$E$9,1,VALUE(MID(highlight_pick,2,1))))),2,0))),0),0)</f>
        <v>0</v>
      </c>
      <c r="BH135" s="3">
        <f>IF(MID(highlight_pick,1,1)="#",IF(INDEX(Analysis!$C$10:$E$10,1,VALUE(MID(highlight_pick,2,1)))&lt;&gt;"",IF(INDEX($A135:$BI135,1,MATCH(INDEX(Analysis!$C$10:$E$10,1,VALUE(MID(highlight_pick,2,1))),$1:$1,0))="",0,IF(INDEX($A135:$BI135,1,MATCH(INDEX(Analysis!$C$10:$E$10,1,VALUE(MID(highlight_pick,2,1))),$1:$1,0))="Yes",1,IF(ISNUMBER(SEARCH(INDEX($A135:$BI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row>
    <row r="136" spans="1:61" x14ac:dyDescent="0.3">
      <c r="A136" s="19" t="s">
        <v>204</v>
      </c>
      <c r="B136" s="4" t="s">
        <v>247</v>
      </c>
      <c r="C136" s="4" t="s">
        <v>478</v>
      </c>
      <c r="D136" s="3" t="str">
        <f t="shared" ca="1" si="10"/>
        <v/>
      </c>
      <c r="F136" s="5" t="s">
        <v>204</v>
      </c>
      <c r="G136" s="5" t="s">
        <v>204</v>
      </c>
      <c r="O136" s="6" t="s">
        <v>32</v>
      </c>
      <c r="P136" s="6"/>
      <c r="Q136" s="6"/>
      <c r="R136" s="6"/>
      <c r="U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1"/>
        <v/>
      </c>
      <c r="AN136" s="73" t="str">
        <f>IF(OR(E136="",VLOOKUP(E$1,Services!$A$1:$B$19,2,0)="Exclude"),"",IF($D136=1,IF(OR(price_limit="",price_limit="No Limit"),IF(E136="Yes",1,2),IF(SUMIFS(WhatIf!$G:$G,WhatIf!$A:$A,E$1,WhatIf!$B:$B,E136)&lt;=price_limit,IF(E136="Yes",1,2),"")),""))</f>
        <v/>
      </c>
      <c r="AO136" s="73" t="str">
        <f ca="1">IF(OR(F136="",VLOOKUP(F$1,Services!$A$1:$B$19,2,0)="Exclude"),"",IF($D136=1,IF(OR(price_limit="",price_limit="No Limit"),IF(F136="Yes",1,2),IF(SUMIFS(WhatIf!$G:$G,WhatIf!$A:$A,F$1,WhatIf!$B:$B,F136)&lt;=price_limit,IF(F136="Yes",1,2),"")),""))</f>
        <v/>
      </c>
      <c r="AP136" s="73" t="str">
        <f ca="1">IF(OR(G136="",VLOOKUP(G$1,Services!$A$1:$B$19,2,0)="Exclude"),"",IF($D136=1,IF(OR(price_limit="",price_limit="No Limit"),IF(G136="Yes",1,2),IF(SUMIFS(WhatIf!$G:$G,WhatIf!$A:$A,G$1,WhatIf!$B:$B,G136)&lt;=price_limit,IF(G136="Yes",1,2),"")),""))</f>
        <v/>
      </c>
      <c r="AQ136" s="73" t="str">
        <f>IF(OR(H136="",VLOOKUP(H$1,Services!$A$1:$B$19,2,0)="Exclude"),"",IF($D136=1,IF(OR(price_limit="",price_limit="No Limit"),IF(H136="Yes",1,2),IF(SUMIFS(WhatIf!$G:$G,WhatIf!$A:$A,H$1,WhatIf!$B:$B,H136)&lt;=price_limit,IF(H136="Yes",1,2),"")),""))</f>
        <v/>
      </c>
      <c r="AR136" s="73" t="str">
        <f>IF(OR(I136="",VLOOKUP(I$1,Services!$A$1:$B$19,2,0)="Exclude"),"",IF($D136=1,IF(OR(price_limit="",price_limit="No Limit"),IF(I136="Yes",1,2),IF(SUMIFS(WhatIf!$G:$G,WhatIf!$A:$A,I$1,WhatIf!$B:$B,I136)&lt;=price_limit,IF(I136="Yes",1,2),"")),""))</f>
        <v/>
      </c>
      <c r="AS136" s="73" t="str">
        <f>IF(OR(J136="",VLOOKUP(J$1,Services!$A$1:$B$19,2,0)="Exclude"),"",IF($D136=1,IF(OR(price_limit="",price_limit="No Limit"),IF(J136="Yes",1,2),IF(SUMIFS(WhatIf!$G:$G,WhatIf!$A:$A,J$1,WhatIf!$B:$B,J136)&lt;=price_limit,IF(J136="Yes",1,2),"")),""))</f>
        <v/>
      </c>
      <c r="AT136" s="73" t="str">
        <f>IF(OR(K136="",VLOOKUP(K$1,Services!$A$1:$B$19,2,0)="Exclude"),"",IF($D136=1,IF(OR(price_limit="",price_limit="No Limit"),IF(K136="Yes",1,2),IF(SUMIFS(WhatIf!$G:$G,WhatIf!$A:$A,K$1,WhatIf!$B:$B,K136)&lt;=price_limit,IF(K136="Yes",1,2),"")),""))</f>
        <v/>
      </c>
      <c r="AU136" s="73" t="str">
        <f>IF(OR(L136="",VLOOKUP(L$1,Services!$A$1:$B$19,2,0)="Exclude"),"",IF($D136=1,IF(OR(price_limit="",price_limit="No Limit"),IF(L136="Yes",1,2),IF(SUMIFS(WhatIf!$G:$G,WhatIf!$A:$A,L$1,WhatIf!$B:$B,L136)&lt;=price_limit,IF(L136="Yes",1,2),"")),""))</f>
        <v/>
      </c>
      <c r="AV136" s="73" t="str">
        <f>IF(OR(M136="",VLOOKUP(M$1,Services!$A$1:$B$19,2,0)="Exclude"),"",IF($D136=1,IF(OR(price_limit="",price_limit="No Limit"),IF(M136="Yes",1,2),IF(SUMIFS(WhatIf!$G:$G,WhatIf!$A:$A,M$1,WhatIf!$B:$B,M136)&lt;=price_limit,IF(M136="Yes",1,2),"")),""))</f>
        <v/>
      </c>
      <c r="AW136" s="73" t="str">
        <f>IF(OR(N136="",VLOOKUP(N$1,Services!$A$1:$B$19,2,0)="Exclude"),"",IF($D136=1,IF(OR(price_limit="",price_limit="No Limit"),IF(N136="Yes",1,2),IF(SUMIFS(WhatIf!$G:$G,WhatIf!$A:$A,N$1,WhatIf!$B:$B,N136)&lt;=price_limit,IF(N136="Yes",1,2),"")),""))</f>
        <v/>
      </c>
      <c r="AX136" s="73" t="str">
        <f ca="1">IF(OR(O136="",VLOOKUP(O$1,Services!$A$1:$B$19,2,0)="Exclude"),"",IF($D136=1,IF(OR(price_limit="",price_limit="No Limit"),IF(O136="Yes",1,2),IF(SUMIFS(WhatIf!$G:$G,WhatIf!$A:$A,O$1,WhatIf!$B:$B,O136)&lt;=price_limit,IF(O136="Yes",1,2),"")),""))</f>
        <v/>
      </c>
      <c r="AY136" s="73" t="str">
        <f>IF(OR(P136="",VLOOKUP(P$1,Services!$A$1:$B$19,2,0)="Exclude"),"",IF($D136=1,IF(OR(price_limit="",price_limit="No Limit"),IF(P136="Yes",1,2),IF(SUMIFS(WhatIf!$G:$G,WhatIf!$A:$A,P$1,WhatIf!$B:$B,P136)&lt;=price_limit,IF(P136="Yes",1,2),"")),""))</f>
        <v/>
      </c>
      <c r="AZ136" s="73" t="str">
        <f>IF(OR(Q136="",VLOOKUP(Q$1,Services!$A$1:$B$19,2,0)="Exclude"),"",IF($D136=1,IF(OR(price_limit="",price_limit="No Limit"),IF(Q136="Yes",1,2),IF(SUMIFS(WhatIf!$G:$G,WhatIf!$A:$A,Q$1,WhatIf!$B:$B,Q136)&lt;=price_limit,IF(Q136="Yes",1,2),"")),""))</f>
        <v/>
      </c>
      <c r="BA136" s="73" t="str">
        <f>IF(OR(R136="",VLOOKUP(R$1,Services!$A$1:$B$19,2,0)="Exclude"),"",IF($D136=1,IF(OR(price_limit="",price_limit="No Limit"),IF(R136="Yes",1,2),IF(SUMIFS(WhatIf!$G:$G,WhatIf!$A:$A,R$1,WhatIf!$B:$B,R136)&lt;=price_limit,IF(R136="Yes",1,2),"")),""))</f>
        <v/>
      </c>
      <c r="BB136" s="73" t="str">
        <f>IF(OR(S136="",VLOOKUP(S$1,Services!$A$1:$B$19,2,0)="Exclude"),"",IF($D136=1,IF(OR(price_limit="",price_limit="No Limit"),IF(S136="Yes",1,2),IF(SUMIFS(WhatIf!$G:$G,WhatIf!$A:$A,S$1,WhatIf!$B:$B,S136)&lt;=price_limit,IF(S136="Yes",1,2),"")),""))</f>
        <v/>
      </c>
      <c r="BC136" s="73" t="str">
        <f>IF(OR(T136="",VLOOKUP(T$1,Services!$A$1:$B$19,2,0)="Exclude"),"",IF($D136=1,IF(OR(price_limit="",price_limit="No Limit"),IF(T136="Yes",1,2),IF(SUMIFS(WhatIf!$G:$G,WhatIf!$A:$A,T$1,WhatIf!$B:$B,T136)&lt;=price_limit,IF(T136="Yes",1,2),"")),""))</f>
        <v/>
      </c>
      <c r="BD136" s="73" t="str">
        <f ca="1">IF(OR(U136="",VLOOKUP(U$1,Services!$A$1:$B$19,2,0)="Exclude"),"",IF($D136=1,IF(OR(price_limit="",price_limit="No Limit"),IF(U136="Yes",1,2),IF(SUMIFS(WhatIf!$G:$G,WhatIf!$A:$A,U$1,WhatIf!$B:$B,U136)&lt;=price_limit,IF(U136="Yes",1,2),"")),""))</f>
        <v/>
      </c>
      <c r="BE136" s="3">
        <f t="shared" si="12"/>
        <v>0</v>
      </c>
      <c r="BF136" s="3">
        <f t="shared" si="13"/>
        <v>0</v>
      </c>
      <c r="BG136" s="3">
        <f>IF(MID(highlight_pick,1,1)="#",IF(INDEX(Analysis!$C$7:$E$7,1,VALUE(MID(highlight_pick,2,1)))&lt;&gt;"",IF(INDEX($A136:$BI136,1,MATCH(INDEX(Analysis!$C$7:$E$7,1,VALUE(MID(highlight_pick,2,1))),$1:$1,0))="",0,IF(INDEX($A136:$BI136,1,MATCH(INDEX(Analysis!$C$7:$E$7,1,VALUE(MID(highlight_pick,2,1))),$1:$1,0))="Yes",1,IF(ISNUMBER(SEARCH(INDEX($A136:$BI136,1,MATCH(INDEX(Analysis!$C$7:$E$7,1,VALUE(MID(highlight_pick,2,1))),$1:$1,0)),INDEX(Analysis!$C$9:$E$9,1,VALUE(MID(highlight_pick,2,1))))),2,0))),0),0)</f>
        <v>0</v>
      </c>
      <c r="BH136" s="3">
        <f>IF(MID(highlight_pick,1,1)="#",IF(INDEX(Analysis!$C$10:$E$10,1,VALUE(MID(highlight_pick,2,1)))&lt;&gt;"",IF(INDEX($A136:$BI136,1,MATCH(INDEX(Analysis!$C$10:$E$10,1,VALUE(MID(highlight_pick,2,1))),$1:$1,0))="",0,IF(INDEX($A136:$BI136,1,MATCH(INDEX(Analysis!$C$10:$E$10,1,VALUE(MID(highlight_pick,2,1))),$1:$1,0))="Yes",1,IF(ISNUMBER(SEARCH(INDEX($A136:$BI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row>
    <row r="137" spans="1:61" ht="24.9" customHeight="1" x14ac:dyDescent="0.3">
      <c r="A137" s="19" t="s">
        <v>100</v>
      </c>
      <c r="B137" s="4" t="s">
        <v>350</v>
      </c>
      <c r="C137" s="4" t="s">
        <v>478</v>
      </c>
      <c r="D137" s="3" t="str">
        <f t="shared" ca="1" si="10"/>
        <v/>
      </c>
      <c r="F137" s="5" t="s">
        <v>204</v>
      </c>
      <c r="G137" s="5" t="s">
        <v>204</v>
      </c>
      <c r="H137" s="6"/>
      <c r="I137" s="6"/>
      <c r="O137" s="6"/>
      <c r="P137" s="6"/>
      <c r="Q137" s="6"/>
      <c r="R137" s="6"/>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1"/>
        <v/>
      </c>
      <c r="AN137" s="73" t="str">
        <f>IF(OR(E137="",VLOOKUP(E$1,Services!$A$1:$B$19,2,0)="Exclude"),"",IF($D137=1,IF(OR(price_limit="",price_limit="No Limit"),IF(E137="Yes",1,2),IF(SUMIFS(WhatIf!$G:$G,WhatIf!$A:$A,E$1,WhatIf!$B:$B,E137)&lt;=price_limit,IF(E137="Yes",1,2),"")),""))</f>
        <v/>
      </c>
      <c r="AO137" s="73" t="str">
        <f ca="1">IF(OR(F137="",VLOOKUP(F$1,Services!$A$1:$B$19,2,0)="Exclude"),"",IF($D137=1,IF(OR(price_limit="",price_limit="No Limit"),IF(F137="Yes",1,2),IF(SUMIFS(WhatIf!$G:$G,WhatIf!$A:$A,F$1,WhatIf!$B:$B,F137)&lt;=price_limit,IF(F137="Yes",1,2),"")),""))</f>
        <v/>
      </c>
      <c r="AP137" s="73" t="str">
        <f ca="1">IF(OR(G137="",VLOOKUP(G$1,Services!$A$1:$B$19,2,0)="Exclude"),"",IF($D137=1,IF(OR(price_limit="",price_limit="No Limit"),IF(G137="Yes",1,2),IF(SUMIFS(WhatIf!$G:$G,WhatIf!$A:$A,G$1,WhatIf!$B:$B,G137)&lt;=price_limit,IF(G137="Yes",1,2),"")),""))</f>
        <v/>
      </c>
      <c r="AQ137" s="73" t="str">
        <f>IF(OR(H137="",VLOOKUP(H$1,Services!$A$1:$B$19,2,0)="Exclude"),"",IF($D137=1,IF(OR(price_limit="",price_limit="No Limit"),IF(H137="Yes",1,2),IF(SUMIFS(WhatIf!$G:$G,WhatIf!$A:$A,H$1,WhatIf!$B:$B,H137)&lt;=price_limit,IF(H137="Yes",1,2),"")),""))</f>
        <v/>
      </c>
      <c r="AR137" s="73" t="str">
        <f>IF(OR(I137="",VLOOKUP(I$1,Services!$A$1:$B$19,2,0)="Exclude"),"",IF($D137=1,IF(OR(price_limit="",price_limit="No Limit"),IF(I137="Yes",1,2),IF(SUMIFS(WhatIf!$G:$G,WhatIf!$A:$A,I$1,WhatIf!$B:$B,I137)&lt;=price_limit,IF(I137="Yes",1,2),"")),""))</f>
        <v/>
      </c>
      <c r="AS137" s="73" t="str">
        <f>IF(OR(J137="",VLOOKUP(J$1,Services!$A$1:$B$19,2,0)="Exclude"),"",IF($D137=1,IF(OR(price_limit="",price_limit="No Limit"),IF(J137="Yes",1,2),IF(SUMIFS(WhatIf!$G:$G,WhatIf!$A:$A,J$1,WhatIf!$B:$B,J137)&lt;=price_limit,IF(J137="Yes",1,2),"")),""))</f>
        <v/>
      </c>
      <c r="AT137" s="73" t="str">
        <f>IF(OR(K137="",VLOOKUP(K$1,Services!$A$1:$B$19,2,0)="Exclude"),"",IF($D137=1,IF(OR(price_limit="",price_limit="No Limit"),IF(K137="Yes",1,2),IF(SUMIFS(WhatIf!$G:$G,WhatIf!$A:$A,K$1,WhatIf!$B:$B,K137)&lt;=price_limit,IF(K137="Yes",1,2),"")),""))</f>
        <v/>
      </c>
      <c r="AU137" s="73" t="str">
        <f>IF(OR(L137="",VLOOKUP(L$1,Services!$A$1:$B$19,2,0)="Exclude"),"",IF($D137=1,IF(OR(price_limit="",price_limit="No Limit"),IF(L137="Yes",1,2),IF(SUMIFS(WhatIf!$G:$G,WhatIf!$A:$A,L$1,WhatIf!$B:$B,L137)&lt;=price_limit,IF(L137="Yes",1,2),"")),""))</f>
        <v/>
      </c>
      <c r="AV137" s="73" t="str">
        <f>IF(OR(M137="",VLOOKUP(M$1,Services!$A$1:$B$19,2,0)="Exclude"),"",IF($D137=1,IF(OR(price_limit="",price_limit="No Limit"),IF(M137="Yes",1,2),IF(SUMIFS(WhatIf!$G:$G,WhatIf!$A:$A,M$1,WhatIf!$B:$B,M137)&lt;=price_limit,IF(M137="Yes",1,2),"")),""))</f>
        <v/>
      </c>
      <c r="AW137" s="73" t="str">
        <f>IF(OR(N137="",VLOOKUP(N$1,Services!$A$1:$B$19,2,0)="Exclude"),"",IF($D137=1,IF(OR(price_limit="",price_limit="No Limit"),IF(N137="Yes",1,2),IF(SUMIFS(WhatIf!$G:$G,WhatIf!$A:$A,N$1,WhatIf!$B:$B,N137)&lt;=price_limit,IF(N137="Yes",1,2),"")),""))</f>
        <v/>
      </c>
      <c r="AX137" s="73" t="str">
        <f>IF(OR(O137="",VLOOKUP(O$1,Services!$A$1:$B$19,2,0)="Exclude"),"",IF($D137=1,IF(OR(price_limit="",price_limit="No Limit"),IF(O137="Yes",1,2),IF(SUMIFS(WhatIf!$G:$G,WhatIf!$A:$A,O$1,WhatIf!$B:$B,O137)&lt;=price_limit,IF(O137="Yes",1,2),"")),""))</f>
        <v/>
      </c>
      <c r="AY137" s="73" t="str">
        <f>IF(OR(P137="",VLOOKUP(P$1,Services!$A$1:$B$19,2,0)="Exclude"),"",IF($D137=1,IF(OR(price_limit="",price_limit="No Limit"),IF(P137="Yes",1,2),IF(SUMIFS(WhatIf!$G:$G,WhatIf!$A:$A,P$1,WhatIf!$B:$B,P137)&lt;=price_limit,IF(P137="Yes",1,2),"")),""))</f>
        <v/>
      </c>
      <c r="AZ137" s="73" t="str">
        <f>IF(OR(Q137="",VLOOKUP(Q$1,Services!$A$1:$B$19,2,0)="Exclude"),"",IF($D137=1,IF(OR(price_limit="",price_limit="No Limit"),IF(Q137="Yes",1,2),IF(SUMIFS(WhatIf!$G:$G,WhatIf!$A:$A,Q$1,WhatIf!$B:$B,Q137)&lt;=price_limit,IF(Q137="Yes",1,2),"")),""))</f>
        <v/>
      </c>
      <c r="BA137" s="73" t="str">
        <f>IF(OR(R137="",VLOOKUP(R$1,Services!$A$1:$B$19,2,0)="Exclude"),"",IF($D137=1,IF(OR(price_limit="",price_limit="No Limit"),IF(R137="Yes",1,2),IF(SUMIFS(WhatIf!$G:$G,WhatIf!$A:$A,R$1,WhatIf!$B:$B,R137)&lt;=price_limit,IF(R137="Yes",1,2),"")),""))</f>
        <v/>
      </c>
      <c r="BB137" s="73" t="str">
        <f>IF(OR(S137="",VLOOKUP(S$1,Services!$A$1:$B$19,2,0)="Exclude"),"",IF($D137=1,IF(OR(price_limit="",price_limit="No Limit"),IF(S137="Yes",1,2),IF(SUMIFS(WhatIf!$G:$G,WhatIf!$A:$A,S$1,WhatIf!$B:$B,S137)&lt;=price_limit,IF(S137="Yes",1,2),"")),""))</f>
        <v/>
      </c>
      <c r="BC137" s="73" t="str">
        <f>IF(OR(T137="",VLOOKUP(T$1,Services!$A$1:$B$19,2,0)="Exclude"),"",IF($D137=1,IF(OR(price_limit="",price_limit="No Limit"),IF(T137="Yes",1,2),IF(SUMIFS(WhatIf!$G:$G,WhatIf!$A:$A,T$1,WhatIf!$B:$B,T137)&lt;=price_limit,IF(T137="Yes",1,2),"")),""))</f>
        <v/>
      </c>
      <c r="BD137" s="73" t="str">
        <f>IF(OR(U137="",VLOOKUP(U$1,Services!$A$1:$B$19,2,0)="Exclude"),"",IF($D137=1,IF(OR(price_limit="",price_limit="No Limit"),IF(U137="Yes",1,2),IF(SUMIFS(WhatIf!$G:$G,WhatIf!$A:$A,U$1,WhatIf!$B:$B,U137)&lt;=price_limit,IF(U137="Yes",1,2),"")),""))</f>
        <v/>
      </c>
      <c r="BE137" s="3">
        <f t="shared" si="12"/>
        <v>0</v>
      </c>
      <c r="BF137" s="3">
        <f t="shared" si="13"/>
        <v>0</v>
      </c>
      <c r="BG137" s="3">
        <f>IF(MID(highlight_pick,1,1)="#",IF(INDEX(Analysis!$C$7:$E$7,1,VALUE(MID(highlight_pick,2,1)))&lt;&gt;"",IF(INDEX($A137:$BI137,1,MATCH(INDEX(Analysis!$C$7:$E$7,1,VALUE(MID(highlight_pick,2,1))),$1:$1,0))="",0,IF(INDEX($A137:$BI137,1,MATCH(INDEX(Analysis!$C$7:$E$7,1,VALUE(MID(highlight_pick,2,1))),$1:$1,0))="Yes",1,IF(ISNUMBER(SEARCH(INDEX($A137:$BI137,1,MATCH(INDEX(Analysis!$C$7:$E$7,1,VALUE(MID(highlight_pick,2,1))),$1:$1,0)),INDEX(Analysis!$C$9:$E$9,1,VALUE(MID(highlight_pick,2,1))))),2,0))),0),0)</f>
        <v>0</v>
      </c>
      <c r="BH137" s="3">
        <f>IF(MID(highlight_pick,1,1)="#",IF(INDEX(Analysis!$C$10:$E$10,1,VALUE(MID(highlight_pick,2,1)))&lt;&gt;"",IF(INDEX($A137:$BI137,1,MATCH(INDEX(Analysis!$C$10:$E$10,1,VALUE(MID(highlight_pick,2,1))),$1:$1,0))="",0,IF(INDEX($A137:$BI137,1,MATCH(INDEX(Analysis!$C$10:$E$10,1,VALUE(MID(highlight_pick,2,1))),$1:$1,0))="Yes",1,IF(ISNUMBER(SEARCH(INDEX($A137:$BI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row>
    <row r="138" spans="1:61" x14ac:dyDescent="0.3">
      <c r="A138" s="19" t="s">
        <v>573</v>
      </c>
      <c r="C138" s="4" t="s">
        <v>485</v>
      </c>
      <c r="D138" s="3" t="str">
        <f t="shared" ca="1" si="10"/>
        <v/>
      </c>
      <c r="F138" s="5" t="s">
        <v>32</v>
      </c>
      <c r="G138" s="5" t="s">
        <v>32</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1"/>
        <v/>
      </c>
      <c r="AN138" s="73" t="str">
        <f>IF(OR(E138="",VLOOKUP(E$1,Services!$A$1:$B$19,2,0)="Exclude"),"",IF($D138=1,IF(OR(price_limit="",price_limit="No Limit"),IF(E138="Yes",1,2),IF(SUMIFS(WhatIf!$G:$G,WhatIf!$A:$A,E$1,WhatIf!$B:$B,E138)&lt;=price_limit,IF(E138="Yes",1,2),"")),""))</f>
        <v/>
      </c>
      <c r="AO138" s="73" t="str">
        <f ca="1">IF(OR(F138="",VLOOKUP(F$1,Services!$A$1:$B$19,2,0)="Exclude"),"",IF($D138=1,IF(OR(price_limit="",price_limit="No Limit"),IF(F138="Yes",1,2),IF(SUMIFS(WhatIf!$G:$G,WhatIf!$A:$A,F$1,WhatIf!$B:$B,F138)&lt;=price_limit,IF(F138="Yes",1,2),"")),""))</f>
        <v/>
      </c>
      <c r="AP138" s="73" t="str">
        <f ca="1">IF(OR(G138="",VLOOKUP(G$1,Services!$A$1:$B$19,2,0)="Exclude"),"",IF($D138=1,IF(OR(price_limit="",price_limit="No Limit"),IF(G138="Yes",1,2),IF(SUMIFS(WhatIf!$G:$G,WhatIf!$A:$A,G$1,WhatIf!$B:$B,G138)&lt;=price_limit,IF(G138="Yes",1,2),"")),""))</f>
        <v/>
      </c>
      <c r="AQ138" s="73" t="str">
        <f>IF(OR(H138="",VLOOKUP(H$1,Services!$A$1:$B$19,2,0)="Exclude"),"",IF($D138=1,IF(OR(price_limit="",price_limit="No Limit"),IF(H138="Yes",1,2),IF(SUMIFS(WhatIf!$G:$G,WhatIf!$A:$A,H$1,WhatIf!$B:$B,H138)&lt;=price_limit,IF(H138="Yes",1,2),"")),""))</f>
        <v/>
      </c>
      <c r="AR138" s="73" t="str">
        <f>IF(OR(I138="",VLOOKUP(I$1,Services!$A$1:$B$19,2,0)="Exclude"),"",IF($D138=1,IF(OR(price_limit="",price_limit="No Limit"),IF(I138="Yes",1,2),IF(SUMIFS(WhatIf!$G:$G,WhatIf!$A:$A,I$1,WhatIf!$B:$B,I138)&lt;=price_limit,IF(I138="Yes",1,2),"")),""))</f>
        <v/>
      </c>
      <c r="AS138" s="73" t="str">
        <f>IF(OR(J138="",VLOOKUP(J$1,Services!$A$1:$B$19,2,0)="Exclude"),"",IF($D138=1,IF(OR(price_limit="",price_limit="No Limit"),IF(J138="Yes",1,2),IF(SUMIFS(WhatIf!$G:$G,WhatIf!$A:$A,J$1,WhatIf!$B:$B,J138)&lt;=price_limit,IF(J138="Yes",1,2),"")),""))</f>
        <v/>
      </c>
      <c r="AT138" s="73" t="str">
        <f>IF(OR(K138="",VLOOKUP(K$1,Services!$A$1:$B$19,2,0)="Exclude"),"",IF($D138=1,IF(OR(price_limit="",price_limit="No Limit"),IF(K138="Yes",1,2),IF(SUMIFS(WhatIf!$G:$G,WhatIf!$A:$A,K$1,WhatIf!$B:$B,K138)&lt;=price_limit,IF(K138="Yes",1,2),"")),""))</f>
        <v/>
      </c>
      <c r="AU138" s="73" t="str">
        <f>IF(OR(L138="",VLOOKUP(L$1,Services!$A$1:$B$19,2,0)="Exclude"),"",IF($D138=1,IF(OR(price_limit="",price_limit="No Limit"),IF(L138="Yes",1,2),IF(SUMIFS(WhatIf!$G:$G,WhatIf!$A:$A,L$1,WhatIf!$B:$B,L138)&lt;=price_limit,IF(L138="Yes",1,2),"")),""))</f>
        <v/>
      </c>
      <c r="AV138" s="73" t="str">
        <f>IF(OR(M138="",VLOOKUP(M$1,Services!$A$1:$B$19,2,0)="Exclude"),"",IF($D138=1,IF(OR(price_limit="",price_limit="No Limit"),IF(M138="Yes",1,2),IF(SUMIFS(WhatIf!$G:$G,WhatIf!$A:$A,M$1,WhatIf!$B:$B,M138)&lt;=price_limit,IF(M138="Yes",1,2),"")),""))</f>
        <v/>
      </c>
      <c r="AW138" s="73" t="str">
        <f>IF(OR(N138="",VLOOKUP(N$1,Services!$A$1:$B$19,2,0)="Exclude"),"",IF($D138=1,IF(OR(price_limit="",price_limit="No Limit"),IF(N138="Yes",1,2),IF(SUMIFS(WhatIf!$G:$G,WhatIf!$A:$A,N$1,WhatIf!$B:$B,N138)&lt;=price_limit,IF(N138="Yes",1,2),"")),""))</f>
        <v/>
      </c>
      <c r="AX138" s="73" t="str">
        <f>IF(OR(O138="",VLOOKUP(O$1,Services!$A$1:$B$19,2,0)="Exclude"),"",IF($D138=1,IF(OR(price_limit="",price_limit="No Limit"),IF(O138="Yes",1,2),IF(SUMIFS(WhatIf!$G:$G,WhatIf!$A:$A,O$1,WhatIf!$B:$B,O138)&lt;=price_limit,IF(O138="Yes",1,2),"")),""))</f>
        <v/>
      </c>
      <c r="AY138" s="73" t="str">
        <f>IF(OR(P138="",VLOOKUP(P$1,Services!$A$1:$B$19,2,0)="Exclude"),"",IF($D138=1,IF(OR(price_limit="",price_limit="No Limit"),IF(P138="Yes",1,2),IF(SUMIFS(WhatIf!$G:$G,WhatIf!$A:$A,P$1,WhatIf!$B:$B,P138)&lt;=price_limit,IF(P138="Yes",1,2),"")),""))</f>
        <v/>
      </c>
      <c r="AZ138" s="73" t="str">
        <f>IF(OR(Q138="",VLOOKUP(Q$1,Services!$A$1:$B$19,2,0)="Exclude"),"",IF($D138=1,IF(OR(price_limit="",price_limit="No Limit"),IF(Q138="Yes",1,2),IF(SUMIFS(WhatIf!$G:$G,WhatIf!$A:$A,Q$1,WhatIf!$B:$B,Q138)&lt;=price_limit,IF(Q138="Yes",1,2),"")),""))</f>
        <v/>
      </c>
      <c r="BA138" s="73" t="str">
        <f>IF(OR(R138="",VLOOKUP(R$1,Services!$A$1:$B$19,2,0)="Exclude"),"",IF($D138=1,IF(OR(price_limit="",price_limit="No Limit"),IF(R138="Yes",1,2),IF(SUMIFS(WhatIf!$G:$G,WhatIf!$A:$A,R$1,WhatIf!$B:$B,R138)&lt;=price_limit,IF(R138="Yes",1,2),"")),""))</f>
        <v/>
      </c>
      <c r="BB138" s="73" t="str">
        <f>IF(OR(S138="",VLOOKUP(S$1,Services!$A$1:$B$19,2,0)="Exclude"),"",IF($D138=1,IF(OR(price_limit="",price_limit="No Limit"),IF(S138="Yes",1,2),IF(SUMIFS(WhatIf!$G:$G,WhatIf!$A:$A,S$1,WhatIf!$B:$B,S138)&lt;=price_limit,IF(S138="Yes",1,2),"")),""))</f>
        <v/>
      </c>
      <c r="BC138" s="73" t="str">
        <f>IF(OR(T138="",VLOOKUP(T$1,Services!$A$1:$B$19,2,0)="Exclude"),"",IF($D138=1,IF(OR(price_limit="",price_limit="No Limit"),IF(T138="Yes",1,2),IF(SUMIFS(WhatIf!$G:$G,WhatIf!$A:$A,T$1,WhatIf!$B:$B,T138)&lt;=price_limit,IF(T138="Yes",1,2),"")),""))</f>
        <v/>
      </c>
      <c r="BD138" s="73" t="str">
        <f>IF(OR(U138="",VLOOKUP(U$1,Services!$A$1:$B$19,2,0)="Exclude"),"",IF($D138=1,IF(OR(price_limit="",price_limit="No Limit"),IF(U138="Yes",1,2),IF(SUMIFS(WhatIf!$G:$G,WhatIf!$A:$A,U$1,WhatIf!$B:$B,U138)&lt;=price_limit,IF(U138="Yes",1,2),"")),""))</f>
        <v/>
      </c>
      <c r="BE138" s="3">
        <f t="shared" si="12"/>
        <v>0</v>
      </c>
      <c r="BF138" s="3">
        <f t="shared" si="13"/>
        <v>0</v>
      </c>
      <c r="BG138" s="3">
        <f>IF(MID(highlight_pick,1,1)="#",IF(INDEX(Analysis!$C$7:$E$7,1,VALUE(MID(highlight_pick,2,1)))&lt;&gt;"",IF(INDEX($A138:$BI138,1,MATCH(INDEX(Analysis!$C$7:$E$7,1,VALUE(MID(highlight_pick,2,1))),$1:$1,0))="",0,IF(INDEX($A138:$BI138,1,MATCH(INDEX(Analysis!$C$7:$E$7,1,VALUE(MID(highlight_pick,2,1))),$1:$1,0))="Yes",1,IF(ISNUMBER(SEARCH(INDEX($A138:$BI138,1,MATCH(INDEX(Analysis!$C$7:$E$7,1,VALUE(MID(highlight_pick,2,1))),$1:$1,0)),INDEX(Analysis!$C$9:$E$9,1,VALUE(MID(highlight_pick,2,1))))),2,0))),0),0)</f>
        <v>0</v>
      </c>
      <c r="BH138" s="3">
        <f>IF(MID(highlight_pick,1,1)="#",IF(INDEX(Analysis!$C$10:$E$10,1,VALUE(MID(highlight_pick,2,1)))&lt;&gt;"",IF(INDEX($A138:$BI138,1,MATCH(INDEX(Analysis!$C$10:$E$10,1,VALUE(MID(highlight_pick,2,1))),$1:$1,0))="",0,IF(INDEX($A138:$BI138,1,MATCH(INDEX(Analysis!$C$10:$E$10,1,VALUE(MID(highlight_pick,2,1))),$1:$1,0))="Yes",1,IF(ISNUMBER(SEARCH(INDEX($A138:$BI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row>
    <row r="139" spans="1:61" x14ac:dyDescent="0.3">
      <c r="A139" s="19" t="s">
        <v>101</v>
      </c>
      <c r="B139" s="4" t="s">
        <v>247</v>
      </c>
      <c r="C139" s="4" t="s">
        <v>478</v>
      </c>
      <c r="D139" s="3" t="str">
        <f t="shared" ca="1" si="10"/>
        <v/>
      </c>
      <c r="F139" s="5" t="s">
        <v>1</v>
      </c>
      <c r="G139" s="5" t="s">
        <v>1</v>
      </c>
      <c r="H139" s="6"/>
      <c r="I139" s="6"/>
      <c r="O139" s="6"/>
      <c r="P139" s="6"/>
      <c r="Q139" s="6"/>
      <c r="R139" s="6"/>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1"/>
        <v/>
      </c>
      <c r="AN139" s="73" t="str">
        <f>IF(OR(E139="",VLOOKUP(E$1,Services!$A$1:$B$19,2,0)="Exclude"),"",IF($D139=1,IF(OR(price_limit="",price_limit="No Limit"),IF(E139="Yes",1,2),IF(SUMIFS(WhatIf!$G:$G,WhatIf!$A:$A,E$1,WhatIf!$B:$B,E139)&lt;=price_limit,IF(E139="Yes",1,2),"")),""))</f>
        <v/>
      </c>
      <c r="AO139" s="73" t="str">
        <f ca="1">IF(OR(F139="",VLOOKUP(F$1,Services!$A$1:$B$19,2,0)="Exclude"),"",IF($D139=1,IF(OR(price_limit="",price_limit="No Limit"),IF(F139="Yes",1,2),IF(SUMIFS(WhatIf!$G:$G,WhatIf!$A:$A,F$1,WhatIf!$B:$B,F139)&lt;=price_limit,IF(F139="Yes",1,2),"")),""))</f>
        <v/>
      </c>
      <c r="AP139" s="73" t="str">
        <f ca="1">IF(OR(G139="",VLOOKUP(G$1,Services!$A$1:$B$19,2,0)="Exclude"),"",IF($D139=1,IF(OR(price_limit="",price_limit="No Limit"),IF(G139="Yes",1,2),IF(SUMIFS(WhatIf!$G:$G,WhatIf!$A:$A,G$1,WhatIf!$B:$B,G139)&lt;=price_limit,IF(G139="Yes",1,2),"")),""))</f>
        <v/>
      </c>
      <c r="AQ139" s="73" t="str">
        <f>IF(OR(H139="",VLOOKUP(H$1,Services!$A$1:$B$19,2,0)="Exclude"),"",IF($D139=1,IF(OR(price_limit="",price_limit="No Limit"),IF(H139="Yes",1,2),IF(SUMIFS(WhatIf!$G:$G,WhatIf!$A:$A,H$1,WhatIf!$B:$B,H139)&lt;=price_limit,IF(H139="Yes",1,2),"")),""))</f>
        <v/>
      </c>
      <c r="AR139" s="73" t="str">
        <f>IF(OR(I139="",VLOOKUP(I$1,Services!$A$1:$B$19,2,0)="Exclude"),"",IF($D139=1,IF(OR(price_limit="",price_limit="No Limit"),IF(I139="Yes",1,2),IF(SUMIFS(WhatIf!$G:$G,WhatIf!$A:$A,I$1,WhatIf!$B:$B,I139)&lt;=price_limit,IF(I139="Yes",1,2),"")),""))</f>
        <v/>
      </c>
      <c r="AS139" s="73" t="str">
        <f>IF(OR(J139="",VLOOKUP(J$1,Services!$A$1:$B$19,2,0)="Exclude"),"",IF($D139=1,IF(OR(price_limit="",price_limit="No Limit"),IF(J139="Yes",1,2),IF(SUMIFS(WhatIf!$G:$G,WhatIf!$A:$A,J$1,WhatIf!$B:$B,J139)&lt;=price_limit,IF(J139="Yes",1,2),"")),""))</f>
        <v/>
      </c>
      <c r="AT139" s="73" t="str">
        <f>IF(OR(K139="",VLOOKUP(K$1,Services!$A$1:$B$19,2,0)="Exclude"),"",IF($D139=1,IF(OR(price_limit="",price_limit="No Limit"),IF(K139="Yes",1,2),IF(SUMIFS(WhatIf!$G:$G,WhatIf!$A:$A,K$1,WhatIf!$B:$B,K139)&lt;=price_limit,IF(K139="Yes",1,2),"")),""))</f>
        <v/>
      </c>
      <c r="AU139" s="73" t="str">
        <f>IF(OR(L139="",VLOOKUP(L$1,Services!$A$1:$B$19,2,0)="Exclude"),"",IF($D139=1,IF(OR(price_limit="",price_limit="No Limit"),IF(L139="Yes",1,2),IF(SUMIFS(WhatIf!$G:$G,WhatIf!$A:$A,L$1,WhatIf!$B:$B,L139)&lt;=price_limit,IF(L139="Yes",1,2),"")),""))</f>
        <v/>
      </c>
      <c r="AV139" s="73" t="str">
        <f>IF(OR(M139="",VLOOKUP(M$1,Services!$A$1:$B$19,2,0)="Exclude"),"",IF($D139=1,IF(OR(price_limit="",price_limit="No Limit"),IF(M139="Yes",1,2),IF(SUMIFS(WhatIf!$G:$G,WhatIf!$A:$A,M$1,WhatIf!$B:$B,M139)&lt;=price_limit,IF(M139="Yes",1,2),"")),""))</f>
        <v/>
      </c>
      <c r="AW139" s="73" t="str">
        <f>IF(OR(N139="",VLOOKUP(N$1,Services!$A$1:$B$19,2,0)="Exclude"),"",IF($D139=1,IF(OR(price_limit="",price_limit="No Limit"),IF(N139="Yes",1,2),IF(SUMIFS(WhatIf!$G:$G,WhatIf!$A:$A,N$1,WhatIf!$B:$B,N139)&lt;=price_limit,IF(N139="Yes",1,2),"")),""))</f>
        <v/>
      </c>
      <c r="AX139" s="73" t="str">
        <f>IF(OR(O139="",VLOOKUP(O$1,Services!$A$1:$B$19,2,0)="Exclude"),"",IF($D139=1,IF(OR(price_limit="",price_limit="No Limit"),IF(O139="Yes",1,2),IF(SUMIFS(WhatIf!$G:$G,WhatIf!$A:$A,O$1,WhatIf!$B:$B,O139)&lt;=price_limit,IF(O139="Yes",1,2),"")),""))</f>
        <v/>
      </c>
      <c r="AY139" s="73" t="str">
        <f>IF(OR(P139="",VLOOKUP(P$1,Services!$A$1:$B$19,2,0)="Exclude"),"",IF($D139=1,IF(OR(price_limit="",price_limit="No Limit"),IF(P139="Yes",1,2),IF(SUMIFS(WhatIf!$G:$G,WhatIf!$A:$A,P$1,WhatIf!$B:$B,P139)&lt;=price_limit,IF(P139="Yes",1,2),"")),""))</f>
        <v/>
      </c>
      <c r="AZ139" s="73" t="str">
        <f>IF(OR(Q139="",VLOOKUP(Q$1,Services!$A$1:$B$19,2,0)="Exclude"),"",IF($D139=1,IF(OR(price_limit="",price_limit="No Limit"),IF(Q139="Yes",1,2),IF(SUMIFS(WhatIf!$G:$G,WhatIf!$A:$A,Q$1,WhatIf!$B:$B,Q139)&lt;=price_limit,IF(Q139="Yes",1,2),"")),""))</f>
        <v/>
      </c>
      <c r="BA139" s="73" t="str">
        <f>IF(OR(R139="",VLOOKUP(R$1,Services!$A$1:$B$19,2,0)="Exclude"),"",IF($D139=1,IF(OR(price_limit="",price_limit="No Limit"),IF(R139="Yes",1,2),IF(SUMIFS(WhatIf!$G:$G,WhatIf!$A:$A,R$1,WhatIf!$B:$B,R139)&lt;=price_limit,IF(R139="Yes",1,2),"")),""))</f>
        <v/>
      </c>
      <c r="BB139" s="73" t="str">
        <f>IF(OR(S139="",VLOOKUP(S$1,Services!$A$1:$B$19,2,0)="Exclude"),"",IF($D139=1,IF(OR(price_limit="",price_limit="No Limit"),IF(S139="Yes",1,2),IF(SUMIFS(WhatIf!$G:$G,WhatIf!$A:$A,S$1,WhatIf!$B:$B,S139)&lt;=price_limit,IF(S139="Yes",1,2),"")),""))</f>
        <v/>
      </c>
      <c r="BC139" s="73" t="str">
        <f>IF(OR(T139="",VLOOKUP(T$1,Services!$A$1:$B$19,2,0)="Exclude"),"",IF($D139=1,IF(OR(price_limit="",price_limit="No Limit"),IF(T139="Yes",1,2),IF(SUMIFS(WhatIf!$G:$G,WhatIf!$A:$A,T$1,WhatIf!$B:$B,T139)&lt;=price_limit,IF(T139="Yes",1,2),"")),""))</f>
        <v/>
      </c>
      <c r="BD139" s="73" t="str">
        <f>IF(OR(U139="",VLOOKUP(U$1,Services!$A$1:$B$19,2,0)="Exclude"),"",IF($D139=1,IF(OR(price_limit="",price_limit="No Limit"),IF(U139="Yes",1,2),IF(SUMIFS(WhatIf!$G:$G,WhatIf!$A:$A,U$1,WhatIf!$B:$B,U139)&lt;=price_limit,IF(U139="Yes",1,2),"")),""))</f>
        <v/>
      </c>
      <c r="BE139" s="3">
        <f t="shared" si="12"/>
        <v>0</v>
      </c>
      <c r="BF139" s="3">
        <f t="shared" si="13"/>
        <v>0</v>
      </c>
      <c r="BG139" s="3">
        <f>IF(MID(highlight_pick,1,1)="#",IF(INDEX(Analysis!$C$7:$E$7,1,VALUE(MID(highlight_pick,2,1)))&lt;&gt;"",IF(INDEX($A139:$BI139,1,MATCH(INDEX(Analysis!$C$7:$E$7,1,VALUE(MID(highlight_pick,2,1))),$1:$1,0))="",0,IF(INDEX($A139:$BI139,1,MATCH(INDEX(Analysis!$C$7:$E$7,1,VALUE(MID(highlight_pick,2,1))),$1:$1,0))="Yes",1,IF(ISNUMBER(SEARCH(INDEX($A139:$BI139,1,MATCH(INDEX(Analysis!$C$7:$E$7,1,VALUE(MID(highlight_pick,2,1))),$1:$1,0)),INDEX(Analysis!$C$9:$E$9,1,VALUE(MID(highlight_pick,2,1))))),2,0))),0),0)</f>
        <v>0</v>
      </c>
      <c r="BH139" s="3">
        <f>IF(MID(highlight_pick,1,1)="#",IF(INDEX(Analysis!$C$10:$E$10,1,VALUE(MID(highlight_pick,2,1)))&lt;&gt;"",IF(INDEX($A139:$BI139,1,MATCH(INDEX(Analysis!$C$10:$E$10,1,VALUE(MID(highlight_pick,2,1))),$1:$1,0))="",0,IF(INDEX($A139:$BI139,1,MATCH(INDEX(Analysis!$C$10:$E$10,1,VALUE(MID(highlight_pick,2,1))),$1:$1,0))="Yes",1,IF(ISNUMBER(SEARCH(INDEX($A139:$BI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row>
    <row r="140" spans="1:61" x14ac:dyDescent="0.3">
      <c r="A140" s="19" t="s">
        <v>102</v>
      </c>
      <c r="B140" s="4" t="s">
        <v>247</v>
      </c>
      <c r="C140" s="4" t="s">
        <v>478</v>
      </c>
      <c r="D140" s="3" t="str">
        <f t="shared" ca="1" si="10"/>
        <v/>
      </c>
      <c r="H140" s="6"/>
      <c r="I140" s="6"/>
      <c r="O140" s="6"/>
      <c r="Q140" s="6" t="s">
        <v>204</v>
      </c>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11"/>
        <v/>
      </c>
      <c r="AN140" s="73" t="str">
        <f>IF(OR(E140="",VLOOKUP(E$1,Services!$A$1:$B$19,2,0)="Exclude"),"",IF($D140=1,IF(OR(price_limit="",price_limit="No Limit"),IF(E140="Yes",1,2),IF(SUMIFS(WhatIf!$G:$G,WhatIf!$A:$A,E$1,WhatIf!$B:$B,E140)&lt;=price_limit,IF(E140="Yes",1,2),"")),""))</f>
        <v/>
      </c>
      <c r="AO140" s="73" t="str">
        <f>IF(OR(F140="",VLOOKUP(F$1,Services!$A$1:$B$19,2,0)="Exclude"),"",IF($D140=1,IF(OR(price_limit="",price_limit="No Limit"),IF(F140="Yes",1,2),IF(SUMIFS(WhatIf!$G:$G,WhatIf!$A:$A,F$1,WhatIf!$B:$B,F140)&lt;=price_limit,IF(F140="Yes",1,2),"")),""))</f>
        <v/>
      </c>
      <c r="AP140" s="73" t="str">
        <f>IF(OR(G140="",VLOOKUP(G$1,Services!$A$1:$B$19,2,0)="Exclude"),"",IF($D140=1,IF(OR(price_limit="",price_limit="No Limit"),IF(G140="Yes",1,2),IF(SUMIFS(WhatIf!$G:$G,WhatIf!$A:$A,G$1,WhatIf!$B:$B,G140)&lt;=price_limit,IF(G140="Yes",1,2),"")),""))</f>
        <v/>
      </c>
      <c r="AQ140" s="73" t="str">
        <f>IF(OR(H140="",VLOOKUP(H$1,Services!$A$1:$B$19,2,0)="Exclude"),"",IF($D140=1,IF(OR(price_limit="",price_limit="No Limit"),IF(H140="Yes",1,2),IF(SUMIFS(WhatIf!$G:$G,WhatIf!$A:$A,H$1,WhatIf!$B:$B,H140)&lt;=price_limit,IF(H140="Yes",1,2),"")),""))</f>
        <v/>
      </c>
      <c r="AR140" s="73" t="str">
        <f>IF(OR(I140="",VLOOKUP(I$1,Services!$A$1:$B$19,2,0)="Exclude"),"",IF($D140=1,IF(OR(price_limit="",price_limit="No Limit"),IF(I140="Yes",1,2),IF(SUMIFS(WhatIf!$G:$G,WhatIf!$A:$A,I$1,WhatIf!$B:$B,I140)&lt;=price_limit,IF(I140="Yes",1,2),"")),""))</f>
        <v/>
      </c>
      <c r="AS140" s="73" t="str">
        <f>IF(OR(J140="",VLOOKUP(J$1,Services!$A$1:$B$19,2,0)="Exclude"),"",IF($D140=1,IF(OR(price_limit="",price_limit="No Limit"),IF(J140="Yes",1,2),IF(SUMIFS(WhatIf!$G:$G,WhatIf!$A:$A,J$1,WhatIf!$B:$B,J140)&lt;=price_limit,IF(J140="Yes",1,2),"")),""))</f>
        <v/>
      </c>
      <c r="AT140" s="73" t="str">
        <f>IF(OR(K140="",VLOOKUP(K$1,Services!$A$1:$B$19,2,0)="Exclude"),"",IF($D140=1,IF(OR(price_limit="",price_limit="No Limit"),IF(K140="Yes",1,2),IF(SUMIFS(WhatIf!$G:$G,WhatIf!$A:$A,K$1,WhatIf!$B:$B,K140)&lt;=price_limit,IF(K140="Yes",1,2),"")),""))</f>
        <v/>
      </c>
      <c r="AU140" s="73" t="str">
        <f>IF(OR(L140="",VLOOKUP(L$1,Services!$A$1:$B$19,2,0)="Exclude"),"",IF($D140=1,IF(OR(price_limit="",price_limit="No Limit"),IF(L140="Yes",1,2),IF(SUMIFS(WhatIf!$G:$G,WhatIf!$A:$A,L$1,WhatIf!$B:$B,L140)&lt;=price_limit,IF(L140="Yes",1,2),"")),""))</f>
        <v/>
      </c>
      <c r="AV140" s="73" t="str">
        <f>IF(OR(M140="",VLOOKUP(M$1,Services!$A$1:$B$19,2,0)="Exclude"),"",IF($D140=1,IF(OR(price_limit="",price_limit="No Limit"),IF(M140="Yes",1,2),IF(SUMIFS(WhatIf!$G:$G,WhatIf!$A:$A,M$1,WhatIf!$B:$B,M140)&lt;=price_limit,IF(M140="Yes",1,2),"")),""))</f>
        <v/>
      </c>
      <c r="AW140" s="73" t="str">
        <f>IF(OR(N140="",VLOOKUP(N$1,Services!$A$1:$B$19,2,0)="Exclude"),"",IF($D140=1,IF(OR(price_limit="",price_limit="No Limit"),IF(N140="Yes",1,2),IF(SUMIFS(WhatIf!$G:$G,WhatIf!$A:$A,N$1,WhatIf!$B:$B,N140)&lt;=price_limit,IF(N140="Yes",1,2),"")),""))</f>
        <v/>
      </c>
      <c r="AX140" s="73" t="str">
        <f>IF(OR(O140="",VLOOKUP(O$1,Services!$A$1:$B$19,2,0)="Exclude"),"",IF($D140=1,IF(OR(price_limit="",price_limit="No Limit"),IF(O140="Yes",1,2),IF(SUMIFS(WhatIf!$G:$G,WhatIf!$A:$A,O$1,WhatIf!$B:$B,O140)&lt;=price_limit,IF(O140="Yes",1,2),"")),""))</f>
        <v/>
      </c>
      <c r="AY140" s="73" t="str">
        <f>IF(OR(P140="",VLOOKUP(P$1,Services!$A$1:$B$19,2,0)="Exclude"),"",IF($D140=1,IF(OR(price_limit="",price_limit="No Limit"),IF(P140="Yes",1,2),IF(SUMIFS(WhatIf!$G:$G,WhatIf!$A:$A,P$1,WhatIf!$B:$B,P140)&lt;=price_limit,IF(P140="Yes",1,2),"")),""))</f>
        <v/>
      </c>
      <c r="AZ140" s="73" t="str">
        <f ca="1">IF(OR(Q140="",VLOOKUP(Q$1,Services!$A$1:$B$19,2,0)="Exclude"),"",IF($D140=1,IF(OR(price_limit="",price_limit="No Limit"),IF(Q140="Yes",1,2),IF(SUMIFS(WhatIf!$G:$G,WhatIf!$A:$A,Q$1,WhatIf!$B:$B,Q140)&lt;=price_limit,IF(Q140="Yes",1,2),"")),""))</f>
        <v/>
      </c>
      <c r="BA140" s="73" t="str">
        <f>IF(OR(R140="",VLOOKUP(R$1,Services!$A$1:$B$19,2,0)="Exclude"),"",IF($D140=1,IF(OR(price_limit="",price_limit="No Limit"),IF(R140="Yes",1,2),IF(SUMIFS(WhatIf!$G:$G,WhatIf!$A:$A,R$1,WhatIf!$B:$B,R140)&lt;=price_limit,IF(R140="Yes",1,2),"")),""))</f>
        <v/>
      </c>
      <c r="BB140" s="73" t="str">
        <f>IF(OR(S140="",VLOOKUP(S$1,Services!$A$1:$B$19,2,0)="Exclude"),"",IF($D140=1,IF(OR(price_limit="",price_limit="No Limit"),IF(S140="Yes",1,2),IF(SUMIFS(WhatIf!$G:$G,WhatIf!$A:$A,S$1,WhatIf!$B:$B,S140)&lt;=price_limit,IF(S140="Yes",1,2),"")),""))</f>
        <v/>
      </c>
      <c r="BC140" s="73" t="str">
        <f>IF(OR(T140="",VLOOKUP(T$1,Services!$A$1:$B$19,2,0)="Exclude"),"",IF($D140=1,IF(OR(price_limit="",price_limit="No Limit"),IF(T140="Yes",1,2),IF(SUMIFS(WhatIf!$G:$G,WhatIf!$A:$A,T$1,WhatIf!$B:$B,T140)&lt;=price_limit,IF(T140="Yes",1,2),"")),""))</f>
        <v/>
      </c>
      <c r="BD140" s="73" t="str">
        <f>IF(OR(U140="",VLOOKUP(U$1,Services!$A$1:$B$19,2,0)="Exclude"),"",IF($D140=1,IF(OR(price_limit="",price_limit="No Limit"),IF(U140="Yes",1,2),IF(SUMIFS(WhatIf!$G:$G,WhatIf!$A:$A,U$1,WhatIf!$B:$B,U140)&lt;=price_limit,IF(U140="Yes",1,2),"")),""))</f>
        <v/>
      </c>
      <c r="BE140" s="3">
        <f t="shared" si="12"/>
        <v>0</v>
      </c>
      <c r="BF140" s="3">
        <f t="shared" si="13"/>
        <v>0</v>
      </c>
      <c r="BG140" s="3">
        <f>IF(MID(highlight_pick,1,1)="#",IF(INDEX(Analysis!$C$7:$E$7,1,VALUE(MID(highlight_pick,2,1)))&lt;&gt;"",IF(INDEX($A140:$BI140,1,MATCH(INDEX(Analysis!$C$7:$E$7,1,VALUE(MID(highlight_pick,2,1))),$1:$1,0))="",0,IF(INDEX($A140:$BI140,1,MATCH(INDEX(Analysis!$C$7:$E$7,1,VALUE(MID(highlight_pick,2,1))),$1:$1,0))="Yes",1,IF(ISNUMBER(SEARCH(INDEX($A140:$BI140,1,MATCH(INDEX(Analysis!$C$7:$E$7,1,VALUE(MID(highlight_pick,2,1))),$1:$1,0)),INDEX(Analysis!$C$9:$E$9,1,VALUE(MID(highlight_pick,2,1))))),2,0))),0),0)</f>
        <v>0</v>
      </c>
      <c r="BH140" s="3">
        <f>IF(MID(highlight_pick,1,1)="#",IF(INDEX(Analysis!$C$10:$E$10,1,VALUE(MID(highlight_pick,2,1)))&lt;&gt;"",IF(INDEX($A140:$BI140,1,MATCH(INDEX(Analysis!$C$10:$E$10,1,VALUE(MID(highlight_pick,2,1))),$1:$1,0))="",0,IF(INDEX($A140:$BI140,1,MATCH(INDEX(Analysis!$C$10:$E$10,1,VALUE(MID(highlight_pick,2,1))),$1:$1,0))="Yes",1,IF(ISNUMBER(SEARCH(INDEX($A140:$BI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row>
    <row r="141" spans="1:61" x14ac:dyDescent="0.3">
      <c r="A141" s="19" t="s">
        <v>323</v>
      </c>
      <c r="B141" s="4" t="s">
        <v>247</v>
      </c>
      <c r="C141" s="4" t="s">
        <v>478</v>
      </c>
      <c r="D141" s="3" t="str">
        <f t="shared" ca="1" si="10"/>
        <v/>
      </c>
      <c r="H141" s="6"/>
      <c r="I141" s="6"/>
      <c r="O141" s="6"/>
      <c r="Q141" s="6" t="s">
        <v>255</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1"/>
        <v/>
      </c>
      <c r="AN141" s="73" t="str">
        <f>IF(OR(E141="",VLOOKUP(E$1,Services!$A$1:$B$19,2,0)="Exclude"),"",IF($D141=1,IF(OR(price_limit="",price_limit="No Limit"),IF(E141="Yes",1,2),IF(SUMIFS(WhatIf!$G:$G,WhatIf!$A:$A,E$1,WhatIf!$B:$B,E141)&lt;=price_limit,IF(E141="Yes",1,2),"")),""))</f>
        <v/>
      </c>
      <c r="AO141" s="73" t="str">
        <f>IF(OR(F141="",VLOOKUP(F$1,Services!$A$1:$B$19,2,0)="Exclude"),"",IF($D141=1,IF(OR(price_limit="",price_limit="No Limit"),IF(F141="Yes",1,2),IF(SUMIFS(WhatIf!$G:$G,WhatIf!$A:$A,F$1,WhatIf!$B:$B,F141)&lt;=price_limit,IF(F141="Yes",1,2),"")),""))</f>
        <v/>
      </c>
      <c r="AP141" s="73" t="str">
        <f>IF(OR(G141="",VLOOKUP(G$1,Services!$A$1:$B$19,2,0)="Exclude"),"",IF($D141=1,IF(OR(price_limit="",price_limit="No Limit"),IF(G141="Yes",1,2),IF(SUMIFS(WhatIf!$G:$G,WhatIf!$A:$A,G$1,WhatIf!$B:$B,G141)&lt;=price_limit,IF(G141="Yes",1,2),"")),""))</f>
        <v/>
      </c>
      <c r="AQ141" s="73" t="str">
        <f>IF(OR(H141="",VLOOKUP(H$1,Services!$A$1:$B$19,2,0)="Exclude"),"",IF($D141=1,IF(OR(price_limit="",price_limit="No Limit"),IF(H141="Yes",1,2),IF(SUMIFS(WhatIf!$G:$G,WhatIf!$A:$A,H$1,WhatIf!$B:$B,H141)&lt;=price_limit,IF(H141="Yes",1,2),"")),""))</f>
        <v/>
      </c>
      <c r="AR141" s="73" t="str">
        <f>IF(OR(I141="",VLOOKUP(I$1,Services!$A$1:$B$19,2,0)="Exclude"),"",IF($D141=1,IF(OR(price_limit="",price_limit="No Limit"),IF(I141="Yes",1,2),IF(SUMIFS(WhatIf!$G:$G,WhatIf!$A:$A,I$1,WhatIf!$B:$B,I141)&lt;=price_limit,IF(I141="Yes",1,2),"")),""))</f>
        <v/>
      </c>
      <c r="AS141" s="73" t="str">
        <f>IF(OR(J141="",VLOOKUP(J$1,Services!$A$1:$B$19,2,0)="Exclude"),"",IF($D141=1,IF(OR(price_limit="",price_limit="No Limit"),IF(J141="Yes",1,2),IF(SUMIFS(WhatIf!$G:$G,WhatIf!$A:$A,J$1,WhatIf!$B:$B,J141)&lt;=price_limit,IF(J141="Yes",1,2),"")),""))</f>
        <v/>
      </c>
      <c r="AT141" s="73" t="str">
        <f>IF(OR(K141="",VLOOKUP(K$1,Services!$A$1:$B$19,2,0)="Exclude"),"",IF($D141=1,IF(OR(price_limit="",price_limit="No Limit"),IF(K141="Yes",1,2),IF(SUMIFS(WhatIf!$G:$G,WhatIf!$A:$A,K$1,WhatIf!$B:$B,K141)&lt;=price_limit,IF(K141="Yes",1,2),"")),""))</f>
        <v/>
      </c>
      <c r="AU141" s="73" t="str">
        <f>IF(OR(L141="",VLOOKUP(L$1,Services!$A$1:$B$19,2,0)="Exclude"),"",IF($D141=1,IF(OR(price_limit="",price_limit="No Limit"),IF(L141="Yes",1,2),IF(SUMIFS(WhatIf!$G:$G,WhatIf!$A:$A,L$1,WhatIf!$B:$B,L141)&lt;=price_limit,IF(L141="Yes",1,2),"")),""))</f>
        <v/>
      </c>
      <c r="AV141" s="73" t="str">
        <f>IF(OR(M141="",VLOOKUP(M$1,Services!$A$1:$B$19,2,0)="Exclude"),"",IF($D141=1,IF(OR(price_limit="",price_limit="No Limit"),IF(M141="Yes",1,2),IF(SUMIFS(WhatIf!$G:$G,WhatIf!$A:$A,M$1,WhatIf!$B:$B,M141)&lt;=price_limit,IF(M141="Yes",1,2),"")),""))</f>
        <v/>
      </c>
      <c r="AW141" s="73" t="str">
        <f>IF(OR(N141="",VLOOKUP(N$1,Services!$A$1:$B$19,2,0)="Exclude"),"",IF($D141=1,IF(OR(price_limit="",price_limit="No Limit"),IF(N141="Yes",1,2),IF(SUMIFS(WhatIf!$G:$G,WhatIf!$A:$A,N$1,WhatIf!$B:$B,N141)&lt;=price_limit,IF(N141="Yes",1,2),"")),""))</f>
        <v/>
      </c>
      <c r="AX141" s="73" t="str">
        <f>IF(OR(O141="",VLOOKUP(O$1,Services!$A$1:$B$19,2,0)="Exclude"),"",IF($D141=1,IF(OR(price_limit="",price_limit="No Limit"),IF(O141="Yes",1,2),IF(SUMIFS(WhatIf!$G:$G,WhatIf!$A:$A,O$1,WhatIf!$B:$B,O141)&lt;=price_limit,IF(O141="Yes",1,2),"")),""))</f>
        <v/>
      </c>
      <c r="AY141" s="73" t="str">
        <f>IF(OR(P141="",VLOOKUP(P$1,Services!$A$1:$B$19,2,0)="Exclude"),"",IF($D141=1,IF(OR(price_limit="",price_limit="No Limit"),IF(P141="Yes",1,2),IF(SUMIFS(WhatIf!$G:$G,WhatIf!$A:$A,P$1,WhatIf!$B:$B,P141)&lt;=price_limit,IF(P141="Yes",1,2),"")),""))</f>
        <v/>
      </c>
      <c r="AZ141" s="73" t="str">
        <f ca="1">IF(OR(Q141="",VLOOKUP(Q$1,Services!$A$1:$B$19,2,0)="Exclude"),"",IF($D141=1,IF(OR(price_limit="",price_limit="No Limit"),IF(Q141="Yes",1,2),IF(SUMIFS(WhatIf!$G:$G,WhatIf!$A:$A,Q$1,WhatIf!$B:$B,Q141)&lt;=price_limit,IF(Q141="Yes",1,2),"")),""))</f>
        <v/>
      </c>
      <c r="BA141" s="73" t="str">
        <f>IF(OR(R141="",VLOOKUP(R$1,Services!$A$1:$B$19,2,0)="Exclude"),"",IF($D141=1,IF(OR(price_limit="",price_limit="No Limit"),IF(R141="Yes",1,2),IF(SUMIFS(WhatIf!$G:$G,WhatIf!$A:$A,R$1,WhatIf!$B:$B,R141)&lt;=price_limit,IF(R141="Yes",1,2),"")),""))</f>
        <v/>
      </c>
      <c r="BB141" s="73" t="str">
        <f>IF(OR(S141="",VLOOKUP(S$1,Services!$A$1:$B$19,2,0)="Exclude"),"",IF($D141=1,IF(OR(price_limit="",price_limit="No Limit"),IF(S141="Yes",1,2),IF(SUMIFS(WhatIf!$G:$G,WhatIf!$A:$A,S$1,WhatIf!$B:$B,S141)&lt;=price_limit,IF(S141="Yes",1,2),"")),""))</f>
        <v/>
      </c>
      <c r="BC141" s="73" t="str">
        <f>IF(OR(T141="",VLOOKUP(T$1,Services!$A$1:$B$19,2,0)="Exclude"),"",IF($D141=1,IF(OR(price_limit="",price_limit="No Limit"),IF(T141="Yes",1,2),IF(SUMIFS(WhatIf!$G:$G,WhatIf!$A:$A,T$1,WhatIf!$B:$B,T141)&lt;=price_limit,IF(T141="Yes",1,2),"")),""))</f>
        <v/>
      </c>
      <c r="BD141" s="73" t="str">
        <f>IF(OR(U141="",VLOOKUP(U$1,Services!$A$1:$B$19,2,0)="Exclude"),"",IF($D141=1,IF(OR(price_limit="",price_limit="No Limit"),IF(U141="Yes",1,2),IF(SUMIFS(WhatIf!$G:$G,WhatIf!$A:$A,U$1,WhatIf!$B:$B,U141)&lt;=price_limit,IF(U141="Yes",1,2),"")),""))</f>
        <v/>
      </c>
      <c r="BE141" s="3">
        <f t="shared" si="12"/>
        <v>0</v>
      </c>
      <c r="BF141" s="3">
        <f t="shared" si="13"/>
        <v>0</v>
      </c>
      <c r="BG141" s="3">
        <f>IF(MID(highlight_pick,1,1)="#",IF(INDEX(Analysis!$C$7:$E$7,1,VALUE(MID(highlight_pick,2,1)))&lt;&gt;"",IF(INDEX($A141:$BI141,1,MATCH(INDEX(Analysis!$C$7:$E$7,1,VALUE(MID(highlight_pick,2,1))),$1:$1,0))="",0,IF(INDEX($A141:$BI141,1,MATCH(INDEX(Analysis!$C$7:$E$7,1,VALUE(MID(highlight_pick,2,1))),$1:$1,0))="Yes",1,IF(ISNUMBER(SEARCH(INDEX($A141:$BI141,1,MATCH(INDEX(Analysis!$C$7:$E$7,1,VALUE(MID(highlight_pick,2,1))),$1:$1,0)),INDEX(Analysis!$C$9:$E$9,1,VALUE(MID(highlight_pick,2,1))))),2,0))),0),0)</f>
        <v>0</v>
      </c>
      <c r="BH141" s="3">
        <f>IF(MID(highlight_pick,1,1)="#",IF(INDEX(Analysis!$C$10:$E$10,1,VALUE(MID(highlight_pick,2,1)))&lt;&gt;"",IF(INDEX($A141:$BI141,1,MATCH(INDEX(Analysis!$C$10:$E$10,1,VALUE(MID(highlight_pick,2,1))),$1:$1,0))="",0,IF(INDEX($A141:$BI141,1,MATCH(INDEX(Analysis!$C$10:$E$10,1,VALUE(MID(highlight_pick,2,1))),$1:$1,0))="Yes",1,IF(ISNUMBER(SEARCH(INDEX($A141:$BI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row>
    <row r="142" spans="1:61" x14ac:dyDescent="0.3">
      <c r="A142" s="19" t="s">
        <v>461</v>
      </c>
      <c r="B142" s="4" t="s">
        <v>247</v>
      </c>
      <c r="C142" s="4" t="s">
        <v>214</v>
      </c>
      <c r="D142" s="3" t="str">
        <f t="shared" ca="1" si="10"/>
        <v/>
      </c>
      <c r="H142" s="5" t="s">
        <v>293</v>
      </c>
      <c r="I142" s="5" t="s">
        <v>293</v>
      </c>
      <c r="J142" s="5" t="s">
        <v>293</v>
      </c>
      <c r="K142" s="5" t="s">
        <v>293</v>
      </c>
      <c r="L142" s="5" t="s">
        <v>293</v>
      </c>
      <c r="M142" s="5" t="s">
        <v>293</v>
      </c>
      <c r="N142" s="5" t="s">
        <v>1</v>
      </c>
      <c r="O142" s="6"/>
      <c r="P142" s="6"/>
      <c r="Q142" s="6"/>
      <c r="R142" s="6"/>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1"/>
        <v/>
      </c>
      <c r="AN142" s="73" t="str">
        <f>IF(OR(E142="",VLOOKUP(E$1,Services!$A$1:$B$19,2,0)="Exclude"),"",IF($D142=1,IF(OR(price_limit="",price_limit="No Limit"),IF(E142="Yes",1,2),IF(SUMIFS(WhatIf!$G:$G,WhatIf!$A:$A,E$1,WhatIf!$B:$B,E142)&lt;=price_limit,IF(E142="Yes",1,2),"")),""))</f>
        <v/>
      </c>
      <c r="AO142" s="73" t="str">
        <f>IF(OR(F142="",VLOOKUP(F$1,Services!$A$1:$B$19,2,0)="Exclude"),"",IF($D142=1,IF(OR(price_limit="",price_limit="No Limit"),IF(F142="Yes",1,2),IF(SUMIFS(WhatIf!$G:$G,WhatIf!$A:$A,F$1,WhatIf!$B:$B,F142)&lt;=price_limit,IF(F142="Yes",1,2),"")),""))</f>
        <v/>
      </c>
      <c r="AP142" s="73" t="str">
        <f>IF(OR(G142="",VLOOKUP(G$1,Services!$A$1:$B$19,2,0)="Exclude"),"",IF($D142=1,IF(OR(price_limit="",price_limit="No Limit"),IF(G142="Yes",1,2),IF(SUMIFS(WhatIf!$G:$G,WhatIf!$A:$A,G$1,WhatIf!$B:$B,G142)&lt;=price_limit,IF(G142="Yes",1,2),"")),""))</f>
        <v/>
      </c>
      <c r="AQ142" s="73" t="str">
        <f ca="1">IF(OR(H142="",VLOOKUP(H$1,Services!$A$1:$B$19,2,0)="Exclude"),"",IF($D142=1,IF(OR(price_limit="",price_limit="No Limit"),IF(H142="Yes",1,2),IF(SUMIFS(WhatIf!$G:$G,WhatIf!$A:$A,H$1,WhatIf!$B:$B,H142)&lt;=price_limit,IF(H142="Yes",1,2),"")),""))</f>
        <v/>
      </c>
      <c r="AR142" s="73" t="str">
        <f ca="1">IF(OR(I142="",VLOOKUP(I$1,Services!$A$1:$B$19,2,0)="Exclude"),"",IF($D142=1,IF(OR(price_limit="",price_limit="No Limit"),IF(I142="Yes",1,2),IF(SUMIFS(WhatIf!$G:$G,WhatIf!$A:$A,I$1,WhatIf!$B:$B,I142)&lt;=price_limit,IF(I142="Yes",1,2),"")),""))</f>
        <v/>
      </c>
      <c r="AS142" s="73" t="str">
        <f ca="1">IF(OR(J142="",VLOOKUP(J$1,Services!$A$1:$B$19,2,0)="Exclude"),"",IF($D142=1,IF(OR(price_limit="",price_limit="No Limit"),IF(J142="Yes",1,2),IF(SUMIFS(WhatIf!$G:$G,WhatIf!$A:$A,J$1,WhatIf!$B:$B,J142)&lt;=price_limit,IF(J142="Yes",1,2),"")),""))</f>
        <v/>
      </c>
      <c r="AT142" s="73" t="str">
        <f ca="1">IF(OR(K142="",VLOOKUP(K$1,Services!$A$1:$B$19,2,0)="Exclude"),"",IF($D142=1,IF(OR(price_limit="",price_limit="No Limit"),IF(K142="Yes",1,2),IF(SUMIFS(WhatIf!$G:$G,WhatIf!$A:$A,K$1,WhatIf!$B:$B,K142)&lt;=price_limit,IF(K142="Yes",1,2),"")),""))</f>
        <v/>
      </c>
      <c r="AU142" s="73" t="str">
        <f ca="1">IF(OR(L142="",VLOOKUP(L$1,Services!$A$1:$B$19,2,0)="Exclude"),"",IF($D142=1,IF(OR(price_limit="",price_limit="No Limit"),IF(L142="Yes",1,2),IF(SUMIFS(WhatIf!$G:$G,WhatIf!$A:$A,L$1,WhatIf!$B:$B,L142)&lt;=price_limit,IF(L142="Yes",1,2),"")),""))</f>
        <v/>
      </c>
      <c r="AV142" s="73" t="str">
        <f ca="1">IF(OR(M142="",VLOOKUP(M$1,Services!$A$1:$B$19,2,0)="Exclude"),"",IF($D142=1,IF(OR(price_limit="",price_limit="No Limit"),IF(M142="Yes",1,2),IF(SUMIFS(WhatIf!$G:$G,WhatIf!$A:$A,M$1,WhatIf!$B:$B,M142)&lt;=price_limit,IF(M142="Yes",1,2),"")),""))</f>
        <v/>
      </c>
      <c r="AW142" s="73" t="str">
        <f ca="1">IF(OR(N142="",VLOOKUP(N$1,Services!$A$1:$B$19,2,0)="Exclude"),"",IF($D142=1,IF(OR(price_limit="",price_limit="No Limit"),IF(N142="Yes",1,2),IF(SUMIFS(WhatIf!$G:$G,WhatIf!$A:$A,N$1,WhatIf!$B:$B,N142)&lt;=price_limit,IF(N142="Yes",1,2),"")),""))</f>
        <v/>
      </c>
      <c r="AX142" s="73" t="str">
        <f>IF(OR(O142="",VLOOKUP(O$1,Services!$A$1:$B$19,2,0)="Exclude"),"",IF($D142=1,IF(OR(price_limit="",price_limit="No Limit"),IF(O142="Yes",1,2),IF(SUMIFS(WhatIf!$G:$G,WhatIf!$A:$A,O$1,WhatIf!$B:$B,O142)&lt;=price_limit,IF(O142="Yes",1,2),"")),""))</f>
        <v/>
      </c>
      <c r="AY142" s="73" t="str">
        <f>IF(OR(P142="",VLOOKUP(P$1,Services!$A$1:$B$19,2,0)="Exclude"),"",IF($D142=1,IF(OR(price_limit="",price_limit="No Limit"),IF(P142="Yes",1,2),IF(SUMIFS(WhatIf!$G:$G,WhatIf!$A:$A,P$1,WhatIf!$B:$B,P142)&lt;=price_limit,IF(P142="Yes",1,2),"")),""))</f>
        <v/>
      </c>
      <c r="AZ142" s="73" t="str">
        <f>IF(OR(Q142="",VLOOKUP(Q$1,Services!$A$1:$B$19,2,0)="Exclude"),"",IF($D142=1,IF(OR(price_limit="",price_limit="No Limit"),IF(Q142="Yes",1,2),IF(SUMIFS(WhatIf!$G:$G,WhatIf!$A:$A,Q$1,WhatIf!$B:$B,Q142)&lt;=price_limit,IF(Q142="Yes",1,2),"")),""))</f>
        <v/>
      </c>
      <c r="BA142" s="73" t="str">
        <f>IF(OR(R142="",VLOOKUP(R$1,Services!$A$1:$B$19,2,0)="Exclude"),"",IF($D142=1,IF(OR(price_limit="",price_limit="No Limit"),IF(R142="Yes",1,2),IF(SUMIFS(WhatIf!$G:$G,WhatIf!$A:$A,R$1,WhatIf!$B:$B,R142)&lt;=price_limit,IF(R142="Yes",1,2),"")),""))</f>
        <v/>
      </c>
      <c r="BB142" s="73" t="str">
        <f>IF(OR(S142="",VLOOKUP(S$1,Services!$A$1:$B$19,2,0)="Exclude"),"",IF($D142=1,IF(OR(price_limit="",price_limit="No Limit"),IF(S142="Yes",1,2),IF(SUMIFS(WhatIf!$G:$G,WhatIf!$A:$A,S$1,WhatIf!$B:$B,S142)&lt;=price_limit,IF(S142="Yes",1,2),"")),""))</f>
        <v/>
      </c>
      <c r="BC142" s="73" t="str">
        <f>IF(OR(T142="",VLOOKUP(T$1,Services!$A$1:$B$19,2,0)="Exclude"),"",IF($D142=1,IF(OR(price_limit="",price_limit="No Limit"),IF(T142="Yes",1,2),IF(SUMIFS(WhatIf!$G:$G,WhatIf!$A:$A,T$1,WhatIf!$B:$B,T142)&lt;=price_limit,IF(T142="Yes",1,2),"")),""))</f>
        <v/>
      </c>
      <c r="BD142" s="73" t="str">
        <f>IF(OR(U142="",VLOOKUP(U$1,Services!$A$1:$B$19,2,0)="Exclude"),"",IF($D142=1,IF(OR(price_limit="",price_limit="No Limit"),IF(U142="Yes",1,2),IF(SUMIFS(WhatIf!$G:$G,WhatIf!$A:$A,U$1,WhatIf!$B:$B,U142)&lt;=price_limit,IF(U142="Yes",1,2),"")),""))</f>
        <v/>
      </c>
      <c r="BE142" s="3">
        <f t="shared" si="12"/>
        <v>0</v>
      </c>
      <c r="BF142" s="3">
        <f t="shared" si="13"/>
        <v>0</v>
      </c>
      <c r="BG142" s="3">
        <f>IF(MID(highlight_pick,1,1)="#",IF(INDEX(Analysis!$C$7:$E$7,1,VALUE(MID(highlight_pick,2,1)))&lt;&gt;"",IF(INDEX($A142:$BI142,1,MATCH(INDEX(Analysis!$C$7:$E$7,1,VALUE(MID(highlight_pick,2,1))),$1:$1,0))="",0,IF(INDEX($A142:$BI142,1,MATCH(INDEX(Analysis!$C$7:$E$7,1,VALUE(MID(highlight_pick,2,1))),$1:$1,0))="Yes",1,IF(ISNUMBER(SEARCH(INDEX($A142:$BI142,1,MATCH(INDEX(Analysis!$C$7:$E$7,1,VALUE(MID(highlight_pick,2,1))),$1:$1,0)),INDEX(Analysis!$C$9:$E$9,1,VALUE(MID(highlight_pick,2,1))))),2,0))),0),0)</f>
        <v>0</v>
      </c>
      <c r="BH142" s="3">
        <f>IF(MID(highlight_pick,1,1)="#",IF(INDEX(Analysis!$C$10:$E$10,1,VALUE(MID(highlight_pick,2,1)))&lt;&gt;"",IF(INDEX($A142:$BI142,1,MATCH(INDEX(Analysis!$C$10:$E$10,1,VALUE(MID(highlight_pick,2,1))),$1:$1,0))="",0,IF(INDEX($A142:$BI142,1,MATCH(INDEX(Analysis!$C$10:$E$10,1,VALUE(MID(highlight_pick,2,1))),$1:$1,0))="Yes",1,IF(ISNUMBER(SEARCH(INDEX($A142:$BI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row>
    <row r="143" spans="1:61" x14ac:dyDescent="0.3">
      <c r="A143" s="19" t="s">
        <v>33</v>
      </c>
      <c r="B143" s="4" t="s">
        <v>247</v>
      </c>
      <c r="C143" s="4" t="s">
        <v>215</v>
      </c>
      <c r="D143" s="3" t="str">
        <f t="shared" ca="1" si="10"/>
        <v/>
      </c>
      <c r="F143" s="5" t="s">
        <v>1</v>
      </c>
      <c r="H143" s="5" t="s">
        <v>1</v>
      </c>
      <c r="I143" s="5" t="s">
        <v>1</v>
      </c>
      <c r="J143" s="5" t="s">
        <v>1</v>
      </c>
      <c r="K143" s="5" t="s">
        <v>1</v>
      </c>
      <c r="L143" s="5" t="s">
        <v>1</v>
      </c>
      <c r="M143" s="5" t="s">
        <v>1</v>
      </c>
      <c r="O143" s="6" t="s">
        <v>1</v>
      </c>
      <c r="P143" s="6" t="s">
        <v>1</v>
      </c>
      <c r="Q143" s="6" t="s">
        <v>1</v>
      </c>
      <c r="R143" s="6"/>
      <c r="U143" s="5" t="s">
        <v>1</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1"/>
        <v/>
      </c>
      <c r="AN143" s="73" t="str">
        <f>IF(OR(E143="",VLOOKUP(E$1,Services!$A$1:$B$19,2,0)="Exclude"),"",IF($D143=1,IF(OR(price_limit="",price_limit="No Limit"),IF(E143="Yes",1,2),IF(SUMIFS(WhatIf!$G:$G,WhatIf!$A:$A,E$1,WhatIf!$B:$B,E143)&lt;=price_limit,IF(E143="Yes",1,2),"")),""))</f>
        <v/>
      </c>
      <c r="AO143" s="73" t="str">
        <f ca="1">IF(OR(F143="",VLOOKUP(F$1,Services!$A$1:$B$19,2,0)="Exclude"),"",IF($D143=1,IF(OR(price_limit="",price_limit="No Limit"),IF(F143="Yes",1,2),IF(SUMIFS(WhatIf!$G:$G,WhatIf!$A:$A,F$1,WhatIf!$B:$B,F143)&lt;=price_limit,IF(F143="Yes",1,2),"")),""))</f>
        <v/>
      </c>
      <c r="AP143" s="73" t="str">
        <f>IF(OR(G143="",VLOOKUP(G$1,Services!$A$1:$B$19,2,0)="Exclude"),"",IF($D143=1,IF(OR(price_limit="",price_limit="No Limit"),IF(G143="Yes",1,2),IF(SUMIFS(WhatIf!$G:$G,WhatIf!$A:$A,G$1,WhatIf!$B:$B,G143)&lt;=price_limit,IF(G143="Yes",1,2),"")),""))</f>
        <v/>
      </c>
      <c r="AQ143" s="73" t="str">
        <f ca="1">IF(OR(H143="",VLOOKUP(H$1,Services!$A$1:$B$19,2,0)="Exclude"),"",IF($D143=1,IF(OR(price_limit="",price_limit="No Limit"),IF(H143="Yes",1,2),IF(SUMIFS(WhatIf!$G:$G,WhatIf!$A:$A,H$1,WhatIf!$B:$B,H143)&lt;=price_limit,IF(H143="Yes",1,2),"")),""))</f>
        <v/>
      </c>
      <c r="AR143" s="73" t="str">
        <f ca="1">IF(OR(I143="",VLOOKUP(I$1,Services!$A$1:$B$19,2,0)="Exclude"),"",IF($D143=1,IF(OR(price_limit="",price_limit="No Limit"),IF(I143="Yes",1,2),IF(SUMIFS(WhatIf!$G:$G,WhatIf!$A:$A,I$1,WhatIf!$B:$B,I143)&lt;=price_limit,IF(I143="Yes",1,2),"")),""))</f>
        <v/>
      </c>
      <c r="AS143" s="73" t="str">
        <f ca="1">IF(OR(J143="",VLOOKUP(J$1,Services!$A$1:$B$19,2,0)="Exclude"),"",IF($D143=1,IF(OR(price_limit="",price_limit="No Limit"),IF(J143="Yes",1,2),IF(SUMIFS(WhatIf!$G:$G,WhatIf!$A:$A,J$1,WhatIf!$B:$B,J143)&lt;=price_limit,IF(J143="Yes",1,2),"")),""))</f>
        <v/>
      </c>
      <c r="AT143" s="73" t="str">
        <f ca="1">IF(OR(K143="",VLOOKUP(K$1,Services!$A$1:$B$19,2,0)="Exclude"),"",IF($D143=1,IF(OR(price_limit="",price_limit="No Limit"),IF(K143="Yes",1,2),IF(SUMIFS(WhatIf!$G:$G,WhatIf!$A:$A,K$1,WhatIf!$B:$B,K143)&lt;=price_limit,IF(K143="Yes",1,2),"")),""))</f>
        <v/>
      </c>
      <c r="AU143" s="73" t="str">
        <f ca="1">IF(OR(L143="",VLOOKUP(L$1,Services!$A$1:$B$19,2,0)="Exclude"),"",IF($D143=1,IF(OR(price_limit="",price_limit="No Limit"),IF(L143="Yes",1,2),IF(SUMIFS(WhatIf!$G:$G,WhatIf!$A:$A,L$1,WhatIf!$B:$B,L143)&lt;=price_limit,IF(L143="Yes",1,2),"")),""))</f>
        <v/>
      </c>
      <c r="AV143" s="73" t="str">
        <f ca="1">IF(OR(M143="",VLOOKUP(M$1,Services!$A$1:$B$19,2,0)="Exclude"),"",IF($D143=1,IF(OR(price_limit="",price_limit="No Limit"),IF(M143="Yes",1,2),IF(SUMIFS(WhatIf!$G:$G,WhatIf!$A:$A,M$1,WhatIf!$B:$B,M143)&lt;=price_limit,IF(M143="Yes",1,2),"")),""))</f>
        <v/>
      </c>
      <c r="AW143" s="73" t="str">
        <f>IF(OR(N143="",VLOOKUP(N$1,Services!$A$1:$B$19,2,0)="Exclude"),"",IF($D143=1,IF(OR(price_limit="",price_limit="No Limit"),IF(N143="Yes",1,2),IF(SUMIFS(WhatIf!$G:$G,WhatIf!$A:$A,N$1,WhatIf!$B:$B,N143)&lt;=price_limit,IF(N143="Yes",1,2),"")),""))</f>
        <v/>
      </c>
      <c r="AX143" s="73" t="str">
        <f ca="1">IF(OR(O143="",VLOOKUP(O$1,Services!$A$1:$B$19,2,0)="Exclude"),"",IF($D143=1,IF(OR(price_limit="",price_limit="No Limit"),IF(O143="Yes",1,2),IF(SUMIFS(WhatIf!$G:$G,WhatIf!$A:$A,O$1,WhatIf!$B:$B,O143)&lt;=price_limit,IF(O143="Yes",1,2),"")),""))</f>
        <v/>
      </c>
      <c r="AY143" s="73" t="str">
        <f ca="1">IF(OR(P143="",VLOOKUP(P$1,Services!$A$1:$B$19,2,0)="Exclude"),"",IF($D143=1,IF(OR(price_limit="",price_limit="No Limit"),IF(P143="Yes",1,2),IF(SUMIFS(WhatIf!$G:$G,WhatIf!$A:$A,P$1,WhatIf!$B:$B,P143)&lt;=price_limit,IF(P143="Yes",1,2),"")),""))</f>
        <v/>
      </c>
      <c r="AZ143" s="73" t="str">
        <f ca="1">IF(OR(Q143="",VLOOKUP(Q$1,Services!$A$1:$B$19,2,0)="Exclude"),"",IF($D143=1,IF(OR(price_limit="",price_limit="No Limit"),IF(Q143="Yes",1,2),IF(SUMIFS(WhatIf!$G:$G,WhatIf!$A:$A,Q$1,WhatIf!$B:$B,Q143)&lt;=price_limit,IF(Q143="Yes",1,2),"")),""))</f>
        <v/>
      </c>
      <c r="BA143" s="73" t="str">
        <f>IF(OR(R143="",VLOOKUP(R$1,Services!$A$1:$B$19,2,0)="Exclude"),"",IF($D143=1,IF(OR(price_limit="",price_limit="No Limit"),IF(R143="Yes",1,2),IF(SUMIFS(WhatIf!$G:$G,WhatIf!$A:$A,R$1,WhatIf!$B:$B,R143)&lt;=price_limit,IF(R143="Yes",1,2),"")),""))</f>
        <v/>
      </c>
      <c r="BB143" s="73" t="str">
        <f>IF(OR(S143="",VLOOKUP(S$1,Services!$A$1:$B$19,2,0)="Exclude"),"",IF($D143=1,IF(OR(price_limit="",price_limit="No Limit"),IF(S143="Yes",1,2),IF(SUMIFS(WhatIf!$G:$G,WhatIf!$A:$A,S$1,WhatIf!$B:$B,S143)&lt;=price_limit,IF(S143="Yes",1,2),"")),""))</f>
        <v/>
      </c>
      <c r="BC143" s="73" t="str">
        <f>IF(OR(T143="",VLOOKUP(T$1,Services!$A$1:$B$19,2,0)="Exclude"),"",IF($D143=1,IF(OR(price_limit="",price_limit="No Limit"),IF(T143="Yes",1,2),IF(SUMIFS(WhatIf!$G:$G,WhatIf!$A:$A,T$1,WhatIf!$B:$B,T143)&lt;=price_limit,IF(T143="Yes",1,2),"")),""))</f>
        <v/>
      </c>
      <c r="BD143" s="73" t="str">
        <f ca="1">IF(OR(U143="",VLOOKUP(U$1,Services!$A$1:$B$19,2,0)="Exclude"),"",IF($D143=1,IF(OR(price_limit="",price_limit="No Limit"),IF(U143="Yes",1,2),IF(SUMIFS(WhatIf!$G:$G,WhatIf!$A:$A,U$1,WhatIf!$B:$B,U143)&lt;=price_limit,IF(U143="Yes",1,2),"")),""))</f>
        <v/>
      </c>
      <c r="BE143" s="3">
        <f t="shared" si="12"/>
        <v>0</v>
      </c>
      <c r="BF143" s="3">
        <f t="shared" si="13"/>
        <v>0</v>
      </c>
      <c r="BG143" s="3">
        <f>IF(MID(highlight_pick,1,1)="#",IF(INDEX(Analysis!$C$7:$E$7,1,VALUE(MID(highlight_pick,2,1)))&lt;&gt;"",IF(INDEX($A143:$BI143,1,MATCH(INDEX(Analysis!$C$7:$E$7,1,VALUE(MID(highlight_pick,2,1))),$1:$1,0))="",0,IF(INDEX($A143:$BI143,1,MATCH(INDEX(Analysis!$C$7:$E$7,1,VALUE(MID(highlight_pick,2,1))),$1:$1,0))="Yes",1,IF(ISNUMBER(SEARCH(INDEX($A143:$BI143,1,MATCH(INDEX(Analysis!$C$7:$E$7,1,VALUE(MID(highlight_pick,2,1))),$1:$1,0)),INDEX(Analysis!$C$9:$E$9,1,VALUE(MID(highlight_pick,2,1))))),2,0))),0),0)</f>
        <v>0</v>
      </c>
      <c r="BH143" s="3">
        <f>IF(MID(highlight_pick,1,1)="#",IF(INDEX(Analysis!$C$10:$E$10,1,VALUE(MID(highlight_pick,2,1)))&lt;&gt;"",IF(INDEX($A143:$BI143,1,MATCH(INDEX(Analysis!$C$10:$E$10,1,VALUE(MID(highlight_pick,2,1))),$1:$1,0))="",0,IF(INDEX($A143:$BI143,1,MATCH(INDEX(Analysis!$C$10:$E$10,1,VALUE(MID(highlight_pick,2,1))),$1:$1,0))="Yes",1,IF(ISNUMBER(SEARCH(INDEX($A143:$BI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row>
    <row r="144" spans="1:61" ht="12.45" customHeight="1" x14ac:dyDescent="0.3">
      <c r="A144" s="19" t="s">
        <v>179</v>
      </c>
      <c r="B144" s="4" t="s">
        <v>107</v>
      </c>
      <c r="C144" s="4" t="s">
        <v>215</v>
      </c>
      <c r="D144" s="3" t="str">
        <f t="shared" ca="1" si="10"/>
        <v/>
      </c>
      <c r="F144" s="5" t="s">
        <v>1</v>
      </c>
      <c r="H144" s="5" t="s">
        <v>1</v>
      </c>
      <c r="I144" s="5" t="s">
        <v>1</v>
      </c>
      <c r="J144" s="5" t="s">
        <v>1</v>
      </c>
      <c r="K144" s="5" t="s">
        <v>1</v>
      </c>
      <c r="L144" s="5" t="s">
        <v>1</v>
      </c>
      <c r="M144" s="5" t="s">
        <v>1</v>
      </c>
      <c r="O144" s="6" t="s">
        <v>1</v>
      </c>
      <c r="P144" s="6" t="s">
        <v>1</v>
      </c>
      <c r="Q144" s="6" t="s">
        <v>1</v>
      </c>
      <c r="R144" s="6"/>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1"/>
        <v/>
      </c>
      <c r="AN144" s="73" t="str">
        <f>IF(OR(E144="",VLOOKUP(E$1,Services!$A$1:$B$19,2,0)="Exclude"),"",IF($D144=1,IF(OR(price_limit="",price_limit="No Limit"),IF(E144="Yes",1,2),IF(SUMIFS(WhatIf!$G:$G,WhatIf!$A:$A,E$1,WhatIf!$B:$B,E144)&lt;=price_limit,IF(E144="Yes",1,2),"")),""))</f>
        <v/>
      </c>
      <c r="AO144" s="73" t="str">
        <f ca="1">IF(OR(F144="",VLOOKUP(F$1,Services!$A$1:$B$19,2,0)="Exclude"),"",IF($D144=1,IF(OR(price_limit="",price_limit="No Limit"),IF(F144="Yes",1,2),IF(SUMIFS(WhatIf!$G:$G,WhatIf!$A:$A,F$1,WhatIf!$B:$B,F144)&lt;=price_limit,IF(F144="Yes",1,2),"")),""))</f>
        <v/>
      </c>
      <c r="AP144" s="73" t="str">
        <f>IF(OR(G144="",VLOOKUP(G$1,Services!$A$1:$B$19,2,0)="Exclude"),"",IF($D144=1,IF(OR(price_limit="",price_limit="No Limit"),IF(G144="Yes",1,2),IF(SUMIFS(WhatIf!$G:$G,WhatIf!$A:$A,G$1,WhatIf!$B:$B,G144)&lt;=price_limit,IF(G144="Yes",1,2),"")),""))</f>
        <v/>
      </c>
      <c r="AQ144" s="73" t="str">
        <f ca="1">IF(OR(H144="",VLOOKUP(H$1,Services!$A$1:$B$19,2,0)="Exclude"),"",IF($D144=1,IF(OR(price_limit="",price_limit="No Limit"),IF(H144="Yes",1,2),IF(SUMIFS(WhatIf!$G:$G,WhatIf!$A:$A,H$1,WhatIf!$B:$B,H144)&lt;=price_limit,IF(H144="Yes",1,2),"")),""))</f>
        <v/>
      </c>
      <c r="AR144" s="73" t="str">
        <f ca="1">IF(OR(I144="",VLOOKUP(I$1,Services!$A$1:$B$19,2,0)="Exclude"),"",IF($D144=1,IF(OR(price_limit="",price_limit="No Limit"),IF(I144="Yes",1,2),IF(SUMIFS(WhatIf!$G:$G,WhatIf!$A:$A,I$1,WhatIf!$B:$B,I144)&lt;=price_limit,IF(I144="Yes",1,2),"")),""))</f>
        <v/>
      </c>
      <c r="AS144" s="73" t="str">
        <f ca="1">IF(OR(J144="",VLOOKUP(J$1,Services!$A$1:$B$19,2,0)="Exclude"),"",IF($D144=1,IF(OR(price_limit="",price_limit="No Limit"),IF(J144="Yes",1,2),IF(SUMIFS(WhatIf!$G:$G,WhatIf!$A:$A,J$1,WhatIf!$B:$B,J144)&lt;=price_limit,IF(J144="Yes",1,2),"")),""))</f>
        <v/>
      </c>
      <c r="AT144" s="73" t="str">
        <f ca="1">IF(OR(K144="",VLOOKUP(K$1,Services!$A$1:$B$19,2,0)="Exclude"),"",IF($D144=1,IF(OR(price_limit="",price_limit="No Limit"),IF(K144="Yes",1,2),IF(SUMIFS(WhatIf!$G:$G,WhatIf!$A:$A,K$1,WhatIf!$B:$B,K144)&lt;=price_limit,IF(K144="Yes",1,2),"")),""))</f>
        <v/>
      </c>
      <c r="AU144" s="73" t="str">
        <f ca="1">IF(OR(L144="",VLOOKUP(L$1,Services!$A$1:$B$19,2,0)="Exclude"),"",IF($D144=1,IF(OR(price_limit="",price_limit="No Limit"),IF(L144="Yes",1,2),IF(SUMIFS(WhatIf!$G:$G,WhatIf!$A:$A,L$1,WhatIf!$B:$B,L144)&lt;=price_limit,IF(L144="Yes",1,2),"")),""))</f>
        <v/>
      </c>
      <c r="AV144" s="73" t="str">
        <f ca="1">IF(OR(M144="",VLOOKUP(M$1,Services!$A$1:$B$19,2,0)="Exclude"),"",IF($D144=1,IF(OR(price_limit="",price_limit="No Limit"),IF(M144="Yes",1,2),IF(SUMIFS(WhatIf!$G:$G,WhatIf!$A:$A,M$1,WhatIf!$B:$B,M144)&lt;=price_limit,IF(M144="Yes",1,2),"")),""))</f>
        <v/>
      </c>
      <c r="AW144" s="73" t="str">
        <f>IF(OR(N144="",VLOOKUP(N$1,Services!$A$1:$B$19,2,0)="Exclude"),"",IF($D144=1,IF(OR(price_limit="",price_limit="No Limit"),IF(N144="Yes",1,2),IF(SUMIFS(WhatIf!$G:$G,WhatIf!$A:$A,N$1,WhatIf!$B:$B,N144)&lt;=price_limit,IF(N144="Yes",1,2),"")),""))</f>
        <v/>
      </c>
      <c r="AX144" s="73" t="str">
        <f ca="1">IF(OR(O144="",VLOOKUP(O$1,Services!$A$1:$B$19,2,0)="Exclude"),"",IF($D144=1,IF(OR(price_limit="",price_limit="No Limit"),IF(O144="Yes",1,2),IF(SUMIFS(WhatIf!$G:$G,WhatIf!$A:$A,O$1,WhatIf!$B:$B,O144)&lt;=price_limit,IF(O144="Yes",1,2),"")),""))</f>
        <v/>
      </c>
      <c r="AY144" s="73" t="str">
        <f ca="1">IF(OR(P144="",VLOOKUP(P$1,Services!$A$1:$B$19,2,0)="Exclude"),"",IF($D144=1,IF(OR(price_limit="",price_limit="No Limit"),IF(P144="Yes",1,2),IF(SUMIFS(WhatIf!$G:$G,WhatIf!$A:$A,P$1,WhatIf!$B:$B,P144)&lt;=price_limit,IF(P144="Yes",1,2),"")),""))</f>
        <v/>
      </c>
      <c r="AZ144" s="73" t="str">
        <f ca="1">IF(OR(Q144="",VLOOKUP(Q$1,Services!$A$1:$B$19,2,0)="Exclude"),"",IF($D144=1,IF(OR(price_limit="",price_limit="No Limit"),IF(Q144="Yes",1,2),IF(SUMIFS(WhatIf!$G:$G,WhatIf!$A:$A,Q$1,WhatIf!$B:$B,Q144)&lt;=price_limit,IF(Q144="Yes",1,2),"")),""))</f>
        <v/>
      </c>
      <c r="BA144" s="73" t="str">
        <f>IF(OR(R144="",VLOOKUP(R$1,Services!$A$1:$B$19,2,0)="Exclude"),"",IF($D144=1,IF(OR(price_limit="",price_limit="No Limit"),IF(R144="Yes",1,2),IF(SUMIFS(WhatIf!$G:$G,WhatIf!$A:$A,R$1,WhatIf!$B:$B,R144)&lt;=price_limit,IF(R144="Yes",1,2),"")),""))</f>
        <v/>
      </c>
      <c r="BB144" s="73" t="str">
        <f>IF(OR(S144="",VLOOKUP(S$1,Services!$A$1:$B$19,2,0)="Exclude"),"",IF($D144=1,IF(OR(price_limit="",price_limit="No Limit"),IF(S144="Yes",1,2),IF(SUMIFS(WhatIf!$G:$G,WhatIf!$A:$A,S$1,WhatIf!$B:$B,S144)&lt;=price_limit,IF(S144="Yes",1,2),"")),""))</f>
        <v/>
      </c>
      <c r="BC144" s="73" t="str">
        <f>IF(OR(T144="",VLOOKUP(T$1,Services!$A$1:$B$19,2,0)="Exclude"),"",IF($D144=1,IF(OR(price_limit="",price_limit="No Limit"),IF(T144="Yes",1,2),IF(SUMIFS(WhatIf!$G:$G,WhatIf!$A:$A,T$1,WhatIf!$B:$B,T144)&lt;=price_limit,IF(T144="Yes",1,2),"")),""))</f>
        <v/>
      </c>
      <c r="BD144" s="73" t="str">
        <f>IF(OR(U144="",VLOOKUP(U$1,Services!$A$1:$B$19,2,0)="Exclude"),"",IF($D144=1,IF(OR(price_limit="",price_limit="No Limit"),IF(U144="Yes",1,2),IF(SUMIFS(WhatIf!$G:$G,WhatIf!$A:$A,U$1,WhatIf!$B:$B,U144)&lt;=price_limit,IF(U144="Yes",1,2),"")),""))</f>
        <v/>
      </c>
      <c r="BE144" s="3">
        <f t="shared" si="12"/>
        <v>0</v>
      </c>
      <c r="BF144" s="3">
        <f t="shared" si="13"/>
        <v>0</v>
      </c>
      <c r="BG144" s="3">
        <f>IF(MID(highlight_pick,1,1)="#",IF(INDEX(Analysis!$C$7:$E$7,1,VALUE(MID(highlight_pick,2,1)))&lt;&gt;"",IF(INDEX($A144:$BI144,1,MATCH(INDEX(Analysis!$C$7:$E$7,1,VALUE(MID(highlight_pick,2,1))),$1:$1,0))="",0,IF(INDEX($A144:$BI144,1,MATCH(INDEX(Analysis!$C$7:$E$7,1,VALUE(MID(highlight_pick,2,1))),$1:$1,0))="Yes",1,IF(ISNUMBER(SEARCH(INDEX($A144:$BI144,1,MATCH(INDEX(Analysis!$C$7:$E$7,1,VALUE(MID(highlight_pick,2,1))),$1:$1,0)),INDEX(Analysis!$C$9:$E$9,1,VALUE(MID(highlight_pick,2,1))))),2,0))),0),0)</f>
        <v>0</v>
      </c>
      <c r="BH144" s="3">
        <f>IF(MID(highlight_pick,1,1)="#",IF(INDEX(Analysis!$C$10:$E$10,1,VALUE(MID(highlight_pick,2,1)))&lt;&gt;"",IF(INDEX($A144:$BI144,1,MATCH(INDEX(Analysis!$C$10:$E$10,1,VALUE(MID(highlight_pick,2,1))),$1:$1,0))="",0,IF(INDEX($A144:$BI144,1,MATCH(INDEX(Analysis!$C$10:$E$10,1,VALUE(MID(highlight_pick,2,1))),$1:$1,0))="Yes",1,IF(ISNUMBER(SEARCH(INDEX($A144:$BI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row>
    <row r="145" spans="1:61" x14ac:dyDescent="0.3">
      <c r="A145" s="19" t="s">
        <v>228</v>
      </c>
      <c r="B145" s="4" t="s">
        <v>155</v>
      </c>
      <c r="C145" s="4" t="s">
        <v>215</v>
      </c>
      <c r="D145" s="3" t="str">
        <f t="shared" ca="1" si="10"/>
        <v/>
      </c>
      <c r="F145" s="6" t="s">
        <v>1</v>
      </c>
      <c r="G145" s="6"/>
      <c r="O145" s="6"/>
      <c r="P145" s="6"/>
      <c r="Q145" s="6"/>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1"/>
        <v/>
      </c>
      <c r="AN145" s="73" t="str">
        <f>IF(OR(E145="",VLOOKUP(E$1,Services!$A$1:$B$19,2,0)="Exclude"),"",IF($D145=1,IF(OR(price_limit="",price_limit="No Limit"),IF(E145="Yes",1,2),IF(SUMIFS(WhatIf!$G:$G,WhatIf!$A:$A,E$1,WhatIf!$B:$B,E145)&lt;=price_limit,IF(E145="Yes",1,2),"")),""))</f>
        <v/>
      </c>
      <c r="AO145" s="73" t="str">
        <f ca="1">IF(OR(F145="",VLOOKUP(F$1,Services!$A$1:$B$19,2,0)="Exclude"),"",IF($D145=1,IF(OR(price_limit="",price_limit="No Limit"),IF(F145="Yes",1,2),IF(SUMIFS(WhatIf!$G:$G,WhatIf!$A:$A,F$1,WhatIf!$B:$B,F145)&lt;=price_limit,IF(F145="Yes",1,2),"")),""))</f>
        <v/>
      </c>
      <c r="AP145" s="73" t="str">
        <f>IF(OR(G145="",VLOOKUP(G$1,Services!$A$1:$B$19,2,0)="Exclude"),"",IF($D145=1,IF(OR(price_limit="",price_limit="No Limit"),IF(G145="Yes",1,2),IF(SUMIFS(WhatIf!$G:$G,WhatIf!$A:$A,G$1,WhatIf!$B:$B,G145)&lt;=price_limit,IF(G145="Yes",1,2),"")),""))</f>
        <v/>
      </c>
      <c r="AQ145" s="73" t="str">
        <f>IF(OR(H145="",VLOOKUP(H$1,Services!$A$1:$B$19,2,0)="Exclude"),"",IF($D145=1,IF(OR(price_limit="",price_limit="No Limit"),IF(H145="Yes",1,2),IF(SUMIFS(WhatIf!$G:$G,WhatIf!$A:$A,H$1,WhatIf!$B:$B,H145)&lt;=price_limit,IF(H145="Yes",1,2),"")),""))</f>
        <v/>
      </c>
      <c r="AR145" s="73" t="str">
        <f>IF(OR(I145="",VLOOKUP(I$1,Services!$A$1:$B$19,2,0)="Exclude"),"",IF($D145=1,IF(OR(price_limit="",price_limit="No Limit"),IF(I145="Yes",1,2),IF(SUMIFS(WhatIf!$G:$G,WhatIf!$A:$A,I$1,WhatIf!$B:$B,I145)&lt;=price_limit,IF(I145="Yes",1,2),"")),""))</f>
        <v/>
      </c>
      <c r="AS145" s="73" t="str">
        <f>IF(OR(J145="",VLOOKUP(J$1,Services!$A$1:$B$19,2,0)="Exclude"),"",IF($D145=1,IF(OR(price_limit="",price_limit="No Limit"),IF(J145="Yes",1,2),IF(SUMIFS(WhatIf!$G:$G,WhatIf!$A:$A,J$1,WhatIf!$B:$B,J145)&lt;=price_limit,IF(J145="Yes",1,2),"")),""))</f>
        <v/>
      </c>
      <c r="AT145" s="73" t="str">
        <f>IF(OR(K145="",VLOOKUP(K$1,Services!$A$1:$B$19,2,0)="Exclude"),"",IF($D145=1,IF(OR(price_limit="",price_limit="No Limit"),IF(K145="Yes",1,2),IF(SUMIFS(WhatIf!$G:$G,WhatIf!$A:$A,K$1,WhatIf!$B:$B,K145)&lt;=price_limit,IF(K145="Yes",1,2),"")),""))</f>
        <v/>
      </c>
      <c r="AU145" s="73" t="str">
        <f>IF(OR(L145="",VLOOKUP(L$1,Services!$A$1:$B$19,2,0)="Exclude"),"",IF($D145=1,IF(OR(price_limit="",price_limit="No Limit"),IF(L145="Yes",1,2),IF(SUMIFS(WhatIf!$G:$G,WhatIf!$A:$A,L$1,WhatIf!$B:$B,L145)&lt;=price_limit,IF(L145="Yes",1,2),"")),""))</f>
        <v/>
      </c>
      <c r="AV145" s="73" t="str">
        <f>IF(OR(M145="",VLOOKUP(M$1,Services!$A$1:$B$19,2,0)="Exclude"),"",IF($D145=1,IF(OR(price_limit="",price_limit="No Limit"),IF(M145="Yes",1,2),IF(SUMIFS(WhatIf!$G:$G,WhatIf!$A:$A,M$1,WhatIf!$B:$B,M145)&lt;=price_limit,IF(M145="Yes",1,2),"")),""))</f>
        <v/>
      </c>
      <c r="AW145" s="73" t="str">
        <f>IF(OR(N145="",VLOOKUP(N$1,Services!$A$1:$B$19,2,0)="Exclude"),"",IF($D145=1,IF(OR(price_limit="",price_limit="No Limit"),IF(N145="Yes",1,2),IF(SUMIFS(WhatIf!$G:$G,WhatIf!$A:$A,N$1,WhatIf!$B:$B,N145)&lt;=price_limit,IF(N145="Yes",1,2),"")),""))</f>
        <v/>
      </c>
      <c r="AX145" s="73" t="str">
        <f>IF(OR(O145="",VLOOKUP(O$1,Services!$A$1:$B$19,2,0)="Exclude"),"",IF($D145=1,IF(OR(price_limit="",price_limit="No Limit"),IF(O145="Yes",1,2),IF(SUMIFS(WhatIf!$G:$G,WhatIf!$A:$A,O$1,WhatIf!$B:$B,O145)&lt;=price_limit,IF(O145="Yes",1,2),"")),""))</f>
        <v/>
      </c>
      <c r="AY145" s="73" t="str">
        <f>IF(OR(P145="",VLOOKUP(P$1,Services!$A$1:$B$19,2,0)="Exclude"),"",IF($D145=1,IF(OR(price_limit="",price_limit="No Limit"),IF(P145="Yes",1,2),IF(SUMIFS(WhatIf!$G:$G,WhatIf!$A:$A,P$1,WhatIf!$B:$B,P145)&lt;=price_limit,IF(P145="Yes",1,2),"")),""))</f>
        <v/>
      </c>
      <c r="AZ145" s="73" t="str">
        <f>IF(OR(Q145="",VLOOKUP(Q$1,Services!$A$1:$B$19,2,0)="Exclude"),"",IF($D145=1,IF(OR(price_limit="",price_limit="No Limit"),IF(Q145="Yes",1,2),IF(SUMIFS(WhatIf!$G:$G,WhatIf!$A:$A,Q$1,WhatIf!$B:$B,Q145)&lt;=price_limit,IF(Q145="Yes",1,2),"")),""))</f>
        <v/>
      </c>
      <c r="BA145" s="73" t="str">
        <f>IF(OR(R145="",VLOOKUP(R$1,Services!$A$1:$B$19,2,0)="Exclude"),"",IF($D145=1,IF(OR(price_limit="",price_limit="No Limit"),IF(R145="Yes",1,2),IF(SUMIFS(WhatIf!$G:$G,WhatIf!$A:$A,R$1,WhatIf!$B:$B,R145)&lt;=price_limit,IF(R145="Yes",1,2),"")),""))</f>
        <v/>
      </c>
      <c r="BB145" s="73" t="str">
        <f>IF(OR(S145="",VLOOKUP(S$1,Services!$A$1:$B$19,2,0)="Exclude"),"",IF($D145=1,IF(OR(price_limit="",price_limit="No Limit"),IF(S145="Yes",1,2),IF(SUMIFS(WhatIf!$G:$G,WhatIf!$A:$A,S$1,WhatIf!$B:$B,S145)&lt;=price_limit,IF(S145="Yes",1,2),"")),""))</f>
        <v/>
      </c>
      <c r="BC145" s="73" t="str">
        <f>IF(OR(T145="",VLOOKUP(T$1,Services!$A$1:$B$19,2,0)="Exclude"),"",IF($D145=1,IF(OR(price_limit="",price_limit="No Limit"),IF(T145="Yes",1,2),IF(SUMIFS(WhatIf!$G:$G,WhatIf!$A:$A,T$1,WhatIf!$B:$B,T145)&lt;=price_limit,IF(T145="Yes",1,2),"")),""))</f>
        <v/>
      </c>
      <c r="BD145" s="73" t="str">
        <f>IF(OR(U145="",VLOOKUP(U$1,Services!$A$1:$B$19,2,0)="Exclude"),"",IF($D145=1,IF(OR(price_limit="",price_limit="No Limit"),IF(U145="Yes",1,2),IF(SUMIFS(WhatIf!$G:$G,WhatIf!$A:$A,U$1,WhatIf!$B:$B,U145)&lt;=price_limit,IF(U145="Yes",1,2),"")),""))</f>
        <v/>
      </c>
      <c r="BE145" s="3">
        <f t="shared" si="12"/>
        <v>0</v>
      </c>
      <c r="BF145" s="3">
        <f t="shared" si="13"/>
        <v>0</v>
      </c>
      <c r="BG145" s="3">
        <f>IF(MID(highlight_pick,1,1)="#",IF(INDEX(Analysis!$C$7:$E$7,1,VALUE(MID(highlight_pick,2,1)))&lt;&gt;"",IF(INDEX($A145:$BI145,1,MATCH(INDEX(Analysis!$C$7:$E$7,1,VALUE(MID(highlight_pick,2,1))),$1:$1,0))="",0,IF(INDEX($A145:$BI145,1,MATCH(INDEX(Analysis!$C$7:$E$7,1,VALUE(MID(highlight_pick,2,1))),$1:$1,0))="Yes",1,IF(ISNUMBER(SEARCH(INDEX($A145:$BI145,1,MATCH(INDEX(Analysis!$C$7:$E$7,1,VALUE(MID(highlight_pick,2,1))),$1:$1,0)),INDEX(Analysis!$C$9:$E$9,1,VALUE(MID(highlight_pick,2,1))))),2,0))),0),0)</f>
        <v>0</v>
      </c>
      <c r="BH145" s="3">
        <f>IF(MID(highlight_pick,1,1)="#",IF(INDEX(Analysis!$C$10:$E$10,1,VALUE(MID(highlight_pick,2,1)))&lt;&gt;"",IF(INDEX($A145:$BI145,1,MATCH(INDEX(Analysis!$C$10:$E$10,1,VALUE(MID(highlight_pick,2,1))),$1:$1,0))="",0,IF(INDEX($A145:$BI145,1,MATCH(INDEX(Analysis!$C$10:$E$10,1,VALUE(MID(highlight_pick,2,1))),$1:$1,0))="Yes",1,IF(ISNUMBER(SEARCH(INDEX($A145:$BI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row>
    <row r="146" spans="1:61" ht="24.9" x14ac:dyDescent="0.3">
      <c r="A146" s="19" t="s">
        <v>103</v>
      </c>
      <c r="B146" s="7" t="s">
        <v>247</v>
      </c>
      <c r="C146" s="4" t="s">
        <v>215</v>
      </c>
      <c r="D146" s="3" t="str">
        <f t="shared" ca="1" si="10"/>
        <v/>
      </c>
      <c r="F146" s="5" t="s">
        <v>528</v>
      </c>
      <c r="P146" s="5" t="s">
        <v>1</v>
      </c>
      <c r="Q146" s="5" t="s">
        <v>215</v>
      </c>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1"/>
        <v/>
      </c>
      <c r="AN146" s="73" t="str">
        <f>IF(OR(E146="",VLOOKUP(E$1,Services!$A$1:$B$19,2,0)="Exclude"),"",IF($D146=1,IF(OR(price_limit="",price_limit="No Limit"),IF(E146="Yes",1,2),IF(SUMIFS(WhatIf!$G:$G,WhatIf!$A:$A,E$1,WhatIf!$B:$B,E146)&lt;=price_limit,IF(E146="Yes",1,2),"")),""))</f>
        <v/>
      </c>
      <c r="AO146" s="73" t="str">
        <f ca="1">IF(OR(F146="",VLOOKUP(F$1,Services!$A$1:$B$19,2,0)="Exclude"),"",IF($D146=1,IF(OR(price_limit="",price_limit="No Limit"),IF(F146="Yes",1,2),IF(SUMIFS(WhatIf!$G:$G,WhatIf!$A:$A,F$1,WhatIf!$B:$B,F146)&lt;=price_limit,IF(F146="Yes",1,2),"")),""))</f>
        <v/>
      </c>
      <c r="AP146" s="73" t="str">
        <f>IF(OR(G146="",VLOOKUP(G$1,Services!$A$1:$B$19,2,0)="Exclude"),"",IF($D146=1,IF(OR(price_limit="",price_limit="No Limit"),IF(G146="Yes",1,2),IF(SUMIFS(WhatIf!$G:$G,WhatIf!$A:$A,G$1,WhatIf!$B:$B,G146)&lt;=price_limit,IF(G146="Yes",1,2),"")),""))</f>
        <v/>
      </c>
      <c r="AQ146" s="73" t="str">
        <f>IF(OR(H146="",VLOOKUP(H$1,Services!$A$1:$B$19,2,0)="Exclude"),"",IF($D146=1,IF(OR(price_limit="",price_limit="No Limit"),IF(H146="Yes",1,2),IF(SUMIFS(WhatIf!$G:$G,WhatIf!$A:$A,H$1,WhatIf!$B:$B,H146)&lt;=price_limit,IF(H146="Yes",1,2),"")),""))</f>
        <v/>
      </c>
      <c r="AR146" s="73" t="str">
        <f>IF(OR(I146="",VLOOKUP(I$1,Services!$A$1:$B$19,2,0)="Exclude"),"",IF($D146=1,IF(OR(price_limit="",price_limit="No Limit"),IF(I146="Yes",1,2),IF(SUMIFS(WhatIf!$G:$G,WhatIf!$A:$A,I$1,WhatIf!$B:$B,I146)&lt;=price_limit,IF(I146="Yes",1,2),"")),""))</f>
        <v/>
      </c>
      <c r="AS146" s="73" t="str">
        <f>IF(OR(J146="",VLOOKUP(J$1,Services!$A$1:$B$19,2,0)="Exclude"),"",IF($D146=1,IF(OR(price_limit="",price_limit="No Limit"),IF(J146="Yes",1,2),IF(SUMIFS(WhatIf!$G:$G,WhatIf!$A:$A,J$1,WhatIf!$B:$B,J146)&lt;=price_limit,IF(J146="Yes",1,2),"")),""))</f>
        <v/>
      </c>
      <c r="AT146" s="73" t="str">
        <f>IF(OR(K146="",VLOOKUP(K$1,Services!$A$1:$B$19,2,0)="Exclude"),"",IF($D146=1,IF(OR(price_limit="",price_limit="No Limit"),IF(K146="Yes",1,2),IF(SUMIFS(WhatIf!$G:$G,WhatIf!$A:$A,K$1,WhatIf!$B:$B,K146)&lt;=price_limit,IF(K146="Yes",1,2),"")),""))</f>
        <v/>
      </c>
      <c r="AU146" s="73" t="str">
        <f>IF(OR(L146="",VLOOKUP(L$1,Services!$A$1:$B$19,2,0)="Exclude"),"",IF($D146=1,IF(OR(price_limit="",price_limit="No Limit"),IF(L146="Yes",1,2),IF(SUMIFS(WhatIf!$G:$G,WhatIf!$A:$A,L$1,WhatIf!$B:$B,L146)&lt;=price_limit,IF(L146="Yes",1,2),"")),""))</f>
        <v/>
      </c>
      <c r="AV146" s="73" t="str">
        <f>IF(OR(M146="",VLOOKUP(M$1,Services!$A$1:$B$19,2,0)="Exclude"),"",IF($D146=1,IF(OR(price_limit="",price_limit="No Limit"),IF(M146="Yes",1,2),IF(SUMIFS(WhatIf!$G:$G,WhatIf!$A:$A,M$1,WhatIf!$B:$B,M146)&lt;=price_limit,IF(M146="Yes",1,2),"")),""))</f>
        <v/>
      </c>
      <c r="AW146" s="73" t="str">
        <f>IF(OR(N146="",VLOOKUP(N$1,Services!$A$1:$B$19,2,0)="Exclude"),"",IF($D146=1,IF(OR(price_limit="",price_limit="No Limit"),IF(N146="Yes",1,2),IF(SUMIFS(WhatIf!$G:$G,WhatIf!$A:$A,N$1,WhatIf!$B:$B,N146)&lt;=price_limit,IF(N146="Yes",1,2),"")),""))</f>
        <v/>
      </c>
      <c r="AX146" s="73" t="str">
        <f>IF(OR(O146="",VLOOKUP(O$1,Services!$A$1:$B$19,2,0)="Exclude"),"",IF($D146=1,IF(OR(price_limit="",price_limit="No Limit"),IF(O146="Yes",1,2),IF(SUMIFS(WhatIf!$G:$G,WhatIf!$A:$A,O$1,WhatIf!$B:$B,O146)&lt;=price_limit,IF(O146="Yes",1,2),"")),""))</f>
        <v/>
      </c>
      <c r="AY146" s="73" t="str">
        <f ca="1">IF(OR(P146="",VLOOKUP(P$1,Services!$A$1:$B$19,2,0)="Exclude"),"",IF($D146=1,IF(OR(price_limit="",price_limit="No Limit"),IF(P146="Yes",1,2),IF(SUMIFS(WhatIf!$G:$G,WhatIf!$A:$A,P$1,WhatIf!$B:$B,P146)&lt;=price_limit,IF(P146="Yes",1,2),"")),""))</f>
        <v/>
      </c>
      <c r="AZ146" s="73" t="str">
        <f ca="1">IF(OR(Q146="",VLOOKUP(Q$1,Services!$A$1:$B$19,2,0)="Exclude"),"",IF($D146=1,IF(OR(price_limit="",price_limit="No Limit"),IF(Q146="Yes",1,2),IF(SUMIFS(WhatIf!$G:$G,WhatIf!$A:$A,Q$1,WhatIf!$B:$B,Q146)&lt;=price_limit,IF(Q146="Yes",1,2),"")),""))</f>
        <v/>
      </c>
      <c r="BA146" s="73" t="str">
        <f>IF(OR(R146="",VLOOKUP(R$1,Services!$A$1:$B$19,2,0)="Exclude"),"",IF($D146=1,IF(OR(price_limit="",price_limit="No Limit"),IF(R146="Yes",1,2),IF(SUMIFS(WhatIf!$G:$G,WhatIf!$A:$A,R$1,WhatIf!$B:$B,R146)&lt;=price_limit,IF(R146="Yes",1,2),"")),""))</f>
        <v/>
      </c>
      <c r="BB146" s="73" t="str">
        <f>IF(OR(S146="",VLOOKUP(S$1,Services!$A$1:$B$19,2,0)="Exclude"),"",IF($D146=1,IF(OR(price_limit="",price_limit="No Limit"),IF(S146="Yes",1,2),IF(SUMIFS(WhatIf!$G:$G,WhatIf!$A:$A,S$1,WhatIf!$B:$B,S146)&lt;=price_limit,IF(S146="Yes",1,2),"")),""))</f>
        <v/>
      </c>
      <c r="BC146" s="73" t="str">
        <f>IF(OR(T146="",VLOOKUP(T$1,Services!$A$1:$B$19,2,0)="Exclude"),"",IF($D146=1,IF(OR(price_limit="",price_limit="No Limit"),IF(T146="Yes",1,2),IF(SUMIFS(WhatIf!$G:$G,WhatIf!$A:$A,T$1,WhatIf!$B:$B,T146)&lt;=price_limit,IF(T146="Yes",1,2),"")),""))</f>
        <v/>
      </c>
      <c r="BD146" s="73" t="str">
        <f>IF(OR(U146="",VLOOKUP(U$1,Services!$A$1:$B$19,2,0)="Exclude"),"",IF($D146=1,IF(OR(price_limit="",price_limit="No Limit"),IF(U146="Yes",1,2),IF(SUMIFS(WhatIf!$G:$G,WhatIf!$A:$A,U$1,WhatIf!$B:$B,U146)&lt;=price_limit,IF(U146="Yes",1,2),"")),""))</f>
        <v/>
      </c>
      <c r="BE146" s="3">
        <f t="shared" si="12"/>
        <v>0</v>
      </c>
      <c r="BF146" s="3">
        <f t="shared" si="13"/>
        <v>0</v>
      </c>
      <c r="BG146" s="3">
        <f>IF(MID(highlight_pick,1,1)="#",IF(INDEX(Analysis!$C$7:$E$7,1,VALUE(MID(highlight_pick,2,1)))&lt;&gt;"",IF(INDEX($A146:$BI146,1,MATCH(INDEX(Analysis!$C$7:$E$7,1,VALUE(MID(highlight_pick,2,1))),$1:$1,0))="",0,IF(INDEX($A146:$BI146,1,MATCH(INDEX(Analysis!$C$7:$E$7,1,VALUE(MID(highlight_pick,2,1))),$1:$1,0))="Yes",1,IF(ISNUMBER(SEARCH(INDEX($A146:$BI146,1,MATCH(INDEX(Analysis!$C$7:$E$7,1,VALUE(MID(highlight_pick,2,1))),$1:$1,0)),INDEX(Analysis!$C$9:$E$9,1,VALUE(MID(highlight_pick,2,1))))),2,0))),0),0)</f>
        <v>0</v>
      </c>
      <c r="BH146" s="3">
        <f>IF(MID(highlight_pick,1,1)="#",IF(INDEX(Analysis!$C$10:$E$10,1,VALUE(MID(highlight_pick,2,1)))&lt;&gt;"",IF(INDEX($A146:$BI146,1,MATCH(INDEX(Analysis!$C$10:$E$10,1,VALUE(MID(highlight_pick,2,1))),$1:$1,0))="",0,IF(INDEX($A146:$BI146,1,MATCH(INDEX(Analysis!$C$10:$E$10,1,VALUE(MID(highlight_pick,2,1))),$1:$1,0))="Yes",1,IF(ISNUMBER(SEARCH(INDEX($A146:$BI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row>
    <row r="147" spans="1:61" x14ac:dyDescent="0.3">
      <c r="A147" s="19" t="s">
        <v>104</v>
      </c>
      <c r="B147" s="4" t="s">
        <v>247</v>
      </c>
      <c r="C147" s="4" t="s">
        <v>215</v>
      </c>
      <c r="D147" s="3" t="str">
        <f t="shared" ca="1" si="10"/>
        <v/>
      </c>
      <c r="Q147" s="5" t="s">
        <v>215</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11"/>
        <v/>
      </c>
      <c r="AN147" s="73" t="str">
        <f>IF(OR(E147="",VLOOKUP(E$1,Services!$A$1:$B$19,2,0)="Exclude"),"",IF($D147=1,IF(OR(price_limit="",price_limit="No Limit"),IF(E147="Yes",1,2),IF(SUMIFS(WhatIf!$G:$G,WhatIf!$A:$A,E$1,WhatIf!$B:$B,E147)&lt;=price_limit,IF(E147="Yes",1,2),"")),""))</f>
        <v/>
      </c>
      <c r="AO147" s="73" t="str">
        <f>IF(OR(F147="",VLOOKUP(F$1,Services!$A$1:$B$19,2,0)="Exclude"),"",IF($D147=1,IF(OR(price_limit="",price_limit="No Limit"),IF(F147="Yes",1,2),IF(SUMIFS(WhatIf!$G:$G,WhatIf!$A:$A,F$1,WhatIf!$B:$B,F147)&lt;=price_limit,IF(F147="Yes",1,2),"")),""))</f>
        <v/>
      </c>
      <c r="AP147" s="73" t="str">
        <f>IF(OR(G147="",VLOOKUP(G$1,Services!$A$1:$B$19,2,0)="Exclude"),"",IF($D147=1,IF(OR(price_limit="",price_limit="No Limit"),IF(G147="Yes",1,2),IF(SUMIFS(WhatIf!$G:$G,WhatIf!$A:$A,G$1,WhatIf!$B:$B,G147)&lt;=price_limit,IF(G147="Yes",1,2),"")),""))</f>
        <v/>
      </c>
      <c r="AQ147" s="73" t="str">
        <f>IF(OR(H147="",VLOOKUP(H$1,Services!$A$1:$B$19,2,0)="Exclude"),"",IF($D147=1,IF(OR(price_limit="",price_limit="No Limit"),IF(H147="Yes",1,2),IF(SUMIFS(WhatIf!$G:$G,WhatIf!$A:$A,H$1,WhatIf!$B:$B,H147)&lt;=price_limit,IF(H147="Yes",1,2),"")),""))</f>
        <v/>
      </c>
      <c r="AR147" s="73" t="str">
        <f>IF(OR(I147="",VLOOKUP(I$1,Services!$A$1:$B$19,2,0)="Exclude"),"",IF($D147=1,IF(OR(price_limit="",price_limit="No Limit"),IF(I147="Yes",1,2),IF(SUMIFS(WhatIf!$G:$G,WhatIf!$A:$A,I$1,WhatIf!$B:$B,I147)&lt;=price_limit,IF(I147="Yes",1,2),"")),""))</f>
        <v/>
      </c>
      <c r="AS147" s="73" t="str">
        <f>IF(OR(J147="",VLOOKUP(J$1,Services!$A$1:$B$19,2,0)="Exclude"),"",IF($D147=1,IF(OR(price_limit="",price_limit="No Limit"),IF(J147="Yes",1,2),IF(SUMIFS(WhatIf!$G:$G,WhatIf!$A:$A,J$1,WhatIf!$B:$B,J147)&lt;=price_limit,IF(J147="Yes",1,2),"")),""))</f>
        <v/>
      </c>
      <c r="AT147" s="73" t="str">
        <f>IF(OR(K147="",VLOOKUP(K$1,Services!$A$1:$B$19,2,0)="Exclude"),"",IF($D147=1,IF(OR(price_limit="",price_limit="No Limit"),IF(K147="Yes",1,2),IF(SUMIFS(WhatIf!$G:$G,WhatIf!$A:$A,K$1,WhatIf!$B:$B,K147)&lt;=price_limit,IF(K147="Yes",1,2),"")),""))</f>
        <v/>
      </c>
      <c r="AU147" s="73" t="str">
        <f>IF(OR(L147="",VLOOKUP(L$1,Services!$A$1:$B$19,2,0)="Exclude"),"",IF($D147=1,IF(OR(price_limit="",price_limit="No Limit"),IF(L147="Yes",1,2),IF(SUMIFS(WhatIf!$G:$G,WhatIf!$A:$A,L$1,WhatIf!$B:$B,L147)&lt;=price_limit,IF(L147="Yes",1,2),"")),""))</f>
        <v/>
      </c>
      <c r="AV147" s="73" t="str">
        <f>IF(OR(M147="",VLOOKUP(M$1,Services!$A$1:$B$19,2,0)="Exclude"),"",IF($D147=1,IF(OR(price_limit="",price_limit="No Limit"),IF(M147="Yes",1,2),IF(SUMIFS(WhatIf!$G:$G,WhatIf!$A:$A,M$1,WhatIf!$B:$B,M147)&lt;=price_limit,IF(M147="Yes",1,2),"")),""))</f>
        <v/>
      </c>
      <c r="AW147" s="73" t="str">
        <f>IF(OR(N147="",VLOOKUP(N$1,Services!$A$1:$B$19,2,0)="Exclude"),"",IF($D147=1,IF(OR(price_limit="",price_limit="No Limit"),IF(N147="Yes",1,2),IF(SUMIFS(WhatIf!$G:$G,WhatIf!$A:$A,N$1,WhatIf!$B:$B,N147)&lt;=price_limit,IF(N147="Yes",1,2),"")),""))</f>
        <v/>
      </c>
      <c r="AX147" s="73" t="str">
        <f>IF(OR(O147="",VLOOKUP(O$1,Services!$A$1:$B$19,2,0)="Exclude"),"",IF($D147=1,IF(OR(price_limit="",price_limit="No Limit"),IF(O147="Yes",1,2),IF(SUMIFS(WhatIf!$G:$G,WhatIf!$A:$A,O$1,WhatIf!$B:$B,O147)&lt;=price_limit,IF(O147="Yes",1,2),"")),""))</f>
        <v/>
      </c>
      <c r="AY147" s="73" t="str">
        <f>IF(OR(P147="",VLOOKUP(P$1,Services!$A$1:$B$19,2,0)="Exclude"),"",IF($D147=1,IF(OR(price_limit="",price_limit="No Limit"),IF(P147="Yes",1,2),IF(SUMIFS(WhatIf!$G:$G,WhatIf!$A:$A,P$1,WhatIf!$B:$B,P147)&lt;=price_limit,IF(P147="Yes",1,2),"")),""))</f>
        <v/>
      </c>
      <c r="AZ147" s="73" t="str">
        <f ca="1">IF(OR(Q147="",VLOOKUP(Q$1,Services!$A$1:$B$19,2,0)="Exclude"),"",IF($D147=1,IF(OR(price_limit="",price_limit="No Limit"),IF(Q147="Yes",1,2),IF(SUMIFS(WhatIf!$G:$G,WhatIf!$A:$A,Q$1,WhatIf!$B:$B,Q147)&lt;=price_limit,IF(Q147="Yes",1,2),"")),""))</f>
        <v/>
      </c>
      <c r="BA147" s="73" t="str">
        <f>IF(OR(R147="",VLOOKUP(R$1,Services!$A$1:$B$19,2,0)="Exclude"),"",IF($D147=1,IF(OR(price_limit="",price_limit="No Limit"),IF(R147="Yes",1,2),IF(SUMIFS(WhatIf!$G:$G,WhatIf!$A:$A,R$1,WhatIf!$B:$B,R147)&lt;=price_limit,IF(R147="Yes",1,2),"")),""))</f>
        <v/>
      </c>
      <c r="BB147" s="73" t="str">
        <f>IF(OR(S147="",VLOOKUP(S$1,Services!$A$1:$B$19,2,0)="Exclude"),"",IF($D147=1,IF(OR(price_limit="",price_limit="No Limit"),IF(S147="Yes",1,2),IF(SUMIFS(WhatIf!$G:$G,WhatIf!$A:$A,S$1,WhatIf!$B:$B,S147)&lt;=price_limit,IF(S147="Yes",1,2),"")),""))</f>
        <v/>
      </c>
      <c r="BC147" s="73" t="str">
        <f>IF(OR(T147="",VLOOKUP(T$1,Services!$A$1:$B$19,2,0)="Exclude"),"",IF($D147=1,IF(OR(price_limit="",price_limit="No Limit"),IF(T147="Yes",1,2),IF(SUMIFS(WhatIf!$G:$G,WhatIf!$A:$A,T$1,WhatIf!$B:$B,T147)&lt;=price_limit,IF(T147="Yes",1,2),"")),""))</f>
        <v/>
      </c>
      <c r="BD147" s="73" t="str">
        <f>IF(OR(U147="",VLOOKUP(U$1,Services!$A$1:$B$19,2,0)="Exclude"),"",IF($D147=1,IF(OR(price_limit="",price_limit="No Limit"),IF(U147="Yes",1,2),IF(SUMIFS(WhatIf!$G:$G,WhatIf!$A:$A,U$1,WhatIf!$B:$B,U147)&lt;=price_limit,IF(U147="Yes",1,2),"")),""))</f>
        <v/>
      </c>
      <c r="BE147" s="3">
        <f t="shared" si="12"/>
        <v>0</v>
      </c>
      <c r="BF147" s="3">
        <f t="shared" si="13"/>
        <v>0</v>
      </c>
      <c r="BG147" s="3">
        <f>IF(MID(highlight_pick,1,1)="#",IF(INDEX(Analysis!$C$7:$E$7,1,VALUE(MID(highlight_pick,2,1)))&lt;&gt;"",IF(INDEX($A147:$BI147,1,MATCH(INDEX(Analysis!$C$7:$E$7,1,VALUE(MID(highlight_pick,2,1))),$1:$1,0))="",0,IF(INDEX($A147:$BI147,1,MATCH(INDEX(Analysis!$C$7:$E$7,1,VALUE(MID(highlight_pick,2,1))),$1:$1,0))="Yes",1,IF(ISNUMBER(SEARCH(INDEX($A147:$BI147,1,MATCH(INDEX(Analysis!$C$7:$E$7,1,VALUE(MID(highlight_pick,2,1))),$1:$1,0)),INDEX(Analysis!$C$9:$E$9,1,VALUE(MID(highlight_pick,2,1))))),2,0))),0),0)</f>
        <v>0</v>
      </c>
      <c r="BH147" s="3">
        <f>IF(MID(highlight_pick,1,1)="#",IF(INDEX(Analysis!$C$10:$E$10,1,VALUE(MID(highlight_pick,2,1)))&lt;&gt;"",IF(INDEX($A147:$BI147,1,MATCH(INDEX(Analysis!$C$10:$E$10,1,VALUE(MID(highlight_pick,2,1))),$1:$1,0))="",0,IF(INDEX($A147:$BI147,1,MATCH(INDEX(Analysis!$C$10:$E$10,1,VALUE(MID(highlight_pick,2,1))),$1:$1,0))="Yes",1,IF(ISNUMBER(SEARCH(INDEX($A147:$BI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row>
    <row r="148" spans="1:61" ht="24.9" customHeight="1" x14ac:dyDescent="0.3">
      <c r="A148" s="19" t="s">
        <v>299</v>
      </c>
      <c r="B148" s="4" t="s">
        <v>247</v>
      </c>
      <c r="C148" s="4" t="s">
        <v>215</v>
      </c>
      <c r="D148" s="3" t="str">
        <f t="shared" ca="1" si="10"/>
        <v/>
      </c>
      <c r="H148" s="6"/>
      <c r="I148" s="6"/>
      <c r="O148" s="6"/>
      <c r="P148" s="6" t="s">
        <v>1</v>
      </c>
      <c r="Q148" s="6" t="s">
        <v>317</v>
      </c>
      <c r="R148" s="6"/>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11"/>
        <v/>
      </c>
      <c r="AN148" s="73" t="str">
        <f>IF(OR(E148="",VLOOKUP(E$1,Services!$A$1:$B$19,2,0)="Exclude"),"",IF($D148=1,IF(OR(price_limit="",price_limit="No Limit"),IF(E148="Yes",1,2),IF(SUMIFS(WhatIf!$G:$G,WhatIf!$A:$A,E$1,WhatIf!$B:$B,E148)&lt;=price_limit,IF(E148="Yes",1,2),"")),""))</f>
        <v/>
      </c>
      <c r="AO148" s="73" t="str">
        <f>IF(OR(F148="",VLOOKUP(F$1,Services!$A$1:$B$19,2,0)="Exclude"),"",IF($D148=1,IF(OR(price_limit="",price_limit="No Limit"),IF(F148="Yes",1,2),IF(SUMIFS(WhatIf!$G:$G,WhatIf!$A:$A,F$1,WhatIf!$B:$B,F148)&lt;=price_limit,IF(F148="Yes",1,2),"")),""))</f>
        <v/>
      </c>
      <c r="AP148" s="73" t="str">
        <f>IF(OR(G148="",VLOOKUP(G$1,Services!$A$1:$B$19,2,0)="Exclude"),"",IF($D148=1,IF(OR(price_limit="",price_limit="No Limit"),IF(G148="Yes",1,2),IF(SUMIFS(WhatIf!$G:$G,WhatIf!$A:$A,G$1,WhatIf!$B:$B,G148)&lt;=price_limit,IF(G148="Yes",1,2),"")),""))</f>
        <v/>
      </c>
      <c r="AQ148" s="73" t="str">
        <f>IF(OR(H148="",VLOOKUP(H$1,Services!$A$1:$B$19,2,0)="Exclude"),"",IF($D148=1,IF(OR(price_limit="",price_limit="No Limit"),IF(H148="Yes",1,2),IF(SUMIFS(WhatIf!$G:$G,WhatIf!$A:$A,H$1,WhatIf!$B:$B,H148)&lt;=price_limit,IF(H148="Yes",1,2),"")),""))</f>
        <v/>
      </c>
      <c r="AR148" s="73" t="str">
        <f>IF(OR(I148="",VLOOKUP(I$1,Services!$A$1:$B$19,2,0)="Exclude"),"",IF($D148=1,IF(OR(price_limit="",price_limit="No Limit"),IF(I148="Yes",1,2),IF(SUMIFS(WhatIf!$G:$G,WhatIf!$A:$A,I$1,WhatIf!$B:$B,I148)&lt;=price_limit,IF(I148="Yes",1,2),"")),""))</f>
        <v/>
      </c>
      <c r="AS148" s="73" t="str">
        <f>IF(OR(J148="",VLOOKUP(J$1,Services!$A$1:$B$19,2,0)="Exclude"),"",IF($D148=1,IF(OR(price_limit="",price_limit="No Limit"),IF(J148="Yes",1,2),IF(SUMIFS(WhatIf!$G:$G,WhatIf!$A:$A,J$1,WhatIf!$B:$B,J148)&lt;=price_limit,IF(J148="Yes",1,2),"")),""))</f>
        <v/>
      </c>
      <c r="AT148" s="73" t="str">
        <f>IF(OR(K148="",VLOOKUP(K$1,Services!$A$1:$B$19,2,0)="Exclude"),"",IF($D148=1,IF(OR(price_limit="",price_limit="No Limit"),IF(K148="Yes",1,2),IF(SUMIFS(WhatIf!$G:$G,WhatIf!$A:$A,K$1,WhatIf!$B:$B,K148)&lt;=price_limit,IF(K148="Yes",1,2),"")),""))</f>
        <v/>
      </c>
      <c r="AU148" s="73" t="str">
        <f>IF(OR(L148="",VLOOKUP(L$1,Services!$A$1:$B$19,2,0)="Exclude"),"",IF($D148=1,IF(OR(price_limit="",price_limit="No Limit"),IF(L148="Yes",1,2),IF(SUMIFS(WhatIf!$G:$G,WhatIf!$A:$A,L$1,WhatIf!$B:$B,L148)&lt;=price_limit,IF(L148="Yes",1,2),"")),""))</f>
        <v/>
      </c>
      <c r="AV148" s="73" t="str">
        <f>IF(OR(M148="",VLOOKUP(M$1,Services!$A$1:$B$19,2,0)="Exclude"),"",IF($D148=1,IF(OR(price_limit="",price_limit="No Limit"),IF(M148="Yes",1,2),IF(SUMIFS(WhatIf!$G:$G,WhatIf!$A:$A,M$1,WhatIf!$B:$B,M148)&lt;=price_limit,IF(M148="Yes",1,2),"")),""))</f>
        <v/>
      </c>
      <c r="AW148" s="73" t="str">
        <f>IF(OR(N148="",VLOOKUP(N$1,Services!$A$1:$B$19,2,0)="Exclude"),"",IF($D148=1,IF(OR(price_limit="",price_limit="No Limit"),IF(N148="Yes",1,2),IF(SUMIFS(WhatIf!$G:$G,WhatIf!$A:$A,N$1,WhatIf!$B:$B,N148)&lt;=price_limit,IF(N148="Yes",1,2),"")),""))</f>
        <v/>
      </c>
      <c r="AX148" s="73" t="str">
        <f>IF(OR(O148="",VLOOKUP(O$1,Services!$A$1:$B$19,2,0)="Exclude"),"",IF($D148=1,IF(OR(price_limit="",price_limit="No Limit"),IF(O148="Yes",1,2),IF(SUMIFS(WhatIf!$G:$G,WhatIf!$A:$A,O$1,WhatIf!$B:$B,O148)&lt;=price_limit,IF(O148="Yes",1,2),"")),""))</f>
        <v/>
      </c>
      <c r="AY148" s="73" t="str">
        <f ca="1">IF(OR(P148="",VLOOKUP(P$1,Services!$A$1:$B$19,2,0)="Exclude"),"",IF($D148=1,IF(OR(price_limit="",price_limit="No Limit"),IF(P148="Yes",1,2),IF(SUMIFS(WhatIf!$G:$G,WhatIf!$A:$A,P$1,WhatIf!$B:$B,P148)&lt;=price_limit,IF(P148="Yes",1,2),"")),""))</f>
        <v/>
      </c>
      <c r="AZ148" s="73" t="str">
        <f ca="1">IF(OR(Q148="",VLOOKUP(Q$1,Services!$A$1:$B$19,2,0)="Exclude"),"",IF($D148=1,IF(OR(price_limit="",price_limit="No Limit"),IF(Q148="Yes",1,2),IF(SUMIFS(WhatIf!$G:$G,WhatIf!$A:$A,Q$1,WhatIf!$B:$B,Q148)&lt;=price_limit,IF(Q148="Yes",1,2),"")),""))</f>
        <v/>
      </c>
      <c r="BA148" s="73" t="str">
        <f>IF(OR(R148="",VLOOKUP(R$1,Services!$A$1:$B$19,2,0)="Exclude"),"",IF($D148=1,IF(OR(price_limit="",price_limit="No Limit"),IF(R148="Yes",1,2),IF(SUMIFS(WhatIf!$G:$G,WhatIf!$A:$A,R$1,WhatIf!$B:$B,R148)&lt;=price_limit,IF(R148="Yes",1,2),"")),""))</f>
        <v/>
      </c>
      <c r="BB148" s="73" t="str">
        <f>IF(OR(S148="",VLOOKUP(S$1,Services!$A$1:$B$19,2,0)="Exclude"),"",IF($D148=1,IF(OR(price_limit="",price_limit="No Limit"),IF(S148="Yes",1,2),IF(SUMIFS(WhatIf!$G:$G,WhatIf!$A:$A,S$1,WhatIf!$B:$B,S148)&lt;=price_limit,IF(S148="Yes",1,2),"")),""))</f>
        <v/>
      </c>
      <c r="BC148" s="73" t="str">
        <f>IF(OR(T148="",VLOOKUP(T$1,Services!$A$1:$B$19,2,0)="Exclude"),"",IF($D148=1,IF(OR(price_limit="",price_limit="No Limit"),IF(T148="Yes",1,2),IF(SUMIFS(WhatIf!$G:$G,WhatIf!$A:$A,T$1,WhatIf!$B:$B,T148)&lt;=price_limit,IF(T148="Yes",1,2),"")),""))</f>
        <v/>
      </c>
      <c r="BD148" s="73" t="str">
        <f>IF(OR(U148="",VLOOKUP(U$1,Services!$A$1:$B$19,2,0)="Exclude"),"",IF($D148=1,IF(OR(price_limit="",price_limit="No Limit"),IF(U148="Yes",1,2),IF(SUMIFS(WhatIf!$G:$G,WhatIf!$A:$A,U$1,WhatIf!$B:$B,U148)&lt;=price_limit,IF(U148="Yes",1,2),"")),""))</f>
        <v/>
      </c>
      <c r="BE148" s="3">
        <f t="shared" si="12"/>
        <v>0</v>
      </c>
      <c r="BF148" s="3">
        <f t="shared" si="13"/>
        <v>0</v>
      </c>
      <c r="BG148" s="3">
        <f>IF(MID(highlight_pick,1,1)="#",IF(INDEX(Analysis!$C$7:$E$7,1,VALUE(MID(highlight_pick,2,1)))&lt;&gt;"",IF(INDEX($A148:$BI148,1,MATCH(INDEX(Analysis!$C$7:$E$7,1,VALUE(MID(highlight_pick,2,1))),$1:$1,0))="",0,IF(INDEX($A148:$BI148,1,MATCH(INDEX(Analysis!$C$7:$E$7,1,VALUE(MID(highlight_pick,2,1))),$1:$1,0))="Yes",1,IF(ISNUMBER(SEARCH(INDEX($A148:$BI148,1,MATCH(INDEX(Analysis!$C$7:$E$7,1,VALUE(MID(highlight_pick,2,1))),$1:$1,0)),INDEX(Analysis!$C$9:$E$9,1,VALUE(MID(highlight_pick,2,1))))),2,0))),0),0)</f>
        <v>0</v>
      </c>
      <c r="BH148" s="3">
        <f>IF(MID(highlight_pick,1,1)="#",IF(INDEX(Analysis!$C$10:$E$10,1,VALUE(MID(highlight_pick,2,1)))&lt;&gt;"",IF(INDEX($A148:$BI148,1,MATCH(INDEX(Analysis!$C$10:$E$10,1,VALUE(MID(highlight_pick,2,1))),$1:$1,0))="",0,IF(INDEX($A148:$BI148,1,MATCH(INDEX(Analysis!$C$10:$E$10,1,VALUE(MID(highlight_pick,2,1))),$1:$1,0))="Yes",1,IF(ISNUMBER(SEARCH(INDEX($A148:$BI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row>
    <row r="149" spans="1:61" ht="24.9" customHeight="1" x14ac:dyDescent="0.4">
      <c r="A149" s="19" t="s">
        <v>105</v>
      </c>
      <c r="B149" s="4" t="s">
        <v>247</v>
      </c>
      <c r="C149" s="4" t="s">
        <v>214</v>
      </c>
      <c r="D149" s="3" t="str">
        <f t="shared" ca="1" si="10"/>
        <v/>
      </c>
      <c r="F149" s="5" t="s">
        <v>549</v>
      </c>
      <c r="H149" s="5" t="s">
        <v>519</v>
      </c>
      <c r="I149" s="5" t="s">
        <v>519</v>
      </c>
      <c r="J149" s="5" t="s">
        <v>519</v>
      </c>
      <c r="K149" s="5" t="s">
        <v>519</v>
      </c>
      <c r="L149" s="5" t="s">
        <v>519</v>
      </c>
      <c r="M149" s="5" t="s">
        <v>519</v>
      </c>
      <c r="N149" s="5" t="s">
        <v>1</v>
      </c>
      <c r="P149" s="9" t="s">
        <v>293</v>
      </c>
      <c r="Q149" s="5" t="s">
        <v>318</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1"/>
        <v/>
      </c>
      <c r="AN149" s="73" t="str">
        <f>IF(OR(E149="",VLOOKUP(E$1,Services!$A$1:$B$19,2,0)="Exclude"),"",IF($D149=1,IF(OR(price_limit="",price_limit="No Limit"),IF(E149="Yes",1,2),IF(SUMIFS(WhatIf!$G:$G,WhatIf!$A:$A,E$1,WhatIf!$B:$B,E149)&lt;=price_limit,IF(E149="Yes",1,2),"")),""))</f>
        <v/>
      </c>
      <c r="AO149" s="73" t="str">
        <f ca="1">IF(OR(F149="",VLOOKUP(F$1,Services!$A$1:$B$19,2,0)="Exclude"),"",IF($D149=1,IF(OR(price_limit="",price_limit="No Limit"),IF(F149="Yes",1,2),IF(SUMIFS(WhatIf!$G:$G,WhatIf!$A:$A,F$1,WhatIf!$B:$B,F149)&lt;=price_limit,IF(F149="Yes",1,2),"")),""))</f>
        <v/>
      </c>
      <c r="AP149" s="73" t="str">
        <f>IF(OR(G149="",VLOOKUP(G$1,Services!$A$1:$B$19,2,0)="Exclude"),"",IF($D149=1,IF(OR(price_limit="",price_limit="No Limit"),IF(G149="Yes",1,2),IF(SUMIFS(WhatIf!$G:$G,WhatIf!$A:$A,G$1,WhatIf!$B:$B,G149)&lt;=price_limit,IF(G149="Yes",1,2),"")),""))</f>
        <v/>
      </c>
      <c r="AQ149" s="73" t="str">
        <f ca="1">IF(OR(H149="",VLOOKUP(H$1,Services!$A$1:$B$19,2,0)="Exclude"),"",IF($D149=1,IF(OR(price_limit="",price_limit="No Limit"),IF(H149="Yes",1,2),IF(SUMIFS(WhatIf!$G:$G,WhatIf!$A:$A,H$1,WhatIf!$B:$B,H149)&lt;=price_limit,IF(H149="Yes",1,2),"")),""))</f>
        <v/>
      </c>
      <c r="AR149" s="73" t="str">
        <f ca="1">IF(OR(I149="",VLOOKUP(I$1,Services!$A$1:$B$19,2,0)="Exclude"),"",IF($D149=1,IF(OR(price_limit="",price_limit="No Limit"),IF(I149="Yes",1,2),IF(SUMIFS(WhatIf!$G:$G,WhatIf!$A:$A,I$1,WhatIf!$B:$B,I149)&lt;=price_limit,IF(I149="Yes",1,2),"")),""))</f>
        <v/>
      </c>
      <c r="AS149" s="73" t="str">
        <f ca="1">IF(OR(J149="",VLOOKUP(J$1,Services!$A$1:$B$19,2,0)="Exclude"),"",IF($D149=1,IF(OR(price_limit="",price_limit="No Limit"),IF(J149="Yes",1,2),IF(SUMIFS(WhatIf!$G:$G,WhatIf!$A:$A,J$1,WhatIf!$B:$B,J149)&lt;=price_limit,IF(J149="Yes",1,2),"")),""))</f>
        <v/>
      </c>
      <c r="AT149" s="73" t="str">
        <f ca="1">IF(OR(K149="",VLOOKUP(K$1,Services!$A$1:$B$19,2,0)="Exclude"),"",IF($D149=1,IF(OR(price_limit="",price_limit="No Limit"),IF(K149="Yes",1,2),IF(SUMIFS(WhatIf!$G:$G,WhatIf!$A:$A,K$1,WhatIf!$B:$B,K149)&lt;=price_limit,IF(K149="Yes",1,2),"")),""))</f>
        <v/>
      </c>
      <c r="AU149" s="73" t="str">
        <f ca="1">IF(OR(L149="",VLOOKUP(L$1,Services!$A$1:$B$19,2,0)="Exclude"),"",IF($D149=1,IF(OR(price_limit="",price_limit="No Limit"),IF(L149="Yes",1,2),IF(SUMIFS(WhatIf!$G:$G,WhatIf!$A:$A,L$1,WhatIf!$B:$B,L149)&lt;=price_limit,IF(L149="Yes",1,2),"")),""))</f>
        <v/>
      </c>
      <c r="AV149" s="73" t="str">
        <f ca="1">IF(OR(M149="",VLOOKUP(M$1,Services!$A$1:$B$19,2,0)="Exclude"),"",IF($D149=1,IF(OR(price_limit="",price_limit="No Limit"),IF(M149="Yes",1,2),IF(SUMIFS(WhatIf!$G:$G,WhatIf!$A:$A,M$1,WhatIf!$B:$B,M149)&lt;=price_limit,IF(M149="Yes",1,2),"")),""))</f>
        <v/>
      </c>
      <c r="AW149" s="73" t="str">
        <f ca="1">IF(OR(N149="",VLOOKUP(N$1,Services!$A$1:$B$19,2,0)="Exclude"),"",IF($D149=1,IF(OR(price_limit="",price_limit="No Limit"),IF(N149="Yes",1,2),IF(SUMIFS(WhatIf!$G:$G,WhatIf!$A:$A,N$1,WhatIf!$B:$B,N149)&lt;=price_limit,IF(N149="Yes",1,2),"")),""))</f>
        <v/>
      </c>
      <c r="AX149" s="73" t="str">
        <f>IF(OR(O149="",VLOOKUP(O$1,Services!$A$1:$B$19,2,0)="Exclude"),"",IF($D149=1,IF(OR(price_limit="",price_limit="No Limit"),IF(O149="Yes",1,2),IF(SUMIFS(WhatIf!$G:$G,WhatIf!$A:$A,O$1,WhatIf!$B:$B,O149)&lt;=price_limit,IF(O149="Yes",1,2),"")),""))</f>
        <v/>
      </c>
      <c r="AY149" s="73" t="str">
        <f ca="1">IF(OR(P149="",VLOOKUP(P$1,Services!$A$1:$B$19,2,0)="Exclude"),"",IF($D149=1,IF(OR(price_limit="",price_limit="No Limit"),IF(P149="Yes",1,2),IF(SUMIFS(WhatIf!$G:$G,WhatIf!$A:$A,P$1,WhatIf!$B:$B,P149)&lt;=price_limit,IF(P149="Yes",1,2),"")),""))</f>
        <v/>
      </c>
      <c r="AZ149" s="73" t="str">
        <f ca="1">IF(OR(Q149="",VLOOKUP(Q$1,Services!$A$1:$B$19,2,0)="Exclude"),"",IF($D149=1,IF(OR(price_limit="",price_limit="No Limit"),IF(Q149="Yes",1,2),IF(SUMIFS(WhatIf!$G:$G,WhatIf!$A:$A,Q$1,WhatIf!$B:$B,Q149)&lt;=price_limit,IF(Q149="Yes",1,2),"")),""))</f>
        <v/>
      </c>
      <c r="BA149" s="73" t="str">
        <f>IF(OR(R149="",VLOOKUP(R$1,Services!$A$1:$B$19,2,0)="Exclude"),"",IF($D149=1,IF(OR(price_limit="",price_limit="No Limit"),IF(R149="Yes",1,2),IF(SUMIFS(WhatIf!$G:$G,WhatIf!$A:$A,R$1,WhatIf!$B:$B,R149)&lt;=price_limit,IF(R149="Yes",1,2),"")),""))</f>
        <v/>
      </c>
      <c r="BB149" s="73" t="str">
        <f>IF(OR(S149="",VLOOKUP(S$1,Services!$A$1:$B$19,2,0)="Exclude"),"",IF($D149=1,IF(OR(price_limit="",price_limit="No Limit"),IF(S149="Yes",1,2),IF(SUMIFS(WhatIf!$G:$G,WhatIf!$A:$A,S$1,WhatIf!$B:$B,S149)&lt;=price_limit,IF(S149="Yes",1,2),"")),""))</f>
        <v/>
      </c>
      <c r="BC149" s="73" t="str">
        <f>IF(OR(T149="",VLOOKUP(T$1,Services!$A$1:$B$19,2,0)="Exclude"),"",IF($D149=1,IF(OR(price_limit="",price_limit="No Limit"),IF(T149="Yes",1,2),IF(SUMIFS(WhatIf!$G:$G,WhatIf!$A:$A,T$1,WhatIf!$B:$B,T149)&lt;=price_limit,IF(T149="Yes",1,2),"")),""))</f>
        <v/>
      </c>
      <c r="BD149" s="73" t="str">
        <f>IF(OR(U149="",VLOOKUP(U$1,Services!$A$1:$B$19,2,0)="Exclude"),"",IF($D149=1,IF(OR(price_limit="",price_limit="No Limit"),IF(U149="Yes",1,2),IF(SUMIFS(WhatIf!$G:$G,WhatIf!$A:$A,U$1,WhatIf!$B:$B,U149)&lt;=price_limit,IF(U149="Yes",1,2),"")),""))</f>
        <v/>
      </c>
      <c r="BE149" s="3">
        <f t="shared" si="12"/>
        <v>0</v>
      </c>
      <c r="BF149" s="3">
        <f t="shared" si="13"/>
        <v>0</v>
      </c>
      <c r="BG149" s="3">
        <f>IF(MID(highlight_pick,1,1)="#",IF(INDEX(Analysis!$C$7:$E$7,1,VALUE(MID(highlight_pick,2,1)))&lt;&gt;"",IF(INDEX($A149:$BI149,1,MATCH(INDEX(Analysis!$C$7:$E$7,1,VALUE(MID(highlight_pick,2,1))),$1:$1,0))="",0,IF(INDEX($A149:$BI149,1,MATCH(INDEX(Analysis!$C$7:$E$7,1,VALUE(MID(highlight_pick,2,1))),$1:$1,0))="Yes",1,IF(ISNUMBER(SEARCH(INDEX($A149:$BI149,1,MATCH(INDEX(Analysis!$C$7:$E$7,1,VALUE(MID(highlight_pick,2,1))),$1:$1,0)),INDEX(Analysis!$C$9:$E$9,1,VALUE(MID(highlight_pick,2,1))))),2,0))),0),0)</f>
        <v>0</v>
      </c>
      <c r="BH149" s="3">
        <f>IF(MID(highlight_pick,1,1)="#",IF(INDEX(Analysis!$C$10:$E$10,1,VALUE(MID(highlight_pick,2,1)))&lt;&gt;"",IF(INDEX($A149:$BI149,1,MATCH(INDEX(Analysis!$C$10:$E$10,1,VALUE(MID(highlight_pick,2,1))),$1:$1,0))="",0,IF(INDEX($A149:$BI149,1,MATCH(INDEX(Analysis!$C$10:$E$10,1,VALUE(MID(highlight_pick,2,1))),$1:$1,0))="Yes",1,IF(ISNUMBER(SEARCH(INDEX($A149:$BI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row>
    <row r="150" spans="1:61" ht="24.9" x14ac:dyDescent="0.3">
      <c r="A150" s="19" t="s">
        <v>106</v>
      </c>
      <c r="B150" s="4" t="s">
        <v>247</v>
      </c>
      <c r="C150" s="4" t="s">
        <v>215</v>
      </c>
      <c r="D150" s="3" t="str">
        <f t="shared" ca="1" si="10"/>
        <v/>
      </c>
      <c r="F150" s="5" t="s">
        <v>528</v>
      </c>
      <c r="P150" s="5" t="s">
        <v>1</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1"/>
        <v/>
      </c>
      <c r="AN150" s="73" t="str">
        <f>IF(OR(E150="",VLOOKUP(E$1,Services!$A$1:$B$19,2,0)="Exclude"),"",IF($D150=1,IF(OR(price_limit="",price_limit="No Limit"),IF(E150="Yes",1,2),IF(SUMIFS(WhatIf!$G:$G,WhatIf!$A:$A,E$1,WhatIf!$B:$B,E150)&lt;=price_limit,IF(E150="Yes",1,2),"")),""))</f>
        <v/>
      </c>
      <c r="AO150" s="73" t="str">
        <f ca="1">IF(OR(F150="",VLOOKUP(F$1,Services!$A$1:$B$19,2,0)="Exclude"),"",IF($D150=1,IF(OR(price_limit="",price_limit="No Limit"),IF(F150="Yes",1,2),IF(SUMIFS(WhatIf!$G:$G,WhatIf!$A:$A,F$1,WhatIf!$B:$B,F150)&lt;=price_limit,IF(F150="Yes",1,2),"")),""))</f>
        <v/>
      </c>
      <c r="AP150" s="73" t="str">
        <f>IF(OR(G150="",VLOOKUP(G$1,Services!$A$1:$B$19,2,0)="Exclude"),"",IF($D150=1,IF(OR(price_limit="",price_limit="No Limit"),IF(G150="Yes",1,2),IF(SUMIFS(WhatIf!$G:$G,WhatIf!$A:$A,G$1,WhatIf!$B:$B,G150)&lt;=price_limit,IF(G150="Yes",1,2),"")),""))</f>
        <v/>
      </c>
      <c r="AQ150" s="73" t="str">
        <f>IF(OR(H150="",VLOOKUP(H$1,Services!$A$1:$B$19,2,0)="Exclude"),"",IF($D150=1,IF(OR(price_limit="",price_limit="No Limit"),IF(H150="Yes",1,2),IF(SUMIFS(WhatIf!$G:$G,WhatIf!$A:$A,H$1,WhatIf!$B:$B,H150)&lt;=price_limit,IF(H150="Yes",1,2),"")),""))</f>
        <v/>
      </c>
      <c r="AR150" s="73" t="str">
        <f>IF(OR(I150="",VLOOKUP(I$1,Services!$A$1:$B$19,2,0)="Exclude"),"",IF($D150=1,IF(OR(price_limit="",price_limit="No Limit"),IF(I150="Yes",1,2),IF(SUMIFS(WhatIf!$G:$G,WhatIf!$A:$A,I$1,WhatIf!$B:$B,I150)&lt;=price_limit,IF(I150="Yes",1,2),"")),""))</f>
        <v/>
      </c>
      <c r="AS150" s="73" t="str">
        <f>IF(OR(J150="",VLOOKUP(J$1,Services!$A$1:$B$19,2,0)="Exclude"),"",IF($D150=1,IF(OR(price_limit="",price_limit="No Limit"),IF(J150="Yes",1,2),IF(SUMIFS(WhatIf!$G:$G,WhatIf!$A:$A,J$1,WhatIf!$B:$B,J150)&lt;=price_limit,IF(J150="Yes",1,2),"")),""))</f>
        <v/>
      </c>
      <c r="AT150" s="73" t="str">
        <f>IF(OR(K150="",VLOOKUP(K$1,Services!$A$1:$B$19,2,0)="Exclude"),"",IF($D150=1,IF(OR(price_limit="",price_limit="No Limit"),IF(K150="Yes",1,2),IF(SUMIFS(WhatIf!$G:$G,WhatIf!$A:$A,K$1,WhatIf!$B:$B,K150)&lt;=price_limit,IF(K150="Yes",1,2),"")),""))</f>
        <v/>
      </c>
      <c r="AU150" s="73" t="str">
        <f>IF(OR(L150="",VLOOKUP(L$1,Services!$A$1:$B$19,2,0)="Exclude"),"",IF($D150=1,IF(OR(price_limit="",price_limit="No Limit"),IF(L150="Yes",1,2),IF(SUMIFS(WhatIf!$G:$G,WhatIf!$A:$A,L$1,WhatIf!$B:$B,L150)&lt;=price_limit,IF(L150="Yes",1,2),"")),""))</f>
        <v/>
      </c>
      <c r="AV150" s="73" t="str">
        <f>IF(OR(M150="",VLOOKUP(M$1,Services!$A$1:$B$19,2,0)="Exclude"),"",IF($D150=1,IF(OR(price_limit="",price_limit="No Limit"),IF(M150="Yes",1,2),IF(SUMIFS(WhatIf!$G:$G,WhatIf!$A:$A,M$1,WhatIf!$B:$B,M150)&lt;=price_limit,IF(M150="Yes",1,2),"")),""))</f>
        <v/>
      </c>
      <c r="AW150" s="73" t="str">
        <f>IF(OR(N150="",VLOOKUP(N$1,Services!$A$1:$B$19,2,0)="Exclude"),"",IF($D150=1,IF(OR(price_limit="",price_limit="No Limit"),IF(N150="Yes",1,2),IF(SUMIFS(WhatIf!$G:$G,WhatIf!$A:$A,N$1,WhatIf!$B:$B,N150)&lt;=price_limit,IF(N150="Yes",1,2),"")),""))</f>
        <v/>
      </c>
      <c r="AX150" s="73" t="str">
        <f>IF(OR(O150="",VLOOKUP(O$1,Services!$A$1:$B$19,2,0)="Exclude"),"",IF($D150=1,IF(OR(price_limit="",price_limit="No Limit"),IF(O150="Yes",1,2),IF(SUMIFS(WhatIf!$G:$G,WhatIf!$A:$A,O$1,WhatIf!$B:$B,O150)&lt;=price_limit,IF(O150="Yes",1,2),"")),""))</f>
        <v/>
      </c>
      <c r="AY150" s="73" t="str">
        <f ca="1">IF(OR(P150="",VLOOKUP(P$1,Services!$A$1:$B$19,2,0)="Exclude"),"",IF($D150=1,IF(OR(price_limit="",price_limit="No Limit"),IF(P150="Yes",1,2),IF(SUMIFS(WhatIf!$G:$G,WhatIf!$A:$A,P$1,WhatIf!$B:$B,P150)&lt;=price_limit,IF(P150="Yes",1,2),"")),""))</f>
        <v/>
      </c>
      <c r="AZ150" s="73" t="str">
        <f>IF(OR(Q150="",VLOOKUP(Q$1,Services!$A$1:$B$19,2,0)="Exclude"),"",IF($D150=1,IF(OR(price_limit="",price_limit="No Limit"),IF(Q150="Yes",1,2),IF(SUMIFS(WhatIf!$G:$G,WhatIf!$A:$A,Q$1,WhatIf!$B:$B,Q150)&lt;=price_limit,IF(Q150="Yes",1,2),"")),""))</f>
        <v/>
      </c>
      <c r="BA150" s="73" t="str">
        <f>IF(OR(R150="",VLOOKUP(R$1,Services!$A$1:$B$19,2,0)="Exclude"),"",IF($D150=1,IF(OR(price_limit="",price_limit="No Limit"),IF(R150="Yes",1,2),IF(SUMIFS(WhatIf!$G:$G,WhatIf!$A:$A,R$1,WhatIf!$B:$B,R150)&lt;=price_limit,IF(R150="Yes",1,2),"")),""))</f>
        <v/>
      </c>
      <c r="BB150" s="73" t="str">
        <f>IF(OR(S150="",VLOOKUP(S$1,Services!$A$1:$B$19,2,0)="Exclude"),"",IF($D150=1,IF(OR(price_limit="",price_limit="No Limit"),IF(S150="Yes",1,2),IF(SUMIFS(WhatIf!$G:$G,WhatIf!$A:$A,S$1,WhatIf!$B:$B,S150)&lt;=price_limit,IF(S150="Yes",1,2),"")),""))</f>
        <v/>
      </c>
      <c r="BC150" s="73" t="str">
        <f>IF(OR(T150="",VLOOKUP(T$1,Services!$A$1:$B$19,2,0)="Exclude"),"",IF($D150=1,IF(OR(price_limit="",price_limit="No Limit"),IF(T150="Yes",1,2),IF(SUMIFS(WhatIf!$G:$G,WhatIf!$A:$A,T$1,WhatIf!$B:$B,T150)&lt;=price_limit,IF(T150="Yes",1,2),"")),""))</f>
        <v/>
      </c>
      <c r="BD150" s="73" t="str">
        <f>IF(OR(U150="",VLOOKUP(U$1,Services!$A$1:$B$19,2,0)="Exclude"),"",IF($D150=1,IF(OR(price_limit="",price_limit="No Limit"),IF(U150="Yes",1,2),IF(SUMIFS(WhatIf!$G:$G,WhatIf!$A:$A,U$1,WhatIf!$B:$B,U150)&lt;=price_limit,IF(U150="Yes",1,2),"")),""))</f>
        <v/>
      </c>
      <c r="BE150" s="3">
        <f t="shared" si="12"/>
        <v>0</v>
      </c>
      <c r="BF150" s="3">
        <f t="shared" si="13"/>
        <v>0</v>
      </c>
      <c r="BG150" s="3">
        <f>IF(MID(highlight_pick,1,1)="#",IF(INDEX(Analysis!$C$7:$E$7,1,VALUE(MID(highlight_pick,2,1)))&lt;&gt;"",IF(INDEX($A150:$BI150,1,MATCH(INDEX(Analysis!$C$7:$E$7,1,VALUE(MID(highlight_pick,2,1))),$1:$1,0))="",0,IF(INDEX($A150:$BI150,1,MATCH(INDEX(Analysis!$C$7:$E$7,1,VALUE(MID(highlight_pick,2,1))),$1:$1,0))="Yes",1,IF(ISNUMBER(SEARCH(INDEX($A150:$BI150,1,MATCH(INDEX(Analysis!$C$7:$E$7,1,VALUE(MID(highlight_pick,2,1))),$1:$1,0)),INDEX(Analysis!$C$9:$E$9,1,VALUE(MID(highlight_pick,2,1))))),2,0))),0),0)</f>
        <v>0</v>
      </c>
      <c r="BH150" s="3">
        <f>IF(MID(highlight_pick,1,1)="#",IF(INDEX(Analysis!$C$10:$E$10,1,VALUE(MID(highlight_pick,2,1)))&lt;&gt;"",IF(INDEX($A150:$BI150,1,MATCH(INDEX(Analysis!$C$10:$E$10,1,VALUE(MID(highlight_pick,2,1))),$1:$1,0))="",0,IF(INDEX($A150:$BI150,1,MATCH(INDEX(Analysis!$C$10:$E$10,1,VALUE(MID(highlight_pick,2,1))),$1:$1,0))="Yes",1,IF(ISNUMBER(SEARCH(INDEX($A150:$BI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row>
    <row r="151" spans="1:61" ht="37.299999999999997" customHeight="1" x14ac:dyDescent="0.3">
      <c r="A151" s="19" t="s">
        <v>416</v>
      </c>
      <c r="B151" s="4" t="s">
        <v>298</v>
      </c>
      <c r="C151" s="4" t="s">
        <v>215</v>
      </c>
      <c r="D151" s="3" t="str">
        <f t="shared" ca="1" si="10"/>
        <v/>
      </c>
      <c r="F151" s="5" t="s">
        <v>528</v>
      </c>
      <c r="I151" s="5" t="s">
        <v>1</v>
      </c>
      <c r="K151" s="5" t="s">
        <v>1</v>
      </c>
      <c r="L151" s="5" t="s">
        <v>1</v>
      </c>
      <c r="M151" s="5" t="s">
        <v>1</v>
      </c>
      <c r="O151" s="6" t="s">
        <v>1</v>
      </c>
      <c r="P151" s="6" t="s">
        <v>1</v>
      </c>
      <c r="Q151" s="6" t="s">
        <v>317</v>
      </c>
      <c r="R151" s="6"/>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1"/>
        <v/>
      </c>
      <c r="AN151" s="73" t="str">
        <f>IF(OR(E151="",VLOOKUP(E$1,Services!$A$1:$B$19,2,0)="Exclude"),"",IF($D151=1,IF(OR(price_limit="",price_limit="No Limit"),IF(E151="Yes",1,2),IF(SUMIFS(WhatIf!$G:$G,WhatIf!$A:$A,E$1,WhatIf!$B:$B,E151)&lt;=price_limit,IF(E151="Yes",1,2),"")),""))</f>
        <v/>
      </c>
      <c r="AO151" s="73" t="str">
        <f ca="1">IF(OR(F151="",VLOOKUP(F$1,Services!$A$1:$B$19,2,0)="Exclude"),"",IF($D151=1,IF(OR(price_limit="",price_limit="No Limit"),IF(F151="Yes",1,2),IF(SUMIFS(WhatIf!$G:$G,WhatIf!$A:$A,F$1,WhatIf!$B:$B,F151)&lt;=price_limit,IF(F151="Yes",1,2),"")),""))</f>
        <v/>
      </c>
      <c r="AP151" s="73" t="str">
        <f>IF(OR(G151="",VLOOKUP(G$1,Services!$A$1:$B$19,2,0)="Exclude"),"",IF($D151=1,IF(OR(price_limit="",price_limit="No Limit"),IF(G151="Yes",1,2),IF(SUMIFS(WhatIf!$G:$G,WhatIf!$A:$A,G$1,WhatIf!$B:$B,G151)&lt;=price_limit,IF(G151="Yes",1,2),"")),""))</f>
        <v/>
      </c>
      <c r="AQ151" s="73" t="str">
        <f>IF(OR(H151="",VLOOKUP(H$1,Services!$A$1:$B$19,2,0)="Exclude"),"",IF($D151=1,IF(OR(price_limit="",price_limit="No Limit"),IF(H151="Yes",1,2),IF(SUMIFS(WhatIf!$G:$G,WhatIf!$A:$A,H$1,WhatIf!$B:$B,H151)&lt;=price_limit,IF(H151="Yes",1,2),"")),""))</f>
        <v/>
      </c>
      <c r="AR151" s="73" t="str">
        <f ca="1">IF(OR(I151="",VLOOKUP(I$1,Services!$A$1:$B$19,2,0)="Exclude"),"",IF($D151=1,IF(OR(price_limit="",price_limit="No Limit"),IF(I151="Yes",1,2),IF(SUMIFS(WhatIf!$G:$G,WhatIf!$A:$A,I$1,WhatIf!$B:$B,I151)&lt;=price_limit,IF(I151="Yes",1,2),"")),""))</f>
        <v/>
      </c>
      <c r="AS151" s="73" t="str">
        <f>IF(OR(J151="",VLOOKUP(J$1,Services!$A$1:$B$19,2,0)="Exclude"),"",IF($D151=1,IF(OR(price_limit="",price_limit="No Limit"),IF(J151="Yes",1,2),IF(SUMIFS(WhatIf!$G:$G,WhatIf!$A:$A,J$1,WhatIf!$B:$B,J151)&lt;=price_limit,IF(J151="Yes",1,2),"")),""))</f>
        <v/>
      </c>
      <c r="AT151" s="73" t="str">
        <f ca="1">IF(OR(K151="",VLOOKUP(K$1,Services!$A$1:$B$19,2,0)="Exclude"),"",IF($D151=1,IF(OR(price_limit="",price_limit="No Limit"),IF(K151="Yes",1,2),IF(SUMIFS(WhatIf!$G:$G,WhatIf!$A:$A,K$1,WhatIf!$B:$B,K151)&lt;=price_limit,IF(K151="Yes",1,2),"")),""))</f>
        <v/>
      </c>
      <c r="AU151" s="73" t="str">
        <f ca="1">IF(OR(L151="",VLOOKUP(L$1,Services!$A$1:$B$19,2,0)="Exclude"),"",IF($D151=1,IF(OR(price_limit="",price_limit="No Limit"),IF(L151="Yes",1,2),IF(SUMIFS(WhatIf!$G:$G,WhatIf!$A:$A,L$1,WhatIf!$B:$B,L151)&lt;=price_limit,IF(L151="Yes",1,2),"")),""))</f>
        <v/>
      </c>
      <c r="AV151" s="73" t="str">
        <f ca="1">IF(OR(M151="",VLOOKUP(M$1,Services!$A$1:$B$19,2,0)="Exclude"),"",IF($D151=1,IF(OR(price_limit="",price_limit="No Limit"),IF(M151="Yes",1,2),IF(SUMIFS(WhatIf!$G:$G,WhatIf!$A:$A,M$1,WhatIf!$B:$B,M151)&lt;=price_limit,IF(M151="Yes",1,2),"")),""))</f>
        <v/>
      </c>
      <c r="AW151" s="73" t="str">
        <f>IF(OR(N151="",VLOOKUP(N$1,Services!$A$1:$B$19,2,0)="Exclude"),"",IF($D151=1,IF(OR(price_limit="",price_limit="No Limit"),IF(N151="Yes",1,2),IF(SUMIFS(WhatIf!$G:$G,WhatIf!$A:$A,N$1,WhatIf!$B:$B,N151)&lt;=price_limit,IF(N151="Yes",1,2),"")),""))</f>
        <v/>
      </c>
      <c r="AX151" s="73" t="str">
        <f ca="1">IF(OR(O151="",VLOOKUP(O$1,Services!$A$1:$B$19,2,0)="Exclude"),"",IF($D151=1,IF(OR(price_limit="",price_limit="No Limit"),IF(O151="Yes",1,2),IF(SUMIFS(WhatIf!$G:$G,WhatIf!$A:$A,O$1,WhatIf!$B:$B,O151)&lt;=price_limit,IF(O151="Yes",1,2),"")),""))</f>
        <v/>
      </c>
      <c r="AY151" s="73" t="str">
        <f ca="1">IF(OR(P151="",VLOOKUP(P$1,Services!$A$1:$B$19,2,0)="Exclude"),"",IF($D151=1,IF(OR(price_limit="",price_limit="No Limit"),IF(P151="Yes",1,2),IF(SUMIFS(WhatIf!$G:$G,WhatIf!$A:$A,P$1,WhatIf!$B:$B,P151)&lt;=price_limit,IF(P151="Yes",1,2),"")),""))</f>
        <v/>
      </c>
      <c r="AZ151" s="73" t="str">
        <f ca="1">IF(OR(Q151="",VLOOKUP(Q$1,Services!$A$1:$B$19,2,0)="Exclude"),"",IF($D151=1,IF(OR(price_limit="",price_limit="No Limit"),IF(Q151="Yes",1,2),IF(SUMIFS(WhatIf!$G:$G,WhatIf!$A:$A,Q$1,WhatIf!$B:$B,Q151)&lt;=price_limit,IF(Q151="Yes",1,2),"")),""))</f>
        <v/>
      </c>
      <c r="BA151" s="73" t="str">
        <f>IF(OR(R151="",VLOOKUP(R$1,Services!$A$1:$B$19,2,0)="Exclude"),"",IF($D151=1,IF(OR(price_limit="",price_limit="No Limit"),IF(R151="Yes",1,2),IF(SUMIFS(WhatIf!$G:$G,WhatIf!$A:$A,R$1,WhatIf!$B:$B,R151)&lt;=price_limit,IF(R151="Yes",1,2),"")),""))</f>
        <v/>
      </c>
      <c r="BB151" s="73" t="str">
        <f>IF(OR(S151="",VLOOKUP(S$1,Services!$A$1:$B$19,2,0)="Exclude"),"",IF($D151=1,IF(OR(price_limit="",price_limit="No Limit"),IF(S151="Yes",1,2),IF(SUMIFS(WhatIf!$G:$G,WhatIf!$A:$A,S$1,WhatIf!$B:$B,S151)&lt;=price_limit,IF(S151="Yes",1,2),"")),""))</f>
        <v/>
      </c>
      <c r="BC151" s="73" t="str">
        <f>IF(OR(T151="",VLOOKUP(T$1,Services!$A$1:$B$19,2,0)="Exclude"),"",IF($D151=1,IF(OR(price_limit="",price_limit="No Limit"),IF(T151="Yes",1,2),IF(SUMIFS(WhatIf!$G:$G,WhatIf!$A:$A,T$1,WhatIf!$B:$B,T151)&lt;=price_limit,IF(T151="Yes",1,2),"")),""))</f>
        <v/>
      </c>
      <c r="BD151" s="73" t="str">
        <f>IF(OR(U151="",VLOOKUP(U$1,Services!$A$1:$B$19,2,0)="Exclude"),"",IF($D151=1,IF(OR(price_limit="",price_limit="No Limit"),IF(U151="Yes",1,2),IF(SUMIFS(WhatIf!$G:$G,WhatIf!$A:$A,U$1,WhatIf!$B:$B,U151)&lt;=price_limit,IF(U151="Yes",1,2),"")),""))</f>
        <v/>
      </c>
      <c r="BE151" s="3">
        <f t="shared" si="12"/>
        <v>0</v>
      </c>
      <c r="BF151" s="3">
        <f t="shared" si="13"/>
        <v>0</v>
      </c>
      <c r="BG151" s="3">
        <f>IF(MID(highlight_pick,1,1)="#",IF(INDEX(Analysis!$C$7:$E$7,1,VALUE(MID(highlight_pick,2,1)))&lt;&gt;"",IF(INDEX($A151:$BI151,1,MATCH(INDEX(Analysis!$C$7:$E$7,1,VALUE(MID(highlight_pick,2,1))),$1:$1,0))="",0,IF(INDEX($A151:$BI151,1,MATCH(INDEX(Analysis!$C$7:$E$7,1,VALUE(MID(highlight_pick,2,1))),$1:$1,0))="Yes",1,IF(ISNUMBER(SEARCH(INDEX($A151:$BI151,1,MATCH(INDEX(Analysis!$C$7:$E$7,1,VALUE(MID(highlight_pick,2,1))),$1:$1,0)),INDEX(Analysis!$C$9:$E$9,1,VALUE(MID(highlight_pick,2,1))))),2,0))),0),0)</f>
        <v>0</v>
      </c>
      <c r="BH151" s="3">
        <f>IF(MID(highlight_pick,1,1)="#",IF(INDEX(Analysis!$C$10:$E$10,1,VALUE(MID(highlight_pick,2,1)))&lt;&gt;"",IF(INDEX($A151:$BI151,1,MATCH(INDEX(Analysis!$C$10:$E$10,1,VALUE(MID(highlight_pick,2,1))),$1:$1,0))="",0,IF(INDEX($A151:$BI151,1,MATCH(INDEX(Analysis!$C$10:$E$10,1,VALUE(MID(highlight_pick,2,1))),$1:$1,0))="Yes",1,IF(ISNUMBER(SEARCH(INDEX($A151:$BI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row>
    <row r="152" spans="1:61" ht="25.75" customHeight="1" x14ac:dyDescent="0.3">
      <c r="A152" s="19" t="s">
        <v>417</v>
      </c>
      <c r="B152" s="4" t="s">
        <v>232</v>
      </c>
      <c r="C152" s="4" t="s">
        <v>215</v>
      </c>
      <c r="D152" s="3" t="str">
        <f t="shared" ca="1" si="10"/>
        <v/>
      </c>
      <c r="F152" s="5" t="s">
        <v>528</v>
      </c>
      <c r="I152" s="5" t="s">
        <v>1</v>
      </c>
      <c r="K152" s="5" t="s">
        <v>1</v>
      </c>
      <c r="L152" s="5" t="s">
        <v>1</v>
      </c>
      <c r="M152" s="5" t="s">
        <v>1</v>
      </c>
      <c r="O152" s="6" t="s">
        <v>1</v>
      </c>
      <c r="P152" s="6" t="s">
        <v>1</v>
      </c>
      <c r="Q152" s="6" t="s">
        <v>317</v>
      </c>
      <c r="R152" s="6"/>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1"/>
        <v/>
      </c>
      <c r="AN152" s="73" t="str">
        <f>IF(OR(E152="",VLOOKUP(E$1,Services!$A$1:$B$19,2,0)="Exclude"),"",IF($D152=1,IF(OR(price_limit="",price_limit="No Limit"),IF(E152="Yes",1,2),IF(SUMIFS(WhatIf!$G:$G,WhatIf!$A:$A,E$1,WhatIf!$B:$B,E152)&lt;=price_limit,IF(E152="Yes",1,2),"")),""))</f>
        <v/>
      </c>
      <c r="AO152" s="73" t="str">
        <f ca="1">IF(OR(F152="",VLOOKUP(F$1,Services!$A$1:$B$19,2,0)="Exclude"),"",IF($D152=1,IF(OR(price_limit="",price_limit="No Limit"),IF(F152="Yes",1,2),IF(SUMIFS(WhatIf!$G:$G,WhatIf!$A:$A,F$1,WhatIf!$B:$B,F152)&lt;=price_limit,IF(F152="Yes",1,2),"")),""))</f>
        <v/>
      </c>
      <c r="AP152" s="73" t="str">
        <f>IF(OR(G152="",VLOOKUP(G$1,Services!$A$1:$B$19,2,0)="Exclude"),"",IF($D152=1,IF(OR(price_limit="",price_limit="No Limit"),IF(G152="Yes",1,2),IF(SUMIFS(WhatIf!$G:$G,WhatIf!$A:$A,G$1,WhatIf!$B:$B,G152)&lt;=price_limit,IF(G152="Yes",1,2),"")),""))</f>
        <v/>
      </c>
      <c r="AQ152" s="73" t="str">
        <f>IF(OR(H152="",VLOOKUP(H$1,Services!$A$1:$B$19,2,0)="Exclude"),"",IF($D152=1,IF(OR(price_limit="",price_limit="No Limit"),IF(H152="Yes",1,2),IF(SUMIFS(WhatIf!$G:$G,WhatIf!$A:$A,H$1,WhatIf!$B:$B,H152)&lt;=price_limit,IF(H152="Yes",1,2),"")),""))</f>
        <v/>
      </c>
      <c r="AR152" s="73" t="str">
        <f ca="1">IF(OR(I152="",VLOOKUP(I$1,Services!$A$1:$B$19,2,0)="Exclude"),"",IF($D152=1,IF(OR(price_limit="",price_limit="No Limit"),IF(I152="Yes",1,2),IF(SUMIFS(WhatIf!$G:$G,WhatIf!$A:$A,I$1,WhatIf!$B:$B,I152)&lt;=price_limit,IF(I152="Yes",1,2),"")),""))</f>
        <v/>
      </c>
      <c r="AS152" s="73" t="str">
        <f>IF(OR(J152="",VLOOKUP(J$1,Services!$A$1:$B$19,2,0)="Exclude"),"",IF($D152=1,IF(OR(price_limit="",price_limit="No Limit"),IF(J152="Yes",1,2),IF(SUMIFS(WhatIf!$G:$G,WhatIf!$A:$A,J$1,WhatIf!$B:$B,J152)&lt;=price_limit,IF(J152="Yes",1,2),"")),""))</f>
        <v/>
      </c>
      <c r="AT152" s="73" t="str">
        <f ca="1">IF(OR(K152="",VLOOKUP(K$1,Services!$A$1:$B$19,2,0)="Exclude"),"",IF($D152=1,IF(OR(price_limit="",price_limit="No Limit"),IF(K152="Yes",1,2),IF(SUMIFS(WhatIf!$G:$G,WhatIf!$A:$A,K$1,WhatIf!$B:$B,K152)&lt;=price_limit,IF(K152="Yes",1,2),"")),""))</f>
        <v/>
      </c>
      <c r="AU152" s="73" t="str">
        <f ca="1">IF(OR(L152="",VLOOKUP(L$1,Services!$A$1:$B$19,2,0)="Exclude"),"",IF($D152=1,IF(OR(price_limit="",price_limit="No Limit"),IF(L152="Yes",1,2),IF(SUMIFS(WhatIf!$G:$G,WhatIf!$A:$A,L$1,WhatIf!$B:$B,L152)&lt;=price_limit,IF(L152="Yes",1,2),"")),""))</f>
        <v/>
      </c>
      <c r="AV152" s="73" t="str">
        <f ca="1">IF(OR(M152="",VLOOKUP(M$1,Services!$A$1:$B$19,2,0)="Exclude"),"",IF($D152=1,IF(OR(price_limit="",price_limit="No Limit"),IF(M152="Yes",1,2),IF(SUMIFS(WhatIf!$G:$G,WhatIf!$A:$A,M$1,WhatIf!$B:$B,M152)&lt;=price_limit,IF(M152="Yes",1,2),"")),""))</f>
        <v/>
      </c>
      <c r="AW152" s="73" t="str">
        <f>IF(OR(N152="",VLOOKUP(N$1,Services!$A$1:$B$19,2,0)="Exclude"),"",IF($D152=1,IF(OR(price_limit="",price_limit="No Limit"),IF(N152="Yes",1,2),IF(SUMIFS(WhatIf!$G:$G,WhatIf!$A:$A,N$1,WhatIf!$B:$B,N152)&lt;=price_limit,IF(N152="Yes",1,2),"")),""))</f>
        <v/>
      </c>
      <c r="AX152" s="73" t="str">
        <f ca="1">IF(OR(O152="",VLOOKUP(O$1,Services!$A$1:$B$19,2,0)="Exclude"),"",IF($D152=1,IF(OR(price_limit="",price_limit="No Limit"),IF(O152="Yes",1,2),IF(SUMIFS(WhatIf!$G:$G,WhatIf!$A:$A,O$1,WhatIf!$B:$B,O152)&lt;=price_limit,IF(O152="Yes",1,2),"")),""))</f>
        <v/>
      </c>
      <c r="AY152" s="73" t="str">
        <f ca="1">IF(OR(P152="",VLOOKUP(P$1,Services!$A$1:$B$19,2,0)="Exclude"),"",IF($D152=1,IF(OR(price_limit="",price_limit="No Limit"),IF(P152="Yes",1,2),IF(SUMIFS(WhatIf!$G:$G,WhatIf!$A:$A,P$1,WhatIf!$B:$B,P152)&lt;=price_limit,IF(P152="Yes",1,2),"")),""))</f>
        <v/>
      </c>
      <c r="AZ152" s="73" t="str">
        <f ca="1">IF(OR(Q152="",VLOOKUP(Q$1,Services!$A$1:$B$19,2,0)="Exclude"),"",IF($D152=1,IF(OR(price_limit="",price_limit="No Limit"),IF(Q152="Yes",1,2),IF(SUMIFS(WhatIf!$G:$G,WhatIf!$A:$A,Q$1,WhatIf!$B:$B,Q152)&lt;=price_limit,IF(Q152="Yes",1,2),"")),""))</f>
        <v/>
      </c>
      <c r="BA152" s="73" t="str">
        <f>IF(OR(R152="",VLOOKUP(R$1,Services!$A$1:$B$19,2,0)="Exclude"),"",IF($D152=1,IF(OR(price_limit="",price_limit="No Limit"),IF(R152="Yes",1,2),IF(SUMIFS(WhatIf!$G:$G,WhatIf!$A:$A,R$1,WhatIf!$B:$B,R152)&lt;=price_limit,IF(R152="Yes",1,2),"")),""))</f>
        <v/>
      </c>
      <c r="BB152" s="73" t="str">
        <f>IF(OR(S152="",VLOOKUP(S$1,Services!$A$1:$B$19,2,0)="Exclude"),"",IF($D152=1,IF(OR(price_limit="",price_limit="No Limit"),IF(S152="Yes",1,2),IF(SUMIFS(WhatIf!$G:$G,WhatIf!$A:$A,S$1,WhatIf!$B:$B,S152)&lt;=price_limit,IF(S152="Yes",1,2),"")),""))</f>
        <v/>
      </c>
      <c r="BC152" s="73" t="str">
        <f>IF(OR(T152="",VLOOKUP(T$1,Services!$A$1:$B$19,2,0)="Exclude"),"",IF($D152=1,IF(OR(price_limit="",price_limit="No Limit"),IF(T152="Yes",1,2),IF(SUMIFS(WhatIf!$G:$G,WhatIf!$A:$A,T$1,WhatIf!$B:$B,T152)&lt;=price_limit,IF(T152="Yes",1,2),"")),""))</f>
        <v/>
      </c>
      <c r="BD152" s="73" t="str">
        <f>IF(OR(U152="",VLOOKUP(U$1,Services!$A$1:$B$19,2,0)="Exclude"),"",IF($D152=1,IF(OR(price_limit="",price_limit="No Limit"),IF(U152="Yes",1,2),IF(SUMIFS(WhatIf!$G:$G,WhatIf!$A:$A,U$1,WhatIf!$B:$B,U152)&lt;=price_limit,IF(U152="Yes",1,2),"")),""))</f>
        <v/>
      </c>
      <c r="BE152" s="3">
        <f t="shared" si="12"/>
        <v>0</v>
      </c>
      <c r="BF152" s="3">
        <f t="shared" si="13"/>
        <v>0</v>
      </c>
      <c r="BG152" s="3">
        <f>IF(MID(highlight_pick,1,1)="#",IF(INDEX(Analysis!$C$7:$E$7,1,VALUE(MID(highlight_pick,2,1)))&lt;&gt;"",IF(INDEX($A152:$BI152,1,MATCH(INDEX(Analysis!$C$7:$E$7,1,VALUE(MID(highlight_pick,2,1))),$1:$1,0))="",0,IF(INDEX($A152:$BI152,1,MATCH(INDEX(Analysis!$C$7:$E$7,1,VALUE(MID(highlight_pick,2,1))),$1:$1,0))="Yes",1,IF(ISNUMBER(SEARCH(INDEX($A152:$BI152,1,MATCH(INDEX(Analysis!$C$7:$E$7,1,VALUE(MID(highlight_pick,2,1))),$1:$1,0)),INDEX(Analysis!$C$9:$E$9,1,VALUE(MID(highlight_pick,2,1))))),2,0))),0),0)</f>
        <v>0</v>
      </c>
      <c r="BH152" s="3">
        <f>IF(MID(highlight_pick,1,1)="#",IF(INDEX(Analysis!$C$10:$E$10,1,VALUE(MID(highlight_pick,2,1)))&lt;&gt;"",IF(INDEX($A152:$BI152,1,MATCH(INDEX(Analysis!$C$10:$E$10,1,VALUE(MID(highlight_pick,2,1))),$1:$1,0))="",0,IF(INDEX($A152:$BI152,1,MATCH(INDEX(Analysis!$C$10:$E$10,1,VALUE(MID(highlight_pick,2,1))),$1:$1,0))="Yes",1,IF(ISNUMBER(SEARCH(INDEX($A152:$BI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row>
    <row r="153" spans="1:61" ht="12.45" customHeight="1" x14ac:dyDescent="0.3">
      <c r="A153" s="19" t="s">
        <v>210</v>
      </c>
      <c r="B153" s="4" t="s">
        <v>247</v>
      </c>
      <c r="C153" s="4" t="s">
        <v>214</v>
      </c>
      <c r="D153" s="3" t="str">
        <f t="shared" ca="1" si="10"/>
        <v/>
      </c>
      <c r="F153" s="5" t="s">
        <v>549</v>
      </c>
      <c r="G153" s="5" t="s">
        <v>549</v>
      </c>
      <c r="H153" s="5" t="s">
        <v>293</v>
      </c>
      <c r="I153" s="5" t="s">
        <v>293</v>
      </c>
      <c r="J153" s="5" t="s">
        <v>293</v>
      </c>
      <c r="K153" s="5" t="s">
        <v>293</v>
      </c>
      <c r="L153" s="5" t="s">
        <v>293</v>
      </c>
      <c r="M153" s="5" t="s">
        <v>293</v>
      </c>
      <c r="N153" s="5" t="s">
        <v>1</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1"/>
        <v/>
      </c>
      <c r="AN153" s="73" t="str">
        <f>IF(OR(E153="",VLOOKUP(E$1,Services!$A$1:$B$19,2,0)="Exclude"),"",IF($D153=1,IF(OR(price_limit="",price_limit="No Limit"),IF(E153="Yes",1,2),IF(SUMIFS(WhatIf!$G:$G,WhatIf!$A:$A,E$1,WhatIf!$B:$B,E153)&lt;=price_limit,IF(E153="Yes",1,2),"")),""))</f>
        <v/>
      </c>
      <c r="AO153" s="73" t="str">
        <f ca="1">IF(OR(F153="",VLOOKUP(F$1,Services!$A$1:$B$19,2,0)="Exclude"),"",IF($D153=1,IF(OR(price_limit="",price_limit="No Limit"),IF(F153="Yes",1,2),IF(SUMIFS(WhatIf!$G:$G,WhatIf!$A:$A,F$1,WhatIf!$B:$B,F153)&lt;=price_limit,IF(F153="Yes",1,2),"")),""))</f>
        <v/>
      </c>
      <c r="AP153" s="73" t="str">
        <f ca="1">IF(OR(G153="",VLOOKUP(G$1,Services!$A$1:$B$19,2,0)="Exclude"),"",IF($D153=1,IF(OR(price_limit="",price_limit="No Limit"),IF(G153="Yes",1,2),IF(SUMIFS(WhatIf!$G:$G,WhatIf!$A:$A,G$1,WhatIf!$B:$B,G153)&lt;=price_limit,IF(G153="Yes",1,2),"")),""))</f>
        <v/>
      </c>
      <c r="AQ153" s="73" t="str">
        <f ca="1">IF(OR(H153="",VLOOKUP(H$1,Services!$A$1:$B$19,2,0)="Exclude"),"",IF($D153=1,IF(OR(price_limit="",price_limit="No Limit"),IF(H153="Yes",1,2),IF(SUMIFS(WhatIf!$G:$G,WhatIf!$A:$A,H$1,WhatIf!$B:$B,H153)&lt;=price_limit,IF(H153="Yes",1,2),"")),""))</f>
        <v/>
      </c>
      <c r="AR153" s="73" t="str">
        <f ca="1">IF(OR(I153="",VLOOKUP(I$1,Services!$A$1:$B$19,2,0)="Exclude"),"",IF($D153=1,IF(OR(price_limit="",price_limit="No Limit"),IF(I153="Yes",1,2),IF(SUMIFS(WhatIf!$G:$G,WhatIf!$A:$A,I$1,WhatIf!$B:$B,I153)&lt;=price_limit,IF(I153="Yes",1,2),"")),""))</f>
        <v/>
      </c>
      <c r="AS153" s="73" t="str">
        <f ca="1">IF(OR(J153="",VLOOKUP(J$1,Services!$A$1:$B$19,2,0)="Exclude"),"",IF($D153=1,IF(OR(price_limit="",price_limit="No Limit"),IF(J153="Yes",1,2),IF(SUMIFS(WhatIf!$G:$G,WhatIf!$A:$A,J$1,WhatIf!$B:$B,J153)&lt;=price_limit,IF(J153="Yes",1,2),"")),""))</f>
        <v/>
      </c>
      <c r="AT153" s="73" t="str">
        <f ca="1">IF(OR(K153="",VLOOKUP(K$1,Services!$A$1:$B$19,2,0)="Exclude"),"",IF($D153=1,IF(OR(price_limit="",price_limit="No Limit"),IF(K153="Yes",1,2),IF(SUMIFS(WhatIf!$G:$G,WhatIf!$A:$A,K$1,WhatIf!$B:$B,K153)&lt;=price_limit,IF(K153="Yes",1,2),"")),""))</f>
        <v/>
      </c>
      <c r="AU153" s="73" t="str">
        <f ca="1">IF(OR(L153="",VLOOKUP(L$1,Services!$A$1:$B$19,2,0)="Exclude"),"",IF($D153=1,IF(OR(price_limit="",price_limit="No Limit"),IF(L153="Yes",1,2),IF(SUMIFS(WhatIf!$G:$G,WhatIf!$A:$A,L$1,WhatIf!$B:$B,L153)&lt;=price_limit,IF(L153="Yes",1,2),"")),""))</f>
        <v/>
      </c>
      <c r="AV153" s="73" t="str">
        <f ca="1">IF(OR(M153="",VLOOKUP(M$1,Services!$A$1:$B$19,2,0)="Exclude"),"",IF($D153=1,IF(OR(price_limit="",price_limit="No Limit"),IF(M153="Yes",1,2),IF(SUMIFS(WhatIf!$G:$G,WhatIf!$A:$A,M$1,WhatIf!$B:$B,M153)&lt;=price_limit,IF(M153="Yes",1,2),"")),""))</f>
        <v/>
      </c>
      <c r="AW153" s="73" t="str">
        <f ca="1">IF(OR(N153="",VLOOKUP(N$1,Services!$A$1:$B$19,2,0)="Exclude"),"",IF($D153=1,IF(OR(price_limit="",price_limit="No Limit"),IF(N153="Yes",1,2),IF(SUMIFS(WhatIf!$G:$G,WhatIf!$A:$A,N$1,WhatIf!$B:$B,N153)&lt;=price_limit,IF(N153="Yes",1,2),"")),""))</f>
        <v/>
      </c>
      <c r="AX153" s="73" t="str">
        <f>IF(OR(O153="",VLOOKUP(O$1,Services!$A$1:$B$19,2,0)="Exclude"),"",IF($D153=1,IF(OR(price_limit="",price_limit="No Limit"),IF(O153="Yes",1,2),IF(SUMIFS(WhatIf!$G:$G,WhatIf!$A:$A,O$1,WhatIf!$B:$B,O153)&lt;=price_limit,IF(O153="Yes",1,2),"")),""))</f>
        <v/>
      </c>
      <c r="AY153" s="73" t="str">
        <f>IF(OR(P153="",VLOOKUP(P$1,Services!$A$1:$B$19,2,0)="Exclude"),"",IF($D153=1,IF(OR(price_limit="",price_limit="No Limit"),IF(P153="Yes",1,2),IF(SUMIFS(WhatIf!$G:$G,WhatIf!$A:$A,P$1,WhatIf!$B:$B,P153)&lt;=price_limit,IF(P153="Yes",1,2),"")),""))</f>
        <v/>
      </c>
      <c r="AZ153" s="73" t="str">
        <f>IF(OR(Q153="",VLOOKUP(Q$1,Services!$A$1:$B$19,2,0)="Exclude"),"",IF($D153=1,IF(OR(price_limit="",price_limit="No Limit"),IF(Q153="Yes",1,2),IF(SUMIFS(WhatIf!$G:$G,WhatIf!$A:$A,Q$1,WhatIf!$B:$B,Q153)&lt;=price_limit,IF(Q153="Yes",1,2),"")),""))</f>
        <v/>
      </c>
      <c r="BA153" s="73" t="str">
        <f>IF(OR(R153="",VLOOKUP(R$1,Services!$A$1:$B$19,2,0)="Exclude"),"",IF($D153=1,IF(OR(price_limit="",price_limit="No Limit"),IF(R153="Yes",1,2),IF(SUMIFS(WhatIf!$G:$G,WhatIf!$A:$A,R$1,WhatIf!$B:$B,R153)&lt;=price_limit,IF(R153="Yes",1,2),"")),""))</f>
        <v/>
      </c>
      <c r="BB153" s="73" t="str">
        <f>IF(OR(S153="",VLOOKUP(S$1,Services!$A$1:$B$19,2,0)="Exclude"),"",IF($D153=1,IF(OR(price_limit="",price_limit="No Limit"),IF(S153="Yes",1,2),IF(SUMIFS(WhatIf!$G:$G,WhatIf!$A:$A,S$1,WhatIf!$B:$B,S153)&lt;=price_limit,IF(S153="Yes",1,2),"")),""))</f>
        <v/>
      </c>
      <c r="BC153" s="73" t="str">
        <f>IF(OR(T153="",VLOOKUP(T$1,Services!$A$1:$B$19,2,0)="Exclude"),"",IF($D153=1,IF(OR(price_limit="",price_limit="No Limit"),IF(T153="Yes",1,2),IF(SUMIFS(WhatIf!$G:$G,WhatIf!$A:$A,T$1,WhatIf!$B:$B,T153)&lt;=price_limit,IF(T153="Yes",1,2),"")),""))</f>
        <v/>
      </c>
      <c r="BD153" s="73" t="str">
        <f>IF(OR(U153="",VLOOKUP(U$1,Services!$A$1:$B$19,2,0)="Exclude"),"",IF($D153=1,IF(OR(price_limit="",price_limit="No Limit"),IF(U153="Yes",1,2),IF(SUMIFS(WhatIf!$G:$G,WhatIf!$A:$A,U$1,WhatIf!$B:$B,U153)&lt;=price_limit,IF(U153="Yes",1,2),"")),""))</f>
        <v/>
      </c>
      <c r="BE153" s="3">
        <f t="shared" si="12"/>
        <v>0</v>
      </c>
      <c r="BF153" s="3">
        <f t="shared" si="13"/>
        <v>0</v>
      </c>
      <c r="BG153" s="3">
        <f>IF(MID(highlight_pick,1,1)="#",IF(INDEX(Analysis!$C$7:$E$7,1,VALUE(MID(highlight_pick,2,1)))&lt;&gt;"",IF(INDEX($A153:$BI153,1,MATCH(INDEX(Analysis!$C$7:$E$7,1,VALUE(MID(highlight_pick,2,1))),$1:$1,0))="",0,IF(INDEX($A153:$BI153,1,MATCH(INDEX(Analysis!$C$7:$E$7,1,VALUE(MID(highlight_pick,2,1))),$1:$1,0))="Yes",1,IF(ISNUMBER(SEARCH(INDEX($A153:$BI153,1,MATCH(INDEX(Analysis!$C$7:$E$7,1,VALUE(MID(highlight_pick,2,1))),$1:$1,0)),INDEX(Analysis!$C$9:$E$9,1,VALUE(MID(highlight_pick,2,1))))),2,0))),0),0)</f>
        <v>0</v>
      </c>
      <c r="BH153" s="3">
        <f>IF(MID(highlight_pick,1,1)="#",IF(INDEX(Analysis!$C$10:$E$10,1,VALUE(MID(highlight_pick,2,1)))&lt;&gt;"",IF(INDEX($A153:$BI153,1,MATCH(INDEX(Analysis!$C$10:$E$10,1,VALUE(MID(highlight_pick,2,1))),$1:$1,0))="",0,IF(INDEX($A153:$BI153,1,MATCH(INDEX(Analysis!$C$10:$E$10,1,VALUE(MID(highlight_pick,2,1))),$1:$1,0))="Yes",1,IF(ISNUMBER(SEARCH(INDEX($A153:$BI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row>
    <row r="154" spans="1:61" x14ac:dyDescent="0.3">
      <c r="A154" s="19" t="s">
        <v>649</v>
      </c>
      <c r="C154" s="4" t="s">
        <v>214</v>
      </c>
      <c r="D154" s="3" t="str">
        <f t="shared" ca="1" si="10"/>
        <v/>
      </c>
      <c r="F154" s="5" t="s">
        <v>551</v>
      </c>
      <c r="G154" s="5" t="s">
        <v>551</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1"/>
        <v/>
      </c>
      <c r="AN154" s="73" t="str">
        <f>IF(OR(E154="",VLOOKUP(E$1,Services!$A$1:$B$19,2,0)="Exclude"),"",IF($D154=1,IF(OR(price_limit="",price_limit="No Limit"),IF(E154="Yes",1,2),IF(SUMIFS(WhatIf!$G:$G,WhatIf!$A:$A,E$1,WhatIf!$B:$B,E154)&lt;=price_limit,IF(E154="Yes",1,2),"")),""))</f>
        <v/>
      </c>
      <c r="AO154" s="73" t="str">
        <f ca="1">IF(OR(F154="",VLOOKUP(F$1,Services!$A$1:$B$19,2,0)="Exclude"),"",IF($D154=1,IF(OR(price_limit="",price_limit="No Limit"),IF(F154="Yes",1,2),IF(SUMIFS(WhatIf!$G:$G,WhatIf!$A:$A,F$1,WhatIf!$B:$B,F154)&lt;=price_limit,IF(F154="Yes",1,2),"")),""))</f>
        <v/>
      </c>
      <c r="AP154" s="73" t="str">
        <f ca="1">IF(OR(G154="",VLOOKUP(G$1,Services!$A$1:$B$19,2,0)="Exclude"),"",IF($D154=1,IF(OR(price_limit="",price_limit="No Limit"),IF(G154="Yes",1,2),IF(SUMIFS(WhatIf!$G:$G,WhatIf!$A:$A,G$1,WhatIf!$B:$B,G154)&lt;=price_limit,IF(G154="Yes",1,2),"")),""))</f>
        <v/>
      </c>
      <c r="AQ154" s="73" t="str">
        <f>IF(OR(H154="",VLOOKUP(H$1,Services!$A$1:$B$19,2,0)="Exclude"),"",IF($D154=1,IF(OR(price_limit="",price_limit="No Limit"),IF(H154="Yes",1,2),IF(SUMIFS(WhatIf!$G:$G,WhatIf!$A:$A,H$1,WhatIf!$B:$B,H154)&lt;=price_limit,IF(H154="Yes",1,2),"")),""))</f>
        <v/>
      </c>
      <c r="AR154" s="73" t="str">
        <f>IF(OR(I154="",VLOOKUP(I$1,Services!$A$1:$B$19,2,0)="Exclude"),"",IF($D154=1,IF(OR(price_limit="",price_limit="No Limit"),IF(I154="Yes",1,2),IF(SUMIFS(WhatIf!$G:$G,WhatIf!$A:$A,I$1,WhatIf!$B:$B,I154)&lt;=price_limit,IF(I154="Yes",1,2),"")),""))</f>
        <v/>
      </c>
      <c r="AS154" s="73" t="str">
        <f>IF(OR(J154="",VLOOKUP(J$1,Services!$A$1:$B$19,2,0)="Exclude"),"",IF($D154=1,IF(OR(price_limit="",price_limit="No Limit"),IF(J154="Yes",1,2),IF(SUMIFS(WhatIf!$G:$G,WhatIf!$A:$A,J$1,WhatIf!$B:$B,J154)&lt;=price_limit,IF(J154="Yes",1,2),"")),""))</f>
        <v/>
      </c>
      <c r="AT154" s="73" t="str">
        <f>IF(OR(K154="",VLOOKUP(K$1,Services!$A$1:$B$19,2,0)="Exclude"),"",IF($D154=1,IF(OR(price_limit="",price_limit="No Limit"),IF(K154="Yes",1,2),IF(SUMIFS(WhatIf!$G:$G,WhatIf!$A:$A,K$1,WhatIf!$B:$B,K154)&lt;=price_limit,IF(K154="Yes",1,2),"")),""))</f>
        <v/>
      </c>
      <c r="AU154" s="73" t="str">
        <f>IF(OR(L154="",VLOOKUP(L$1,Services!$A$1:$B$19,2,0)="Exclude"),"",IF($D154=1,IF(OR(price_limit="",price_limit="No Limit"),IF(L154="Yes",1,2),IF(SUMIFS(WhatIf!$G:$G,WhatIf!$A:$A,L$1,WhatIf!$B:$B,L154)&lt;=price_limit,IF(L154="Yes",1,2),"")),""))</f>
        <v/>
      </c>
      <c r="AV154" s="73" t="str">
        <f>IF(OR(M154="",VLOOKUP(M$1,Services!$A$1:$B$19,2,0)="Exclude"),"",IF($D154=1,IF(OR(price_limit="",price_limit="No Limit"),IF(M154="Yes",1,2),IF(SUMIFS(WhatIf!$G:$G,WhatIf!$A:$A,M$1,WhatIf!$B:$B,M154)&lt;=price_limit,IF(M154="Yes",1,2),"")),""))</f>
        <v/>
      </c>
      <c r="AW154" s="73" t="str">
        <f>IF(OR(N154="",VLOOKUP(N$1,Services!$A$1:$B$19,2,0)="Exclude"),"",IF($D154=1,IF(OR(price_limit="",price_limit="No Limit"),IF(N154="Yes",1,2),IF(SUMIFS(WhatIf!$G:$G,WhatIf!$A:$A,N$1,WhatIf!$B:$B,N154)&lt;=price_limit,IF(N154="Yes",1,2),"")),""))</f>
        <v/>
      </c>
      <c r="AX154" s="73" t="str">
        <f>IF(OR(O154="",VLOOKUP(O$1,Services!$A$1:$B$19,2,0)="Exclude"),"",IF($D154=1,IF(OR(price_limit="",price_limit="No Limit"),IF(O154="Yes",1,2),IF(SUMIFS(WhatIf!$G:$G,WhatIf!$A:$A,O$1,WhatIf!$B:$B,O154)&lt;=price_limit,IF(O154="Yes",1,2),"")),""))</f>
        <v/>
      </c>
      <c r="AY154" s="73" t="str">
        <f>IF(OR(P154="",VLOOKUP(P$1,Services!$A$1:$B$19,2,0)="Exclude"),"",IF($D154=1,IF(OR(price_limit="",price_limit="No Limit"),IF(P154="Yes",1,2),IF(SUMIFS(WhatIf!$G:$G,WhatIf!$A:$A,P$1,WhatIf!$B:$B,P154)&lt;=price_limit,IF(P154="Yes",1,2),"")),""))</f>
        <v/>
      </c>
      <c r="AZ154" s="73" t="str">
        <f>IF(OR(Q154="",VLOOKUP(Q$1,Services!$A$1:$B$19,2,0)="Exclude"),"",IF($D154=1,IF(OR(price_limit="",price_limit="No Limit"),IF(Q154="Yes",1,2),IF(SUMIFS(WhatIf!$G:$G,WhatIf!$A:$A,Q$1,WhatIf!$B:$B,Q154)&lt;=price_limit,IF(Q154="Yes",1,2),"")),""))</f>
        <v/>
      </c>
      <c r="BA154" s="73" t="str">
        <f>IF(OR(R154="",VLOOKUP(R$1,Services!$A$1:$B$19,2,0)="Exclude"),"",IF($D154=1,IF(OR(price_limit="",price_limit="No Limit"),IF(R154="Yes",1,2),IF(SUMIFS(WhatIf!$G:$G,WhatIf!$A:$A,R$1,WhatIf!$B:$B,R154)&lt;=price_limit,IF(R154="Yes",1,2),"")),""))</f>
        <v/>
      </c>
      <c r="BB154" s="73" t="str">
        <f>IF(OR(S154="",VLOOKUP(S$1,Services!$A$1:$B$19,2,0)="Exclude"),"",IF($D154=1,IF(OR(price_limit="",price_limit="No Limit"),IF(S154="Yes",1,2),IF(SUMIFS(WhatIf!$G:$G,WhatIf!$A:$A,S$1,WhatIf!$B:$B,S154)&lt;=price_limit,IF(S154="Yes",1,2),"")),""))</f>
        <v/>
      </c>
      <c r="BC154" s="73" t="str">
        <f>IF(OR(T154="",VLOOKUP(T$1,Services!$A$1:$B$19,2,0)="Exclude"),"",IF($D154=1,IF(OR(price_limit="",price_limit="No Limit"),IF(T154="Yes",1,2),IF(SUMIFS(WhatIf!$G:$G,WhatIf!$A:$A,T$1,WhatIf!$B:$B,T154)&lt;=price_limit,IF(T154="Yes",1,2),"")),""))</f>
        <v/>
      </c>
      <c r="BD154" s="73" t="str">
        <f>IF(OR(U154="",VLOOKUP(U$1,Services!$A$1:$B$19,2,0)="Exclude"),"",IF($D154=1,IF(OR(price_limit="",price_limit="No Limit"),IF(U154="Yes",1,2),IF(SUMIFS(WhatIf!$G:$G,WhatIf!$A:$A,U$1,WhatIf!$B:$B,U154)&lt;=price_limit,IF(U154="Yes",1,2),"")),""))</f>
        <v/>
      </c>
      <c r="BE154" s="3">
        <f t="shared" si="12"/>
        <v>0</v>
      </c>
      <c r="BF154" s="3">
        <f t="shared" si="13"/>
        <v>0</v>
      </c>
      <c r="BG154" s="3">
        <f>IF(MID(highlight_pick,1,1)="#",IF(INDEX(Analysis!$C$7:$E$7,1,VALUE(MID(highlight_pick,2,1)))&lt;&gt;"",IF(INDEX($A154:$BI154,1,MATCH(INDEX(Analysis!$C$7:$E$7,1,VALUE(MID(highlight_pick,2,1))),$1:$1,0))="",0,IF(INDEX($A154:$BI154,1,MATCH(INDEX(Analysis!$C$7:$E$7,1,VALUE(MID(highlight_pick,2,1))),$1:$1,0))="Yes",1,IF(ISNUMBER(SEARCH(INDEX($A154:$BI154,1,MATCH(INDEX(Analysis!$C$7:$E$7,1,VALUE(MID(highlight_pick,2,1))),$1:$1,0)),INDEX(Analysis!$C$9:$E$9,1,VALUE(MID(highlight_pick,2,1))))),2,0))),0),0)</f>
        <v>0</v>
      </c>
      <c r="BH154" s="3">
        <f>IF(MID(highlight_pick,1,1)="#",IF(INDEX(Analysis!$C$10:$E$10,1,VALUE(MID(highlight_pick,2,1)))&lt;&gt;"",IF(INDEX($A154:$BI154,1,MATCH(INDEX(Analysis!$C$10:$E$10,1,VALUE(MID(highlight_pick,2,1))),$1:$1,0))="",0,IF(INDEX($A154:$BI154,1,MATCH(INDEX(Analysis!$C$10:$E$10,1,VALUE(MID(highlight_pick,2,1))),$1:$1,0))="Yes",1,IF(ISNUMBER(SEARCH(INDEX($A154:$BI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row>
    <row r="155" spans="1:61" x14ac:dyDescent="0.3">
      <c r="A155" s="19" t="s">
        <v>636</v>
      </c>
      <c r="B155" s="4" t="s">
        <v>770</v>
      </c>
      <c r="C155" s="4" t="s">
        <v>223</v>
      </c>
      <c r="D155" s="3" t="str">
        <f t="shared" ca="1" si="10"/>
        <v/>
      </c>
      <c r="F155" s="5" t="s">
        <v>531</v>
      </c>
      <c r="G155" s="5" t="s">
        <v>531</v>
      </c>
      <c r="T155" s="5" t="s">
        <v>255</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11"/>
        <v/>
      </c>
      <c r="AN155" s="73" t="str">
        <f>IF(OR(E155="",VLOOKUP(E$1,Services!$A$1:$B$19,2,0)="Exclude"),"",IF($D155=1,IF(OR(price_limit="",price_limit="No Limit"),IF(E155="Yes",1,2),IF(SUMIFS(WhatIf!$G:$G,WhatIf!$A:$A,E$1,WhatIf!$B:$B,E155)&lt;=price_limit,IF(E155="Yes",1,2),"")),""))</f>
        <v/>
      </c>
      <c r="AO155" s="73" t="str">
        <f ca="1">IF(OR(F155="",VLOOKUP(F$1,Services!$A$1:$B$19,2,0)="Exclude"),"",IF($D155=1,IF(OR(price_limit="",price_limit="No Limit"),IF(F155="Yes",1,2),IF(SUMIFS(WhatIf!$G:$G,WhatIf!$A:$A,F$1,WhatIf!$B:$B,F155)&lt;=price_limit,IF(F155="Yes",1,2),"")),""))</f>
        <v/>
      </c>
      <c r="AP155" s="73" t="str">
        <f ca="1">IF(OR(G155="",VLOOKUP(G$1,Services!$A$1:$B$19,2,0)="Exclude"),"",IF($D155=1,IF(OR(price_limit="",price_limit="No Limit"),IF(G155="Yes",1,2),IF(SUMIFS(WhatIf!$G:$G,WhatIf!$A:$A,G$1,WhatIf!$B:$B,G155)&lt;=price_limit,IF(G155="Yes",1,2),"")),""))</f>
        <v/>
      </c>
      <c r="AQ155" s="73" t="str">
        <f>IF(OR(H155="",VLOOKUP(H$1,Services!$A$1:$B$19,2,0)="Exclude"),"",IF($D155=1,IF(OR(price_limit="",price_limit="No Limit"),IF(H155="Yes",1,2),IF(SUMIFS(WhatIf!$G:$G,WhatIf!$A:$A,H$1,WhatIf!$B:$B,H155)&lt;=price_limit,IF(H155="Yes",1,2),"")),""))</f>
        <v/>
      </c>
      <c r="AR155" s="73" t="str">
        <f>IF(OR(I155="",VLOOKUP(I$1,Services!$A$1:$B$19,2,0)="Exclude"),"",IF($D155=1,IF(OR(price_limit="",price_limit="No Limit"),IF(I155="Yes",1,2),IF(SUMIFS(WhatIf!$G:$G,WhatIf!$A:$A,I$1,WhatIf!$B:$B,I155)&lt;=price_limit,IF(I155="Yes",1,2),"")),""))</f>
        <v/>
      </c>
      <c r="AS155" s="73" t="str">
        <f>IF(OR(J155="",VLOOKUP(J$1,Services!$A$1:$B$19,2,0)="Exclude"),"",IF($D155=1,IF(OR(price_limit="",price_limit="No Limit"),IF(J155="Yes",1,2),IF(SUMIFS(WhatIf!$G:$G,WhatIf!$A:$A,J$1,WhatIf!$B:$B,J155)&lt;=price_limit,IF(J155="Yes",1,2),"")),""))</f>
        <v/>
      </c>
      <c r="AT155" s="73" t="str">
        <f>IF(OR(K155="",VLOOKUP(K$1,Services!$A$1:$B$19,2,0)="Exclude"),"",IF($D155=1,IF(OR(price_limit="",price_limit="No Limit"),IF(K155="Yes",1,2),IF(SUMIFS(WhatIf!$G:$G,WhatIf!$A:$A,K$1,WhatIf!$B:$B,K155)&lt;=price_limit,IF(K155="Yes",1,2),"")),""))</f>
        <v/>
      </c>
      <c r="AU155" s="73" t="str">
        <f>IF(OR(L155="",VLOOKUP(L$1,Services!$A$1:$B$19,2,0)="Exclude"),"",IF($D155=1,IF(OR(price_limit="",price_limit="No Limit"),IF(L155="Yes",1,2),IF(SUMIFS(WhatIf!$G:$G,WhatIf!$A:$A,L$1,WhatIf!$B:$B,L155)&lt;=price_limit,IF(L155="Yes",1,2),"")),""))</f>
        <v/>
      </c>
      <c r="AV155" s="73" t="str">
        <f>IF(OR(M155="",VLOOKUP(M$1,Services!$A$1:$B$19,2,0)="Exclude"),"",IF($D155=1,IF(OR(price_limit="",price_limit="No Limit"),IF(M155="Yes",1,2),IF(SUMIFS(WhatIf!$G:$G,WhatIf!$A:$A,M$1,WhatIf!$B:$B,M155)&lt;=price_limit,IF(M155="Yes",1,2),"")),""))</f>
        <v/>
      </c>
      <c r="AW155" s="73" t="str">
        <f>IF(OR(N155="",VLOOKUP(N$1,Services!$A$1:$B$19,2,0)="Exclude"),"",IF($D155=1,IF(OR(price_limit="",price_limit="No Limit"),IF(N155="Yes",1,2),IF(SUMIFS(WhatIf!$G:$G,WhatIf!$A:$A,N$1,WhatIf!$B:$B,N155)&lt;=price_limit,IF(N155="Yes",1,2),"")),""))</f>
        <v/>
      </c>
      <c r="AX155" s="73" t="str">
        <f>IF(OR(O155="",VLOOKUP(O$1,Services!$A$1:$B$19,2,0)="Exclude"),"",IF($D155=1,IF(OR(price_limit="",price_limit="No Limit"),IF(O155="Yes",1,2),IF(SUMIFS(WhatIf!$G:$G,WhatIf!$A:$A,O$1,WhatIf!$B:$B,O155)&lt;=price_limit,IF(O155="Yes",1,2),"")),""))</f>
        <v/>
      </c>
      <c r="AY155" s="73" t="str">
        <f>IF(OR(P155="",VLOOKUP(P$1,Services!$A$1:$B$19,2,0)="Exclude"),"",IF($D155=1,IF(OR(price_limit="",price_limit="No Limit"),IF(P155="Yes",1,2),IF(SUMIFS(WhatIf!$G:$G,WhatIf!$A:$A,P$1,WhatIf!$B:$B,P155)&lt;=price_limit,IF(P155="Yes",1,2),"")),""))</f>
        <v/>
      </c>
      <c r="AZ155" s="73" t="str">
        <f>IF(OR(Q155="",VLOOKUP(Q$1,Services!$A$1:$B$19,2,0)="Exclude"),"",IF($D155=1,IF(OR(price_limit="",price_limit="No Limit"),IF(Q155="Yes",1,2),IF(SUMIFS(WhatIf!$G:$G,WhatIf!$A:$A,Q$1,WhatIf!$B:$B,Q155)&lt;=price_limit,IF(Q155="Yes",1,2),"")),""))</f>
        <v/>
      </c>
      <c r="BA155" s="73" t="str">
        <f>IF(OR(R155="",VLOOKUP(R$1,Services!$A$1:$B$19,2,0)="Exclude"),"",IF($D155=1,IF(OR(price_limit="",price_limit="No Limit"),IF(R155="Yes",1,2),IF(SUMIFS(WhatIf!$G:$G,WhatIf!$A:$A,R$1,WhatIf!$B:$B,R155)&lt;=price_limit,IF(R155="Yes",1,2),"")),""))</f>
        <v/>
      </c>
      <c r="BB155" s="73" t="str">
        <f>IF(OR(S155="",VLOOKUP(S$1,Services!$A$1:$B$19,2,0)="Exclude"),"",IF($D155=1,IF(OR(price_limit="",price_limit="No Limit"),IF(S155="Yes",1,2),IF(SUMIFS(WhatIf!$G:$G,WhatIf!$A:$A,S$1,WhatIf!$B:$B,S155)&lt;=price_limit,IF(S155="Yes",1,2),"")),""))</f>
        <v/>
      </c>
      <c r="BC155" s="73" t="str">
        <f ca="1">IF(OR(T155="",VLOOKUP(T$1,Services!$A$1:$B$19,2,0)="Exclude"),"",IF($D155=1,IF(OR(price_limit="",price_limit="No Limit"),IF(T155="Yes",1,2),IF(SUMIFS(WhatIf!$G:$G,WhatIf!$A:$A,T$1,WhatIf!$B:$B,T155)&lt;=price_limit,IF(T155="Yes",1,2),"")),""))</f>
        <v/>
      </c>
      <c r="BD155" s="73" t="str">
        <f>IF(OR(U155="",VLOOKUP(U$1,Services!$A$1:$B$19,2,0)="Exclude"),"",IF($D155=1,IF(OR(price_limit="",price_limit="No Limit"),IF(U155="Yes",1,2),IF(SUMIFS(WhatIf!$G:$G,WhatIf!$A:$A,U$1,WhatIf!$B:$B,U155)&lt;=price_limit,IF(U155="Yes",1,2),"")),""))</f>
        <v/>
      </c>
      <c r="BE155" s="3">
        <f t="shared" si="12"/>
        <v>0</v>
      </c>
      <c r="BF155" s="3">
        <f t="shared" si="13"/>
        <v>0</v>
      </c>
      <c r="BG155" s="3">
        <f>IF(MID(highlight_pick,1,1)="#",IF(INDEX(Analysis!$C$7:$E$7,1,VALUE(MID(highlight_pick,2,1)))&lt;&gt;"",IF(INDEX($A155:$BI155,1,MATCH(INDEX(Analysis!$C$7:$E$7,1,VALUE(MID(highlight_pick,2,1))),$1:$1,0))="",0,IF(INDEX($A155:$BI155,1,MATCH(INDEX(Analysis!$C$7:$E$7,1,VALUE(MID(highlight_pick,2,1))),$1:$1,0))="Yes",1,IF(ISNUMBER(SEARCH(INDEX($A155:$BI155,1,MATCH(INDEX(Analysis!$C$7:$E$7,1,VALUE(MID(highlight_pick,2,1))),$1:$1,0)),INDEX(Analysis!$C$9:$E$9,1,VALUE(MID(highlight_pick,2,1))))),2,0))),0),0)</f>
        <v>0</v>
      </c>
      <c r="BH155" s="3">
        <f>IF(MID(highlight_pick,1,1)="#",IF(INDEX(Analysis!$C$10:$E$10,1,VALUE(MID(highlight_pick,2,1)))&lt;&gt;"",IF(INDEX($A155:$BI155,1,MATCH(INDEX(Analysis!$C$10:$E$10,1,VALUE(MID(highlight_pick,2,1))),$1:$1,0))="",0,IF(INDEX($A155:$BI155,1,MATCH(INDEX(Analysis!$C$10:$E$10,1,VALUE(MID(highlight_pick,2,1))),$1:$1,0))="Yes",1,IF(ISNUMBER(SEARCH(INDEX($A155:$BI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row>
    <row r="156" spans="1:61" x14ac:dyDescent="0.3">
      <c r="A156" s="19" t="s">
        <v>644</v>
      </c>
      <c r="C156" s="4" t="s">
        <v>214</v>
      </c>
      <c r="D156" s="3" t="str">
        <f t="shared" ca="1" si="10"/>
        <v/>
      </c>
      <c r="F156" s="5" t="s">
        <v>551</v>
      </c>
      <c r="G156" s="5" t="s">
        <v>551</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1"/>
        <v/>
      </c>
      <c r="AN156" s="73" t="str">
        <f>IF(OR(E156="",VLOOKUP(E$1,Services!$A$1:$B$19,2,0)="Exclude"),"",IF($D156=1,IF(OR(price_limit="",price_limit="No Limit"),IF(E156="Yes",1,2),IF(SUMIFS(WhatIf!$G:$G,WhatIf!$A:$A,E$1,WhatIf!$B:$B,E156)&lt;=price_limit,IF(E156="Yes",1,2),"")),""))</f>
        <v/>
      </c>
      <c r="AO156" s="73" t="str">
        <f ca="1">IF(OR(F156="",VLOOKUP(F$1,Services!$A$1:$B$19,2,0)="Exclude"),"",IF($D156=1,IF(OR(price_limit="",price_limit="No Limit"),IF(F156="Yes",1,2),IF(SUMIFS(WhatIf!$G:$G,WhatIf!$A:$A,F$1,WhatIf!$B:$B,F156)&lt;=price_limit,IF(F156="Yes",1,2),"")),""))</f>
        <v/>
      </c>
      <c r="AP156" s="73" t="str">
        <f ca="1">IF(OR(G156="",VLOOKUP(G$1,Services!$A$1:$B$19,2,0)="Exclude"),"",IF($D156=1,IF(OR(price_limit="",price_limit="No Limit"),IF(G156="Yes",1,2),IF(SUMIFS(WhatIf!$G:$G,WhatIf!$A:$A,G$1,WhatIf!$B:$B,G156)&lt;=price_limit,IF(G156="Yes",1,2),"")),""))</f>
        <v/>
      </c>
      <c r="AQ156" s="73" t="str">
        <f>IF(OR(H156="",VLOOKUP(H$1,Services!$A$1:$B$19,2,0)="Exclude"),"",IF($D156=1,IF(OR(price_limit="",price_limit="No Limit"),IF(H156="Yes",1,2),IF(SUMIFS(WhatIf!$G:$G,WhatIf!$A:$A,H$1,WhatIf!$B:$B,H156)&lt;=price_limit,IF(H156="Yes",1,2),"")),""))</f>
        <v/>
      </c>
      <c r="AR156" s="73" t="str">
        <f>IF(OR(I156="",VLOOKUP(I$1,Services!$A$1:$B$19,2,0)="Exclude"),"",IF($D156=1,IF(OR(price_limit="",price_limit="No Limit"),IF(I156="Yes",1,2),IF(SUMIFS(WhatIf!$G:$G,WhatIf!$A:$A,I$1,WhatIf!$B:$B,I156)&lt;=price_limit,IF(I156="Yes",1,2),"")),""))</f>
        <v/>
      </c>
      <c r="AS156" s="73" t="str">
        <f>IF(OR(J156="",VLOOKUP(J$1,Services!$A$1:$B$19,2,0)="Exclude"),"",IF($D156=1,IF(OR(price_limit="",price_limit="No Limit"),IF(J156="Yes",1,2),IF(SUMIFS(WhatIf!$G:$G,WhatIf!$A:$A,J$1,WhatIf!$B:$B,J156)&lt;=price_limit,IF(J156="Yes",1,2),"")),""))</f>
        <v/>
      </c>
      <c r="AT156" s="73" t="str">
        <f>IF(OR(K156="",VLOOKUP(K$1,Services!$A$1:$B$19,2,0)="Exclude"),"",IF($D156=1,IF(OR(price_limit="",price_limit="No Limit"),IF(K156="Yes",1,2),IF(SUMIFS(WhatIf!$G:$G,WhatIf!$A:$A,K$1,WhatIf!$B:$B,K156)&lt;=price_limit,IF(K156="Yes",1,2),"")),""))</f>
        <v/>
      </c>
      <c r="AU156" s="73" t="str">
        <f>IF(OR(L156="",VLOOKUP(L$1,Services!$A$1:$B$19,2,0)="Exclude"),"",IF($D156=1,IF(OR(price_limit="",price_limit="No Limit"),IF(L156="Yes",1,2),IF(SUMIFS(WhatIf!$G:$G,WhatIf!$A:$A,L$1,WhatIf!$B:$B,L156)&lt;=price_limit,IF(L156="Yes",1,2),"")),""))</f>
        <v/>
      </c>
      <c r="AV156" s="73" t="str">
        <f>IF(OR(M156="",VLOOKUP(M$1,Services!$A$1:$B$19,2,0)="Exclude"),"",IF($D156=1,IF(OR(price_limit="",price_limit="No Limit"),IF(M156="Yes",1,2),IF(SUMIFS(WhatIf!$G:$G,WhatIf!$A:$A,M$1,WhatIf!$B:$B,M156)&lt;=price_limit,IF(M156="Yes",1,2),"")),""))</f>
        <v/>
      </c>
      <c r="AW156" s="73" t="str">
        <f>IF(OR(N156="",VLOOKUP(N$1,Services!$A$1:$B$19,2,0)="Exclude"),"",IF($D156=1,IF(OR(price_limit="",price_limit="No Limit"),IF(N156="Yes",1,2),IF(SUMIFS(WhatIf!$G:$G,WhatIf!$A:$A,N$1,WhatIf!$B:$B,N156)&lt;=price_limit,IF(N156="Yes",1,2),"")),""))</f>
        <v/>
      </c>
      <c r="AX156" s="73" t="str">
        <f>IF(OR(O156="",VLOOKUP(O$1,Services!$A$1:$B$19,2,0)="Exclude"),"",IF($D156=1,IF(OR(price_limit="",price_limit="No Limit"),IF(O156="Yes",1,2),IF(SUMIFS(WhatIf!$G:$G,WhatIf!$A:$A,O$1,WhatIf!$B:$B,O156)&lt;=price_limit,IF(O156="Yes",1,2),"")),""))</f>
        <v/>
      </c>
      <c r="AY156" s="73" t="str">
        <f>IF(OR(P156="",VLOOKUP(P$1,Services!$A$1:$B$19,2,0)="Exclude"),"",IF($D156=1,IF(OR(price_limit="",price_limit="No Limit"),IF(P156="Yes",1,2),IF(SUMIFS(WhatIf!$G:$G,WhatIf!$A:$A,P$1,WhatIf!$B:$B,P156)&lt;=price_limit,IF(P156="Yes",1,2),"")),""))</f>
        <v/>
      </c>
      <c r="AZ156" s="73" t="str">
        <f>IF(OR(Q156="",VLOOKUP(Q$1,Services!$A$1:$B$19,2,0)="Exclude"),"",IF($D156=1,IF(OR(price_limit="",price_limit="No Limit"),IF(Q156="Yes",1,2),IF(SUMIFS(WhatIf!$G:$G,WhatIf!$A:$A,Q$1,WhatIf!$B:$B,Q156)&lt;=price_limit,IF(Q156="Yes",1,2),"")),""))</f>
        <v/>
      </c>
      <c r="BA156" s="73" t="str">
        <f>IF(OR(R156="",VLOOKUP(R$1,Services!$A$1:$B$19,2,0)="Exclude"),"",IF($D156=1,IF(OR(price_limit="",price_limit="No Limit"),IF(R156="Yes",1,2),IF(SUMIFS(WhatIf!$G:$G,WhatIf!$A:$A,R$1,WhatIf!$B:$B,R156)&lt;=price_limit,IF(R156="Yes",1,2),"")),""))</f>
        <v/>
      </c>
      <c r="BB156" s="73" t="str">
        <f>IF(OR(S156="",VLOOKUP(S$1,Services!$A$1:$B$19,2,0)="Exclude"),"",IF($D156=1,IF(OR(price_limit="",price_limit="No Limit"),IF(S156="Yes",1,2),IF(SUMIFS(WhatIf!$G:$G,WhatIf!$A:$A,S$1,WhatIf!$B:$B,S156)&lt;=price_limit,IF(S156="Yes",1,2),"")),""))</f>
        <v/>
      </c>
      <c r="BC156" s="73" t="str">
        <f>IF(OR(T156="",VLOOKUP(T$1,Services!$A$1:$B$19,2,0)="Exclude"),"",IF($D156=1,IF(OR(price_limit="",price_limit="No Limit"),IF(T156="Yes",1,2),IF(SUMIFS(WhatIf!$G:$G,WhatIf!$A:$A,T$1,WhatIf!$B:$B,T156)&lt;=price_limit,IF(T156="Yes",1,2),"")),""))</f>
        <v/>
      </c>
      <c r="BD156" s="73" t="str">
        <f>IF(OR(U156="",VLOOKUP(U$1,Services!$A$1:$B$19,2,0)="Exclude"),"",IF($D156=1,IF(OR(price_limit="",price_limit="No Limit"),IF(U156="Yes",1,2),IF(SUMIFS(WhatIf!$G:$G,WhatIf!$A:$A,U$1,WhatIf!$B:$B,U156)&lt;=price_limit,IF(U156="Yes",1,2),"")),""))</f>
        <v/>
      </c>
      <c r="BE156" s="3">
        <f t="shared" si="12"/>
        <v>0</v>
      </c>
      <c r="BF156" s="3">
        <f t="shared" si="13"/>
        <v>0</v>
      </c>
      <c r="BG156" s="3">
        <f>IF(MID(highlight_pick,1,1)="#",IF(INDEX(Analysis!$C$7:$E$7,1,VALUE(MID(highlight_pick,2,1)))&lt;&gt;"",IF(INDEX($A156:$BI156,1,MATCH(INDEX(Analysis!$C$7:$E$7,1,VALUE(MID(highlight_pick,2,1))),$1:$1,0))="",0,IF(INDEX($A156:$BI156,1,MATCH(INDEX(Analysis!$C$7:$E$7,1,VALUE(MID(highlight_pick,2,1))),$1:$1,0))="Yes",1,IF(ISNUMBER(SEARCH(INDEX($A156:$BI156,1,MATCH(INDEX(Analysis!$C$7:$E$7,1,VALUE(MID(highlight_pick,2,1))),$1:$1,0)),INDEX(Analysis!$C$9:$E$9,1,VALUE(MID(highlight_pick,2,1))))),2,0))),0),0)</f>
        <v>0</v>
      </c>
      <c r="BH156" s="3">
        <f>IF(MID(highlight_pick,1,1)="#",IF(INDEX(Analysis!$C$10:$E$10,1,VALUE(MID(highlight_pick,2,1)))&lt;&gt;"",IF(INDEX($A156:$BI156,1,MATCH(INDEX(Analysis!$C$10:$E$10,1,VALUE(MID(highlight_pick,2,1))),$1:$1,0))="",0,IF(INDEX($A156:$BI156,1,MATCH(INDEX(Analysis!$C$10:$E$10,1,VALUE(MID(highlight_pick,2,1))),$1:$1,0))="Yes",1,IF(ISNUMBER(SEARCH(INDEX($A156:$BI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row>
    <row r="157" spans="1:61" x14ac:dyDescent="0.3">
      <c r="A157" s="19" t="s">
        <v>108</v>
      </c>
      <c r="B157" s="4" t="s">
        <v>247</v>
      </c>
      <c r="C157" s="4" t="s">
        <v>215</v>
      </c>
      <c r="D157" s="3" t="str">
        <f t="shared" ca="1" si="10"/>
        <v/>
      </c>
      <c r="R157" s="5" t="s">
        <v>858</v>
      </c>
      <c r="T157" s="5" t="s">
        <v>255</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1"/>
        <v/>
      </c>
      <c r="AN157" s="73" t="str">
        <f>IF(OR(E157="",VLOOKUP(E$1,Services!$A$1:$B$19,2,0)="Exclude"),"",IF($D157=1,IF(OR(price_limit="",price_limit="No Limit"),IF(E157="Yes",1,2),IF(SUMIFS(WhatIf!$G:$G,WhatIf!$A:$A,E$1,WhatIf!$B:$B,E157)&lt;=price_limit,IF(E157="Yes",1,2),"")),""))</f>
        <v/>
      </c>
      <c r="AO157" s="73" t="str">
        <f>IF(OR(F157="",VLOOKUP(F$1,Services!$A$1:$B$19,2,0)="Exclude"),"",IF($D157=1,IF(OR(price_limit="",price_limit="No Limit"),IF(F157="Yes",1,2),IF(SUMIFS(WhatIf!$G:$G,WhatIf!$A:$A,F$1,WhatIf!$B:$B,F157)&lt;=price_limit,IF(F157="Yes",1,2),"")),""))</f>
        <v/>
      </c>
      <c r="AP157" s="73" t="str">
        <f>IF(OR(G157="",VLOOKUP(G$1,Services!$A$1:$B$19,2,0)="Exclude"),"",IF($D157=1,IF(OR(price_limit="",price_limit="No Limit"),IF(G157="Yes",1,2),IF(SUMIFS(WhatIf!$G:$G,WhatIf!$A:$A,G$1,WhatIf!$B:$B,G157)&lt;=price_limit,IF(G157="Yes",1,2),"")),""))</f>
        <v/>
      </c>
      <c r="AQ157" s="73" t="str">
        <f>IF(OR(H157="",VLOOKUP(H$1,Services!$A$1:$B$19,2,0)="Exclude"),"",IF($D157=1,IF(OR(price_limit="",price_limit="No Limit"),IF(H157="Yes",1,2),IF(SUMIFS(WhatIf!$G:$G,WhatIf!$A:$A,H$1,WhatIf!$B:$B,H157)&lt;=price_limit,IF(H157="Yes",1,2),"")),""))</f>
        <v/>
      </c>
      <c r="AR157" s="73" t="str">
        <f>IF(OR(I157="",VLOOKUP(I$1,Services!$A$1:$B$19,2,0)="Exclude"),"",IF($D157=1,IF(OR(price_limit="",price_limit="No Limit"),IF(I157="Yes",1,2),IF(SUMIFS(WhatIf!$G:$G,WhatIf!$A:$A,I$1,WhatIf!$B:$B,I157)&lt;=price_limit,IF(I157="Yes",1,2),"")),""))</f>
        <v/>
      </c>
      <c r="AS157" s="73" t="str">
        <f>IF(OR(J157="",VLOOKUP(J$1,Services!$A$1:$B$19,2,0)="Exclude"),"",IF($D157=1,IF(OR(price_limit="",price_limit="No Limit"),IF(J157="Yes",1,2),IF(SUMIFS(WhatIf!$G:$G,WhatIf!$A:$A,J$1,WhatIf!$B:$B,J157)&lt;=price_limit,IF(J157="Yes",1,2),"")),""))</f>
        <v/>
      </c>
      <c r="AT157" s="73" t="str">
        <f>IF(OR(K157="",VLOOKUP(K$1,Services!$A$1:$B$19,2,0)="Exclude"),"",IF($D157=1,IF(OR(price_limit="",price_limit="No Limit"),IF(K157="Yes",1,2),IF(SUMIFS(WhatIf!$G:$G,WhatIf!$A:$A,K$1,WhatIf!$B:$B,K157)&lt;=price_limit,IF(K157="Yes",1,2),"")),""))</f>
        <v/>
      </c>
      <c r="AU157" s="73" t="str">
        <f>IF(OR(L157="",VLOOKUP(L$1,Services!$A$1:$B$19,2,0)="Exclude"),"",IF($D157=1,IF(OR(price_limit="",price_limit="No Limit"),IF(L157="Yes",1,2),IF(SUMIFS(WhatIf!$G:$G,WhatIf!$A:$A,L$1,WhatIf!$B:$B,L157)&lt;=price_limit,IF(L157="Yes",1,2),"")),""))</f>
        <v/>
      </c>
      <c r="AV157" s="73" t="str">
        <f>IF(OR(M157="",VLOOKUP(M$1,Services!$A$1:$B$19,2,0)="Exclude"),"",IF($D157=1,IF(OR(price_limit="",price_limit="No Limit"),IF(M157="Yes",1,2),IF(SUMIFS(WhatIf!$G:$G,WhatIf!$A:$A,M$1,WhatIf!$B:$B,M157)&lt;=price_limit,IF(M157="Yes",1,2),"")),""))</f>
        <v/>
      </c>
      <c r="AW157" s="73" t="str">
        <f>IF(OR(N157="",VLOOKUP(N$1,Services!$A$1:$B$19,2,0)="Exclude"),"",IF($D157=1,IF(OR(price_limit="",price_limit="No Limit"),IF(N157="Yes",1,2),IF(SUMIFS(WhatIf!$G:$G,WhatIf!$A:$A,N$1,WhatIf!$B:$B,N157)&lt;=price_limit,IF(N157="Yes",1,2),"")),""))</f>
        <v/>
      </c>
      <c r="AX157" s="73" t="str">
        <f>IF(OR(O157="",VLOOKUP(O$1,Services!$A$1:$B$19,2,0)="Exclude"),"",IF($D157=1,IF(OR(price_limit="",price_limit="No Limit"),IF(O157="Yes",1,2),IF(SUMIFS(WhatIf!$G:$G,WhatIf!$A:$A,O$1,WhatIf!$B:$B,O157)&lt;=price_limit,IF(O157="Yes",1,2),"")),""))</f>
        <v/>
      </c>
      <c r="AY157" s="73" t="str">
        <f>IF(OR(P157="",VLOOKUP(P$1,Services!$A$1:$B$19,2,0)="Exclude"),"",IF($D157=1,IF(OR(price_limit="",price_limit="No Limit"),IF(P157="Yes",1,2),IF(SUMIFS(WhatIf!$G:$G,WhatIf!$A:$A,P$1,WhatIf!$B:$B,P157)&lt;=price_limit,IF(P157="Yes",1,2),"")),""))</f>
        <v/>
      </c>
      <c r="AZ157" s="73" t="str">
        <f>IF(OR(Q157="",VLOOKUP(Q$1,Services!$A$1:$B$19,2,0)="Exclude"),"",IF($D157=1,IF(OR(price_limit="",price_limit="No Limit"),IF(Q157="Yes",1,2),IF(SUMIFS(WhatIf!$G:$G,WhatIf!$A:$A,Q$1,WhatIf!$B:$B,Q157)&lt;=price_limit,IF(Q157="Yes",1,2),"")),""))</f>
        <v/>
      </c>
      <c r="BA157" s="73" t="str">
        <f ca="1">IF(OR(R157="",VLOOKUP(R$1,Services!$A$1:$B$19,2,0)="Exclude"),"",IF($D157=1,IF(OR(price_limit="",price_limit="No Limit"),IF(R157="Yes",1,2),IF(SUMIFS(WhatIf!$G:$G,WhatIf!$A:$A,R$1,WhatIf!$B:$B,R157)&lt;=price_limit,IF(R157="Yes",1,2),"")),""))</f>
        <v/>
      </c>
      <c r="BB157" s="73" t="str">
        <f>IF(OR(S157="",VLOOKUP(S$1,Services!$A$1:$B$19,2,0)="Exclude"),"",IF($D157=1,IF(OR(price_limit="",price_limit="No Limit"),IF(S157="Yes",1,2),IF(SUMIFS(WhatIf!$G:$G,WhatIf!$A:$A,S$1,WhatIf!$B:$B,S157)&lt;=price_limit,IF(S157="Yes",1,2),"")),""))</f>
        <v/>
      </c>
      <c r="BC157" s="73" t="str">
        <f ca="1">IF(OR(T157="",VLOOKUP(T$1,Services!$A$1:$B$19,2,0)="Exclude"),"",IF($D157=1,IF(OR(price_limit="",price_limit="No Limit"),IF(T157="Yes",1,2),IF(SUMIFS(WhatIf!$G:$G,WhatIf!$A:$A,T$1,WhatIf!$B:$B,T157)&lt;=price_limit,IF(T157="Yes",1,2),"")),""))</f>
        <v/>
      </c>
      <c r="BD157" s="73" t="str">
        <f>IF(OR(U157="",VLOOKUP(U$1,Services!$A$1:$B$19,2,0)="Exclude"),"",IF($D157=1,IF(OR(price_limit="",price_limit="No Limit"),IF(U157="Yes",1,2),IF(SUMIFS(WhatIf!$G:$G,WhatIf!$A:$A,U$1,WhatIf!$B:$B,U157)&lt;=price_limit,IF(U157="Yes",1,2),"")),""))</f>
        <v/>
      </c>
      <c r="BE157" s="3">
        <f t="shared" si="12"/>
        <v>0</v>
      </c>
      <c r="BF157" s="3">
        <f t="shared" si="13"/>
        <v>0</v>
      </c>
      <c r="BG157" s="3">
        <f>IF(MID(highlight_pick,1,1)="#",IF(INDEX(Analysis!$C$7:$E$7,1,VALUE(MID(highlight_pick,2,1)))&lt;&gt;"",IF(INDEX($A157:$BI157,1,MATCH(INDEX(Analysis!$C$7:$E$7,1,VALUE(MID(highlight_pick,2,1))),$1:$1,0))="",0,IF(INDEX($A157:$BI157,1,MATCH(INDEX(Analysis!$C$7:$E$7,1,VALUE(MID(highlight_pick,2,1))),$1:$1,0))="Yes",1,IF(ISNUMBER(SEARCH(INDEX($A157:$BI157,1,MATCH(INDEX(Analysis!$C$7:$E$7,1,VALUE(MID(highlight_pick,2,1))),$1:$1,0)),INDEX(Analysis!$C$9:$E$9,1,VALUE(MID(highlight_pick,2,1))))),2,0))),0),0)</f>
        <v>0</v>
      </c>
      <c r="BH157" s="3">
        <f>IF(MID(highlight_pick,1,1)="#",IF(INDEX(Analysis!$C$10:$E$10,1,VALUE(MID(highlight_pick,2,1)))&lt;&gt;"",IF(INDEX($A157:$BI157,1,MATCH(INDEX(Analysis!$C$10:$E$10,1,VALUE(MID(highlight_pick,2,1))),$1:$1,0))="",0,IF(INDEX($A157:$BI157,1,MATCH(INDEX(Analysis!$C$10:$E$10,1,VALUE(MID(highlight_pick,2,1))),$1:$1,0))="Yes",1,IF(ISNUMBER(SEARCH(INDEX($A157:$BI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row>
    <row r="158" spans="1:61" x14ac:dyDescent="0.3">
      <c r="A158" s="19" t="s">
        <v>869</v>
      </c>
      <c r="B158" s="4" t="s">
        <v>247</v>
      </c>
      <c r="C158" s="4" t="s">
        <v>214</v>
      </c>
      <c r="D158" s="3" t="str">
        <f t="shared" ca="1" si="10"/>
        <v/>
      </c>
      <c r="F158" s="5" t="s">
        <v>869</v>
      </c>
      <c r="G158" s="5" t="s">
        <v>869</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1"/>
        <v/>
      </c>
      <c r="AN158" s="73" t="str">
        <f>IF(OR(E158="",VLOOKUP(E$1,Services!$A$1:$B$19,2,0)="Exclude"),"",IF($D158=1,IF(OR(price_limit="",price_limit="No Limit"),IF(E158="Yes",1,2),IF(SUMIFS(WhatIf!$G:$G,WhatIf!$A:$A,E$1,WhatIf!$B:$B,E158)&lt;=price_limit,IF(E158="Yes",1,2),"")),""))</f>
        <v/>
      </c>
      <c r="AO158" s="73" t="str">
        <f ca="1">IF(OR(F158="",VLOOKUP(F$1,Services!$A$1:$B$19,2,0)="Exclude"),"",IF($D158=1,IF(OR(price_limit="",price_limit="No Limit"),IF(F158="Yes",1,2),IF(SUMIFS(WhatIf!$G:$G,WhatIf!$A:$A,F$1,WhatIf!$B:$B,F158)&lt;=price_limit,IF(F158="Yes",1,2),"")),""))</f>
        <v/>
      </c>
      <c r="AP158" s="73" t="str">
        <f ca="1">IF(OR(G158="",VLOOKUP(G$1,Services!$A$1:$B$19,2,0)="Exclude"),"",IF($D158=1,IF(OR(price_limit="",price_limit="No Limit"),IF(G158="Yes",1,2),IF(SUMIFS(WhatIf!$G:$G,WhatIf!$A:$A,G$1,WhatIf!$B:$B,G158)&lt;=price_limit,IF(G158="Yes",1,2),"")),""))</f>
        <v/>
      </c>
      <c r="AQ158" s="73" t="str">
        <f>IF(OR(H158="",VLOOKUP(H$1,Services!$A$1:$B$19,2,0)="Exclude"),"",IF($D158=1,IF(OR(price_limit="",price_limit="No Limit"),IF(H158="Yes",1,2),IF(SUMIFS(WhatIf!$G:$G,WhatIf!$A:$A,H$1,WhatIf!$B:$B,H158)&lt;=price_limit,IF(H158="Yes",1,2),"")),""))</f>
        <v/>
      </c>
      <c r="AR158" s="73" t="str">
        <f>IF(OR(I158="",VLOOKUP(I$1,Services!$A$1:$B$19,2,0)="Exclude"),"",IF($D158=1,IF(OR(price_limit="",price_limit="No Limit"),IF(I158="Yes",1,2),IF(SUMIFS(WhatIf!$G:$G,WhatIf!$A:$A,I$1,WhatIf!$B:$B,I158)&lt;=price_limit,IF(I158="Yes",1,2),"")),""))</f>
        <v/>
      </c>
      <c r="AS158" s="73" t="str">
        <f>IF(OR(J158="",VLOOKUP(J$1,Services!$A$1:$B$19,2,0)="Exclude"),"",IF($D158=1,IF(OR(price_limit="",price_limit="No Limit"),IF(J158="Yes",1,2),IF(SUMIFS(WhatIf!$G:$G,WhatIf!$A:$A,J$1,WhatIf!$B:$B,J158)&lt;=price_limit,IF(J158="Yes",1,2),"")),""))</f>
        <v/>
      </c>
      <c r="AT158" s="73" t="str">
        <f>IF(OR(K158="",VLOOKUP(K$1,Services!$A$1:$B$19,2,0)="Exclude"),"",IF($D158=1,IF(OR(price_limit="",price_limit="No Limit"),IF(K158="Yes",1,2),IF(SUMIFS(WhatIf!$G:$G,WhatIf!$A:$A,K$1,WhatIf!$B:$B,K158)&lt;=price_limit,IF(K158="Yes",1,2),"")),""))</f>
        <v/>
      </c>
      <c r="AU158" s="73" t="str">
        <f>IF(OR(L158="",VLOOKUP(L$1,Services!$A$1:$B$19,2,0)="Exclude"),"",IF($D158=1,IF(OR(price_limit="",price_limit="No Limit"),IF(L158="Yes",1,2),IF(SUMIFS(WhatIf!$G:$G,WhatIf!$A:$A,L$1,WhatIf!$B:$B,L158)&lt;=price_limit,IF(L158="Yes",1,2),"")),""))</f>
        <v/>
      </c>
      <c r="AV158" s="73" t="str">
        <f>IF(OR(M158="",VLOOKUP(M$1,Services!$A$1:$B$19,2,0)="Exclude"),"",IF($D158=1,IF(OR(price_limit="",price_limit="No Limit"),IF(M158="Yes",1,2),IF(SUMIFS(WhatIf!$G:$G,WhatIf!$A:$A,M$1,WhatIf!$B:$B,M158)&lt;=price_limit,IF(M158="Yes",1,2),"")),""))</f>
        <v/>
      </c>
      <c r="AW158" s="73" t="str">
        <f>IF(OR(N158="",VLOOKUP(N$1,Services!$A$1:$B$19,2,0)="Exclude"),"",IF($D158=1,IF(OR(price_limit="",price_limit="No Limit"),IF(N158="Yes",1,2),IF(SUMIFS(WhatIf!$G:$G,WhatIf!$A:$A,N$1,WhatIf!$B:$B,N158)&lt;=price_limit,IF(N158="Yes",1,2),"")),""))</f>
        <v/>
      </c>
      <c r="AX158" s="73" t="str">
        <f>IF(OR(O158="",VLOOKUP(O$1,Services!$A$1:$B$19,2,0)="Exclude"),"",IF($D158=1,IF(OR(price_limit="",price_limit="No Limit"),IF(O158="Yes",1,2),IF(SUMIFS(WhatIf!$G:$G,WhatIf!$A:$A,O$1,WhatIf!$B:$B,O158)&lt;=price_limit,IF(O158="Yes",1,2),"")),""))</f>
        <v/>
      </c>
      <c r="AY158" s="73" t="str">
        <f>IF(OR(P158="",VLOOKUP(P$1,Services!$A$1:$B$19,2,0)="Exclude"),"",IF($D158=1,IF(OR(price_limit="",price_limit="No Limit"),IF(P158="Yes",1,2),IF(SUMIFS(WhatIf!$G:$G,WhatIf!$A:$A,P$1,WhatIf!$B:$B,P158)&lt;=price_limit,IF(P158="Yes",1,2),"")),""))</f>
        <v/>
      </c>
      <c r="AZ158" s="73" t="str">
        <f>IF(OR(Q158="",VLOOKUP(Q$1,Services!$A$1:$B$19,2,0)="Exclude"),"",IF($D158=1,IF(OR(price_limit="",price_limit="No Limit"),IF(Q158="Yes",1,2),IF(SUMIFS(WhatIf!$G:$G,WhatIf!$A:$A,Q$1,WhatIf!$B:$B,Q158)&lt;=price_limit,IF(Q158="Yes",1,2),"")),""))</f>
        <v/>
      </c>
      <c r="BA158" s="73" t="str">
        <f>IF(OR(R158="",VLOOKUP(R$1,Services!$A$1:$B$19,2,0)="Exclude"),"",IF($D158=1,IF(OR(price_limit="",price_limit="No Limit"),IF(R158="Yes",1,2),IF(SUMIFS(WhatIf!$G:$G,WhatIf!$A:$A,R$1,WhatIf!$B:$B,R158)&lt;=price_limit,IF(R158="Yes",1,2),"")),""))</f>
        <v/>
      </c>
      <c r="BB158" s="73" t="str">
        <f>IF(OR(S158="",VLOOKUP(S$1,Services!$A$1:$B$19,2,0)="Exclude"),"",IF($D158=1,IF(OR(price_limit="",price_limit="No Limit"),IF(S158="Yes",1,2),IF(SUMIFS(WhatIf!$G:$G,WhatIf!$A:$A,S$1,WhatIf!$B:$B,S158)&lt;=price_limit,IF(S158="Yes",1,2),"")),""))</f>
        <v/>
      </c>
      <c r="BC158" s="73" t="str">
        <f>IF(OR(T158="",VLOOKUP(T$1,Services!$A$1:$B$19,2,0)="Exclude"),"",IF($D158=1,IF(OR(price_limit="",price_limit="No Limit"),IF(T158="Yes",1,2),IF(SUMIFS(WhatIf!$G:$G,WhatIf!$A:$A,T$1,WhatIf!$B:$B,T158)&lt;=price_limit,IF(T158="Yes",1,2),"")),""))</f>
        <v/>
      </c>
      <c r="BD158" s="73" t="str">
        <f>IF(OR(U158="",VLOOKUP(U$1,Services!$A$1:$B$19,2,0)="Exclude"),"",IF($D158=1,IF(OR(price_limit="",price_limit="No Limit"),IF(U158="Yes",1,2),IF(SUMIFS(WhatIf!$G:$G,WhatIf!$A:$A,U$1,WhatIf!$B:$B,U158)&lt;=price_limit,IF(U158="Yes",1,2),"")),""))</f>
        <v/>
      </c>
      <c r="BE158" s="3">
        <f t="shared" si="12"/>
        <v>0</v>
      </c>
      <c r="BF158" s="3">
        <f t="shared" si="13"/>
        <v>0</v>
      </c>
      <c r="BG158" s="3">
        <f>IF(MID(highlight_pick,1,1)="#",IF(INDEX(Analysis!$C$7:$E$7,1,VALUE(MID(highlight_pick,2,1)))&lt;&gt;"",IF(INDEX($A158:$BI158,1,MATCH(INDEX(Analysis!$C$7:$E$7,1,VALUE(MID(highlight_pick,2,1))),$1:$1,0))="",0,IF(INDEX($A158:$BI158,1,MATCH(INDEX(Analysis!$C$7:$E$7,1,VALUE(MID(highlight_pick,2,1))),$1:$1,0))="Yes",1,IF(ISNUMBER(SEARCH(INDEX($A158:$BI158,1,MATCH(INDEX(Analysis!$C$7:$E$7,1,VALUE(MID(highlight_pick,2,1))),$1:$1,0)),INDEX(Analysis!$C$9:$E$9,1,VALUE(MID(highlight_pick,2,1))))),2,0))),0),0)</f>
        <v>0</v>
      </c>
      <c r="BH158" s="3">
        <f>IF(MID(highlight_pick,1,1)="#",IF(INDEX(Analysis!$C$10:$E$10,1,VALUE(MID(highlight_pick,2,1)))&lt;&gt;"",IF(INDEX($A158:$BI158,1,MATCH(INDEX(Analysis!$C$10:$E$10,1,VALUE(MID(highlight_pick,2,1))),$1:$1,0))="",0,IF(INDEX($A158:$BI158,1,MATCH(INDEX(Analysis!$C$10:$E$10,1,VALUE(MID(highlight_pick,2,1))),$1:$1,0))="Yes",1,IF(ISNUMBER(SEARCH(INDEX($A158:$BI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row>
    <row r="159" spans="1:61" x14ac:dyDescent="0.3">
      <c r="A159" s="19" t="s">
        <v>708</v>
      </c>
      <c r="C159" s="4" t="s">
        <v>479</v>
      </c>
      <c r="D159" s="3" t="str">
        <f t="shared" ca="1" si="10"/>
        <v/>
      </c>
      <c r="L159" s="5" t="s">
        <v>1</v>
      </c>
      <c r="M159" s="5" t="s">
        <v>1</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1"/>
        <v/>
      </c>
      <c r="AN159" s="73" t="str">
        <f>IF(OR(E159="",VLOOKUP(E$1,Services!$A$1:$B$19,2,0)="Exclude"),"",IF($D159=1,IF(OR(price_limit="",price_limit="No Limit"),IF(E159="Yes",1,2),IF(SUMIFS(WhatIf!$G:$G,WhatIf!$A:$A,E$1,WhatIf!$B:$B,E159)&lt;=price_limit,IF(E159="Yes",1,2),"")),""))</f>
        <v/>
      </c>
      <c r="AO159" s="73" t="str">
        <f>IF(OR(F159="",VLOOKUP(F$1,Services!$A$1:$B$19,2,0)="Exclude"),"",IF($D159=1,IF(OR(price_limit="",price_limit="No Limit"),IF(F159="Yes",1,2),IF(SUMIFS(WhatIf!$G:$G,WhatIf!$A:$A,F$1,WhatIf!$B:$B,F159)&lt;=price_limit,IF(F159="Yes",1,2),"")),""))</f>
        <v/>
      </c>
      <c r="AP159" s="73" t="str">
        <f>IF(OR(G159="",VLOOKUP(G$1,Services!$A$1:$B$19,2,0)="Exclude"),"",IF($D159=1,IF(OR(price_limit="",price_limit="No Limit"),IF(G159="Yes",1,2),IF(SUMIFS(WhatIf!$G:$G,WhatIf!$A:$A,G$1,WhatIf!$B:$B,G159)&lt;=price_limit,IF(G159="Yes",1,2),"")),""))</f>
        <v/>
      </c>
      <c r="AQ159" s="73" t="str">
        <f>IF(OR(H159="",VLOOKUP(H$1,Services!$A$1:$B$19,2,0)="Exclude"),"",IF($D159=1,IF(OR(price_limit="",price_limit="No Limit"),IF(H159="Yes",1,2),IF(SUMIFS(WhatIf!$G:$G,WhatIf!$A:$A,H$1,WhatIf!$B:$B,H159)&lt;=price_limit,IF(H159="Yes",1,2),"")),""))</f>
        <v/>
      </c>
      <c r="AR159" s="73" t="str">
        <f>IF(OR(I159="",VLOOKUP(I$1,Services!$A$1:$B$19,2,0)="Exclude"),"",IF($D159=1,IF(OR(price_limit="",price_limit="No Limit"),IF(I159="Yes",1,2),IF(SUMIFS(WhatIf!$G:$G,WhatIf!$A:$A,I$1,WhatIf!$B:$B,I159)&lt;=price_limit,IF(I159="Yes",1,2),"")),""))</f>
        <v/>
      </c>
      <c r="AS159" s="73" t="str">
        <f>IF(OR(J159="",VLOOKUP(J$1,Services!$A$1:$B$19,2,0)="Exclude"),"",IF($D159=1,IF(OR(price_limit="",price_limit="No Limit"),IF(J159="Yes",1,2),IF(SUMIFS(WhatIf!$G:$G,WhatIf!$A:$A,J$1,WhatIf!$B:$B,J159)&lt;=price_limit,IF(J159="Yes",1,2),"")),""))</f>
        <v/>
      </c>
      <c r="AT159" s="73" t="str">
        <f>IF(OR(K159="",VLOOKUP(K$1,Services!$A$1:$B$19,2,0)="Exclude"),"",IF($D159=1,IF(OR(price_limit="",price_limit="No Limit"),IF(K159="Yes",1,2),IF(SUMIFS(WhatIf!$G:$G,WhatIf!$A:$A,K$1,WhatIf!$B:$B,K159)&lt;=price_limit,IF(K159="Yes",1,2),"")),""))</f>
        <v/>
      </c>
      <c r="AU159" s="73" t="str">
        <f ca="1">IF(OR(L159="",VLOOKUP(L$1,Services!$A$1:$B$19,2,0)="Exclude"),"",IF($D159=1,IF(OR(price_limit="",price_limit="No Limit"),IF(L159="Yes",1,2),IF(SUMIFS(WhatIf!$G:$G,WhatIf!$A:$A,L$1,WhatIf!$B:$B,L159)&lt;=price_limit,IF(L159="Yes",1,2),"")),""))</f>
        <v/>
      </c>
      <c r="AV159" s="73" t="str">
        <f ca="1">IF(OR(M159="",VLOOKUP(M$1,Services!$A$1:$B$19,2,0)="Exclude"),"",IF($D159=1,IF(OR(price_limit="",price_limit="No Limit"),IF(M159="Yes",1,2),IF(SUMIFS(WhatIf!$G:$G,WhatIf!$A:$A,M$1,WhatIf!$B:$B,M159)&lt;=price_limit,IF(M159="Yes",1,2),"")),""))</f>
        <v/>
      </c>
      <c r="AW159" s="73" t="str">
        <f>IF(OR(N159="",VLOOKUP(N$1,Services!$A$1:$B$19,2,0)="Exclude"),"",IF($D159=1,IF(OR(price_limit="",price_limit="No Limit"),IF(N159="Yes",1,2),IF(SUMIFS(WhatIf!$G:$G,WhatIf!$A:$A,N$1,WhatIf!$B:$B,N159)&lt;=price_limit,IF(N159="Yes",1,2),"")),""))</f>
        <v/>
      </c>
      <c r="AX159" s="73" t="str">
        <f>IF(OR(O159="",VLOOKUP(O$1,Services!$A$1:$B$19,2,0)="Exclude"),"",IF($D159=1,IF(OR(price_limit="",price_limit="No Limit"),IF(O159="Yes",1,2),IF(SUMIFS(WhatIf!$G:$G,WhatIf!$A:$A,O$1,WhatIf!$B:$B,O159)&lt;=price_limit,IF(O159="Yes",1,2),"")),""))</f>
        <v/>
      </c>
      <c r="AY159" s="73" t="str">
        <f>IF(OR(P159="",VLOOKUP(P$1,Services!$A$1:$B$19,2,0)="Exclude"),"",IF($D159=1,IF(OR(price_limit="",price_limit="No Limit"),IF(P159="Yes",1,2),IF(SUMIFS(WhatIf!$G:$G,WhatIf!$A:$A,P$1,WhatIf!$B:$B,P159)&lt;=price_limit,IF(P159="Yes",1,2),"")),""))</f>
        <v/>
      </c>
      <c r="AZ159" s="73" t="str">
        <f>IF(OR(Q159="",VLOOKUP(Q$1,Services!$A$1:$B$19,2,0)="Exclude"),"",IF($D159=1,IF(OR(price_limit="",price_limit="No Limit"),IF(Q159="Yes",1,2),IF(SUMIFS(WhatIf!$G:$G,WhatIf!$A:$A,Q$1,WhatIf!$B:$B,Q159)&lt;=price_limit,IF(Q159="Yes",1,2),"")),""))</f>
        <v/>
      </c>
      <c r="BA159" s="73" t="str">
        <f>IF(OR(R159="",VLOOKUP(R$1,Services!$A$1:$B$19,2,0)="Exclude"),"",IF($D159=1,IF(OR(price_limit="",price_limit="No Limit"),IF(R159="Yes",1,2),IF(SUMIFS(WhatIf!$G:$G,WhatIf!$A:$A,R$1,WhatIf!$B:$B,R159)&lt;=price_limit,IF(R159="Yes",1,2),"")),""))</f>
        <v/>
      </c>
      <c r="BB159" s="73" t="str">
        <f>IF(OR(S159="",VLOOKUP(S$1,Services!$A$1:$B$19,2,0)="Exclude"),"",IF($D159=1,IF(OR(price_limit="",price_limit="No Limit"),IF(S159="Yes",1,2),IF(SUMIFS(WhatIf!$G:$G,WhatIf!$A:$A,S$1,WhatIf!$B:$B,S159)&lt;=price_limit,IF(S159="Yes",1,2),"")),""))</f>
        <v/>
      </c>
      <c r="BC159" s="73" t="str">
        <f>IF(OR(T159="",VLOOKUP(T$1,Services!$A$1:$B$19,2,0)="Exclude"),"",IF($D159=1,IF(OR(price_limit="",price_limit="No Limit"),IF(T159="Yes",1,2),IF(SUMIFS(WhatIf!$G:$G,WhatIf!$A:$A,T$1,WhatIf!$B:$B,T159)&lt;=price_limit,IF(T159="Yes",1,2),"")),""))</f>
        <v/>
      </c>
      <c r="BD159" s="73" t="str">
        <f>IF(OR(U159="",VLOOKUP(U$1,Services!$A$1:$B$19,2,0)="Exclude"),"",IF($D159=1,IF(OR(price_limit="",price_limit="No Limit"),IF(U159="Yes",1,2),IF(SUMIFS(WhatIf!$G:$G,WhatIf!$A:$A,U$1,WhatIf!$B:$B,U159)&lt;=price_limit,IF(U159="Yes",1,2),"")),""))</f>
        <v/>
      </c>
      <c r="BE159" s="3">
        <f t="shared" si="12"/>
        <v>0</v>
      </c>
      <c r="BF159" s="3">
        <f t="shared" si="13"/>
        <v>0</v>
      </c>
      <c r="BG159" s="3">
        <f>IF(MID(highlight_pick,1,1)="#",IF(INDEX(Analysis!$C$7:$E$7,1,VALUE(MID(highlight_pick,2,1)))&lt;&gt;"",IF(INDEX($A159:$BI159,1,MATCH(INDEX(Analysis!$C$7:$E$7,1,VALUE(MID(highlight_pick,2,1))),$1:$1,0))="",0,IF(INDEX($A159:$BI159,1,MATCH(INDEX(Analysis!$C$7:$E$7,1,VALUE(MID(highlight_pick,2,1))),$1:$1,0))="Yes",1,IF(ISNUMBER(SEARCH(INDEX($A159:$BI159,1,MATCH(INDEX(Analysis!$C$7:$E$7,1,VALUE(MID(highlight_pick,2,1))),$1:$1,0)),INDEX(Analysis!$C$9:$E$9,1,VALUE(MID(highlight_pick,2,1))))),2,0))),0),0)</f>
        <v>0</v>
      </c>
      <c r="BH159" s="3">
        <f>IF(MID(highlight_pick,1,1)="#",IF(INDEX(Analysis!$C$10:$E$10,1,VALUE(MID(highlight_pick,2,1)))&lt;&gt;"",IF(INDEX($A159:$BI159,1,MATCH(INDEX(Analysis!$C$10:$E$10,1,VALUE(MID(highlight_pick,2,1))),$1:$1,0))="",0,IF(INDEX($A159:$BI159,1,MATCH(INDEX(Analysis!$C$10:$E$10,1,VALUE(MID(highlight_pick,2,1))),$1:$1,0))="Yes",1,IF(ISNUMBER(SEARCH(INDEX($A159:$BI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row>
    <row r="160" spans="1:61" x14ac:dyDescent="0.3">
      <c r="A160" s="19" t="s">
        <v>351</v>
      </c>
      <c r="B160" s="4" t="s">
        <v>247</v>
      </c>
      <c r="C160" s="4" t="s">
        <v>215</v>
      </c>
      <c r="D160" s="3" t="str">
        <f t="shared" ca="1" si="10"/>
        <v/>
      </c>
      <c r="T160" s="5" t="s">
        <v>255</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1"/>
        <v/>
      </c>
      <c r="AN160" s="73" t="str">
        <f>IF(OR(E160="",VLOOKUP(E$1,Services!$A$1:$B$19,2,0)="Exclude"),"",IF($D160=1,IF(OR(price_limit="",price_limit="No Limit"),IF(E160="Yes",1,2),IF(SUMIFS(WhatIf!$G:$G,WhatIf!$A:$A,E$1,WhatIf!$B:$B,E160)&lt;=price_limit,IF(E160="Yes",1,2),"")),""))</f>
        <v/>
      </c>
      <c r="AO160" s="73" t="str">
        <f>IF(OR(F160="",VLOOKUP(F$1,Services!$A$1:$B$19,2,0)="Exclude"),"",IF($D160=1,IF(OR(price_limit="",price_limit="No Limit"),IF(F160="Yes",1,2),IF(SUMIFS(WhatIf!$G:$G,WhatIf!$A:$A,F$1,WhatIf!$B:$B,F160)&lt;=price_limit,IF(F160="Yes",1,2),"")),""))</f>
        <v/>
      </c>
      <c r="AP160" s="73" t="str">
        <f>IF(OR(G160="",VLOOKUP(G$1,Services!$A$1:$B$19,2,0)="Exclude"),"",IF($D160=1,IF(OR(price_limit="",price_limit="No Limit"),IF(G160="Yes",1,2),IF(SUMIFS(WhatIf!$G:$G,WhatIf!$A:$A,G$1,WhatIf!$B:$B,G160)&lt;=price_limit,IF(G160="Yes",1,2),"")),""))</f>
        <v/>
      </c>
      <c r="AQ160" s="73" t="str">
        <f>IF(OR(H160="",VLOOKUP(H$1,Services!$A$1:$B$19,2,0)="Exclude"),"",IF($D160=1,IF(OR(price_limit="",price_limit="No Limit"),IF(H160="Yes",1,2),IF(SUMIFS(WhatIf!$G:$G,WhatIf!$A:$A,H$1,WhatIf!$B:$B,H160)&lt;=price_limit,IF(H160="Yes",1,2),"")),""))</f>
        <v/>
      </c>
      <c r="AR160" s="73" t="str">
        <f>IF(OR(I160="",VLOOKUP(I$1,Services!$A$1:$B$19,2,0)="Exclude"),"",IF($D160=1,IF(OR(price_limit="",price_limit="No Limit"),IF(I160="Yes",1,2),IF(SUMIFS(WhatIf!$G:$G,WhatIf!$A:$A,I$1,WhatIf!$B:$B,I160)&lt;=price_limit,IF(I160="Yes",1,2),"")),""))</f>
        <v/>
      </c>
      <c r="AS160" s="73" t="str">
        <f>IF(OR(J160="",VLOOKUP(J$1,Services!$A$1:$B$19,2,0)="Exclude"),"",IF($D160=1,IF(OR(price_limit="",price_limit="No Limit"),IF(J160="Yes",1,2),IF(SUMIFS(WhatIf!$G:$G,WhatIf!$A:$A,J$1,WhatIf!$B:$B,J160)&lt;=price_limit,IF(J160="Yes",1,2),"")),""))</f>
        <v/>
      </c>
      <c r="AT160" s="73" t="str">
        <f>IF(OR(K160="",VLOOKUP(K$1,Services!$A$1:$B$19,2,0)="Exclude"),"",IF($D160=1,IF(OR(price_limit="",price_limit="No Limit"),IF(K160="Yes",1,2),IF(SUMIFS(WhatIf!$G:$G,WhatIf!$A:$A,K$1,WhatIf!$B:$B,K160)&lt;=price_limit,IF(K160="Yes",1,2),"")),""))</f>
        <v/>
      </c>
      <c r="AU160" s="73" t="str">
        <f>IF(OR(L160="",VLOOKUP(L$1,Services!$A$1:$B$19,2,0)="Exclude"),"",IF($D160=1,IF(OR(price_limit="",price_limit="No Limit"),IF(L160="Yes",1,2),IF(SUMIFS(WhatIf!$G:$G,WhatIf!$A:$A,L$1,WhatIf!$B:$B,L160)&lt;=price_limit,IF(L160="Yes",1,2),"")),""))</f>
        <v/>
      </c>
      <c r="AV160" s="73" t="str">
        <f>IF(OR(M160="",VLOOKUP(M$1,Services!$A$1:$B$19,2,0)="Exclude"),"",IF($D160=1,IF(OR(price_limit="",price_limit="No Limit"),IF(M160="Yes",1,2),IF(SUMIFS(WhatIf!$G:$G,WhatIf!$A:$A,M$1,WhatIf!$B:$B,M160)&lt;=price_limit,IF(M160="Yes",1,2),"")),""))</f>
        <v/>
      </c>
      <c r="AW160" s="73" t="str">
        <f>IF(OR(N160="",VLOOKUP(N$1,Services!$A$1:$B$19,2,0)="Exclude"),"",IF($D160=1,IF(OR(price_limit="",price_limit="No Limit"),IF(N160="Yes",1,2),IF(SUMIFS(WhatIf!$G:$G,WhatIf!$A:$A,N$1,WhatIf!$B:$B,N160)&lt;=price_limit,IF(N160="Yes",1,2),"")),""))</f>
        <v/>
      </c>
      <c r="AX160" s="73" t="str">
        <f>IF(OR(O160="",VLOOKUP(O$1,Services!$A$1:$B$19,2,0)="Exclude"),"",IF($D160=1,IF(OR(price_limit="",price_limit="No Limit"),IF(O160="Yes",1,2),IF(SUMIFS(WhatIf!$G:$G,WhatIf!$A:$A,O$1,WhatIf!$B:$B,O160)&lt;=price_limit,IF(O160="Yes",1,2),"")),""))</f>
        <v/>
      </c>
      <c r="AY160" s="73" t="str">
        <f>IF(OR(P160="",VLOOKUP(P$1,Services!$A$1:$B$19,2,0)="Exclude"),"",IF($D160=1,IF(OR(price_limit="",price_limit="No Limit"),IF(P160="Yes",1,2),IF(SUMIFS(WhatIf!$G:$G,WhatIf!$A:$A,P$1,WhatIf!$B:$B,P160)&lt;=price_limit,IF(P160="Yes",1,2),"")),""))</f>
        <v/>
      </c>
      <c r="AZ160" s="73" t="str">
        <f>IF(OR(Q160="",VLOOKUP(Q$1,Services!$A$1:$B$19,2,0)="Exclude"),"",IF($D160=1,IF(OR(price_limit="",price_limit="No Limit"),IF(Q160="Yes",1,2),IF(SUMIFS(WhatIf!$G:$G,WhatIf!$A:$A,Q$1,WhatIf!$B:$B,Q160)&lt;=price_limit,IF(Q160="Yes",1,2),"")),""))</f>
        <v/>
      </c>
      <c r="BA160" s="73" t="str">
        <f>IF(OR(R160="",VLOOKUP(R$1,Services!$A$1:$B$19,2,0)="Exclude"),"",IF($D160=1,IF(OR(price_limit="",price_limit="No Limit"),IF(R160="Yes",1,2),IF(SUMIFS(WhatIf!$G:$G,WhatIf!$A:$A,R$1,WhatIf!$B:$B,R160)&lt;=price_limit,IF(R160="Yes",1,2),"")),""))</f>
        <v/>
      </c>
      <c r="BB160" s="73" t="str">
        <f>IF(OR(S160="",VLOOKUP(S$1,Services!$A$1:$B$19,2,0)="Exclude"),"",IF($D160=1,IF(OR(price_limit="",price_limit="No Limit"),IF(S160="Yes",1,2),IF(SUMIFS(WhatIf!$G:$G,WhatIf!$A:$A,S$1,WhatIf!$B:$B,S160)&lt;=price_limit,IF(S160="Yes",1,2),"")),""))</f>
        <v/>
      </c>
      <c r="BC160" s="73" t="str">
        <f ca="1">IF(OR(T160="",VLOOKUP(T$1,Services!$A$1:$B$19,2,0)="Exclude"),"",IF($D160=1,IF(OR(price_limit="",price_limit="No Limit"),IF(T160="Yes",1,2),IF(SUMIFS(WhatIf!$G:$G,WhatIf!$A:$A,T$1,WhatIf!$B:$B,T160)&lt;=price_limit,IF(T160="Yes",1,2),"")),""))</f>
        <v/>
      </c>
      <c r="BD160" s="73" t="str">
        <f>IF(OR(U160="",VLOOKUP(U$1,Services!$A$1:$B$19,2,0)="Exclude"),"",IF($D160=1,IF(OR(price_limit="",price_limit="No Limit"),IF(U160="Yes",1,2),IF(SUMIFS(WhatIf!$G:$G,WhatIf!$A:$A,U$1,WhatIf!$B:$B,U160)&lt;=price_limit,IF(U160="Yes",1,2),"")),""))</f>
        <v/>
      </c>
      <c r="BE160" s="3">
        <f t="shared" si="12"/>
        <v>0</v>
      </c>
      <c r="BF160" s="3">
        <f t="shared" si="13"/>
        <v>0</v>
      </c>
      <c r="BG160" s="3">
        <f>IF(MID(highlight_pick,1,1)="#",IF(INDEX(Analysis!$C$7:$E$7,1,VALUE(MID(highlight_pick,2,1)))&lt;&gt;"",IF(INDEX($A160:$BI160,1,MATCH(INDEX(Analysis!$C$7:$E$7,1,VALUE(MID(highlight_pick,2,1))),$1:$1,0))="",0,IF(INDEX($A160:$BI160,1,MATCH(INDEX(Analysis!$C$7:$E$7,1,VALUE(MID(highlight_pick,2,1))),$1:$1,0))="Yes",1,IF(ISNUMBER(SEARCH(INDEX($A160:$BI160,1,MATCH(INDEX(Analysis!$C$7:$E$7,1,VALUE(MID(highlight_pick,2,1))),$1:$1,0)),INDEX(Analysis!$C$9:$E$9,1,VALUE(MID(highlight_pick,2,1))))),2,0))),0),0)</f>
        <v>0</v>
      </c>
      <c r="BH160" s="3">
        <f>IF(MID(highlight_pick,1,1)="#",IF(INDEX(Analysis!$C$10:$E$10,1,VALUE(MID(highlight_pick,2,1)))&lt;&gt;"",IF(INDEX($A160:$BI160,1,MATCH(INDEX(Analysis!$C$10:$E$10,1,VALUE(MID(highlight_pick,2,1))),$1:$1,0))="",0,IF(INDEX($A160:$BI160,1,MATCH(INDEX(Analysis!$C$10:$E$10,1,VALUE(MID(highlight_pick,2,1))),$1:$1,0))="Yes",1,IF(ISNUMBER(SEARCH(INDEX($A160:$BI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row>
    <row r="161" spans="1:61" x14ac:dyDescent="0.3">
      <c r="A161" s="19" t="s">
        <v>617</v>
      </c>
      <c r="C161" s="4" t="s">
        <v>482</v>
      </c>
      <c r="D161" s="3" t="str">
        <f t="shared" ca="1" si="10"/>
        <v/>
      </c>
      <c r="F161" s="5" t="s">
        <v>556</v>
      </c>
      <c r="G161" s="5" t="s">
        <v>556</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11"/>
        <v/>
      </c>
      <c r="AN161" s="73" t="str">
        <f>IF(OR(E161="",VLOOKUP(E$1,Services!$A$1:$B$19,2,0)="Exclude"),"",IF($D161=1,IF(OR(price_limit="",price_limit="No Limit"),IF(E161="Yes",1,2),IF(SUMIFS(WhatIf!$G:$G,WhatIf!$A:$A,E$1,WhatIf!$B:$B,E161)&lt;=price_limit,IF(E161="Yes",1,2),"")),""))</f>
        <v/>
      </c>
      <c r="AO161" s="73" t="str">
        <f ca="1">IF(OR(F161="",VLOOKUP(F$1,Services!$A$1:$B$19,2,0)="Exclude"),"",IF($D161=1,IF(OR(price_limit="",price_limit="No Limit"),IF(F161="Yes",1,2),IF(SUMIFS(WhatIf!$G:$G,WhatIf!$A:$A,F$1,WhatIf!$B:$B,F161)&lt;=price_limit,IF(F161="Yes",1,2),"")),""))</f>
        <v/>
      </c>
      <c r="AP161" s="73" t="str">
        <f ca="1">IF(OR(G161="",VLOOKUP(G$1,Services!$A$1:$B$19,2,0)="Exclude"),"",IF($D161=1,IF(OR(price_limit="",price_limit="No Limit"),IF(G161="Yes",1,2),IF(SUMIFS(WhatIf!$G:$G,WhatIf!$A:$A,G$1,WhatIf!$B:$B,G161)&lt;=price_limit,IF(G161="Yes",1,2),"")),""))</f>
        <v/>
      </c>
      <c r="AQ161" s="73" t="str">
        <f>IF(OR(H161="",VLOOKUP(H$1,Services!$A$1:$B$19,2,0)="Exclude"),"",IF($D161=1,IF(OR(price_limit="",price_limit="No Limit"),IF(H161="Yes",1,2),IF(SUMIFS(WhatIf!$G:$G,WhatIf!$A:$A,H$1,WhatIf!$B:$B,H161)&lt;=price_limit,IF(H161="Yes",1,2),"")),""))</f>
        <v/>
      </c>
      <c r="AR161" s="73" t="str">
        <f>IF(OR(I161="",VLOOKUP(I$1,Services!$A$1:$B$19,2,0)="Exclude"),"",IF($D161=1,IF(OR(price_limit="",price_limit="No Limit"),IF(I161="Yes",1,2),IF(SUMIFS(WhatIf!$G:$G,WhatIf!$A:$A,I$1,WhatIf!$B:$B,I161)&lt;=price_limit,IF(I161="Yes",1,2),"")),""))</f>
        <v/>
      </c>
      <c r="AS161" s="73" t="str">
        <f>IF(OR(J161="",VLOOKUP(J$1,Services!$A$1:$B$19,2,0)="Exclude"),"",IF($D161=1,IF(OR(price_limit="",price_limit="No Limit"),IF(J161="Yes",1,2),IF(SUMIFS(WhatIf!$G:$G,WhatIf!$A:$A,J$1,WhatIf!$B:$B,J161)&lt;=price_limit,IF(J161="Yes",1,2),"")),""))</f>
        <v/>
      </c>
      <c r="AT161" s="73" t="str">
        <f>IF(OR(K161="",VLOOKUP(K$1,Services!$A$1:$B$19,2,0)="Exclude"),"",IF($D161=1,IF(OR(price_limit="",price_limit="No Limit"),IF(K161="Yes",1,2),IF(SUMIFS(WhatIf!$G:$G,WhatIf!$A:$A,K$1,WhatIf!$B:$B,K161)&lt;=price_limit,IF(K161="Yes",1,2),"")),""))</f>
        <v/>
      </c>
      <c r="AU161" s="73" t="str">
        <f>IF(OR(L161="",VLOOKUP(L$1,Services!$A$1:$B$19,2,0)="Exclude"),"",IF($D161=1,IF(OR(price_limit="",price_limit="No Limit"),IF(L161="Yes",1,2),IF(SUMIFS(WhatIf!$G:$G,WhatIf!$A:$A,L$1,WhatIf!$B:$B,L161)&lt;=price_limit,IF(L161="Yes",1,2),"")),""))</f>
        <v/>
      </c>
      <c r="AV161" s="73" t="str">
        <f>IF(OR(M161="",VLOOKUP(M$1,Services!$A$1:$B$19,2,0)="Exclude"),"",IF($D161=1,IF(OR(price_limit="",price_limit="No Limit"),IF(M161="Yes",1,2),IF(SUMIFS(WhatIf!$G:$G,WhatIf!$A:$A,M$1,WhatIf!$B:$B,M161)&lt;=price_limit,IF(M161="Yes",1,2),"")),""))</f>
        <v/>
      </c>
      <c r="AW161" s="73" t="str">
        <f>IF(OR(N161="",VLOOKUP(N$1,Services!$A$1:$B$19,2,0)="Exclude"),"",IF($D161=1,IF(OR(price_limit="",price_limit="No Limit"),IF(N161="Yes",1,2),IF(SUMIFS(WhatIf!$G:$G,WhatIf!$A:$A,N$1,WhatIf!$B:$B,N161)&lt;=price_limit,IF(N161="Yes",1,2),"")),""))</f>
        <v/>
      </c>
      <c r="AX161" s="73" t="str">
        <f>IF(OR(O161="",VLOOKUP(O$1,Services!$A$1:$B$19,2,0)="Exclude"),"",IF($D161=1,IF(OR(price_limit="",price_limit="No Limit"),IF(O161="Yes",1,2),IF(SUMIFS(WhatIf!$G:$G,WhatIf!$A:$A,O$1,WhatIf!$B:$B,O161)&lt;=price_limit,IF(O161="Yes",1,2),"")),""))</f>
        <v/>
      </c>
      <c r="AY161" s="73" t="str">
        <f>IF(OR(P161="",VLOOKUP(P$1,Services!$A$1:$B$19,2,0)="Exclude"),"",IF($D161=1,IF(OR(price_limit="",price_limit="No Limit"),IF(P161="Yes",1,2),IF(SUMIFS(WhatIf!$G:$G,WhatIf!$A:$A,P$1,WhatIf!$B:$B,P161)&lt;=price_limit,IF(P161="Yes",1,2),"")),""))</f>
        <v/>
      </c>
      <c r="AZ161" s="73" t="str">
        <f>IF(OR(Q161="",VLOOKUP(Q$1,Services!$A$1:$B$19,2,0)="Exclude"),"",IF($D161=1,IF(OR(price_limit="",price_limit="No Limit"),IF(Q161="Yes",1,2),IF(SUMIFS(WhatIf!$G:$G,WhatIf!$A:$A,Q$1,WhatIf!$B:$B,Q161)&lt;=price_limit,IF(Q161="Yes",1,2),"")),""))</f>
        <v/>
      </c>
      <c r="BA161" s="73" t="str">
        <f>IF(OR(R161="",VLOOKUP(R$1,Services!$A$1:$B$19,2,0)="Exclude"),"",IF($D161=1,IF(OR(price_limit="",price_limit="No Limit"),IF(R161="Yes",1,2),IF(SUMIFS(WhatIf!$G:$G,WhatIf!$A:$A,R$1,WhatIf!$B:$B,R161)&lt;=price_limit,IF(R161="Yes",1,2),"")),""))</f>
        <v/>
      </c>
      <c r="BB161" s="73" t="str">
        <f>IF(OR(S161="",VLOOKUP(S$1,Services!$A$1:$B$19,2,0)="Exclude"),"",IF($D161=1,IF(OR(price_limit="",price_limit="No Limit"),IF(S161="Yes",1,2),IF(SUMIFS(WhatIf!$G:$G,WhatIf!$A:$A,S$1,WhatIf!$B:$B,S161)&lt;=price_limit,IF(S161="Yes",1,2),"")),""))</f>
        <v/>
      </c>
      <c r="BC161" s="73" t="str">
        <f>IF(OR(T161="",VLOOKUP(T$1,Services!$A$1:$B$19,2,0)="Exclude"),"",IF($D161=1,IF(OR(price_limit="",price_limit="No Limit"),IF(T161="Yes",1,2),IF(SUMIFS(WhatIf!$G:$G,WhatIf!$A:$A,T$1,WhatIf!$B:$B,T161)&lt;=price_limit,IF(T161="Yes",1,2),"")),""))</f>
        <v/>
      </c>
      <c r="BD161" s="73" t="str">
        <f>IF(OR(U161="",VLOOKUP(U$1,Services!$A$1:$B$19,2,0)="Exclude"),"",IF($D161=1,IF(OR(price_limit="",price_limit="No Limit"),IF(U161="Yes",1,2),IF(SUMIFS(WhatIf!$G:$G,WhatIf!$A:$A,U$1,WhatIf!$B:$B,U161)&lt;=price_limit,IF(U161="Yes",1,2),"")),""))</f>
        <v/>
      </c>
      <c r="BE161" s="3">
        <f t="shared" si="12"/>
        <v>0</v>
      </c>
      <c r="BF161" s="3">
        <f t="shared" si="13"/>
        <v>0</v>
      </c>
      <c r="BG161" s="3">
        <f>IF(MID(highlight_pick,1,1)="#",IF(INDEX(Analysis!$C$7:$E$7,1,VALUE(MID(highlight_pick,2,1)))&lt;&gt;"",IF(INDEX($A161:$BI161,1,MATCH(INDEX(Analysis!$C$7:$E$7,1,VALUE(MID(highlight_pick,2,1))),$1:$1,0))="",0,IF(INDEX($A161:$BI161,1,MATCH(INDEX(Analysis!$C$7:$E$7,1,VALUE(MID(highlight_pick,2,1))),$1:$1,0))="Yes",1,IF(ISNUMBER(SEARCH(INDEX($A161:$BI161,1,MATCH(INDEX(Analysis!$C$7:$E$7,1,VALUE(MID(highlight_pick,2,1))),$1:$1,0)),INDEX(Analysis!$C$9:$E$9,1,VALUE(MID(highlight_pick,2,1))))),2,0))),0),0)</f>
        <v>0</v>
      </c>
      <c r="BH161" s="3">
        <f>IF(MID(highlight_pick,1,1)="#",IF(INDEX(Analysis!$C$10:$E$10,1,VALUE(MID(highlight_pick,2,1)))&lt;&gt;"",IF(INDEX($A161:$BI161,1,MATCH(INDEX(Analysis!$C$10:$E$10,1,VALUE(MID(highlight_pick,2,1))),$1:$1,0))="",0,IF(INDEX($A161:$BI161,1,MATCH(INDEX(Analysis!$C$10:$E$10,1,VALUE(MID(highlight_pick,2,1))),$1:$1,0))="Yes",1,IF(ISNUMBER(SEARCH(INDEX($A161:$BI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row>
    <row r="162" spans="1:61" x14ac:dyDescent="0.3">
      <c r="A162" s="19" t="s">
        <v>34</v>
      </c>
      <c r="B162" s="4" t="s">
        <v>233</v>
      </c>
      <c r="C162" s="4" t="s">
        <v>205</v>
      </c>
      <c r="D162" s="3" t="str">
        <f t="shared" ca="1" si="10"/>
        <v/>
      </c>
      <c r="E162" s="5" t="s">
        <v>1</v>
      </c>
      <c r="F162" s="5" t="s">
        <v>1</v>
      </c>
      <c r="G162" s="5" t="s">
        <v>1</v>
      </c>
      <c r="J162" s="5" t="s">
        <v>1</v>
      </c>
      <c r="K162" s="5" t="s">
        <v>1</v>
      </c>
      <c r="L162" s="5" t="s">
        <v>1</v>
      </c>
      <c r="M162" s="5" t="s">
        <v>1</v>
      </c>
      <c r="N162" s="5" t="s">
        <v>1</v>
      </c>
      <c r="O162" s="6" t="s">
        <v>1</v>
      </c>
      <c r="P162" s="6" t="s">
        <v>1</v>
      </c>
      <c r="Q162" s="6" t="s">
        <v>1</v>
      </c>
      <c r="R162" s="6" t="s">
        <v>1</v>
      </c>
      <c r="S162" s="5" t="s">
        <v>1</v>
      </c>
      <c r="U162" s="5" t="s">
        <v>1</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11"/>
        <v/>
      </c>
      <c r="AN162" s="73" t="str">
        <f ca="1">IF(OR(E162="",VLOOKUP(E$1,Services!$A$1:$B$19,2,0)="Exclude"),"",IF($D162=1,IF(OR(price_limit="",price_limit="No Limit"),IF(E162="Yes",1,2),IF(SUMIFS(WhatIf!$G:$G,WhatIf!$A:$A,E$1,WhatIf!$B:$B,E162)&lt;=price_limit,IF(E162="Yes",1,2),"")),""))</f>
        <v/>
      </c>
      <c r="AO162" s="73" t="str">
        <f ca="1">IF(OR(F162="",VLOOKUP(F$1,Services!$A$1:$B$19,2,0)="Exclude"),"",IF($D162=1,IF(OR(price_limit="",price_limit="No Limit"),IF(F162="Yes",1,2),IF(SUMIFS(WhatIf!$G:$G,WhatIf!$A:$A,F$1,WhatIf!$B:$B,F162)&lt;=price_limit,IF(F162="Yes",1,2),"")),""))</f>
        <v/>
      </c>
      <c r="AP162" s="73" t="str">
        <f ca="1">IF(OR(G162="",VLOOKUP(G$1,Services!$A$1:$B$19,2,0)="Exclude"),"",IF($D162=1,IF(OR(price_limit="",price_limit="No Limit"),IF(G162="Yes",1,2),IF(SUMIFS(WhatIf!$G:$G,WhatIf!$A:$A,G$1,WhatIf!$B:$B,G162)&lt;=price_limit,IF(G162="Yes",1,2),"")),""))</f>
        <v/>
      </c>
      <c r="AQ162" s="73" t="str">
        <f>IF(OR(H162="",VLOOKUP(H$1,Services!$A$1:$B$19,2,0)="Exclude"),"",IF($D162=1,IF(OR(price_limit="",price_limit="No Limit"),IF(H162="Yes",1,2),IF(SUMIFS(WhatIf!$G:$G,WhatIf!$A:$A,H$1,WhatIf!$B:$B,H162)&lt;=price_limit,IF(H162="Yes",1,2),"")),""))</f>
        <v/>
      </c>
      <c r="AR162" s="73" t="str">
        <f>IF(OR(I162="",VLOOKUP(I$1,Services!$A$1:$B$19,2,0)="Exclude"),"",IF($D162=1,IF(OR(price_limit="",price_limit="No Limit"),IF(I162="Yes",1,2),IF(SUMIFS(WhatIf!$G:$G,WhatIf!$A:$A,I$1,WhatIf!$B:$B,I162)&lt;=price_limit,IF(I162="Yes",1,2),"")),""))</f>
        <v/>
      </c>
      <c r="AS162" s="73" t="str">
        <f ca="1">IF(OR(J162="",VLOOKUP(J$1,Services!$A$1:$B$19,2,0)="Exclude"),"",IF($D162=1,IF(OR(price_limit="",price_limit="No Limit"),IF(J162="Yes",1,2),IF(SUMIFS(WhatIf!$G:$G,WhatIf!$A:$A,J$1,WhatIf!$B:$B,J162)&lt;=price_limit,IF(J162="Yes",1,2),"")),""))</f>
        <v/>
      </c>
      <c r="AT162" s="73" t="str">
        <f ca="1">IF(OR(K162="",VLOOKUP(K$1,Services!$A$1:$B$19,2,0)="Exclude"),"",IF($D162=1,IF(OR(price_limit="",price_limit="No Limit"),IF(K162="Yes",1,2),IF(SUMIFS(WhatIf!$G:$G,WhatIf!$A:$A,K$1,WhatIf!$B:$B,K162)&lt;=price_limit,IF(K162="Yes",1,2),"")),""))</f>
        <v/>
      </c>
      <c r="AU162" s="73" t="str">
        <f ca="1">IF(OR(L162="",VLOOKUP(L$1,Services!$A$1:$B$19,2,0)="Exclude"),"",IF($D162=1,IF(OR(price_limit="",price_limit="No Limit"),IF(L162="Yes",1,2),IF(SUMIFS(WhatIf!$G:$G,WhatIf!$A:$A,L$1,WhatIf!$B:$B,L162)&lt;=price_limit,IF(L162="Yes",1,2),"")),""))</f>
        <v/>
      </c>
      <c r="AV162" s="73" t="str">
        <f ca="1">IF(OR(M162="",VLOOKUP(M$1,Services!$A$1:$B$19,2,0)="Exclude"),"",IF($D162=1,IF(OR(price_limit="",price_limit="No Limit"),IF(M162="Yes",1,2),IF(SUMIFS(WhatIf!$G:$G,WhatIf!$A:$A,M$1,WhatIf!$B:$B,M162)&lt;=price_limit,IF(M162="Yes",1,2),"")),""))</f>
        <v/>
      </c>
      <c r="AW162" s="73" t="str">
        <f ca="1">IF(OR(N162="",VLOOKUP(N$1,Services!$A$1:$B$19,2,0)="Exclude"),"",IF($D162=1,IF(OR(price_limit="",price_limit="No Limit"),IF(N162="Yes",1,2),IF(SUMIFS(WhatIf!$G:$G,WhatIf!$A:$A,N$1,WhatIf!$B:$B,N162)&lt;=price_limit,IF(N162="Yes",1,2),"")),""))</f>
        <v/>
      </c>
      <c r="AX162" s="73" t="str">
        <f ca="1">IF(OR(O162="",VLOOKUP(O$1,Services!$A$1:$B$19,2,0)="Exclude"),"",IF($D162=1,IF(OR(price_limit="",price_limit="No Limit"),IF(O162="Yes",1,2),IF(SUMIFS(WhatIf!$G:$G,WhatIf!$A:$A,O$1,WhatIf!$B:$B,O162)&lt;=price_limit,IF(O162="Yes",1,2),"")),""))</f>
        <v/>
      </c>
      <c r="AY162" s="73" t="str">
        <f ca="1">IF(OR(P162="",VLOOKUP(P$1,Services!$A$1:$B$19,2,0)="Exclude"),"",IF($D162=1,IF(OR(price_limit="",price_limit="No Limit"),IF(P162="Yes",1,2),IF(SUMIFS(WhatIf!$G:$G,WhatIf!$A:$A,P$1,WhatIf!$B:$B,P162)&lt;=price_limit,IF(P162="Yes",1,2),"")),""))</f>
        <v/>
      </c>
      <c r="AZ162" s="73" t="str">
        <f ca="1">IF(OR(Q162="",VLOOKUP(Q$1,Services!$A$1:$B$19,2,0)="Exclude"),"",IF($D162=1,IF(OR(price_limit="",price_limit="No Limit"),IF(Q162="Yes",1,2),IF(SUMIFS(WhatIf!$G:$G,WhatIf!$A:$A,Q$1,WhatIf!$B:$B,Q162)&lt;=price_limit,IF(Q162="Yes",1,2),"")),""))</f>
        <v/>
      </c>
      <c r="BA162" s="73" t="str">
        <f ca="1">IF(OR(R162="",VLOOKUP(R$1,Services!$A$1:$B$19,2,0)="Exclude"),"",IF($D162=1,IF(OR(price_limit="",price_limit="No Limit"),IF(R162="Yes",1,2),IF(SUMIFS(WhatIf!$G:$G,WhatIf!$A:$A,R$1,WhatIf!$B:$B,R162)&lt;=price_limit,IF(R162="Yes",1,2),"")),""))</f>
        <v/>
      </c>
      <c r="BB162" s="73" t="str">
        <f ca="1">IF(OR(S162="",VLOOKUP(S$1,Services!$A$1:$B$19,2,0)="Exclude"),"",IF($D162=1,IF(OR(price_limit="",price_limit="No Limit"),IF(S162="Yes",1,2),IF(SUMIFS(WhatIf!$G:$G,WhatIf!$A:$A,S$1,WhatIf!$B:$B,S162)&lt;=price_limit,IF(S162="Yes",1,2),"")),""))</f>
        <v/>
      </c>
      <c r="BC162" s="73" t="str">
        <f>IF(OR(T162="",VLOOKUP(T$1,Services!$A$1:$B$19,2,0)="Exclude"),"",IF($D162=1,IF(OR(price_limit="",price_limit="No Limit"),IF(T162="Yes",1,2),IF(SUMIFS(WhatIf!$G:$G,WhatIf!$A:$A,T$1,WhatIf!$B:$B,T162)&lt;=price_limit,IF(T162="Yes",1,2),"")),""))</f>
        <v/>
      </c>
      <c r="BD162" s="73" t="str">
        <f ca="1">IF(OR(U162="",VLOOKUP(U$1,Services!$A$1:$B$19,2,0)="Exclude"),"",IF($D162=1,IF(OR(price_limit="",price_limit="No Limit"),IF(U162="Yes",1,2),IF(SUMIFS(WhatIf!$G:$G,WhatIf!$A:$A,U$1,WhatIf!$B:$B,U162)&lt;=price_limit,IF(U162="Yes",1,2),"")),""))</f>
        <v/>
      </c>
      <c r="BE162" s="3">
        <f t="shared" si="12"/>
        <v>0</v>
      </c>
      <c r="BF162" s="3">
        <f t="shared" si="13"/>
        <v>0</v>
      </c>
      <c r="BG162" s="3">
        <f>IF(MID(highlight_pick,1,1)="#",IF(INDEX(Analysis!$C$7:$E$7,1,VALUE(MID(highlight_pick,2,1)))&lt;&gt;"",IF(INDEX($A162:$BI162,1,MATCH(INDEX(Analysis!$C$7:$E$7,1,VALUE(MID(highlight_pick,2,1))),$1:$1,0))="",0,IF(INDEX($A162:$BI162,1,MATCH(INDEX(Analysis!$C$7:$E$7,1,VALUE(MID(highlight_pick,2,1))),$1:$1,0))="Yes",1,IF(ISNUMBER(SEARCH(INDEX($A162:$BI162,1,MATCH(INDEX(Analysis!$C$7:$E$7,1,VALUE(MID(highlight_pick,2,1))),$1:$1,0)),INDEX(Analysis!$C$9:$E$9,1,VALUE(MID(highlight_pick,2,1))))),2,0))),0),0)</f>
        <v>0</v>
      </c>
      <c r="BH162" s="3">
        <f>IF(MID(highlight_pick,1,1)="#",IF(INDEX(Analysis!$C$10:$E$10,1,VALUE(MID(highlight_pick,2,1)))&lt;&gt;"",IF(INDEX($A162:$BI162,1,MATCH(INDEX(Analysis!$C$10:$E$10,1,VALUE(MID(highlight_pick,2,1))),$1:$1,0))="",0,IF(INDEX($A162:$BI162,1,MATCH(INDEX(Analysis!$C$10:$E$10,1,VALUE(MID(highlight_pick,2,1))),$1:$1,0))="Yes",1,IF(ISNUMBER(SEARCH(INDEX($A162:$BI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row>
    <row r="163" spans="1:61" x14ac:dyDescent="0.3">
      <c r="A163" s="19" t="s">
        <v>399</v>
      </c>
      <c r="B163" s="4" t="s">
        <v>247</v>
      </c>
      <c r="C163" s="4" t="s">
        <v>214</v>
      </c>
      <c r="D163" s="3" t="str">
        <f t="shared" ca="1" si="10"/>
        <v/>
      </c>
      <c r="H163" s="5" t="s">
        <v>293</v>
      </c>
      <c r="I163" s="5" t="s">
        <v>293</v>
      </c>
      <c r="J163" s="5" t="s">
        <v>293</v>
      </c>
      <c r="K163" s="5" t="s">
        <v>293</v>
      </c>
      <c r="L163" s="5" t="s">
        <v>293</v>
      </c>
      <c r="M163" s="5" t="s">
        <v>293</v>
      </c>
      <c r="N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11"/>
        <v/>
      </c>
      <c r="AN163" s="73" t="str">
        <f>IF(OR(E163="",VLOOKUP(E$1,Services!$A$1:$B$19,2,0)="Exclude"),"",IF($D163=1,IF(OR(price_limit="",price_limit="No Limit"),IF(E163="Yes",1,2),IF(SUMIFS(WhatIf!$G:$G,WhatIf!$A:$A,E$1,WhatIf!$B:$B,E163)&lt;=price_limit,IF(E163="Yes",1,2),"")),""))</f>
        <v/>
      </c>
      <c r="AO163" s="73" t="str">
        <f>IF(OR(F163="",VLOOKUP(F$1,Services!$A$1:$B$19,2,0)="Exclude"),"",IF($D163=1,IF(OR(price_limit="",price_limit="No Limit"),IF(F163="Yes",1,2),IF(SUMIFS(WhatIf!$G:$G,WhatIf!$A:$A,F$1,WhatIf!$B:$B,F163)&lt;=price_limit,IF(F163="Yes",1,2),"")),""))</f>
        <v/>
      </c>
      <c r="AP163" s="73" t="str">
        <f>IF(OR(G163="",VLOOKUP(G$1,Services!$A$1:$B$19,2,0)="Exclude"),"",IF($D163=1,IF(OR(price_limit="",price_limit="No Limit"),IF(G163="Yes",1,2),IF(SUMIFS(WhatIf!$G:$G,WhatIf!$A:$A,G$1,WhatIf!$B:$B,G163)&lt;=price_limit,IF(G163="Yes",1,2),"")),""))</f>
        <v/>
      </c>
      <c r="AQ163" s="73" t="str">
        <f ca="1">IF(OR(H163="",VLOOKUP(H$1,Services!$A$1:$B$19,2,0)="Exclude"),"",IF($D163=1,IF(OR(price_limit="",price_limit="No Limit"),IF(H163="Yes",1,2),IF(SUMIFS(WhatIf!$G:$G,WhatIf!$A:$A,H$1,WhatIf!$B:$B,H163)&lt;=price_limit,IF(H163="Yes",1,2),"")),""))</f>
        <v/>
      </c>
      <c r="AR163" s="73" t="str">
        <f ca="1">IF(OR(I163="",VLOOKUP(I$1,Services!$A$1:$B$19,2,0)="Exclude"),"",IF($D163=1,IF(OR(price_limit="",price_limit="No Limit"),IF(I163="Yes",1,2),IF(SUMIFS(WhatIf!$G:$G,WhatIf!$A:$A,I$1,WhatIf!$B:$B,I163)&lt;=price_limit,IF(I163="Yes",1,2),"")),""))</f>
        <v/>
      </c>
      <c r="AS163" s="73" t="str">
        <f ca="1">IF(OR(J163="",VLOOKUP(J$1,Services!$A$1:$B$19,2,0)="Exclude"),"",IF($D163=1,IF(OR(price_limit="",price_limit="No Limit"),IF(J163="Yes",1,2),IF(SUMIFS(WhatIf!$G:$G,WhatIf!$A:$A,J$1,WhatIf!$B:$B,J163)&lt;=price_limit,IF(J163="Yes",1,2),"")),""))</f>
        <v/>
      </c>
      <c r="AT163" s="73" t="str">
        <f ca="1">IF(OR(K163="",VLOOKUP(K$1,Services!$A$1:$B$19,2,0)="Exclude"),"",IF($D163=1,IF(OR(price_limit="",price_limit="No Limit"),IF(K163="Yes",1,2),IF(SUMIFS(WhatIf!$G:$G,WhatIf!$A:$A,K$1,WhatIf!$B:$B,K163)&lt;=price_limit,IF(K163="Yes",1,2),"")),""))</f>
        <v/>
      </c>
      <c r="AU163" s="73" t="str">
        <f ca="1">IF(OR(L163="",VLOOKUP(L$1,Services!$A$1:$B$19,2,0)="Exclude"),"",IF($D163=1,IF(OR(price_limit="",price_limit="No Limit"),IF(L163="Yes",1,2),IF(SUMIFS(WhatIf!$G:$G,WhatIf!$A:$A,L$1,WhatIf!$B:$B,L163)&lt;=price_limit,IF(L163="Yes",1,2),"")),""))</f>
        <v/>
      </c>
      <c r="AV163" s="73" t="str">
        <f ca="1">IF(OR(M163="",VLOOKUP(M$1,Services!$A$1:$B$19,2,0)="Exclude"),"",IF($D163=1,IF(OR(price_limit="",price_limit="No Limit"),IF(M163="Yes",1,2),IF(SUMIFS(WhatIf!$G:$G,WhatIf!$A:$A,M$1,WhatIf!$B:$B,M163)&lt;=price_limit,IF(M163="Yes",1,2),"")),""))</f>
        <v/>
      </c>
      <c r="AW163" s="73" t="str">
        <f ca="1">IF(OR(N163="",VLOOKUP(N$1,Services!$A$1:$B$19,2,0)="Exclude"),"",IF($D163=1,IF(OR(price_limit="",price_limit="No Limit"),IF(N163="Yes",1,2),IF(SUMIFS(WhatIf!$G:$G,WhatIf!$A:$A,N$1,WhatIf!$B:$B,N163)&lt;=price_limit,IF(N163="Yes",1,2),"")),""))</f>
        <v/>
      </c>
      <c r="AX163" s="73" t="str">
        <f>IF(OR(O163="",VLOOKUP(O$1,Services!$A$1:$B$19,2,0)="Exclude"),"",IF($D163=1,IF(OR(price_limit="",price_limit="No Limit"),IF(O163="Yes",1,2),IF(SUMIFS(WhatIf!$G:$G,WhatIf!$A:$A,O$1,WhatIf!$B:$B,O163)&lt;=price_limit,IF(O163="Yes",1,2),"")),""))</f>
        <v/>
      </c>
      <c r="AY163" s="73" t="str">
        <f>IF(OR(P163="",VLOOKUP(P$1,Services!$A$1:$B$19,2,0)="Exclude"),"",IF($D163=1,IF(OR(price_limit="",price_limit="No Limit"),IF(P163="Yes",1,2),IF(SUMIFS(WhatIf!$G:$G,WhatIf!$A:$A,P$1,WhatIf!$B:$B,P163)&lt;=price_limit,IF(P163="Yes",1,2),"")),""))</f>
        <v/>
      </c>
      <c r="AZ163" s="73" t="str">
        <f>IF(OR(Q163="",VLOOKUP(Q$1,Services!$A$1:$B$19,2,0)="Exclude"),"",IF($D163=1,IF(OR(price_limit="",price_limit="No Limit"),IF(Q163="Yes",1,2),IF(SUMIFS(WhatIf!$G:$G,WhatIf!$A:$A,Q$1,WhatIf!$B:$B,Q163)&lt;=price_limit,IF(Q163="Yes",1,2),"")),""))</f>
        <v/>
      </c>
      <c r="BA163" s="73" t="str">
        <f>IF(OR(R163="",VLOOKUP(R$1,Services!$A$1:$B$19,2,0)="Exclude"),"",IF($D163=1,IF(OR(price_limit="",price_limit="No Limit"),IF(R163="Yes",1,2),IF(SUMIFS(WhatIf!$G:$G,WhatIf!$A:$A,R$1,WhatIf!$B:$B,R163)&lt;=price_limit,IF(R163="Yes",1,2),"")),""))</f>
        <v/>
      </c>
      <c r="BB163" s="73" t="str">
        <f>IF(OR(S163="",VLOOKUP(S$1,Services!$A$1:$B$19,2,0)="Exclude"),"",IF($D163=1,IF(OR(price_limit="",price_limit="No Limit"),IF(S163="Yes",1,2),IF(SUMIFS(WhatIf!$G:$G,WhatIf!$A:$A,S$1,WhatIf!$B:$B,S163)&lt;=price_limit,IF(S163="Yes",1,2),"")),""))</f>
        <v/>
      </c>
      <c r="BC163" s="73" t="str">
        <f>IF(OR(T163="",VLOOKUP(T$1,Services!$A$1:$B$19,2,0)="Exclude"),"",IF($D163=1,IF(OR(price_limit="",price_limit="No Limit"),IF(T163="Yes",1,2),IF(SUMIFS(WhatIf!$G:$G,WhatIf!$A:$A,T$1,WhatIf!$B:$B,T163)&lt;=price_limit,IF(T163="Yes",1,2),"")),""))</f>
        <v/>
      </c>
      <c r="BD163" s="73" t="str">
        <f>IF(OR(U163="",VLOOKUP(U$1,Services!$A$1:$B$19,2,0)="Exclude"),"",IF($D163=1,IF(OR(price_limit="",price_limit="No Limit"),IF(U163="Yes",1,2),IF(SUMIFS(WhatIf!$G:$G,WhatIf!$A:$A,U$1,WhatIf!$B:$B,U163)&lt;=price_limit,IF(U163="Yes",1,2),"")),""))</f>
        <v/>
      </c>
      <c r="BE163" s="3">
        <f t="shared" si="12"/>
        <v>0</v>
      </c>
      <c r="BF163" s="3">
        <f t="shared" si="13"/>
        <v>0</v>
      </c>
      <c r="BG163" s="3">
        <f>IF(MID(highlight_pick,1,1)="#",IF(INDEX(Analysis!$C$7:$E$7,1,VALUE(MID(highlight_pick,2,1)))&lt;&gt;"",IF(INDEX($A163:$BI163,1,MATCH(INDEX(Analysis!$C$7:$E$7,1,VALUE(MID(highlight_pick,2,1))),$1:$1,0))="",0,IF(INDEX($A163:$BI163,1,MATCH(INDEX(Analysis!$C$7:$E$7,1,VALUE(MID(highlight_pick,2,1))),$1:$1,0))="Yes",1,IF(ISNUMBER(SEARCH(INDEX($A163:$BI163,1,MATCH(INDEX(Analysis!$C$7:$E$7,1,VALUE(MID(highlight_pick,2,1))),$1:$1,0)),INDEX(Analysis!$C$9:$E$9,1,VALUE(MID(highlight_pick,2,1))))),2,0))),0),0)</f>
        <v>0</v>
      </c>
      <c r="BH163" s="3">
        <f>IF(MID(highlight_pick,1,1)="#",IF(INDEX(Analysis!$C$10:$E$10,1,VALUE(MID(highlight_pick,2,1)))&lt;&gt;"",IF(INDEX($A163:$BI163,1,MATCH(INDEX(Analysis!$C$10:$E$10,1,VALUE(MID(highlight_pick,2,1))),$1:$1,0))="",0,IF(INDEX($A163:$BI163,1,MATCH(INDEX(Analysis!$C$10:$E$10,1,VALUE(MID(highlight_pick,2,1))),$1:$1,0))="Yes",1,IF(ISNUMBER(SEARCH(INDEX($A163:$BI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row>
    <row r="164" spans="1:61" ht="24.9" x14ac:dyDescent="0.3">
      <c r="A164" s="19" t="s">
        <v>200</v>
      </c>
      <c r="B164" s="4" t="s">
        <v>247</v>
      </c>
      <c r="C164" s="4" t="s">
        <v>476</v>
      </c>
      <c r="D164" s="3">
        <f t="shared" ca="1" si="10"/>
        <v>1</v>
      </c>
      <c r="G164" s="5" t="s">
        <v>1</v>
      </c>
      <c r="H164" s="6" t="s">
        <v>1</v>
      </c>
      <c r="I164" s="6" t="s">
        <v>1</v>
      </c>
      <c r="J164" s="5" t="s">
        <v>1</v>
      </c>
      <c r="K164" s="5" t="s">
        <v>1</v>
      </c>
      <c r="L164" s="5" t="s">
        <v>1</v>
      </c>
      <c r="M164" s="5" t="s">
        <v>1</v>
      </c>
      <c r="N164" s="5" t="s">
        <v>1</v>
      </c>
      <c r="O164" s="6" t="s">
        <v>1</v>
      </c>
      <c r="P164" s="6" t="s">
        <v>1</v>
      </c>
      <c r="Q164" s="6" t="s">
        <v>1</v>
      </c>
      <c r="R164" s="6" t="s">
        <v>1</v>
      </c>
      <c r="U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f ca="1">IF(AND($D164=1,ISNUMBER(MATCH(O$1&amp;O164&amp;"x",WhatIf!$H:$H,0))),1,"")</f>
        <v>1</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f t="shared" ca="1" si="11"/>
        <v>1</v>
      </c>
      <c r="AN164" s="73" t="str">
        <f>IF(OR(E164="",VLOOKUP(E$1,Services!$A$1:$B$19,2,0)="Exclude"),"",IF($D164=1,IF(OR(price_limit="",price_limit="No Limit"),IF(E164="Yes",1,2),IF(SUMIFS(WhatIf!$G:$G,WhatIf!$A:$A,E$1,WhatIf!$B:$B,E164)&lt;=price_limit,IF(E164="Yes",1,2),"")),""))</f>
        <v/>
      </c>
      <c r="AO164" s="73" t="str">
        <f>IF(OR(F164="",VLOOKUP(F$1,Services!$A$1:$B$19,2,0)="Exclude"),"",IF($D164=1,IF(OR(price_limit="",price_limit="No Limit"),IF(F164="Yes",1,2),IF(SUMIFS(WhatIf!$G:$G,WhatIf!$A:$A,F$1,WhatIf!$B:$B,F164)&lt;=price_limit,IF(F164="Yes",1,2),"")),""))</f>
        <v/>
      </c>
      <c r="AP164" s="73">
        <f ca="1">IF(OR(G164="",VLOOKUP(G$1,Services!$A$1:$B$19,2,0)="Exclude"),"",IF($D164=1,IF(OR(price_limit="",price_limit="No Limit"),IF(G164="Yes",1,2),IF(SUMIFS(WhatIf!$G:$G,WhatIf!$A:$A,G$1,WhatIf!$B:$B,G164)&lt;=price_limit,IF(G164="Yes",1,2),"")),""))</f>
        <v>1</v>
      </c>
      <c r="AQ164" s="73">
        <f ca="1">IF(OR(H164="",VLOOKUP(H$1,Services!$A$1:$B$19,2,0)="Exclude"),"",IF($D164=1,IF(OR(price_limit="",price_limit="No Limit"),IF(H164="Yes",1,2),IF(SUMIFS(WhatIf!$G:$G,WhatIf!$A:$A,H$1,WhatIf!$B:$B,H164)&lt;=price_limit,IF(H164="Yes",1,2),"")),""))</f>
        <v>1</v>
      </c>
      <c r="AR164" s="73">
        <f ca="1">IF(OR(I164="",VLOOKUP(I$1,Services!$A$1:$B$19,2,0)="Exclude"),"",IF($D164=1,IF(OR(price_limit="",price_limit="No Limit"),IF(I164="Yes",1,2),IF(SUMIFS(WhatIf!$G:$G,WhatIf!$A:$A,I$1,WhatIf!$B:$B,I164)&lt;=price_limit,IF(I164="Yes",1,2),"")),""))</f>
        <v>1</v>
      </c>
      <c r="AS164" s="73">
        <f ca="1">IF(OR(J164="",VLOOKUP(J$1,Services!$A$1:$B$19,2,0)="Exclude"),"",IF($D164=1,IF(OR(price_limit="",price_limit="No Limit"),IF(J164="Yes",1,2),IF(SUMIFS(WhatIf!$G:$G,WhatIf!$A:$A,J$1,WhatIf!$B:$B,J164)&lt;=price_limit,IF(J164="Yes",1,2),"")),""))</f>
        <v>1</v>
      </c>
      <c r="AT164" s="73">
        <f ca="1">IF(OR(K164="",VLOOKUP(K$1,Services!$A$1:$B$19,2,0)="Exclude"),"",IF($D164=1,IF(OR(price_limit="",price_limit="No Limit"),IF(K164="Yes",1,2),IF(SUMIFS(WhatIf!$G:$G,WhatIf!$A:$A,K$1,WhatIf!$B:$B,K164)&lt;=price_limit,IF(K164="Yes",1,2),"")),""))</f>
        <v>1</v>
      </c>
      <c r="AU164" s="73">
        <f ca="1">IF(OR(L164="",VLOOKUP(L$1,Services!$A$1:$B$19,2,0)="Exclude"),"",IF($D164=1,IF(OR(price_limit="",price_limit="No Limit"),IF(L164="Yes",1,2),IF(SUMIFS(WhatIf!$G:$G,WhatIf!$A:$A,L$1,WhatIf!$B:$B,L164)&lt;=price_limit,IF(L164="Yes",1,2),"")),""))</f>
        <v>1</v>
      </c>
      <c r="AV164" s="73">
        <f ca="1">IF(OR(M164="",VLOOKUP(M$1,Services!$A$1:$B$19,2,0)="Exclude"),"",IF($D164=1,IF(OR(price_limit="",price_limit="No Limit"),IF(M164="Yes",1,2),IF(SUMIFS(WhatIf!$G:$G,WhatIf!$A:$A,M$1,WhatIf!$B:$B,M164)&lt;=price_limit,IF(M164="Yes",1,2),"")),""))</f>
        <v>1</v>
      </c>
      <c r="AW164" s="73">
        <f ca="1">IF(OR(N164="",VLOOKUP(N$1,Services!$A$1:$B$19,2,0)="Exclude"),"",IF($D164=1,IF(OR(price_limit="",price_limit="No Limit"),IF(N164="Yes",1,2),IF(SUMIFS(WhatIf!$G:$G,WhatIf!$A:$A,N$1,WhatIf!$B:$B,N164)&lt;=price_limit,IF(N164="Yes",1,2),"")),""))</f>
        <v>1</v>
      </c>
      <c r="AX164" s="73">
        <f ca="1">IF(OR(O164="",VLOOKUP(O$1,Services!$A$1:$B$19,2,0)="Exclude"),"",IF($D164=1,IF(OR(price_limit="",price_limit="No Limit"),IF(O164="Yes",1,2),IF(SUMIFS(WhatIf!$G:$G,WhatIf!$A:$A,O$1,WhatIf!$B:$B,O164)&lt;=price_limit,IF(O164="Yes",1,2),"")),""))</f>
        <v>1</v>
      </c>
      <c r="AY164" s="73">
        <f ca="1">IF(OR(P164="",VLOOKUP(P$1,Services!$A$1:$B$19,2,0)="Exclude"),"",IF($D164=1,IF(OR(price_limit="",price_limit="No Limit"),IF(P164="Yes",1,2),IF(SUMIFS(WhatIf!$G:$G,WhatIf!$A:$A,P$1,WhatIf!$B:$B,P164)&lt;=price_limit,IF(P164="Yes",1,2),"")),""))</f>
        <v>1</v>
      </c>
      <c r="AZ164" s="73">
        <f ca="1">IF(OR(Q164="",VLOOKUP(Q$1,Services!$A$1:$B$19,2,0)="Exclude"),"",IF($D164=1,IF(OR(price_limit="",price_limit="No Limit"),IF(Q164="Yes",1,2),IF(SUMIFS(WhatIf!$G:$G,WhatIf!$A:$A,Q$1,WhatIf!$B:$B,Q164)&lt;=price_limit,IF(Q164="Yes",1,2),"")),""))</f>
        <v>1</v>
      </c>
      <c r="BA164" s="73">
        <f ca="1">IF(OR(R164="",VLOOKUP(R$1,Services!$A$1:$B$19,2,0)="Exclude"),"",IF($D164=1,IF(OR(price_limit="",price_limit="No Limit"),IF(R164="Yes",1,2),IF(SUMIFS(WhatIf!$G:$G,WhatIf!$A:$A,R$1,WhatIf!$B:$B,R164)&lt;=price_limit,IF(R164="Yes",1,2),"")),""))</f>
        <v>1</v>
      </c>
      <c r="BB164" s="73" t="str">
        <f>IF(OR(S164="",VLOOKUP(S$1,Services!$A$1:$B$19,2,0)="Exclude"),"",IF($D164=1,IF(OR(price_limit="",price_limit="No Limit"),IF(S164="Yes",1,2),IF(SUMIFS(WhatIf!$G:$G,WhatIf!$A:$A,S$1,WhatIf!$B:$B,S164)&lt;=price_limit,IF(S164="Yes",1,2),"")),""))</f>
        <v/>
      </c>
      <c r="BC164" s="73" t="str">
        <f>IF(OR(T164="",VLOOKUP(T$1,Services!$A$1:$B$19,2,0)="Exclude"),"",IF($D164=1,IF(OR(price_limit="",price_limit="No Limit"),IF(T164="Yes",1,2),IF(SUMIFS(WhatIf!$G:$G,WhatIf!$A:$A,T$1,WhatIf!$B:$B,T164)&lt;=price_limit,IF(T164="Yes",1,2),"")),""))</f>
        <v/>
      </c>
      <c r="BD164" s="73">
        <f ca="1">IF(OR(U164="",VLOOKUP(U$1,Services!$A$1:$B$19,2,0)="Exclude"),"",IF($D164=1,IF(OR(price_limit="",price_limit="No Limit"),IF(U164="Yes",1,2),IF(SUMIFS(WhatIf!$G:$G,WhatIf!$A:$A,U$1,WhatIf!$B:$B,U164)&lt;=price_limit,IF(U164="Yes",1,2),"")),""))</f>
        <v>1</v>
      </c>
      <c r="BE164" s="3">
        <f t="shared" si="12"/>
        <v>0</v>
      </c>
      <c r="BF164" s="3">
        <f t="shared" si="13"/>
        <v>0</v>
      </c>
      <c r="BG164" s="3">
        <f>IF(MID(highlight_pick,1,1)="#",IF(INDEX(Analysis!$C$7:$E$7,1,VALUE(MID(highlight_pick,2,1)))&lt;&gt;"",IF(INDEX($A164:$BI164,1,MATCH(INDEX(Analysis!$C$7:$E$7,1,VALUE(MID(highlight_pick,2,1))),$1:$1,0))="",0,IF(INDEX($A164:$BI164,1,MATCH(INDEX(Analysis!$C$7:$E$7,1,VALUE(MID(highlight_pick,2,1))),$1:$1,0))="Yes",1,IF(ISNUMBER(SEARCH(INDEX($A164:$BI164,1,MATCH(INDEX(Analysis!$C$7:$E$7,1,VALUE(MID(highlight_pick,2,1))),$1:$1,0)),INDEX(Analysis!$C$9:$E$9,1,VALUE(MID(highlight_pick,2,1))))),2,0))),0),0)</f>
        <v>0</v>
      </c>
      <c r="BH164" s="3">
        <f>IF(MID(highlight_pick,1,1)="#",IF(INDEX(Analysis!$C$10:$E$10,1,VALUE(MID(highlight_pick,2,1)))&lt;&gt;"",IF(INDEX($A164:$BI164,1,MATCH(INDEX(Analysis!$C$10:$E$10,1,VALUE(MID(highlight_pick,2,1))),$1:$1,0))="",0,IF(INDEX($A164:$BI164,1,MATCH(INDEX(Analysis!$C$10:$E$10,1,VALUE(MID(highlight_pick,2,1))),$1:$1,0))="Yes",1,IF(ISNUMBER(SEARCH(INDEX($A164:$BI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1</v>
      </c>
    </row>
    <row r="165" spans="1:61" ht="24.9" x14ac:dyDescent="0.3">
      <c r="A165" s="19" t="s">
        <v>35</v>
      </c>
      <c r="B165" s="4" t="s">
        <v>272</v>
      </c>
      <c r="C165" s="4" t="s">
        <v>223</v>
      </c>
      <c r="D165" s="3" t="str">
        <f t="shared" ca="1" si="10"/>
        <v/>
      </c>
      <c r="H165" s="5" t="s">
        <v>1</v>
      </c>
      <c r="I165" s="5" t="s">
        <v>1</v>
      </c>
      <c r="J165" s="5" t="s">
        <v>1</v>
      </c>
      <c r="K165" s="5" t="s">
        <v>1</v>
      </c>
      <c r="L165" s="5" t="s">
        <v>1</v>
      </c>
      <c r="M165" s="5" t="s">
        <v>1</v>
      </c>
      <c r="O165" s="6" t="s">
        <v>1</v>
      </c>
      <c r="P165" s="6" t="s">
        <v>1</v>
      </c>
      <c r="Q165" s="6" t="s">
        <v>1</v>
      </c>
      <c r="R165" s="6" t="s">
        <v>1</v>
      </c>
      <c r="U165" s="5" t="s">
        <v>1</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11"/>
        <v/>
      </c>
      <c r="AN165" s="73" t="str">
        <f>IF(OR(E165="",VLOOKUP(E$1,Services!$A$1:$B$19,2,0)="Exclude"),"",IF($D165=1,IF(OR(price_limit="",price_limit="No Limit"),IF(E165="Yes",1,2),IF(SUMIFS(WhatIf!$G:$G,WhatIf!$A:$A,E$1,WhatIf!$B:$B,E165)&lt;=price_limit,IF(E165="Yes",1,2),"")),""))</f>
        <v/>
      </c>
      <c r="AO165" s="73" t="str">
        <f>IF(OR(F165="",VLOOKUP(F$1,Services!$A$1:$B$19,2,0)="Exclude"),"",IF($D165=1,IF(OR(price_limit="",price_limit="No Limit"),IF(F165="Yes",1,2),IF(SUMIFS(WhatIf!$G:$G,WhatIf!$A:$A,F$1,WhatIf!$B:$B,F165)&lt;=price_limit,IF(F165="Yes",1,2),"")),""))</f>
        <v/>
      </c>
      <c r="AP165" s="73" t="str">
        <f>IF(OR(G165="",VLOOKUP(G$1,Services!$A$1:$B$19,2,0)="Exclude"),"",IF($D165=1,IF(OR(price_limit="",price_limit="No Limit"),IF(G165="Yes",1,2),IF(SUMIFS(WhatIf!$G:$G,WhatIf!$A:$A,G$1,WhatIf!$B:$B,G165)&lt;=price_limit,IF(G165="Yes",1,2),"")),""))</f>
        <v/>
      </c>
      <c r="AQ165" s="73" t="str">
        <f ca="1">IF(OR(H165="",VLOOKUP(H$1,Services!$A$1:$B$19,2,0)="Exclude"),"",IF($D165=1,IF(OR(price_limit="",price_limit="No Limit"),IF(H165="Yes",1,2),IF(SUMIFS(WhatIf!$G:$G,WhatIf!$A:$A,H$1,WhatIf!$B:$B,H165)&lt;=price_limit,IF(H165="Yes",1,2),"")),""))</f>
        <v/>
      </c>
      <c r="AR165" s="73" t="str">
        <f ca="1">IF(OR(I165="",VLOOKUP(I$1,Services!$A$1:$B$19,2,0)="Exclude"),"",IF($D165=1,IF(OR(price_limit="",price_limit="No Limit"),IF(I165="Yes",1,2),IF(SUMIFS(WhatIf!$G:$G,WhatIf!$A:$A,I$1,WhatIf!$B:$B,I165)&lt;=price_limit,IF(I165="Yes",1,2),"")),""))</f>
        <v/>
      </c>
      <c r="AS165" s="73" t="str">
        <f ca="1">IF(OR(J165="",VLOOKUP(J$1,Services!$A$1:$B$19,2,0)="Exclude"),"",IF($D165=1,IF(OR(price_limit="",price_limit="No Limit"),IF(J165="Yes",1,2),IF(SUMIFS(WhatIf!$G:$G,WhatIf!$A:$A,J$1,WhatIf!$B:$B,J165)&lt;=price_limit,IF(J165="Yes",1,2),"")),""))</f>
        <v/>
      </c>
      <c r="AT165" s="73" t="str">
        <f ca="1">IF(OR(K165="",VLOOKUP(K$1,Services!$A$1:$B$19,2,0)="Exclude"),"",IF($D165=1,IF(OR(price_limit="",price_limit="No Limit"),IF(K165="Yes",1,2),IF(SUMIFS(WhatIf!$G:$G,WhatIf!$A:$A,K$1,WhatIf!$B:$B,K165)&lt;=price_limit,IF(K165="Yes",1,2),"")),""))</f>
        <v/>
      </c>
      <c r="AU165" s="73" t="str">
        <f ca="1">IF(OR(L165="",VLOOKUP(L$1,Services!$A$1:$B$19,2,0)="Exclude"),"",IF($D165=1,IF(OR(price_limit="",price_limit="No Limit"),IF(L165="Yes",1,2),IF(SUMIFS(WhatIf!$G:$G,WhatIf!$A:$A,L$1,WhatIf!$B:$B,L165)&lt;=price_limit,IF(L165="Yes",1,2),"")),""))</f>
        <v/>
      </c>
      <c r="AV165" s="73" t="str">
        <f ca="1">IF(OR(M165="",VLOOKUP(M$1,Services!$A$1:$B$19,2,0)="Exclude"),"",IF($D165=1,IF(OR(price_limit="",price_limit="No Limit"),IF(M165="Yes",1,2),IF(SUMIFS(WhatIf!$G:$G,WhatIf!$A:$A,M$1,WhatIf!$B:$B,M165)&lt;=price_limit,IF(M165="Yes",1,2),"")),""))</f>
        <v/>
      </c>
      <c r="AW165" s="73" t="str">
        <f>IF(OR(N165="",VLOOKUP(N$1,Services!$A$1:$B$19,2,0)="Exclude"),"",IF($D165=1,IF(OR(price_limit="",price_limit="No Limit"),IF(N165="Yes",1,2),IF(SUMIFS(WhatIf!$G:$G,WhatIf!$A:$A,N$1,WhatIf!$B:$B,N165)&lt;=price_limit,IF(N165="Yes",1,2),"")),""))</f>
        <v/>
      </c>
      <c r="AX165" s="73" t="str">
        <f ca="1">IF(OR(O165="",VLOOKUP(O$1,Services!$A$1:$B$19,2,0)="Exclude"),"",IF($D165=1,IF(OR(price_limit="",price_limit="No Limit"),IF(O165="Yes",1,2),IF(SUMIFS(WhatIf!$G:$G,WhatIf!$A:$A,O$1,WhatIf!$B:$B,O165)&lt;=price_limit,IF(O165="Yes",1,2),"")),""))</f>
        <v/>
      </c>
      <c r="AY165" s="73" t="str">
        <f ca="1">IF(OR(P165="",VLOOKUP(P$1,Services!$A$1:$B$19,2,0)="Exclude"),"",IF($D165=1,IF(OR(price_limit="",price_limit="No Limit"),IF(P165="Yes",1,2),IF(SUMIFS(WhatIf!$G:$G,WhatIf!$A:$A,P$1,WhatIf!$B:$B,P165)&lt;=price_limit,IF(P165="Yes",1,2),"")),""))</f>
        <v/>
      </c>
      <c r="AZ165" s="73" t="str">
        <f ca="1">IF(OR(Q165="",VLOOKUP(Q$1,Services!$A$1:$B$19,2,0)="Exclude"),"",IF($D165=1,IF(OR(price_limit="",price_limit="No Limit"),IF(Q165="Yes",1,2),IF(SUMIFS(WhatIf!$G:$G,WhatIf!$A:$A,Q$1,WhatIf!$B:$B,Q165)&lt;=price_limit,IF(Q165="Yes",1,2),"")),""))</f>
        <v/>
      </c>
      <c r="BA165" s="73" t="str">
        <f ca="1">IF(OR(R165="",VLOOKUP(R$1,Services!$A$1:$B$19,2,0)="Exclude"),"",IF($D165=1,IF(OR(price_limit="",price_limit="No Limit"),IF(R165="Yes",1,2),IF(SUMIFS(WhatIf!$G:$G,WhatIf!$A:$A,R$1,WhatIf!$B:$B,R165)&lt;=price_limit,IF(R165="Yes",1,2),"")),""))</f>
        <v/>
      </c>
      <c r="BB165" s="73" t="str">
        <f>IF(OR(S165="",VLOOKUP(S$1,Services!$A$1:$B$19,2,0)="Exclude"),"",IF($D165=1,IF(OR(price_limit="",price_limit="No Limit"),IF(S165="Yes",1,2),IF(SUMIFS(WhatIf!$G:$G,WhatIf!$A:$A,S$1,WhatIf!$B:$B,S165)&lt;=price_limit,IF(S165="Yes",1,2),"")),""))</f>
        <v/>
      </c>
      <c r="BC165" s="73" t="str">
        <f>IF(OR(T165="",VLOOKUP(T$1,Services!$A$1:$B$19,2,0)="Exclude"),"",IF($D165=1,IF(OR(price_limit="",price_limit="No Limit"),IF(T165="Yes",1,2),IF(SUMIFS(WhatIf!$G:$G,WhatIf!$A:$A,T$1,WhatIf!$B:$B,T165)&lt;=price_limit,IF(T165="Yes",1,2),"")),""))</f>
        <v/>
      </c>
      <c r="BD165" s="73" t="str">
        <f ca="1">IF(OR(U165="",VLOOKUP(U$1,Services!$A$1:$B$19,2,0)="Exclude"),"",IF($D165=1,IF(OR(price_limit="",price_limit="No Limit"),IF(U165="Yes",1,2),IF(SUMIFS(WhatIf!$G:$G,WhatIf!$A:$A,U$1,WhatIf!$B:$B,U165)&lt;=price_limit,IF(U165="Yes",1,2),"")),""))</f>
        <v/>
      </c>
      <c r="BE165" s="3">
        <f t="shared" si="12"/>
        <v>0</v>
      </c>
      <c r="BF165" s="3">
        <f t="shared" si="13"/>
        <v>0</v>
      </c>
      <c r="BG165" s="3">
        <f>IF(MID(highlight_pick,1,1)="#",IF(INDEX(Analysis!$C$7:$E$7,1,VALUE(MID(highlight_pick,2,1)))&lt;&gt;"",IF(INDEX($A165:$BI165,1,MATCH(INDEX(Analysis!$C$7:$E$7,1,VALUE(MID(highlight_pick,2,1))),$1:$1,0))="",0,IF(INDEX($A165:$BI165,1,MATCH(INDEX(Analysis!$C$7:$E$7,1,VALUE(MID(highlight_pick,2,1))),$1:$1,0))="Yes",1,IF(ISNUMBER(SEARCH(INDEX($A165:$BI165,1,MATCH(INDEX(Analysis!$C$7:$E$7,1,VALUE(MID(highlight_pick,2,1))),$1:$1,0)),INDEX(Analysis!$C$9:$E$9,1,VALUE(MID(highlight_pick,2,1))))),2,0))),0),0)</f>
        <v>0</v>
      </c>
      <c r="BH165" s="3">
        <f>IF(MID(highlight_pick,1,1)="#",IF(INDEX(Analysis!$C$10:$E$10,1,VALUE(MID(highlight_pick,2,1)))&lt;&gt;"",IF(INDEX($A165:$BI165,1,MATCH(INDEX(Analysis!$C$10:$E$10,1,VALUE(MID(highlight_pick,2,1))),$1:$1,0))="",0,IF(INDEX($A165:$BI165,1,MATCH(INDEX(Analysis!$C$10:$E$10,1,VALUE(MID(highlight_pick,2,1))),$1:$1,0))="Yes",1,IF(ISNUMBER(SEARCH(INDEX($A165:$BI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row>
    <row r="166" spans="1:61" x14ac:dyDescent="0.3">
      <c r="A166" s="19" t="s">
        <v>325</v>
      </c>
      <c r="B166" s="4" t="s">
        <v>247</v>
      </c>
      <c r="C166" s="4" t="s">
        <v>215</v>
      </c>
      <c r="D166" s="3" t="str">
        <f t="shared" ca="1" si="10"/>
        <v/>
      </c>
      <c r="Q166" s="5" t="s">
        <v>215</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11"/>
        <v/>
      </c>
      <c r="AN166" s="73" t="str">
        <f>IF(OR(E166="",VLOOKUP(E$1,Services!$A$1:$B$19,2,0)="Exclude"),"",IF($D166=1,IF(OR(price_limit="",price_limit="No Limit"),IF(E166="Yes",1,2),IF(SUMIFS(WhatIf!$G:$G,WhatIf!$A:$A,E$1,WhatIf!$B:$B,E166)&lt;=price_limit,IF(E166="Yes",1,2),"")),""))</f>
        <v/>
      </c>
      <c r="AO166" s="73" t="str">
        <f>IF(OR(F166="",VLOOKUP(F$1,Services!$A$1:$B$19,2,0)="Exclude"),"",IF($D166=1,IF(OR(price_limit="",price_limit="No Limit"),IF(F166="Yes",1,2),IF(SUMIFS(WhatIf!$G:$G,WhatIf!$A:$A,F$1,WhatIf!$B:$B,F166)&lt;=price_limit,IF(F166="Yes",1,2),"")),""))</f>
        <v/>
      </c>
      <c r="AP166" s="73" t="str">
        <f>IF(OR(G166="",VLOOKUP(G$1,Services!$A$1:$B$19,2,0)="Exclude"),"",IF($D166=1,IF(OR(price_limit="",price_limit="No Limit"),IF(G166="Yes",1,2),IF(SUMIFS(WhatIf!$G:$G,WhatIf!$A:$A,G$1,WhatIf!$B:$B,G166)&lt;=price_limit,IF(G166="Yes",1,2),"")),""))</f>
        <v/>
      </c>
      <c r="AQ166" s="73" t="str">
        <f>IF(OR(H166="",VLOOKUP(H$1,Services!$A$1:$B$19,2,0)="Exclude"),"",IF($D166=1,IF(OR(price_limit="",price_limit="No Limit"),IF(H166="Yes",1,2),IF(SUMIFS(WhatIf!$G:$G,WhatIf!$A:$A,H$1,WhatIf!$B:$B,H166)&lt;=price_limit,IF(H166="Yes",1,2),"")),""))</f>
        <v/>
      </c>
      <c r="AR166" s="73" t="str">
        <f>IF(OR(I166="",VLOOKUP(I$1,Services!$A$1:$B$19,2,0)="Exclude"),"",IF($D166=1,IF(OR(price_limit="",price_limit="No Limit"),IF(I166="Yes",1,2),IF(SUMIFS(WhatIf!$G:$G,WhatIf!$A:$A,I$1,WhatIf!$B:$B,I166)&lt;=price_limit,IF(I166="Yes",1,2),"")),""))</f>
        <v/>
      </c>
      <c r="AS166" s="73" t="str">
        <f>IF(OR(J166="",VLOOKUP(J$1,Services!$A$1:$B$19,2,0)="Exclude"),"",IF($D166=1,IF(OR(price_limit="",price_limit="No Limit"),IF(J166="Yes",1,2),IF(SUMIFS(WhatIf!$G:$G,WhatIf!$A:$A,J$1,WhatIf!$B:$B,J166)&lt;=price_limit,IF(J166="Yes",1,2),"")),""))</f>
        <v/>
      </c>
      <c r="AT166" s="73" t="str">
        <f>IF(OR(K166="",VLOOKUP(K$1,Services!$A$1:$B$19,2,0)="Exclude"),"",IF($D166=1,IF(OR(price_limit="",price_limit="No Limit"),IF(K166="Yes",1,2),IF(SUMIFS(WhatIf!$G:$G,WhatIf!$A:$A,K$1,WhatIf!$B:$B,K166)&lt;=price_limit,IF(K166="Yes",1,2),"")),""))</f>
        <v/>
      </c>
      <c r="AU166" s="73" t="str">
        <f>IF(OR(L166="",VLOOKUP(L$1,Services!$A$1:$B$19,2,0)="Exclude"),"",IF($D166=1,IF(OR(price_limit="",price_limit="No Limit"),IF(L166="Yes",1,2),IF(SUMIFS(WhatIf!$G:$G,WhatIf!$A:$A,L$1,WhatIf!$B:$B,L166)&lt;=price_limit,IF(L166="Yes",1,2),"")),""))</f>
        <v/>
      </c>
      <c r="AV166" s="73" t="str">
        <f>IF(OR(M166="",VLOOKUP(M$1,Services!$A$1:$B$19,2,0)="Exclude"),"",IF($D166=1,IF(OR(price_limit="",price_limit="No Limit"),IF(M166="Yes",1,2),IF(SUMIFS(WhatIf!$G:$G,WhatIf!$A:$A,M$1,WhatIf!$B:$B,M166)&lt;=price_limit,IF(M166="Yes",1,2),"")),""))</f>
        <v/>
      </c>
      <c r="AW166" s="73" t="str">
        <f>IF(OR(N166="",VLOOKUP(N$1,Services!$A$1:$B$19,2,0)="Exclude"),"",IF($D166=1,IF(OR(price_limit="",price_limit="No Limit"),IF(N166="Yes",1,2),IF(SUMIFS(WhatIf!$G:$G,WhatIf!$A:$A,N$1,WhatIf!$B:$B,N166)&lt;=price_limit,IF(N166="Yes",1,2),"")),""))</f>
        <v/>
      </c>
      <c r="AX166" s="73" t="str">
        <f>IF(OR(O166="",VLOOKUP(O$1,Services!$A$1:$B$19,2,0)="Exclude"),"",IF($D166=1,IF(OR(price_limit="",price_limit="No Limit"),IF(O166="Yes",1,2),IF(SUMIFS(WhatIf!$G:$G,WhatIf!$A:$A,O$1,WhatIf!$B:$B,O166)&lt;=price_limit,IF(O166="Yes",1,2),"")),""))</f>
        <v/>
      </c>
      <c r="AY166" s="73" t="str">
        <f>IF(OR(P166="",VLOOKUP(P$1,Services!$A$1:$B$19,2,0)="Exclude"),"",IF($D166=1,IF(OR(price_limit="",price_limit="No Limit"),IF(P166="Yes",1,2),IF(SUMIFS(WhatIf!$G:$G,WhatIf!$A:$A,P$1,WhatIf!$B:$B,P166)&lt;=price_limit,IF(P166="Yes",1,2),"")),""))</f>
        <v/>
      </c>
      <c r="AZ166" s="73" t="str">
        <f ca="1">IF(OR(Q166="",VLOOKUP(Q$1,Services!$A$1:$B$19,2,0)="Exclude"),"",IF($D166=1,IF(OR(price_limit="",price_limit="No Limit"),IF(Q166="Yes",1,2),IF(SUMIFS(WhatIf!$G:$G,WhatIf!$A:$A,Q$1,WhatIf!$B:$B,Q166)&lt;=price_limit,IF(Q166="Yes",1,2),"")),""))</f>
        <v/>
      </c>
      <c r="BA166" s="73" t="str">
        <f>IF(OR(R166="",VLOOKUP(R$1,Services!$A$1:$B$19,2,0)="Exclude"),"",IF($D166=1,IF(OR(price_limit="",price_limit="No Limit"),IF(R166="Yes",1,2),IF(SUMIFS(WhatIf!$G:$G,WhatIf!$A:$A,R$1,WhatIf!$B:$B,R166)&lt;=price_limit,IF(R166="Yes",1,2),"")),""))</f>
        <v/>
      </c>
      <c r="BB166" s="73" t="str">
        <f>IF(OR(S166="",VLOOKUP(S$1,Services!$A$1:$B$19,2,0)="Exclude"),"",IF($D166=1,IF(OR(price_limit="",price_limit="No Limit"),IF(S166="Yes",1,2),IF(SUMIFS(WhatIf!$G:$G,WhatIf!$A:$A,S$1,WhatIf!$B:$B,S166)&lt;=price_limit,IF(S166="Yes",1,2),"")),""))</f>
        <v/>
      </c>
      <c r="BC166" s="73" t="str">
        <f>IF(OR(T166="",VLOOKUP(T$1,Services!$A$1:$B$19,2,0)="Exclude"),"",IF($D166=1,IF(OR(price_limit="",price_limit="No Limit"),IF(T166="Yes",1,2),IF(SUMIFS(WhatIf!$G:$G,WhatIf!$A:$A,T$1,WhatIf!$B:$B,T166)&lt;=price_limit,IF(T166="Yes",1,2),"")),""))</f>
        <v/>
      </c>
      <c r="BD166" s="73" t="str">
        <f>IF(OR(U166="",VLOOKUP(U$1,Services!$A$1:$B$19,2,0)="Exclude"),"",IF($D166=1,IF(OR(price_limit="",price_limit="No Limit"),IF(U166="Yes",1,2),IF(SUMIFS(WhatIf!$G:$G,WhatIf!$A:$A,U$1,WhatIf!$B:$B,U166)&lt;=price_limit,IF(U166="Yes",1,2),"")),""))</f>
        <v/>
      </c>
      <c r="BE166" s="3">
        <f t="shared" si="12"/>
        <v>0</v>
      </c>
      <c r="BF166" s="3">
        <f t="shared" si="13"/>
        <v>0</v>
      </c>
      <c r="BG166" s="3">
        <f>IF(MID(highlight_pick,1,1)="#",IF(INDEX(Analysis!$C$7:$E$7,1,VALUE(MID(highlight_pick,2,1)))&lt;&gt;"",IF(INDEX($A166:$BI166,1,MATCH(INDEX(Analysis!$C$7:$E$7,1,VALUE(MID(highlight_pick,2,1))),$1:$1,0))="",0,IF(INDEX($A166:$BI166,1,MATCH(INDEX(Analysis!$C$7:$E$7,1,VALUE(MID(highlight_pick,2,1))),$1:$1,0))="Yes",1,IF(ISNUMBER(SEARCH(INDEX($A166:$BI166,1,MATCH(INDEX(Analysis!$C$7:$E$7,1,VALUE(MID(highlight_pick,2,1))),$1:$1,0)),INDEX(Analysis!$C$9:$E$9,1,VALUE(MID(highlight_pick,2,1))))),2,0))),0),0)</f>
        <v>0</v>
      </c>
      <c r="BH166" s="3">
        <f>IF(MID(highlight_pick,1,1)="#",IF(INDEX(Analysis!$C$10:$E$10,1,VALUE(MID(highlight_pick,2,1)))&lt;&gt;"",IF(INDEX($A166:$BI166,1,MATCH(INDEX(Analysis!$C$10:$E$10,1,VALUE(MID(highlight_pick,2,1))),$1:$1,0))="",0,IF(INDEX($A166:$BI166,1,MATCH(INDEX(Analysis!$C$10:$E$10,1,VALUE(MID(highlight_pick,2,1))),$1:$1,0))="Yes",1,IF(ISNUMBER(SEARCH(INDEX($A166:$BI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row>
    <row r="167" spans="1:61" ht="24.9" x14ac:dyDescent="0.3">
      <c r="A167" s="19" t="s">
        <v>762</v>
      </c>
      <c r="B167" s="4" t="s">
        <v>247</v>
      </c>
      <c r="C167" s="4" t="s">
        <v>480</v>
      </c>
      <c r="D167" s="3" t="str">
        <f t="shared" ca="1" si="10"/>
        <v/>
      </c>
      <c r="Q167" s="5" t="s">
        <v>215</v>
      </c>
      <c r="R167" s="5" t="s">
        <v>858</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11"/>
        <v/>
      </c>
      <c r="AN167" s="73" t="str">
        <f>IF(OR(E167="",VLOOKUP(E$1,Services!$A$1:$B$19,2,0)="Exclude"),"",IF($D167=1,IF(OR(price_limit="",price_limit="No Limit"),IF(E167="Yes",1,2),IF(SUMIFS(WhatIf!$G:$G,WhatIf!$A:$A,E$1,WhatIf!$B:$B,E167)&lt;=price_limit,IF(E167="Yes",1,2),"")),""))</f>
        <v/>
      </c>
      <c r="AO167" s="73" t="str">
        <f>IF(OR(F167="",VLOOKUP(F$1,Services!$A$1:$B$19,2,0)="Exclude"),"",IF($D167=1,IF(OR(price_limit="",price_limit="No Limit"),IF(F167="Yes",1,2),IF(SUMIFS(WhatIf!$G:$G,WhatIf!$A:$A,F$1,WhatIf!$B:$B,F167)&lt;=price_limit,IF(F167="Yes",1,2),"")),""))</f>
        <v/>
      </c>
      <c r="AP167" s="73" t="str">
        <f>IF(OR(G167="",VLOOKUP(G$1,Services!$A$1:$B$19,2,0)="Exclude"),"",IF($D167=1,IF(OR(price_limit="",price_limit="No Limit"),IF(G167="Yes",1,2),IF(SUMIFS(WhatIf!$G:$G,WhatIf!$A:$A,G$1,WhatIf!$B:$B,G167)&lt;=price_limit,IF(G167="Yes",1,2),"")),""))</f>
        <v/>
      </c>
      <c r="AQ167" s="73" t="str">
        <f>IF(OR(H167="",VLOOKUP(H$1,Services!$A$1:$B$19,2,0)="Exclude"),"",IF($D167=1,IF(OR(price_limit="",price_limit="No Limit"),IF(H167="Yes",1,2),IF(SUMIFS(WhatIf!$G:$G,WhatIf!$A:$A,H$1,WhatIf!$B:$B,H167)&lt;=price_limit,IF(H167="Yes",1,2),"")),""))</f>
        <v/>
      </c>
      <c r="AR167" s="73" t="str">
        <f>IF(OR(I167="",VLOOKUP(I$1,Services!$A$1:$B$19,2,0)="Exclude"),"",IF($D167=1,IF(OR(price_limit="",price_limit="No Limit"),IF(I167="Yes",1,2),IF(SUMIFS(WhatIf!$G:$G,WhatIf!$A:$A,I$1,WhatIf!$B:$B,I167)&lt;=price_limit,IF(I167="Yes",1,2),"")),""))</f>
        <v/>
      </c>
      <c r="AS167" s="73" t="str">
        <f>IF(OR(J167="",VLOOKUP(J$1,Services!$A$1:$B$19,2,0)="Exclude"),"",IF($D167=1,IF(OR(price_limit="",price_limit="No Limit"),IF(J167="Yes",1,2),IF(SUMIFS(WhatIf!$G:$G,WhatIf!$A:$A,J$1,WhatIf!$B:$B,J167)&lt;=price_limit,IF(J167="Yes",1,2),"")),""))</f>
        <v/>
      </c>
      <c r="AT167" s="73" t="str">
        <f>IF(OR(K167="",VLOOKUP(K$1,Services!$A$1:$B$19,2,0)="Exclude"),"",IF($D167=1,IF(OR(price_limit="",price_limit="No Limit"),IF(K167="Yes",1,2),IF(SUMIFS(WhatIf!$G:$G,WhatIf!$A:$A,K$1,WhatIf!$B:$B,K167)&lt;=price_limit,IF(K167="Yes",1,2),"")),""))</f>
        <v/>
      </c>
      <c r="AU167" s="73" t="str">
        <f>IF(OR(L167="",VLOOKUP(L$1,Services!$A$1:$B$19,2,0)="Exclude"),"",IF($D167=1,IF(OR(price_limit="",price_limit="No Limit"),IF(L167="Yes",1,2),IF(SUMIFS(WhatIf!$G:$G,WhatIf!$A:$A,L$1,WhatIf!$B:$B,L167)&lt;=price_limit,IF(L167="Yes",1,2),"")),""))</f>
        <v/>
      </c>
      <c r="AV167" s="73" t="str">
        <f>IF(OR(M167="",VLOOKUP(M$1,Services!$A$1:$B$19,2,0)="Exclude"),"",IF($D167=1,IF(OR(price_limit="",price_limit="No Limit"),IF(M167="Yes",1,2),IF(SUMIFS(WhatIf!$G:$G,WhatIf!$A:$A,M$1,WhatIf!$B:$B,M167)&lt;=price_limit,IF(M167="Yes",1,2),"")),""))</f>
        <v/>
      </c>
      <c r="AW167" s="73" t="str">
        <f>IF(OR(N167="",VLOOKUP(N$1,Services!$A$1:$B$19,2,0)="Exclude"),"",IF($D167=1,IF(OR(price_limit="",price_limit="No Limit"),IF(N167="Yes",1,2),IF(SUMIFS(WhatIf!$G:$G,WhatIf!$A:$A,N$1,WhatIf!$B:$B,N167)&lt;=price_limit,IF(N167="Yes",1,2),"")),""))</f>
        <v/>
      </c>
      <c r="AX167" s="73" t="str">
        <f>IF(OR(O167="",VLOOKUP(O$1,Services!$A$1:$B$19,2,0)="Exclude"),"",IF($D167=1,IF(OR(price_limit="",price_limit="No Limit"),IF(O167="Yes",1,2),IF(SUMIFS(WhatIf!$G:$G,WhatIf!$A:$A,O$1,WhatIf!$B:$B,O167)&lt;=price_limit,IF(O167="Yes",1,2),"")),""))</f>
        <v/>
      </c>
      <c r="AY167" s="73" t="str">
        <f>IF(OR(P167="",VLOOKUP(P$1,Services!$A$1:$B$19,2,0)="Exclude"),"",IF($D167=1,IF(OR(price_limit="",price_limit="No Limit"),IF(P167="Yes",1,2),IF(SUMIFS(WhatIf!$G:$G,WhatIf!$A:$A,P$1,WhatIf!$B:$B,P167)&lt;=price_limit,IF(P167="Yes",1,2),"")),""))</f>
        <v/>
      </c>
      <c r="AZ167" s="73" t="str">
        <f ca="1">IF(OR(Q167="",VLOOKUP(Q$1,Services!$A$1:$B$19,2,0)="Exclude"),"",IF($D167=1,IF(OR(price_limit="",price_limit="No Limit"),IF(Q167="Yes",1,2),IF(SUMIFS(WhatIf!$G:$G,WhatIf!$A:$A,Q$1,WhatIf!$B:$B,Q167)&lt;=price_limit,IF(Q167="Yes",1,2),"")),""))</f>
        <v/>
      </c>
      <c r="BA167" s="73" t="str">
        <f ca="1">IF(OR(R167="",VLOOKUP(R$1,Services!$A$1:$B$19,2,0)="Exclude"),"",IF($D167=1,IF(OR(price_limit="",price_limit="No Limit"),IF(R167="Yes",1,2),IF(SUMIFS(WhatIf!$G:$G,WhatIf!$A:$A,R$1,WhatIf!$B:$B,R167)&lt;=price_limit,IF(R167="Yes",1,2),"")),""))</f>
        <v/>
      </c>
      <c r="BB167" s="73" t="str">
        <f>IF(OR(S167="",VLOOKUP(S$1,Services!$A$1:$B$19,2,0)="Exclude"),"",IF($D167=1,IF(OR(price_limit="",price_limit="No Limit"),IF(S167="Yes",1,2),IF(SUMIFS(WhatIf!$G:$G,WhatIf!$A:$A,S$1,WhatIf!$B:$B,S167)&lt;=price_limit,IF(S167="Yes",1,2),"")),""))</f>
        <v/>
      </c>
      <c r="BC167" s="73" t="str">
        <f>IF(OR(T167="",VLOOKUP(T$1,Services!$A$1:$B$19,2,0)="Exclude"),"",IF($D167=1,IF(OR(price_limit="",price_limit="No Limit"),IF(T167="Yes",1,2),IF(SUMIFS(WhatIf!$G:$G,WhatIf!$A:$A,T$1,WhatIf!$B:$B,T167)&lt;=price_limit,IF(T167="Yes",1,2),"")),""))</f>
        <v/>
      </c>
      <c r="BD167" s="73" t="str">
        <f>IF(OR(U167="",VLOOKUP(U$1,Services!$A$1:$B$19,2,0)="Exclude"),"",IF($D167=1,IF(OR(price_limit="",price_limit="No Limit"),IF(U167="Yes",1,2),IF(SUMIFS(WhatIf!$G:$G,WhatIf!$A:$A,U$1,WhatIf!$B:$B,U167)&lt;=price_limit,IF(U167="Yes",1,2),"")),""))</f>
        <v/>
      </c>
      <c r="BE167" s="3">
        <f t="shared" si="12"/>
        <v>0</v>
      </c>
      <c r="BF167" s="3">
        <f t="shared" si="13"/>
        <v>0</v>
      </c>
      <c r="BG167" s="3">
        <f>IF(MID(highlight_pick,1,1)="#",IF(INDEX(Analysis!$C$7:$E$7,1,VALUE(MID(highlight_pick,2,1)))&lt;&gt;"",IF(INDEX($A167:$BI167,1,MATCH(INDEX(Analysis!$C$7:$E$7,1,VALUE(MID(highlight_pick,2,1))),$1:$1,0))="",0,IF(INDEX($A167:$BI167,1,MATCH(INDEX(Analysis!$C$7:$E$7,1,VALUE(MID(highlight_pick,2,1))),$1:$1,0))="Yes",1,IF(ISNUMBER(SEARCH(INDEX($A167:$BI167,1,MATCH(INDEX(Analysis!$C$7:$E$7,1,VALUE(MID(highlight_pick,2,1))),$1:$1,0)),INDEX(Analysis!$C$9:$E$9,1,VALUE(MID(highlight_pick,2,1))))),2,0))),0),0)</f>
        <v>0</v>
      </c>
      <c r="BH167" s="3">
        <f>IF(MID(highlight_pick,1,1)="#",IF(INDEX(Analysis!$C$10:$E$10,1,VALUE(MID(highlight_pick,2,1)))&lt;&gt;"",IF(INDEX($A167:$BI167,1,MATCH(INDEX(Analysis!$C$10:$E$10,1,VALUE(MID(highlight_pick,2,1))),$1:$1,0))="",0,IF(INDEX($A167:$BI167,1,MATCH(INDEX(Analysis!$C$10:$E$10,1,VALUE(MID(highlight_pick,2,1))),$1:$1,0))="Yes",1,IF(ISNUMBER(SEARCH(INDEX($A167:$BI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row>
    <row r="168" spans="1:61" ht="24.9" x14ac:dyDescent="0.3">
      <c r="A168" s="19" t="s">
        <v>109</v>
      </c>
      <c r="B168" s="4" t="s">
        <v>247</v>
      </c>
      <c r="C168" s="4" t="s">
        <v>214</v>
      </c>
      <c r="D168" s="3" t="str">
        <f t="shared" ca="1" si="10"/>
        <v/>
      </c>
      <c r="H168" s="5" t="s">
        <v>519</v>
      </c>
      <c r="I168" s="5" t="s">
        <v>519</v>
      </c>
      <c r="J168" s="5" t="s">
        <v>519</v>
      </c>
      <c r="K168" s="5" t="s">
        <v>519</v>
      </c>
      <c r="L168" s="5" t="s">
        <v>519</v>
      </c>
      <c r="M168" s="5" t="s">
        <v>519</v>
      </c>
      <c r="N168" s="5" t="s">
        <v>1</v>
      </c>
      <c r="Q168" s="5" t="s">
        <v>318</v>
      </c>
      <c r="R168" s="5" t="s">
        <v>1</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11"/>
        <v/>
      </c>
      <c r="AN168" s="73" t="str">
        <f>IF(OR(E168="",VLOOKUP(E$1,Services!$A$1:$B$19,2,0)="Exclude"),"",IF($D168=1,IF(OR(price_limit="",price_limit="No Limit"),IF(E168="Yes",1,2),IF(SUMIFS(WhatIf!$G:$G,WhatIf!$A:$A,E$1,WhatIf!$B:$B,E168)&lt;=price_limit,IF(E168="Yes",1,2),"")),""))</f>
        <v/>
      </c>
      <c r="AO168" s="73" t="str">
        <f>IF(OR(F168="",VLOOKUP(F$1,Services!$A$1:$B$19,2,0)="Exclude"),"",IF($D168=1,IF(OR(price_limit="",price_limit="No Limit"),IF(F168="Yes",1,2),IF(SUMIFS(WhatIf!$G:$G,WhatIf!$A:$A,F$1,WhatIf!$B:$B,F168)&lt;=price_limit,IF(F168="Yes",1,2),"")),""))</f>
        <v/>
      </c>
      <c r="AP168" s="73" t="str">
        <f>IF(OR(G168="",VLOOKUP(G$1,Services!$A$1:$B$19,2,0)="Exclude"),"",IF($D168=1,IF(OR(price_limit="",price_limit="No Limit"),IF(G168="Yes",1,2),IF(SUMIFS(WhatIf!$G:$G,WhatIf!$A:$A,G$1,WhatIf!$B:$B,G168)&lt;=price_limit,IF(G168="Yes",1,2),"")),""))</f>
        <v/>
      </c>
      <c r="AQ168" s="73" t="str">
        <f ca="1">IF(OR(H168="",VLOOKUP(H$1,Services!$A$1:$B$19,2,0)="Exclude"),"",IF($D168=1,IF(OR(price_limit="",price_limit="No Limit"),IF(H168="Yes",1,2),IF(SUMIFS(WhatIf!$G:$G,WhatIf!$A:$A,H$1,WhatIf!$B:$B,H168)&lt;=price_limit,IF(H168="Yes",1,2),"")),""))</f>
        <v/>
      </c>
      <c r="AR168" s="73" t="str">
        <f ca="1">IF(OR(I168="",VLOOKUP(I$1,Services!$A$1:$B$19,2,0)="Exclude"),"",IF($D168=1,IF(OR(price_limit="",price_limit="No Limit"),IF(I168="Yes",1,2),IF(SUMIFS(WhatIf!$G:$G,WhatIf!$A:$A,I$1,WhatIf!$B:$B,I168)&lt;=price_limit,IF(I168="Yes",1,2),"")),""))</f>
        <v/>
      </c>
      <c r="AS168" s="73" t="str">
        <f ca="1">IF(OR(J168="",VLOOKUP(J$1,Services!$A$1:$B$19,2,0)="Exclude"),"",IF($D168=1,IF(OR(price_limit="",price_limit="No Limit"),IF(J168="Yes",1,2),IF(SUMIFS(WhatIf!$G:$G,WhatIf!$A:$A,J$1,WhatIf!$B:$B,J168)&lt;=price_limit,IF(J168="Yes",1,2),"")),""))</f>
        <v/>
      </c>
      <c r="AT168" s="73" t="str">
        <f ca="1">IF(OR(K168="",VLOOKUP(K$1,Services!$A$1:$B$19,2,0)="Exclude"),"",IF($D168=1,IF(OR(price_limit="",price_limit="No Limit"),IF(K168="Yes",1,2),IF(SUMIFS(WhatIf!$G:$G,WhatIf!$A:$A,K$1,WhatIf!$B:$B,K168)&lt;=price_limit,IF(K168="Yes",1,2),"")),""))</f>
        <v/>
      </c>
      <c r="AU168" s="73" t="str">
        <f ca="1">IF(OR(L168="",VLOOKUP(L$1,Services!$A$1:$B$19,2,0)="Exclude"),"",IF($D168=1,IF(OR(price_limit="",price_limit="No Limit"),IF(L168="Yes",1,2),IF(SUMIFS(WhatIf!$G:$G,WhatIf!$A:$A,L$1,WhatIf!$B:$B,L168)&lt;=price_limit,IF(L168="Yes",1,2),"")),""))</f>
        <v/>
      </c>
      <c r="AV168" s="73" t="str">
        <f ca="1">IF(OR(M168="",VLOOKUP(M$1,Services!$A$1:$B$19,2,0)="Exclude"),"",IF($D168=1,IF(OR(price_limit="",price_limit="No Limit"),IF(M168="Yes",1,2),IF(SUMIFS(WhatIf!$G:$G,WhatIf!$A:$A,M$1,WhatIf!$B:$B,M168)&lt;=price_limit,IF(M168="Yes",1,2),"")),""))</f>
        <v/>
      </c>
      <c r="AW168" s="73" t="str">
        <f ca="1">IF(OR(N168="",VLOOKUP(N$1,Services!$A$1:$B$19,2,0)="Exclude"),"",IF($D168=1,IF(OR(price_limit="",price_limit="No Limit"),IF(N168="Yes",1,2),IF(SUMIFS(WhatIf!$G:$G,WhatIf!$A:$A,N$1,WhatIf!$B:$B,N168)&lt;=price_limit,IF(N168="Yes",1,2),"")),""))</f>
        <v/>
      </c>
      <c r="AX168" s="73" t="str">
        <f>IF(OR(O168="",VLOOKUP(O$1,Services!$A$1:$B$19,2,0)="Exclude"),"",IF($D168=1,IF(OR(price_limit="",price_limit="No Limit"),IF(O168="Yes",1,2),IF(SUMIFS(WhatIf!$G:$G,WhatIf!$A:$A,O$1,WhatIf!$B:$B,O168)&lt;=price_limit,IF(O168="Yes",1,2),"")),""))</f>
        <v/>
      </c>
      <c r="AY168" s="73" t="str">
        <f>IF(OR(P168="",VLOOKUP(P$1,Services!$A$1:$B$19,2,0)="Exclude"),"",IF($D168=1,IF(OR(price_limit="",price_limit="No Limit"),IF(P168="Yes",1,2),IF(SUMIFS(WhatIf!$G:$G,WhatIf!$A:$A,P$1,WhatIf!$B:$B,P168)&lt;=price_limit,IF(P168="Yes",1,2),"")),""))</f>
        <v/>
      </c>
      <c r="AZ168" s="73" t="str">
        <f ca="1">IF(OR(Q168="",VLOOKUP(Q$1,Services!$A$1:$B$19,2,0)="Exclude"),"",IF($D168=1,IF(OR(price_limit="",price_limit="No Limit"),IF(Q168="Yes",1,2),IF(SUMIFS(WhatIf!$G:$G,WhatIf!$A:$A,Q$1,WhatIf!$B:$B,Q168)&lt;=price_limit,IF(Q168="Yes",1,2),"")),""))</f>
        <v/>
      </c>
      <c r="BA168" s="73" t="str">
        <f ca="1">IF(OR(R168="",VLOOKUP(R$1,Services!$A$1:$B$19,2,0)="Exclude"),"",IF($D168=1,IF(OR(price_limit="",price_limit="No Limit"),IF(R168="Yes",1,2),IF(SUMIFS(WhatIf!$G:$G,WhatIf!$A:$A,R$1,WhatIf!$B:$B,R168)&lt;=price_limit,IF(R168="Yes",1,2),"")),""))</f>
        <v/>
      </c>
      <c r="BB168" s="73" t="str">
        <f>IF(OR(S168="",VLOOKUP(S$1,Services!$A$1:$B$19,2,0)="Exclude"),"",IF($D168=1,IF(OR(price_limit="",price_limit="No Limit"),IF(S168="Yes",1,2),IF(SUMIFS(WhatIf!$G:$G,WhatIf!$A:$A,S$1,WhatIf!$B:$B,S168)&lt;=price_limit,IF(S168="Yes",1,2),"")),""))</f>
        <v/>
      </c>
      <c r="BC168" s="73" t="str">
        <f>IF(OR(T168="",VLOOKUP(T$1,Services!$A$1:$B$19,2,0)="Exclude"),"",IF($D168=1,IF(OR(price_limit="",price_limit="No Limit"),IF(T168="Yes",1,2),IF(SUMIFS(WhatIf!$G:$G,WhatIf!$A:$A,T$1,WhatIf!$B:$B,T168)&lt;=price_limit,IF(T168="Yes",1,2),"")),""))</f>
        <v/>
      </c>
      <c r="BD168" s="73" t="str">
        <f>IF(OR(U168="",VLOOKUP(U$1,Services!$A$1:$B$19,2,0)="Exclude"),"",IF($D168=1,IF(OR(price_limit="",price_limit="No Limit"),IF(U168="Yes",1,2),IF(SUMIFS(WhatIf!$G:$G,WhatIf!$A:$A,U$1,WhatIf!$B:$B,U168)&lt;=price_limit,IF(U168="Yes",1,2),"")),""))</f>
        <v/>
      </c>
      <c r="BE168" s="3">
        <f t="shared" si="12"/>
        <v>0</v>
      </c>
      <c r="BF168" s="3">
        <f t="shared" si="13"/>
        <v>0</v>
      </c>
      <c r="BG168" s="3">
        <f>IF(MID(highlight_pick,1,1)="#",IF(INDEX(Analysis!$C$7:$E$7,1,VALUE(MID(highlight_pick,2,1)))&lt;&gt;"",IF(INDEX($A168:$BI168,1,MATCH(INDEX(Analysis!$C$7:$E$7,1,VALUE(MID(highlight_pick,2,1))),$1:$1,0))="",0,IF(INDEX($A168:$BI168,1,MATCH(INDEX(Analysis!$C$7:$E$7,1,VALUE(MID(highlight_pick,2,1))),$1:$1,0))="Yes",1,IF(ISNUMBER(SEARCH(INDEX($A168:$BI168,1,MATCH(INDEX(Analysis!$C$7:$E$7,1,VALUE(MID(highlight_pick,2,1))),$1:$1,0)),INDEX(Analysis!$C$9:$E$9,1,VALUE(MID(highlight_pick,2,1))))),2,0))),0),0)</f>
        <v>0</v>
      </c>
      <c r="BH168" s="3">
        <f>IF(MID(highlight_pick,1,1)="#",IF(INDEX(Analysis!$C$10:$E$10,1,VALUE(MID(highlight_pick,2,1)))&lt;&gt;"",IF(INDEX($A168:$BI168,1,MATCH(INDEX(Analysis!$C$10:$E$10,1,VALUE(MID(highlight_pick,2,1))),$1:$1,0))="",0,IF(INDEX($A168:$BI168,1,MATCH(INDEX(Analysis!$C$10:$E$10,1,VALUE(MID(highlight_pick,2,1))),$1:$1,0))="Yes",1,IF(ISNUMBER(SEARCH(INDEX($A168:$BI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row>
    <row r="169" spans="1:61" ht="24.9" x14ac:dyDescent="0.3">
      <c r="A169" s="19" t="s">
        <v>36</v>
      </c>
      <c r="B169" s="4" t="s">
        <v>289</v>
      </c>
      <c r="C169" s="4" t="s">
        <v>223</v>
      </c>
      <c r="D169" s="3" t="str">
        <f t="shared" ca="1" si="10"/>
        <v/>
      </c>
      <c r="H169" s="5" t="s">
        <v>1</v>
      </c>
      <c r="I169" s="5" t="s">
        <v>1</v>
      </c>
      <c r="J169" s="5" t="s">
        <v>1</v>
      </c>
      <c r="K169" s="5" t="s">
        <v>1</v>
      </c>
      <c r="L169" s="5" t="s">
        <v>1</v>
      </c>
      <c r="M169" s="5" t="s">
        <v>1</v>
      </c>
      <c r="O169" s="6" t="s">
        <v>1</v>
      </c>
      <c r="P169" s="6" t="s">
        <v>1</v>
      </c>
      <c r="Q169" s="6" t="s">
        <v>1</v>
      </c>
      <c r="R169" s="6" t="s">
        <v>1</v>
      </c>
      <c r="U169" s="5" t="s">
        <v>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1"/>
        <v/>
      </c>
      <c r="AN169" s="73" t="str">
        <f>IF(OR(E169="",VLOOKUP(E$1,Services!$A$1:$B$19,2,0)="Exclude"),"",IF($D169=1,IF(OR(price_limit="",price_limit="No Limit"),IF(E169="Yes",1,2),IF(SUMIFS(WhatIf!$G:$G,WhatIf!$A:$A,E$1,WhatIf!$B:$B,E169)&lt;=price_limit,IF(E169="Yes",1,2),"")),""))</f>
        <v/>
      </c>
      <c r="AO169" s="73" t="str">
        <f>IF(OR(F169="",VLOOKUP(F$1,Services!$A$1:$B$19,2,0)="Exclude"),"",IF($D169=1,IF(OR(price_limit="",price_limit="No Limit"),IF(F169="Yes",1,2),IF(SUMIFS(WhatIf!$G:$G,WhatIf!$A:$A,F$1,WhatIf!$B:$B,F169)&lt;=price_limit,IF(F169="Yes",1,2),"")),""))</f>
        <v/>
      </c>
      <c r="AP169" s="73" t="str">
        <f>IF(OR(G169="",VLOOKUP(G$1,Services!$A$1:$B$19,2,0)="Exclude"),"",IF($D169=1,IF(OR(price_limit="",price_limit="No Limit"),IF(G169="Yes",1,2),IF(SUMIFS(WhatIf!$G:$G,WhatIf!$A:$A,G$1,WhatIf!$B:$B,G169)&lt;=price_limit,IF(G169="Yes",1,2),"")),""))</f>
        <v/>
      </c>
      <c r="AQ169" s="73" t="str">
        <f ca="1">IF(OR(H169="",VLOOKUP(H$1,Services!$A$1:$B$19,2,0)="Exclude"),"",IF($D169=1,IF(OR(price_limit="",price_limit="No Limit"),IF(H169="Yes",1,2),IF(SUMIFS(WhatIf!$G:$G,WhatIf!$A:$A,H$1,WhatIf!$B:$B,H169)&lt;=price_limit,IF(H169="Yes",1,2),"")),""))</f>
        <v/>
      </c>
      <c r="AR169" s="73" t="str">
        <f ca="1">IF(OR(I169="",VLOOKUP(I$1,Services!$A$1:$B$19,2,0)="Exclude"),"",IF($D169=1,IF(OR(price_limit="",price_limit="No Limit"),IF(I169="Yes",1,2),IF(SUMIFS(WhatIf!$G:$G,WhatIf!$A:$A,I$1,WhatIf!$B:$B,I169)&lt;=price_limit,IF(I169="Yes",1,2),"")),""))</f>
        <v/>
      </c>
      <c r="AS169" s="73" t="str">
        <f ca="1">IF(OR(J169="",VLOOKUP(J$1,Services!$A$1:$B$19,2,0)="Exclude"),"",IF($D169=1,IF(OR(price_limit="",price_limit="No Limit"),IF(J169="Yes",1,2),IF(SUMIFS(WhatIf!$G:$G,WhatIf!$A:$A,J$1,WhatIf!$B:$B,J169)&lt;=price_limit,IF(J169="Yes",1,2),"")),""))</f>
        <v/>
      </c>
      <c r="AT169" s="73" t="str">
        <f ca="1">IF(OR(K169="",VLOOKUP(K$1,Services!$A$1:$B$19,2,0)="Exclude"),"",IF($D169=1,IF(OR(price_limit="",price_limit="No Limit"),IF(K169="Yes",1,2),IF(SUMIFS(WhatIf!$G:$G,WhatIf!$A:$A,K$1,WhatIf!$B:$B,K169)&lt;=price_limit,IF(K169="Yes",1,2),"")),""))</f>
        <v/>
      </c>
      <c r="AU169" s="73" t="str">
        <f ca="1">IF(OR(L169="",VLOOKUP(L$1,Services!$A$1:$B$19,2,0)="Exclude"),"",IF($D169=1,IF(OR(price_limit="",price_limit="No Limit"),IF(L169="Yes",1,2),IF(SUMIFS(WhatIf!$G:$G,WhatIf!$A:$A,L$1,WhatIf!$B:$B,L169)&lt;=price_limit,IF(L169="Yes",1,2),"")),""))</f>
        <v/>
      </c>
      <c r="AV169" s="73" t="str">
        <f ca="1">IF(OR(M169="",VLOOKUP(M$1,Services!$A$1:$B$19,2,0)="Exclude"),"",IF($D169=1,IF(OR(price_limit="",price_limit="No Limit"),IF(M169="Yes",1,2),IF(SUMIFS(WhatIf!$G:$G,WhatIf!$A:$A,M$1,WhatIf!$B:$B,M169)&lt;=price_limit,IF(M169="Yes",1,2),"")),""))</f>
        <v/>
      </c>
      <c r="AW169" s="73" t="str">
        <f>IF(OR(N169="",VLOOKUP(N$1,Services!$A$1:$B$19,2,0)="Exclude"),"",IF($D169=1,IF(OR(price_limit="",price_limit="No Limit"),IF(N169="Yes",1,2),IF(SUMIFS(WhatIf!$G:$G,WhatIf!$A:$A,N$1,WhatIf!$B:$B,N169)&lt;=price_limit,IF(N169="Yes",1,2),"")),""))</f>
        <v/>
      </c>
      <c r="AX169" s="73" t="str">
        <f ca="1">IF(OR(O169="",VLOOKUP(O$1,Services!$A$1:$B$19,2,0)="Exclude"),"",IF($D169=1,IF(OR(price_limit="",price_limit="No Limit"),IF(O169="Yes",1,2),IF(SUMIFS(WhatIf!$G:$G,WhatIf!$A:$A,O$1,WhatIf!$B:$B,O169)&lt;=price_limit,IF(O169="Yes",1,2),"")),""))</f>
        <v/>
      </c>
      <c r="AY169" s="73" t="str">
        <f ca="1">IF(OR(P169="",VLOOKUP(P$1,Services!$A$1:$B$19,2,0)="Exclude"),"",IF($D169=1,IF(OR(price_limit="",price_limit="No Limit"),IF(P169="Yes",1,2),IF(SUMIFS(WhatIf!$G:$G,WhatIf!$A:$A,P$1,WhatIf!$B:$B,P169)&lt;=price_limit,IF(P169="Yes",1,2),"")),""))</f>
        <v/>
      </c>
      <c r="AZ169" s="73" t="str">
        <f ca="1">IF(OR(Q169="",VLOOKUP(Q$1,Services!$A$1:$B$19,2,0)="Exclude"),"",IF($D169=1,IF(OR(price_limit="",price_limit="No Limit"),IF(Q169="Yes",1,2),IF(SUMIFS(WhatIf!$G:$G,WhatIf!$A:$A,Q$1,WhatIf!$B:$B,Q169)&lt;=price_limit,IF(Q169="Yes",1,2),"")),""))</f>
        <v/>
      </c>
      <c r="BA169" s="73" t="str">
        <f ca="1">IF(OR(R169="",VLOOKUP(R$1,Services!$A$1:$B$19,2,0)="Exclude"),"",IF($D169=1,IF(OR(price_limit="",price_limit="No Limit"),IF(R169="Yes",1,2),IF(SUMIFS(WhatIf!$G:$G,WhatIf!$A:$A,R$1,WhatIf!$B:$B,R169)&lt;=price_limit,IF(R169="Yes",1,2),"")),""))</f>
        <v/>
      </c>
      <c r="BB169" s="73" t="str">
        <f>IF(OR(S169="",VLOOKUP(S$1,Services!$A$1:$B$19,2,0)="Exclude"),"",IF($D169=1,IF(OR(price_limit="",price_limit="No Limit"),IF(S169="Yes",1,2),IF(SUMIFS(WhatIf!$G:$G,WhatIf!$A:$A,S$1,WhatIf!$B:$B,S169)&lt;=price_limit,IF(S169="Yes",1,2),"")),""))</f>
        <v/>
      </c>
      <c r="BC169" s="73" t="str">
        <f>IF(OR(T169="",VLOOKUP(T$1,Services!$A$1:$B$19,2,0)="Exclude"),"",IF($D169=1,IF(OR(price_limit="",price_limit="No Limit"),IF(T169="Yes",1,2),IF(SUMIFS(WhatIf!$G:$G,WhatIf!$A:$A,T$1,WhatIf!$B:$B,T169)&lt;=price_limit,IF(T169="Yes",1,2),"")),""))</f>
        <v/>
      </c>
      <c r="BD169" s="73" t="str">
        <f ca="1">IF(OR(U169="",VLOOKUP(U$1,Services!$A$1:$B$19,2,0)="Exclude"),"",IF($D169=1,IF(OR(price_limit="",price_limit="No Limit"),IF(U169="Yes",1,2),IF(SUMIFS(WhatIf!$G:$G,WhatIf!$A:$A,U$1,WhatIf!$B:$B,U169)&lt;=price_limit,IF(U169="Yes",1,2),"")),""))</f>
        <v/>
      </c>
      <c r="BE169" s="3">
        <f t="shared" si="12"/>
        <v>0</v>
      </c>
      <c r="BF169" s="3">
        <f t="shared" si="13"/>
        <v>0</v>
      </c>
      <c r="BG169" s="3">
        <f>IF(MID(highlight_pick,1,1)="#",IF(INDEX(Analysis!$C$7:$E$7,1,VALUE(MID(highlight_pick,2,1)))&lt;&gt;"",IF(INDEX($A169:$BI169,1,MATCH(INDEX(Analysis!$C$7:$E$7,1,VALUE(MID(highlight_pick,2,1))),$1:$1,0))="",0,IF(INDEX($A169:$BI169,1,MATCH(INDEX(Analysis!$C$7:$E$7,1,VALUE(MID(highlight_pick,2,1))),$1:$1,0))="Yes",1,IF(ISNUMBER(SEARCH(INDEX($A169:$BI169,1,MATCH(INDEX(Analysis!$C$7:$E$7,1,VALUE(MID(highlight_pick,2,1))),$1:$1,0)),INDEX(Analysis!$C$9:$E$9,1,VALUE(MID(highlight_pick,2,1))))),2,0))),0),0)</f>
        <v>0</v>
      </c>
      <c r="BH169" s="3">
        <f>IF(MID(highlight_pick,1,1)="#",IF(INDEX(Analysis!$C$10:$E$10,1,VALUE(MID(highlight_pick,2,1)))&lt;&gt;"",IF(INDEX($A169:$BI169,1,MATCH(INDEX(Analysis!$C$10:$E$10,1,VALUE(MID(highlight_pick,2,1))),$1:$1,0))="",0,IF(INDEX($A169:$BI169,1,MATCH(INDEX(Analysis!$C$10:$E$10,1,VALUE(MID(highlight_pick,2,1))),$1:$1,0))="Yes",1,IF(ISNUMBER(SEARCH(INDEX($A169:$BI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row>
    <row r="170" spans="1:61" ht="37.299999999999997" x14ac:dyDescent="0.3">
      <c r="A170" s="19" t="s">
        <v>110</v>
      </c>
      <c r="B170" s="4" t="s">
        <v>247</v>
      </c>
      <c r="C170" s="4" t="s">
        <v>215</v>
      </c>
      <c r="D170" s="3" t="str">
        <f t="shared" ca="1" si="10"/>
        <v/>
      </c>
      <c r="O170" s="12" t="s">
        <v>253</v>
      </c>
      <c r="Q170" s="5" t="s">
        <v>885</v>
      </c>
      <c r="R170" s="5" t="s">
        <v>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1"/>
        <v/>
      </c>
      <c r="AN170" s="73" t="str">
        <f>IF(OR(E170="",VLOOKUP(E$1,Services!$A$1:$B$19,2,0)="Exclude"),"",IF($D170=1,IF(OR(price_limit="",price_limit="No Limit"),IF(E170="Yes",1,2),IF(SUMIFS(WhatIf!$G:$G,WhatIf!$A:$A,E$1,WhatIf!$B:$B,E170)&lt;=price_limit,IF(E170="Yes",1,2),"")),""))</f>
        <v/>
      </c>
      <c r="AO170" s="73" t="str">
        <f>IF(OR(F170="",VLOOKUP(F$1,Services!$A$1:$B$19,2,0)="Exclude"),"",IF($D170=1,IF(OR(price_limit="",price_limit="No Limit"),IF(F170="Yes",1,2),IF(SUMIFS(WhatIf!$G:$G,WhatIf!$A:$A,F$1,WhatIf!$B:$B,F170)&lt;=price_limit,IF(F170="Yes",1,2),"")),""))</f>
        <v/>
      </c>
      <c r="AP170" s="73" t="str">
        <f>IF(OR(G170="",VLOOKUP(G$1,Services!$A$1:$B$19,2,0)="Exclude"),"",IF($D170=1,IF(OR(price_limit="",price_limit="No Limit"),IF(G170="Yes",1,2),IF(SUMIFS(WhatIf!$G:$G,WhatIf!$A:$A,G$1,WhatIf!$B:$B,G170)&lt;=price_limit,IF(G170="Yes",1,2),"")),""))</f>
        <v/>
      </c>
      <c r="AQ170" s="73" t="str">
        <f>IF(OR(H170="",VLOOKUP(H$1,Services!$A$1:$B$19,2,0)="Exclude"),"",IF($D170=1,IF(OR(price_limit="",price_limit="No Limit"),IF(H170="Yes",1,2),IF(SUMIFS(WhatIf!$G:$G,WhatIf!$A:$A,H$1,WhatIf!$B:$B,H170)&lt;=price_limit,IF(H170="Yes",1,2),"")),""))</f>
        <v/>
      </c>
      <c r="AR170" s="73" t="str">
        <f>IF(OR(I170="",VLOOKUP(I$1,Services!$A$1:$B$19,2,0)="Exclude"),"",IF($D170=1,IF(OR(price_limit="",price_limit="No Limit"),IF(I170="Yes",1,2),IF(SUMIFS(WhatIf!$G:$G,WhatIf!$A:$A,I$1,WhatIf!$B:$B,I170)&lt;=price_limit,IF(I170="Yes",1,2),"")),""))</f>
        <v/>
      </c>
      <c r="AS170" s="73" t="str">
        <f>IF(OR(J170="",VLOOKUP(J$1,Services!$A$1:$B$19,2,0)="Exclude"),"",IF($D170=1,IF(OR(price_limit="",price_limit="No Limit"),IF(J170="Yes",1,2),IF(SUMIFS(WhatIf!$G:$G,WhatIf!$A:$A,J$1,WhatIf!$B:$B,J170)&lt;=price_limit,IF(J170="Yes",1,2),"")),""))</f>
        <v/>
      </c>
      <c r="AT170" s="73" t="str">
        <f>IF(OR(K170="",VLOOKUP(K$1,Services!$A$1:$B$19,2,0)="Exclude"),"",IF($D170=1,IF(OR(price_limit="",price_limit="No Limit"),IF(K170="Yes",1,2),IF(SUMIFS(WhatIf!$G:$G,WhatIf!$A:$A,K$1,WhatIf!$B:$B,K170)&lt;=price_limit,IF(K170="Yes",1,2),"")),""))</f>
        <v/>
      </c>
      <c r="AU170" s="73" t="str">
        <f>IF(OR(L170="",VLOOKUP(L$1,Services!$A$1:$B$19,2,0)="Exclude"),"",IF($D170=1,IF(OR(price_limit="",price_limit="No Limit"),IF(L170="Yes",1,2),IF(SUMIFS(WhatIf!$G:$G,WhatIf!$A:$A,L$1,WhatIf!$B:$B,L170)&lt;=price_limit,IF(L170="Yes",1,2),"")),""))</f>
        <v/>
      </c>
      <c r="AV170" s="73" t="str">
        <f>IF(OR(M170="",VLOOKUP(M$1,Services!$A$1:$B$19,2,0)="Exclude"),"",IF($D170=1,IF(OR(price_limit="",price_limit="No Limit"),IF(M170="Yes",1,2),IF(SUMIFS(WhatIf!$G:$G,WhatIf!$A:$A,M$1,WhatIf!$B:$B,M170)&lt;=price_limit,IF(M170="Yes",1,2),"")),""))</f>
        <v/>
      </c>
      <c r="AW170" s="73" t="str">
        <f>IF(OR(N170="",VLOOKUP(N$1,Services!$A$1:$B$19,2,0)="Exclude"),"",IF($D170=1,IF(OR(price_limit="",price_limit="No Limit"),IF(N170="Yes",1,2),IF(SUMIFS(WhatIf!$G:$G,WhatIf!$A:$A,N$1,WhatIf!$B:$B,N170)&lt;=price_limit,IF(N170="Yes",1,2),"")),""))</f>
        <v/>
      </c>
      <c r="AX170" s="73" t="str">
        <f ca="1">IF(OR(O170="",VLOOKUP(O$1,Services!$A$1:$B$19,2,0)="Exclude"),"",IF($D170=1,IF(OR(price_limit="",price_limit="No Limit"),IF(O170="Yes",1,2),IF(SUMIFS(WhatIf!$G:$G,WhatIf!$A:$A,O$1,WhatIf!$B:$B,O170)&lt;=price_limit,IF(O170="Yes",1,2),"")),""))</f>
        <v/>
      </c>
      <c r="AY170" s="73" t="str">
        <f>IF(OR(P170="",VLOOKUP(P$1,Services!$A$1:$B$19,2,0)="Exclude"),"",IF($D170=1,IF(OR(price_limit="",price_limit="No Limit"),IF(P170="Yes",1,2),IF(SUMIFS(WhatIf!$G:$G,WhatIf!$A:$A,P$1,WhatIf!$B:$B,P170)&lt;=price_limit,IF(P170="Yes",1,2),"")),""))</f>
        <v/>
      </c>
      <c r="AZ170" s="73" t="str">
        <f ca="1">IF(OR(Q170="",VLOOKUP(Q$1,Services!$A$1:$B$19,2,0)="Exclude"),"",IF($D170=1,IF(OR(price_limit="",price_limit="No Limit"),IF(Q170="Yes",1,2),IF(SUMIFS(WhatIf!$G:$G,WhatIf!$A:$A,Q$1,WhatIf!$B:$B,Q170)&lt;=price_limit,IF(Q170="Yes",1,2),"")),""))</f>
        <v/>
      </c>
      <c r="BA170" s="73" t="str">
        <f ca="1">IF(OR(R170="",VLOOKUP(R$1,Services!$A$1:$B$19,2,0)="Exclude"),"",IF($D170=1,IF(OR(price_limit="",price_limit="No Limit"),IF(R170="Yes",1,2),IF(SUMIFS(WhatIf!$G:$G,WhatIf!$A:$A,R$1,WhatIf!$B:$B,R170)&lt;=price_limit,IF(R170="Yes",1,2),"")),""))</f>
        <v/>
      </c>
      <c r="BB170" s="73" t="str">
        <f>IF(OR(S170="",VLOOKUP(S$1,Services!$A$1:$B$19,2,0)="Exclude"),"",IF($D170=1,IF(OR(price_limit="",price_limit="No Limit"),IF(S170="Yes",1,2),IF(SUMIFS(WhatIf!$G:$G,WhatIf!$A:$A,S$1,WhatIf!$B:$B,S170)&lt;=price_limit,IF(S170="Yes",1,2),"")),""))</f>
        <v/>
      </c>
      <c r="BC170" s="73" t="str">
        <f>IF(OR(T170="",VLOOKUP(T$1,Services!$A$1:$B$19,2,0)="Exclude"),"",IF($D170=1,IF(OR(price_limit="",price_limit="No Limit"),IF(T170="Yes",1,2),IF(SUMIFS(WhatIf!$G:$G,WhatIf!$A:$A,T$1,WhatIf!$B:$B,T170)&lt;=price_limit,IF(T170="Yes",1,2),"")),""))</f>
        <v/>
      </c>
      <c r="BD170" s="73" t="str">
        <f>IF(OR(U170="",VLOOKUP(U$1,Services!$A$1:$B$19,2,0)="Exclude"),"",IF($D170=1,IF(OR(price_limit="",price_limit="No Limit"),IF(U170="Yes",1,2),IF(SUMIFS(WhatIf!$G:$G,WhatIf!$A:$A,U$1,WhatIf!$B:$B,U170)&lt;=price_limit,IF(U170="Yes",1,2),"")),""))</f>
        <v/>
      </c>
      <c r="BE170" s="3">
        <f t="shared" si="12"/>
        <v>0</v>
      </c>
      <c r="BF170" s="3">
        <f t="shared" si="13"/>
        <v>0</v>
      </c>
      <c r="BG170" s="3">
        <f>IF(MID(highlight_pick,1,1)="#",IF(INDEX(Analysis!$C$7:$E$7,1,VALUE(MID(highlight_pick,2,1)))&lt;&gt;"",IF(INDEX($A170:$BI170,1,MATCH(INDEX(Analysis!$C$7:$E$7,1,VALUE(MID(highlight_pick,2,1))),$1:$1,0))="",0,IF(INDEX($A170:$BI170,1,MATCH(INDEX(Analysis!$C$7:$E$7,1,VALUE(MID(highlight_pick,2,1))),$1:$1,0))="Yes",1,IF(ISNUMBER(SEARCH(INDEX($A170:$BI170,1,MATCH(INDEX(Analysis!$C$7:$E$7,1,VALUE(MID(highlight_pick,2,1))),$1:$1,0)),INDEX(Analysis!$C$9:$E$9,1,VALUE(MID(highlight_pick,2,1))))),2,0))),0),0)</f>
        <v>0</v>
      </c>
      <c r="BH170" s="3">
        <f>IF(MID(highlight_pick,1,1)="#",IF(INDEX(Analysis!$C$10:$E$10,1,VALUE(MID(highlight_pick,2,1)))&lt;&gt;"",IF(INDEX($A170:$BI170,1,MATCH(INDEX(Analysis!$C$10:$E$10,1,VALUE(MID(highlight_pick,2,1))),$1:$1,0))="",0,IF(INDEX($A170:$BI170,1,MATCH(INDEX(Analysis!$C$10:$E$10,1,VALUE(MID(highlight_pick,2,1))),$1:$1,0))="Yes",1,IF(ISNUMBER(SEARCH(INDEX($A170:$BI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row>
    <row r="171" spans="1:61" x14ac:dyDescent="0.3">
      <c r="A171" s="19" t="s">
        <v>180</v>
      </c>
      <c r="B171" s="4" t="s">
        <v>864</v>
      </c>
      <c r="C171" s="4" t="s">
        <v>215</v>
      </c>
      <c r="D171" s="3" t="str">
        <f t="shared" ca="1" si="10"/>
        <v/>
      </c>
      <c r="G171" s="5" t="s">
        <v>1</v>
      </c>
      <c r="H171" s="5" t="s">
        <v>1</v>
      </c>
      <c r="I171" s="5" t="s">
        <v>1</v>
      </c>
      <c r="J171" s="5" t="s">
        <v>1</v>
      </c>
      <c r="K171" s="5" t="s">
        <v>1</v>
      </c>
      <c r="L171" s="5" t="s">
        <v>1</v>
      </c>
      <c r="M171" s="5" t="s">
        <v>1</v>
      </c>
      <c r="N171" s="5" t="s">
        <v>1</v>
      </c>
      <c r="O171" s="6" t="s">
        <v>1</v>
      </c>
      <c r="P171" s="6" t="s">
        <v>1</v>
      </c>
      <c r="Q171" s="6" t="s">
        <v>1</v>
      </c>
      <c r="R171" s="6"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1"/>
        <v/>
      </c>
      <c r="AN171" s="73" t="str">
        <f>IF(OR(E171="",VLOOKUP(E$1,Services!$A$1:$B$19,2,0)="Exclude"),"",IF($D171=1,IF(OR(price_limit="",price_limit="No Limit"),IF(E171="Yes",1,2),IF(SUMIFS(WhatIf!$G:$G,WhatIf!$A:$A,E$1,WhatIf!$B:$B,E171)&lt;=price_limit,IF(E171="Yes",1,2),"")),""))</f>
        <v/>
      </c>
      <c r="AO171" s="73" t="str">
        <f>IF(OR(F171="",VLOOKUP(F$1,Services!$A$1:$B$19,2,0)="Exclude"),"",IF($D171=1,IF(OR(price_limit="",price_limit="No Limit"),IF(F171="Yes",1,2),IF(SUMIFS(WhatIf!$G:$G,WhatIf!$A:$A,F$1,WhatIf!$B:$B,F171)&lt;=price_limit,IF(F171="Yes",1,2),"")),""))</f>
        <v/>
      </c>
      <c r="AP171" s="73" t="str">
        <f ca="1">IF(OR(G171="",VLOOKUP(G$1,Services!$A$1:$B$19,2,0)="Exclude"),"",IF($D171=1,IF(OR(price_limit="",price_limit="No Limit"),IF(G171="Yes",1,2),IF(SUMIFS(WhatIf!$G:$G,WhatIf!$A:$A,G$1,WhatIf!$B:$B,G171)&lt;=price_limit,IF(G171="Yes",1,2),"")),""))</f>
        <v/>
      </c>
      <c r="AQ171" s="73" t="str">
        <f ca="1">IF(OR(H171="",VLOOKUP(H$1,Services!$A$1:$B$19,2,0)="Exclude"),"",IF($D171=1,IF(OR(price_limit="",price_limit="No Limit"),IF(H171="Yes",1,2),IF(SUMIFS(WhatIf!$G:$G,WhatIf!$A:$A,H$1,WhatIf!$B:$B,H171)&lt;=price_limit,IF(H171="Yes",1,2),"")),""))</f>
        <v/>
      </c>
      <c r="AR171" s="73" t="str">
        <f ca="1">IF(OR(I171="",VLOOKUP(I$1,Services!$A$1:$B$19,2,0)="Exclude"),"",IF($D171=1,IF(OR(price_limit="",price_limit="No Limit"),IF(I171="Yes",1,2),IF(SUMIFS(WhatIf!$G:$G,WhatIf!$A:$A,I$1,WhatIf!$B:$B,I171)&lt;=price_limit,IF(I171="Yes",1,2),"")),""))</f>
        <v/>
      </c>
      <c r="AS171" s="73" t="str">
        <f ca="1">IF(OR(J171="",VLOOKUP(J$1,Services!$A$1:$B$19,2,0)="Exclude"),"",IF($D171=1,IF(OR(price_limit="",price_limit="No Limit"),IF(J171="Yes",1,2),IF(SUMIFS(WhatIf!$G:$G,WhatIf!$A:$A,J$1,WhatIf!$B:$B,J171)&lt;=price_limit,IF(J171="Yes",1,2),"")),""))</f>
        <v/>
      </c>
      <c r="AT171" s="73" t="str">
        <f ca="1">IF(OR(K171="",VLOOKUP(K$1,Services!$A$1:$B$19,2,0)="Exclude"),"",IF($D171=1,IF(OR(price_limit="",price_limit="No Limit"),IF(K171="Yes",1,2),IF(SUMIFS(WhatIf!$G:$G,WhatIf!$A:$A,K$1,WhatIf!$B:$B,K171)&lt;=price_limit,IF(K171="Yes",1,2),"")),""))</f>
        <v/>
      </c>
      <c r="AU171" s="73" t="str">
        <f ca="1">IF(OR(L171="",VLOOKUP(L$1,Services!$A$1:$B$19,2,0)="Exclude"),"",IF($D171=1,IF(OR(price_limit="",price_limit="No Limit"),IF(L171="Yes",1,2),IF(SUMIFS(WhatIf!$G:$G,WhatIf!$A:$A,L$1,WhatIf!$B:$B,L171)&lt;=price_limit,IF(L171="Yes",1,2),"")),""))</f>
        <v/>
      </c>
      <c r="AV171" s="73" t="str">
        <f ca="1">IF(OR(M171="",VLOOKUP(M$1,Services!$A$1:$B$19,2,0)="Exclude"),"",IF($D171=1,IF(OR(price_limit="",price_limit="No Limit"),IF(M171="Yes",1,2),IF(SUMIFS(WhatIf!$G:$G,WhatIf!$A:$A,M$1,WhatIf!$B:$B,M171)&lt;=price_limit,IF(M171="Yes",1,2),"")),""))</f>
        <v/>
      </c>
      <c r="AW171" s="73" t="str">
        <f ca="1">IF(OR(N171="",VLOOKUP(N$1,Services!$A$1:$B$19,2,0)="Exclude"),"",IF($D171=1,IF(OR(price_limit="",price_limit="No Limit"),IF(N171="Yes",1,2),IF(SUMIFS(WhatIf!$G:$G,WhatIf!$A:$A,N$1,WhatIf!$B:$B,N171)&lt;=price_limit,IF(N171="Yes",1,2),"")),""))</f>
        <v/>
      </c>
      <c r="AX171" s="73" t="str">
        <f ca="1">IF(OR(O171="",VLOOKUP(O$1,Services!$A$1:$B$19,2,0)="Exclude"),"",IF($D171=1,IF(OR(price_limit="",price_limit="No Limit"),IF(O171="Yes",1,2),IF(SUMIFS(WhatIf!$G:$G,WhatIf!$A:$A,O$1,WhatIf!$B:$B,O171)&lt;=price_limit,IF(O171="Yes",1,2),"")),""))</f>
        <v/>
      </c>
      <c r="AY171" s="73" t="str">
        <f ca="1">IF(OR(P171="",VLOOKUP(P$1,Services!$A$1:$B$19,2,0)="Exclude"),"",IF($D171=1,IF(OR(price_limit="",price_limit="No Limit"),IF(P171="Yes",1,2),IF(SUMIFS(WhatIf!$G:$G,WhatIf!$A:$A,P$1,WhatIf!$B:$B,P171)&lt;=price_limit,IF(P171="Yes",1,2),"")),""))</f>
        <v/>
      </c>
      <c r="AZ171" s="73" t="str">
        <f ca="1">IF(OR(Q171="",VLOOKUP(Q$1,Services!$A$1:$B$19,2,0)="Exclude"),"",IF($D171=1,IF(OR(price_limit="",price_limit="No Limit"),IF(Q171="Yes",1,2),IF(SUMIFS(WhatIf!$G:$G,WhatIf!$A:$A,Q$1,WhatIf!$B:$B,Q171)&lt;=price_limit,IF(Q171="Yes",1,2),"")),""))</f>
        <v/>
      </c>
      <c r="BA171" s="73" t="str">
        <f ca="1">IF(OR(R171="",VLOOKUP(R$1,Services!$A$1:$B$19,2,0)="Exclude"),"",IF($D171=1,IF(OR(price_limit="",price_limit="No Limit"),IF(R171="Yes",1,2),IF(SUMIFS(WhatIf!$G:$G,WhatIf!$A:$A,R$1,WhatIf!$B:$B,R171)&lt;=price_limit,IF(R171="Yes",1,2),"")),""))</f>
        <v/>
      </c>
      <c r="BB171" s="73" t="str">
        <f>IF(OR(S171="",VLOOKUP(S$1,Services!$A$1:$B$19,2,0)="Exclude"),"",IF($D171=1,IF(OR(price_limit="",price_limit="No Limit"),IF(S171="Yes",1,2),IF(SUMIFS(WhatIf!$G:$G,WhatIf!$A:$A,S$1,WhatIf!$B:$B,S171)&lt;=price_limit,IF(S171="Yes",1,2),"")),""))</f>
        <v/>
      </c>
      <c r="BC171" s="73" t="str">
        <f>IF(OR(T171="",VLOOKUP(T$1,Services!$A$1:$B$19,2,0)="Exclude"),"",IF($D171=1,IF(OR(price_limit="",price_limit="No Limit"),IF(T171="Yes",1,2),IF(SUMIFS(WhatIf!$G:$G,WhatIf!$A:$A,T$1,WhatIf!$B:$B,T171)&lt;=price_limit,IF(T171="Yes",1,2),"")),""))</f>
        <v/>
      </c>
      <c r="BD171" s="73" t="str">
        <f>IF(OR(U171="",VLOOKUP(U$1,Services!$A$1:$B$19,2,0)="Exclude"),"",IF($D171=1,IF(OR(price_limit="",price_limit="No Limit"),IF(U171="Yes",1,2),IF(SUMIFS(WhatIf!$G:$G,WhatIf!$A:$A,U$1,WhatIf!$B:$B,U171)&lt;=price_limit,IF(U171="Yes",1,2),"")),""))</f>
        <v/>
      </c>
      <c r="BE171" s="3">
        <f t="shared" si="12"/>
        <v>0</v>
      </c>
      <c r="BF171" s="3">
        <f t="shared" si="13"/>
        <v>0</v>
      </c>
      <c r="BG171" s="3">
        <f>IF(MID(highlight_pick,1,1)="#",IF(INDEX(Analysis!$C$7:$E$7,1,VALUE(MID(highlight_pick,2,1)))&lt;&gt;"",IF(INDEX($A171:$BI171,1,MATCH(INDEX(Analysis!$C$7:$E$7,1,VALUE(MID(highlight_pick,2,1))),$1:$1,0))="",0,IF(INDEX($A171:$BI171,1,MATCH(INDEX(Analysis!$C$7:$E$7,1,VALUE(MID(highlight_pick,2,1))),$1:$1,0))="Yes",1,IF(ISNUMBER(SEARCH(INDEX($A171:$BI171,1,MATCH(INDEX(Analysis!$C$7:$E$7,1,VALUE(MID(highlight_pick,2,1))),$1:$1,0)),INDEX(Analysis!$C$9:$E$9,1,VALUE(MID(highlight_pick,2,1))))),2,0))),0),0)</f>
        <v>0</v>
      </c>
      <c r="BH171" s="3">
        <f>IF(MID(highlight_pick,1,1)="#",IF(INDEX(Analysis!$C$10:$E$10,1,VALUE(MID(highlight_pick,2,1)))&lt;&gt;"",IF(INDEX($A171:$BI171,1,MATCH(INDEX(Analysis!$C$10:$E$10,1,VALUE(MID(highlight_pick,2,1))),$1:$1,0))="",0,IF(INDEX($A171:$BI171,1,MATCH(INDEX(Analysis!$C$10:$E$10,1,VALUE(MID(highlight_pick,2,1))),$1:$1,0))="Yes",1,IF(ISNUMBER(SEARCH(INDEX($A171:$BI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row>
    <row r="172" spans="1:61" x14ac:dyDescent="0.3">
      <c r="A172" s="19" t="s">
        <v>181</v>
      </c>
      <c r="B172" s="4" t="s">
        <v>310</v>
      </c>
      <c r="C172" s="4" t="s">
        <v>215</v>
      </c>
      <c r="D172" s="3" t="str">
        <f t="shared" ca="1" si="10"/>
        <v/>
      </c>
      <c r="G172" s="5" t="s">
        <v>1</v>
      </c>
      <c r="H172" s="6"/>
      <c r="I172" s="6" t="s">
        <v>1</v>
      </c>
      <c r="L172" s="5" t="s">
        <v>1</v>
      </c>
      <c r="M172" s="5" t="s">
        <v>1</v>
      </c>
      <c r="O172" s="6" t="s">
        <v>1</v>
      </c>
      <c r="P172" s="6" t="s">
        <v>1</v>
      </c>
      <c r="Q172" s="6" t="s">
        <v>1</v>
      </c>
      <c r="R172" s="6"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1"/>
        <v/>
      </c>
      <c r="AN172" s="73" t="str">
        <f>IF(OR(E172="",VLOOKUP(E$1,Services!$A$1:$B$19,2,0)="Exclude"),"",IF($D172=1,IF(OR(price_limit="",price_limit="No Limit"),IF(E172="Yes",1,2),IF(SUMIFS(WhatIf!$G:$G,WhatIf!$A:$A,E$1,WhatIf!$B:$B,E172)&lt;=price_limit,IF(E172="Yes",1,2),"")),""))</f>
        <v/>
      </c>
      <c r="AO172" s="73" t="str">
        <f>IF(OR(F172="",VLOOKUP(F$1,Services!$A$1:$B$19,2,0)="Exclude"),"",IF($D172=1,IF(OR(price_limit="",price_limit="No Limit"),IF(F172="Yes",1,2),IF(SUMIFS(WhatIf!$G:$G,WhatIf!$A:$A,F$1,WhatIf!$B:$B,F172)&lt;=price_limit,IF(F172="Yes",1,2),"")),""))</f>
        <v/>
      </c>
      <c r="AP172" s="73" t="str">
        <f ca="1">IF(OR(G172="",VLOOKUP(G$1,Services!$A$1:$B$19,2,0)="Exclude"),"",IF($D172=1,IF(OR(price_limit="",price_limit="No Limit"),IF(G172="Yes",1,2),IF(SUMIFS(WhatIf!$G:$G,WhatIf!$A:$A,G$1,WhatIf!$B:$B,G172)&lt;=price_limit,IF(G172="Yes",1,2),"")),""))</f>
        <v/>
      </c>
      <c r="AQ172" s="73" t="str">
        <f>IF(OR(H172="",VLOOKUP(H$1,Services!$A$1:$B$19,2,0)="Exclude"),"",IF($D172=1,IF(OR(price_limit="",price_limit="No Limit"),IF(H172="Yes",1,2),IF(SUMIFS(WhatIf!$G:$G,WhatIf!$A:$A,H$1,WhatIf!$B:$B,H172)&lt;=price_limit,IF(H172="Yes",1,2),"")),""))</f>
        <v/>
      </c>
      <c r="AR172" s="73" t="str">
        <f ca="1">IF(OR(I172="",VLOOKUP(I$1,Services!$A$1:$B$19,2,0)="Exclude"),"",IF($D172=1,IF(OR(price_limit="",price_limit="No Limit"),IF(I172="Yes",1,2),IF(SUMIFS(WhatIf!$G:$G,WhatIf!$A:$A,I$1,WhatIf!$B:$B,I172)&lt;=price_limit,IF(I172="Yes",1,2),"")),""))</f>
        <v/>
      </c>
      <c r="AS172" s="73" t="str">
        <f>IF(OR(J172="",VLOOKUP(J$1,Services!$A$1:$B$19,2,0)="Exclude"),"",IF($D172=1,IF(OR(price_limit="",price_limit="No Limit"),IF(J172="Yes",1,2),IF(SUMIFS(WhatIf!$G:$G,WhatIf!$A:$A,J$1,WhatIf!$B:$B,J172)&lt;=price_limit,IF(J172="Yes",1,2),"")),""))</f>
        <v/>
      </c>
      <c r="AT172" s="73" t="str">
        <f>IF(OR(K172="",VLOOKUP(K$1,Services!$A$1:$B$19,2,0)="Exclude"),"",IF($D172=1,IF(OR(price_limit="",price_limit="No Limit"),IF(K172="Yes",1,2),IF(SUMIFS(WhatIf!$G:$G,WhatIf!$A:$A,K$1,WhatIf!$B:$B,K172)&lt;=price_limit,IF(K172="Yes",1,2),"")),""))</f>
        <v/>
      </c>
      <c r="AU172" s="73" t="str">
        <f ca="1">IF(OR(L172="",VLOOKUP(L$1,Services!$A$1:$B$19,2,0)="Exclude"),"",IF($D172=1,IF(OR(price_limit="",price_limit="No Limit"),IF(L172="Yes",1,2),IF(SUMIFS(WhatIf!$G:$G,WhatIf!$A:$A,L$1,WhatIf!$B:$B,L172)&lt;=price_limit,IF(L172="Yes",1,2),"")),""))</f>
        <v/>
      </c>
      <c r="AV172" s="73" t="str">
        <f ca="1">IF(OR(M172="",VLOOKUP(M$1,Services!$A$1:$B$19,2,0)="Exclude"),"",IF($D172=1,IF(OR(price_limit="",price_limit="No Limit"),IF(M172="Yes",1,2),IF(SUMIFS(WhatIf!$G:$G,WhatIf!$A:$A,M$1,WhatIf!$B:$B,M172)&lt;=price_limit,IF(M172="Yes",1,2),"")),""))</f>
        <v/>
      </c>
      <c r="AW172" s="73" t="str">
        <f>IF(OR(N172="",VLOOKUP(N$1,Services!$A$1:$B$19,2,0)="Exclude"),"",IF($D172=1,IF(OR(price_limit="",price_limit="No Limit"),IF(N172="Yes",1,2),IF(SUMIFS(WhatIf!$G:$G,WhatIf!$A:$A,N$1,WhatIf!$B:$B,N172)&lt;=price_limit,IF(N172="Yes",1,2),"")),""))</f>
        <v/>
      </c>
      <c r="AX172" s="73" t="str">
        <f ca="1">IF(OR(O172="",VLOOKUP(O$1,Services!$A$1:$B$19,2,0)="Exclude"),"",IF($D172=1,IF(OR(price_limit="",price_limit="No Limit"),IF(O172="Yes",1,2),IF(SUMIFS(WhatIf!$G:$G,WhatIf!$A:$A,O$1,WhatIf!$B:$B,O172)&lt;=price_limit,IF(O172="Yes",1,2),"")),""))</f>
        <v/>
      </c>
      <c r="AY172" s="73" t="str">
        <f ca="1">IF(OR(P172="",VLOOKUP(P$1,Services!$A$1:$B$19,2,0)="Exclude"),"",IF($D172=1,IF(OR(price_limit="",price_limit="No Limit"),IF(P172="Yes",1,2),IF(SUMIFS(WhatIf!$G:$G,WhatIf!$A:$A,P$1,WhatIf!$B:$B,P172)&lt;=price_limit,IF(P172="Yes",1,2),"")),""))</f>
        <v/>
      </c>
      <c r="AZ172" s="73" t="str">
        <f ca="1">IF(OR(Q172="",VLOOKUP(Q$1,Services!$A$1:$B$19,2,0)="Exclude"),"",IF($D172=1,IF(OR(price_limit="",price_limit="No Limit"),IF(Q172="Yes",1,2),IF(SUMIFS(WhatIf!$G:$G,WhatIf!$A:$A,Q$1,WhatIf!$B:$B,Q172)&lt;=price_limit,IF(Q172="Yes",1,2),"")),""))</f>
        <v/>
      </c>
      <c r="BA172" s="73" t="str">
        <f ca="1">IF(OR(R172="",VLOOKUP(R$1,Services!$A$1:$B$19,2,0)="Exclude"),"",IF($D172=1,IF(OR(price_limit="",price_limit="No Limit"),IF(R172="Yes",1,2),IF(SUMIFS(WhatIf!$G:$G,WhatIf!$A:$A,R$1,WhatIf!$B:$B,R172)&lt;=price_limit,IF(R172="Yes",1,2),"")),""))</f>
        <v/>
      </c>
      <c r="BB172" s="73" t="str">
        <f>IF(OR(S172="",VLOOKUP(S$1,Services!$A$1:$B$19,2,0)="Exclude"),"",IF($D172=1,IF(OR(price_limit="",price_limit="No Limit"),IF(S172="Yes",1,2),IF(SUMIFS(WhatIf!$G:$G,WhatIf!$A:$A,S$1,WhatIf!$B:$B,S172)&lt;=price_limit,IF(S172="Yes",1,2),"")),""))</f>
        <v/>
      </c>
      <c r="BC172" s="73" t="str">
        <f>IF(OR(T172="",VLOOKUP(T$1,Services!$A$1:$B$19,2,0)="Exclude"),"",IF($D172=1,IF(OR(price_limit="",price_limit="No Limit"),IF(T172="Yes",1,2),IF(SUMIFS(WhatIf!$G:$G,WhatIf!$A:$A,T$1,WhatIf!$B:$B,T172)&lt;=price_limit,IF(T172="Yes",1,2),"")),""))</f>
        <v/>
      </c>
      <c r="BD172" s="73" t="str">
        <f>IF(OR(U172="",VLOOKUP(U$1,Services!$A$1:$B$19,2,0)="Exclude"),"",IF($D172=1,IF(OR(price_limit="",price_limit="No Limit"),IF(U172="Yes",1,2),IF(SUMIFS(WhatIf!$G:$G,WhatIf!$A:$A,U$1,WhatIf!$B:$B,U172)&lt;=price_limit,IF(U172="Yes",1,2),"")),""))</f>
        <v/>
      </c>
      <c r="BE172" s="3">
        <f t="shared" si="12"/>
        <v>0</v>
      </c>
      <c r="BF172" s="3">
        <f t="shared" si="13"/>
        <v>0</v>
      </c>
      <c r="BG172" s="3">
        <f>IF(MID(highlight_pick,1,1)="#",IF(INDEX(Analysis!$C$7:$E$7,1,VALUE(MID(highlight_pick,2,1)))&lt;&gt;"",IF(INDEX($A172:$BI172,1,MATCH(INDEX(Analysis!$C$7:$E$7,1,VALUE(MID(highlight_pick,2,1))),$1:$1,0))="",0,IF(INDEX($A172:$BI172,1,MATCH(INDEX(Analysis!$C$7:$E$7,1,VALUE(MID(highlight_pick,2,1))),$1:$1,0))="Yes",1,IF(ISNUMBER(SEARCH(INDEX($A172:$BI172,1,MATCH(INDEX(Analysis!$C$7:$E$7,1,VALUE(MID(highlight_pick,2,1))),$1:$1,0)),INDEX(Analysis!$C$9:$E$9,1,VALUE(MID(highlight_pick,2,1))))),2,0))),0),0)</f>
        <v>0</v>
      </c>
      <c r="BH172" s="3">
        <f>IF(MID(highlight_pick,1,1)="#",IF(INDEX(Analysis!$C$10:$E$10,1,VALUE(MID(highlight_pick,2,1)))&lt;&gt;"",IF(INDEX($A172:$BI172,1,MATCH(INDEX(Analysis!$C$10:$E$10,1,VALUE(MID(highlight_pick,2,1))),$1:$1,0))="",0,IF(INDEX($A172:$BI172,1,MATCH(INDEX(Analysis!$C$10:$E$10,1,VALUE(MID(highlight_pick,2,1))),$1:$1,0))="Yes",1,IF(ISNUMBER(SEARCH(INDEX($A172:$BI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row>
    <row r="173" spans="1:61" ht="24.9" x14ac:dyDescent="0.3">
      <c r="A173" s="19" t="s">
        <v>234</v>
      </c>
      <c r="B173" s="4" t="s">
        <v>865</v>
      </c>
      <c r="C173" s="4" t="s">
        <v>480</v>
      </c>
      <c r="D173" s="3">
        <f t="shared" ca="1" si="10"/>
        <v>1</v>
      </c>
      <c r="H173" s="5" t="s">
        <v>1</v>
      </c>
      <c r="I173" s="5" t="s">
        <v>1</v>
      </c>
      <c r="J173" s="5" t="s">
        <v>1</v>
      </c>
      <c r="K173" s="5" t="s">
        <v>1</v>
      </c>
      <c r="L173" s="5" t="s">
        <v>1</v>
      </c>
      <c r="M173" s="5" t="s">
        <v>1</v>
      </c>
      <c r="N173" s="5" t="s">
        <v>1</v>
      </c>
      <c r="O173" s="5" t="s">
        <v>1</v>
      </c>
      <c r="Q173" s="5" t="s">
        <v>317</v>
      </c>
      <c r="R173" s="5" t="s">
        <v>1</v>
      </c>
      <c r="U173" s="5"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f ca="1">IF(AND($D173=1,ISNUMBER(MATCH(O$1&amp;O173&amp;"x",WhatIf!$H:$H,0))),1,"")</f>
        <v>1</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f t="shared" ca="1" si="11"/>
        <v>1</v>
      </c>
      <c r="AN173" s="73" t="str">
        <f>IF(OR(E173="",VLOOKUP(E$1,Services!$A$1:$B$19,2,0)="Exclude"),"",IF($D173=1,IF(OR(price_limit="",price_limit="No Limit"),IF(E173="Yes",1,2),IF(SUMIFS(WhatIf!$G:$G,WhatIf!$A:$A,E$1,WhatIf!$B:$B,E173)&lt;=price_limit,IF(E173="Yes",1,2),"")),""))</f>
        <v/>
      </c>
      <c r="AO173" s="73" t="str">
        <f>IF(OR(F173="",VLOOKUP(F$1,Services!$A$1:$B$19,2,0)="Exclude"),"",IF($D173=1,IF(OR(price_limit="",price_limit="No Limit"),IF(F173="Yes",1,2),IF(SUMIFS(WhatIf!$G:$G,WhatIf!$A:$A,F$1,WhatIf!$B:$B,F173)&lt;=price_limit,IF(F173="Yes",1,2),"")),""))</f>
        <v/>
      </c>
      <c r="AP173" s="73" t="str">
        <f>IF(OR(G173="",VLOOKUP(G$1,Services!$A$1:$B$19,2,0)="Exclude"),"",IF($D173=1,IF(OR(price_limit="",price_limit="No Limit"),IF(G173="Yes",1,2),IF(SUMIFS(WhatIf!$G:$G,WhatIf!$A:$A,G$1,WhatIf!$B:$B,G173)&lt;=price_limit,IF(G173="Yes",1,2),"")),""))</f>
        <v/>
      </c>
      <c r="AQ173" s="73">
        <f ca="1">IF(OR(H173="",VLOOKUP(H$1,Services!$A$1:$B$19,2,0)="Exclude"),"",IF($D173=1,IF(OR(price_limit="",price_limit="No Limit"),IF(H173="Yes",1,2),IF(SUMIFS(WhatIf!$G:$G,WhatIf!$A:$A,H$1,WhatIf!$B:$B,H173)&lt;=price_limit,IF(H173="Yes",1,2),"")),""))</f>
        <v>1</v>
      </c>
      <c r="AR173" s="73">
        <f ca="1">IF(OR(I173="",VLOOKUP(I$1,Services!$A$1:$B$19,2,0)="Exclude"),"",IF($D173=1,IF(OR(price_limit="",price_limit="No Limit"),IF(I173="Yes",1,2),IF(SUMIFS(WhatIf!$G:$G,WhatIf!$A:$A,I$1,WhatIf!$B:$B,I173)&lt;=price_limit,IF(I173="Yes",1,2),"")),""))</f>
        <v>1</v>
      </c>
      <c r="AS173" s="73">
        <f ca="1">IF(OR(J173="",VLOOKUP(J$1,Services!$A$1:$B$19,2,0)="Exclude"),"",IF($D173=1,IF(OR(price_limit="",price_limit="No Limit"),IF(J173="Yes",1,2),IF(SUMIFS(WhatIf!$G:$G,WhatIf!$A:$A,J$1,WhatIf!$B:$B,J173)&lt;=price_limit,IF(J173="Yes",1,2),"")),""))</f>
        <v>1</v>
      </c>
      <c r="AT173" s="73">
        <f ca="1">IF(OR(K173="",VLOOKUP(K$1,Services!$A$1:$B$19,2,0)="Exclude"),"",IF($D173=1,IF(OR(price_limit="",price_limit="No Limit"),IF(K173="Yes",1,2),IF(SUMIFS(WhatIf!$G:$G,WhatIf!$A:$A,K$1,WhatIf!$B:$B,K173)&lt;=price_limit,IF(K173="Yes",1,2),"")),""))</f>
        <v>1</v>
      </c>
      <c r="AU173" s="73">
        <f ca="1">IF(OR(L173="",VLOOKUP(L$1,Services!$A$1:$B$19,2,0)="Exclude"),"",IF($D173=1,IF(OR(price_limit="",price_limit="No Limit"),IF(L173="Yes",1,2),IF(SUMIFS(WhatIf!$G:$G,WhatIf!$A:$A,L$1,WhatIf!$B:$B,L173)&lt;=price_limit,IF(L173="Yes",1,2),"")),""))</f>
        <v>1</v>
      </c>
      <c r="AV173" s="73">
        <f ca="1">IF(OR(M173="",VLOOKUP(M$1,Services!$A$1:$B$19,2,0)="Exclude"),"",IF($D173=1,IF(OR(price_limit="",price_limit="No Limit"),IF(M173="Yes",1,2),IF(SUMIFS(WhatIf!$G:$G,WhatIf!$A:$A,M$1,WhatIf!$B:$B,M173)&lt;=price_limit,IF(M173="Yes",1,2),"")),""))</f>
        <v>1</v>
      </c>
      <c r="AW173" s="73">
        <f ca="1">IF(OR(N173="",VLOOKUP(N$1,Services!$A$1:$B$19,2,0)="Exclude"),"",IF($D173=1,IF(OR(price_limit="",price_limit="No Limit"),IF(N173="Yes",1,2),IF(SUMIFS(WhatIf!$G:$G,WhatIf!$A:$A,N$1,WhatIf!$B:$B,N173)&lt;=price_limit,IF(N173="Yes",1,2),"")),""))</f>
        <v>1</v>
      </c>
      <c r="AX173" s="73">
        <f ca="1">IF(OR(O173="",VLOOKUP(O$1,Services!$A$1:$B$19,2,0)="Exclude"),"",IF($D173=1,IF(OR(price_limit="",price_limit="No Limit"),IF(O173="Yes",1,2),IF(SUMIFS(WhatIf!$G:$G,WhatIf!$A:$A,O$1,WhatIf!$B:$B,O173)&lt;=price_limit,IF(O173="Yes",1,2),"")),""))</f>
        <v>1</v>
      </c>
      <c r="AY173" s="73" t="str">
        <f>IF(OR(P173="",VLOOKUP(P$1,Services!$A$1:$B$19,2,0)="Exclude"),"",IF($D173=1,IF(OR(price_limit="",price_limit="No Limit"),IF(P173="Yes",1,2),IF(SUMIFS(WhatIf!$G:$G,WhatIf!$A:$A,P$1,WhatIf!$B:$B,P173)&lt;=price_limit,IF(P173="Yes",1,2),"")),""))</f>
        <v/>
      </c>
      <c r="AZ173" s="73">
        <f ca="1">IF(OR(Q173="",VLOOKUP(Q$1,Services!$A$1:$B$19,2,0)="Exclude"),"",IF($D173=1,IF(OR(price_limit="",price_limit="No Limit"),IF(Q173="Yes",1,2),IF(SUMIFS(WhatIf!$G:$G,WhatIf!$A:$A,Q$1,WhatIf!$B:$B,Q173)&lt;=price_limit,IF(Q173="Yes",1,2),"")),""))</f>
        <v>2</v>
      </c>
      <c r="BA173" s="73">
        <f ca="1">IF(OR(R173="",VLOOKUP(R$1,Services!$A$1:$B$19,2,0)="Exclude"),"",IF($D173=1,IF(OR(price_limit="",price_limit="No Limit"),IF(R173="Yes",1,2),IF(SUMIFS(WhatIf!$G:$G,WhatIf!$A:$A,R$1,WhatIf!$B:$B,R173)&lt;=price_limit,IF(R173="Yes",1,2),"")),""))</f>
        <v>1</v>
      </c>
      <c r="BB173" s="73" t="str">
        <f>IF(OR(S173="",VLOOKUP(S$1,Services!$A$1:$B$19,2,0)="Exclude"),"",IF($D173=1,IF(OR(price_limit="",price_limit="No Limit"),IF(S173="Yes",1,2),IF(SUMIFS(WhatIf!$G:$G,WhatIf!$A:$A,S$1,WhatIf!$B:$B,S173)&lt;=price_limit,IF(S173="Yes",1,2),"")),""))</f>
        <v/>
      </c>
      <c r="BC173" s="73" t="str">
        <f>IF(OR(T173="",VLOOKUP(T$1,Services!$A$1:$B$19,2,0)="Exclude"),"",IF($D173=1,IF(OR(price_limit="",price_limit="No Limit"),IF(T173="Yes",1,2),IF(SUMIFS(WhatIf!$G:$G,WhatIf!$A:$A,T$1,WhatIf!$B:$B,T173)&lt;=price_limit,IF(T173="Yes",1,2),"")),""))</f>
        <v/>
      </c>
      <c r="BD173" s="73">
        <f ca="1">IF(OR(U173="",VLOOKUP(U$1,Services!$A$1:$B$19,2,0)="Exclude"),"",IF($D173=1,IF(OR(price_limit="",price_limit="No Limit"),IF(U173="Yes",1,2),IF(SUMIFS(WhatIf!$G:$G,WhatIf!$A:$A,U$1,WhatIf!$B:$B,U173)&lt;=price_limit,IF(U173="Yes",1,2),"")),""))</f>
        <v>1</v>
      </c>
      <c r="BE173" s="3">
        <f t="shared" si="12"/>
        <v>0</v>
      </c>
      <c r="BF173" s="3">
        <f t="shared" si="13"/>
        <v>0</v>
      </c>
      <c r="BG173" s="3">
        <f>IF(MID(highlight_pick,1,1)="#",IF(INDEX(Analysis!$C$7:$E$7,1,VALUE(MID(highlight_pick,2,1)))&lt;&gt;"",IF(INDEX($A173:$BI173,1,MATCH(INDEX(Analysis!$C$7:$E$7,1,VALUE(MID(highlight_pick,2,1))),$1:$1,0))="",0,IF(INDEX($A173:$BI173,1,MATCH(INDEX(Analysis!$C$7:$E$7,1,VALUE(MID(highlight_pick,2,1))),$1:$1,0))="Yes",1,IF(ISNUMBER(SEARCH(INDEX($A173:$BI173,1,MATCH(INDEX(Analysis!$C$7:$E$7,1,VALUE(MID(highlight_pick,2,1))),$1:$1,0)),INDEX(Analysis!$C$9:$E$9,1,VALUE(MID(highlight_pick,2,1))))),2,0))),0),0)</f>
        <v>0</v>
      </c>
      <c r="BH173" s="3">
        <f>IF(MID(highlight_pick,1,1)="#",IF(INDEX(Analysis!$C$10:$E$10,1,VALUE(MID(highlight_pick,2,1)))&lt;&gt;"",IF(INDEX($A173:$BI173,1,MATCH(INDEX(Analysis!$C$10:$E$10,1,VALUE(MID(highlight_pick,2,1))),$1:$1,0))="",0,IF(INDEX($A173:$BI173,1,MATCH(INDEX(Analysis!$C$10:$E$10,1,VALUE(MID(highlight_pick,2,1))),$1:$1,0))="Yes",1,IF(ISNUMBER(SEARCH(INDEX($A173:$BI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2</v>
      </c>
    </row>
    <row r="174" spans="1:61" x14ac:dyDescent="0.3">
      <c r="A174" s="19" t="s">
        <v>352</v>
      </c>
      <c r="B174" s="4" t="s">
        <v>322</v>
      </c>
      <c r="C174" s="4" t="s">
        <v>214</v>
      </c>
      <c r="D174" s="3" t="str">
        <f t="shared" ca="1" si="10"/>
        <v/>
      </c>
      <c r="H174" s="5" t="s">
        <v>293</v>
      </c>
      <c r="I174" s="5" t="s">
        <v>293</v>
      </c>
      <c r="J174" s="5" t="s">
        <v>293</v>
      </c>
      <c r="K174" s="5" t="s">
        <v>293</v>
      </c>
      <c r="L174" s="5" t="s">
        <v>293</v>
      </c>
      <c r="M174" s="5" t="s">
        <v>293</v>
      </c>
      <c r="N174" s="5" t="s">
        <v>1</v>
      </c>
      <c r="Q174" s="5" t="s">
        <v>293</v>
      </c>
      <c r="R174" s="5" t="s">
        <v>861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11"/>
        <v/>
      </c>
      <c r="AN174" s="73" t="str">
        <f>IF(OR(E174="",VLOOKUP(E$1,Services!$A$1:$B$19,2,0)="Exclude"),"",IF($D174=1,IF(OR(price_limit="",price_limit="No Limit"),IF(E174="Yes",1,2),IF(SUMIFS(WhatIf!$G:$G,WhatIf!$A:$A,E$1,WhatIf!$B:$B,E174)&lt;=price_limit,IF(E174="Yes",1,2),"")),""))</f>
        <v/>
      </c>
      <c r="AO174" s="73" t="str">
        <f>IF(OR(F174="",VLOOKUP(F$1,Services!$A$1:$B$19,2,0)="Exclude"),"",IF($D174=1,IF(OR(price_limit="",price_limit="No Limit"),IF(F174="Yes",1,2),IF(SUMIFS(WhatIf!$G:$G,WhatIf!$A:$A,F$1,WhatIf!$B:$B,F174)&lt;=price_limit,IF(F174="Yes",1,2),"")),""))</f>
        <v/>
      </c>
      <c r="AP174" s="73" t="str">
        <f>IF(OR(G174="",VLOOKUP(G$1,Services!$A$1:$B$19,2,0)="Exclude"),"",IF($D174=1,IF(OR(price_limit="",price_limit="No Limit"),IF(G174="Yes",1,2),IF(SUMIFS(WhatIf!$G:$G,WhatIf!$A:$A,G$1,WhatIf!$B:$B,G174)&lt;=price_limit,IF(G174="Yes",1,2),"")),""))</f>
        <v/>
      </c>
      <c r="AQ174" s="73" t="str">
        <f ca="1">IF(OR(H174="",VLOOKUP(H$1,Services!$A$1:$B$19,2,0)="Exclude"),"",IF($D174=1,IF(OR(price_limit="",price_limit="No Limit"),IF(H174="Yes",1,2),IF(SUMIFS(WhatIf!$G:$G,WhatIf!$A:$A,H$1,WhatIf!$B:$B,H174)&lt;=price_limit,IF(H174="Yes",1,2),"")),""))</f>
        <v/>
      </c>
      <c r="AR174" s="73" t="str">
        <f ca="1">IF(OR(I174="",VLOOKUP(I$1,Services!$A$1:$B$19,2,0)="Exclude"),"",IF($D174=1,IF(OR(price_limit="",price_limit="No Limit"),IF(I174="Yes",1,2),IF(SUMIFS(WhatIf!$G:$G,WhatIf!$A:$A,I$1,WhatIf!$B:$B,I174)&lt;=price_limit,IF(I174="Yes",1,2),"")),""))</f>
        <v/>
      </c>
      <c r="AS174" s="73" t="str">
        <f ca="1">IF(OR(J174="",VLOOKUP(J$1,Services!$A$1:$B$19,2,0)="Exclude"),"",IF($D174=1,IF(OR(price_limit="",price_limit="No Limit"),IF(J174="Yes",1,2),IF(SUMIFS(WhatIf!$G:$G,WhatIf!$A:$A,J$1,WhatIf!$B:$B,J174)&lt;=price_limit,IF(J174="Yes",1,2),"")),""))</f>
        <v/>
      </c>
      <c r="AT174" s="73" t="str">
        <f ca="1">IF(OR(K174="",VLOOKUP(K$1,Services!$A$1:$B$19,2,0)="Exclude"),"",IF($D174=1,IF(OR(price_limit="",price_limit="No Limit"),IF(K174="Yes",1,2),IF(SUMIFS(WhatIf!$G:$G,WhatIf!$A:$A,K$1,WhatIf!$B:$B,K174)&lt;=price_limit,IF(K174="Yes",1,2),"")),""))</f>
        <v/>
      </c>
      <c r="AU174" s="73" t="str">
        <f ca="1">IF(OR(L174="",VLOOKUP(L$1,Services!$A$1:$B$19,2,0)="Exclude"),"",IF($D174=1,IF(OR(price_limit="",price_limit="No Limit"),IF(L174="Yes",1,2),IF(SUMIFS(WhatIf!$G:$G,WhatIf!$A:$A,L$1,WhatIf!$B:$B,L174)&lt;=price_limit,IF(L174="Yes",1,2),"")),""))</f>
        <v/>
      </c>
      <c r="AV174" s="73" t="str">
        <f ca="1">IF(OR(M174="",VLOOKUP(M$1,Services!$A$1:$B$19,2,0)="Exclude"),"",IF($D174=1,IF(OR(price_limit="",price_limit="No Limit"),IF(M174="Yes",1,2),IF(SUMIFS(WhatIf!$G:$G,WhatIf!$A:$A,M$1,WhatIf!$B:$B,M174)&lt;=price_limit,IF(M174="Yes",1,2),"")),""))</f>
        <v/>
      </c>
      <c r="AW174" s="73" t="str">
        <f ca="1">IF(OR(N174="",VLOOKUP(N$1,Services!$A$1:$B$19,2,0)="Exclude"),"",IF($D174=1,IF(OR(price_limit="",price_limit="No Limit"),IF(N174="Yes",1,2),IF(SUMIFS(WhatIf!$G:$G,WhatIf!$A:$A,N$1,WhatIf!$B:$B,N174)&lt;=price_limit,IF(N174="Yes",1,2),"")),""))</f>
        <v/>
      </c>
      <c r="AX174" s="73" t="str">
        <f>IF(OR(O174="",VLOOKUP(O$1,Services!$A$1:$B$19,2,0)="Exclude"),"",IF($D174=1,IF(OR(price_limit="",price_limit="No Limit"),IF(O174="Yes",1,2),IF(SUMIFS(WhatIf!$G:$G,WhatIf!$A:$A,O$1,WhatIf!$B:$B,O174)&lt;=price_limit,IF(O174="Yes",1,2),"")),""))</f>
        <v/>
      </c>
      <c r="AY174" s="73" t="str">
        <f>IF(OR(P174="",VLOOKUP(P$1,Services!$A$1:$B$19,2,0)="Exclude"),"",IF($D174=1,IF(OR(price_limit="",price_limit="No Limit"),IF(P174="Yes",1,2),IF(SUMIFS(WhatIf!$G:$G,WhatIf!$A:$A,P$1,WhatIf!$B:$B,P174)&lt;=price_limit,IF(P174="Yes",1,2),"")),""))</f>
        <v/>
      </c>
      <c r="AZ174" s="73" t="str">
        <f ca="1">IF(OR(Q174="",VLOOKUP(Q$1,Services!$A$1:$B$19,2,0)="Exclude"),"",IF($D174=1,IF(OR(price_limit="",price_limit="No Limit"),IF(Q174="Yes",1,2),IF(SUMIFS(WhatIf!$G:$G,WhatIf!$A:$A,Q$1,WhatIf!$B:$B,Q174)&lt;=price_limit,IF(Q174="Yes",1,2),"")),""))</f>
        <v/>
      </c>
      <c r="BA174" s="73" t="str">
        <f ca="1">IF(OR(R174="",VLOOKUP(R$1,Services!$A$1:$B$19,2,0)="Exclude"),"",IF($D174=1,IF(OR(price_limit="",price_limit="No Limit"),IF(R174="Yes",1,2),IF(SUMIFS(WhatIf!$G:$G,WhatIf!$A:$A,R$1,WhatIf!$B:$B,R174)&lt;=price_limit,IF(R174="Yes",1,2),"")),""))</f>
        <v/>
      </c>
      <c r="BB174" s="73" t="str">
        <f>IF(OR(S174="",VLOOKUP(S$1,Services!$A$1:$B$19,2,0)="Exclude"),"",IF($D174=1,IF(OR(price_limit="",price_limit="No Limit"),IF(S174="Yes",1,2),IF(SUMIFS(WhatIf!$G:$G,WhatIf!$A:$A,S$1,WhatIf!$B:$B,S174)&lt;=price_limit,IF(S174="Yes",1,2),"")),""))</f>
        <v/>
      </c>
      <c r="BC174" s="73" t="str">
        <f>IF(OR(T174="",VLOOKUP(T$1,Services!$A$1:$B$19,2,0)="Exclude"),"",IF($D174=1,IF(OR(price_limit="",price_limit="No Limit"),IF(T174="Yes",1,2),IF(SUMIFS(WhatIf!$G:$G,WhatIf!$A:$A,T$1,WhatIf!$B:$B,T174)&lt;=price_limit,IF(T174="Yes",1,2),"")),""))</f>
        <v/>
      </c>
      <c r="BD174" s="73" t="str">
        <f>IF(OR(U174="",VLOOKUP(U$1,Services!$A$1:$B$19,2,0)="Exclude"),"",IF($D174=1,IF(OR(price_limit="",price_limit="No Limit"),IF(U174="Yes",1,2),IF(SUMIFS(WhatIf!$G:$G,WhatIf!$A:$A,U$1,WhatIf!$B:$B,U174)&lt;=price_limit,IF(U174="Yes",1,2),"")),""))</f>
        <v/>
      </c>
      <c r="BE174" s="3">
        <f t="shared" si="12"/>
        <v>0</v>
      </c>
      <c r="BF174" s="3">
        <f t="shared" si="13"/>
        <v>0</v>
      </c>
      <c r="BG174" s="3">
        <f>IF(MID(highlight_pick,1,1)="#",IF(INDEX(Analysis!$C$7:$E$7,1,VALUE(MID(highlight_pick,2,1)))&lt;&gt;"",IF(INDEX($A174:$BI174,1,MATCH(INDEX(Analysis!$C$7:$E$7,1,VALUE(MID(highlight_pick,2,1))),$1:$1,0))="",0,IF(INDEX($A174:$BI174,1,MATCH(INDEX(Analysis!$C$7:$E$7,1,VALUE(MID(highlight_pick,2,1))),$1:$1,0))="Yes",1,IF(ISNUMBER(SEARCH(INDEX($A174:$BI174,1,MATCH(INDEX(Analysis!$C$7:$E$7,1,VALUE(MID(highlight_pick,2,1))),$1:$1,0)),INDEX(Analysis!$C$9:$E$9,1,VALUE(MID(highlight_pick,2,1))))),2,0))),0),0)</f>
        <v>0</v>
      </c>
      <c r="BH174" s="3">
        <f>IF(MID(highlight_pick,1,1)="#",IF(INDEX(Analysis!$C$10:$E$10,1,VALUE(MID(highlight_pick,2,1)))&lt;&gt;"",IF(INDEX($A174:$BI174,1,MATCH(INDEX(Analysis!$C$10:$E$10,1,VALUE(MID(highlight_pick,2,1))),$1:$1,0))="",0,IF(INDEX($A174:$BI174,1,MATCH(INDEX(Analysis!$C$10:$E$10,1,VALUE(MID(highlight_pick,2,1))),$1:$1,0))="Yes",1,IF(ISNUMBER(SEARCH(INDEX($A174:$BI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row>
    <row r="175" spans="1:61" ht="24.9" x14ac:dyDescent="0.3">
      <c r="A175" s="19" t="s">
        <v>111</v>
      </c>
      <c r="B175" s="7" t="s">
        <v>227</v>
      </c>
      <c r="C175" s="4" t="s">
        <v>223</v>
      </c>
      <c r="D175" s="3" t="str">
        <f t="shared" ca="1" si="10"/>
        <v/>
      </c>
      <c r="F175" s="5" t="s">
        <v>560</v>
      </c>
      <c r="G175" s="5" t="s">
        <v>560</v>
      </c>
      <c r="T175" s="5" t="s">
        <v>255</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11"/>
        <v/>
      </c>
      <c r="AN175" s="73" t="str">
        <f>IF(OR(E175="",VLOOKUP(E$1,Services!$A$1:$B$19,2,0)="Exclude"),"",IF($D175=1,IF(OR(price_limit="",price_limit="No Limit"),IF(E175="Yes",1,2),IF(SUMIFS(WhatIf!$G:$G,WhatIf!$A:$A,E$1,WhatIf!$B:$B,E175)&lt;=price_limit,IF(E175="Yes",1,2),"")),""))</f>
        <v/>
      </c>
      <c r="AO175" s="73" t="str">
        <f ca="1">IF(OR(F175="",VLOOKUP(F$1,Services!$A$1:$B$19,2,0)="Exclude"),"",IF($D175=1,IF(OR(price_limit="",price_limit="No Limit"),IF(F175="Yes",1,2),IF(SUMIFS(WhatIf!$G:$G,WhatIf!$A:$A,F$1,WhatIf!$B:$B,F175)&lt;=price_limit,IF(F175="Yes",1,2),"")),""))</f>
        <v/>
      </c>
      <c r="AP175" s="73" t="str">
        <f ca="1">IF(OR(G175="",VLOOKUP(G$1,Services!$A$1:$B$19,2,0)="Exclude"),"",IF($D175=1,IF(OR(price_limit="",price_limit="No Limit"),IF(G175="Yes",1,2),IF(SUMIFS(WhatIf!$G:$G,WhatIf!$A:$A,G$1,WhatIf!$B:$B,G175)&lt;=price_limit,IF(G175="Yes",1,2),"")),""))</f>
        <v/>
      </c>
      <c r="AQ175" s="73" t="str">
        <f>IF(OR(H175="",VLOOKUP(H$1,Services!$A$1:$B$19,2,0)="Exclude"),"",IF($D175=1,IF(OR(price_limit="",price_limit="No Limit"),IF(H175="Yes",1,2),IF(SUMIFS(WhatIf!$G:$G,WhatIf!$A:$A,H$1,WhatIf!$B:$B,H175)&lt;=price_limit,IF(H175="Yes",1,2),"")),""))</f>
        <v/>
      </c>
      <c r="AR175" s="73" t="str">
        <f>IF(OR(I175="",VLOOKUP(I$1,Services!$A$1:$B$19,2,0)="Exclude"),"",IF($D175=1,IF(OR(price_limit="",price_limit="No Limit"),IF(I175="Yes",1,2),IF(SUMIFS(WhatIf!$G:$G,WhatIf!$A:$A,I$1,WhatIf!$B:$B,I175)&lt;=price_limit,IF(I175="Yes",1,2),"")),""))</f>
        <v/>
      </c>
      <c r="AS175" s="73" t="str">
        <f>IF(OR(J175="",VLOOKUP(J$1,Services!$A$1:$B$19,2,0)="Exclude"),"",IF($D175=1,IF(OR(price_limit="",price_limit="No Limit"),IF(J175="Yes",1,2),IF(SUMIFS(WhatIf!$G:$G,WhatIf!$A:$A,J$1,WhatIf!$B:$B,J175)&lt;=price_limit,IF(J175="Yes",1,2),"")),""))</f>
        <v/>
      </c>
      <c r="AT175" s="73" t="str">
        <f>IF(OR(K175="",VLOOKUP(K$1,Services!$A$1:$B$19,2,0)="Exclude"),"",IF($D175=1,IF(OR(price_limit="",price_limit="No Limit"),IF(K175="Yes",1,2),IF(SUMIFS(WhatIf!$G:$G,WhatIf!$A:$A,K$1,WhatIf!$B:$B,K175)&lt;=price_limit,IF(K175="Yes",1,2),"")),""))</f>
        <v/>
      </c>
      <c r="AU175" s="73" t="str">
        <f>IF(OR(L175="",VLOOKUP(L$1,Services!$A$1:$B$19,2,0)="Exclude"),"",IF($D175=1,IF(OR(price_limit="",price_limit="No Limit"),IF(L175="Yes",1,2),IF(SUMIFS(WhatIf!$G:$G,WhatIf!$A:$A,L$1,WhatIf!$B:$B,L175)&lt;=price_limit,IF(L175="Yes",1,2),"")),""))</f>
        <v/>
      </c>
      <c r="AV175" s="73" t="str">
        <f>IF(OR(M175="",VLOOKUP(M$1,Services!$A$1:$B$19,2,0)="Exclude"),"",IF($D175=1,IF(OR(price_limit="",price_limit="No Limit"),IF(M175="Yes",1,2),IF(SUMIFS(WhatIf!$G:$G,WhatIf!$A:$A,M$1,WhatIf!$B:$B,M175)&lt;=price_limit,IF(M175="Yes",1,2),"")),""))</f>
        <v/>
      </c>
      <c r="AW175" s="73" t="str">
        <f>IF(OR(N175="",VLOOKUP(N$1,Services!$A$1:$B$19,2,0)="Exclude"),"",IF($D175=1,IF(OR(price_limit="",price_limit="No Limit"),IF(N175="Yes",1,2),IF(SUMIFS(WhatIf!$G:$G,WhatIf!$A:$A,N$1,WhatIf!$B:$B,N175)&lt;=price_limit,IF(N175="Yes",1,2),"")),""))</f>
        <v/>
      </c>
      <c r="AX175" s="73" t="str">
        <f>IF(OR(O175="",VLOOKUP(O$1,Services!$A$1:$B$19,2,0)="Exclude"),"",IF($D175=1,IF(OR(price_limit="",price_limit="No Limit"),IF(O175="Yes",1,2),IF(SUMIFS(WhatIf!$G:$G,WhatIf!$A:$A,O$1,WhatIf!$B:$B,O175)&lt;=price_limit,IF(O175="Yes",1,2),"")),""))</f>
        <v/>
      </c>
      <c r="AY175" s="73" t="str">
        <f>IF(OR(P175="",VLOOKUP(P$1,Services!$A$1:$B$19,2,0)="Exclude"),"",IF($D175=1,IF(OR(price_limit="",price_limit="No Limit"),IF(P175="Yes",1,2),IF(SUMIFS(WhatIf!$G:$G,WhatIf!$A:$A,P$1,WhatIf!$B:$B,P175)&lt;=price_limit,IF(P175="Yes",1,2),"")),""))</f>
        <v/>
      </c>
      <c r="AZ175" s="73" t="str">
        <f>IF(OR(Q175="",VLOOKUP(Q$1,Services!$A$1:$B$19,2,0)="Exclude"),"",IF($D175=1,IF(OR(price_limit="",price_limit="No Limit"),IF(Q175="Yes",1,2),IF(SUMIFS(WhatIf!$G:$G,WhatIf!$A:$A,Q$1,WhatIf!$B:$B,Q175)&lt;=price_limit,IF(Q175="Yes",1,2),"")),""))</f>
        <v/>
      </c>
      <c r="BA175" s="73" t="str">
        <f>IF(OR(R175="",VLOOKUP(R$1,Services!$A$1:$B$19,2,0)="Exclude"),"",IF($D175=1,IF(OR(price_limit="",price_limit="No Limit"),IF(R175="Yes",1,2),IF(SUMIFS(WhatIf!$G:$G,WhatIf!$A:$A,R$1,WhatIf!$B:$B,R175)&lt;=price_limit,IF(R175="Yes",1,2),"")),""))</f>
        <v/>
      </c>
      <c r="BB175" s="73" t="str">
        <f>IF(OR(S175="",VLOOKUP(S$1,Services!$A$1:$B$19,2,0)="Exclude"),"",IF($D175=1,IF(OR(price_limit="",price_limit="No Limit"),IF(S175="Yes",1,2),IF(SUMIFS(WhatIf!$G:$G,WhatIf!$A:$A,S$1,WhatIf!$B:$B,S175)&lt;=price_limit,IF(S175="Yes",1,2),"")),""))</f>
        <v/>
      </c>
      <c r="BC175" s="73" t="str">
        <f ca="1">IF(OR(T175="",VLOOKUP(T$1,Services!$A$1:$B$19,2,0)="Exclude"),"",IF($D175=1,IF(OR(price_limit="",price_limit="No Limit"),IF(T175="Yes",1,2),IF(SUMIFS(WhatIf!$G:$G,WhatIf!$A:$A,T$1,WhatIf!$B:$B,T175)&lt;=price_limit,IF(T175="Yes",1,2),"")),""))</f>
        <v/>
      </c>
      <c r="BD175" s="73" t="str">
        <f>IF(OR(U175="",VLOOKUP(U$1,Services!$A$1:$B$19,2,0)="Exclude"),"",IF($D175=1,IF(OR(price_limit="",price_limit="No Limit"),IF(U175="Yes",1,2),IF(SUMIFS(WhatIf!$G:$G,WhatIf!$A:$A,U$1,WhatIf!$B:$B,U175)&lt;=price_limit,IF(U175="Yes",1,2),"")),""))</f>
        <v/>
      </c>
      <c r="BE175" s="3">
        <f t="shared" si="12"/>
        <v>0</v>
      </c>
      <c r="BF175" s="3">
        <f t="shared" si="13"/>
        <v>0</v>
      </c>
      <c r="BG175" s="3">
        <f>IF(MID(highlight_pick,1,1)="#",IF(INDEX(Analysis!$C$7:$E$7,1,VALUE(MID(highlight_pick,2,1)))&lt;&gt;"",IF(INDEX($A175:$BI175,1,MATCH(INDEX(Analysis!$C$7:$E$7,1,VALUE(MID(highlight_pick,2,1))),$1:$1,0))="",0,IF(INDEX($A175:$BI175,1,MATCH(INDEX(Analysis!$C$7:$E$7,1,VALUE(MID(highlight_pick,2,1))),$1:$1,0))="Yes",1,IF(ISNUMBER(SEARCH(INDEX($A175:$BI175,1,MATCH(INDEX(Analysis!$C$7:$E$7,1,VALUE(MID(highlight_pick,2,1))),$1:$1,0)),INDEX(Analysis!$C$9:$E$9,1,VALUE(MID(highlight_pick,2,1))))),2,0))),0),0)</f>
        <v>0</v>
      </c>
      <c r="BH175" s="3">
        <f>IF(MID(highlight_pick,1,1)="#",IF(INDEX(Analysis!$C$10:$E$10,1,VALUE(MID(highlight_pick,2,1)))&lt;&gt;"",IF(INDEX($A175:$BI175,1,MATCH(INDEX(Analysis!$C$10:$E$10,1,VALUE(MID(highlight_pick,2,1))),$1:$1,0))="",0,IF(INDEX($A175:$BI175,1,MATCH(INDEX(Analysis!$C$10:$E$10,1,VALUE(MID(highlight_pick,2,1))),$1:$1,0))="Yes",1,IF(ISNUMBER(SEARCH(INDEX($A175:$BI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row>
    <row r="176" spans="1:61" x14ac:dyDescent="0.3">
      <c r="A176" s="19" t="s">
        <v>767</v>
      </c>
      <c r="C176" s="4" t="s">
        <v>214</v>
      </c>
      <c r="D176" s="3" t="str">
        <f t="shared" ca="1" si="10"/>
        <v/>
      </c>
      <c r="T176" s="5" t="s">
        <v>255</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11"/>
        <v/>
      </c>
      <c r="AN176" s="73" t="str">
        <f>IF(OR(E176="",VLOOKUP(E$1,Services!$A$1:$B$19,2,0)="Exclude"),"",IF($D176=1,IF(OR(price_limit="",price_limit="No Limit"),IF(E176="Yes",1,2),IF(SUMIFS(WhatIf!$G:$G,WhatIf!$A:$A,E$1,WhatIf!$B:$B,E176)&lt;=price_limit,IF(E176="Yes",1,2),"")),""))</f>
        <v/>
      </c>
      <c r="AO176" s="73" t="str">
        <f>IF(OR(F176="",VLOOKUP(F$1,Services!$A$1:$B$19,2,0)="Exclude"),"",IF($D176=1,IF(OR(price_limit="",price_limit="No Limit"),IF(F176="Yes",1,2),IF(SUMIFS(WhatIf!$G:$G,WhatIf!$A:$A,F$1,WhatIf!$B:$B,F176)&lt;=price_limit,IF(F176="Yes",1,2),"")),""))</f>
        <v/>
      </c>
      <c r="AP176" s="73" t="str">
        <f>IF(OR(G176="",VLOOKUP(G$1,Services!$A$1:$B$19,2,0)="Exclude"),"",IF($D176=1,IF(OR(price_limit="",price_limit="No Limit"),IF(G176="Yes",1,2),IF(SUMIFS(WhatIf!$G:$G,WhatIf!$A:$A,G$1,WhatIf!$B:$B,G176)&lt;=price_limit,IF(G176="Yes",1,2),"")),""))</f>
        <v/>
      </c>
      <c r="AQ176" s="73" t="str">
        <f>IF(OR(H176="",VLOOKUP(H$1,Services!$A$1:$B$19,2,0)="Exclude"),"",IF($D176=1,IF(OR(price_limit="",price_limit="No Limit"),IF(H176="Yes",1,2),IF(SUMIFS(WhatIf!$G:$G,WhatIf!$A:$A,H$1,WhatIf!$B:$B,H176)&lt;=price_limit,IF(H176="Yes",1,2),"")),""))</f>
        <v/>
      </c>
      <c r="AR176" s="73" t="str">
        <f>IF(OR(I176="",VLOOKUP(I$1,Services!$A$1:$B$19,2,0)="Exclude"),"",IF($D176=1,IF(OR(price_limit="",price_limit="No Limit"),IF(I176="Yes",1,2),IF(SUMIFS(WhatIf!$G:$G,WhatIf!$A:$A,I$1,WhatIf!$B:$B,I176)&lt;=price_limit,IF(I176="Yes",1,2),"")),""))</f>
        <v/>
      </c>
      <c r="AS176" s="73" t="str">
        <f>IF(OR(J176="",VLOOKUP(J$1,Services!$A$1:$B$19,2,0)="Exclude"),"",IF($D176=1,IF(OR(price_limit="",price_limit="No Limit"),IF(J176="Yes",1,2),IF(SUMIFS(WhatIf!$G:$G,WhatIf!$A:$A,J$1,WhatIf!$B:$B,J176)&lt;=price_limit,IF(J176="Yes",1,2),"")),""))</f>
        <v/>
      </c>
      <c r="AT176" s="73" t="str">
        <f>IF(OR(K176="",VLOOKUP(K$1,Services!$A$1:$B$19,2,0)="Exclude"),"",IF($D176=1,IF(OR(price_limit="",price_limit="No Limit"),IF(K176="Yes",1,2),IF(SUMIFS(WhatIf!$G:$G,WhatIf!$A:$A,K$1,WhatIf!$B:$B,K176)&lt;=price_limit,IF(K176="Yes",1,2),"")),""))</f>
        <v/>
      </c>
      <c r="AU176" s="73" t="str">
        <f>IF(OR(L176="",VLOOKUP(L$1,Services!$A$1:$B$19,2,0)="Exclude"),"",IF($D176=1,IF(OR(price_limit="",price_limit="No Limit"),IF(L176="Yes",1,2),IF(SUMIFS(WhatIf!$G:$G,WhatIf!$A:$A,L$1,WhatIf!$B:$B,L176)&lt;=price_limit,IF(L176="Yes",1,2),"")),""))</f>
        <v/>
      </c>
      <c r="AV176" s="73" t="str">
        <f>IF(OR(M176="",VLOOKUP(M$1,Services!$A$1:$B$19,2,0)="Exclude"),"",IF($D176=1,IF(OR(price_limit="",price_limit="No Limit"),IF(M176="Yes",1,2),IF(SUMIFS(WhatIf!$G:$G,WhatIf!$A:$A,M$1,WhatIf!$B:$B,M176)&lt;=price_limit,IF(M176="Yes",1,2),"")),""))</f>
        <v/>
      </c>
      <c r="AW176" s="73" t="str">
        <f>IF(OR(N176="",VLOOKUP(N$1,Services!$A$1:$B$19,2,0)="Exclude"),"",IF($D176=1,IF(OR(price_limit="",price_limit="No Limit"),IF(N176="Yes",1,2),IF(SUMIFS(WhatIf!$G:$G,WhatIf!$A:$A,N$1,WhatIf!$B:$B,N176)&lt;=price_limit,IF(N176="Yes",1,2),"")),""))</f>
        <v/>
      </c>
      <c r="AX176" s="73" t="str">
        <f>IF(OR(O176="",VLOOKUP(O$1,Services!$A$1:$B$19,2,0)="Exclude"),"",IF($D176=1,IF(OR(price_limit="",price_limit="No Limit"),IF(O176="Yes",1,2),IF(SUMIFS(WhatIf!$G:$G,WhatIf!$A:$A,O$1,WhatIf!$B:$B,O176)&lt;=price_limit,IF(O176="Yes",1,2),"")),""))</f>
        <v/>
      </c>
      <c r="AY176" s="73" t="str">
        <f>IF(OR(P176="",VLOOKUP(P$1,Services!$A$1:$B$19,2,0)="Exclude"),"",IF($D176=1,IF(OR(price_limit="",price_limit="No Limit"),IF(P176="Yes",1,2),IF(SUMIFS(WhatIf!$G:$G,WhatIf!$A:$A,P$1,WhatIf!$B:$B,P176)&lt;=price_limit,IF(P176="Yes",1,2),"")),""))</f>
        <v/>
      </c>
      <c r="AZ176" s="73" t="str">
        <f>IF(OR(Q176="",VLOOKUP(Q$1,Services!$A$1:$B$19,2,0)="Exclude"),"",IF($D176=1,IF(OR(price_limit="",price_limit="No Limit"),IF(Q176="Yes",1,2),IF(SUMIFS(WhatIf!$G:$G,WhatIf!$A:$A,Q$1,WhatIf!$B:$B,Q176)&lt;=price_limit,IF(Q176="Yes",1,2),"")),""))</f>
        <v/>
      </c>
      <c r="BA176" s="73" t="str">
        <f>IF(OR(R176="",VLOOKUP(R$1,Services!$A$1:$B$19,2,0)="Exclude"),"",IF($D176=1,IF(OR(price_limit="",price_limit="No Limit"),IF(R176="Yes",1,2),IF(SUMIFS(WhatIf!$G:$G,WhatIf!$A:$A,R$1,WhatIf!$B:$B,R176)&lt;=price_limit,IF(R176="Yes",1,2),"")),""))</f>
        <v/>
      </c>
      <c r="BB176" s="73" t="str">
        <f>IF(OR(S176="",VLOOKUP(S$1,Services!$A$1:$B$19,2,0)="Exclude"),"",IF($D176=1,IF(OR(price_limit="",price_limit="No Limit"),IF(S176="Yes",1,2),IF(SUMIFS(WhatIf!$G:$G,WhatIf!$A:$A,S$1,WhatIf!$B:$B,S176)&lt;=price_limit,IF(S176="Yes",1,2),"")),""))</f>
        <v/>
      </c>
      <c r="BC176" s="73" t="str">
        <f ca="1">IF(OR(T176="",VLOOKUP(T$1,Services!$A$1:$B$19,2,0)="Exclude"),"",IF($D176=1,IF(OR(price_limit="",price_limit="No Limit"),IF(T176="Yes",1,2),IF(SUMIFS(WhatIf!$G:$G,WhatIf!$A:$A,T$1,WhatIf!$B:$B,T176)&lt;=price_limit,IF(T176="Yes",1,2),"")),""))</f>
        <v/>
      </c>
      <c r="BD176" s="73" t="str">
        <f>IF(OR(U176="",VLOOKUP(U$1,Services!$A$1:$B$19,2,0)="Exclude"),"",IF($D176=1,IF(OR(price_limit="",price_limit="No Limit"),IF(U176="Yes",1,2),IF(SUMIFS(WhatIf!$G:$G,WhatIf!$A:$A,U$1,WhatIf!$B:$B,U176)&lt;=price_limit,IF(U176="Yes",1,2),"")),""))</f>
        <v/>
      </c>
      <c r="BE176" s="3">
        <f t="shared" si="12"/>
        <v>0</v>
      </c>
      <c r="BF176" s="3">
        <f t="shared" si="13"/>
        <v>0</v>
      </c>
      <c r="BG176" s="3">
        <f>IF(MID(highlight_pick,1,1)="#",IF(INDEX(Analysis!$C$7:$E$7,1,VALUE(MID(highlight_pick,2,1)))&lt;&gt;"",IF(INDEX($A176:$BI176,1,MATCH(INDEX(Analysis!$C$7:$E$7,1,VALUE(MID(highlight_pick,2,1))),$1:$1,0))="",0,IF(INDEX($A176:$BI176,1,MATCH(INDEX(Analysis!$C$7:$E$7,1,VALUE(MID(highlight_pick,2,1))),$1:$1,0))="Yes",1,IF(ISNUMBER(SEARCH(INDEX($A176:$BI176,1,MATCH(INDEX(Analysis!$C$7:$E$7,1,VALUE(MID(highlight_pick,2,1))),$1:$1,0)),INDEX(Analysis!$C$9:$E$9,1,VALUE(MID(highlight_pick,2,1))))),2,0))),0),0)</f>
        <v>0</v>
      </c>
      <c r="BH176" s="3">
        <f>IF(MID(highlight_pick,1,1)="#",IF(INDEX(Analysis!$C$10:$E$10,1,VALUE(MID(highlight_pick,2,1)))&lt;&gt;"",IF(INDEX($A176:$BI176,1,MATCH(INDEX(Analysis!$C$10:$E$10,1,VALUE(MID(highlight_pick,2,1))),$1:$1,0))="",0,IF(INDEX($A176:$BI176,1,MATCH(INDEX(Analysis!$C$10:$E$10,1,VALUE(MID(highlight_pick,2,1))),$1:$1,0))="Yes",1,IF(ISNUMBER(SEARCH(INDEX($A176:$BI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row>
    <row r="177" spans="1:61" x14ac:dyDescent="0.3">
      <c r="A177" s="19" t="s">
        <v>37</v>
      </c>
      <c r="B177" s="4" t="s">
        <v>671</v>
      </c>
      <c r="C177" s="4" t="s">
        <v>475</v>
      </c>
      <c r="D177" s="3" t="str">
        <f t="shared" ca="1" si="10"/>
        <v/>
      </c>
      <c r="F177" s="5" t="s">
        <v>1</v>
      </c>
      <c r="H177" s="5" t="s">
        <v>1</v>
      </c>
      <c r="I177" s="5" t="s">
        <v>1</v>
      </c>
      <c r="J177" s="5" t="s">
        <v>1</v>
      </c>
      <c r="K177" s="5" t="s">
        <v>1</v>
      </c>
      <c r="L177" s="5" t="s">
        <v>1</v>
      </c>
      <c r="M177" s="5" t="s">
        <v>1</v>
      </c>
      <c r="N177" s="5" t="s">
        <v>1</v>
      </c>
      <c r="O177" s="5" t="s">
        <v>1</v>
      </c>
      <c r="P177" s="5" t="s">
        <v>1</v>
      </c>
      <c r="Q177" s="5" t="s">
        <v>1</v>
      </c>
      <c r="R177" s="6"/>
      <c r="U177" s="5" t="s">
        <v>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11"/>
        <v/>
      </c>
      <c r="AN177" s="73" t="str">
        <f>IF(OR(E177="",VLOOKUP(E$1,Services!$A$1:$B$19,2,0)="Exclude"),"",IF($D177=1,IF(OR(price_limit="",price_limit="No Limit"),IF(E177="Yes",1,2),IF(SUMIFS(WhatIf!$G:$G,WhatIf!$A:$A,E$1,WhatIf!$B:$B,E177)&lt;=price_limit,IF(E177="Yes",1,2),"")),""))</f>
        <v/>
      </c>
      <c r="AO177" s="73" t="str">
        <f ca="1">IF(OR(F177="",VLOOKUP(F$1,Services!$A$1:$B$19,2,0)="Exclude"),"",IF($D177=1,IF(OR(price_limit="",price_limit="No Limit"),IF(F177="Yes",1,2),IF(SUMIFS(WhatIf!$G:$G,WhatIf!$A:$A,F$1,WhatIf!$B:$B,F177)&lt;=price_limit,IF(F177="Yes",1,2),"")),""))</f>
        <v/>
      </c>
      <c r="AP177" s="73" t="str">
        <f>IF(OR(G177="",VLOOKUP(G$1,Services!$A$1:$B$19,2,0)="Exclude"),"",IF($D177=1,IF(OR(price_limit="",price_limit="No Limit"),IF(G177="Yes",1,2),IF(SUMIFS(WhatIf!$G:$G,WhatIf!$A:$A,G$1,WhatIf!$B:$B,G177)&lt;=price_limit,IF(G177="Yes",1,2),"")),""))</f>
        <v/>
      </c>
      <c r="AQ177" s="73" t="str">
        <f ca="1">IF(OR(H177="",VLOOKUP(H$1,Services!$A$1:$B$19,2,0)="Exclude"),"",IF($D177=1,IF(OR(price_limit="",price_limit="No Limit"),IF(H177="Yes",1,2),IF(SUMIFS(WhatIf!$G:$G,WhatIf!$A:$A,H$1,WhatIf!$B:$B,H177)&lt;=price_limit,IF(H177="Yes",1,2),"")),""))</f>
        <v/>
      </c>
      <c r="AR177" s="73" t="str">
        <f ca="1">IF(OR(I177="",VLOOKUP(I$1,Services!$A$1:$B$19,2,0)="Exclude"),"",IF($D177=1,IF(OR(price_limit="",price_limit="No Limit"),IF(I177="Yes",1,2),IF(SUMIFS(WhatIf!$G:$G,WhatIf!$A:$A,I$1,WhatIf!$B:$B,I177)&lt;=price_limit,IF(I177="Yes",1,2),"")),""))</f>
        <v/>
      </c>
      <c r="AS177" s="73" t="str">
        <f ca="1">IF(OR(J177="",VLOOKUP(J$1,Services!$A$1:$B$19,2,0)="Exclude"),"",IF($D177=1,IF(OR(price_limit="",price_limit="No Limit"),IF(J177="Yes",1,2),IF(SUMIFS(WhatIf!$G:$G,WhatIf!$A:$A,J$1,WhatIf!$B:$B,J177)&lt;=price_limit,IF(J177="Yes",1,2),"")),""))</f>
        <v/>
      </c>
      <c r="AT177" s="73" t="str">
        <f ca="1">IF(OR(K177="",VLOOKUP(K$1,Services!$A$1:$B$19,2,0)="Exclude"),"",IF($D177=1,IF(OR(price_limit="",price_limit="No Limit"),IF(K177="Yes",1,2),IF(SUMIFS(WhatIf!$G:$G,WhatIf!$A:$A,K$1,WhatIf!$B:$B,K177)&lt;=price_limit,IF(K177="Yes",1,2),"")),""))</f>
        <v/>
      </c>
      <c r="AU177" s="73" t="str">
        <f ca="1">IF(OR(L177="",VLOOKUP(L$1,Services!$A$1:$B$19,2,0)="Exclude"),"",IF($D177=1,IF(OR(price_limit="",price_limit="No Limit"),IF(L177="Yes",1,2),IF(SUMIFS(WhatIf!$G:$G,WhatIf!$A:$A,L$1,WhatIf!$B:$B,L177)&lt;=price_limit,IF(L177="Yes",1,2),"")),""))</f>
        <v/>
      </c>
      <c r="AV177" s="73" t="str">
        <f ca="1">IF(OR(M177="",VLOOKUP(M$1,Services!$A$1:$B$19,2,0)="Exclude"),"",IF($D177=1,IF(OR(price_limit="",price_limit="No Limit"),IF(M177="Yes",1,2),IF(SUMIFS(WhatIf!$G:$G,WhatIf!$A:$A,M$1,WhatIf!$B:$B,M177)&lt;=price_limit,IF(M177="Yes",1,2),"")),""))</f>
        <v/>
      </c>
      <c r="AW177" s="73" t="str">
        <f ca="1">IF(OR(N177="",VLOOKUP(N$1,Services!$A$1:$B$19,2,0)="Exclude"),"",IF($D177=1,IF(OR(price_limit="",price_limit="No Limit"),IF(N177="Yes",1,2),IF(SUMIFS(WhatIf!$G:$G,WhatIf!$A:$A,N$1,WhatIf!$B:$B,N177)&lt;=price_limit,IF(N177="Yes",1,2),"")),""))</f>
        <v/>
      </c>
      <c r="AX177" s="73" t="str">
        <f ca="1">IF(OR(O177="",VLOOKUP(O$1,Services!$A$1:$B$19,2,0)="Exclude"),"",IF($D177=1,IF(OR(price_limit="",price_limit="No Limit"),IF(O177="Yes",1,2),IF(SUMIFS(WhatIf!$G:$G,WhatIf!$A:$A,O$1,WhatIf!$B:$B,O177)&lt;=price_limit,IF(O177="Yes",1,2),"")),""))</f>
        <v/>
      </c>
      <c r="AY177" s="73" t="str">
        <f ca="1">IF(OR(P177="",VLOOKUP(P$1,Services!$A$1:$B$19,2,0)="Exclude"),"",IF($D177=1,IF(OR(price_limit="",price_limit="No Limit"),IF(P177="Yes",1,2),IF(SUMIFS(WhatIf!$G:$G,WhatIf!$A:$A,P$1,WhatIf!$B:$B,P177)&lt;=price_limit,IF(P177="Yes",1,2),"")),""))</f>
        <v/>
      </c>
      <c r="AZ177" s="73" t="str">
        <f ca="1">IF(OR(Q177="",VLOOKUP(Q$1,Services!$A$1:$B$19,2,0)="Exclude"),"",IF($D177=1,IF(OR(price_limit="",price_limit="No Limit"),IF(Q177="Yes",1,2),IF(SUMIFS(WhatIf!$G:$G,WhatIf!$A:$A,Q$1,WhatIf!$B:$B,Q177)&lt;=price_limit,IF(Q177="Yes",1,2),"")),""))</f>
        <v/>
      </c>
      <c r="BA177" s="73" t="str">
        <f>IF(OR(R177="",VLOOKUP(R$1,Services!$A$1:$B$19,2,0)="Exclude"),"",IF($D177=1,IF(OR(price_limit="",price_limit="No Limit"),IF(R177="Yes",1,2),IF(SUMIFS(WhatIf!$G:$G,WhatIf!$A:$A,R$1,WhatIf!$B:$B,R177)&lt;=price_limit,IF(R177="Yes",1,2),"")),""))</f>
        <v/>
      </c>
      <c r="BB177" s="73" t="str">
        <f>IF(OR(S177="",VLOOKUP(S$1,Services!$A$1:$B$19,2,0)="Exclude"),"",IF($D177=1,IF(OR(price_limit="",price_limit="No Limit"),IF(S177="Yes",1,2),IF(SUMIFS(WhatIf!$G:$G,WhatIf!$A:$A,S$1,WhatIf!$B:$B,S177)&lt;=price_limit,IF(S177="Yes",1,2),"")),""))</f>
        <v/>
      </c>
      <c r="BC177" s="73" t="str">
        <f>IF(OR(T177="",VLOOKUP(T$1,Services!$A$1:$B$19,2,0)="Exclude"),"",IF($D177=1,IF(OR(price_limit="",price_limit="No Limit"),IF(T177="Yes",1,2),IF(SUMIFS(WhatIf!$G:$G,WhatIf!$A:$A,T$1,WhatIf!$B:$B,T177)&lt;=price_limit,IF(T177="Yes",1,2),"")),""))</f>
        <v/>
      </c>
      <c r="BD177" s="73" t="str">
        <f ca="1">IF(OR(U177="",VLOOKUP(U$1,Services!$A$1:$B$19,2,0)="Exclude"),"",IF($D177=1,IF(OR(price_limit="",price_limit="No Limit"),IF(U177="Yes",1,2),IF(SUMIFS(WhatIf!$G:$G,WhatIf!$A:$A,U$1,WhatIf!$B:$B,U177)&lt;=price_limit,IF(U177="Yes",1,2),"")),""))</f>
        <v/>
      </c>
      <c r="BE177" s="3">
        <f t="shared" si="12"/>
        <v>0</v>
      </c>
      <c r="BF177" s="3">
        <f t="shared" si="13"/>
        <v>0</v>
      </c>
      <c r="BG177" s="3">
        <f>IF(MID(highlight_pick,1,1)="#",IF(INDEX(Analysis!$C$7:$E$7,1,VALUE(MID(highlight_pick,2,1)))&lt;&gt;"",IF(INDEX($A177:$BI177,1,MATCH(INDEX(Analysis!$C$7:$E$7,1,VALUE(MID(highlight_pick,2,1))),$1:$1,0))="",0,IF(INDEX($A177:$BI177,1,MATCH(INDEX(Analysis!$C$7:$E$7,1,VALUE(MID(highlight_pick,2,1))),$1:$1,0))="Yes",1,IF(ISNUMBER(SEARCH(INDEX($A177:$BI177,1,MATCH(INDEX(Analysis!$C$7:$E$7,1,VALUE(MID(highlight_pick,2,1))),$1:$1,0)),INDEX(Analysis!$C$9:$E$9,1,VALUE(MID(highlight_pick,2,1))))),2,0))),0),0)</f>
        <v>0</v>
      </c>
      <c r="BH177" s="3">
        <f>IF(MID(highlight_pick,1,1)="#",IF(INDEX(Analysis!$C$10:$E$10,1,VALUE(MID(highlight_pick,2,1)))&lt;&gt;"",IF(INDEX($A177:$BI177,1,MATCH(INDEX(Analysis!$C$10:$E$10,1,VALUE(MID(highlight_pick,2,1))),$1:$1,0))="",0,IF(INDEX($A177:$BI177,1,MATCH(INDEX(Analysis!$C$10:$E$10,1,VALUE(MID(highlight_pick,2,1))),$1:$1,0))="Yes",1,IF(ISNUMBER(SEARCH(INDEX($A177:$BI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row>
    <row r="178" spans="1:61" x14ac:dyDescent="0.3">
      <c r="A178" s="19" t="s">
        <v>634</v>
      </c>
      <c r="C178" s="4" t="s">
        <v>223</v>
      </c>
      <c r="D178" s="3" t="str">
        <f t="shared" ca="1" si="10"/>
        <v/>
      </c>
      <c r="F178" s="5" t="s">
        <v>531</v>
      </c>
      <c r="G178" s="5" t="s">
        <v>531</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1"/>
        <v/>
      </c>
      <c r="AN178" s="73" t="str">
        <f>IF(OR(E178="",VLOOKUP(E$1,Services!$A$1:$B$19,2,0)="Exclude"),"",IF($D178=1,IF(OR(price_limit="",price_limit="No Limit"),IF(E178="Yes",1,2),IF(SUMIFS(WhatIf!$G:$G,WhatIf!$A:$A,E$1,WhatIf!$B:$B,E178)&lt;=price_limit,IF(E178="Yes",1,2),"")),""))</f>
        <v/>
      </c>
      <c r="AO178" s="73" t="str">
        <f ca="1">IF(OR(F178="",VLOOKUP(F$1,Services!$A$1:$B$19,2,0)="Exclude"),"",IF($D178=1,IF(OR(price_limit="",price_limit="No Limit"),IF(F178="Yes",1,2),IF(SUMIFS(WhatIf!$G:$G,WhatIf!$A:$A,F$1,WhatIf!$B:$B,F178)&lt;=price_limit,IF(F178="Yes",1,2),"")),""))</f>
        <v/>
      </c>
      <c r="AP178" s="73" t="str">
        <f ca="1">IF(OR(G178="",VLOOKUP(G$1,Services!$A$1:$B$19,2,0)="Exclude"),"",IF($D178=1,IF(OR(price_limit="",price_limit="No Limit"),IF(G178="Yes",1,2),IF(SUMIFS(WhatIf!$G:$G,WhatIf!$A:$A,G$1,WhatIf!$B:$B,G178)&lt;=price_limit,IF(G178="Yes",1,2),"")),""))</f>
        <v/>
      </c>
      <c r="AQ178" s="73" t="str">
        <f>IF(OR(H178="",VLOOKUP(H$1,Services!$A$1:$B$19,2,0)="Exclude"),"",IF($D178=1,IF(OR(price_limit="",price_limit="No Limit"),IF(H178="Yes",1,2),IF(SUMIFS(WhatIf!$G:$G,WhatIf!$A:$A,H$1,WhatIf!$B:$B,H178)&lt;=price_limit,IF(H178="Yes",1,2),"")),""))</f>
        <v/>
      </c>
      <c r="AR178" s="73" t="str">
        <f>IF(OR(I178="",VLOOKUP(I$1,Services!$A$1:$B$19,2,0)="Exclude"),"",IF($D178=1,IF(OR(price_limit="",price_limit="No Limit"),IF(I178="Yes",1,2),IF(SUMIFS(WhatIf!$G:$G,WhatIf!$A:$A,I$1,WhatIf!$B:$B,I178)&lt;=price_limit,IF(I178="Yes",1,2),"")),""))</f>
        <v/>
      </c>
      <c r="AS178" s="73" t="str">
        <f>IF(OR(J178="",VLOOKUP(J$1,Services!$A$1:$B$19,2,0)="Exclude"),"",IF($D178=1,IF(OR(price_limit="",price_limit="No Limit"),IF(J178="Yes",1,2),IF(SUMIFS(WhatIf!$G:$G,WhatIf!$A:$A,J$1,WhatIf!$B:$B,J178)&lt;=price_limit,IF(J178="Yes",1,2),"")),""))</f>
        <v/>
      </c>
      <c r="AT178" s="73" t="str">
        <f>IF(OR(K178="",VLOOKUP(K$1,Services!$A$1:$B$19,2,0)="Exclude"),"",IF($D178=1,IF(OR(price_limit="",price_limit="No Limit"),IF(K178="Yes",1,2),IF(SUMIFS(WhatIf!$G:$G,WhatIf!$A:$A,K$1,WhatIf!$B:$B,K178)&lt;=price_limit,IF(K178="Yes",1,2),"")),""))</f>
        <v/>
      </c>
      <c r="AU178" s="73" t="str">
        <f>IF(OR(L178="",VLOOKUP(L$1,Services!$A$1:$B$19,2,0)="Exclude"),"",IF($D178=1,IF(OR(price_limit="",price_limit="No Limit"),IF(L178="Yes",1,2),IF(SUMIFS(WhatIf!$G:$G,WhatIf!$A:$A,L$1,WhatIf!$B:$B,L178)&lt;=price_limit,IF(L178="Yes",1,2),"")),""))</f>
        <v/>
      </c>
      <c r="AV178" s="73" t="str">
        <f>IF(OR(M178="",VLOOKUP(M$1,Services!$A$1:$B$19,2,0)="Exclude"),"",IF($D178=1,IF(OR(price_limit="",price_limit="No Limit"),IF(M178="Yes",1,2),IF(SUMIFS(WhatIf!$G:$G,WhatIf!$A:$A,M$1,WhatIf!$B:$B,M178)&lt;=price_limit,IF(M178="Yes",1,2),"")),""))</f>
        <v/>
      </c>
      <c r="AW178" s="73" t="str">
        <f>IF(OR(N178="",VLOOKUP(N$1,Services!$A$1:$B$19,2,0)="Exclude"),"",IF($D178=1,IF(OR(price_limit="",price_limit="No Limit"),IF(N178="Yes",1,2),IF(SUMIFS(WhatIf!$G:$G,WhatIf!$A:$A,N$1,WhatIf!$B:$B,N178)&lt;=price_limit,IF(N178="Yes",1,2),"")),""))</f>
        <v/>
      </c>
      <c r="AX178" s="73" t="str">
        <f>IF(OR(O178="",VLOOKUP(O$1,Services!$A$1:$B$19,2,0)="Exclude"),"",IF($D178=1,IF(OR(price_limit="",price_limit="No Limit"),IF(O178="Yes",1,2),IF(SUMIFS(WhatIf!$G:$G,WhatIf!$A:$A,O$1,WhatIf!$B:$B,O178)&lt;=price_limit,IF(O178="Yes",1,2),"")),""))</f>
        <v/>
      </c>
      <c r="AY178" s="73" t="str">
        <f>IF(OR(P178="",VLOOKUP(P$1,Services!$A$1:$B$19,2,0)="Exclude"),"",IF($D178=1,IF(OR(price_limit="",price_limit="No Limit"),IF(P178="Yes",1,2),IF(SUMIFS(WhatIf!$G:$G,WhatIf!$A:$A,P$1,WhatIf!$B:$B,P178)&lt;=price_limit,IF(P178="Yes",1,2),"")),""))</f>
        <v/>
      </c>
      <c r="AZ178" s="73" t="str">
        <f>IF(OR(Q178="",VLOOKUP(Q$1,Services!$A$1:$B$19,2,0)="Exclude"),"",IF($D178=1,IF(OR(price_limit="",price_limit="No Limit"),IF(Q178="Yes",1,2),IF(SUMIFS(WhatIf!$G:$G,WhatIf!$A:$A,Q$1,WhatIf!$B:$B,Q178)&lt;=price_limit,IF(Q178="Yes",1,2),"")),""))</f>
        <v/>
      </c>
      <c r="BA178" s="73" t="str">
        <f>IF(OR(R178="",VLOOKUP(R$1,Services!$A$1:$B$19,2,0)="Exclude"),"",IF($D178=1,IF(OR(price_limit="",price_limit="No Limit"),IF(R178="Yes",1,2),IF(SUMIFS(WhatIf!$G:$G,WhatIf!$A:$A,R$1,WhatIf!$B:$B,R178)&lt;=price_limit,IF(R178="Yes",1,2),"")),""))</f>
        <v/>
      </c>
      <c r="BB178" s="73" t="str">
        <f>IF(OR(S178="",VLOOKUP(S$1,Services!$A$1:$B$19,2,0)="Exclude"),"",IF($D178=1,IF(OR(price_limit="",price_limit="No Limit"),IF(S178="Yes",1,2),IF(SUMIFS(WhatIf!$G:$G,WhatIf!$A:$A,S$1,WhatIf!$B:$B,S178)&lt;=price_limit,IF(S178="Yes",1,2),"")),""))</f>
        <v/>
      </c>
      <c r="BC178" s="73" t="str">
        <f>IF(OR(T178="",VLOOKUP(T$1,Services!$A$1:$B$19,2,0)="Exclude"),"",IF($D178=1,IF(OR(price_limit="",price_limit="No Limit"),IF(T178="Yes",1,2),IF(SUMIFS(WhatIf!$G:$G,WhatIf!$A:$A,T$1,WhatIf!$B:$B,T178)&lt;=price_limit,IF(T178="Yes",1,2),"")),""))</f>
        <v/>
      </c>
      <c r="BD178" s="73" t="str">
        <f>IF(OR(U178="",VLOOKUP(U$1,Services!$A$1:$B$19,2,0)="Exclude"),"",IF($D178=1,IF(OR(price_limit="",price_limit="No Limit"),IF(U178="Yes",1,2),IF(SUMIFS(WhatIf!$G:$G,WhatIf!$A:$A,U$1,WhatIf!$B:$B,U178)&lt;=price_limit,IF(U178="Yes",1,2),"")),""))</f>
        <v/>
      </c>
      <c r="BE178" s="3">
        <f t="shared" si="12"/>
        <v>0</v>
      </c>
      <c r="BF178" s="3">
        <f t="shared" si="13"/>
        <v>0</v>
      </c>
      <c r="BG178" s="3">
        <f>IF(MID(highlight_pick,1,1)="#",IF(INDEX(Analysis!$C$7:$E$7,1,VALUE(MID(highlight_pick,2,1)))&lt;&gt;"",IF(INDEX($A178:$BI178,1,MATCH(INDEX(Analysis!$C$7:$E$7,1,VALUE(MID(highlight_pick,2,1))),$1:$1,0))="",0,IF(INDEX($A178:$BI178,1,MATCH(INDEX(Analysis!$C$7:$E$7,1,VALUE(MID(highlight_pick,2,1))),$1:$1,0))="Yes",1,IF(ISNUMBER(SEARCH(INDEX($A178:$BI178,1,MATCH(INDEX(Analysis!$C$7:$E$7,1,VALUE(MID(highlight_pick,2,1))),$1:$1,0)),INDEX(Analysis!$C$9:$E$9,1,VALUE(MID(highlight_pick,2,1))))),2,0))),0),0)</f>
        <v>0</v>
      </c>
      <c r="BH178" s="3">
        <f>IF(MID(highlight_pick,1,1)="#",IF(INDEX(Analysis!$C$10:$E$10,1,VALUE(MID(highlight_pick,2,1)))&lt;&gt;"",IF(INDEX($A178:$BI178,1,MATCH(INDEX(Analysis!$C$10:$E$10,1,VALUE(MID(highlight_pick,2,1))),$1:$1,0))="",0,IF(INDEX($A178:$BI178,1,MATCH(INDEX(Analysis!$C$10:$E$10,1,VALUE(MID(highlight_pick,2,1))),$1:$1,0))="Yes",1,IF(ISNUMBER(SEARCH(INDEX($A178:$BI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row>
    <row r="179" spans="1:61" x14ac:dyDescent="0.3">
      <c r="A179" s="19" t="s">
        <v>112</v>
      </c>
      <c r="B179" s="4" t="s">
        <v>247</v>
      </c>
      <c r="C179" s="4" t="s">
        <v>215</v>
      </c>
      <c r="D179" s="3" t="str">
        <f t="shared" ca="1" si="10"/>
        <v/>
      </c>
      <c r="R179" s="5" t="s">
        <v>333</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1"/>
        <v/>
      </c>
      <c r="AN179" s="73" t="str">
        <f>IF(OR(E179="",VLOOKUP(E$1,Services!$A$1:$B$19,2,0)="Exclude"),"",IF($D179=1,IF(OR(price_limit="",price_limit="No Limit"),IF(E179="Yes",1,2),IF(SUMIFS(WhatIf!$G:$G,WhatIf!$A:$A,E$1,WhatIf!$B:$B,E179)&lt;=price_limit,IF(E179="Yes",1,2),"")),""))</f>
        <v/>
      </c>
      <c r="AO179" s="73" t="str">
        <f>IF(OR(F179="",VLOOKUP(F$1,Services!$A$1:$B$19,2,0)="Exclude"),"",IF($D179=1,IF(OR(price_limit="",price_limit="No Limit"),IF(F179="Yes",1,2),IF(SUMIFS(WhatIf!$G:$G,WhatIf!$A:$A,F$1,WhatIf!$B:$B,F179)&lt;=price_limit,IF(F179="Yes",1,2),"")),""))</f>
        <v/>
      </c>
      <c r="AP179" s="73" t="str">
        <f>IF(OR(G179="",VLOOKUP(G$1,Services!$A$1:$B$19,2,0)="Exclude"),"",IF($D179=1,IF(OR(price_limit="",price_limit="No Limit"),IF(G179="Yes",1,2),IF(SUMIFS(WhatIf!$G:$G,WhatIf!$A:$A,G$1,WhatIf!$B:$B,G179)&lt;=price_limit,IF(G179="Yes",1,2),"")),""))</f>
        <v/>
      </c>
      <c r="AQ179" s="73" t="str">
        <f>IF(OR(H179="",VLOOKUP(H$1,Services!$A$1:$B$19,2,0)="Exclude"),"",IF($D179=1,IF(OR(price_limit="",price_limit="No Limit"),IF(H179="Yes",1,2),IF(SUMIFS(WhatIf!$G:$G,WhatIf!$A:$A,H$1,WhatIf!$B:$B,H179)&lt;=price_limit,IF(H179="Yes",1,2),"")),""))</f>
        <v/>
      </c>
      <c r="AR179" s="73" t="str">
        <f>IF(OR(I179="",VLOOKUP(I$1,Services!$A$1:$B$19,2,0)="Exclude"),"",IF($D179=1,IF(OR(price_limit="",price_limit="No Limit"),IF(I179="Yes",1,2),IF(SUMIFS(WhatIf!$G:$G,WhatIf!$A:$A,I$1,WhatIf!$B:$B,I179)&lt;=price_limit,IF(I179="Yes",1,2),"")),""))</f>
        <v/>
      </c>
      <c r="AS179" s="73" t="str">
        <f>IF(OR(J179="",VLOOKUP(J$1,Services!$A$1:$B$19,2,0)="Exclude"),"",IF($D179=1,IF(OR(price_limit="",price_limit="No Limit"),IF(J179="Yes",1,2),IF(SUMIFS(WhatIf!$G:$G,WhatIf!$A:$A,J$1,WhatIf!$B:$B,J179)&lt;=price_limit,IF(J179="Yes",1,2),"")),""))</f>
        <v/>
      </c>
      <c r="AT179" s="73" t="str">
        <f>IF(OR(K179="",VLOOKUP(K$1,Services!$A$1:$B$19,2,0)="Exclude"),"",IF($D179=1,IF(OR(price_limit="",price_limit="No Limit"),IF(K179="Yes",1,2),IF(SUMIFS(WhatIf!$G:$G,WhatIf!$A:$A,K$1,WhatIf!$B:$B,K179)&lt;=price_limit,IF(K179="Yes",1,2),"")),""))</f>
        <v/>
      </c>
      <c r="AU179" s="73" t="str">
        <f>IF(OR(L179="",VLOOKUP(L$1,Services!$A$1:$B$19,2,0)="Exclude"),"",IF($D179=1,IF(OR(price_limit="",price_limit="No Limit"),IF(L179="Yes",1,2),IF(SUMIFS(WhatIf!$G:$G,WhatIf!$A:$A,L$1,WhatIf!$B:$B,L179)&lt;=price_limit,IF(L179="Yes",1,2),"")),""))</f>
        <v/>
      </c>
      <c r="AV179" s="73" t="str">
        <f>IF(OR(M179="",VLOOKUP(M$1,Services!$A$1:$B$19,2,0)="Exclude"),"",IF($D179=1,IF(OR(price_limit="",price_limit="No Limit"),IF(M179="Yes",1,2),IF(SUMIFS(WhatIf!$G:$G,WhatIf!$A:$A,M$1,WhatIf!$B:$B,M179)&lt;=price_limit,IF(M179="Yes",1,2),"")),""))</f>
        <v/>
      </c>
      <c r="AW179" s="73" t="str">
        <f>IF(OR(N179="",VLOOKUP(N$1,Services!$A$1:$B$19,2,0)="Exclude"),"",IF($D179=1,IF(OR(price_limit="",price_limit="No Limit"),IF(N179="Yes",1,2),IF(SUMIFS(WhatIf!$G:$G,WhatIf!$A:$A,N$1,WhatIf!$B:$B,N179)&lt;=price_limit,IF(N179="Yes",1,2),"")),""))</f>
        <v/>
      </c>
      <c r="AX179" s="73" t="str">
        <f>IF(OR(O179="",VLOOKUP(O$1,Services!$A$1:$B$19,2,0)="Exclude"),"",IF($D179=1,IF(OR(price_limit="",price_limit="No Limit"),IF(O179="Yes",1,2),IF(SUMIFS(WhatIf!$G:$G,WhatIf!$A:$A,O$1,WhatIf!$B:$B,O179)&lt;=price_limit,IF(O179="Yes",1,2),"")),""))</f>
        <v/>
      </c>
      <c r="AY179" s="73" t="str">
        <f>IF(OR(P179="",VLOOKUP(P$1,Services!$A$1:$B$19,2,0)="Exclude"),"",IF($D179=1,IF(OR(price_limit="",price_limit="No Limit"),IF(P179="Yes",1,2),IF(SUMIFS(WhatIf!$G:$G,WhatIf!$A:$A,P$1,WhatIf!$B:$B,P179)&lt;=price_limit,IF(P179="Yes",1,2),"")),""))</f>
        <v/>
      </c>
      <c r="AZ179" s="73" t="str">
        <f>IF(OR(Q179="",VLOOKUP(Q$1,Services!$A$1:$B$19,2,0)="Exclude"),"",IF($D179=1,IF(OR(price_limit="",price_limit="No Limit"),IF(Q179="Yes",1,2),IF(SUMIFS(WhatIf!$G:$G,WhatIf!$A:$A,Q$1,WhatIf!$B:$B,Q179)&lt;=price_limit,IF(Q179="Yes",1,2),"")),""))</f>
        <v/>
      </c>
      <c r="BA179" s="73" t="str">
        <f ca="1">IF(OR(R179="",VLOOKUP(R$1,Services!$A$1:$B$19,2,0)="Exclude"),"",IF($D179=1,IF(OR(price_limit="",price_limit="No Limit"),IF(R179="Yes",1,2),IF(SUMIFS(WhatIf!$G:$G,WhatIf!$A:$A,R$1,WhatIf!$B:$B,R179)&lt;=price_limit,IF(R179="Yes",1,2),"")),""))</f>
        <v/>
      </c>
      <c r="BB179" s="73" t="str">
        <f>IF(OR(S179="",VLOOKUP(S$1,Services!$A$1:$B$19,2,0)="Exclude"),"",IF($D179=1,IF(OR(price_limit="",price_limit="No Limit"),IF(S179="Yes",1,2),IF(SUMIFS(WhatIf!$G:$G,WhatIf!$A:$A,S$1,WhatIf!$B:$B,S179)&lt;=price_limit,IF(S179="Yes",1,2),"")),""))</f>
        <v/>
      </c>
      <c r="BC179" s="73" t="str">
        <f>IF(OR(T179="",VLOOKUP(T$1,Services!$A$1:$B$19,2,0)="Exclude"),"",IF($D179=1,IF(OR(price_limit="",price_limit="No Limit"),IF(T179="Yes",1,2),IF(SUMIFS(WhatIf!$G:$G,WhatIf!$A:$A,T$1,WhatIf!$B:$B,T179)&lt;=price_limit,IF(T179="Yes",1,2),"")),""))</f>
        <v/>
      </c>
      <c r="BD179" s="73" t="str">
        <f>IF(OR(U179="",VLOOKUP(U$1,Services!$A$1:$B$19,2,0)="Exclude"),"",IF($D179=1,IF(OR(price_limit="",price_limit="No Limit"),IF(U179="Yes",1,2),IF(SUMIFS(WhatIf!$G:$G,WhatIf!$A:$A,U$1,WhatIf!$B:$B,U179)&lt;=price_limit,IF(U179="Yes",1,2),"")),""))</f>
        <v/>
      </c>
      <c r="BE179" s="3">
        <f t="shared" si="12"/>
        <v>0</v>
      </c>
      <c r="BF179" s="3">
        <f t="shared" si="13"/>
        <v>0</v>
      </c>
      <c r="BG179" s="3">
        <f>IF(MID(highlight_pick,1,1)="#",IF(INDEX(Analysis!$C$7:$E$7,1,VALUE(MID(highlight_pick,2,1)))&lt;&gt;"",IF(INDEX($A179:$BI179,1,MATCH(INDEX(Analysis!$C$7:$E$7,1,VALUE(MID(highlight_pick,2,1))),$1:$1,0))="",0,IF(INDEX($A179:$BI179,1,MATCH(INDEX(Analysis!$C$7:$E$7,1,VALUE(MID(highlight_pick,2,1))),$1:$1,0))="Yes",1,IF(ISNUMBER(SEARCH(INDEX($A179:$BI179,1,MATCH(INDEX(Analysis!$C$7:$E$7,1,VALUE(MID(highlight_pick,2,1))),$1:$1,0)),INDEX(Analysis!$C$9:$E$9,1,VALUE(MID(highlight_pick,2,1))))),2,0))),0),0)</f>
        <v>0</v>
      </c>
      <c r="BH179" s="3">
        <f>IF(MID(highlight_pick,1,1)="#",IF(INDEX(Analysis!$C$10:$E$10,1,VALUE(MID(highlight_pick,2,1)))&lt;&gt;"",IF(INDEX($A179:$BI179,1,MATCH(INDEX(Analysis!$C$10:$E$10,1,VALUE(MID(highlight_pick,2,1))),$1:$1,0))="",0,IF(INDEX($A179:$BI179,1,MATCH(INDEX(Analysis!$C$10:$E$10,1,VALUE(MID(highlight_pick,2,1))),$1:$1,0))="Yes",1,IF(ISNUMBER(SEARCH(INDEX($A179:$BI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row>
    <row r="180" spans="1:61" x14ac:dyDescent="0.3">
      <c r="A180" s="19" t="s">
        <v>878</v>
      </c>
      <c r="B180" s="4" t="s">
        <v>247</v>
      </c>
      <c r="C180" s="4" t="s">
        <v>215</v>
      </c>
      <c r="D180" s="3" t="str">
        <f t="shared" ca="1" si="10"/>
        <v/>
      </c>
      <c r="R180" s="5" t="s">
        <v>1</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1"/>
        <v/>
      </c>
      <c r="AN180" s="73" t="str">
        <f>IF(OR(E180="",VLOOKUP(E$1,Services!$A$1:$B$19,2,0)="Exclude"),"",IF($D180=1,IF(OR(price_limit="",price_limit="No Limit"),IF(E180="Yes",1,2),IF(SUMIFS(WhatIf!$G:$G,WhatIf!$A:$A,E$1,WhatIf!$B:$B,E180)&lt;=price_limit,IF(E180="Yes",1,2),"")),""))</f>
        <v/>
      </c>
      <c r="AO180" s="73" t="str">
        <f>IF(OR(F180="",VLOOKUP(F$1,Services!$A$1:$B$19,2,0)="Exclude"),"",IF($D180=1,IF(OR(price_limit="",price_limit="No Limit"),IF(F180="Yes",1,2),IF(SUMIFS(WhatIf!$G:$G,WhatIf!$A:$A,F$1,WhatIf!$B:$B,F180)&lt;=price_limit,IF(F180="Yes",1,2),"")),""))</f>
        <v/>
      </c>
      <c r="AP180" s="73" t="str">
        <f>IF(OR(G180="",VLOOKUP(G$1,Services!$A$1:$B$19,2,0)="Exclude"),"",IF($D180=1,IF(OR(price_limit="",price_limit="No Limit"),IF(G180="Yes",1,2),IF(SUMIFS(WhatIf!$G:$G,WhatIf!$A:$A,G$1,WhatIf!$B:$B,G180)&lt;=price_limit,IF(G180="Yes",1,2),"")),""))</f>
        <v/>
      </c>
      <c r="AQ180" s="73" t="str">
        <f>IF(OR(H180="",VLOOKUP(H$1,Services!$A$1:$B$19,2,0)="Exclude"),"",IF($D180=1,IF(OR(price_limit="",price_limit="No Limit"),IF(H180="Yes",1,2),IF(SUMIFS(WhatIf!$G:$G,WhatIf!$A:$A,H$1,WhatIf!$B:$B,H180)&lt;=price_limit,IF(H180="Yes",1,2),"")),""))</f>
        <v/>
      </c>
      <c r="AR180" s="73" t="str">
        <f>IF(OR(I180="",VLOOKUP(I$1,Services!$A$1:$B$19,2,0)="Exclude"),"",IF($D180=1,IF(OR(price_limit="",price_limit="No Limit"),IF(I180="Yes",1,2),IF(SUMIFS(WhatIf!$G:$G,WhatIf!$A:$A,I$1,WhatIf!$B:$B,I180)&lt;=price_limit,IF(I180="Yes",1,2),"")),""))</f>
        <v/>
      </c>
      <c r="AS180" s="73" t="str">
        <f>IF(OR(J180="",VLOOKUP(J$1,Services!$A$1:$B$19,2,0)="Exclude"),"",IF($D180=1,IF(OR(price_limit="",price_limit="No Limit"),IF(J180="Yes",1,2),IF(SUMIFS(WhatIf!$G:$G,WhatIf!$A:$A,J$1,WhatIf!$B:$B,J180)&lt;=price_limit,IF(J180="Yes",1,2),"")),""))</f>
        <v/>
      </c>
      <c r="AT180" s="73" t="str">
        <f>IF(OR(K180="",VLOOKUP(K$1,Services!$A$1:$B$19,2,0)="Exclude"),"",IF($D180=1,IF(OR(price_limit="",price_limit="No Limit"),IF(K180="Yes",1,2),IF(SUMIFS(WhatIf!$G:$G,WhatIf!$A:$A,K$1,WhatIf!$B:$B,K180)&lt;=price_limit,IF(K180="Yes",1,2),"")),""))</f>
        <v/>
      </c>
      <c r="AU180" s="73" t="str">
        <f>IF(OR(L180="",VLOOKUP(L$1,Services!$A$1:$B$19,2,0)="Exclude"),"",IF($D180=1,IF(OR(price_limit="",price_limit="No Limit"),IF(L180="Yes",1,2),IF(SUMIFS(WhatIf!$G:$G,WhatIf!$A:$A,L$1,WhatIf!$B:$B,L180)&lt;=price_limit,IF(L180="Yes",1,2),"")),""))</f>
        <v/>
      </c>
      <c r="AV180" s="73" t="str">
        <f>IF(OR(M180="",VLOOKUP(M$1,Services!$A$1:$B$19,2,0)="Exclude"),"",IF($D180=1,IF(OR(price_limit="",price_limit="No Limit"),IF(M180="Yes",1,2),IF(SUMIFS(WhatIf!$G:$G,WhatIf!$A:$A,M$1,WhatIf!$B:$B,M180)&lt;=price_limit,IF(M180="Yes",1,2),"")),""))</f>
        <v/>
      </c>
      <c r="AW180" s="73" t="str">
        <f>IF(OR(N180="",VLOOKUP(N$1,Services!$A$1:$B$19,2,0)="Exclude"),"",IF($D180=1,IF(OR(price_limit="",price_limit="No Limit"),IF(N180="Yes",1,2),IF(SUMIFS(WhatIf!$G:$G,WhatIf!$A:$A,N$1,WhatIf!$B:$B,N180)&lt;=price_limit,IF(N180="Yes",1,2),"")),""))</f>
        <v/>
      </c>
      <c r="AX180" s="73" t="str">
        <f>IF(OR(O180="",VLOOKUP(O$1,Services!$A$1:$B$19,2,0)="Exclude"),"",IF($D180=1,IF(OR(price_limit="",price_limit="No Limit"),IF(O180="Yes",1,2),IF(SUMIFS(WhatIf!$G:$G,WhatIf!$A:$A,O$1,WhatIf!$B:$B,O180)&lt;=price_limit,IF(O180="Yes",1,2),"")),""))</f>
        <v/>
      </c>
      <c r="AY180" s="73" t="str">
        <f>IF(OR(P180="",VLOOKUP(P$1,Services!$A$1:$B$19,2,0)="Exclude"),"",IF($D180=1,IF(OR(price_limit="",price_limit="No Limit"),IF(P180="Yes",1,2),IF(SUMIFS(WhatIf!$G:$G,WhatIf!$A:$A,P$1,WhatIf!$B:$B,P180)&lt;=price_limit,IF(P180="Yes",1,2),"")),""))</f>
        <v/>
      </c>
      <c r="AZ180" s="73" t="str">
        <f>IF(OR(Q180="",VLOOKUP(Q$1,Services!$A$1:$B$19,2,0)="Exclude"),"",IF($D180=1,IF(OR(price_limit="",price_limit="No Limit"),IF(Q180="Yes",1,2),IF(SUMIFS(WhatIf!$G:$G,WhatIf!$A:$A,Q$1,WhatIf!$B:$B,Q180)&lt;=price_limit,IF(Q180="Yes",1,2),"")),""))</f>
        <v/>
      </c>
      <c r="BA180" s="73" t="str">
        <f ca="1">IF(OR(R180="",VLOOKUP(R$1,Services!$A$1:$B$19,2,0)="Exclude"),"",IF($D180=1,IF(OR(price_limit="",price_limit="No Limit"),IF(R180="Yes",1,2),IF(SUMIFS(WhatIf!$G:$G,WhatIf!$A:$A,R$1,WhatIf!$B:$B,R180)&lt;=price_limit,IF(R180="Yes",1,2),"")),""))</f>
        <v/>
      </c>
      <c r="BB180" s="73" t="str">
        <f>IF(OR(S180="",VLOOKUP(S$1,Services!$A$1:$B$19,2,0)="Exclude"),"",IF($D180=1,IF(OR(price_limit="",price_limit="No Limit"),IF(S180="Yes",1,2),IF(SUMIFS(WhatIf!$G:$G,WhatIf!$A:$A,S$1,WhatIf!$B:$B,S180)&lt;=price_limit,IF(S180="Yes",1,2),"")),""))</f>
        <v/>
      </c>
      <c r="BC180" s="73" t="str">
        <f>IF(OR(T180="",VLOOKUP(T$1,Services!$A$1:$B$19,2,0)="Exclude"),"",IF($D180=1,IF(OR(price_limit="",price_limit="No Limit"),IF(T180="Yes",1,2),IF(SUMIFS(WhatIf!$G:$G,WhatIf!$A:$A,T$1,WhatIf!$B:$B,T180)&lt;=price_limit,IF(T180="Yes",1,2),"")),""))</f>
        <v/>
      </c>
      <c r="BD180" s="73" t="str">
        <f>IF(OR(U180="",VLOOKUP(U$1,Services!$A$1:$B$19,2,0)="Exclude"),"",IF($D180=1,IF(OR(price_limit="",price_limit="No Limit"),IF(U180="Yes",1,2),IF(SUMIFS(WhatIf!$G:$G,WhatIf!$A:$A,U$1,WhatIf!$B:$B,U180)&lt;=price_limit,IF(U180="Yes",1,2),"")),""))</f>
        <v/>
      </c>
      <c r="BE180" s="3">
        <f t="shared" si="12"/>
        <v>0</v>
      </c>
      <c r="BF180" s="3">
        <f t="shared" si="13"/>
        <v>0</v>
      </c>
      <c r="BG180" s="3">
        <f>IF(MID(highlight_pick,1,1)="#",IF(INDEX(Analysis!$C$7:$E$7,1,VALUE(MID(highlight_pick,2,1)))&lt;&gt;"",IF(INDEX($A180:$BI180,1,MATCH(INDEX(Analysis!$C$7:$E$7,1,VALUE(MID(highlight_pick,2,1))),$1:$1,0))="",0,IF(INDEX($A180:$BI180,1,MATCH(INDEX(Analysis!$C$7:$E$7,1,VALUE(MID(highlight_pick,2,1))),$1:$1,0))="Yes",1,IF(ISNUMBER(SEARCH(INDEX($A180:$BI180,1,MATCH(INDEX(Analysis!$C$7:$E$7,1,VALUE(MID(highlight_pick,2,1))),$1:$1,0)),INDEX(Analysis!$C$9:$E$9,1,VALUE(MID(highlight_pick,2,1))))),2,0))),0),0)</f>
        <v>0</v>
      </c>
      <c r="BH180" s="3">
        <f>IF(MID(highlight_pick,1,1)="#",IF(INDEX(Analysis!$C$10:$E$10,1,VALUE(MID(highlight_pick,2,1)))&lt;&gt;"",IF(INDEX($A180:$BI180,1,MATCH(INDEX(Analysis!$C$10:$E$10,1,VALUE(MID(highlight_pick,2,1))),$1:$1,0))="",0,IF(INDEX($A180:$BI180,1,MATCH(INDEX(Analysis!$C$10:$E$10,1,VALUE(MID(highlight_pick,2,1))),$1:$1,0))="Yes",1,IF(ISNUMBER(SEARCH(INDEX($A180:$BI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row>
    <row r="181" spans="1:61" x14ac:dyDescent="0.3">
      <c r="A181" s="19" t="s">
        <v>113</v>
      </c>
      <c r="B181" s="4" t="s">
        <v>247</v>
      </c>
      <c r="C181" s="4" t="s">
        <v>479</v>
      </c>
      <c r="D181" s="3" t="str">
        <f t="shared" ca="1" si="10"/>
        <v/>
      </c>
      <c r="F181" s="5" t="s">
        <v>1</v>
      </c>
      <c r="G181" s="5" t="s">
        <v>1</v>
      </c>
      <c r="K181" s="5" t="s">
        <v>1</v>
      </c>
      <c r="L181" s="5" t="s">
        <v>1</v>
      </c>
      <c r="M181" s="5" t="s">
        <v>1</v>
      </c>
      <c r="R181" s="5" t="s">
        <v>1</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1"/>
        <v/>
      </c>
      <c r="AN181" s="73" t="str">
        <f>IF(OR(E181="",VLOOKUP(E$1,Services!$A$1:$B$19,2,0)="Exclude"),"",IF($D181=1,IF(OR(price_limit="",price_limit="No Limit"),IF(E181="Yes",1,2),IF(SUMIFS(WhatIf!$G:$G,WhatIf!$A:$A,E$1,WhatIf!$B:$B,E181)&lt;=price_limit,IF(E181="Yes",1,2),"")),""))</f>
        <v/>
      </c>
      <c r="AO181" s="73" t="str">
        <f ca="1">IF(OR(F181="",VLOOKUP(F$1,Services!$A$1:$B$19,2,0)="Exclude"),"",IF($D181=1,IF(OR(price_limit="",price_limit="No Limit"),IF(F181="Yes",1,2),IF(SUMIFS(WhatIf!$G:$G,WhatIf!$A:$A,F$1,WhatIf!$B:$B,F181)&lt;=price_limit,IF(F181="Yes",1,2),"")),""))</f>
        <v/>
      </c>
      <c r="AP181" s="73" t="str">
        <f ca="1">IF(OR(G181="",VLOOKUP(G$1,Services!$A$1:$B$19,2,0)="Exclude"),"",IF($D181=1,IF(OR(price_limit="",price_limit="No Limit"),IF(G181="Yes",1,2),IF(SUMIFS(WhatIf!$G:$G,WhatIf!$A:$A,G$1,WhatIf!$B:$B,G181)&lt;=price_limit,IF(G181="Yes",1,2),"")),""))</f>
        <v/>
      </c>
      <c r="AQ181" s="73" t="str">
        <f>IF(OR(H181="",VLOOKUP(H$1,Services!$A$1:$B$19,2,0)="Exclude"),"",IF($D181=1,IF(OR(price_limit="",price_limit="No Limit"),IF(H181="Yes",1,2),IF(SUMIFS(WhatIf!$G:$G,WhatIf!$A:$A,H$1,WhatIf!$B:$B,H181)&lt;=price_limit,IF(H181="Yes",1,2),"")),""))</f>
        <v/>
      </c>
      <c r="AR181" s="73" t="str">
        <f>IF(OR(I181="",VLOOKUP(I$1,Services!$A$1:$B$19,2,0)="Exclude"),"",IF($D181=1,IF(OR(price_limit="",price_limit="No Limit"),IF(I181="Yes",1,2),IF(SUMIFS(WhatIf!$G:$G,WhatIf!$A:$A,I$1,WhatIf!$B:$B,I181)&lt;=price_limit,IF(I181="Yes",1,2),"")),""))</f>
        <v/>
      </c>
      <c r="AS181" s="73" t="str">
        <f>IF(OR(J181="",VLOOKUP(J$1,Services!$A$1:$B$19,2,0)="Exclude"),"",IF($D181=1,IF(OR(price_limit="",price_limit="No Limit"),IF(J181="Yes",1,2),IF(SUMIFS(WhatIf!$G:$G,WhatIf!$A:$A,J$1,WhatIf!$B:$B,J181)&lt;=price_limit,IF(J181="Yes",1,2),"")),""))</f>
        <v/>
      </c>
      <c r="AT181" s="73" t="str">
        <f ca="1">IF(OR(K181="",VLOOKUP(K$1,Services!$A$1:$B$19,2,0)="Exclude"),"",IF($D181=1,IF(OR(price_limit="",price_limit="No Limit"),IF(K181="Yes",1,2),IF(SUMIFS(WhatIf!$G:$G,WhatIf!$A:$A,K$1,WhatIf!$B:$B,K181)&lt;=price_limit,IF(K181="Yes",1,2),"")),""))</f>
        <v/>
      </c>
      <c r="AU181" s="73" t="str">
        <f ca="1">IF(OR(L181="",VLOOKUP(L$1,Services!$A$1:$B$19,2,0)="Exclude"),"",IF($D181=1,IF(OR(price_limit="",price_limit="No Limit"),IF(L181="Yes",1,2),IF(SUMIFS(WhatIf!$G:$G,WhatIf!$A:$A,L$1,WhatIf!$B:$B,L181)&lt;=price_limit,IF(L181="Yes",1,2),"")),""))</f>
        <v/>
      </c>
      <c r="AV181" s="73" t="str">
        <f ca="1">IF(OR(M181="",VLOOKUP(M$1,Services!$A$1:$B$19,2,0)="Exclude"),"",IF($D181=1,IF(OR(price_limit="",price_limit="No Limit"),IF(M181="Yes",1,2),IF(SUMIFS(WhatIf!$G:$G,WhatIf!$A:$A,M$1,WhatIf!$B:$B,M181)&lt;=price_limit,IF(M181="Yes",1,2),"")),""))</f>
        <v/>
      </c>
      <c r="AW181" s="73" t="str">
        <f>IF(OR(N181="",VLOOKUP(N$1,Services!$A$1:$B$19,2,0)="Exclude"),"",IF($D181=1,IF(OR(price_limit="",price_limit="No Limit"),IF(N181="Yes",1,2),IF(SUMIFS(WhatIf!$G:$G,WhatIf!$A:$A,N$1,WhatIf!$B:$B,N181)&lt;=price_limit,IF(N181="Yes",1,2),"")),""))</f>
        <v/>
      </c>
      <c r="AX181" s="73" t="str">
        <f>IF(OR(O181="",VLOOKUP(O$1,Services!$A$1:$B$19,2,0)="Exclude"),"",IF($D181=1,IF(OR(price_limit="",price_limit="No Limit"),IF(O181="Yes",1,2),IF(SUMIFS(WhatIf!$G:$G,WhatIf!$A:$A,O$1,WhatIf!$B:$B,O181)&lt;=price_limit,IF(O181="Yes",1,2),"")),""))</f>
        <v/>
      </c>
      <c r="AY181" s="73" t="str">
        <f>IF(OR(P181="",VLOOKUP(P$1,Services!$A$1:$B$19,2,0)="Exclude"),"",IF($D181=1,IF(OR(price_limit="",price_limit="No Limit"),IF(P181="Yes",1,2),IF(SUMIFS(WhatIf!$G:$G,WhatIf!$A:$A,P$1,WhatIf!$B:$B,P181)&lt;=price_limit,IF(P181="Yes",1,2),"")),""))</f>
        <v/>
      </c>
      <c r="AZ181" s="73" t="str">
        <f>IF(OR(Q181="",VLOOKUP(Q$1,Services!$A$1:$B$19,2,0)="Exclude"),"",IF($D181=1,IF(OR(price_limit="",price_limit="No Limit"),IF(Q181="Yes",1,2),IF(SUMIFS(WhatIf!$G:$G,WhatIf!$A:$A,Q$1,WhatIf!$B:$B,Q181)&lt;=price_limit,IF(Q181="Yes",1,2),"")),""))</f>
        <v/>
      </c>
      <c r="BA181" s="73" t="str">
        <f ca="1">IF(OR(R181="",VLOOKUP(R$1,Services!$A$1:$B$19,2,0)="Exclude"),"",IF($D181=1,IF(OR(price_limit="",price_limit="No Limit"),IF(R181="Yes",1,2),IF(SUMIFS(WhatIf!$G:$G,WhatIf!$A:$A,R$1,WhatIf!$B:$B,R181)&lt;=price_limit,IF(R181="Yes",1,2),"")),""))</f>
        <v/>
      </c>
      <c r="BB181" s="73" t="str">
        <f>IF(OR(S181="",VLOOKUP(S$1,Services!$A$1:$B$19,2,0)="Exclude"),"",IF($D181=1,IF(OR(price_limit="",price_limit="No Limit"),IF(S181="Yes",1,2),IF(SUMIFS(WhatIf!$G:$G,WhatIf!$A:$A,S$1,WhatIf!$B:$B,S181)&lt;=price_limit,IF(S181="Yes",1,2),"")),""))</f>
        <v/>
      </c>
      <c r="BC181" s="73" t="str">
        <f>IF(OR(T181="",VLOOKUP(T$1,Services!$A$1:$B$19,2,0)="Exclude"),"",IF($D181=1,IF(OR(price_limit="",price_limit="No Limit"),IF(T181="Yes",1,2),IF(SUMIFS(WhatIf!$G:$G,WhatIf!$A:$A,T$1,WhatIf!$B:$B,T181)&lt;=price_limit,IF(T181="Yes",1,2),"")),""))</f>
        <v/>
      </c>
      <c r="BD181" s="73" t="str">
        <f>IF(OR(U181="",VLOOKUP(U$1,Services!$A$1:$B$19,2,0)="Exclude"),"",IF($D181=1,IF(OR(price_limit="",price_limit="No Limit"),IF(U181="Yes",1,2),IF(SUMIFS(WhatIf!$G:$G,WhatIf!$A:$A,U$1,WhatIf!$B:$B,U181)&lt;=price_limit,IF(U181="Yes",1,2),"")),""))</f>
        <v/>
      </c>
      <c r="BE181" s="3">
        <f t="shared" si="12"/>
        <v>0</v>
      </c>
      <c r="BF181" s="3">
        <f t="shared" si="13"/>
        <v>0</v>
      </c>
      <c r="BG181" s="3">
        <f>IF(MID(highlight_pick,1,1)="#",IF(INDEX(Analysis!$C$7:$E$7,1,VALUE(MID(highlight_pick,2,1)))&lt;&gt;"",IF(INDEX($A181:$BI181,1,MATCH(INDEX(Analysis!$C$7:$E$7,1,VALUE(MID(highlight_pick,2,1))),$1:$1,0))="",0,IF(INDEX($A181:$BI181,1,MATCH(INDEX(Analysis!$C$7:$E$7,1,VALUE(MID(highlight_pick,2,1))),$1:$1,0))="Yes",1,IF(ISNUMBER(SEARCH(INDEX($A181:$BI181,1,MATCH(INDEX(Analysis!$C$7:$E$7,1,VALUE(MID(highlight_pick,2,1))),$1:$1,0)),INDEX(Analysis!$C$9:$E$9,1,VALUE(MID(highlight_pick,2,1))))),2,0))),0),0)</f>
        <v>0</v>
      </c>
      <c r="BH181" s="3">
        <f>IF(MID(highlight_pick,1,1)="#",IF(INDEX(Analysis!$C$10:$E$10,1,VALUE(MID(highlight_pick,2,1)))&lt;&gt;"",IF(INDEX($A181:$BI181,1,MATCH(INDEX(Analysis!$C$10:$E$10,1,VALUE(MID(highlight_pick,2,1))),$1:$1,0))="",0,IF(INDEX($A181:$BI181,1,MATCH(INDEX(Analysis!$C$10:$E$10,1,VALUE(MID(highlight_pick,2,1))),$1:$1,0))="Yes",1,IF(ISNUMBER(SEARCH(INDEX($A181:$BI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row>
    <row r="182" spans="1:61" x14ac:dyDescent="0.3">
      <c r="A182" s="19" t="s">
        <v>114</v>
      </c>
      <c r="B182" s="4" t="s">
        <v>247</v>
      </c>
      <c r="C182" s="4" t="s">
        <v>223</v>
      </c>
      <c r="D182" s="3" t="str">
        <f t="shared" ca="1" si="10"/>
        <v/>
      </c>
      <c r="F182" s="5" t="s">
        <v>531</v>
      </c>
      <c r="K182" s="5" t="s">
        <v>1</v>
      </c>
      <c r="L182" s="5" t="s">
        <v>1</v>
      </c>
      <c r="M182" s="5" t="s">
        <v>1</v>
      </c>
      <c r="N182" s="5" t="s">
        <v>1</v>
      </c>
      <c r="Q182" s="5" t="s">
        <v>318</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1"/>
        <v/>
      </c>
      <c r="AN182" s="73" t="str">
        <f>IF(OR(E182="",VLOOKUP(E$1,Services!$A$1:$B$19,2,0)="Exclude"),"",IF($D182=1,IF(OR(price_limit="",price_limit="No Limit"),IF(E182="Yes",1,2),IF(SUMIFS(WhatIf!$G:$G,WhatIf!$A:$A,E$1,WhatIf!$B:$B,E182)&lt;=price_limit,IF(E182="Yes",1,2),"")),""))</f>
        <v/>
      </c>
      <c r="AO182" s="73" t="str">
        <f ca="1">IF(OR(F182="",VLOOKUP(F$1,Services!$A$1:$B$19,2,0)="Exclude"),"",IF($D182=1,IF(OR(price_limit="",price_limit="No Limit"),IF(F182="Yes",1,2),IF(SUMIFS(WhatIf!$G:$G,WhatIf!$A:$A,F$1,WhatIf!$B:$B,F182)&lt;=price_limit,IF(F182="Yes",1,2),"")),""))</f>
        <v/>
      </c>
      <c r="AP182" s="73" t="str">
        <f>IF(OR(G182="",VLOOKUP(G$1,Services!$A$1:$B$19,2,0)="Exclude"),"",IF($D182=1,IF(OR(price_limit="",price_limit="No Limit"),IF(G182="Yes",1,2),IF(SUMIFS(WhatIf!$G:$G,WhatIf!$A:$A,G$1,WhatIf!$B:$B,G182)&lt;=price_limit,IF(G182="Yes",1,2),"")),""))</f>
        <v/>
      </c>
      <c r="AQ182" s="73" t="str">
        <f>IF(OR(H182="",VLOOKUP(H$1,Services!$A$1:$B$19,2,0)="Exclude"),"",IF($D182=1,IF(OR(price_limit="",price_limit="No Limit"),IF(H182="Yes",1,2),IF(SUMIFS(WhatIf!$G:$G,WhatIf!$A:$A,H$1,WhatIf!$B:$B,H182)&lt;=price_limit,IF(H182="Yes",1,2),"")),""))</f>
        <v/>
      </c>
      <c r="AR182" s="73" t="str">
        <f>IF(OR(I182="",VLOOKUP(I$1,Services!$A$1:$B$19,2,0)="Exclude"),"",IF($D182=1,IF(OR(price_limit="",price_limit="No Limit"),IF(I182="Yes",1,2),IF(SUMIFS(WhatIf!$G:$G,WhatIf!$A:$A,I$1,WhatIf!$B:$B,I182)&lt;=price_limit,IF(I182="Yes",1,2),"")),""))</f>
        <v/>
      </c>
      <c r="AS182" s="73" t="str">
        <f>IF(OR(J182="",VLOOKUP(J$1,Services!$A$1:$B$19,2,0)="Exclude"),"",IF($D182=1,IF(OR(price_limit="",price_limit="No Limit"),IF(J182="Yes",1,2),IF(SUMIFS(WhatIf!$G:$G,WhatIf!$A:$A,J$1,WhatIf!$B:$B,J182)&lt;=price_limit,IF(J182="Yes",1,2),"")),""))</f>
        <v/>
      </c>
      <c r="AT182" s="73" t="str">
        <f ca="1">IF(OR(K182="",VLOOKUP(K$1,Services!$A$1:$B$19,2,0)="Exclude"),"",IF($D182=1,IF(OR(price_limit="",price_limit="No Limit"),IF(K182="Yes",1,2),IF(SUMIFS(WhatIf!$G:$G,WhatIf!$A:$A,K$1,WhatIf!$B:$B,K182)&lt;=price_limit,IF(K182="Yes",1,2),"")),""))</f>
        <v/>
      </c>
      <c r="AU182" s="73" t="str">
        <f ca="1">IF(OR(L182="",VLOOKUP(L$1,Services!$A$1:$B$19,2,0)="Exclude"),"",IF($D182=1,IF(OR(price_limit="",price_limit="No Limit"),IF(L182="Yes",1,2),IF(SUMIFS(WhatIf!$G:$G,WhatIf!$A:$A,L$1,WhatIf!$B:$B,L182)&lt;=price_limit,IF(L182="Yes",1,2),"")),""))</f>
        <v/>
      </c>
      <c r="AV182" s="73" t="str">
        <f ca="1">IF(OR(M182="",VLOOKUP(M$1,Services!$A$1:$B$19,2,0)="Exclude"),"",IF($D182=1,IF(OR(price_limit="",price_limit="No Limit"),IF(M182="Yes",1,2),IF(SUMIFS(WhatIf!$G:$G,WhatIf!$A:$A,M$1,WhatIf!$B:$B,M182)&lt;=price_limit,IF(M182="Yes",1,2),"")),""))</f>
        <v/>
      </c>
      <c r="AW182" s="73" t="str">
        <f ca="1">IF(OR(N182="",VLOOKUP(N$1,Services!$A$1:$B$19,2,0)="Exclude"),"",IF($D182=1,IF(OR(price_limit="",price_limit="No Limit"),IF(N182="Yes",1,2),IF(SUMIFS(WhatIf!$G:$G,WhatIf!$A:$A,N$1,WhatIf!$B:$B,N182)&lt;=price_limit,IF(N182="Yes",1,2),"")),""))</f>
        <v/>
      </c>
      <c r="AX182" s="73" t="str">
        <f>IF(OR(O182="",VLOOKUP(O$1,Services!$A$1:$B$19,2,0)="Exclude"),"",IF($D182=1,IF(OR(price_limit="",price_limit="No Limit"),IF(O182="Yes",1,2),IF(SUMIFS(WhatIf!$G:$G,WhatIf!$A:$A,O$1,WhatIf!$B:$B,O182)&lt;=price_limit,IF(O182="Yes",1,2),"")),""))</f>
        <v/>
      </c>
      <c r="AY182" s="73" t="str">
        <f>IF(OR(P182="",VLOOKUP(P$1,Services!$A$1:$B$19,2,0)="Exclude"),"",IF($D182=1,IF(OR(price_limit="",price_limit="No Limit"),IF(P182="Yes",1,2),IF(SUMIFS(WhatIf!$G:$G,WhatIf!$A:$A,P$1,WhatIf!$B:$B,P182)&lt;=price_limit,IF(P182="Yes",1,2),"")),""))</f>
        <v/>
      </c>
      <c r="AZ182" s="73" t="str">
        <f ca="1">IF(OR(Q182="",VLOOKUP(Q$1,Services!$A$1:$B$19,2,0)="Exclude"),"",IF($D182=1,IF(OR(price_limit="",price_limit="No Limit"),IF(Q182="Yes",1,2),IF(SUMIFS(WhatIf!$G:$G,WhatIf!$A:$A,Q$1,WhatIf!$B:$B,Q182)&lt;=price_limit,IF(Q182="Yes",1,2),"")),""))</f>
        <v/>
      </c>
      <c r="BA182" s="73" t="str">
        <f>IF(OR(R182="",VLOOKUP(R$1,Services!$A$1:$B$19,2,0)="Exclude"),"",IF($D182=1,IF(OR(price_limit="",price_limit="No Limit"),IF(R182="Yes",1,2),IF(SUMIFS(WhatIf!$G:$G,WhatIf!$A:$A,R$1,WhatIf!$B:$B,R182)&lt;=price_limit,IF(R182="Yes",1,2),"")),""))</f>
        <v/>
      </c>
      <c r="BB182" s="73" t="str">
        <f>IF(OR(S182="",VLOOKUP(S$1,Services!$A$1:$B$19,2,0)="Exclude"),"",IF($D182=1,IF(OR(price_limit="",price_limit="No Limit"),IF(S182="Yes",1,2),IF(SUMIFS(WhatIf!$G:$G,WhatIf!$A:$A,S$1,WhatIf!$B:$B,S182)&lt;=price_limit,IF(S182="Yes",1,2),"")),""))</f>
        <v/>
      </c>
      <c r="BC182" s="73" t="str">
        <f>IF(OR(T182="",VLOOKUP(T$1,Services!$A$1:$B$19,2,0)="Exclude"),"",IF($D182=1,IF(OR(price_limit="",price_limit="No Limit"),IF(T182="Yes",1,2),IF(SUMIFS(WhatIf!$G:$G,WhatIf!$A:$A,T$1,WhatIf!$B:$B,T182)&lt;=price_limit,IF(T182="Yes",1,2),"")),""))</f>
        <v/>
      </c>
      <c r="BD182" s="73" t="str">
        <f>IF(OR(U182="",VLOOKUP(U$1,Services!$A$1:$B$19,2,0)="Exclude"),"",IF($D182=1,IF(OR(price_limit="",price_limit="No Limit"),IF(U182="Yes",1,2),IF(SUMIFS(WhatIf!$G:$G,WhatIf!$A:$A,U$1,WhatIf!$B:$B,U182)&lt;=price_limit,IF(U182="Yes",1,2),"")),""))</f>
        <v/>
      </c>
      <c r="BE182" s="3">
        <f t="shared" si="12"/>
        <v>0</v>
      </c>
      <c r="BF182" s="3">
        <f t="shared" si="13"/>
        <v>0</v>
      </c>
      <c r="BG182" s="3">
        <f>IF(MID(highlight_pick,1,1)="#",IF(INDEX(Analysis!$C$7:$E$7,1,VALUE(MID(highlight_pick,2,1)))&lt;&gt;"",IF(INDEX($A182:$BI182,1,MATCH(INDEX(Analysis!$C$7:$E$7,1,VALUE(MID(highlight_pick,2,1))),$1:$1,0))="",0,IF(INDEX($A182:$BI182,1,MATCH(INDEX(Analysis!$C$7:$E$7,1,VALUE(MID(highlight_pick,2,1))),$1:$1,0))="Yes",1,IF(ISNUMBER(SEARCH(INDEX($A182:$BI182,1,MATCH(INDEX(Analysis!$C$7:$E$7,1,VALUE(MID(highlight_pick,2,1))),$1:$1,0)),INDEX(Analysis!$C$9:$E$9,1,VALUE(MID(highlight_pick,2,1))))),2,0))),0),0)</f>
        <v>0</v>
      </c>
      <c r="BH182" s="3">
        <f>IF(MID(highlight_pick,1,1)="#",IF(INDEX(Analysis!$C$10:$E$10,1,VALUE(MID(highlight_pick,2,1)))&lt;&gt;"",IF(INDEX($A182:$BI182,1,MATCH(INDEX(Analysis!$C$10:$E$10,1,VALUE(MID(highlight_pick,2,1))),$1:$1,0))="",0,IF(INDEX($A182:$BI182,1,MATCH(INDEX(Analysis!$C$10:$E$10,1,VALUE(MID(highlight_pick,2,1))),$1:$1,0))="Yes",1,IF(ISNUMBER(SEARCH(INDEX($A182:$BI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row>
    <row r="183" spans="1:61" x14ac:dyDescent="0.3">
      <c r="A183" s="19" t="s">
        <v>38</v>
      </c>
      <c r="B183" s="4" t="s">
        <v>247</v>
      </c>
      <c r="C183" s="4" t="s">
        <v>291</v>
      </c>
      <c r="D183" s="3" t="str">
        <f t="shared" ca="1" si="10"/>
        <v/>
      </c>
      <c r="G183" s="5" t="s">
        <v>1</v>
      </c>
      <c r="H183" s="5" t="s">
        <v>1</v>
      </c>
      <c r="I183" s="5" t="s">
        <v>1</v>
      </c>
      <c r="J183" s="5" t="s">
        <v>1</v>
      </c>
      <c r="K183" s="5" t="s">
        <v>1</v>
      </c>
      <c r="L183" s="5" t="s">
        <v>1</v>
      </c>
      <c r="M183" s="5" t="s">
        <v>1</v>
      </c>
      <c r="N183" s="5" t="s">
        <v>1</v>
      </c>
      <c r="O183" s="6" t="s">
        <v>1</v>
      </c>
      <c r="P183" s="6" t="s">
        <v>1</v>
      </c>
      <c r="Q183" s="6" t="s">
        <v>1</v>
      </c>
      <c r="R183" s="6" t="s">
        <v>1</v>
      </c>
      <c r="U183" s="5" t="s">
        <v>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1"/>
        <v/>
      </c>
      <c r="AN183" s="73" t="str">
        <f>IF(OR(E183="",VLOOKUP(E$1,Services!$A$1:$B$19,2,0)="Exclude"),"",IF($D183=1,IF(OR(price_limit="",price_limit="No Limit"),IF(E183="Yes",1,2),IF(SUMIFS(WhatIf!$G:$G,WhatIf!$A:$A,E$1,WhatIf!$B:$B,E183)&lt;=price_limit,IF(E183="Yes",1,2),"")),""))</f>
        <v/>
      </c>
      <c r="AO183" s="73" t="str">
        <f>IF(OR(F183="",VLOOKUP(F$1,Services!$A$1:$B$19,2,0)="Exclude"),"",IF($D183=1,IF(OR(price_limit="",price_limit="No Limit"),IF(F183="Yes",1,2),IF(SUMIFS(WhatIf!$G:$G,WhatIf!$A:$A,F$1,WhatIf!$B:$B,F183)&lt;=price_limit,IF(F183="Yes",1,2),"")),""))</f>
        <v/>
      </c>
      <c r="AP183" s="73" t="str">
        <f ca="1">IF(OR(G183="",VLOOKUP(G$1,Services!$A$1:$B$19,2,0)="Exclude"),"",IF($D183=1,IF(OR(price_limit="",price_limit="No Limit"),IF(G183="Yes",1,2),IF(SUMIFS(WhatIf!$G:$G,WhatIf!$A:$A,G$1,WhatIf!$B:$B,G183)&lt;=price_limit,IF(G183="Yes",1,2),"")),""))</f>
        <v/>
      </c>
      <c r="AQ183" s="73" t="str">
        <f ca="1">IF(OR(H183="",VLOOKUP(H$1,Services!$A$1:$B$19,2,0)="Exclude"),"",IF($D183=1,IF(OR(price_limit="",price_limit="No Limit"),IF(H183="Yes",1,2),IF(SUMIFS(WhatIf!$G:$G,WhatIf!$A:$A,H$1,WhatIf!$B:$B,H183)&lt;=price_limit,IF(H183="Yes",1,2),"")),""))</f>
        <v/>
      </c>
      <c r="AR183" s="73" t="str">
        <f ca="1">IF(OR(I183="",VLOOKUP(I$1,Services!$A$1:$B$19,2,0)="Exclude"),"",IF($D183=1,IF(OR(price_limit="",price_limit="No Limit"),IF(I183="Yes",1,2),IF(SUMIFS(WhatIf!$G:$G,WhatIf!$A:$A,I$1,WhatIf!$B:$B,I183)&lt;=price_limit,IF(I183="Yes",1,2),"")),""))</f>
        <v/>
      </c>
      <c r="AS183" s="73" t="str">
        <f ca="1">IF(OR(J183="",VLOOKUP(J$1,Services!$A$1:$B$19,2,0)="Exclude"),"",IF($D183=1,IF(OR(price_limit="",price_limit="No Limit"),IF(J183="Yes",1,2),IF(SUMIFS(WhatIf!$G:$G,WhatIf!$A:$A,J$1,WhatIf!$B:$B,J183)&lt;=price_limit,IF(J183="Yes",1,2),"")),""))</f>
        <v/>
      </c>
      <c r="AT183" s="73" t="str">
        <f ca="1">IF(OR(K183="",VLOOKUP(K$1,Services!$A$1:$B$19,2,0)="Exclude"),"",IF($D183=1,IF(OR(price_limit="",price_limit="No Limit"),IF(K183="Yes",1,2),IF(SUMIFS(WhatIf!$G:$G,WhatIf!$A:$A,K$1,WhatIf!$B:$B,K183)&lt;=price_limit,IF(K183="Yes",1,2),"")),""))</f>
        <v/>
      </c>
      <c r="AU183" s="73" t="str">
        <f ca="1">IF(OR(L183="",VLOOKUP(L$1,Services!$A$1:$B$19,2,0)="Exclude"),"",IF($D183=1,IF(OR(price_limit="",price_limit="No Limit"),IF(L183="Yes",1,2),IF(SUMIFS(WhatIf!$G:$G,WhatIf!$A:$A,L$1,WhatIf!$B:$B,L183)&lt;=price_limit,IF(L183="Yes",1,2),"")),""))</f>
        <v/>
      </c>
      <c r="AV183" s="73" t="str">
        <f ca="1">IF(OR(M183="",VLOOKUP(M$1,Services!$A$1:$B$19,2,0)="Exclude"),"",IF($D183=1,IF(OR(price_limit="",price_limit="No Limit"),IF(M183="Yes",1,2),IF(SUMIFS(WhatIf!$G:$G,WhatIf!$A:$A,M$1,WhatIf!$B:$B,M183)&lt;=price_limit,IF(M183="Yes",1,2),"")),""))</f>
        <v/>
      </c>
      <c r="AW183" s="73" t="str">
        <f ca="1">IF(OR(N183="",VLOOKUP(N$1,Services!$A$1:$B$19,2,0)="Exclude"),"",IF($D183=1,IF(OR(price_limit="",price_limit="No Limit"),IF(N183="Yes",1,2),IF(SUMIFS(WhatIf!$G:$G,WhatIf!$A:$A,N$1,WhatIf!$B:$B,N183)&lt;=price_limit,IF(N183="Yes",1,2),"")),""))</f>
        <v/>
      </c>
      <c r="AX183" s="73" t="str">
        <f ca="1">IF(OR(O183="",VLOOKUP(O$1,Services!$A$1:$B$19,2,0)="Exclude"),"",IF($D183=1,IF(OR(price_limit="",price_limit="No Limit"),IF(O183="Yes",1,2),IF(SUMIFS(WhatIf!$G:$G,WhatIf!$A:$A,O$1,WhatIf!$B:$B,O183)&lt;=price_limit,IF(O183="Yes",1,2),"")),""))</f>
        <v/>
      </c>
      <c r="AY183" s="73" t="str">
        <f ca="1">IF(OR(P183="",VLOOKUP(P$1,Services!$A$1:$B$19,2,0)="Exclude"),"",IF($D183=1,IF(OR(price_limit="",price_limit="No Limit"),IF(P183="Yes",1,2),IF(SUMIFS(WhatIf!$G:$G,WhatIf!$A:$A,P$1,WhatIf!$B:$B,P183)&lt;=price_limit,IF(P183="Yes",1,2),"")),""))</f>
        <v/>
      </c>
      <c r="AZ183" s="73" t="str">
        <f ca="1">IF(OR(Q183="",VLOOKUP(Q$1,Services!$A$1:$B$19,2,0)="Exclude"),"",IF($D183=1,IF(OR(price_limit="",price_limit="No Limit"),IF(Q183="Yes",1,2),IF(SUMIFS(WhatIf!$G:$G,WhatIf!$A:$A,Q$1,WhatIf!$B:$B,Q183)&lt;=price_limit,IF(Q183="Yes",1,2),"")),""))</f>
        <v/>
      </c>
      <c r="BA183" s="73" t="str">
        <f ca="1">IF(OR(R183="",VLOOKUP(R$1,Services!$A$1:$B$19,2,0)="Exclude"),"",IF($D183=1,IF(OR(price_limit="",price_limit="No Limit"),IF(R183="Yes",1,2),IF(SUMIFS(WhatIf!$G:$G,WhatIf!$A:$A,R$1,WhatIf!$B:$B,R183)&lt;=price_limit,IF(R183="Yes",1,2),"")),""))</f>
        <v/>
      </c>
      <c r="BB183" s="73" t="str">
        <f>IF(OR(S183="",VLOOKUP(S$1,Services!$A$1:$B$19,2,0)="Exclude"),"",IF($D183=1,IF(OR(price_limit="",price_limit="No Limit"),IF(S183="Yes",1,2),IF(SUMIFS(WhatIf!$G:$G,WhatIf!$A:$A,S$1,WhatIf!$B:$B,S183)&lt;=price_limit,IF(S183="Yes",1,2),"")),""))</f>
        <v/>
      </c>
      <c r="BC183" s="73" t="str">
        <f>IF(OR(T183="",VLOOKUP(T$1,Services!$A$1:$B$19,2,0)="Exclude"),"",IF($D183=1,IF(OR(price_limit="",price_limit="No Limit"),IF(T183="Yes",1,2),IF(SUMIFS(WhatIf!$G:$G,WhatIf!$A:$A,T$1,WhatIf!$B:$B,T183)&lt;=price_limit,IF(T183="Yes",1,2),"")),""))</f>
        <v/>
      </c>
      <c r="BD183" s="73" t="str">
        <f ca="1">IF(OR(U183="",VLOOKUP(U$1,Services!$A$1:$B$19,2,0)="Exclude"),"",IF($D183=1,IF(OR(price_limit="",price_limit="No Limit"),IF(U183="Yes",1,2),IF(SUMIFS(WhatIf!$G:$G,WhatIf!$A:$A,U$1,WhatIf!$B:$B,U183)&lt;=price_limit,IF(U183="Yes",1,2),"")),""))</f>
        <v/>
      </c>
      <c r="BE183" s="3">
        <f t="shared" si="12"/>
        <v>0</v>
      </c>
      <c r="BF183" s="3">
        <f t="shared" si="13"/>
        <v>0</v>
      </c>
      <c r="BG183" s="3">
        <f>IF(MID(highlight_pick,1,1)="#",IF(INDEX(Analysis!$C$7:$E$7,1,VALUE(MID(highlight_pick,2,1)))&lt;&gt;"",IF(INDEX($A183:$BI183,1,MATCH(INDEX(Analysis!$C$7:$E$7,1,VALUE(MID(highlight_pick,2,1))),$1:$1,0))="",0,IF(INDEX($A183:$BI183,1,MATCH(INDEX(Analysis!$C$7:$E$7,1,VALUE(MID(highlight_pick,2,1))),$1:$1,0))="Yes",1,IF(ISNUMBER(SEARCH(INDEX($A183:$BI183,1,MATCH(INDEX(Analysis!$C$7:$E$7,1,VALUE(MID(highlight_pick,2,1))),$1:$1,0)),INDEX(Analysis!$C$9:$E$9,1,VALUE(MID(highlight_pick,2,1))))),2,0))),0),0)</f>
        <v>0</v>
      </c>
      <c r="BH183" s="3">
        <f>IF(MID(highlight_pick,1,1)="#",IF(INDEX(Analysis!$C$10:$E$10,1,VALUE(MID(highlight_pick,2,1)))&lt;&gt;"",IF(INDEX($A183:$BI183,1,MATCH(INDEX(Analysis!$C$10:$E$10,1,VALUE(MID(highlight_pick,2,1))),$1:$1,0))="",0,IF(INDEX($A183:$BI183,1,MATCH(INDEX(Analysis!$C$10:$E$10,1,VALUE(MID(highlight_pick,2,1))),$1:$1,0))="Yes",1,IF(ISNUMBER(SEARCH(INDEX($A183:$BI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row>
    <row r="184" spans="1:61" x14ac:dyDescent="0.3">
      <c r="A184" s="19" t="s">
        <v>182</v>
      </c>
      <c r="B184" s="4" t="s">
        <v>115</v>
      </c>
      <c r="C184" s="4" t="s">
        <v>477</v>
      </c>
      <c r="D184" s="3" t="str">
        <f t="shared" ca="1" si="10"/>
        <v/>
      </c>
      <c r="H184" s="6" t="s">
        <v>1</v>
      </c>
      <c r="I184" s="6" t="s">
        <v>1</v>
      </c>
      <c r="L184" s="5" t="s">
        <v>1</v>
      </c>
      <c r="M184" s="5" t="s">
        <v>1</v>
      </c>
      <c r="O184" s="5" t="s">
        <v>1</v>
      </c>
      <c r="P184" s="5" t="s">
        <v>1</v>
      </c>
      <c r="Q184" s="5" t="s">
        <v>318</v>
      </c>
      <c r="R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1"/>
        <v/>
      </c>
      <c r="AN184" s="73" t="str">
        <f>IF(OR(E184="",VLOOKUP(E$1,Services!$A$1:$B$19,2,0)="Exclude"),"",IF($D184=1,IF(OR(price_limit="",price_limit="No Limit"),IF(E184="Yes",1,2),IF(SUMIFS(WhatIf!$G:$G,WhatIf!$A:$A,E$1,WhatIf!$B:$B,E184)&lt;=price_limit,IF(E184="Yes",1,2),"")),""))</f>
        <v/>
      </c>
      <c r="AO184" s="73" t="str">
        <f>IF(OR(F184="",VLOOKUP(F$1,Services!$A$1:$B$19,2,0)="Exclude"),"",IF($D184=1,IF(OR(price_limit="",price_limit="No Limit"),IF(F184="Yes",1,2),IF(SUMIFS(WhatIf!$G:$G,WhatIf!$A:$A,F$1,WhatIf!$B:$B,F184)&lt;=price_limit,IF(F184="Yes",1,2),"")),""))</f>
        <v/>
      </c>
      <c r="AP184" s="73" t="str">
        <f>IF(OR(G184="",VLOOKUP(G$1,Services!$A$1:$B$19,2,0)="Exclude"),"",IF($D184=1,IF(OR(price_limit="",price_limit="No Limit"),IF(G184="Yes",1,2),IF(SUMIFS(WhatIf!$G:$G,WhatIf!$A:$A,G$1,WhatIf!$B:$B,G184)&lt;=price_limit,IF(G184="Yes",1,2),"")),""))</f>
        <v/>
      </c>
      <c r="AQ184" s="73" t="str">
        <f ca="1">IF(OR(H184="",VLOOKUP(H$1,Services!$A$1:$B$19,2,0)="Exclude"),"",IF($D184=1,IF(OR(price_limit="",price_limit="No Limit"),IF(H184="Yes",1,2),IF(SUMIFS(WhatIf!$G:$G,WhatIf!$A:$A,H$1,WhatIf!$B:$B,H184)&lt;=price_limit,IF(H184="Yes",1,2),"")),""))</f>
        <v/>
      </c>
      <c r="AR184" s="73" t="str">
        <f ca="1">IF(OR(I184="",VLOOKUP(I$1,Services!$A$1:$B$19,2,0)="Exclude"),"",IF($D184=1,IF(OR(price_limit="",price_limit="No Limit"),IF(I184="Yes",1,2),IF(SUMIFS(WhatIf!$G:$G,WhatIf!$A:$A,I$1,WhatIf!$B:$B,I184)&lt;=price_limit,IF(I184="Yes",1,2),"")),""))</f>
        <v/>
      </c>
      <c r="AS184" s="73" t="str">
        <f>IF(OR(J184="",VLOOKUP(J$1,Services!$A$1:$B$19,2,0)="Exclude"),"",IF($D184=1,IF(OR(price_limit="",price_limit="No Limit"),IF(J184="Yes",1,2),IF(SUMIFS(WhatIf!$G:$G,WhatIf!$A:$A,J$1,WhatIf!$B:$B,J184)&lt;=price_limit,IF(J184="Yes",1,2),"")),""))</f>
        <v/>
      </c>
      <c r="AT184" s="73" t="str">
        <f>IF(OR(K184="",VLOOKUP(K$1,Services!$A$1:$B$19,2,0)="Exclude"),"",IF($D184=1,IF(OR(price_limit="",price_limit="No Limit"),IF(K184="Yes",1,2),IF(SUMIFS(WhatIf!$G:$G,WhatIf!$A:$A,K$1,WhatIf!$B:$B,K184)&lt;=price_limit,IF(K184="Yes",1,2),"")),""))</f>
        <v/>
      </c>
      <c r="AU184" s="73" t="str">
        <f ca="1">IF(OR(L184="",VLOOKUP(L$1,Services!$A$1:$B$19,2,0)="Exclude"),"",IF($D184=1,IF(OR(price_limit="",price_limit="No Limit"),IF(L184="Yes",1,2),IF(SUMIFS(WhatIf!$G:$G,WhatIf!$A:$A,L$1,WhatIf!$B:$B,L184)&lt;=price_limit,IF(L184="Yes",1,2),"")),""))</f>
        <v/>
      </c>
      <c r="AV184" s="73" t="str">
        <f ca="1">IF(OR(M184="",VLOOKUP(M$1,Services!$A$1:$B$19,2,0)="Exclude"),"",IF($D184=1,IF(OR(price_limit="",price_limit="No Limit"),IF(M184="Yes",1,2),IF(SUMIFS(WhatIf!$G:$G,WhatIf!$A:$A,M$1,WhatIf!$B:$B,M184)&lt;=price_limit,IF(M184="Yes",1,2),"")),""))</f>
        <v/>
      </c>
      <c r="AW184" s="73" t="str">
        <f>IF(OR(N184="",VLOOKUP(N$1,Services!$A$1:$B$19,2,0)="Exclude"),"",IF($D184=1,IF(OR(price_limit="",price_limit="No Limit"),IF(N184="Yes",1,2),IF(SUMIFS(WhatIf!$G:$G,WhatIf!$A:$A,N$1,WhatIf!$B:$B,N184)&lt;=price_limit,IF(N184="Yes",1,2),"")),""))</f>
        <v/>
      </c>
      <c r="AX184" s="73" t="str">
        <f ca="1">IF(OR(O184="",VLOOKUP(O$1,Services!$A$1:$B$19,2,0)="Exclude"),"",IF($D184=1,IF(OR(price_limit="",price_limit="No Limit"),IF(O184="Yes",1,2),IF(SUMIFS(WhatIf!$G:$G,WhatIf!$A:$A,O$1,WhatIf!$B:$B,O184)&lt;=price_limit,IF(O184="Yes",1,2),"")),""))</f>
        <v/>
      </c>
      <c r="AY184" s="73" t="str">
        <f ca="1">IF(OR(P184="",VLOOKUP(P$1,Services!$A$1:$B$19,2,0)="Exclude"),"",IF($D184=1,IF(OR(price_limit="",price_limit="No Limit"),IF(P184="Yes",1,2),IF(SUMIFS(WhatIf!$G:$G,WhatIf!$A:$A,P$1,WhatIf!$B:$B,P184)&lt;=price_limit,IF(P184="Yes",1,2),"")),""))</f>
        <v/>
      </c>
      <c r="AZ184" s="73" t="str">
        <f ca="1">IF(OR(Q184="",VLOOKUP(Q$1,Services!$A$1:$B$19,2,0)="Exclude"),"",IF($D184=1,IF(OR(price_limit="",price_limit="No Limit"),IF(Q184="Yes",1,2),IF(SUMIFS(WhatIf!$G:$G,WhatIf!$A:$A,Q$1,WhatIf!$B:$B,Q184)&lt;=price_limit,IF(Q184="Yes",1,2),"")),""))</f>
        <v/>
      </c>
      <c r="BA184" s="73" t="str">
        <f ca="1">IF(OR(R184="",VLOOKUP(R$1,Services!$A$1:$B$19,2,0)="Exclude"),"",IF($D184=1,IF(OR(price_limit="",price_limit="No Limit"),IF(R184="Yes",1,2),IF(SUMIFS(WhatIf!$G:$G,WhatIf!$A:$A,R$1,WhatIf!$B:$B,R184)&lt;=price_limit,IF(R184="Yes",1,2),"")),""))</f>
        <v/>
      </c>
      <c r="BB184" s="73" t="str">
        <f>IF(OR(S184="",VLOOKUP(S$1,Services!$A$1:$B$19,2,0)="Exclude"),"",IF($D184=1,IF(OR(price_limit="",price_limit="No Limit"),IF(S184="Yes",1,2),IF(SUMIFS(WhatIf!$G:$G,WhatIf!$A:$A,S$1,WhatIf!$B:$B,S184)&lt;=price_limit,IF(S184="Yes",1,2),"")),""))</f>
        <v/>
      </c>
      <c r="BC184" s="73" t="str">
        <f>IF(OR(T184="",VLOOKUP(T$1,Services!$A$1:$B$19,2,0)="Exclude"),"",IF($D184=1,IF(OR(price_limit="",price_limit="No Limit"),IF(T184="Yes",1,2),IF(SUMIFS(WhatIf!$G:$G,WhatIf!$A:$A,T$1,WhatIf!$B:$B,T184)&lt;=price_limit,IF(T184="Yes",1,2),"")),""))</f>
        <v/>
      </c>
      <c r="BD184" s="73" t="str">
        <f>IF(OR(U184="",VLOOKUP(U$1,Services!$A$1:$B$19,2,0)="Exclude"),"",IF($D184=1,IF(OR(price_limit="",price_limit="No Limit"),IF(U184="Yes",1,2),IF(SUMIFS(WhatIf!$G:$G,WhatIf!$A:$A,U$1,WhatIf!$B:$B,U184)&lt;=price_limit,IF(U184="Yes",1,2),"")),""))</f>
        <v/>
      </c>
      <c r="BE184" s="3">
        <f t="shared" si="12"/>
        <v>0</v>
      </c>
      <c r="BF184" s="3">
        <f t="shared" si="13"/>
        <v>0</v>
      </c>
      <c r="BG184" s="3">
        <f>IF(MID(highlight_pick,1,1)="#",IF(INDEX(Analysis!$C$7:$E$7,1,VALUE(MID(highlight_pick,2,1)))&lt;&gt;"",IF(INDEX($A184:$BI184,1,MATCH(INDEX(Analysis!$C$7:$E$7,1,VALUE(MID(highlight_pick,2,1))),$1:$1,0))="",0,IF(INDEX($A184:$BI184,1,MATCH(INDEX(Analysis!$C$7:$E$7,1,VALUE(MID(highlight_pick,2,1))),$1:$1,0))="Yes",1,IF(ISNUMBER(SEARCH(INDEX($A184:$BI184,1,MATCH(INDEX(Analysis!$C$7:$E$7,1,VALUE(MID(highlight_pick,2,1))),$1:$1,0)),INDEX(Analysis!$C$9:$E$9,1,VALUE(MID(highlight_pick,2,1))))),2,0))),0),0)</f>
        <v>0</v>
      </c>
      <c r="BH184" s="3">
        <f>IF(MID(highlight_pick,1,1)="#",IF(INDEX(Analysis!$C$10:$E$10,1,VALUE(MID(highlight_pick,2,1)))&lt;&gt;"",IF(INDEX($A184:$BI184,1,MATCH(INDEX(Analysis!$C$10:$E$10,1,VALUE(MID(highlight_pick,2,1))),$1:$1,0))="",0,IF(INDEX($A184:$BI184,1,MATCH(INDEX(Analysis!$C$10:$E$10,1,VALUE(MID(highlight_pick,2,1))),$1:$1,0))="Yes",1,IF(ISNUMBER(SEARCH(INDEX($A184:$BI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row>
    <row r="185" spans="1:61" x14ac:dyDescent="0.3">
      <c r="A185" s="19" t="s">
        <v>39</v>
      </c>
      <c r="B185" s="4" t="s">
        <v>247</v>
      </c>
      <c r="C185" s="4" t="s">
        <v>291</v>
      </c>
      <c r="D185" s="3" t="str">
        <f t="shared" ca="1" si="10"/>
        <v/>
      </c>
      <c r="G185" s="5" t="s">
        <v>1</v>
      </c>
      <c r="H185" s="5" t="s">
        <v>1</v>
      </c>
      <c r="I185" s="5" t="s">
        <v>1</v>
      </c>
      <c r="J185" s="5" t="s">
        <v>1</v>
      </c>
      <c r="K185" s="5" t="s">
        <v>1</v>
      </c>
      <c r="L185" s="5" t="s">
        <v>1</v>
      </c>
      <c r="M185" s="5" t="s">
        <v>1</v>
      </c>
      <c r="N185" s="5" t="s">
        <v>1</v>
      </c>
      <c r="O185" s="6" t="s">
        <v>1</v>
      </c>
      <c r="P185" s="6" t="s">
        <v>1</v>
      </c>
      <c r="Q185" s="6" t="s">
        <v>1</v>
      </c>
      <c r="R185" s="6"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1"/>
        <v/>
      </c>
      <c r="AN185" s="73" t="str">
        <f>IF(OR(E185="",VLOOKUP(E$1,Services!$A$1:$B$19,2,0)="Exclude"),"",IF($D185=1,IF(OR(price_limit="",price_limit="No Limit"),IF(E185="Yes",1,2),IF(SUMIFS(WhatIf!$G:$G,WhatIf!$A:$A,E$1,WhatIf!$B:$B,E185)&lt;=price_limit,IF(E185="Yes",1,2),"")),""))</f>
        <v/>
      </c>
      <c r="AO185" s="73" t="str">
        <f>IF(OR(F185="",VLOOKUP(F$1,Services!$A$1:$B$19,2,0)="Exclude"),"",IF($D185=1,IF(OR(price_limit="",price_limit="No Limit"),IF(F185="Yes",1,2),IF(SUMIFS(WhatIf!$G:$G,WhatIf!$A:$A,F$1,WhatIf!$B:$B,F185)&lt;=price_limit,IF(F185="Yes",1,2),"")),""))</f>
        <v/>
      </c>
      <c r="AP185" s="73" t="str">
        <f ca="1">IF(OR(G185="",VLOOKUP(G$1,Services!$A$1:$B$19,2,0)="Exclude"),"",IF($D185=1,IF(OR(price_limit="",price_limit="No Limit"),IF(G185="Yes",1,2),IF(SUMIFS(WhatIf!$G:$G,WhatIf!$A:$A,G$1,WhatIf!$B:$B,G185)&lt;=price_limit,IF(G185="Yes",1,2),"")),""))</f>
        <v/>
      </c>
      <c r="AQ185" s="73" t="str">
        <f ca="1">IF(OR(H185="",VLOOKUP(H$1,Services!$A$1:$B$19,2,0)="Exclude"),"",IF($D185=1,IF(OR(price_limit="",price_limit="No Limit"),IF(H185="Yes",1,2),IF(SUMIFS(WhatIf!$G:$G,WhatIf!$A:$A,H$1,WhatIf!$B:$B,H185)&lt;=price_limit,IF(H185="Yes",1,2),"")),""))</f>
        <v/>
      </c>
      <c r="AR185" s="73" t="str">
        <f ca="1">IF(OR(I185="",VLOOKUP(I$1,Services!$A$1:$B$19,2,0)="Exclude"),"",IF($D185=1,IF(OR(price_limit="",price_limit="No Limit"),IF(I185="Yes",1,2),IF(SUMIFS(WhatIf!$G:$G,WhatIf!$A:$A,I$1,WhatIf!$B:$B,I185)&lt;=price_limit,IF(I185="Yes",1,2),"")),""))</f>
        <v/>
      </c>
      <c r="AS185" s="73" t="str">
        <f ca="1">IF(OR(J185="",VLOOKUP(J$1,Services!$A$1:$B$19,2,0)="Exclude"),"",IF($D185=1,IF(OR(price_limit="",price_limit="No Limit"),IF(J185="Yes",1,2),IF(SUMIFS(WhatIf!$G:$G,WhatIf!$A:$A,J$1,WhatIf!$B:$B,J185)&lt;=price_limit,IF(J185="Yes",1,2),"")),""))</f>
        <v/>
      </c>
      <c r="AT185" s="73" t="str">
        <f ca="1">IF(OR(K185="",VLOOKUP(K$1,Services!$A$1:$B$19,2,0)="Exclude"),"",IF($D185=1,IF(OR(price_limit="",price_limit="No Limit"),IF(K185="Yes",1,2),IF(SUMIFS(WhatIf!$G:$G,WhatIf!$A:$A,K$1,WhatIf!$B:$B,K185)&lt;=price_limit,IF(K185="Yes",1,2),"")),""))</f>
        <v/>
      </c>
      <c r="AU185" s="73" t="str">
        <f ca="1">IF(OR(L185="",VLOOKUP(L$1,Services!$A$1:$B$19,2,0)="Exclude"),"",IF($D185=1,IF(OR(price_limit="",price_limit="No Limit"),IF(L185="Yes",1,2),IF(SUMIFS(WhatIf!$G:$G,WhatIf!$A:$A,L$1,WhatIf!$B:$B,L185)&lt;=price_limit,IF(L185="Yes",1,2),"")),""))</f>
        <v/>
      </c>
      <c r="AV185" s="73" t="str">
        <f ca="1">IF(OR(M185="",VLOOKUP(M$1,Services!$A$1:$B$19,2,0)="Exclude"),"",IF($D185=1,IF(OR(price_limit="",price_limit="No Limit"),IF(M185="Yes",1,2),IF(SUMIFS(WhatIf!$G:$G,WhatIf!$A:$A,M$1,WhatIf!$B:$B,M185)&lt;=price_limit,IF(M185="Yes",1,2),"")),""))</f>
        <v/>
      </c>
      <c r="AW185" s="73" t="str">
        <f ca="1">IF(OR(N185="",VLOOKUP(N$1,Services!$A$1:$B$19,2,0)="Exclude"),"",IF($D185=1,IF(OR(price_limit="",price_limit="No Limit"),IF(N185="Yes",1,2),IF(SUMIFS(WhatIf!$G:$G,WhatIf!$A:$A,N$1,WhatIf!$B:$B,N185)&lt;=price_limit,IF(N185="Yes",1,2),"")),""))</f>
        <v/>
      </c>
      <c r="AX185" s="73" t="str">
        <f ca="1">IF(OR(O185="",VLOOKUP(O$1,Services!$A$1:$B$19,2,0)="Exclude"),"",IF($D185=1,IF(OR(price_limit="",price_limit="No Limit"),IF(O185="Yes",1,2),IF(SUMIFS(WhatIf!$G:$G,WhatIf!$A:$A,O$1,WhatIf!$B:$B,O185)&lt;=price_limit,IF(O185="Yes",1,2),"")),""))</f>
        <v/>
      </c>
      <c r="AY185" s="73" t="str">
        <f ca="1">IF(OR(P185="",VLOOKUP(P$1,Services!$A$1:$B$19,2,0)="Exclude"),"",IF($D185=1,IF(OR(price_limit="",price_limit="No Limit"),IF(P185="Yes",1,2),IF(SUMIFS(WhatIf!$G:$G,WhatIf!$A:$A,P$1,WhatIf!$B:$B,P185)&lt;=price_limit,IF(P185="Yes",1,2),"")),""))</f>
        <v/>
      </c>
      <c r="AZ185" s="73" t="str">
        <f ca="1">IF(OR(Q185="",VLOOKUP(Q$1,Services!$A$1:$B$19,2,0)="Exclude"),"",IF($D185=1,IF(OR(price_limit="",price_limit="No Limit"),IF(Q185="Yes",1,2),IF(SUMIFS(WhatIf!$G:$G,WhatIf!$A:$A,Q$1,WhatIf!$B:$B,Q185)&lt;=price_limit,IF(Q185="Yes",1,2),"")),""))</f>
        <v/>
      </c>
      <c r="BA185" s="73" t="str">
        <f ca="1">IF(OR(R185="",VLOOKUP(R$1,Services!$A$1:$B$19,2,0)="Exclude"),"",IF($D185=1,IF(OR(price_limit="",price_limit="No Limit"),IF(R185="Yes",1,2),IF(SUMIFS(WhatIf!$G:$G,WhatIf!$A:$A,R$1,WhatIf!$B:$B,R185)&lt;=price_limit,IF(R185="Yes",1,2),"")),""))</f>
        <v/>
      </c>
      <c r="BB185" s="73" t="str">
        <f>IF(OR(S185="",VLOOKUP(S$1,Services!$A$1:$B$19,2,0)="Exclude"),"",IF($D185=1,IF(OR(price_limit="",price_limit="No Limit"),IF(S185="Yes",1,2),IF(SUMIFS(WhatIf!$G:$G,WhatIf!$A:$A,S$1,WhatIf!$B:$B,S185)&lt;=price_limit,IF(S185="Yes",1,2),"")),""))</f>
        <v/>
      </c>
      <c r="BC185" s="73" t="str">
        <f>IF(OR(T185="",VLOOKUP(T$1,Services!$A$1:$B$19,2,0)="Exclude"),"",IF($D185=1,IF(OR(price_limit="",price_limit="No Limit"),IF(T185="Yes",1,2),IF(SUMIFS(WhatIf!$G:$G,WhatIf!$A:$A,T$1,WhatIf!$B:$B,T185)&lt;=price_limit,IF(T185="Yes",1,2),"")),""))</f>
        <v/>
      </c>
      <c r="BD185" s="73" t="str">
        <f>IF(OR(U185="",VLOOKUP(U$1,Services!$A$1:$B$19,2,0)="Exclude"),"",IF($D185=1,IF(OR(price_limit="",price_limit="No Limit"),IF(U185="Yes",1,2),IF(SUMIFS(WhatIf!$G:$G,WhatIf!$A:$A,U$1,WhatIf!$B:$B,U185)&lt;=price_limit,IF(U185="Yes",1,2),"")),""))</f>
        <v/>
      </c>
      <c r="BE185" s="3">
        <f t="shared" si="12"/>
        <v>0</v>
      </c>
      <c r="BF185" s="3">
        <f t="shared" si="13"/>
        <v>0</v>
      </c>
      <c r="BG185" s="3">
        <f>IF(MID(highlight_pick,1,1)="#",IF(INDEX(Analysis!$C$7:$E$7,1,VALUE(MID(highlight_pick,2,1)))&lt;&gt;"",IF(INDEX($A185:$BI185,1,MATCH(INDEX(Analysis!$C$7:$E$7,1,VALUE(MID(highlight_pick,2,1))),$1:$1,0))="",0,IF(INDEX($A185:$BI185,1,MATCH(INDEX(Analysis!$C$7:$E$7,1,VALUE(MID(highlight_pick,2,1))),$1:$1,0))="Yes",1,IF(ISNUMBER(SEARCH(INDEX($A185:$BI185,1,MATCH(INDEX(Analysis!$C$7:$E$7,1,VALUE(MID(highlight_pick,2,1))),$1:$1,0)),INDEX(Analysis!$C$9:$E$9,1,VALUE(MID(highlight_pick,2,1))))),2,0))),0),0)</f>
        <v>0</v>
      </c>
      <c r="BH185" s="3">
        <f>IF(MID(highlight_pick,1,1)="#",IF(INDEX(Analysis!$C$10:$E$10,1,VALUE(MID(highlight_pick,2,1)))&lt;&gt;"",IF(INDEX($A185:$BI185,1,MATCH(INDEX(Analysis!$C$10:$E$10,1,VALUE(MID(highlight_pick,2,1))),$1:$1,0))="",0,IF(INDEX($A185:$BI185,1,MATCH(INDEX(Analysis!$C$10:$E$10,1,VALUE(MID(highlight_pick,2,1))),$1:$1,0))="Yes",1,IF(ISNUMBER(SEARCH(INDEX($A185:$BI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row>
    <row r="186" spans="1:61" ht="24.9" x14ac:dyDescent="0.3">
      <c r="A186" s="19" t="s">
        <v>116</v>
      </c>
      <c r="B186" s="4" t="s">
        <v>353</v>
      </c>
      <c r="C186" s="4" t="s">
        <v>205</v>
      </c>
      <c r="D186" s="3" t="str">
        <f t="shared" ca="1" si="10"/>
        <v/>
      </c>
      <c r="E186" s="5" t="s">
        <v>1</v>
      </c>
      <c r="F186" s="5" t="s">
        <v>532</v>
      </c>
      <c r="G186" s="5" t="s">
        <v>532</v>
      </c>
      <c r="H186" s="6"/>
      <c r="I186" s="6"/>
      <c r="L186" s="5" t="s">
        <v>1</v>
      </c>
      <c r="M186" s="5" t="s">
        <v>1</v>
      </c>
      <c r="P186" s="5" t="s">
        <v>291</v>
      </c>
      <c r="R186" s="5" t="s">
        <v>1</v>
      </c>
      <c r="S186" s="5" t="s">
        <v>1</v>
      </c>
      <c r="U186" s="5"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1"/>
        <v/>
      </c>
      <c r="AN186" s="73" t="str">
        <f ca="1">IF(OR(E186="",VLOOKUP(E$1,Services!$A$1:$B$19,2,0)="Exclude"),"",IF($D186=1,IF(OR(price_limit="",price_limit="No Limit"),IF(E186="Yes",1,2),IF(SUMIFS(WhatIf!$G:$G,WhatIf!$A:$A,E$1,WhatIf!$B:$B,E186)&lt;=price_limit,IF(E186="Yes",1,2),"")),""))</f>
        <v/>
      </c>
      <c r="AO186" s="73" t="str">
        <f ca="1">IF(OR(F186="",VLOOKUP(F$1,Services!$A$1:$B$19,2,0)="Exclude"),"",IF($D186=1,IF(OR(price_limit="",price_limit="No Limit"),IF(F186="Yes",1,2),IF(SUMIFS(WhatIf!$G:$G,WhatIf!$A:$A,F$1,WhatIf!$B:$B,F186)&lt;=price_limit,IF(F186="Yes",1,2),"")),""))</f>
        <v/>
      </c>
      <c r="AP186" s="73" t="str">
        <f ca="1">IF(OR(G186="",VLOOKUP(G$1,Services!$A$1:$B$19,2,0)="Exclude"),"",IF($D186=1,IF(OR(price_limit="",price_limit="No Limit"),IF(G186="Yes",1,2),IF(SUMIFS(WhatIf!$G:$G,WhatIf!$A:$A,G$1,WhatIf!$B:$B,G186)&lt;=price_limit,IF(G186="Yes",1,2),"")),""))</f>
        <v/>
      </c>
      <c r="AQ186" s="73" t="str">
        <f>IF(OR(H186="",VLOOKUP(H$1,Services!$A$1:$B$19,2,0)="Exclude"),"",IF($D186=1,IF(OR(price_limit="",price_limit="No Limit"),IF(H186="Yes",1,2),IF(SUMIFS(WhatIf!$G:$G,WhatIf!$A:$A,H$1,WhatIf!$B:$B,H186)&lt;=price_limit,IF(H186="Yes",1,2),"")),""))</f>
        <v/>
      </c>
      <c r="AR186" s="73" t="str">
        <f>IF(OR(I186="",VLOOKUP(I$1,Services!$A$1:$B$19,2,0)="Exclude"),"",IF($D186=1,IF(OR(price_limit="",price_limit="No Limit"),IF(I186="Yes",1,2),IF(SUMIFS(WhatIf!$G:$G,WhatIf!$A:$A,I$1,WhatIf!$B:$B,I186)&lt;=price_limit,IF(I186="Yes",1,2),"")),""))</f>
        <v/>
      </c>
      <c r="AS186" s="73" t="str">
        <f>IF(OR(J186="",VLOOKUP(J$1,Services!$A$1:$B$19,2,0)="Exclude"),"",IF($D186=1,IF(OR(price_limit="",price_limit="No Limit"),IF(J186="Yes",1,2),IF(SUMIFS(WhatIf!$G:$G,WhatIf!$A:$A,J$1,WhatIf!$B:$B,J186)&lt;=price_limit,IF(J186="Yes",1,2),"")),""))</f>
        <v/>
      </c>
      <c r="AT186" s="73" t="str">
        <f>IF(OR(K186="",VLOOKUP(K$1,Services!$A$1:$B$19,2,0)="Exclude"),"",IF($D186=1,IF(OR(price_limit="",price_limit="No Limit"),IF(K186="Yes",1,2),IF(SUMIFS(WhatIf!$G:$G,WhatIf!$A:$A,K$1,WhatIf!$B:$B,K186)&lt;=price_limit,IF(K186="Yes",1,2),"")),""))</f>
        <v/>
      </c>
      <c r="AU186" s="73" t="str">
        <f ca="1">IF(OR(L186="",VLOOKUP(L$1,Services!$A$1:$B$19,2,0)="Exclude"),"",IF($D186=1,IF(OR(price_limit="",price_limit="No Limit"),IF(L186="Yes",1,2),IF(SUMIFS(WhatIf!$G:$G,WhatIf!$A:$A,L$1,WhatIf!$B:$B,L186)&lt;=price_limit,IF(L186="Yes",1,2),"")),""))</f>
        <v/>
      </c>
      <c r="AV186" s="73" t="str">
        <f ca="1">IF(OR(M186="",VLOOKUP(M$1,Services!$A$1:$B$19,2,0)="Exclude"),"",IF($D186=1,IF(OR(price_limit="",price_limit="No Limit"),IF(M186="Yes",1,2),IF(SUMIFS(WhatIf!$G:$G,WhatIf!$A:$A,M$1,WhatIf!$B:$B,M186)&lt;=price_limit,IF(M186="Yes",1,2),"")),""))</f>
        <v/>
      </c>
      <c r="AW186" s="73" t="str">
        <f>IF(OR(N186="",VLOOKUP(N$1,Services!$A$1:$B$19,2,0)="Exclude"),"",IF($D186=1,IF(OR(price_limit="",price_limit="No Limit"),IF(N186="Yes",1,2),IF(SUMIFS(WhatIf!$G:$G,WhatIf!$A:$A,N$1,WhatIf!$B:$B,N186)&lt;=price_limit,IF(N186="Yes",1,2),"")),""))</f>
        <v/>
      </c>
      <c r="AX186" s="73" t="str">
        <f>IF(OR(O186="",VLOOKUP(O$1,Services!$A$1:$B$19,2,0)="Exclude"),"",IF($D186=1,IF(OR(price_limit="",price_limit="No Limit"),IF(O186="Yes",1,2),IF(SUMIFS(WhatIf!$G:$G,WhatIf!$A:$A,O$1,WhatIf!$B:$B,O186)&lt;=price_limit,IF(O186="Yes",1,2),"")),""))</f>
        <v/>
      </c>
      <c r="AY186" s="73" t="str">
        <f ca="1">IF(OR(P186="",VLOOKUP(P$1,Services!$A$1:$B$19,2,0)="Exclude"),"",IF($D186=1,IF(OR(price_limit="",price_limit="No Limit"),IF(P186="Yes",1,2),IF(SUMIFS(WhatIf!$G:$G,WhatIf!$A:$A,P$1,WhatIf!$B:$B,P186)&lt;=price_limit,IF(P186="Yes",1,2),"")),""))</f>
        <v/>
      </c>
      <c r="AZ186" s="73" t="str">
        <f>IF(OR(Q186="",VLOOKUP(Q$1,Services!$A$1:$B$19,2,0)="Exclude"),"",IF($D186=1,IF(OR(price_limit="",price_limit="No Limit"),IF(Q186="Yes",1,2),IF(SUMIFS(WhatIf!$G:$G,WhatIf!$A:$A,Q$1,WhatIf!$B:$B,Q186)&lt;=price_limit,IF(Q186="Yes",1,2),"")),""))</f>
        <v/>
      </c>
      <c r="BA186" s="73" t="str">
        <f ca="1">IF(OR(R186="",VLOOKUP(R$1,Services!$A$1:$B$19,2,0)="Exclude"),"",IF($D186=1,IF(OR(price_limit="",price_limit="No Limit"),IF(R186="Yes",1,2),IF(SUMIFS(WhatIf!$G:$G,WhatIf!$A:$A,R$1,WhatIf!$B:$B,R186)&lt;=price_limit,IF(R186="Yes",1,2),"")),""))</f>
        <v/>
      </c>
      <c r="BB186" s="73" t="str">
        <f ca="1">IF(OR(S186="",VLOOKUP(S$1,Services!$A$1:$B$19,2,0)="Exclude"),"",IF($D186=1,IF(OR(price_limit="",price_limit="No Limit"),IF(S186="Yes",1,2),IF(SUMIFS(WhatIf!$G:$G,WhatIf!$A:$A,S$1,WhatIf!$B:$B,S186)&lt;=price_limit,IF(S186="Yes",1,2),"")),""))</f>
        <v/>
      </c>
      <c r="BC186" s="73" t="str">
        <f>IF(OR(T186="",VLOOKUP(T$1,Services!$A$1:$B$19,2,0)="Exclude"),"",IF($D186=1,IF(OR(price_limit="",price_limit="No Limit"),IF(T186="Yes",1,2),IF(SUMIFS(WhatIf!$G:$G,WhatIf!$A:$A,T$1,WhatIf!$B:$B,T186)&lt;=price_limit,IF(T186="Yes",1,2),"")),""))</f>
        <v/>
      </c>
      <c r="BD186" s="73" t="str">
        <f ca="1">IF(OR(U186="",VLOOKUP(U$1,Services!$A$1:$B$19,2,0)="Exclude"),"",IF($D186=1,IF(OR(price_limit="",price_limit="No Limit"),IF(U186="Yes",1,2),IF(SUMIFS(WhatIf!$G:$G,WhatIf!$A:$A,U$1,WhatIf!$B:$B,U186)&lt;=price_limit,IF(U186="Yes",1,2),"")),""))</f>
        <v/>
      </c>
      <c r="BE186" s="3">
        <f t="shared" si="12"/>
        <v>0</v>
      </c>
      <c r="BF186" s="3">
        <f t="shared" si="13"/>
        <v>0</v>
      </c>
      <c r="BG186" s="3">
        <f>IF(MID(highlight_pick,1,1)="#",IF(INDEX(Analysis!$C$7:$E$7,1,VALUE(MID(highlight_pick,2,1)))&lt;&gt;"",IF(INDEX($A186:$BI186,1,MATCH(INDEX(Analysis!$C$7:$E$7,1,VALUE(MID(highlight_pick,2,1))),$1:$1,0))="",0,IF(INDEX($A186:$BI186,1,MATCH(INDEX(Analysis!$C$7:$E$7,1,VALUE(MID(highlight_pick,2,1))),$1:$1,0))="Yes",1,IF(ISNUMBER(SEARCH(INDEX($A186:$BI186,1,MATCH(INDEX(Analysis!$C$7:$E$7,1,VALUE(MID(highlight_pick,2,1))),$1:$1,0)),INDEX(Analysis!$C$9:$E$9,1,VALUE(MID(highlight_pick,2,1))))),2,0))),0),0)</f>
        <v>0</v>
      </c>
      <c r="BH186" s="3">
        <f>IF(MID(highlight_pick,1,1)="#",IF(INDEX(Analysis!$C$10:$E$10,1,VALUE(MID(highlight_pick,2,1)))&lt;&gt;"",IF(INDEX($A186:$BI186,1,MATCH(INDEX(Analysis!$C$10:$E$10,1,VALUE(MID(highlight_pick,2,1))),$1:$1,0))="",0,IF(INDEX($A186:$BI186,1,MATCH(INDEX(Analysis!$C$10:$E$10,1,VALUE(MID(highlight_pick,2,1))),$1:$1,0))="Yes",1,IF(ISNUMBER(SEARCH(INDEX($A186:$BI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row>
    <row r="187" spans="1:61" x14ac:dyDescent="0.3">
      <c r="A187" s="19" t="s">
        <v>117</v>
      </c>
      <c r="B187" s="4" t="s">
        <v>287</v>
      </c>
      <c r="C187" s="4" t="s">
        <v>214</v>
      </c>
      <c r="D187" s="3" t="str">
        <f t="shared" ca="1" si="10"/>
        <v/>
      </c>
      <c r="H187" s="5" t="s">
        <v>293</v>
      </c>
      <c r="I187" s="5" t="s">
        <v>293</v>
      </c>
      <c r="J187" s="5" t="s">
        <v>1</v>
      </c>
      <c r="K187" s="5" t="s">
        <v>1</v>
      </c>
      <c r="L187" s="5" t="s">
        <v>1</v>
      </c>
      <c r="M187" s="5" t="s">
        <v>1</v>
      </c>
      <c r="N187" s="5" t="s">
        <v>1</v>
      </c>
      <c r="R187" s="5" t="s">
        <v>1</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1"/>
        <v/>
      </c>
      <c r="AN187" s="73" t="str">
        <f>IF(OR(E187="",VLOOKUP(E$1,Services!$A$1:$B$19,2,0)="Exclude"),"",IF($D187=1,IF(OR(price_limit="",price_limit="No Limit"),IF(E187="Yes",1,2),IF(SUMIFS(WhatIf!$G:$G,WhatIf!$A:$A,E$1,WhatIf!$B:$B,E187)&lt;=price_limit,IF(E187="Yes",1,2),"")),""))</f>
        <v/>
      </c>
      <c r="AO187" s="73" t="str">
        <f>IF(OR(F187="",VLOOKUP(F$1,Services!$A$1:$B$19,2,0)="Exclude"),"",IF($D187=1,IF(OR(price_limit="",price_limit="No Limit"),IF(F187="Yes",1,2),IF(SUMIFS(WhatIf!$G:$G,WhatIf!$A:$A,F$1,WhatIf!$B:$B,F187)&lt;=price_limit,IF(F187="Yes",1,2),"")),""))</f>
        <v/>
      </c>
      <c r="AP187" s="73" t="str">
        <f>IF(OR(G187="",VLOOKUP(G$1,Services!$A$1:$B$19,2,0)="Exclude"),"",IF($D187=1,IF(OR(price_limit="",price_limit="No Limit"),IF(G187="Yes",1,2),IF(SUMIFS(WhatIf!$G:$G,WhatIf!$A:$A,G$1,WhatIf!$B:$B,G187)&lt;=price_limit,IF(G187="Yes",1,2),"")),""))</f>
        <v/>
      </c>
      <c r="AQ187" s="73" t="str">
        <f ca="1">IF(OR(H187="",VLOOKUP(H$1,Services!$A$1:$B$19,2,0)="Exclude"),"",IF($D187=1,IF(OR(price_limit="",price_limit="No Limit"),IF(H187="Yes",1,2),IF(SUMIFS(WhatIf!$G:$G,WhatIf!$A:$A,H$1,WhatIf!$B:$B,H187)&lt;=price_limit,IF(H187="Yes",1,2),"")),""))</f>
        <v/>
      </c>
      <c r="AR187" s="73" t="str">
        <f ca="1">IF(OR(I187="",VLOOKUP(I$1,Services!$A$1:$B$19,2,0)="Exclude"),"",IF($D187=1,IF(OR(price_limit="",price_limit="No Limit"),IF(I187="Yes",1,2),IF(SUMIFS(WhatIf!$G:$G,WhatIf!$A:$A,I$1,WhatIf!$B:$B,I187)&lt;=price_limit,IF(I187="Yes",1,2),"")),""))</f>
        <v/>
      </c>
      <c r="AS187" s="73" t="str">
        <f ca="1">IF(OR(J187="",VLOOKUP(J$1,Services!$A$1:$B$19,2,0)="Exclude"),"",IF($D187=1,IF(OR(price_limit="",price_limit="No Limit"),IF(J187="Yes",1,2),IF(SUMIFS(WhatIf!$G:$G,WhatIf!$A:$A,J$1,WhatIf!$B:$B,J187)&lt;=price_limit,IF(J187="Yes",1,2),"")),""))</f>
        <v/>
      </c>
      <c r="AT187" s="73" t="str">
        <f ca="1">IF(OR(K187="",VLOOKUP(K$1,Services!$A$1:$B$19,2,0)="Exclude"),"",IF($D187=1,IF(OR(price_limit="",price_limit="No Limit"),IF(K187="Yes",1,2),IF(SUMIFS(WhatIf!$G:$G,WhatIf!$A:$A,K$1,WhatIf!$B:$B,K187)&lt;=price_limit,IF(K187="Yes",1,2),"")),""))</f>
        <v/>
      </c>
      <c r="AU187" s="73" t="str">
        <f ca="1">IF(OR(L187="",VLOOKUP(L$1,Services!$A$1:$B$19,2,0)="Exclude"),"",IF($D187=1,IF(OR(price_limit="",price_limit="No Limit"),IF(L187="Yes",1,2),IF(SUMIFS(WhatIf!$G:$G,WhatIf!$A:$A,L$1,WhatIf!$B:$B,L187)&lt;=price_limit,IF(L187="Yes",1,2),"")),""))</f>
        <v/>
      </c>
      <c r="AV187" s="73" t="str">
        <f ca="1">IF(OR(M187="",VLOOKUP(M$1,Services!$A$1:$B$19,2,0)="Exclude"),"",IF($D187=1,IF(OR(price_limit="",price_limit="No Limit"),IF(M187="Yes",1,2),IF(SUMIFS(WhatIf!$G:$G,WhatIf!$A:$A,M$1,WhatIf!$B:$B,M187)&lt;=price_limit,IF(M187="Yes",1,2),"")),""))</f>
        <v/>
      </c>
      <c r="AW187" s="73" t="str">
        <f ca="1">IF(OR(N187="",VLOOKUP(N$1,Services!$A$1:$B$19,2,0)="Exclude"),"",IF($D187=1,IF(OR(price_limit="",price_limit="No Limit"),IF(N187="Yes",1,2),IF(SUMIFS(WhatIf!$G:$G,WhatIf!$A:$A,N$1,WhatIf!$B:$B,N187)&lt;=price_limit,IF(N187="Yes",1,2),"")),""))</f>
        <v/>
      </c>
      <c r="AX187" s="73" t="str">
        <f>IF(OR(O187="",VLOOKUP(O$1,Services!$A$1:$B$19,2,0)="Exclude"),"",IF($D187=1,IF(OR(price_limit="",price_limit="No Limit"),IF(O187="Yes",1,2),IF(SUMIFS(WhatIf!$G:$G,WhatIf!$A:$A,O$1,WhatIf!$B:$B,O187)&lt;=price_limit,IF(O187="Yes",1,2),"")),""))</f>
        <v/>
      </c>
      <c r="AY187" s="73" t="str">
        <f>IF(OR(P187="",VLOOKUP(P$1,Services!$A$1:$B$19,2,0)="Exclude"),"",IF($D187=1,IF(OR(price_limit="",price_limit="No Limit"),IF(P187="Yes",1,2),IF(SUMIFS(WhatIf!$G:$G,WhatIf!$A:$A,P$1,WhatIf!$B:$B,P187)&lt;=price_limit,IF(P187="Yes",1,2),"")),""))</f>
        <v/>
      </c>
      <c r="AZ187" s="73" t="str">
        <f>IF(OR(Q187="",VLOOKUP(Q$1,Services!$A$1:$B$19,2,0)="Exclude"),"",IF($D187=1,IF(OR(price_limit="",price_limit="No Limit"),IF(Q187="Yes",1,2),IF(SUMIFS(WhatIf!$G:$G,WhatIf!$A:$A,Q$1,WhatIf!$B:$B,Q187)&lt;=price_limit,IF(Q187="Yes",1,2),"")),""))</f>
        <v/>
      </c>
      <c r="BA187" s="73" t="str">
        <f ca="1">IF(OR(R187="",VLOOKUP(R$1,Services!$A$1:$B$19,2,0)="Exclude"),"",IF($D187=1,IF(OR(price_limit="",price_limit="No Limit"),IF(R187="Yes",1,2),IF(SUMIFS(WhatIf!$G:$G,WhatIf!$A:$A,R$1,WhatIf!$B:$B,R187)&lt;=price_limit,IF(R187="Yes",1,2),"")),""))</f>
        <v/>
      </c>
      <c r="BB187" s="73" t="str">
        <f>IF(OR(S187="",VLOOKUP(S$1,Services!$A$1:$B$19,2,0)="Exclude"),"",IF($D187=1,IF(OR(price_limit="",price_limit="No Limit"),IF(S187="Yes",1,2),IF(SUMIFS(WhatIf!$G:$G,WhatIf!$A:$A,S$1,WhatIf!$B:$B,S187)&lt;=price_limit,IF(S187="Yes",1,2),"")),""))</f>
        <v/>
      </c>
      <c r="BC187" s="73" t="str">
        <f>IF(OR(T187="",VLOOKUP(T$1,Services!$A$1:$B$19,2,0)="Exclude"),"",IF($D187=1,IF(OR(price_limit="",price_limit="No Limit"),IF(T187="Yes",1,2),IF(SUMIFS(WhatIf!$G:$G,WhatIf!$A:$A,T$1,WhatIf!$B:$B,T187)&lt;=price_limit,IF(T187="Yes",1,2),"")),""))</f>
        <v/>
      </c>
      <c r="BD187" s="73" t="str">
        <f>IF(OR(U187="",VLOOKUP(U$1,Services!$A$1:$B$19,2,0)="Exclude"),"",IF($D187=1,IF(OR(price_limit="",price_limit="No Limit"),IF(U187="Yes",1,2),IF(SUMIFS(WhatIf!$G:$G,WhatIf!$A:$A,U$1,WhatIf!$B:$B,U187)&lt;=price_limit,IF(U187="Yes",1,2),"")),""))</f>
        <v/>
      </c>
      <c r="BE187" s="3">
        <f t="shared" si="12"/>
        <v>0</v>
      </c>
      <c r="BF187" s="3">
        <f t="shared" si="13"/>
        <v>0</v>
      </c>
      <c r="BG187" s="3">
        <f>IF(MID(highlight_pick,1,1)="#",IF(INDEX(Analysis!$C$7:$E$7,1,VALUE(MID(highlight_pick,2,1)))&lt;&gt;"",IF(INDEX($A187:$BI187,1,MATCH(INDEX(Analysis!$C$7:$E$7,1,VALUE(MID(highlight_pick,2,1))),$1:$1,0))="",0,IF(INDEX($A187:$BI187,1,MATCH(INDEX(Analysis!$C$7:$E$7,1,VALUE(MID(highlight_pick,2,1))),$1:$1,0))="Yes",1,IF(ISNUMBER(SEARCH(INDEX($A187:$BI187,1,MATCH(INDEX(Analysis!$C$7:$E$7,1,VALUE(MID(highlight_pick,2,1))),$1:$1,0)),INDEX(Analysis!$C$9:$E$9,1,VALUE(MID(highlight_pick,2,1))))),2,0))),0),0)</f>
        <v>0</v>
      </c>
      <c r="BH187" s="3">
        <f>IF(MID(highlight_pick,1,1)="#",IF(INDEX(Analysis!$C$10:$E$10,1,VALUE(MID(highlight_pick,2,1)))&lt;&gt;"",IF(INDEX($A187:$BI187,1,MATCH(INDEX(Analysis!$C$10:$E$10,1,VALUE(MID(highlight_pick,2,1))),$1:$1,0))="",0,IF(INDEX($A187:$BI187,1,MATCH(INDEX(Analysis!$C$10:$E$10,1,VALUE(MID(highlight_pick,2,1))),$1:$1,0))="Yes",1,IF(ISNUMBER(SEARCH(INDEX($A187:$BI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row>
    <row r="188" spans="1:61" x14ac:dyDescent="0.3">
      <c r="A188" s="19" t="s">
        <v>845</v>
      </c>
      <c r="B188" s="4" t="s">
        <v>844</v>
      </c>
      <c r="C188" s="4" t="s">
        <v>215</v>
      </c>
      <c r="D188" s="3" t="str">
        <f t="shared" ca="1" si="10"/>
        <v/>
      </c>
      <c r="R188" s="5"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1"/>
        <v/>
      </c>
      <c r="AN188" s="73" t="str">
        <f>IF(OR(E188="",VLOOKUP(E$1,Services!$A$1:$B$19,2,0)="Exclude"),"",IF($D188=1,IF(OR(price_limit="",price_limit="No Limit"),IF(E188="Yes",1,2),IF(SUMIFS(WhatIf!$G:$G,WhatIf!$A:$A,E$1,WhatIf!$B:$B,E188)&lt;=price_limit,IF(E188="Yes",1,2),"")),""))</f>
        <v/>
      </c>
      <c r="AO188" s="73" t="str">
        <f>IF(OR(F188="",VLOOKUP(F$1,Services!$A$1:$B$19,2,0)="Exclude"),"",IF($D188=1,IF(OR(price_limit="",price_limit="No Limit"),IF(F188="Yes",1,2),IF(SUMIFS(WhatIf!$G:$G,WhatIf!$A:$A,F$1,WhatIf!$B:$B,F188)&lt;=price_limit,IF(F188="Yes",1,2),"")),""))</f>
        <v/>
      </c>
      <c r="AP188" s="73" t="str">
        <f>IF(OR(G188="",VLOOKUP(G$1,Services!$A$1:$B$19,2,0)="Exclude"),"",IF($D188=1,IF(OR(price_limit="",price_limit="No Limit"),IF(G188="Yes",1,2),IF(SUMIFS(WhatIf!$G:$G,WhatIf!$A:$A,G$1,WhatIf!$B:$B,G188)&lt;=price_limit,IF(G188="Yes",1,2),"")),""))</f>
        <v/>
      </c>
      <c r="AQ188" s="73" t="str">
        <f>IF(OR(H188="",VLOOKUP(H$1,Services!$A$1:$B$19,2,0)="Exclude"),"",IF($D188=1,IF(OR(price_limit="",price_limit="No Limit"),IF(H188="Yes",1,2),IF(SUMIFS(WhatIf!$G:$G,WhatIf!$A:$A,H$1,WhatIf!$B:$B,H188)&lt;=price_limit,IF(H188="Yes",1,2),"")),""))</f>
        <v/>
      </c>
      <c r="AR188" s="73" t="str">
        <f>IF(OR(I188="",VLOOKUP(I$1,Services!$A$1:$B$19,2,0)="Exclude"),"",IF($D188=1,IF(OR(price_limit="",price_limit="No Limit"),IF(I188="Yes",1,2),IF(SUMIFS(WhatIf!$G:$G,WhatIf!$A:$A,I$1,WhatIf!$B:$B,I188)&lt;=price_limit,IF(I188="Yes",1,2),"")),""))</f>
        <v/>
      </c>
      <c r="AS188" s="73" t="str">
        <f>IF(OR(J188="",VLOOKUP(J$1,Services!$A$1:$B$19,2,0)="Exclude"),"",IF($D188=1,IF(OR(price_limit="",price_limit="No Limit"),IF(J188="Yes",1,2),IF(SUMIFS(WhatIf!$G:$G,WhatIf!$A:$A,J$1,WhatIf!$B:$B,J188)&lt;=price_limit,IF(J188="Yes",1,2),"")),""))</f>
        <v/>
      </c>
      <c r="AT188" s="73" t="str">
        <f>IF(OR(K188="",VLOOKUP(K$1,Services!$A$1:$B$19,2,0)="Exclude"),"",IF($D188=1,IF(OR(price_limit="",price_limit="No Limit"),IF(K188="Yes",1,2),IF(SUMIFS(WhatIf!$G:$G,WhatIf!$A:$A,K$1,WhatIf!$B:$B,K188)&lt;=price_limit,IF(K188="Yes",1,2),"")),""))</f>
        <v/>
      </c>
      <c r="AU188" s="73" t="str">
        <f>IF(OR(L188="",VLOOKUP(L$1,Services!$A$1:$B$19,2,0)="Exclude"),"",IF($D188=1,IF(OR(price_limit="",price_limit="No Limit"),IF(L188="Yes",1,2),IF(SUMIFS(WhatIf!$G:$G,WhatIf!$A:$A,L$1,WhatIf!$B:$B,L188)&lt;=price_limit,IF(L188="Yes",1,2),"")),""))</f>
        <v/>
      </c>
      <c r="AV188" s="73" t="str">
        <f>IF(OR(M188="",VLOOKUP(M$1,Services!$A$1:$B$19,2,0)="Exclude"),"",IF($D188=1,IF(OR(price_limit="",price_limit="No Limit"),IF(M188="Yes",1,2),IF(SUMIFS(WhatIf!$G:$G,WhatIf!$A:$A,M$1,WhatIf!$B:$B,M188)&lt;=price_limit,IF(M188="Yes",1,2),"")),""))</f>
        <v/>
      </c>
      <c r="AW188" s="73" t="str">
        <f>IF(OR(N188="",VLOOKUP(N$1,Services!$A$1:$B$19,2,0)="Exclude"),"",IF($D188=1,IF(OR(price_limit="",price_limit="No Limit"),IF(N188="Yes",1,2),IF(SUMIFS(WhatIf!$G:$G,WhatIf!$A:$A,N$1,WhatIf!$B:$B,N188)&lt;=price_limit,IF(N188="Yes",1,2),"")),""))</f>
        <v/>
      </c>
      <c r="AX188" s="73" t="str">
        <f>IF(OR(O188="",VLOOKUP(O$1,Services!$A$1:$B$19,2,0)="Exclude"),"",IF($D188=1,IF(OR(price_limit="",price_limit="No Limit"),IF(O188="Yes",1,2),IF(SUMIFS(WhatIf!$G:$G,WhatIf!$A:$A,O$1,WhatIf!$B:$B,O188)&lt;=price_limit,IF(O188="Yes",1,2),"")),""))</f>
        <v/>
      </c>
      <c r="AY188" s="73" t="str">
        <f>IF(OR(P188="",VLOOKUP(P$1,Services!$A$1:$B$19,2,0)="Exclude"),"",IF($D188=1,IF(OR(price_limit="",price_limit="No Limit"),IF(P188="Yes",1,2),IF(SUMIFS(WhatIf!$G:$G,WhatIf!$A:$A,P$1,WhatIf!$B:$B,P188)&lt;=price_limit,IF(P188="Yes",1,2),"")),""))</f>
        <v/>
      </c>
      <c r="AZ188" s="73" t="str">
        <f>IF(OR(Q188="",VLOOKUP(Q$1,Services!$A$1:$B$19,2,0)="Exclude"),"",IF($D188=1,IF(OR(price_limit="",price_limit="No Limit"),IF(Q188="Yes",1,2),IF(SUMIFS(WhatIf!$G:$G,WhatIf!$A:$A,Q$1,WhatIf!$B:$B,Q188)&lt;=price_limit,IF(Q188="Yes",1,2),"")),""))</f>
        <v/>
      </c>
      <c r="BA188" s="73" t="str">
        <f ca="1">IF(OR(R188="",VLOOKUP(R$1,Services!$A$1:$B$19,2,0)="Exclude"),"",IF($D188=1,IF(OR(price_limit="",price_limit="No Limit"),IF(R188="Yes",1,2),IF(SUMIFS(WhatIf!$G:$G,WhatIf!$A:$A,R$1,WhatIf!$B:$B,R188)&lt;=price_limit,IF(R188="Yes",1,2),"")),""))</f>
        <v/>
      </c>
      <c r="BB188" s="73" t="str">
        <f>IF(OR(S188="",VLOOKUP(S$1,Services!$A$1:$B$19,2,0)="Exclude"),"",IF($D188=1,IF(OR(price_limit="",price_limit="No Limit"),IF(S188="Yes",1,2),IF(SUMIFS(WhatIf!$G:$G,WhatIf!$A:$A,S$1,WhatIf!$B:$B,S188)&lt;=price_limit,IF(S188="Yes",1,2),"")),""))</f>
        <v/>
      </c>
      <c r="BC188" s="73" t="str">
        <f>IF(OR(T188="",VLOOKUP(T$1,Services!$A$1:$B$19,2,0)="Exclude"),"",IF($D188=1,IF(OR(price_limit="",price_limit="No Limit"),IF(T188="Yes",1,2),IF(SUMIFS(WhatIf!$G:$G,WhatIf!$A:$A,T$1,WhatIf!$B:$B,T188)&lt;=price_limit,IF(T188="Yes",1,2),"")),""))</f>
        <v/>
      </c>
      <c r="BD188" s="73" t="str">
        <f>IF(OR(U188="",VLOOKUP(U$1,Services!$A$1:$B$19,2,0)="Exclude"),"",IF($D188=1,IF(OR(price_limit="",price_limit="No Limit"),IF(U188="Yes",1,2),IF(SUMIFS(WhatIf!$G:$G,WhatIf!$A:$A,U$1,WhatIf!$B:$B,U188)&lt;=price_limit,IF(U188="Yes",1,2),"")),""))</f>
        <v/>
      </c>
      <c r="BE188" s="3">
        <f t="shared" si="12"/>
        <v>0</v>
      </c>
      <c r="BF188" s="3">
        <f t="shared" si="13"/>
        <v>0</v>
      </c>
      <c r="BG188" s="3">
        <f>IF(MID(highlight_pick,1,1)="#",IF(INDEX(Analysis!$C$7:$E$7,1,VALUE(MID(highlight_pick,2,1)))&lt;&gt;"",IF(INDEX($A188:$BI188,1,MATCH(INDEX(Analysis!$C$7:$E$7,1,VALUE(MID(highlight_pick,2,1))),$1:$1,0))="",0,IF(INDEX($A188:$BI188,1,MATCH(INDEX(Analysis!$C$7:$E$7,1,VALUE(MID(highlight_pick,2,1))),$1:$1,0))="Yes",1,IF(ISNUMBER(SEARCH(INDEX($A188:$BI188,1,MATCH(INDEX(Analysis!$C$7:$E$7,1,VALUE(MID(highlight_pick,2,1))),$1:$1,0)),INDEX(Analysis!$C$9:$E$9,1,VALUE(MID(highlight_pick,2,1))))),2,0))),0),0)</f>
        <v>0</v>
      </c>
      <c r="BH188" s="3">
        <f>IF(MID(highlight_pick,1,1)="#",IF(INDEX(Analysis!$C$10:$E$10,1,VALUE(MID(highlight_pick,2,1)))&lt;&gt;"",IF(INDEX($A188:$BI188,1,MATCH(INDEX(Analysis!$C$10:$E$10,1,VALUE(MID(highlight_pick,2,1))),$1:$1,0))="",0,IF(INDEX($A188:$BI188,1,MATCH(INDEX(Analysis!$C$10:$E$10,1,VALUE(MID(highlight_pick,2,1))),$1:$1,0))="Yes",1,IF(ISNUMBER(SEARCH(INDEX($A188:$BI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row>
    <row r="189" spans="1:61" ht="24.9" x14ac:dyDescent="0.3">
      <c r="A189" s="19" t="s">
        <v>173</v>
      </c>
      <c r="B189" s="4" t="s">
        <v>118</v>
      </c>
      <c r="C189" s="4" t="s">
        <v>291</v>
      </c>
      <c r="D189" s="3" t="str">
        <f t="shared" ca="1" si="10"/>
        <v/>
      </c>
      <c r="E189" s="5" t="s">
        <v>1</v>
      </c>
      <c r="F189" s="5" t="s">
        <v>529</v>
      </c>
      <c r="G189" s="5" t="s">
        <v>529</v>
      </c>
      <c r="K189" s="5" t="s">
        <v>1</v>
      </c>
      <c r="L189" s="5" t="s">
        <v>1</v>
      </c>
      <c r="M189" s="5" t="s">
        <v>1</v>
      </c>
      <c r="R189" s="5" t="s">
        <v>856</v>
      </c>
      <c r="T189" s="5" t="s">
        <v>255</v>
      </c>
      <c r="U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1"/>
        <v/>
      </c>
      <c r="AN189" s="73" t="str">
        <f ca="1">IF(OR(E189="",VLOOKUP(E$1,Services!$A$1:$B$19,2,0)="Exclude"),"",IF($D189=1,IF(OR(price_limit="",price_limit="No Limit"),IF(E189="Yes",1,2),IF(SUMIFS(WhatIf!$G:$G,WhatIf!$A:$A,E$1,WhatIf!$B:$B,E189)&lt;=price_limit,IF(E189="Yes",1,2),"")),""))</f>
        <v/>
      </c>
      <c r="AO189" s="73" t="str">
        <f ca="1">IF(OR(F189="",VLOOKUP(F$1,Services!$A$1:$B$19,2,0)="Exclude"),"",IF($D189=1,IF(OR(price_limit="",price_limit="No Limit"),IF(F189="Yes",1,2),IF(SUMIFS(WhatIf!$G:$G,WhatIf!$A:$A,F$1,WhatIf!$B:$B,F189)&lt;=price_limit,IF(F189="Yes",1,2),"")),""))</f>
        <v/>
      </c>
      <c r="AP189" s="73" t="str">
        <f ca="1">IF(OR(G189="",VLOOKUP(G$1,Services!$A$1:$B$19,2,0)="Exclude"),"",IF($D189=1,IF(OR(price_limit="",price_limit="No Limit"),IF(G189="Yes",1,2),IF(SUMIFS(WhatIf!$G:$G,WhatIf!$A:$A,G$1,WhatIf!$B:$B,G189)&lt;=price_limit,IF(G189="Yes",1,2),"")),""))</f>
        <v/>
      </c>
      <c r="AQ189" s="73" t="str">
        <f>IF(OR(H189="",VLOOKUP(H$1,Services!$A$1:$B$19,2,0)="Exclude"),"",IF($D189=1,IF(OR(price_limit="",price_limit="No Limit"),IF(H189="Yes",1,2),IF(SUMIFS(WhatIf!$G:$G,WhatIf!$A:$A,H$1,WhatIf!$B:$B,H189)&lt;=price_limit,IF(H189="Yes",1,2),"")),""))</f>
        <v/>
      </c>
      <c r="AR189" s="73" t="str">
        <f>IF(OR(I189="",VLOOKUP(I$1,Services!$A$1:$B$19,2,0)="Exclude"),"",IF($D189=1,IF(OR(price_limit="",price_limit="No Limit"),IF(I189="Yes",1,2),IF(SUMIFS(WhatIf!$G:$G,WhatIf!$A:$A,I$1,WhatIf!$B:$B,I189)&lt;=price_limit,IF(I189="Yes",1,2),"")),""))</f>
        <v/>
      </c>
      <c r="AS189" s="73" t="str">
        <f>IF(OR(J189="",VLOOKUP(J$1,Services!$A$1:$B$19,2,0)="Exclude"),"",IF($D189=1,IF(OR(price_limit="",price_limit="No Limit"),IF(J189="Yes",1,2),IF(SUMIFS(WhatIf!$G:$G,WhatIf!$A:$A,J$1,WhatIf!$B:$B,J189)&lt;=price_limit,IF(J189="Yes",1,2),"")),""))</f>
        <v/>
      </c>
      <c r="AT189" s="73" t="str">
        <f ca="1">IF(OR(K189="",VLOOKUP(K$1,Services!$A$1:$B$19,2,0)="Exclude"),"",IF($D189=1,IF(OR(price_limit="",price_limit="No Limit"),IF(K189="Yes",1,2),IF(SUMIFS(WhatIf!$G:$G,WhatIf!$A:$A,K$1,WhatIf!$B:$B,K189)&lt;=price_limit,IF(K189="Yes",1,2),"")),""))</f>
        <v/>
      </c>
      <c r="AU189" s="73" t="str">
        <f ca="1">IF(OR(L189="",VLOOKUP(L$1,Services!$A$1:$B$19,2,0)="Exclude"),"",IF($D189=1,IF(OR(price_limit="",price_limit="No Limit"),IF(L189="Yes",1,2),IF(SUMIFS(WhatIf!$G:$G,WhatIf!$A:$A,L$1,WhatIf!$B:$B,L189)&lt;=price_limit,IF(L189="Yes",1,2),"")),""))</f>
        <v/>
      </c>
      <c r="AV189" s="73" t="str">
        <f ca="1">IF(OR(M189="",VLOOKUP(M$1,Services!$A$1:$B$19,2,0)="Exclude"),"",IF($D189=1,IF(OR(price_limit="",price_limit="No Limit"),IF(M189="Yes",1,2),IF(SUMIFS(WhatIf!$G:$G,WhatIf!$A:$A,M$1,WhatIf!$B:$B,M189)&lt;=price_limit,IF(M189="Yes",1,2),"")),""))</f>
        <v/>
      </c>
      <c r="AW189" s="73" t="str">
        <f>IF(OR(N189="",VLOOKUP(N$1,Services!$A$1:$B$19,2,0)="Exclude"),"",IF($D189=1,IF(OR(price_limit="",price_limit="No Limit"),IF(N189="Yes",1,2),IF(SUMIFS(WhatIf!$G:$G,WhatIf!$A:$A,N$1,WhatIf!$B:$B,N189)&lt;=price_limit,IF(N189="Yes",1,2),"")),""))</f>
        <v/>
      </c>
      <c r="AX189" s="73" t="str">
        <f>IF(OR(O189="",VLOOKUP(O$1,Services!$A$1:$B$19,2,0)="Exclude"),"",IF($D189=1,IF(OR(price_limit="",price_limit="No Limit"),IF(O189="Yes",1,2),IF(SUMIFS(WhatIf!$G:$G,WhatIf!$A:$A,O$1,WhatIf!$B:$B,O189)&lt;=price_limit,IF(O189="Yes",1,2),"")),""))</f>
        <v/>
      </c>
      <c r="AY189" s="73" t="str">
        <f>IF(OR(P189="",VLOOKUP(P$1,Services!$A$1:$B$19,2,0)="Exclude"),"",IF($D189=1,IF(OR(price_limit="",price_limit="No Limit"),IF(P189="Yes",1,2),IF(SUMIFS(WhatIf!$G:$G,WhatIf!$A:$A,P$1,WhatIf!$B:$B,P189)&lt;=price_limit,IF(P189="Yes",1,2),"")),""))</f>
        <v/>
      </c>
      <c r="AZ189" s="73" t="str">
        <f>IF(OR(Q189="",VLOOKUP(Q$1,Services!$A$1:$B$19,2,0)="Exclude"),"",IF($D189=1,IF(OR(price_limit="",price_limit="No Limit"),IF(Q189="Yes",1,2),IF(SUMIFS(WhatIf!$G:$G,WhatIf!$A:$A,Q$1,WhatIf!$B:$B,Q189)&lt;=price_limit,IF(Q189="Yes",1,2),"")),""))</f>
        <v/>
      </c>
      <c r="BA189" s="73" t="str">
        <f ca="1">IF(OR(R189="",VLOOKUP(R$1,Services!$A$1:$B$19,2,0)="Exclude"),"",IF($D189=1,IF(OR(price_limit="",price_limit="No Limit"),IF(R189="Yes",1,2),IF(SUMIFS(WhatIf!$G:$G,WhatIf!$A:$A,R$1,WhatIf!$B:$B,R189)&lt;=price_limit,IF(R189="Yes",1,2),"")),""))</f>
        <v/>
      </c>
      <c r="BB189" s="73" t="str">
        <f>IF(OR(S189="",VLOOKUP(S$1,Services!$A$1:$B$19,2,0)="Exclude"),"",IF($D189=1,IF(OR(price_limit="",price_limit="No Limit"),IF(S189="Yes",1,2),IF(SUMIFS(WhatIf!$G:$G,WhatIf!$A:$A,S$1,WhatIf!$B:$B,S189)&lt;=price_limit,IF(S189="Yes",1,2),"")),""))</f>
        <v/>
      </c>
      <c r="BC189" s="73" t="str">
        <f ca="1">IF(OR(T189="",VLOOKUP(T$1,Services!$A$1:$B$19,2,0)="Exclude"),"",IF($D189=1,IF(OR(price_limit="",price_limit="No Limit"),IF(T189="Yes",1,2),IF(SUMIFS(WhatIf!$G:$G,WhatIf!$A:$A,T$1,WhatIf!$B:$B,T189)&lt;=price_limit,IF(T189="Yes",1,2),"")),""))</f>
        <v/>
      </c>
      <c r="BD189" s="73" t="str">
        <f ca="1">IF(OR(U189="",VLOOKUP(U$1,Services!$A$1:$B$19,2,0)="Exclude"),"",IF($D189=1,IF(OR(price_limit="",price_limit="No Limit"),IF(U189="Yes",1,2),IF(SUMIFS(WhatIf!$G:$G,WhatIf!$A:$A,U$1,WhatIf!$B:$B,U189)&lt;=price_limit,IF(U189="Yes",1,2),"")),""))</f>
        <v/>
      </c>
      <c r="BE189" s="3">
        <f t="shared" si="12"/>
        <v>0</v>
      </c>
      <c r="BF189" s="3">
        <f t="shared" si="13"/>
        <v>0</v>
      </c>
      <c r="BG189" s="3">
        <f>IF(MID(highlight_pick,1,1)="#",IF(INDEX(Analysis!$C$7:$E$7,1,VALUE(MID(highlight_pick,2,1)))&lt;&gt;"",IF(INDEX($A189:$BI189,1,MATCH(INDEX(Analysis!$C$7:$E$7,1,VALUE(MID(highlight_pick,2,1))),$1:$1,0))="",0,IF(INDEX($A189:$BI189,1,MATCH(INDEX(Analysis!$C$7:$E$7,1,VALUE(MID(highlight_pick,2,1))),$1:$1,0))="Yes",1,IF(ISNUMBER(SEARCH(INDEX($A189:$BI189,1,MATCH(INDEX(Analysis!$C$7:$E$7,1,VALUE(MID(highlight_pick,2,1))),$1:$1,0)),INDEX(Analysis!$C$9:$E$9,1,VALUE(MID(highlight_pick,2,1))))),2,0))),0),0)</f>
        <v>0</v>
      </c>
      <c r="BH189" s="3">
        <f>IF(MID(highlight_pick,1,1)="#",IF(INDEX(Analysis!$C$10:$E$10,1,VALUE(MID(highlight_pick,2,1)))&lt;&gt;"",IF(INDEX($A189:$BI189,1,MATCH(INDEX(Analysis!$C$10:$E$10,1,VALUE(MID(highlight_pick,2,1))),$1:$1,0))="",0,IF(INDEX($A189:$BI189,1,MATCH(INDEX(Analysis!$C$10:$E$10,1,VALUE(MID(highlight_pick,2,1))),$1:$1,0))="Yes",1,IF(ISNUMBER(SEARCH(INDEX($A189:$BI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row>
    <row r="190" spans="1:61" ht="37.299999999999997" x14ac:dyDescent="0.3">
      <c r="A190" s="19" t="s">
        <v>868</v>
      </c>
      <c r="B190" s="4" t="s">
        <v>867</v>
      </c>
      <c r="C190" s="4" t="s">
        <v>475</v>
      </c>
      <c r="D190" s="3" t="str">
        <f t="shared" ca="1" si="10"/>
        <v/>
      </c>
      <c r="F190" s="5" t="s">
        <v>867</v>
      </c>
      <c r="G190" s="5" t="s">
        <v>867</v>
      </c>
      <c r="O190" s="6"/>
      <c r="P190" s="6"/>
      <c r="Q190" s="6"/>
      <c r="R190" s="6"/>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1"/>
        <v/>
      </c>
      <c r="AN190" s="73" t="str">
        <f>IF(OR(E190="",VLOOKUP(E$1,Services!$A$1:$B$19,2,0)="Exclude"),"",IF($D190=1,IF(OR(price_limit="",price_limit="No Limit"),IF(E190="Yes",1,2),IF(SUMIFS(WhatIf!$G:$G,WhatIf!$A:$A,E$1,WhatIf!$B:$B,E190)&lt;=price_limit,IF(E190="Yes",1,2),"")),""))</f>
        <v/>
      </c>
      <c r="AO190" s="73" t="str">
        <f ca="1">IF(OR(F190="",VLOOKUP(F$1,Services!$A$1:$B$19,2,0)="Exclude"),"",IF($D190=1,IF(OR(price_limit="",price_limit="No Limit"),IF(F190="Yes",1,2),IF(SUMIFS(WhatIf!$G:$G,WhatIf!$A:$A,F$1,WhatIf!$B:$B,F190)&lt;=price_limit,IF(F190="Yes",1,2),"")),""))</f>
        <v/>
      </c>
      <c r="AP190" s="73" t="str">
        <f ca="1">IF(OR(G190="",VLOOKUP(G$1,Services!$A$1:$B$19,2,0)="Exclude"),"",IF($D190=1,IF(OR(price_limit="",price_limit="No Limit"),IF(G190="Yes",1,2),IF(SUMIFS(WhatIf!$G:$G,WhatIf!$A:$A,G$1,WhatIf!$B:$B,G190)&lt;=price_limit,IF(G190="Yes",1,2),"")),""))</f>
        <v/>
      </c>
      <c r="AQ190" s="73" t="str">
        <f>IF(OR(H190="",VLOOKUP(H$1,Services!$A$1:$B$19,2,0)="Exclude"),"",IF($D190=1,IF(OR(price_limit="",price_limit="No Limit"),IF(H190="Yes",1,2),IF(SUMIFS(WhatIf!$G:$G,WhatIf!$A:$A,H$1,WhatIf!$B:$B,H190)&lt;=price_limit,IF(H190="Yes",1,2),"")),""))</f>
        <v/>
      </c>
      <c r="AR190" s="73" t="str">
        <f>IF(OR(I190="",VLOOKUP(I$1,Services!$A$1:$B$19,2,0)="Exclude"),"",IF($D190=1,IF(OR(price_limit="",price_limit="No Limit"),IF(I190="Yes",1,2),IF(SUMIFS(WhatIf!$G:$G,WhatIf!$A:$A,I$1,WhatIf!$B:$B,I190)&lt;=price_limit,IF(I190="Yes",1,2),"")),""))</f>
        <v/>
      </c>
      <c r="AS190" s="73" t="str">
        <f>IF(OR(J190="",VLOOKUP(J$1,Services!$A$1:$B$19,2,0)="Exclude"),"",IF($D190=1,IF(OR(price_limit="",price_limit="No Limit"),IF(J190="Yes",1,2),IF(SUMIFS(WhatIf!$G:$G,WhatIf!$A:$A,J$1,WhatIf!$B:$B,J190)&lt;=price_limit,IF(J190="Yes",1,2),"")),""))</f>
        <v/>
      </c>
      <c r="AT190" s="73" t="str">
        <f>IF(OR(K190="",VLOOKUP(K$1,Services!$A$1:$B$19,2,0)="Exclude"),"",IF($D190=1,IF(OR(price_limit="",price_limit="No Limit"),IF(K190="Yes",1,2),IF(SUMIFS(WhatIf!$G:$G,WhatIf!$A:$A,K$1,WhatIf!$B:$B,K190)&lt;=price_limit,IF(K190="Yes",1,2),"")),""))</f>
        <v/>
      </c>
      <c r="AU190" s="73" t="str">
        <f>IF(OR(L190="",VLOOKUP(L$1,Services!$A$1:$B$19,2,0)="Exclude"),"",IF($D190=1,IF(OR(price_limit="",price_limit="No Limit"),IF(L190="Yes",1,2),IF(SUMIFS(WhatIf!$G:$G,WhatIf!$A:$A,L$1,WhatIf!$B:$B,L190)&lt;=price_limit,IF(L190="Yes",1,2),"")),""))</f>
        <v/>
      </c>
      <c r="AV190" s="73" t="str">
        <f>IF(OR(M190="",VLOOKUP(M$1,Services!$A$1:$B$19,2,0)="Exclude"),"",IF($D190=1,IF(OR(price_limit="",price_limit="No Limit"),IF(M190="Yes",1,2),IF(SUMIFS(WhatIf!$G:$G,WhatIf!$A:$A,M$1,WhatIf!$B:$B,M190)&lt;=price_limit,IF(M190="Yes",1,2),"")),""))</f>
        <v/>
      </c>
      <c r="AW190" s="73" t="str">
        <f>IF(OR(N190="",VLOOKUP(N$1,Services!$A$1:$B$19,2,0)="Exclude"),"",IF($D190=1,IF(OR(price_limit="",price_limit="No Limit"),IF(N190="Yes",1,2),IF(SUMIFS(WhatIf!$G:$G,WhatIf!$A:$A,N$1,WhatIf!$B:$B,N190)&lt;=price_limit,IF(N190="Yes",1,2),"")),""))</f>
        <v/>
      </c>
      <c r="AX190" s="73" t="str">
        <f>IF(OR(O190="",VLOOKUP(O$1,Services!$A$1:$B$19,2,0)="Exclude"),"",IF($D190=1,IF(OR(price_limit="",price_limit="No Limit"),IF(O190="Yes",1,2),IF(SUMIFS(WhatIf!$G:$G,WhatIf!$A:$A,O$1,WhatIf!$B:$B,O190)&lt;=price_limit,IF(O190="Yes",1,2),"")),""))</f>
        <v/>
      </c>
      <c r="AY190" s="73" t="str">
        <f>IF(OR(P190="",VLOOKUP(P$1,Services!$A$1:$B$19,2,0)="Exclude"),"",IF($D190=1,IF(OR(price_limit="",price_limit="No Limit"),IF(P190="Yes",1,2),IF(SUMIFS(WhatIf!$G:$G,WhatIf!$A:$A,P$1,WhatIf!$B:$B,P190)&lt;=price_limit,IF(P190="Yes",1,2),"")),""))</f>
        <v/>
      </c>
      <c r="AZ190" s="73" t="str">
        <f>IF(OR(Q190="",VLOOKUP(Q$1,Services!$A$1:$B$19,2,0)="Exclude"),"",IF($D190=1,IF(OR(price_limit="",price_limit="No Limit"),IF(Q190="Yes",1,2),IF(SUMIFS(WhatIf!$G:$G,WhatIf!$A:$A,Q$1,WhatIf!$B:$B,Q190)&lt;=price_limit,IF(Q190="Yes",1,2),"")),""))</f>
        <v/>
      </c>
      <c r="BA190" s="73" t="str">
        <f>IF(OR(R190="",VLOOKUP(R$1,Services!$A$1:$B$19,2,0)="Exclude"),"",IF($D190=1,IF(OR(price_limit="",price_limit="No Limit"),IF(R190="Yes",1,2),IF(SUMIFS(WhatIf!$G:$G,WhatIf!$A:$A,R$1,WhatIf!$B:$B,R190)&lt;=price_limit,IF(R190="Yes",1,2),"")),""))</f>
        <v/>
      </c>
      <c r="BB190" s="73" t="str">
        <f>IF(OR(S190="",VLOOKUP(S$1,Services!$A$1:$B$19,2,0)="Exclude"),"",IF($D190=1,IF(OR(price_limit="",price_limit="No Limit"),IF(S190="Yes",1,2),IF(SUMIFS(WhatIf!$G:$G,WhatIf!$A:$A,S$1,WhatIf!$B:$B,S190)&lt;=price_limit,IF(S190="Yes",1,2),"")),""))</f>
        <v/>
      </c>
      <c r="BC190" s="73" t="str">
        <f>IF(OR(T190="",VLOOKUP(T$1,Services!$A$1:$B$19,2,0)="Exclude"),"",IF($D190=1,IF(OR(price_limit="",price_limit="No Limit"),IF(T190="Yes",1,2),IF(SUMIFS(WhatIf!$G:$G,WhatIf!$A:$A,T$1,WhatIf!$B:$B,T190)&lt;=price_limit,IF(T190="Yes",1,2),"")),""))</f>
        <v/>
      </c>
      <c r="BD190" s="73" t="str">
        <f>IF(OR(U190="",VLOOKUP(U$1,Services!$A$1:$B$19,2,0)="Exclude"),"",IF($D190=1,IF(OR(price_limit="",price_limit="No Limit"),IF(U190="Yes",1,2),IF(SUMIFS(WhatIf!$G:$G,WhatIf!$A:$A,U$1,WhatIf!$B:$B,U190)&lt;=price_limit,IF(U190="Yes",1,2),"")),""))</f>
        <v/>
      </c>
      <c r="BE190" s="3">
        <f t="shared" si="12"/>
        <v>0</v>
      </c>
      <c r="BF190" s="3">
        <f t="shared" si="13"/>
        <v>0</v>
      </c>
      <c r="BG190" s="3">
        <f>IF(MID(highlight_pick,1,1)="#",IF(INDEX(Analysis!$C$7:$E$7,1,VALUE(MID(highlight_pick,2,1)))&lt;&gt;"",IF(INDEX($A190:$BI190,1,MATCH(INDEX(Analysis!$C$7:$E$7,1,VALUE(MID(highlight_pick,2,1))),$1:$1,0))="",0,IF(INDEX($A190:$BI190,1,MATCH(INDEX(Analysis!$C$7:$E$7,1,VALUE(MID(highlight_pick,2,1))),$1:$1,0))="Yes",1,IF(ISNUMBER(SEARCH(INDEX($A190:$BI190,1,MATCH(INDEX(Analysis!$C$7:$E$7,1,VALUE(MID(highlight_pick,2,1))),$1:$1,0)),INDEX(Analysis!$C$9:$E$9,1,VALUE(MID(highlight_pick,2,1))))),2,0))),0),0)</f>
        <v>0</v>
      </c>
      <c r="BH190" s="3">
        <f>IF(MID(highlight_pick,1,1)="#",IF(INDEX(Analysis!$C$10:$E$10,1,VALUE(MID(highlight_pick,2,1)))&lt;&gt;"",IF(INDEX($A190:$BI190,1,MATCH(INDEX(Analysis!$C$10:$E$10,1,VALUE(MID(highlight_pick,2,1))),$1:$1,0))="",0,IF(INDEX($A190:$BI190,1,MATCH(INDEX(Analysis!$C$10:$E$10,1,VALUE(MID(highlight_pick,2,1))),$1:$1,0))="Yes",1,IF(ISNUMBER(SEARCH(INDEX($A190:$BI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row>
    <row r="191" spans="1:61" x14ac:dyDescent="0.3">
      <c r="A191" s="19" t="s">
        <v>400</v>
      </c>
      <c r="B191" s="4" t="s">
        <v>421</v>
      </c>
      <c r="C191" s="4" t="s">
        <v>215</v>
      </c>
      <c r="D191" s="3" t="str">
        <f t="shared" ref="D191:D253" ca="1" si="14">IF(BI191=0,"",IF(BI191&lt;=VALUE(MID(marker_pick,1,1)),1,""))</f>
        <v/>
      </c>
      <c r="H191" s="6"/>
      <c r="I191" s="6"/>
      <c r="O191" s="6"/>
      <c r="P191" s="6"/>
      <c r="Q191" s="6" t="s">
        <v>318</v>
      </c>
      <c r="R191" s="6" t="s">
        <v>856</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ref="AM191:AM253" ca="1" si="15">IF(SUM(V191:AL191)&gt;0,1,"")</f>
        <v/>
      </c>
      <c r="AN191" s="73" t="str">
        <f>IF(OR(E191="",VLOOKUP(E$1,Services!$A$1:$B$19,2,0)="Exclude"),"",IF($D191=1,IF(OR(price_limit="",price_limit="No Limit"),IF(E191="Yes",1,2),IF(SUMIFS(WhatIf!$G:$G,WhatIf!$A:$A,E$1,WhatIf!$B:$B,E191)&lt;=price_limit,IF(E191="Yes",1,2),"")),""))</f>
        <v/>
      </c>
      <c r="AO191" s="73" t="str">
        <f>IF(OR(F191="",VLOOKUP(F$1,Services!$A$1:$B$19,2,0)="Exclude"),"",IF($D191=1,IF(OR(price_limit="",price_limit="No Limit"),IF(F191="Yes",1,2),IF(SUMIFS(WhatIf!$G:$G,WhatIf!$A:$A,F$1,WhatIf!$B:$B,F191)&lt;=price_limit,IF(F191="Yes",1,2),"")),""))</f>
        <v/>
      </c>
      <c r="AP191" s="73" t="str">
        <f>IF(OR(G191="",VLOOKUP(G$1,Services!$A$1:$B$19,2,0)="Exclude"),"",IF($D191=1,IF(OR(price_limit="",price_limit="No Limit"),IF(G191="Yes",1,2),IF(SUMIFS(WhatIf!$G:$G,WhatIf!$A:$A,G$1,WhatIf!$B:$B,G191)&lt;=price_limit,IF(G191="Yes",1,2),"")),""))</f>
        <v/>
      </c>
      <c r="AQ191" s="73" t="str">
        <f>IF(OR(H191="",VLOOKUP(H$1,Services!$A$1:$B$19,2,0)="Exclude"),"",IF($D191=1,IF(OR(price_limit="",price_limit="No Limit"),IF(H191="Yes",1,2),IF(SUMIFS(WhatIf!$G:$G,WhatIf!$A:$A,H$1,WhatIf!$B:$B,H191)&lt;=price_limit,IF(H191="Yes",1,2),"")),""))</f>
        <v/>
      </c>
      <c r="AR191" s="73" t="str">
        <f>IF(OR(I191="",VLOOKUP(I$1,Services!$A$1:$B$19,2,0)="Exclude"),"",IF($D191=1,IF(OR(price_limit="",price_limit="No Limit"),IF(I191="Yes",1,2),IF(SUMIFS(WhatIf!$G:$G,WhatIf!$A:$A,I$1,WhatIf!$B:$B,I191)&lt;=price_limit,IF(I191="Yes",1,2),"")),""))</f>
        <v/>
      </c>
      <c r="AS191" s="73" t="str">
        <f>IF(OR(J191="",VLOOKUP(J$1,Services!$A$1:$B$19,2,0)="Exclude"),"",IF($D191=1,IF(OR(price_limit="",price_limit="No Limit"),IF(J191="Yes",1,2),IF(SUMIFS(WhatIf!$G:$G,WhatIf!$A:$A,J$1,WhatIf!$B:$B,J191)&lt;=price_limit,IF(J191="Yes",1,2),"")),""))</f>
        <v/>
      </c>
      <c r="AT191" s="73" t="str">
        <f>IF(OR(K191="",VLOOKUP(K$1,Services!$A$1:$B$19,2,0)="Exclude"),"",IF($D191=1,IF(OR(price_limit="",price_limit="No Limit"),IF(K191="Yes",1,2),IF(SUMIFS(WhatIf!$G:$G,WhatIf!$A:$A,K$1,WhatIf!$B:$B,K191)&lt;=price_limit,IF(K191="Yes",1,2),"")),""))</f>
        <v/>
      </c>
      <c r="AU191" s="73" t="str">
        <f>IF(OR(L191="",VLOOKUP(L$1,Services!$A$1:$B$19,2,0)="Exclude"),"",IF($D191=1,IF(OR(price_limit="",price_limit="No Limit"),IF(L191="Yes",1,2),IF(SUMIFS(WhatIf!$G:$G,WhatIf!$A:$A,L$1,WhatIf!$B:$B,L191)&lt;=price_limit,IF(L191="Yes",1,2),"")),""))</f>
        <v/>
      </c>
      <c r="AV191" s="73" t="str">
        <f>IF(OR(M191="",VLOOKUP(M$1,Services!$A$1:$B$19,2,0)="Exclude"),"",IF($D191=1,IF(OR(price_limit="",price_limit="No Limit"),IF(M191="Yes",1,2),IF(SUMIFS(WhatIf!$G:$G,WhatIf!$A:$A,M$1,WhatIf!$B:$B,M191)&lt;=price_limit,IF(M191="Yes",1,2),"")),""))</f>
        <v/>
      </c>
      <c r="AW191" s="73" t="str">
        <f>IF(OR(N191="",VLOOKUP(N$1,Services!$A$1:$B$19,2,0)="Exclude"),"",IF($D191=1,IF(OR(price_limit="",price_limit="No Limit"),IF(N191="Yes",1,2),IF(SUMIFS(WhatIf!$G:$G,WhatIf!$A:$A,N$1,WhatIf!$B:$B,N191)&lt;=price_limit,IF(N191="Yes",1,2),"")),""))</f>
        <v/>
      </c>
      <c r="AX191" s="73" t="str">
        <f>IF(OR(O191="",VLOOKUP(O$1,Services!$A$1:$B$19,2,0)="Exclude"),"",IF($D191=1,IF(OR(price_limit="",price_limit="No Limit"),IF(O191="Yes",1,2),IF(SUMIFS(WhatIf!$G:$G,WhatIf!$A:$A,O$1,WhatIf!$B:$B,O191)&lt;=price_limit,IF(O191="Yes",1,2),"")),""))</f>
        <v/>
      </c>
      <c r="AY191" s="73" t="str">
        <f>IF(OR(P191="",VLOOKUP(P$1,Services!$A$1:$B$19,2,0)="Exclude"),"",IF($D191=1,IF(OR(price_limit="",price_limit="No Limit"),IF(P191="Yes",1,2),IF(SUMIFS(WhatIf!$G:$G,WhatIf!$A:$A,P$1,WhatIf!$B:$B,P191)&lt;=price_limit,IF(P191="Yes",1,2),"")),""))</f>
        <v/>
      </c>
      <c r="AZ191" s="73" t="str">
        <f ca="1">IF(OR(Q191="",VLOOKUP(Q$1,Services!$A$1:$B$19,2,0)="Exclude"),"",IF($D191=1,IF(OR(price_limit="",price_limit="No Limit"),IF(Q191="Yes",1,2),IF(SUMIFS(WhatIf!$G:$G,WhatIf!$A:$A,Q$1,WhatIf!$B:$B,Q191)&lt;=price_limit,IF(Q191="Yes",1,2),"")),""))</f>
        <v/>
      </c>
      <c r="BA191" s="73" t="str">
        <f ca="1">IF(OR(R191="",VLOOKUP(R$1,Services!$A$1:$B$19,2,0)="Exclude"),"",IF($D191=1,IF(OR(price_limit="",price_limit="No Limit"),IF(R191="Yes",1,2),IF(SUMIFS(WhatIf!$G:$G,WhatIf!$A:$A,R$1,WhatIf!$B:$B,R191)&lt;=price_limit,IF(R191="Yes",1,2),"")),""))</f>
        <v/>
      </c>
      <c r="BB191" s="73" t="str">
        <f>IF(OR(S191="",VLOOKUP(S$1,Services!$A$1:$B$19,2,0)="Exclude"),"",IF($D191=1,IF(OR(price_limit="",price_limit="No Limit"),IF(S191="Yes",1,2),IF(SUMIFS(WhatIf!$G:$G,WhatIf!$A:$A,S$1,WhatIf!$B:$B,S191)&lt;=price_limit,IF(S191="Yes",1,2),"")),""))</f>
        <v/>
      </c>
      <c r="BC191" s="73" t="str">
        <f>IF(OR(T191="",VLOOKUP(T$1,Services!$A$1:$B$19,2,0)="Exclude"),"",IF($D191=1,IF(OR(price_limit="",price_limit="No Limit"),IF(T191="Yes",1,2),IF(SUMIFS(WhatIf!$G:$G,WhatIf!$A:$A,T$1,WhatIf!$B:$B,T191)&lt;=price_limit,IF(T191="Yes",1,2),"")),""))</f>
        <v/>
      </c>
      <c r="BD191" s="73" t="str">
        <f>IF(OR(U191="",VLOOKUP(U$1,Services!$A$1:$B$19,2,0)="Exclude"),"",IF($D191=1,IF(OR(price_limit="",price_limit="No Limit"),IF(U191="Yes",1,2),IF(SUMIFS(WhatIf!$G:$G,WhatIf!$A:$A,U$1,WhatIf!$B:$B,U191)&lt;=price_limit,IF(U191="Yes",1,2),"")),""))</f>
        <v/>
      </c>
      <c r="BE191" s="3">
        <f t="shared" ref="BE191:BE253" si="16">MAX(BF191:BH191)</f>
        <v>0</v>
      </c>
      <c r="BF191" s="3">
        <f t="shared" si="13"/>
        <v>0</v>
      </c>
      <c r="BG191" s="3">
        <f>IF(MID(highlight_pick,1,1)="#",IF(INDEX(Analysis!$C$7:$E$7,1,VALUE(MID(highlight_pick,2,1)))&lt;&gt;"",IF(INDEX($A191:$BI191,1,MATCH(INDEX(Analysis!$C$7:$E$7,1,VALUE(MID(highlight_pick,2,1))),$1:$1,0))="",0,IF(INDEX($A191:$BI191,1,MATCH(INDEX(Analysis!$C$7:$E$7,1,VALUE(MID(highlight_pick,2,1))),$1:$1,0))="Yes",1,IF(ISNUMBER(SEARCH(INDEX($A191:$BI191,1,MATCH(INDEX(Analysis!$C$7:$E$7,1,VALUE(MID(highlight_pick,2,1))),$1:$1,0)),INDEX(Analysis!$C$9:$E$9,1,VALUE(MID(highlight_pick,2,1))))),2,0))),0),0)</f>
        <v>0</v>
      </c>
      <c r="BH191" s="3">
        <f>IF(MID(highlight_pick,1,1)="#",IF(INDEX(Analysis!$C$10:$E$10,1,VALUE(MID(highlight_pick,2,1)))&lt;&gt;"",IF(INDEX($A191:$BI191,1,MATCH(INDEX(Analysis!$C$10:$E$10,1,VALUE(MID(highlight_pick,2,1))),$1:$1,0))="",0,IF(INDEX($A191:$BI191,1,MATCH(INDEX(Analysis!$C$10:$E$10,1,VALUE(MID(highlight_pick,2,1))),$1:$1,0))="Yes",1,IF(ISNUMBER(SEARCH(INDEX($A191:$BI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row>
    <row r="192" spans="1:61" ht="24.9" x14ac:dyDescent="0.3">
      <c r="A192" s="19" t="s">
        <v>592</v>
      </c>
      <c r="C192" s="4" t="s">
        <v>482</v>
      </c>
      <c r="D192" s="3" t="str">
        <f t="shared" ca="1" si="14"/>
        <v/>
      </c>
      <c r="F192" s="5" t="s">
        <v>565</v>
      </c>
      <c r="G192" s="5" t="s">
        <v>565</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15"/>
        <v/>
      </c>
      <c r="AN192" s="73" t="str">
        <f>IF(OR(E192="",VLOOKUP(E$1,Services!$A$1:$B$19,2,0)="Exclude"),"",IF($D192=1,IF(OR(price_limit="",price_limit="No Limit"),IF(E192="Yes",1,2),IF(SUMIFS(WhatIf!$G:$G,WhatIf!$A:$A,E$1,WhatIf!$B:$B,E192)&lt;=price_limit,IF(E192="Yes",1,2),"")),""))</f>
        <v/>
      </c>
      <c r="AO192" s="73" t="str">
        <f ca="1">IF(OR(F192="",VLOOKUP(F$1,Services!$A$1:$B$19,2,0)="Exclude"),"",IF($D192=1,IF(OR(price_limit="",price_limit="No Limit"),IF(F192="Yes",1,2),IF(SUMIFS(WhatIf!$G:$G,WhatIf!$A:$A,F$1,WhatIf!$B:$B,F192)&lt;=price_limit,IF(F192="Yes",1,2),"")),""))</f>
        <v/>
      </c>
      <c r="AP192" s="73" t="str">
        <f ca="1">IF(OR(G192="",VLOOKUP(G$1,Services!$A$1:$B$19,2,0)="Exclude"),"",IF($D192=1,IF(OR(price_limit="",price_limit="No Limit"),IF(G192="Yes",1,2),IF(SUMIFS(WhatIf!$G:$G,WhatIf!$A:$A,G$1,WhatIf!$B:$B,G192)&lt;=price_limit,IF(G192="Yes",1,2),"")),""))</f>
        <v/>
      </c>
      <c r="AQ192" s="73" t="str">
        <f>IF(OR(H192="",VLOOKUP(H$1,Services!$A$1:$B$19,2,0)="Exclude"),"",IF($D192=1,IF(OR(price_limit="",price_limit="No Limit"),IF(H192="Yes",1,2),IF(SUMIFS(WhatIf!$G:$G,WhatIf!$A:$A,H$1,WhatIf!$B:$B,H192)&lt;=price_limit,IF(H192="Yes",1,2),"")),""))</f>
        <v/>
      </c>
      <c r="AR192" s="73" t="str">
        <f>IF(OR(I192="",VLOOKUP(I$1,Services!$A$1:$B$19,2,0)="Exclude"),"",IF($D192=1,IF(OR(price_limit="",price_limit="No Limit"),IF(I192="Yes",1,2),IF(SUMIFS(WhatIf!$G:$G,WhatIf!$A:$A,I$1,WhatIf!$B:$B,I192)&lt;=price_limit,IF(I192="Yes",1,2),"")),""))</f>
        <v/>
      </c>
      <c r="AS192" s="73" t="str">
        <f>IF(OR(J192="",VLOOKUP(J$1,Services!$A$1:$B$19,2,0)="Exclude"),"",IF($D192=1,IF(OR(price_limit="",price_limit="No Limit"),IF(J192="Yes",1,2),IF(SUMIFS(WhatIf!$G:$G,WhatIf!$A:$A,J$1,WhatIf!$B:$B,J192)&lt;=price_limit,IF(J192="Yes",1,2),"")),""))</f>
        <v/>
      </c>
      <c r="AT192" s="73" t="str">
        <f>IF(OR(K192="",VLOOKUP(K$1,Services!$A$1:$B$19,2,0)="Exclude"),"",IF($D192=1,IF(OR(price_limit="",price_limit="No Limit"),IF(K192="Yes",1,2),IF(SUMIFS(WhatIf!$G:$G,WhatIf!$A:$A,K$1,WhatIf!$B:$B,K192)&lt;=price_limit,IF(K192="Yes",1,2),"")),""))</f>
        <v/>
      </c>
      <c r="AU192" s="73" t="str">
        <f>IF(OR(L192="",VLOOKUP(L$1,Services!$A$1:$B$19,2,0)="Exclude"),"",IF($D192=1,IF(OR(price_limit="",price_limit="No Limit"),IF(L192="Yes",1,2),IF(SUMIFS(WhatIf!$G:$G,WhatIf!$A:$A,L$1,WhatIf!$B:$B,L192)&lt;=price_limit,IF(L192="Yes",1,2),"")),""))</f>
        <v/>
      </c>
      <c r="AV192" s="73" t="str">
        <f>IF(OR(M192="",VLOOKUP(M$1,Services!$A$1:$B$19,2,0)="Exclude"),"",IF($D192=1,IF(OR(price_limit="",price_limit="No Limit"),IF(M192="Yes",1,2),IF(SUMIFS(WhatIf!$G:$G,WhatIf!$A:$A,M$1,WhatIf!$B:$B,M192)&lt;=price_limit,IF(M192="Yes",1,2),"")),""))</f>
        <v/>
      </c>
      <c r="AW192" s="73" t="str">
        <f>IF(OR(N192="",VLOOKUP(N$1,Services!$A$1:$B$19,2,0)="Exclude"),"",IF($D192=1,IF(OR(price_limit="",price_limit="No Limit"),IF(N192="Yes",1,2),IF(SUMIFS(WhatIf!$G:$G,WhatIf!$A:$A,N$1,WhatIf!$B:$B,N192)&lt;=price_limit,IF(N192="Yes",1,2),"")),""))</f>
        <v/>
      </c>
      <c r="AX192" s="73" t="str">
        <f>IF(OR(O192="",VLOOKUP(O$1,Services!$A$1:$B$19,2,0)="Exclude"),"",IF($D192=1,IF(OR(price_limit="",price_limit="No Limit"),IF(O192="Yes",1,2),IF(SUMIFS(WhatIf!$G:$G,WhatIf!$A:$A,O$1,WhatIf!$B:$B,O192)&lt;=price_limit,IF(O192="Yes",1,2),"")),""))</f>
        <v/>
      </c>
      <c r="AY192" s="73" t="str">
        <f>IF(OR(P192="",VLOOKUP(P$1,Services!$A$1:$B$19,2,0)="Exclude"),"",IF($D192=1,IF(OR(price_limit="",price_limit="No Limit"),IF(P192="Yes",1,2),IF(SUMIFS(WhatIf!$G:$G,WhatIf!$A:$A,P$1,WhatIf!$B:$B,P192)&lt;=price_limit,IF(P192="Yes",1,2),"")),""))</f>
        <v/>
      </c>
      <c r="AZ192" s="73" t="str">
        <f>IF(OR(Q192="",VLOOKUP(Q$1,Services!$A$1:$B$19,2,0)="Exclude"),"",IF($D192=1,IF(OR(price_limit="",price_limit="No Limit"),IF(Q192="Yes",1,2),IF(SUMIFS(WhatIf!$G:$G,WhatIf!$A:$A,Q$1,WhatIf!$B:$B,Q192)&lt;=price_limit,IF(Q192="Yes",1,2),"")),""))</f>
        <v/>
      </c>
      <c r="BA192" s="73" t="str">
        <f>IF(OR(R192="",VLOOKUP(R$1,Services!$A$1:$B$19,2,0)="Exclude"),"",IF($D192=1,IF(OR(price_limit="",price_limit="No Limit"),IF(R192="Yes",1,2),IF(SUMIFS(WhatIf!$G:$G,WhatIf!$A:$A,R$1,WhatIf!$B:$B,R192)&lt;=price_limit,IF(R192="Yes",1,2),"")),""))</f>
        <v/>
      </c>
      <c r="BB192" s="73" t="str">
        <f>IF(OR(S192="",VLOOKUP(S$1,Services!$A$1:$B$19,2,0)="Exclude"),"",IF($D192=1,IF(OR(price_limit="",price_limit="No Limit"),IF(S192="Yes",1,2),IF(SUMIFS(WhatIf!$G:$G,WhatIf!$A:$A,S$1,WhatIf!$B:$B,S192)&lt;=price_limit,IF(S192="Yes",1,2),"")),""))</f>
        <v/>
      </c>
      <c r="BC192" s="73" t="str">
        <f>IF(OR(T192="",VLOOKUP(T$1,Services!$A$1:$B$19,2,0)="Exclude"),"",IF($D192=1,IF(OR(price_limit="",price_limit="No Limit"),IF(T192="Yes",1,2),IF(SUMIFS(WhatIf!$G:$G,WhatIf!$A:$A,T$1,WhatIf!$B:$B,T192)&lt;=price_limit,IF(T192="Yes",1,2),"")),""))</f>
        <v/>
      </c>
      <c r="BD192" s="73" t="str">
        <f>IF(OR(U192="",VLOOKUP(U$1,Services!$A$1:$B$19,2,0)="Exclude"),"",IF($D192=1,IF(OR(price_limit="",price_limit="No Limit"),IF(U192="Yes",1,2),IF(SUMIFS(WhatIf!$G:$G,WhatIf!$A:$A,U$1,WhatIf!$B:$B,U192)&lt;=price_limit,IF(U192="Yes",1,2),"")),""))</f>
        <v/>
      </c>
      <c r="BE192" s="3">
        <f t="shared" si="16"/>
        <v>0</v>
      </c>
      <c r="BF192" s="3">
        <f t="shared" si="13"/>
        <v>0</v>
      </c>
      <c r="BG192" s="3">
        <f>IF(MID(highlight_pick,1,1)="#",IF(INDEX(Analysis!$C$7:$E$7,1,VALUE(MID(highlight_pick,2,1)))&lt;&gt;"",IF(INDEX($A192:$BI192,1,MATCH(INDEX(Analysis!$C$7:$E$7,1,VALUE(MID(highlight_pick,2,1))),$1:$1,0))="",0,IF(INDEX($A192:$BI192,1,MATCH(INDEX(Analysis!$C$7:$E$7,1,VALUE(MID(highlight_pick,2,1))),$1:$1,0))="Yes",1,IF(ISNUMBER(SEARCH(INDEX($A192:$BI192,1,MATCH(INDEX(Analysis!$C$7:$E$7,1,VALUE(MID(highlight_pick,2,1))),$1:$1,0)),INDEX(Analysis!$C$9:$E$9,1,VALUE(MID(highlight_pick,2,1))))),2,0))),0),0)</f>
        <v>0</v>
      </c>
      <c r="BH192" s="3">
        <f>IF(MID(highlight_pick,1,1)="#",IF(INDEX(Analysis!$C$10:$E$10,1,VALUE(MID(highlight_pick,2,1)))&lt;&gt;"",IF(INDEX($A192:$BI192,1,MATCH(INDEX(Analysis!$C$10:$E$10,1,VALUE(MID(highlight_pick,2,1))),$1:$1,0))="",0,IF(INDEX($A192:$BI192,1,MATCH(INDEX(Analysis!$C$10:$E$10,1,VALUE(MID(highlight_pick,2,1))),$1:$1,0))="Yes",1,IF(ISNUMBER(SEARCH(INDEX($A192:$BI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row>
    <row r="193" spans="1:61" ht="37.299999999999997" x14ac:dyDescent="0.3">
      <c r="A193" s="19" t="s">
        <v>40</v>
      </c>
      <c r="B193" s="4" t="s">
        <v>328</v>
      </c>
      <c r="C193" s="4" t="s">
        <v>215</v>
      </c>
      <c r="D193" s="3" t="str">
        <f t="shared" ca="1" si="14"/>
        <v/>
      </c>
      <c r="G193" s="5" t="s">
        <v>528</v>
      </c>
      <c r="H193" s="6"/>
      <c r="I193" s="6" t="s">
        <v>1</v>
      </c>
      <c r="L193" s="5" t="s">
        <v>1</v>
      </c>
      <c r="M193" s="5" t="s">
        <v>1</v>
      </c>
      <c r="O193" s="6" t="s">
        <v>1</v>
      </c>
      <c r="P193" s="6" t="s">
        <v>1</v>
      </c>
      <c r="Q193" s="6" t="s">
        <v>317</v>
      </c>
      <c r="R193" s="6" t="s">
        <v>1</v>
      </c>
      <c r="U193" s="5" t="s">
        <v>1</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15"/>
        <v/>
      </c>
      <c r="AN193" s="73" t="str">
        <f>IF(OR(E193="",VLOOKUP(E$1,Services!$A$1:$B$19,2,0)="Exclude"),"",IF($D193=1,IF(OR(price_limit="",price_limit="No Limit"),IF(E193="Yes",1,2),IF(SUMIFS(WhatIf!$G:$G,WhatIf!$A:$A,E$1,WhatIf!$B:$B,E193)&lt;=price_limit,IF(E193="Yes",1,2),"")),""))</f>
        <v/>
      </c>
      <c r="AO193" s="73" t="str">
        <f>IF(OR(F193="",VLOOKUP(F$1,Services!$A$1:$B$19,2,0)="Exclude"),"",IF($D193=1,IF(OR(price_limit="",price_limit="No Limit"),IF(F193="Yes",1,2),IF(SUMIFS(WhatIf!$G:$G,WhatIf!$A:$A,F$1,WhatIf!$B:$B,F193)&lt;=price_limit,IF(F193="Yes",1,2),"")),""))</f>
        <v/>
      </c>
      <c r="AP193" s="73" t="str">
        <f ca="1">IF(OR(G193="",VLOOKUP(G$1,Services!$A$1:$B$19,2,0)="Exclude"),"",IF($D193=1,IF(OR(price_limit="",price_limit="No Limit"),IF(G193="Yes",1,2),IF(SUMIFS(WhatIf!$G:$G,WhatIf!$A:$A,G$1,WhatIf!$B:$B,G193)&lt;=price_limit,IF(G193="Yes",1,2),"")),""))</f>
        <v/>
      </c>
      <c r="AQ193" s="73" t="str">
        <f>IF(OR(H193="",VLOOKUP(H$1,Services!$A$1:$B$19,2,0)="Exclude"),"",IF($D193=1,IF(OR(price_limit="",price_limit="No Limit"),IF(H193="Yes",1,2),IF(SUMIFS(WhatIf!$G:$G,WhatIf!$A:$A,H$1,WhatIf!$B:$B,H193)&lt;=price_limit,IF(H193="Yes",1,2),"")),""))</f>
        <v/>
      </c>
      <c r="AR193" s="73" t="str">
        <f ca="1">IF(OR(I193="",VLOOKUP(I$1,Services!$A$1:$B$19,2,0)="Exclude"),"",IF($D193=1,IF(OR(price_limit="",price_limit="No Limit"),IF(I193="Yes",1,2),IF(SUMIFS(WhatIf!$G:$G,WhatIf!$A:$A,I$1,WhatIf!$B:$B,I193)&lt;=price_limit,IF(I193="Yes",1,2),"")),""))</f>
        <v/>
      </c>
      <c r="AS193" s="73" t="str">
        <f>IF(OR(J193="",VLOOKUP(J$1,Services!$A$1:$B$19,2,0)="Exclude"),"",IF($D193=1,IF(OR(price_limit="",price_limit="No Limit"),IF(J193="Yes",1,2),IF(SUMIFS(WhatIf!$G:$G,WhatIf!$A:$A,J$1,WhatIf!$B:$B,J193)&lt;=price_limit,IF(J193="Yes",1,2),"")),""))</f>
        <v/>
      </c>
      <c r="AT193" s="73" t="str">
        <f>IF(OR(K193="",VLOOKUP(K$1,Services!$A$1:$B$19,2,0)="Exclude"),"",IF($D193=1,IF(OR(price_limit="",price_limit="No Limit"),IF(K193="Yes",1,2),IF(SUMIFS(WhatIf!$G:$G,WhatIf!$A:$A,K$1,WhatIf!$B:$B,K193)&lt;=price_limit,IF(K193="Yes",1,2),"")),""))</f>
        <v/>
      </c>
      <c r="AU193" s="73" t="str">
        <f ca="1">IF(OR(L193="",VLOOKUP(L$1,Services!$A$1:$B$19,2,0)="Exclude"),"",IF($D193=1,IF(OR(price_limit="",price_limit="No Limit"),IF(L193="Yes",1,2),IF(SUMIFS(WhatIf!$G:$G,WhatIf!$A:$A,L$1,WhatIf!$B:$B,L193)&lt;=price_limit,IF(L193="Yes",1,2),"")),""))</f>
        <v/>
      </c>
      <c r="AV193" s="73" t="str">
        <f ca="1">IF(OR(M193="",VLOOKUP(M$1,Services!$A$1:$B$19,2,0)="Exclude"),"",IF($D193=1,IF(OR(price_limit="",price_limit="No Limit"),IF(M193="Yes",1,2),IF(SUMIFS(WhatIf!$G:$G,WhatIf!$A:$A,M$1,WhatIf!$B:$B,M193)&lt;=price_limit,IF(M193="Yes",1,2),"")),""))</f>
        <v/>
      </c>
      <c r="AW193" s="73" t="str">
        <f>IF(OR(N193="",VLOOKUP(N$1,Services!$A$1:$B$19,2,0)="Exclude"),"",IF($D193=1,IF(OR(price_limit="",price_limit="No Limit"),IF(N193="Yes",1,2),IF(SUMIFS(WhatIf!$G:$G,WhatIf!$A:$A,N$1,WhatIf!$B:$B,N193)&lt;=price_limit,IF(N193="Yes",1,2),"")),""))</f>
        <v/>
      </c>
      <c r="AX193" s="73" t="str">
        <f ca="1">IF(OR(O193="",VLOOKUP(O$1,Services!$A$1:$B$19,2,0)="Exclude"),"",IF($D193=1,IF(OR(price_limit="",price_limit="No Limit"),IF(O193="Yes",1,2),IF(SUMIFS(WhatIf!$G:$G,WhatIf!$A:$A,O$1,WhatIf!$B:$B,O193)&lt;=price_limit,IF(O193="Yes",1,2),"")),""))</f>
        <v/>
      </c>
      <c r="AY193" s="73" t="str">
        <f ca="1">IF(OR(P193="",VLOOKUP(P$1,Services!$A$1:$B$19,2,0)="Exclude"),"",IF($D193=1,IF(OR(price_limit="",price_limit="No Limit"),IF(P193="Yes",1,2),IF(SUMIFS(WhatIf!$G:$G,WhatIf!$A:$A,P$1,WhatIf!$B:$B,P193)&lt;=price_limit,IF(P193="Yes",1,2),"")),""))</f>
        <v/>
      </c>
      <c r="AZ193" s="73" t="str">
        <f ca="1">IF(OR(Q193="",VLOOKUP(Q$1,Services!$A$1:$B$19,2,0)="Exclude"),"",IF($D193=1,IF(OR(price_limit="",price_limit="No Limit"),IF(Q193="Yes",1,2),IF(SUMIFS(WhatIf!$G:$G,WhatIf!$A:$A,Q$1,WhatIf!$B:$B,Q193)&lt;=price_limit,IF(Q193="Yes",1,2),"")),""))</f>
        <v/>
      </c>
      <c r="BA193" s="73" t="str">
        <f ca="1">IF(OR(R193="",VLOOKUP(R$1,Services!$A$1:$B$19,2,0)="Exclude"),"",IF($D193=1,IF(OR(price_limit="",price_limit="No Limit"),IF(R193="Yes",1,2),IF(SUMIFS(WhatIf!$G:$G,WhatIf!$A:$A,R$1,WhatIf!$B:$B,R193)&lt;=price_limit,IF(R193="Yes",1,2),"")),""))</f>
        <v/>
      </c>
      <c r="BB193" s="73" t="str">
        <f>IF(OR(S193="",VLOOKUP(S$1,Services!$A$1:$B$19,2,0)="Exclude"),"",IF($D193=1,IF(OR(price_limit="",price_limit="No Limit"),IF(S193="Yes",1,2),IF(SUMIFS(WhatIf!$G:$G,WhatIf!$A:$A,S$1,WhatIf!$B:$B,S193)&lt;=price_limit,IF(S193="Yes",1,2),"")),""))</f>
        <v/>
      </c>
      <c r="BC193" s="73" t="str">
        <f>IF(OR(T193="",VLOOKUP(T$1,Services!$A$1:$B$19,2,0)="Exclude"),"",IF($D193=1,IF(OR(price_limit="",price_limit="No Limit"),IF(T193="Yes",1,2),IF(SUMIFS(WhatIf!$G:$G,WhatIf!$A:$A,T$1,WhatIf!$B:$B,T193)&lt;=price_limit,IF(T193="Yes",1,2),"")),""))</f>
        <v/>
      </c>
      <c r="BD193" s="73" t="str">
        <f ca="1">IF(OR(U193="",VLOOKUP(U$1,Services!$A$1:$B$19,2,0)="Exclude"),"",IF($D193=1,IF(OR(price_limit="",price_limit="No Limit"),IF(U193="Yes",1,2),IF(SUMIFS(WhatIf!$G:$G,WhatIf!$A:$A,U$1,WhatIf!$B:$B,U193)&lt;=price_limit,IF(U193="Yes",1,2),"")),""))</f>
        <v/>
      </c>
      <c r="BE193" s="3">
        <f t="shared" si="16"/>
        <v>0</v>
      </c>
      <c r="BF193" s="3">
        <f t="shared" si="13"/>
        <v>0</v>
      </c>
      <c r="BG193" s="3">
        <f>IF(MID(highlight_pick,1,1)="#",IF(INDEX(Analysis!$C$7:$E$7,1,VALUE(MID(highlight_pick,2,1)))&lt;&gt;"",IF(INDEX($A193:$BI193,1,MATCH(INDEX(Analysis!$C$7:$E$7,1,VALUE(MID(highlight_pick,2,1))),$1:$1,0))="",0,IF(INDEX($A193:$BI193,1,MATCH(INDEX(Analysis!$C$7:$E$7,1,VALUE(MID(highlight_pick,2,1))),$1:$1,0))="Yes",1,IF(ISNUMBER(SEARCH(INDEX($A193:$BI193,1,MATCH(INDEX(Analysis!$C$7:$E$7,1,VALUE(MID(highlight_pick,2,1))),$1:$1,0)),INDEX(Analysis!$C$9:$E$9,1,VALUE(MID(highlight_pick,2,1))))),2,0))),0),0)</f>
        <v>0</v>
      </c>
      <c r="BH193" s="3">
        <f>IF(MID(highlight_pick,1,1)="#",IF(INDEX(Analysis!$C$10:$E$10,1,VALUE(MID(highlight_pick,2,1)))&lt;&gt;"",IF(INDEX($A193:$BI193,1,MATCH(INDEX(Analysis!$C$10:$E$10,1,VALUE(MID(highlight_pick,2,1))),$1:$1,0))="",0,IF(INDEX($A193:$BI193,1,MATCH(INDEX(Analysis!$C$10:$E$10,1,VALUE(MID(highlight_pick,2,1))),$1:$1,0))="Yes",1,IF(ISNUMBER(SEARCH(INDEX($A193:$BI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row>
    <row r="194" spans="1:61" ht="24.9" x14ac:dyDescent="0.3">
      <c r="A194" s="19" t="s">
        <v>273</v>
      </c>
      <c r="B194" s="4" t="s">
        <v>413</v>
      </c>
      <c r="C194" s="4" t="s">
        <v>215</v>
      </c>
      <c r="D194" s="3" t="str">
        <f t="shared" ca="1" si="14"/>
        <v/>
      </c>
      <c r="H194" s="5" t="s">
        <v>519</v>
      </c>
      <c r="I194" s="5" t="s">
        <v>519</v>
      </c>
      <c r="J194" s="5" t="s">
        <v>519</v>
      </c>
      <c r="K194" s="5" t="s">
        <v>519</v>
      </c>
      <c r="L194" s="5" t="s">
        <v>519</v>
      </c>
      <c r="M194" s="5" t="s">
        <v>519</v>
      </c>
      <c r="N194" s="5" t="s">
        <v>1</v>
      </c>
      <c r="R194" s="5" t="s">
        <v>857</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ca="1" si="15"/>
        <v/>
      </c>
      <c r="AN194" s="73" t="str">
        <f>IF(OR(E194="",VLOOKUP(E$1,Services!$A$1:$B$19,2,0)="Exclude"),"",IF($D194=1,IF(OR(price_limit="",price_limit="No Limit"),IF(E194="Yes",1,2),IF(SUMIFS(WhatIf!$G:$G,WhatIf!$A:$A,E$1,WhatIf!$B:$B,E194)&lt;=price_limit,IF(E194="Yes",1,2),"")),""))</f>
        <v/>
      </c>
      <c r="AO194" s="73" t="str">
        <f>IF(OR(F194="",VLOOKUP(F$1,Services!$A$1:$B$19,2,0)="Exclude"),"",IF($D194=1,IF(OR(price_limit="",price_limit="No Limit"),IF(F194="Yes",1,2),IF(SUMIFS(WhatIf!$G:$G,WhatIf!$A:$A,F$1,WhatIf!$B:$B,F194)&lt;=price_limit,IF(F194="Yes",1,2),"")),""))</f>
        <v/>
      </c>
      <c r="AP194" s="73" t="str">
        <f>IF(OR(G194="",VLOOKUP(G$1,Services!$A$1:$B$19,2,0)="Exclude"),"",IF($D194=1,IF(OR(price_limit="",price_limit="No Limit"),IF(G194="Yes",1,2),IF(SUMIFS(WhatIf!$G:$G,WhatIf!$A:$A,G$1,WhatIf!$B:$B,G194)&lt;=price_limit,IF(G194="Yes",1,2),"")),""))</f>
        <v/>
      </c>
      <c r="AQ194" s="73" t="str">
        <f ca="1">IF(OR(H194="",VLOOKUP(H$1,Services!$A$1:$B$19,2,0)="Exclude"),"",IF($D194=1,IF(OR(price_limit="",price_limit="No Limit"),IF(H194="Yes",1,2),IF(SUMIFS(WhatIf!$G:$G,WhatIf!$A:$A,H$1,WhatIf!$B:$B,H194)&lt;=price_limit,IF(H194="Yes",1,2),"")),""))</f>
        <v/>
      </c>
      <c r="AR194" s="73" t="str">
        <f ca="1">IF(OR(I194="",VLOOKUP(I$1,Services!$A$1:$B$19,2,0)="Exclude"),"",IF($D194=1,IF(OR(price_limit="",price_limit="No Limit"),IF(I194="Yes",1,2),IF(SUMIFS(WhatIf!$G:$G,WhatIf!$A:$A,I$1,WhatIf!$B:$B,I194)&lt;=price_limit,IF(I194="Yes",1,2),"")),""))</f>
        <v/>
      </c>
      <c r="AS194" s="73" t="str">
        <f ca="1">IF(OR(J194="",VLOOKUP(J$1,Services!$A$1:$B$19,2,0)="Exclude"),"",IF($D194=1,IF(OR(price_limit="",price_limit="No Limit"),IF(J194="Yes",1,2),IF(SUMIFS(WhatIf!$G:$G,WhatIf!$A:$A,J$1,WhatIf!$B:$B,J194)&lt;=price_limit,IF(J194="Yes",1,2),"")),""))</f>
        <v/>
      </c>
      <c r="AT194" s="73" t="str">
        <f ca="1">IF(OR(K194="",VLOOKUP(K$1,Services!$A$1:$B$19,2,0)="Exclude"),"",IF($D194=1,IF(OR(price_limit="",price_limit="No Limit"),IF(K194="Yes",1,2),IF(SUMIFS(WhatIf!$G:$G,WhatIf!$A:$A,K$1,WhatIf!$B:$B,K194)&lt;=price_limit,IF(K194="Yes",1,2),"")),""))</f>
        <v/>
      </c>
      <c r="AU194" s="73" t="str">
        <f ca="1">IF(OR(L194="",VLOOKUP(L$1,Services!$A$1:$B$19,2,0)="Exclude"),"",IF($D194=1,IF(OR(price_limit="",price_limit="No Limit"),IF(L194="Yes",1,2),IF(SUMIFS(WhatIf!$G:$G,WhatIf!$A:$A,L$1,WhatIf!$B:$B,L194)&lt;=price_limit,IF(L194="Yes",1,2),"")),""))</f>
        <v/>
      </c>
      <c r="AV194" s="73" t="str">
        <f ca="1">IF(OR(M194="",VLOOKUP(M$1,Services!$A$1:$B$19,2,0)="Exclude"),"",IF($D194=1,IF(OR(price_limit="",price_limit="No Limit"),IF(M194="Yes",1,2),IF(SUMIFS(WhatIf!$G:$G,WhatIf!$A:$A,M$1,WhatIf!$B:$B,M194)&lt;=price_limit,IF(M194="Yes",1,2),"")),""))</f>
        <v/>
      </c>
      <c r="AW194" s="73" t="str">
        <f ca="1">IF(OR(N194="",VLOOKUP(N$1,Services!$A$1:$B$19,2,0)="Exclude"),"",IF($D194=1,IF(OR(price_limit="",price_limit="No Limit"),IF(N194="Yes",1,2),IF(SUMIFS(WhatIf!$G:$G,WhatIf!$A:$A,N$1,WhatIf!$B:$B,N194)&lt;=price_limit,IF(N194="Yes",1,2),"")),""))</f>
        <v/>
      </c>
      <c r="AX194" s="73" t="str">
        <f>IF(OR(O194="",VLOOKUP(O$1,Services!$A$1:$B$19,2,0)="Exclude"),"",IF($D194=1,IF(OR(price_limit="",price_limit="No Limit"),IF(O194="Yes",1,2),IF(SUMIFS(WhatIf!$G:$G,WhatIf!$A:$A,O$1,WhatIf!$B:$B,O194)&lt;=price_limit,IF(O194="Yes",1,2),"")),""))</f>
        <v/>
      </c>
      <c r="AY194" s="73" t="str">
        <f>IF(OR(P194="",VLOOKUP(P$1,Services!$A$1:$B$19,2,0)="Exclude"),"",IF($D194=1,IF(OR(price_limit="",price_limit="No Limit"),IF(P194="Yes",1,2),IF(SUMIFS(WhatIf!$G:$G,WhatIf!$A:$A,P$1,WhatIf!$B:$B,P194)&lt;=price_limit,IF(P194="Yes",1,2),"")),""))</f>
        <v/>
      </c>
      <c r="AZ194" s="73" t="str">
        <f>IF(OR(Q194="",VLOOKUP(Q$1,Services!$A$1:$B$19,2,0)="Exclude"),"",IF($D194=1,IF(OR(price_limit="",price_limit="No Limit"),IF(Q194="Yes",1,2),IF(SUMIFS(WhatIf!$G:$G,WhatIf!$A:$A,Q$1,WhatIf!$B:$B,Q194)&lt;=price_limit,IF(Q194="Yes",1,2),"")),""))</f>
        <v/>
      </c>
      <c r="BA194" s="73" t="str">
        <f ca="1">IF(OR(R194="",VLOOKUP(R$1,Services!$A$1:$B$19,2,0)="Exclude"),"",IF($D194=1,IF(OR(price_limit="",price_limit="No Limit"),IF(R194="Yes",1,2),IF(SUMIFS(WhatIf!$G:$G,WhatIf!$A:$A,R$1,WhatIf!$B:$B,R194)&lt;=price_limit,IF(R194="Yes",1,2),"")),""))</f>
        <v/>
      </c>
      <c r="BB194" s="73" t="str">
        <f>IF(OR(S194="",VLOOKUP(S$1,Services!$A$1:$B$19,2,0)="Exclude"),"",IF($D194=1,IF(OR(price_limit="",price_limit="No Limit"),IF(S194="Yes",1,2),IF(SUMIFS(WhatIf!$G:$G,WhatIf!$A:$A,S$1,WhatIf!$B:$B,S194)&lt;=price_limit,IF(S194="Yes",1,2),"")),""))</f>
        <v/>
      </c>
      <c r="BC194" s="73" t="str">
        <f>IF(OR(T194="",VLOOKUP(T$1,Services!$A$1:$B$19,2,0)="Exclude"),"",IF($D194=1,IF(OR(price_limit="",price_limit="No Limit"),IF(T194="Yes",1,2),IF(SUMIFS(WhatIf!$G:$G,WhatIf!$A:$A,T$1,WhatIf!$B:$B,T194)&lt;=price_limit,IF(T194="Yes",1,2),"")),""))</f>
        <v/>
      </c>
      <c r="BD194" s="73" t="str">
        <f>IF(OR(U194="",VLOOKUP(U$1,Services!$A$1:$B$19,2,0)="Exclude"),"",IF($D194=1,IF(OR(price_limit="",price_limit="No Limit"),IF(U194="Yes",1,2),IF(SUMIFS(WhatIf!$G:$G,WhatIf!$A:$A,U$1,WhatIf!$B:$B,U194)&lt;=price_limit,IF(U194="Yes",1,2),"")),""))</f>
        <v/>
      </c>
      <c r="BE194" s="3">
        <f t="shared" si="16"/>
        <v>0</v>
      </c>
      <c r="BF194" s="3">
        <f t="shared" ref="BF194:BF257" si="17">IF(highlight_pick="Select",0,IF(MID(highlight_pick,1,1)="#",0,IF(INDEX($A194:$BI194,1,MATCH(highlight_pick,$1:$1,0))="",0,IF(INDEX($A194:$BI194,1,MATCH(highlight_pick,$1:$1,0))="Yes",1,2))))</f>
        <v>0</v>
      </c>
      <c r="BG194" s="3">
        <f>IF(MID(highlight_pick,1,1)="#",IF(INDEX(Analysis!$C$7:$E$7,1,VALUE(MID(highlight_pick,2,1)))&lt;&gt;"",IF(INDEX($A194:$BI194,1,MATCH(INDEX(Analysis!$C$7:$E$7,1,VALUE(MID(highlight_pick,2,1))),$1:$1,0))="",0,IF(INDEX($A194:$BI194,1,MATCH(INDEX(Analysis!$C$7:$E$7,1,VALUE(MID(highlight_pick,2,1))),$1:$1,0))="Yes",1,IF(ISNUMBER(SEARCH(INDEX($A194:$BI194,1,MATCH(INDEX(Analysis!$C$7:$E$7,1,VALUE(MID(highlight_pick,2,1))),$1:$1,0)),INDEX(Analysis!$C$9:$E$9,1,VALUE(MID(highlight_pick,2,1))))),2,0))),0),0)</f>
        <v>0</v>
      </c>
      <c r="BH194" s="3">
        <f>IF(MID(highlight_pick,1,1)="#",IF(INDEX(Analysis!$C$10:$E$10,1,VALUE(MID(highlight_pick,2,1)))&lt;&gt;"",IF(INDEX($A194:$BI194,1,MATCH(INDEX(Analysis!$C$10:$E$10,1,VALUE(MID(highlight_pick,2,1))),$1:$1,0))="",0,IF(INDEX($A194:$BI194,1,MATCH(INDEX(Analysis!$C$10:$E$10,1,VALUE(MID(highlight_pick,2,1))),$1:$1,0))="Yes",1,IF(ISNUMBER(SEARCH(INDEX($A194:$BI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row>
    <row r="195" spans="1:61" ht="12.45" customHeight="1" x14ac:dyDescent="0.3">
      <c r="A195" s="19" t="s">
        <v>401</v>
      </c>
      <c r="B195" s="4" t="s">
        <v>247</v>
      </c>
      <c r="C195" s="4" t="s">
        <v>215</v>
      </c>
      <c r="D195" s="3" t="str">
        <f t="shared" ca="1" si="14"/>
        <v/>
      </c>
      <c r="R195" s="5" t="s">
        <v>857</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5"/>
        <v/>
      </c>
      <c r="AN195" s="73" t="str">
        <f>IF(OR(E195="",VLOOKUP(E$1,Services!$A$1:$B$19,2,0)="Exclude"),"",IF($D195=1,IF(OR(price_limit="",price_limit="No Limit"),IF(E195="Yes",1,2),IF(SUMIFS(WhatIf!$G:$G,WhatIf!$A:$A,E$1,WhatIf!$B:$B,E195)&lt;=price_limit,IF(E195="Yes",1,2),"")),""))</f>
        <v/>
      </c>
      <c r="AO195" s="73" t="str">
        <f>IF(OR(F195="",VLOOKUP(F$1,Services!$A$1:$B$19,2,0)="Exclude"),"",IF($D195=1,IF(OR(price_limit="",price_limit="No Limit"),IF(F195="Yes",1,2),IF(SUMIFS(WhatIf!$G:$G,WhatIf!$A:$A,F$1,WhatIf!$B:$B,F195)&lt;=price_limit,IF(F195="Yes",1,2),"")),""))</f>
        <v/>
      </c>
      <c r="AP195" s="73" t="str">
        <f>IF(OR(G195="",VLOOKUP(G$1,Services!$A$1:$B$19,2,0)="Exclude"),"",IF($D195=1,IF(OR(price_limit="",price_limit="No Limit"),IF(G195="Yes",1,2),IF(SUMIFS(WhatIf!$G:$G,WhatIf!$A:$A,G$1,WhatIf!$B:$B,G195)&lt;=price_limit,IF(G195="Yes",1,2),"")),""))</f>
        <v/>
      </c>
      <c r="AQ195" s="73" t="str">
        <f>IF(OR(H195="",VLOOKUP(H$1,Services!$A$1:$B$19,2,0)="Exclude"),"",IF($D195=1,IF(OR(price_limit="",price_limit="No Limit"),IF(H195="Yes",1,2),IF(SUMIFS(WhatIf!$G:$G,WhatIf!$A:$A,H$1,WhatIf!$B:$B,H195)&lt;=price_limit,IF(H195="Yes",1,2),"")),""))</f>
        <v/>
      </c>
      <c r="AR195" s="73" t="str">
        <f>IF(OR(I195="",VLOOKUP(I$1,Services!$A$1:$B$19,2,0)="Exclude"),"",IF($D195=1,IF(OR(price_limit="",price_limit="No Limit"),IF(I195="Yes",1,2),IF(SUMIFS(WhatIf!$G:$G,WhatIf!$A:$A,I$1,WhatIf!$B:$B,I195)&lt;=price_limit,IF(I195="Yes",1,2),"")),""))</f>
        <v/>
      </c>
      <c r="AS195" s="73" t="str">
        <f>IF(OR(J195="",VLOOKUP(J$1,Services!$A$1:$B$19,2,0)="Exclude"),"",IF($D195=1,IF(OR(price_limit="",price_limit="No Limit"),IF(J195="Yes",1,2),IF(SUMIFS(WhatIf!$G:$G,WhatIf!$A:$A,J$1,WhatIf!$B:$B,J195)&lt;=price_limit,IF(J195="Yes",1,2),"")),""))</f>
        <v/>
      </c>
      <c r="AT195" s="73" t="str">
        <f>IF(OR(K195="",VLOOKUP(K$1,Services!$A$1:$B$19,2,0)="Exclude"),"",IF($D195=1,IF(OR(price_limit="",price_limit="No Limit"),IF(K195="Yes",1,2),IF(SUMIFS(WhatIf!$G:$G,WhatIf!$A:$A,K$1,WhatIf!$B:$B,K195)&lt;=price_limit,IF(K195="Yes",1,2),"")),""))</f>
        <v/>
      </c>
      <c r="AU195" s="73" t="str">
        <f>IF(OR(L195="",VLOOKUP(L$1,Services!$A$1:$B$19,2,0)="Exclude"),"",IF($D195=1,IF(OR(price_limit="",price_limit="No Limit"),IF(L195="Yes",1,2),IF(SUMIFS(WhatIf!$G:$G,WhatIf!$A:$A,L$1,WhatIf!$B:$B,L195)&lt;=price_limit,IF(L195="Yes",1,2),"")),""))</f>
        <v/>
      </c>
      <c r="AV195" s="73" t="str">
        <f>IF(OR(M195="",VLOOKUP(M$1,Services!$A$1:$B$19,2,0)="Exclude"),"",IF($D195=1,IF(OR(price_limit="",price_limit="No Limit"),IF(M195="Yes",1,2),IF(SUMIFS(WhatIf!$G:$G,WhatIf!$A:$A,M$1,WhatIf!$B:$B,M195)&lt;=price_limit,IF(M195="Yes",1,2),"")),""))</f>
        <v/>
      </c>
      <c r="AW195" s="73" t="str">
        <f>IF(OR(N195="",VLOOKUP(N$1,Services!$A$1:$B$19,2,0)="Exclude"),"",IF($D195=1,IF(OR(price_limit="",price_limit="No Limit"),IF(N195="Yes",1,2),IF(SUMIFS(WhatIf!$G:$G,WhatIf!$A:$A,N$1,WhatIf!$B:$B,N195)&lt;=price_limit,IF(N195="Yes",1,2),"")),""))</f>
        <v/>
      </c>
      <c r="AX195" s="73" t="str">
        <f>IF(OR(O195="",VLOOKUP(O$1,Services!$A$1:$B$19,2,0)="Exclude"),"",IF($D195=1,IF(OR(price_limit="",price_limit="No Limit"),IF(O195="Yes",1,2),IF(SUMIFS(WhatIf!$G:$G,WhatIf!$A:$A,O$1,WhatIf!$B:$B,O195)&lt;=price_limit,IF(O195="Yes",1,2),"")),""))</f>
        <v/>
      </c>
      <c r="AY195" s="73" t="str">
        <f>IF(OR(P195="",VLOOKUP(P$1,Services!$A$1:$B$19,2,0)="Exclude"),"",IF($D195=1,IF(OR(price_limit="",price_limit="No Limit"),IF(P195="Yes",1,2),IF(SUMIFS(WhatIf!$G:$G,WhatIf!$A:$A,P$1,WhatIf!$B:$B,P195)&lt;=price_limit,IF(P195="Yes",1,2),"")),""))</f>
        <v/>
      </c>
      <c r="AZ195" s="73" t="str">
        <f>IF(OR(Q195="",VLOOKUP(Q$1,Services!$A$1:$B$19,2,0)="Exclude"),"",IF($D195=1,IF(OR(price_limit="",price_limit="No Limit"),IF(Q195="Yes",1,2),IF(SUMIFS(WhatIf!$G:$G,WhatIf!$A:$A,Q$1,WhatIf!$B:$B,Q195)&lt;=price_limit,IF(Q195="Yes",1,2),"")),""))</f>
        <v/>
      </c>
      <c r="BA195" s="73" t="str">
        <f ca="1">IF(OR(R195="",VLOOKUP(R$1,Services!$A$1:$B$19,2,0)="Exclude"),"",IF($D195=1,IF(OR(price_limit="",price_limit="No Limit"),IF(R195="Yes",1,2),IF(SUMIFS(WhatIf!$G:$G,WhatIf!$A:$A,R$1,WhatIf!$B:$B,R195)&lt;=price_limit,IF(R195="Yes",1,2),"")),""))</f>
        <v/>
      </c>
      <c r="BB195" s="73" t="str">
        <f>IF(OR(S195="",VLOOKUP(S$1,Services!$A$1:$B$19,2,0)="Exclude"),"",IF($D195=1,IF(OR(price_limit="",price_limit="No Limit"),IF(S195="Yes",1,2),IF(SUMIFS(WhatIf!$G:$G,WhatIf!$A:$A,S$1,WhatIf!$B:$B,S195)&lt;=price_limit,IF(S195="Yes",1,2),"")),""))</f>
        <v/>
      </c>
      <c r="BC195" s="73" t="str">
        <f>IF(OR(T195="",VLOOKUP(T$1,Services!$A$1:$B$19,2,0)="Exclude"),"",IF($D195=1,IF(OR(price_limit="",price_limit="No Limit"),IF(T195="Yes",1,2),IF(SUMIFS(WhatIf!$G:$G,WhatIf!$A:$A,T$1,WhatIf!$B:$B,T195)&lt;=price_limit,IF(T195="Yes",1,2),"")),""))</f>
        <v/>
      </c>
      <c r="BD195" s="73" t="str">
        <f>IF(OR(U195="",VLOOKUP(U$1,Services!$A$1:$B$19,2,0)="Exclude"),"",IF($D195=1,IF(OR(price_limit="",price_limit="No Limit"),IF(U195="Yes",1,2),IF(SUMIFS(WhatIf!$G:$G,WhatIf!$A:$A,U$1,WhatIf!$B:$B,U195)&lt;=price_limit,IF(U195="Yes",1,2),"")),""))</f>
        <v/>
      </c>
      <c r="BE195" s="3">
        <f t="shared" si="16"/>
        <v>0</v>
      </c>
      <c r="BF195" s="3">
        <f t="shared" si="17"/>
        <v>0</v>
      </c>
      <c r="BG195" s="3">
        <f>IF(MID(highlight_pick,1,1)="#",IF(INDEX(Analysis!$C$7:$E$7,1,VALUE(MID(highlight_pick,2,1)))&lt;&gt;"",IF(INDEX($A195:$BI195,1,MATCH(INDEX(Analysis!$C$7:$E$7,1,VALUE(MID(highlight_pick,2,1))),$1:$1,0))="",0,IF(INDEX($A195:$BI195,1,MATCH(INDEX(Analysis!$C$7:$E$7,1,VALUE(MID(highlight_pick,2,1))),$1:$1,0))="Yes",1,IF(ISNUMBER(SEARCH(INDEX($A195:$BI195,1,MATCH(INDEX(Analysis!$C$7:$E$7,1,VALUE(MID(highlight_pick,2,1))),$1:$1,0)),INDEX(Analysis!$C$9:$E$9,1,VALUE(MID(highlight_pick,2,1))))),2,0))),0),0)</f>
        <v>0</v>
      </c>
      <c r="BH195" s="3">
        <f>IF(MID(highlight_pick,1,1)="#",IF(INDEX(Analysis!$C$10:$E$10,1,VALUE(MID(highlight_pick,2,1)))&lt;&gt;"",IF(INDEX($A195:$BI195,1,MATCH(INDEX(Analysis!$C$10:$E$10,1,VALUE(MID(highlight_pick,2,1))),$1:$1,0))="",0,IF(INDEX($A195:$BI195,1,MATCH(INDEX(Analysis!$C$10:$E$10,1,VALUE(MID(highlight_pick,2,1))),$1:$1,0))="Yes",1,IF(ISNUMBER(SEARCH(INDEX($A195:$BI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row>
    <row r="196" spans="1:61" x14ac:dyDescent="0.3">
      <c r="A196" s="19" t="s">
        <v>542</v>
      </c>
      <c r="C196" s="4" t="s">
        <v>482</v>
      </c>
      <c r="D196" s="3" t="str">
        <f t="shared" ca="1" si="14"/>
        <v/>
      </c>
      <c r="F196" s="5" t="s">
        <v>542</v>
      </c>
      <c r="G196" s="5" t="s">
        <v>542</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5"/>
        <v/>
      </c>
      <c r="AN196" s="73" t="str">
        <f>IF(OR(E196="",VLOOKUP(E$1,Services!$A$1:$B$19,2,0)="Exclude"),"",IF($D196=1,IF(OR(price_limit="",price_limit="No Limit"),IF(E196="Yes",1,2),IF(SUMIFS(WhatIf!$G:$G,WhatIf!$A:$A,E$1,WhatIf!$B:$B,E196)&lt;=price_limit,IF(E196="Yes",1,2),"")),""))</f>
        <v/>
      </c>
      <c r="AO196" s="73" t="str">
        <f ca="1">IF(OR(F196="",VLOOKUP(F$1,Services!$A$1:$B$19,2,0)="Exclude"),"",IF($D196=1,IF(OR(price_limit="",price_limit="No Limit"),IF(F196="Yes",1,2),IF(SUMIFS(WhatIf!$G:$G,WhatIf!$A:$A,F$1,WhatIf!$B:$B,F196)&lt;=price_limit,IF(F196="Yes",1,2),"")),""))</f>
        <v/>
      </c>
      <c r="AP196" s="73" t="str">
        <f ca="1">IF(OR(G196="",VLOOKUP(G$1,Services!$A$1:$B$19,2,0)="Exclude"),"",IF($D196=1,IF(OR(price_limit="",price_limit="No Limit"),IF(G196="Yes",1,2),IF(SUMIFS(WhatIf!$G:$G,WhatIf!$A:$A,G$1,WhatIf!$B:$B,G196)&lt;=price_limit,IF(G196="Yes",1,2),"")),""))</f>
        <v/>
      </c>
      <c r="AQ196" s="73" t="str">
        <f>IF(OR(H196="",VLOOKUP(H$1,Services!$A$1:$B$19,2,0)="Exclude"),"",IF($D196=1,IF(OR(price_limit="",price_limit="No Limit"),IF(H196="Yes",1,2),IF(SUMIFS(WhatIf!$G:$G,WhatIf!$A:$A,H$1,WhatIf!$B:$B,H196)&lt;=price_limit,IF(H196="Yes",1,2),"")),""))</f>
        <v/>
      </c>
      <c r="AR196" s="73" t="str">
        <f>IF(OR(I196="",VLOOKUP(I$1,Services!$A$1:$B$19,2,0)="Exclude"),"",IF($D196=1,IF(OR(price_limit="",price_limit="No Limit"),IF(I196="Yes",1,2),IF(SUMIFS(WhatIf!$G:$G,WhatIf!$A:$A,I$1,WhatIf!$B:$B,I196)&lt;=price_limit,IF(I196="Yes",1,2),"")),""))</f>
        <v/>
      </c>
      <c r="AS196" s="73" t="str">
        <f>IF(OR(J196="",VLOOKUP(J$1,Services!$A$1:$B$19,2,0)="Exclude"),"",IF($D196=1,IF(OR(price_limit="",price_limit="No Limit"),IF(J196="Yes",1,2),IF(SUMIFS(WhatIf!$G:$G,WhatIf!$A:$A,J$1,WhatIf!$B:$B,J196)&lt;=price_limit,IF(J196="Yes",1,2),"")),""))</f>
        <v/>
      </c>
      <c r="AT196" s="73" t="str">
        <f>IF(OR(K196="",VLOOKUP(K$1,Services!$A$1:$B$19,2,0)="Exclude"),"",IF($D196=1,IF(OR(price_limit="",price_limit="No Limit"),IF(K196="Yes",1,2),IF(SUMIFS(WhatIf!$G:$G,WhatIf!$A:$A,K$1,WhatIf!$B:$B,K196)&lt;=price_limit,IF(K196="Yes",1,2),"")),""))</f>
        <v/>
      </c>
      <c r="AU196" s="73" t="str">
        <f>IF(OR(L196="",VLOOKUP(L$1,Services!$A$1:$B$19,2,0)="Exclude"),"",IF($D196=1,IF(OR(price_limit="",price_limit="No Limit"),IF(L196="Yes",1,2),IF(SUMIFS(WhatIf!$G:$G,WhatIf!$A:$A,L$1,WhatIf!$B:$B,L196)&lt;=price_limit,IF(L196="Yes",1,2),"")),""))</f>
        <v/>
      </c>
      <c r="AV196" s="73" t="str">
        <f>IF(OR(M196="",VLOOKUP(M$1,Services!$A$1:$B$19,2,0)="Exclude"),"",IF($D196=1,IF(OR(price_limit="",price_limit="No Limit"),IF(M196="Yes",1,2),IF(SUMIFS(WhatIf!$G:$G,WhatIf!$A:$A,M$1,WhatIf!$B:$B,M196)&lt;=price_limit,IF(M196="Yes",1,2),"")),""))</f>
        <v/>
      </c>
      <c r="AW196" s="73" t="str">
        <f>IF(OR(N196="",VLOOKUP(N$1,Services!$A$1:$B$19,2,0)="Exclude"),"",IF($D196=1,IF(OR(price_limit="",price_limit="No Limit"),IF(N196="Yes",1,2),IF(SUMIFS(WhatIf!$G:$G,WhatIf!$A:$A,N$1,WhatIf!$B:$B,N196)&lt;=price_limit,IF(N196="Yes",1,2),"")),""))</f>
        <v/>
      </c>
      <c r="AX196" s="73" t="str">
        <f>IF(OR(O196="",VLOOKUP(O$1,Services!$A$1:$B$19,2,0)="Exclude"),"",IF($D196=1,IF(OR(price_limit="",price_limit="No Limit"),IF(O196="Yes",1,2),IF(SUMIFS(WhatIf!$G:$G,WhatIf!$A:$A,O$1,WhatIf!$B:$B,O196)&lt;=price_limit,IF(O196="Yes",1,2),"")),""))</f>
        <v/>
      </c>
      <c r="AY196" s="73" t="str">
        <f>IF(OR(P196="",VLOOKUP(P$1,Services!$A$1:$B$19,2,0)="Exclude"),"",IF($D196=1,IF(OR(price_limit="",price_limit="No Limit"),IF(P196="Yes",1,2),IF(SUMIFS(WhatIf!$G:$G,WhatIf!$A:$A,P$1,WhatIf!$B:$B,P196)&lt;=price_limit,IF(P196="Yes",1,2),"")),""))</f>
        <v/>
      </c>
      <c r="AZ196" s="73" t="str">
        <f>IF(OR(Q196="",VLOOKUP(Q$1,Services!$A$1:$B$19,2,0)="Exclude"),"",IF($D196=1,IF(OR(price_limit="",price_limit="No Limit"),IF(Q196="Yes",1,2),IF(SUMIFS(WhatIf!$G:$G,WhatIf!$A:$A,Q$1,WhatIf!$B:$B,Q196)&lt;=price_limit,IF(Q196="Yes",1,2),"")),""))</f>
        <v/>
      </c>
      <c r="BA196" s="73" t="str">
        <f>IF(OR(R196="",VLOOKUP(R$1,Services!$A$1:$B$19,2,0)="Exclude"),"",IF($D196=1,IF(OR(price_limit="",price_limit="No Limit"),IF(R196="Yes",1,2),IF(SUMIFS(WhatIf!$G:$G,WhatIf!$A:$A,R$1,WhatIf!$B:$B,R196)&lt;=price_limit,IF(R196="Yes",1,2),"")),""))</f>
        <v/>
      </c>
      <c r="BB196" s="73" t="str">
        <f>IF(OR(S196="",VLOOKUP(S$1,Services!$A$1:$B$19,2,0)="Exclude"),"",IF($D196=1,IF(OR(price_limit="",price_limit="No Limit"),IF(S196="Yes",1,2),IF(SUMIFS(WhatIf!$G:$G,WhatIf!$A:$A,S$1,WhatIf!$B:$B,S196)&lt;=price_limit,IF(S196="Yes",1,2),"")),""))</f>
        <v/>
      </c>
      <c r="BC196" s="73" t="str">
        <f>IF(OR(T196="",VLOOKUP(T$1,Services!$A$1:$B$19,2,0)="Exclude"),"",IF($D196=1,IF(OR(price_limit="",price_limit="No Limit"),IF(T196="Yes",1,2),IF(SUMIFS(WhatIf!$G:$G,WhatIf!$A:$A,T$1,WhatIf!$B:$B,T196)&lt;=price_limit,IF(T196="Yes",1,2),"")),""))</f>
        <v/>
      </c>
      <c r="BD196" s="73" t="str">
        <f>IF(OR(U196="",VLOOKUP(U$1,Services!$A$1:$B$19,2,0)="Exclude"),"",IF($D196=1,IF(OR(price_limit="",price_limit="No Limit"),IF(U196="Yes",1,2),IF(SUMIFS(WhatIf!$G:$G,WhatIf!$A:$A,U$1,WhatIf!$B:$B,U196)&lt;=price_limit,IF(U196="Yes",1,2),"")),""))</f>
        <v/>
      </c>
      <c r="BE196" s="3">
        <f t="shared" si="16"/>
        <v>0</v>
      </c>
      <c r="BF196" s="3">
        <f t="shared" si="17"/>
        <v>0</v>
      </c>
      <c r="BG196" s="3">
        <f>IF(MID(highlight_pick,1,1)="#",IF(INDEX(Analysis!$C$7:$E$7,1,VALUE(MID(highlight_pick,2,1)))&lt;&gt;"",IF(INDEX($A196:$BI196,1,MATCH(INDEX(Analysis!$C$7:$E$7,1,VALUE(MID(highlight_pick,2,1))),$1:$1,0))="",0,IF(INDEX($A196:$BI196,1,MATCH(INDEX(Analysis!$C$7:$E$7,1,VALUE(MID(highlight_pick,2,1))),$1:$1,0))="Yes",1,IF(ISNUMBER(SEARCH(INDEX($A196:$BI196,1,MATCH(INDEX(Analysis!$C$7:$E$7,1,VALUE(MID(highlight_pick,2,1))),$1:$1,0)),INDEX(Analysis!$C$9:$E$9,1,VALUE(MID(highlight_pick,2,1))))),2,0))),0),0)</f>
        <v>0</v>
      </c>
      <c r="BH196" s="3">
        <f>IF(MID(highlight_pick,1,1)="#",IF(INDEX(Analysis!$C$10:$E$10,1,VALUE(MID(highlight_pick,2,1)))&lt;&gt;"",IF(INDEX($A196:$BI196,1,MATCH(INDEX(Analysis!$C$10:$E$10,1,VALUE(MID(highlight_pick,2,1))),$1:$1,0))="",0,IF(INDEX($A196:$BI196,1,MATCH(INDEX(Analysis!$C$10:$E$10,1,VALUE(MID(highlight_pick,2,1))),$1:$1,0))="Yes",1,IF(ISNUMBER(SEARCH(INDEX($A196:$BI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row>
    <row r="197" spans="1:61" ht="24.9" x14ac:dyDescent="0.3">
      <c r="A197" s="19" t="s">
        <v>183</v>
      </c>
      <c r="B197" s="4" t="s">
        <v>119</v>
      </c>
      <c r="C197" s="4" t="s">
        <v>475</v>
      </c>
      <c r="D197" s="3" t="str">
        <f t="shared" ca="1" si="14"/>
        <v/>
      </c>
      <c r="E197" s="5" t="s">
        <v>1</v>
      </c>
      <c r="F197" s="5" t="s">
        <v>532</v>
      </c>
      <c r="G197" s="5" t="s">
        <v>532</v>
      </c>
      <c r="H197" s="5" t="s">
        <v>1</v>
      </c>
      <c r="I197" s="5" t="s">
        <v>1</v>
      </c>
      <c r="J197" s="5" t="s">
        <v>1</v>
      </c>
      <c r="K197" s="5" t="s">
        <v>1</v>
      </c>
      <c r="L197" s="5" t="s">
        <v>1</v>
      </c>
      <c r="M197" s="5" t="s">
        <v>1</v>
      </c>
      <c r="O197" s="6"/>
      <c r="P197" s="6"/>
      <c r="Q197" s="6" t="s">
        <v>317</v>
      </c>
      <c r="R197" s="6" t="s">
        <v>1</v>
      </c>
      <c r="S197" s="5" t="s">
        <v>1</v>
      </c>
      <c r="U197" s="5" t="s">
        <v>1</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5"/>
        <v/>
      </c>
      <c r="AN197" s="73" t="str">
        <f ca="1">IF(OR(E197="",VLOOKUP(E$1,Services!$A$1:$B$19,2,0)="Exclude"),"",IF($D197=1,IF(OR(price_limit="",price_limit="No Limit"),IF(E197="Yes",1,2),IF(SUMIFS(WhatIf!$G:$G,WhatIf!$A:$A,E$1,WhatIf!$B:$B,E197)&lt;=price_limit,IF(E197="Yes",1,2),"")),""))</f>
        <v/>
      </c>
      <c r="AO197" s="73" t="str">
        <f ca="1">IF(OR(F197="",VLOOKUP(F$1,Services!$A$1:$B$19,2,0)="Exclude"),"",IF($D197=1,IF(OR(price_limit="",price_limit="No Limit"),IF(F197="Yes",1,2),IF(SUMIFS(WhatIf!$G:$G,WhatIf!$A:$A,F$1,WhatIf!$B:$B,F197)&lt;=price_limit,IF(F197="Yes",1,2),"")),""))</f>
        <v/>
      </c>
      <c r="AP197" s="73" t="str">
        <f ca="1">IF(OR(G197="",VLOOKUP(G$1,Services!$A$1:$B$19,2,0)="Exclude"),"",IF($D197=1,IF(OR(price_limit="",price_limit="No Limit"),IF(G197="Yes",1,2),IF(SUMIFS(WhatIf!$G:$G,WhatIf!$A:$A,G$1,WhatIf!$B:$B,G197)&lt;=price_limit,IF(G197="Yes",1,2),"")),""))</f>
        <v/>
      </c>
      <c r="AQ197" s="73" t="str">
        <f ca="1">IF(OR(H197="",VLOOKUP(H$1,Services!$A$1:$B$19,2,0)="Exclude"),"",IF($D197=1,IF(OR(price_limit="",price_limit="No Limit"),IF(H197="Yes",1,2),IF(SUMIFS(WhatIf!$G:$G,WhatIf!$A:$A,H$1,WhatIf!$B:$B,H197)&lt;=price_limit,IF(H197="Yes",1,2),"")),""))</f>
        <v/>
      </c>
      <c r="AR197" s="73" t="str">
        <f ca="1">IF(OR(I197="",VLOOKUP(I$1,Services!$A$1:$B$19,2,0)="Exclude"),"",IF($D197=1,IF(OR(price_limit="",price_limit="No Limit"),IF(I197="Yes",1,2),IF(SUMIFS(WhatIf!$G:$G,WhatIf!$A:$A,I$1,WhatIf!$B:$B,I197)&lt;=price_limit,IF(I197="Yes",1,2),"")),""))</f>
        <v/>
      </c>
      <c r="AS197" s="73" t="str">
        <f ca="1">IF(OR(J197="",VLOOKUP(J$1,Services!$A$1:$B$19,2,0)="Exclude"),"",IF($D197=1,IF(OR(price_limit="",price_limit="No Limit"),IF(J197="Yes",1,2),IF(SUMIFS(WhatIf!$G:$G,WhatIf!$A:$A,J$1,WhatIf!$B:$B,J197)&lt;=price_limit,IF(J197="Yes",1,2),"")),""))</f>
        <v/>
      </c>
      <c r="AT197" s="73" t="str">
        <f ca="1">IF(OR(K197="",VLOOKUP(K$1,Services!$A$1:$B$19,2,0)="Exclude"),"",IF($D197=1,IF(OR(price_limit="",price_limit="No Limit"),IF(K197="Yes",1,2),IF(SUMIFS(WhatIf!$G:$G,WhatIf!$A:$A,K$1,WhatIf!$B:$B,K197)&lt;=price_limit,IF(K197="Yes",1,2),"")),""))</f>
        <v/>
      </c>
      <c r="AU197" s="73" t="str">
        <f ca="1">IF(OR(L197="",VLOOKUP(L$1,Services!$A$1:$B$19,2,0)="Exclude"),"",IF($D197=1,IF(OR(price_limit="",price_limit="No Limit"),IF(L197="Yes",1,2),IF(SUMIFS(WhatIf!$G:$G,WhatIf!$A:$A,L$1,WhatIf!$B:$B,L197)&lt;=price_limit,IF(L197="Yes",1,2),"")),""))</f>
        <v/>
      </c>
      <c r="AV197" s="73" t="str">
        <f ca="1">IF(OR(M197="",VLOOKUP(M$1,Services!$A$1:$B$19,2,0)="Exclude"),"",IF($D197=1,IF(OR(price_limit="",price_limit="No Limit"),IF(M197="Yes",1,2),IF(SUMIFS(WhatIf!$G:$G,WhatIf!$A:$A,M$1,WhatIf!$B:$B,M197)&lt;=price_limit,IF(M197="Yes",1,2),"")),""))</f>
        <v/>
      </c>
      <c r="AW197" s="73" t="str">
        <f>IF(OR(N197="",VLOOKUP(N$1,Services!$A$1:$B$19,2,0)="Exclude"),"",IF($D197=1,IF(OR(price_limit="",price_limit="No Limit"),IF(N197="Yes",1,2),IF(SUMIFS(WhatIf!$G:$G,WhatIf!$A:$A,N$1,WhatIf!$B:$B,N197)&lt;=price_limit,IF(N197="Yes",1,2),"")),""))</f>
        <v/>
      </c>
      <c r="AX197" s="73" t="str">
        <f>IF(OR(O197="",VLOOKUP(O$1,Services!$A$1:$B$19,2,0)="Exclude"),"",IF($D197=1,IF(OR(price_limit="",price_limit="No Limit"),IF(O197="Yes",1,2),IF(SUMIFS(WhatIf!$G:$G,WhatIf!$A:$A,O$1,WhatIf!$B:$B,O197)&lt;=price_limit,IF(O197="Yes",1,2),"")),""))</f>
        <v/>
      </c>
      <c r="AY197" s="73" t="str">
        <f>IF(OR(P197="",VLOOKUP(P$1,Services!$A$1:$B$19,2,0)="Exclude"),"",IF($D197=1,IF(OR(price_limit="",price_limit="No Limit"),IF(P197="Yes",1,2),IF(SUMIFS(WhatIf!$G:$G,WhatIf!$A:$A,P$1,WhatIf!$B:$B,P197)&lt;=price_limit,IF(P197="Yes",1,2),"")),""))</f>
        <v/>
      </c>
      <c r="AZ197" s="73" t="str">
        <f ca="1">IF(OR(Q197="",VLOOKUP(Q$1,Services!$A$1:$B$19,2,0)="Exclude"),"",IF($D197=1,IF(OR(price_limit="",price_limit="No Limit"),IF(Q197="Yes",1,2),IF(SUMIFS(WhatIf!$G:$G,WhatIf!$A:$A,Q$1,WhatIf!$B:$B,Q197)&lt;=price_limit,IF(Q197="Yes",1,2),"")),""))</f>
        <v/>
      </c>
      <c r="BA197" s="73" t="str">
        <f ca="1">IF(OR(R197="",VLOOKUP(R$1,Services!$A$1:$B$19,2,0)="Exclude"),"",IF($D197=1,IF(OR(price_limit="",price_limit="No Limit"),IF(R197="Yes",1,2),IF(SUMIFS(WhatIf!$G:$G,WhatIf!$A:$A,R$1,WhatIf!$B:$B,R197)&lt;=price_limit,IF(R197="Yes",1,2),"")),""))</f>
        <v/>
      </c>
      <c r="BB197" s="73" t="str">
        <f ca="1">IF(OR(S197="",VLOOKUP(S$1,Services!$A$1:$B$19,2,0)="Exclude"),"",IF($D197=1,IF(OR(price_limit="",price_limit="No Limit"),IF(S197="Yes",1,2),IF(SUMIFS(WhatIf!$G:$G,WhatIf!$A:$A,S$1,WhatIf!$B:$B,S197)&lt;=price_limit,IF(S197="Yes",1,2),"")),""))</f>
        <v/>
      </c>
      <c r="BC197" s="73" t="str">
        <f>IF(OR(T197="",VLOOKUP(T$1,Services!$A$1:$B$19,2,0)="Exclude"),"",IF($D197=1,IF(OR(price_limit="",price_limit="No Limit"),IF(T197="Yes",1,2),IF(SUMIFS(WhatIf!$G:$G,WhatIf!$A:$A,T$1,WhatIf!$B:$B,T197)&lt;=price_limit,IF(T197="Yes",1,2),"")),""))</f>
        <v/>
      </c>
      <c r="BD197" s="73" t="str">
        <f ca="1">IF(OR(U197="",VLOOKUP(U$1,Services!$A$1:$B$19,2,0)="Exclude"),"",IF($D197=1,IF(OR(price_limit="",price_limit="No Limit"),IF(U197="Yes",1,2),IF(SUMIFS(WhatIf!$G:$G,WhatIf!$A:$A,U$1,WhatIf!$B:$B,U197)&lt;=price_limit,IF(U197="Yes",1,2),"")),""))</f>
        <v/>
      </c>
      <c r="BE197" s="3">
        <f t="shared" si="16"/>
        <v>0</v>
      </c>
      <c r="BF197" s="3">
        <f t="shared" si="17"/>
        <v>0</v>
      </c>
      <c r="BG197" s="3">
        <f>IF(MID(highlight_pick,1,1)="#",IF(INDEX(Analysis!$C$7:$E$7,1,VALUE(MID(highlight_pick,2,1)))&lt;&gt;"",IF(INDEX($A197:$BI197,1,MATCH(INDEX(Analysis!$C$7:$E$7,1,VALUE(MID(highlight_pick,2,1))),$1:$1,0))="",0,IF(INDEX($A197:$BI197,1,MATCH(INDEX(Analysis!$C$7:$E$7,1,VALUE(MID(highlight_pick,2,1))),$1:$1,0))="Yes",1,IF(ISNUMBER(SEARCH(INDEX($A197:$BI197,1,MATCH(INDEX(Analysis!$C$7:$E$7,1,VALUE(MID(highlight_pick,2,1))),$1:$1,0)),INDEX(Analysis!$C$9:$E$9,1,VALUE(MID(highlight_pick,2,1))))),2,0))),0),0)</f>
        <v>0</v>
      </c>
      <c r="BH197" s="3">
        <f>IF(MID(highlight_pick,1,1)="#",IF(INDEX(Analysis!$C$10:$E$10,1,VALUE(MID(highlight_pick,2,1)))&lt;&gt;"",IF(INDEX($A197:$BI197,1,MATCH(INDEX(Analysis!$C$10:$E$10,1,VALUE(MID(highlight_pick,2,1))),$1:$1,0))="",0,IF(INDEX($A197:$BI197,1,MATCH(INDEX(Analysis!$C$10:$E$10,1,VALUE(MID(highlight_pick,2,1))),$1:$1,0))="Yes",1,IF(ISNUMBER(SEARCH(INDEX($A197:$BI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row>
    <row r="198" spans="1:61" ht="24.9" x14ac:dyDescent="0.3">
      <c r="A198" s="19" t="s">
        <v>120</v>
      </c>
      <c r="B198" s="4" t="s">
        <v>247</v>
      </c>
      <c r="C198" s="4" t="s">
        <v>475</v>
      </c>
      <c r="D198" s="3" t="str">
        <f t="shared" ca="1" si="14"/>
        <v/>
      </c>
      <c r="E198" s="5" t="s">
        <v>1</v>
      </c>
      <c r="F198" s="5" t="s">
        <v>532</v>
      </c>
      <c r="G198" s="5" t="s">
        <v>532</v>
      </c>
      <c r="Q198" s="5" t="s">
        <v>318</v>
      </c>
      <c r="R198" s="5" t="s">
        <v>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5"/>
        <v/>
      </c>
      <c r="AN198" s="73" t="str">
        <f ca="1">IF(OR(E198="",VLOOKUP(E$1,Services!$A$1:$B$19,2,0)="Exclude"),"",IF($D198=1,IF(OR(price_limit="",price_limit="No Limit"),IF(E198="Yes",1,2),IF(SUMIFS(WhatIf!$G:$G,WhatIf!$A:$A,E$1,WhatIf!$B:$B,E198)&lt;=price_limit,IF(E198="Yes",1,2),"")),""))</f>
        <v/>
      </c>
      <c r="AO198" s="73" t="str">
        <f ca="1">IF(OR(F198="",VLOOKUP(F$1,Services!$A$1:$B$19,2,0)="Exclude"),"",IF($D198=1,IF(OR(price_limit="",price_limit="No Limit"),IF(F198="Yes",1,2),IF(SUMIFS(WhatIf!$G:$G,WhatIf!$A:$A,F$1,WhatIf!$B:$B,F198)&lt;=price_limit,IF(F198="Yes",1,2),"")),""))</f>
        <v/>
      </c>
      <c r="AP198" s="73" t="str">
        <f ca="1">IF(OR(G198="",VLOOKUP(G$1,Services!$A$1:$B$19,2,0)="Exclude"),"",IF($D198=1,IF(OR(price_limit="",price_limit="No Limit"),IF(G198="Yes",1,2),IF(SUMIFS(WhatIf!$G:$G,WhatIf!$A:$A,G$1,WhatIf!$B:$B,G198)&lt;=price_limit,IF(G198="Yes",1,2),"")),""))</f>
        <v/>
      </c>
      <c r="AQ198" s="73" t="str">
        <f>IF(OR(H198="",VLOOKUP(H$1,Services!$A$1:$B$19,2,0)="Exclude"),"",IF($D198=1,IF(OR(price_limit="",price_limit="No Limit"),IF(H198="Yes",1,2),IF(SUMIFS(WhatIf!$G:$G,WhatIf!$A:$A,H$1,WhatIf!$B:$B,H198)&lt;=price_limit,IF(H198="Yes",1,2),"")),""))</f>
        <v/>
      </c>
      <c r="AR198" s="73" t="str">
        <f>IF(OR(I198="",VLOOKUP(I$1,Services!$A$1:$B$19,2,0)="Exclude"),"",IF($D198=1,IF(OR(price_limit="",price_limit="No Limit"),IF(I198="Yes",1,2),IF(SUMIFS(WhatIf!$G:$G,WhatIf!$A:$A,I$1,WhatIf!$B:$B,I198)&lt;=price_limit,IF(I198="Yes",1,2),"")),""))</f>
        <v/>
      </c>
      <c r="AS198" s="73" t="str">
        <f>IF(OR(J198="",VLOOKUP(J$1,Services!$A$1:$B$19,2,0)="Exclude"),"",IF($D198=1,IF(OR(price_limit="",price_limit="No Limit"),IF(J198="Yes",1,2),IF(SUMIFS(WhatIf!$G:$G,WhatIf!$A:$A,J$1,WhatIf!$B:$B,J198)&lt;=price_limit,IF(J198="Yes",1,2),"")),""))</f>
        <v/>
      </c>
      <c r="AT198" s="73" t="str">
        <f>IF(OR(K198="",VLOOKUP(K$1,Services!$A$1:$B$19,2,0)="Exclude"),"",IF($D198=1,IF(OR(price_limit="",price_limit="No Limit"),IF(K198="Yes",1,2),IF(SUMIFS(WhatIf!$G:$G,WhatIf!$A:$A,K$1,WhatIf!$B:$B,K198)&lt;=price_limit,IF(K198="Yes",1,2),"")),""))</f>
        <v/>
      </c>
      <c r="AU198" s="73" t="str">
        <f>IF(OR(L198="",VLOOKUP(L$1,Services!$A$1:$B$19,2,0)="Exclude"),"",IF($D198=1,IF(OR(price_limit="",price_limit="No Limit"),IF(L198="Yes",1,2),IF(SUMIFS(WhatIf!$G:$G,WhatIf!$A:$A,L$1,WhatIf!$B:$B,L198)&lt;=price_limit,IF(L198="Yes",1,2),"")),""))</f>
        <v/>
      </c>
      <c r="AV198" s="73" t="str">
        <f>IF(OR(M198="",VLOOKUP(M$1,Services!$A$1:$B$19,2,0)="Exclude"),"",IF($D198=1,IF(OR(price_limit="",price_limit="No Limit"),IF(M198="Yes",1,2),IF(SUMIFS(WhatIf!$G:$G,WhatIf!$A:$A,M$1,WhatIf!$B:$B,M198)&lt;=price_limit,IF(M198="Yes",1,2),"")),""))</f>
        <v/>
      </c>
      <c r="AW198" s="73" t="str">
        <f>IF(OR(N198="",VLOOKUP(N$1,Services!$A$1:$B$19,2,0)="Exclude"),"",IF($D198=1,IF(OR(price_limit="",price_limit="No Limit"),IF(N198="Yes",1,2),IF(SUMIFS(WhatIf!$G:$G,WhatIf!$A:$A,N$1,WhatIf!$B:$B,N198)&lt;=price_limit,IF(N198="Yes",1,2),"")),""))</f>
        <v/>
      </c>
      <c r="AX198" s="73" t="str">
        <f>IF(OR(O198="",VLOOKUP(O$1,Services!$A$1:$B$19,2,0)="Exclude"),"",IF($D198=1,IF(OR(price_limit="",price_limit="No Limit"),IF(O198="Yes",1,2),IF(SUMIFS(WhatIf!$G:$G,WhatIf!$A:$A,O$1,WhatIf!$B:$B,O198)&lt;=price_limit,IF(O198="Yes",1,2),"")),""))</f>
        <v/>
      </c>
      <c r="AY198" s="73" t="str">
        <f>IF(OR(P198="",VLOOKUP(P$1,Services!$A$1:$B$19,2,0)="Exclude"),"",IF($D198=1,IF(OR(price_limit="",price_limit="No Limit"),IF(P198="Yes",1,2),IF(SUMIFS(WhatIf!$G:$G,WhatIf!$A:$A,P$1,WhatIf!$B:$B,P198)&lt;=price_limit,IF(P198="Yes",1,2),"")),""))</f>
        <v/>
      </c>
      <c r="AZ198" s="73" t="str">
        <f ca="1">IF(OR(Q198="",VLOOKUP(Q$1,Services!$A$1:$B$19,2,0)="Exclude"),"",IF($D198=1,IF(OR(price_limit="",price_limit="No Limit"),IF(Q198="Yes",1,2),IF(SUMIFS(WhatIf!$G:$G,WhatIf!$A:$A,Q$1,WhatIf!$B:$B,Q198)&lt;=price_limit,IF(Q198="Yes",1,2),"")),""))</f>
        <v/>
      </c>
      <c r="BA198" s="73" t="str">
        <f ca="1">IF(OR(R198="",VLOOKUP(R$1,Services!$A$1:$B$19,2,0)="Exclude"),"",IF($D198=1,IF(OR(price_limit="",price_limit="No Limit"),IF(R198="Yes",1,2),IF(SUMIFS(WhatIf!$G:$G,WhatIf!$A:$A,R$1,WhatIf!$B:$B,R198)&lt;=price_limit,IF(R198="Yes",1,2),"")),""))</f>
        <v/>
      </c>
      <c r="BB198" s="73" t="str">
        <f>IF(OR(S198="",VLOOKUP(S$1,Services!$A$1:$B$19,2,0)="Exclude"),"",IF($D198=1,IF(OR(price_limit="",price_limit="No Limit"),IF(S198="Yes",1,2),IF(SUMIFS(WhatIf!$G:$G,WhatIf!$A:$A,S$1,WhatIf!$B:$B,S198)&lt;=price_limit,IF(S198="Yes",1,2),"")),""))</f>
        <v/>
      </c>
      <c r="BC198" s="73" t="str">
        <f>IF(OR(T198="",VLOOKUP(T$1,Services!$A$1:$B$19,2,0)="Exclude"),"",IF($D198=1,IF(OR(price_limit="",price_limit="No Limit"),IF(T198="Yes",1,2),IF(SUMIFS(WhatIf!$G:$G,WhatIf!$A:$A,T$1,WhatIf!$B:$B,T198)&lt;=price_limit,IF(T198="Yes",1,2),"")),""))</f>
        <v/>
      </c>
      <c r="BD198" s="73" t="str">
        <f>IF(OR(U198="",VLOOKUP(U$1,Services!$A$1:$B$19,2,0)="Exclude"),"",IF($D198=1,IF(OR(price_limit="",price_limit="No Limit"),IF(U198="Yes",1,2),IF(SUMIFS(WhatIf!$G:$G,WhatIf!$A:$A,U$1,WhatIf!$B:$B,U198)&lt;=price_limit,IF(U198="Yes",1,2),"")),""))</f>
        <v/>
      </c>
      <c r="BE198" s="3">
        <f t="shared" si="16"/>
        <v>0</v>
      </c>
      <c r="BF198" s="3">
        <f t="shared" si="17"/>
        <v>0</v>
      </c>
      <c r="BG198" s="3">
        <f>IF(MID(highlight_pick,1,1)="#",IF(INDEX(Analysis!$C$7:$E$7,1,VALUE(MID(highlight_pick,2,1)))&lt;&gt;"",IF(INDEX($A198:$BI198,1,MATCH(INDEX(Analysis!$C$7:$E$7,1,VALUE(MID(highlight_pick,2,1))),$1:$1,0))="",0,IF(INDEX($A198:$BI198,1,MATCH(INDEX(Analysis!$C$7:$E$7,1,VALUE(MID(highlight_pick,2,1))),$1:$1,0))="Yes",1,IF(ISNUMBER(SEARCH(INDEX($A198:$BI198,1,MATCH(INDEX(Analysis!$C$7:$E$7,1,VALUE(MID(highlight_pick,2,1))),$1:$1,0)),INDEX(Analysis!$C$9:$E$9,1,VALUE(MID(highlight_pick,2,1))))),2,0))),0),0)</f>
        <v>0</v>
      </c>
      <c r="BH198" s="3">
        <f>IF(MID(highlight_pick,1,1)="#",IF(INDEX(Analysis!$C$10:$E$10,1,VALUE(MID(highlight_pick,2,1)))&lt;&gt;"",IF(INDEX($A198:$BI198,1,MATCH(INDEX(Analysis!$C$10:$E$10,1,VALUE(MID(highlight_pick,2,1))),$1:$1,0))="",0,IF(INDEX($A198:$BI198,1,MATCH(INDEX(Analysis!$C$10:$E$10,1,VALUE(MID(highlight_pick,2,1))),$1:$1,0))="Yes",1,IF(ISNUMBER(SEARCH(INDEX($A198:$BI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row>
    <row r="199" spans="1:61" ht="24.9" x14ac:dyDescent="0.3">
      <c r="A199" s="19" t="s">
        <v>121</v>
      </c>
      <c r="B199" s="4" t="s">
        <v>245</v>
      </c>
      <c r="C199" s="4" t="s">
        <v>475</v>
      </c>
      <c r="D199" s="3" t="str">
        <f t="shared" ca="1" si="14"/>
        <v/>
      </c>
      <c r="E199" s="5" t="s">
        <v>1</v>
      </c>
      <c r="F199" s="5" t="s">
        <v>532</v>
      </c>
      <c r="G199" s="5" t="s">
        <v>532</v>
      </c>
      <c r="J199" s="5" t="s">
        <v>1</v>
      </c>
      <c r="Q199" s="5" t="s">
        <v>318</v>
      </c>
      <c r="R199" s="5" t="s">
        <v>1</v>
      </c>
      <c r="S199" s="5" t="s">
        <v>1</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5"/>
        <v/>
      </c>
      <c r="AN199" s="73" t="str">
        <f ca="1">IF(OR(E199="",VLOOKUP(E$1,Services!$A$1:$B$19,2,0)="Exclude"),"",IF($D199=1,IF(OR(price_limit="",price_limit="No Limit"),IF(E199="Yes",1,2),IF(SUMIFS(WhatIf!$G:$G,WhatIf!$A:$A,E$1,WhatIf!$B:$B,E199)&lt;=price_limit,IF(E199="Yes",1,2),"")),""))</f>
        <v/>
      </c>
      <c r="AO199" s="73" t="str">
        <f ca="1">IF(OR(F199="",VLOOKUP(F$1,Services!$A$1:$B$19,2,0)="Exclude"),"",IF($D199=1,IF(OR(price_limit="",price_limit="No Limit"),IF(F199="Yes",1,2),IF(SUMIFS(WhatIf!$G:$G,WhatIf!$A:$A,F$1,WhatIf!$B:$B,F199)&lt;=price_limit,IF(F199="Yes",1,2),"")),""))</f>
        <v/>
      </c>
      <c r="AP199" s="73" t="str">
        <f ca="1">IF(OR(G199="",VLOOKUP(G$1,Services!$A$1:$B$19,2,0)="Exclude"),"",IF($D199=1,IF(OR(price_limit="",price_limit="No Limit"),IF(G199="Yes",1,2),IF(SUMIFS(WhatIf!$G:$G,WhatIf!$A:$A,G$1,WhatIf!$B:$B,G199)&lt;=price_limit,IF(G199="Yes",1,2),"")),""))</f>
        <v/>
      </c>
      <c r="AQ199" s="73" t="str">
        <f>IF(OR(H199="",VLOOKUP(H$1,Services!$A$1:$B$19,2,0)="Exclude"),"",IF($D199=1,IF(OR(price_limit="",price_limit="No Limit"),IF(H199="Yes",1,2),IF(SUMIFS(WhatIf!$G:$G,WhatIf!$A:$A,H$1,WhatIf!$B:$B,H199)&lt;=price_limit,IF(H199="Yes",1,2),"")),""))</f>
        <v/>
      </c>
      <c r="AR199" s="73" t="str">
        <f>IF(OR(I199="",VLOOKUP(I$1,Services!$A$1:$B$19,2,0)="Exclude"),"",IF($D199=1,IF(OR(price_limit="",price_limit="No Limit"),IF(I199="Yes",1,2),IF(SUMIFS(WhatIf!$G:$G,WhatIf!$A:$A,I$1,WhatIf!$B:$B,I199)&lt;=price_limit,IF(I199="Yes",1,2),"")),""))</f>
        <v/>
      </c>
      <c r="AS199" s="73" t="str">
        <f ca="1">IF(OR(J199="",VLOOKUP(J$1,Services!$A$1:$B$19,2,0)="Exclude"),"",IF($D199=1,IF(OR(price_limit="",price_limit="No Limit"),IF(J199="Yes",1,2),IF(SUMIFS(WhatIf!$G:$G,WhatIf!$A:$A,J$1,WhatIf!$B:$B,J199)&lt;=price_limit,IF(J199="Yes",1,2),"")),""))</f>
        <v/>
      </c>
      <c r="AT199" s="73" t="str">
        <f>IF(OR(K199="",VLOOKUP(K$1,Services!$A$1:$B$19,2,0)="Exclude"),"",IF($D199=1,IF(OR(price_limit="",price_limit="No Limit"),IF(K199="Yes",1,2),IF(SUMIFS(WhatIf!$G:$G,WhatIf!$A:$A,K$1,WhatIf!$B:$B,K199)&lt;=price_limit,IF(K199="Yes",1,2),"")),""))</f>
        <v/>
      </c>
      <c r="AU199" s="73" t="str">
        <f>IF(OR(L199="",VLOOKUP(L$1,Services!$A$1:$B$19,2,0)="Exclude"),"",IF($D199=1,IF(OR(price_limit="",price_limit="No Limit"),IF(L199="Yes",1,2),IF(SUMIFS(WhatIf!$G:$G,WhatIf!$A:$A,L$1,WhatIf!$B:$B,L199)&lt;=price_limit,IF(L199="Yes",1,2),"")),""))</f>
        <v/>
      </c>
      <c r="AV199" s="73" t="str">
        <f>IF(OR(M199="",VLOOKUP(M$1,Services!$A$1:$B$19,2,0)="Exclude"),"",IF($D199=1,IF(OR(price_limit="",price_limit="No Limit"),IF(M199="Yes",1,2),IF(SUMIFS(WhatIf!$G:$G,WhatIf!$A:$A,M$1,WhatIf!$B:$B,M199)&lt;=price_limit,IF(M199="Yes",1,2),"")),""))</f>
        <v/>
      </c>
      <c r="AW199" s="73" t="str">
        <f>IF(OR(N199="",VLOOKUP(N$1,Services!$A$1:$B$19,2,0)="Exclude"),"",IF($D199=1,IF(OR(price_limit="",price_limit="No Limit"),IF(N199="Yes",1,2),IF(SUMIFS(WhatIf!$G:$G,WhatIf!$A:$A,N$1,WhatIf!$B:$B,N199)&lt;=price_limit,IF(N199="Yes",1,2),"")),""))</f>
        <v/>
      </c>
      <c r="AX199" s="73" t="str">
        <f>IF(OR(O199="",VLOOKUP(O$1,Services!$A$1:$B$19,2,0)="Exclude"),"",IF($D199=1,IF(OR(price_limit="",price_limit="No Limit"),IF(O199="Yes",1,2),IF(SUMIFS(WhatIf!$G:$G,WhatIf!$A:$A,O$1,WhatIf!$B:$B,O199)&lt;=price_limit,IF(O199="Yes",1,2),"")),""))</f>
        <v/>
      </c>
      <c r="AY199" s="73" t="str">
        <f>IF(OR(P199="",VLOOKUP(P$1,Services!$A$1:$B$19,2,0)="Exclude"),"",IF($D199=1,IF(OR(price_limit="",price_limit="No Limit"),IF(P199="Yes",1,2),IF(SUMIFS(WhatIf!$G:$G,WhatIf!$A:$A,P$1,WhatIf!$B:$B,P199)&lt;=price_limit,IF(P199="Yes",1,2),"")),""))</f>
        <v/>
      </c>
      <c r="AZ199" s="73" t="str">
        <f ca="1">IF(OR(Q199="",VLOOKUP(Q$1,Services!$A$1:$B$19,2,0)="Exclude"),"",IF($D199=1,IF(OR(price_limit="",price_limit="No Limit"),IF(Q199="Yes",1,2),IF(SUMIFS(WhatIf!$G:$G,WhatIf!$A:$A,Q$1,WhatIf!$B:$B,Q199)&lt;=price_limit,IF(Q199="Yes",1,2),"")),""))</f>
        <v/>
      </c>
      <c r="BA199" s="73" t="str">
        <f ca="1">IF(OR(R199="",VLOOKUP(R$1,Services!$A$1:$B$19,2,0)="Exclude"),"",IF($D199=1,IF(OR(price_limit="",price_limit="No Limit"),IF(R199="Yes",1,2),IF(SUMIFS(WhatIf!$G:$G,WhatIf!$A:$A,R$1,WhatIf!$B:$B,R199)&lt;=price_limit,IF(R199="Yes",1,2),"")),""))</f>
        <v/>
      </c>
      <c r="BB199" s="73" t="str">
        <f ca="1">IF(OR(S199="",VLOOKUP(S$1,Services!$A$1:$B$19,2,0)="Exclude"),"",IF($D199=1,IF(OR(price_limit="",price_limit="No Limit"),IF(S199="Yes",1,2),IF(SUMIFS(WhatIf!$G:$G,WhatIf!$A:$A,S$1,WhatIf!$B:$B,S199)&lt;=price_limit,IF(S199="Yes",1,2),"")),""))</f>
        <v/>
      </c>
      <c r="BC199" s="73" t="str">
        <f>IF(OR(T199="",VLOOKUP(T$1,Services!$A$1:$B$19,2,0)="Exclude"),"",IF($D199=1,IF(OR(price_limit="",price_limit="No Limit"),IF(T199="Yes",1,2),IF(SUMIFS(WhatIf!$G:$G,WhatIf!$A:$A,T$1,WhatIf!$B:$B,T199)&lt;=price_limit,IF(T199="Yes",1,2),"")),""))</f>
        <v/>
      </c>
      <c r="BD199" s="73" t="str">
        <f>IF(OR(U199="",VLOOKUP(U$1,Services!$A$1:$B$19,2,0)="Exclude"),"",IF($D199=1,IF(OR(price_limit="",price_limit="No Limit"),IF(U199="Yes",1,2),IF(SUMIFS(WhatIf!$G:$G,WhatIf!$A:$A,U$1,WhatIf!$B:$B,U199)&lt;=price_limit,IF(U199="Yes",1,2),"")),""))</f>
        <v/>
      </c>
      <c r="BE199" s="3">
        <f t="shared" si="16"/>
        <v>0</v>
      </c>
      <c r="BF199" s="3">
        <f t="shared" si="17"/>
        <v>0</v>
      </c>
      <c r="BG199" s="3">
        <f>IF(MID(highlight_pick,1,1)="#",IF(INDEX(Analysis!$C$7:$E$7,1,VALUE(MID(highlight_pick,2,1)))&lt;&gt;"",IF(INDEX($A199:$BI199,1,MATCH(INDEX(Analysis!$C$7:$E$7,1,VALUE(MID(highlight_pick,2,1))),$1:$1,0))="",0,IF(INDEX($A199:$BI199,1,MATCH(INDEX(Analysis!$C$7:$E$7,1,VALUE(MID(highlight_pick,2,1))),$1:$1,0))="Yes",1,IF(ISNUMBER(SEARCH(INDEX($A199:$BI199,1,MATCH(INDEX(Analysis!$C$7:$E$7,1,VALUE(MID(highlight_pick,2,1))),$1:$1,0)),INDEX(Analysis!$C$9:$E$9,1,VALUE(MID(highlight_pick,2,1))))),2,0))),0),0)</f>
        <v>0</v>
      </c>
      <c r="BH199" s="3">
        <f>IF(MID(highlight_pick,1,1)="#",IF(INDEX(Analysis!$C$10:$E$10,1,VALUE(MID(highlight_pick,2,1)))&lt;&gt;"",IF(INDEX($A199:$BI199,1,MATCH(INDEX(Analysis!$C$10:$E$10,1,VALUE(MID(highlight_pick,2,1))),$1:$1,0))="",0,IF(INDEX($A199:$BI199,1,MATCH(INDEX(Analysis!$C$10:$E$10,1,VALUE(MID(highlight_pick,2,1))),$1:$1,0))="Yes",1,IF(ISNUMBER(SEARCH(INDEX($A199:$BI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row>
    <row r="200" spans="1:61" ht="37.299999999999997" x14ac:dyDescent="0.3">
      <c r="A200" s="19" t="s">
        <v>843</v>
      </c>
      <c r="C200" s="4" t="s">
        <v>475</v>
      </c>
      <c r="D200" s="3" t="str">
        <f t="shared" ca="1" si="14"/>
        <v/>
      </c>
      <c r="F200" s="5" t="s">
        <v>843</v>
      </c>
      <c r="G200" s="5" t="s">
        <v>843</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5"/>
        <v/>
      </c>
      <c r="AN200" s="73" t="str">
        <f>IF(OR(E200="",VLOOKUP(E$1,Services!$A$1:$B$19,2,0)="Exclude"),"",IF($D200=1,IF(OR(price_limit="",price_limit="No Limit"),IF(E200="Yes",1,2),IF(SUMIFS(WhatIf!$G:$G,WhatIf!$A:$A,E$1,WhatIf!$B:$B,E200)&lt;=price_limit,IF(E200="Yes",1,2),"")),""))</f>
        <v/>
      </c>
      <c r="AO200" s="73" t="str">
        <f ca="1">IF(OR(F200="",VLOOKUP(F$1,Services!$A$1:$B$19,2,0)="Exclude"),"",IF($D200=1,IF(OR(price_limit="",price_limit="No Limit"),IF(F200="Yes",1,2),IF(SUMIFS(WhatIf!$G:$G,WhatIf!$A:$A,F$1,WhatIf!$B:$B,F200)&lt;=price_limit,IF(F200="Yes",1,2),"")),""))</f>
        <v/>
      </c>
      <c r="AP200" s="73" t="str">
        <f ca="1">IF(OR(G200="",VLOOKUP(G$1,Services!$A$1:$B$19,2,0)="Exclude"),"",IF($D200=1,IF(OR(price_limit="",price_limit="No Limit"),IF(G200="Yes",1,2),IF(SUMIFS(WhatIf!$G:$G,WhatIf!$A:$A,G$1,WhatIf!$B:$B,G200)&lt;=price_limit,IF(G200="Yes",1,2),"")),""))</f>
        <v/>
      </c>
      <c r="AQ200" s="73" t="str">
        <f>IF(OR(H200="",VLOOKUP(H$1,Services!$A$1:$B$19,2,0)="Exclude"),"",IF($D200=1,IF(OR(price_limit="",price_limit="No Limit"),IF(H200="Yes",1,2),IF(SUMIFS(WhatIf!$G:$G,WhatIf!$A:$A,H$1,WhatIf!$B:$B,H200)&lt;=price_limit,IF(H200="Yes",1,2),"")),""))</f>
        <v/>
      </c>
      <c r="AR200" s="73" t="str">
        <f>IF(OR(I200="",VLOOKUP(I$1,Services!$A$1:$B$19,2,0)="Exclude"),"",IF($D200=1,IF(OR(price_limit="",price_limit="No Limit"),IF(I200="Yes",1,2),IF(SUMIFS(WhatIf!$G:$G,WhatIf!$A:$A,I$1,WhatIf!$B:$B,I200)&lt;=price_limit,IF(I200="Yes",1,2),"")),""))</f>
        <v/>
      </c>
      <c r="AS200" s="73" t="str">
        <f>IF(OR(J200="",VLOOKUP(J$1,Services!$A$1:$B$19,2,0)="Exclude"),"",IF($D200=1,IF(OR(price_limit="",price_limit="No Limit"),IF(J200="Yes",1,2),IF(SUMIFS(WhatIf!$G:$G,WhatIf!$A:$A,J$1,WhatIf!$B:$B,J200)&lt;=price_limit,IF(J200="Yes",1,2),"")),""))</f>
        <v/>
      </c>
      <c r="AT200" s="73" t="str">
        <f>IF(OR(K200="",VLOOKUP(K$1,Services!$A$1:$B$19,2,0)="Exclude"),"",IF($D200=1,IF(OR(price_limit="",price_limit="No Limit"),IF(K200="Yes",1,2),IF(SUMIFS(WhatIf!$G:$G,WhatIf!$A:$A,K$1,WhatIf!$B:$B,K200)&lt;=price_limit,IF(K200="Yes",1,2),"")),""))</f>
        <v/>
      </c>
      <c r="AU200" s="73" t="str">
        <f>IF(OR(L200="",VLOOKUP(L$1,Services!$A$1:$B$19,2,0)="Exclude"),"",IF($D200=1,IF(OR(price_limit="",price_limit="No Limit"),IF(L200="Yes",1,2),IF(SUMIFS(WhatIf!$G:$G,WhatIf!$A:$A,L$1,WhatIf!$B:$B,L200)&lt;=price_limit,IF(L200="Yes",1,2),"")),""))</f>
        <v/>
      </c>
      <c r="AV200" s="73" t="str">
        <f>IF(OR(M200="",VLOOKUP(M$1,Services!$A$1:$B$19,2,0)="Exclude"),"",IF($D200=1,IF(OR(price_limit="",price_limit="No Limit"),IF(M200="Yes",1,2),IF(SUMIFS(WhatIf!$G:$G,WhatIf!$A:$A,M$1,WhatIf!$B:$B,M200)&lt;=price_limit,IF(M200="Yes",1,2),"")),""))</f>
        <v/>
      </c>
      <c r="AW200" s="73" t="str">
        <f>IF(OR(N200="",VLOOKUP(N$1,Services!$A$1:$B$19,2,0)="Exclude"),"",IF($D200=1,IF(OR(price_limit="",price_limit="No Limit"),IF(N200="Yes",1,2),IF(SUMIFS(WhatIf!$G:$G,WhatIf!$A:$A,N$1,WhatIf!$B:$B,N200)&lt;=price_limit,IF(N200="Yes",1,2),"")),""))</f>
        <v/>
      </c>
      <c r="AX200" s="73" t="str">
        <f>IF(OR(O200="",VLOOKUP(O$1,Services!$A$1:$B$19,2,0)="Exclude"),"",IF($D200=1,IF(OR(price_limit="",price_limit="No Limit"),IF(O200="Yes",1,2),IF(SUMIFS(WhatIf!$G:$G,WhatIf!$A:$A,O$1,WhatIf!$B:$B,O200)&lt;=price_limit,IF(O200="Yes",1,2),"")),""))</f>
        <v/>
      </c>
      <c r="AY200" s="73" t="str">
        <f>IF(OR(P200="",VLOOKUP(P$1,Services!$A$1:$B$19,2,0)="Exclude"),"",IF($D200=1,IF(OR(price_limit="",price_limit="No Limit"),IF(P200="Yes",1,2),IF(SUMIFS(WhatIf!$G:$G,WhatIf!$A:$A,P$1,WhatIf!$B:$B,P200)&lt;=price_limit,IF(P200="Yes",1,2),"")),""))</f>
        <v/>
      </c>
      <c r="AZ200" s="73" t="str">
        <f>IF(OR(Q200="",VLOOKUP(Q$1,Services!$A$1:$B$19,2,0)="Exclude"),"",IF($D200=1,IF(OR(price_limit="",price_limit="No Limit"),IF(Q200="Yes",1,2),IF(SUMIFS(WhatIf!$G:$G,WhatIf!$A:$A,Q$1,WhatIf!$B:$B,Q200)&lt;=price_limit,IF(Q200="Yes",1,2),"")),""))</f>
        <v/>
      </c>
      <c r="BA200" s="73" t="str">
        <f>IF(OR(R200="",VLOOKUP(R$1,Services!$A$1:$B$19,2,0)="Exclude"),"",IF($D200=1,IF(OR(price_limit="",price_limit="No Limit"),IF(R200="Yes",1,2),IF(SUMIFS(WhatIf!$G:$G,WhatIf!$A:$A,R$1,WhatIf!$B:$B,R200)&lt;=price_limit,IF(R200="Yes",1,2),"")),""))</f>
        <v/>
      </c>
      <c r="BB200" s="73" t="str">
        <f>IF(OR(S200="",VLOOKUP(S$1,Services!$A$1:$B$19,2,0)="Exclude"),"",IF($D200=1,IF(OR(price_limit="",price_limit="No Limit"),IF(S200="Yes",1,2),IF(SUMIFS(WhatIf!$G:$G,WhatIf!$A:$A,S$1,WhatIf!$B:$B,S200)&lt;=price_limit,IF(S200="Yes",1,2),"")),""))</f>
        <v/>
      </c>
      <c r="BC200" s="73" t="str">
        <f>IF(OR(T200="",VLOOKUP(T$1,Services!$A$1:$B$19,2,0)="Exclude"),"",IF($D200=1,IF(OR(price_limit="",price_limit="No Limit"),IF(T200="Yes",1,2),IF(SUMIFS(WhatIf!$G:$G,WhatIf!$A:$A,T$1,WhatIf!$B:$B,T200)&lt;=price_limit,IF(T200="Yes",1,2),"")),""))</f>
        <v/>
      </c>
      <c r="BD200" s="73" t="str">
        <f>IF(OR(U200="",VLOOKUP(U$1,Services!$A$1:$B$19,2,0)="Exclude"),"",IF($D200=1,IF(OR(price_limit="",price_limit="No Limit"),IF(U200="Yes",1,2),IF(SUMIFS(WhatIf!$G:$G,WhatIf!$A:$A,U$1,WhatIf!$B:$B,U200)&lt;=price_limit,IF(U200="Yes",1,2),"")),""))</f>
        <v/>
      </c>
      <c r="BE200" s="3">
        <f t="shared" si="16"/>
        <v>0</v>
      </c>
      <c r="BF200" s="3">
        <f t="shared" si="17"/>
        <v>0</v>
      </c>
      <c r="BG200" s="3">
        <f>IF(MID(highlight_pick,1,1)="#",IF(INDEX(Analysis!$C$7:$E$7,1,VALUE(MID(highlight_pick,2,1)))&lt;&gt;"",IF(INDEX($A200:$BI200,1,MATCH(INDEX(Analysis!$C$7:$E$7,1,VALUE(MID(highlight_pick,2,1))),$1:$1,0))="",0,IF(INDEX($A200:$BI200,1,MATCH(INDEX(Analysis!$C$7:$E$7,1,VALUE(MID(highlight_pick,2,1))),$1:$1,0))="Yes",1,IF(ISNUMBER(SEARCH(INDEX($A200:$BI200,1,MATCH(INDEX(Analysis!$C$7:$E$7,1,VALUE(MID(highlight_pick,2,1))),$1:$1,0)),INDEX(Analysis!$C$9:$E$9,1,VALUE(MID(highlight_pick,2,1))))),2,0))),0),0)</f>
        <v>0</v>
      </c>
      <c r="BH200" s="3">
        <f>IF(MID(highlight_pick,1,1)="#",IF(INDEX(Analysis!$C$10:$E$10,1,VALUE(MID(highlight_pick,2,1)))&lt;&gt;"",IF(INDEX($A200:$BI200,1,MATCH(INDEX(Analysis!$C$10:$E$10,1,VALUE(MID(highlight_pick,2,1))),$1:$1,0))="",0,IF(INDEX($A200:$BI200,1,MATCH(INDEX(Analysis!$C$10:$E$10,1,VALUE(MID(highlight_pick,2,1))),$1:$1,0))="Yes",1,IF(ISNUMBER(SEARCH(INDEX($A200:$BI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row>
    <row r="201" spans="1:61" x14ac:dyDescent="0.3">
      <c r="A201" s="19" t="s">
        <v>41</v>
      </c>
      <c r="B201" s="4" t="s">
        <v>235</v>
      </c>
      <c r="C201" s="4" t="s">
        <v>478</v>
      </c>
      <c r="D201" s="3" t="str">
        <f t="shared" ca="1" si="14"/>
        <v/>
      </c>
      <c r="F201" s="6"/>
      <c r="G201" s="6"/>
      <c r="H201" s="12" t="s">
        <v>1</v>
      </c>
      <c r="I201" s="12" t="s">
        <v>1</v>
      </c>
      <c r="O201" s="6"/>
      <c r="P201" s="6" t="s">
        <v>41</v>
      </c>
      <c r="Q201" s="6" t="s">
        <v>41</v>
      </c>
      <c r="R201" s="6"/>
      <c r="S201" s="5" t="s">
        <v>41</v>
      </c>
      <c r="U201" s="5" t="s">
        <v>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5"/>
        <v/>
      </c>
      <c r="AN201" s="73" t="str">
        <f>IF(OR(E201="",VLOOKUP(E$1,Services!$A$1:$B$19,2,0)="Exclude"),"",IF($D201=1,IF(OR(price_limit="",price_limit="No Limit"),IF(E201="Yes",1,2),IF(SUMIFS(WhatIf!$G:$G,WhatIf!$A:$A,E$1,WhatIf!$B:$B,E201)&lt;=price_limit,IF(E201="Yes",1,2),"")),""))</f>
        <v/>
      </c>
      <c r="AO201" s="73" t="str">
        <f>IF(OR(F201="",VLOOKUP(F$1,Services!$A$1:$B$19,2,0)="Exclude"),"",IF($D201=1,IF(OR(price_limit="",price_limit="No Limit"),IF(F201="Yes",1,2),IF(SUMIFS(WhatIf!$G:$G,WhatIf!$A:$A,F$1,WhatIf!$B:$B,F201)&lt;=price_limit,IF(F201="Yes",1,2),"")),""))</f>
        <v/>
      </c>
      <c r="AP201" s="73" t="str">
        <f>IF(OR(G201="",VLOOKUP(G$1,Services!$A$1:$B$19,2,0)="Exclude"),"",IF($D201=1,IF(OR(price_limit="",price_limit="No Limit"),IF(G201="Yes",1,2),IF(SUMIFS(WhatIf!$G:$G,WhatIf!$A:$A,G$1,WhatIf!$B:$B,G201)&lt;=price_limit,IF(G201="Yes",1,2),"")),""))</f>
        <v/>
      </c>
      <c r="AQ201" s="73" t="str">
        <f ca="1">IF(OR(H201="",VLOOKUP(H$1,Services!$A$1:$B$19,2,0)="Exclude"),"",IF($D201=1,IF(OR(price_limit="",price_limit="No Limit"),IF(H201="Yes",1,2),IF(SUMIFS(WhatIf!$G:$G,WhatIf!$A:$A,H$1,WhatIf!$B:$B,H201)&lt;=price_limit,IF(H201="Yes",1,2),"")),""))</f>
        <v/>
      </c>
      <c r="AR201" s="73" t="str">
        <f ca="1">IF(OR(I201="",VLOOKUP(I$1,Services!$A$1:$B$19,2,0)="Exclude"),"",IF($D201=1,IF(OR(price_limit="",price_limit="No Limit"),IF(I201="Yes",1,2),IF(SUMIFS(WhatIf!$G:$G,WhatIf!$A:$A,I$1,WhatIf!$B:$B,I201)&lt;=price_limit,IF(I201="Yes",1,2),"")),""))</f>
        <v/>
      </c>
      <c r="AS201" s="73" t="str">
        <f>IF(OR(J201="",VLOOKUP(J$1,Services!$A$1:$B$19,2,0)="Exclude"),"",IF($D201=1,IF(OR(price_limit="",price_limit="No Limit"),IF(J201="Yes",1,2),IF(SUMIFS(WhatIf!$G:$G,WhatIf!$A:$A,J$1,WhatIf!$B:$B,J201)&lt;=price_limit,IF(J201="Yes",1,2),"")),""))</f>
        <v/>
      </c>
      <c r="AT201" s="73" t="str">
        <f>IF(OR(K201="",VLOOKUP(K$1,Services!$A$1:$B$19,2,0)="Exclude"),"",IF($D201=1,IF(OR(price_limit="",price_limit="No Limit"),IF(K201="Yes",1,2),IF(SUMIFS(WhatIf!$G:$G,WhatIf!$A:$A,K$1,WhatIf!$B:$B,K201)&lt;=price_limit,IF(K201="Yes",1,2),"")),""))</f>
        <v/>
      </c>
      <c r="AU201" s="73" t="str">
        <f>IF(OR(L201="",VLOOKUP(L$1,Services!$A$1:$B$19,2,0)="Exclude"),"",IF($D201=1,IF(OR(price_limit="",price_limit="No Limit"),IF(L201="Yes",1,2),IF(SUMIFS(WhatIf!$G:$G,WhatIf!$A:$A,L$1,WhatIf!$B:$B,L201)&lt;=price_limit,IF(L201="Yes",1,2),"")),""))</f>
        <v/>
      </c>
      <c r="AV201" s="73" t="str">
        <f>IF(OR(M201="",VLOOKUP(M$1,Services!$A$1:$B$19,2,0)="Exclude"),"",IF($D201=1,IF(OR(price_limit="",price_limit="No Limit"),IF(M201="Yes",1,2),IF(SUMIFS(WhatIf!$G:$G,WhatIf!$A:$A,M$1,WhatIf!$B:$B,M201)&lt;=price_limit,IF(M201="Yes",1,2),"")),""))</f>
        <v/>
      </c>
      <c r="AW201" s="73" t="str">
        <f>IF(OR(N201="",VLOOKUP(N$1,Services!$A$1:$B$19,2,0)="Exclude"),"",IF($D201=1,IF(OR(price_limit="",price_limit="No Limit"),IF(N201="Yes",1,2),IF(SUMIFS(WhatIf!$G:$G,WhatIf!$A:$A,N$1,WhatIf!$B:$B,N201)&lt;=price_limit,IF(N201="Yes",1,2),"")),""))</f>
        <v/>
      </c>
      <c r="AX201" s="73" t="str">
        <f>IF(OR(O201="",VLOOKUP(O$1,Services!$A$1:$B$19,2,0)="Exclude"),"",IF($D201=1,IF(OR(price_limit="",price_limit="No Limit"),IF(O201="Yes",1,2),IF(SUMIFS(WhatIf!$G:$G,WhatIf!$A:$A,O$1,WhatIf!$B:$B,O201)&lt;=price_limit,IF(O201="Yes",1,2),"")),""))</f>
        <v/>
      </c>
      <c r="AY201" s="73" t="str">
        <f ca="1">IF(OR(P201="",VLOOKUP(P$1,Services!$A$1:$B$19,2,0)="Exclude"),"",IF($D201=1,IF(OR(price_limit="",price_limit="No Limit"),IF(P201="Yes",1,2),IF(SUMIFS(WhatIf!$G:$G,WhatIf!$A:$A,P$1,WhatIf!$B:$B,P201)&lt;=price_limit,IF(P201="Yes",1,2),"")),""))</f>
        <v/>
      </c>
      <c r="AZ201" s="73" t="str">
        <f ca="1">IF(OR(Q201="",VLOOKUP(Q$1,Services!$A$1:$B$19,2,0)="Exclude"),"",IF($D201=1,IF(OR(price_limit="",price_limit="No Limit"),IF(Q201="Yes",1,2),IF(SUMIFS(WhatIf!$G:$G,WhatIf!$A:$A,Q$1,WhatIf!$B:$B,Q201)&lt;=price_limit,IF(Q201="Yes",1,2),"")),""))</f>
        <v/>
      </c>
      <c r="BA201" s="73" t="str">
        <f>IF(OR(R201="",VLOOKUP(R$1,Services!$A$1:$B$19,2,0)="Exclude"),"",IF($D201=1,IF(OR(price_limit="",price_limit="No Limit"),IF(R201="Yes",1,2),IF(SUMIFS(WhatIf!$G:$G,WhatIf!$A:$A,R$1,WhatIf!$B:$B,R201)&lt;=price_limit,IF(R201="Yes",1,2),"")),""))</f>
        <v/>
      </c>
      <c r="BB201" s="73" t="str">
        <f ca="1">IF(OR(S201="",VLOOKUP(S$1,Services!$A$1:$B$19,2,0)="Exclude"),"",IF($D201=1,IF(OR(price_limit="",price_limit="No Limit"),IF(S201="Yes",1,2),IF(SUMIFS(WhatIf!$G:$G,WhatIf!$A:$A,S$1,WhatIf!$B:$B,S201)&lt;=price_limit,IF(S201="Yes",1,2),"")),""))</f>
        <v/>
      </c>
      <c r="BC201" s="73" t="str">
        <f>IF(OR(T201="",VLOOKUP(T$1,Services!$A$1:$B$19,2,0)="Exclude"),"",IF($D201=1,IF(OR(price_limit="",price_limit="No Limit"),IF(T201="Yes",1,2),IF(SUMIFS(WhatIf!$G:$G,WhatIf!$A:$A,T$1,WhatIf!$B:$B,T201)&lt;=price_limit,IF(T201="Yes",1,2),"")),""))</f>
        <v/>
      </c>
      <c r="BD201" s="73" t="str">
        <f ca="1">IF(OR(U201="",VLOOKUP(U$1,Services!$A$1:$B$19,2,0)="Exclude"),"",IF($D201=1,IF(OR(price_limit="",price_limit="No Limit"),IF(U201="Yes",1,2),IF(SUMIFS(WhatIf!$G:$G,WhatIf!$A:$A,U$1,WhatIf!$B:$B,U201)&lt;=price_limit,IF(U201="Yes",1,2),"")),""))</f>
        <v/>
      </c>
      <c r="BE201" s="3">
        <f t="shared" si="16"/>
        <v>0</v>
      </c>
      <c r="BF201" s="3">
        <f t="shared" si="17"/>
        <v>0</v>
      </c>
      <c r="BG201" s="3">
        <f>IF(MID(highlight_pick,1,1)="#",IF(INDEX(Analysis!$C$7:$E$7,1,VALUE(MID(highlight_pick,2,1)))&lt;&gt;"",IF(INDEX($A201:$BI201,1,MATCH(INDEX(Analysis!$C$7:$E$7,1,VALUE(MID(highlight_pick,2,1))),$1:$1,0))="",0,IF(INDEX($A201:$BI201,1,MATCH(INDEX(Analysis!$C$7:$E$7,1,VALUE(MID(highlight_pick,2,1))),$1:$1,0))="Yes",1,IF(ISNUMBER(SEARCH(INDEX($A201:$BI201,1,MATCH(INDEX(Analysis!$C$7:$E$7,1,VALUE(MID(highlight_pick,2,1))),$1:$1,0)),INDEX(Analysis!$C$9:$E$9,1,VALUE(MID(highlight_pick,2,1))))),2,0))),0),0)</f>
        <v>0</v>
      </c>
      <c r="BH201" s="3">
        <f>IF(MID(highlight_pick,1,1)="#",IF(INDEX(Analysis!$C$10:$E$10,1,VALUE(MID(highlight_pick,2,1)))&lt;&gt;"",IF(INDEX($A201:$BI201,1,MATCH(INDEX(Analysis!$C$10:$E$10,1,VALUE(MID(highlight_pick,2,1))),$1:$1,0))="",0,IF(INDEX($A201:$BI201,1,MATCH(INDEX(Analysis!$C$10:$E$10,1,VALUE(MID(highlight_pick,2,1))),$1:$1,0))="Yes",1,IF(ISNUMBER(SEARCH(INDEX($A201:$BI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row>
    <row r="202" spans="1:61" ht="24.9" x14ac:dyDescent="0.3">
      <c r="A202" s="19" t="s">
        <v>256</v>
      </c>
      <c r="B202" s="4" t="s">
        <v>247</v>
      </c>
      <c r="C202" s="4" t="s">
        <v>478</v>
      </c>
      <c r="D202" s="3" t="str">
        <f t="shared" ca="1" si="14"/>
        <v/>
      </c>
      <c r="F202" s="6"/>
      <c r="G202" s="6"/>
      <c r="H202" s="12"/>
      <c r="I202" s="12"/>
      <c r="O202" s="6"/>
      <c r="P202" s="6"/>
      <c r="Q202" s="12" t="s">
        <v>765</v>
      </c>
      <c r="R202" s="6"/>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5"/>
        <v/>
      </c>
      <c r="AN202" s="73" t="str">
        <f>IF(OR(E202="",VLOOKUP(E$1,Services!$A$1:$B$19,2,0)="Exclude"),"",IF($D202=1,IF(OR(price_limit="",price_limit="No Limit"),IF(E202="Yes",1,2),IF(SUMIFS(WhatIf!$G:$G,WhatIf!$A:$A,E$1,WhatIf!$B:$B,E202)&lt;=price_limit,IF(E202="Yes",1,2),"")),""))</f>
        <v/>
      </c>
      <c r="AO202" s="73" t="str">
        <f>IF(OR(F202="",VLOOKUP(F$1,Services!$A$1:$B$19,2,0)="Exclude"),"",IF($D202=1,IF(OR(price_limit="",price_limit="No Limit"),IF(F202="Yes",1,2),IF(SUMIFS(WhatIf!$G:$G,WhatIf!$A:$A,F$1,WhatIf!$B:$B,F202)&lt;=price_limit,IF(F202="Yes",1,2),"")),""))</f>
        <v/>
      </c>
      <c r="AP202" s="73" t="str">
        <f>IF(OR(G202="",VLOOKUP(G$1,Services!$A$1:$B$19,2,0)="Exclude"),"",IF($D202=1,IF(OR(price_limit="",price_limit="No Limit"),IF(G202="Yes",1,2),IF(SUMIFS(WhatIf!$G:$G,WhatIf!$A:$A,G$1,WhatIf!$B:$B,G202)&lt;=price_limit,IF(G202="Yes",1,2),"")),""))</f>
        <v/>
      </c>
      <c r="AQ202" s="73" t="str">
        <f>IF(OR(H202="",VLOOKUP(H$1,Services!$A$1:$B$19,2,0)="Exclude"),"",IF($D202=1,IF(OR(price_limit="",price_limit="No Limit"),IF(H202="Yes",1,2),IF(SUMIFS(WhatIf!$G:$G,WhatIf!$A:$A,H$1,WhatIf!$B:$B,H202)&lt;=price_limit,IF(H202="Yes",1,2),"")),""))</f>
        <v/>
      </c>
      <c r="AR202" s="73" t="str">
        <f>IF(OR(I202="",VLOOKUP(I$1,Services!$A$1:$B$19,2,0)="Exclude"),"",IF($D202=1,IF(OR(price_limit="",price_limit="No Limit"),IF(I202="Yes",1,2),IF(SUMIFS(WhatIf!$G:$G,WhatIf!$A:$A,I$1,WhatIf!$B:$B,I202)&lt;=price_limit,IF(I202="Yes",1,2),"")),""))</f>
        <v/>
      </c>
      <c r="AS202" s="73" t="str">
        <f>IF(OR(J202="",VLOOKUP(J$1,Services!$A$1:$B$19,2,0)="Exclude"),"",IF($D202=1,IF(OR(price_limit="",price_limit="No Limit"),IF(J202="Yes",1,2),IF(SUMIFS(WhatIf!$G:$G,WhatIf!$A:$A,J$1,WhatIf!$B:$B,J202)&lt;=price_limit,IF(J202="Yes",1,2),"")),""))</f>
        <v/>
      </c>
      <c r="AT202" s="73" t="str">
        <f>IF(OR(K202="",VLOOKUP(K$1,Services!$A$1:$B$19,2,0)="Exclude"),"",IF($D202=1,IF(OR(price_limit="",price_limit="No Limit"),IF(K202="Yes",1,2),IF(SUMIFS(WhatIf!$G:$G,WhatIf!$A:$A,K$1,WhatIf!$B:$B,K202)&lt;=price_limit,IF(K202="Yes",1,2),"")),""))</f>
        <v/>
      </c>
      <c r="AU202" s="73" t="str">
        <f>IF(OR(L202="",VLOOKUP(L$1,Services!$A$1:$B$19,2,0)="Exclude"),"",IF($D202=1,IF(OR(price_limit="",price_limit="No Limit"),IF(L202="Yes",1,2),IF(SUMIFS(WhatIf!$G:$G,WhatIf!$A:$A,L$1,WhatIf!$B:$B,L202)&lt;=price_limit,IF(L202="Yes",1,2),"")),""))</f>
        <v/>
      </c>
      <c r="AV202" s="73" t="str">
        <f>IF(OR(M202="",VLOOKUP(M$1,Services!$A$1:$B$19,2,0)="Exclude"),"",IF($D202=1,IF(OR(price_limit="",price_limit="No Limit"),IF(M202="Yes",1,2),IF(SUMIFS(WhatIf!$G:$G,WhatIf!$A:$A,M$1,WhatIf!$B:$B,M202)&lt;=price_limit,IF(M202="Yes",1,2),"")),""))</f>
        <v/>
      </c>
      <c r="AW202" s="73" t="str">
        <f>IF(OR(N202="",VLOOKUP(N$1,Services!$A$1:$B$19,2,0)="Exclude"),"",IF($D202=1,IF(OR(price_limit="",price_limit="No Limit"),IF(N202="Yes",1,2),IF(SUMIFS(WhatIf!$G:$G,WhatIf!$A:$A,N$1,WhatIf!$B:$B,N202)&lt;=price_limit,IF(N202="Yes",1,2),"")),""))</f>
        <v/>
      </c>
      <c r="AX202" s="73" t="str">
        <f>IF(OR(O202="",VLOOKUP(O$1,Services!$A$1:$B$19,2,0)="Exclude"),"",IF($D202=1,IF(OR(price_limit="",price_limit="No Limit"),IF(O202="Yes",1,2),IF(SUMIFS(WhatIf!$G:$G,WhatIf!$A:$A,O$1,WhatIf!$B:$B,O202)&lt;=price_limit,IF(O202="Yes",1,2),"")),""))</f>
        <v/>
      </c>
      <c r="AY202" s="73" t="str">
        <f>IF(OR(P202="",VLOOKUP(P$1,Services!$A$1:$B$19,2,0)="Exclude"),"",IF($D202=1,IF(OR(price_limit="",price_limit="No Limit"),IF(P202="Yes",1,2),IF(SUMIFS(WhatIf!$G:$G,WhatIf!$A:$A,P$1,WhatIf!$B:$B,P202)&lt;=price_limit,IF(P202="Yes",1,2),"")),""))</f>
        <v/>
      </c>
      <c r="AZ202" s="73" t="str">
        <f ca="1">IF(OR(Q202="",VLOOKUP(Q$1,Services!$A$1:$B$19,2,0)="Exclude"),"",IF($D202=1,IF(OR(price_limit="",price_limit="No Limit"),IF(Q202="Yes",1,2),IF(SUMIFS(WhatIf!$G:$G,WhatIf!$A:$A,Q$1,WhatIf!$B:$B,Q202)&lt;=price_limit,IF(Q202="Yes",1,2),"")),""))</f>
        <v/>
      </c>
      <c r="BA202" s="73" t="str">
        <f>IF(OR(R202="",VLOOKUP(R$1,Services!$A$1:$B$19,2,0)="Exclude"),"",IF($D202=1,IF(OR(price_limit="",price_limit="No Limit"),IF(R202="Yes",1,2),IF(SUMIFS(WhatIf!$G:$G,WhatIf!$A:$A,R$1,WhatIf!$B:$B,R202)&lt;=price_limit,IF(R202="Yes",1,2),"")),""))</f>
        <v/>
      </c>
      <c r="BB202" s="73" t="str">
        <f>IF(OR(S202="",VLOOKUP(S$1,Services!$A$1:$B$19,2,0)="Exclude"),"",IF($D202=1,IF(OR(price_limit="",price_limit="No Limit"),IF(S202="Yes",1,2),IF(SUMIFS(WhatIf!$G:$G,WhatIf!$A:$A,S$1,WhatIf!$B:$B,S202)&lt;=price_limit,IF(S202="Yes",1,2),"")),""))</f>
        <v/>
      </c>
      <c r="BC202" s="73" t="str">
        <f>IF(OR(T202="",VLOOKUP(T$1,Services!$A$1:$B$19,2,0)="Exclude"),"",IF($D202=1,IF(OR(price_limit="",price_limit="No Limit"),IF(T202="Yes",1,2),IF(SUMIFS(WhatIf!$G:$G,WhatIf!$A:$A,T$1,WhatIf!$B:$B,T202)&lt;=price_limit,IF(T202="Yes",1,2),"")),""))</f>
        <v/>
      </c>
      <c r="BD202" s="73" t="str">
        <f>IF(OR(U202="",VLOOKUP(U$1,Services!$A$1:$B$19,2,0)="Exclude"),"",IF($D202=1,IF(OR(price_limit="",price_limit="No Limit"),IF(U202="Yes",1,2),IF(SUMIFS(WhatIf!$G:$G,WhatIf!$A:$A,U$1,WhatIf!$B:$B,U202)&lt;=price_limit,IF(U202="Yes",1,2),"")),""))</f>
        <v/>
      </c>
      <c r="BE202" s="3">
        <f t="shared" si="16"/>
        <v>0</v>
      </c>
      <c r="BF202" s="3">
        <f t="shared" si="17"/>
        <v>0</v>
      </c>
      <c r="BG202" s="3">
        <f>IF(MID(highlight_pick,1,1)="#",IF(INDEX(Analysis!$C$7:$E$7,1,VALUE(MID(highlight_pick,2,1)))&lt;&gt;"",IF(INDEX($A202:$BI202,1,MATCH(INDEX(Analysis!$C$7:$E$7,1,VALUE(MID(highlight_pick,2,1))),$1:$1,0))="",0,IF(INDEX($A202:$BI202,1,MATCH(INDEX(Analysis!$C$7:$E$7,1,VALUE(MID(highlight_pick,2,1))),$1:$1,0))="Yes",1,IF(ISNUMBER(SEARCH(INDEX($A202:$BI202,1,MATCH(INDEX(Analysis!$C$7:$E$7,1,VALUE(MID(highlight_pick,2,1))),$1:$1,0)),INDEX(Analysis!$C$9:$E$9,1,VALUE(MID(highlight_pick,2,1))))),2,0))),0),0)</f>
        <v>0</v>
      </c>
      <c r="BH202" s="3">
        <f>IF(MID(highlight_pick,1,1)="#",IF(INDEX(Analysis!$C$10:$E$10,1,VALUE(MID(highlight_pick,2,1)))&lt;&gt;"",IF(INDEX($A202:$BI202,1,MATCH(INDEX(Analysis!$C$10:$E$10,1,VALUE(MID(highlight_pick,2,1))),$1:$1,0))="",0,IF(INDEX($A202:$BI202,1,MATCH(INDEX(Analysis!$C$10:$E$10,1,VALUE(MID(highlight_pick,2,1))),$1:$1,0))="Yes",1,IF(ISNUMBER(SEARCH(INDEX($A202:$BI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row>
    <row r="203" spans="1:61" x14ac:dyDescent="0.3">
      <c r="A203" s="19" t="s">
        <v>515</v>
      </c>
      <c r="B203" s="4" t="s">
        <v>247</v>
      </c>
      <c r="C203" s="4" t="s">
        <v>478</v>
      </c>
      <c r="D203" s="3" t="str">
        <f t="shared" ca="1" si="14"/>
        <v/>
      </c>
      <c r="H203" s="5" t="s">
        <v>1</v>
      </c>
      <c r="I203" s="5" t="s">
        <v>1</v>
      </c>
      <c r="S203" s="5" t="s">
        <v>41</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5"/>
        <v/>
      </c>
      <c r="AN203" s="73" t="str">
        <f>IF(OR(E203="",VLOOKUP(E$1,Services!$A$1:$B$19,2,0)="Exclude"),"",IF($D203=1,IF(OR(price_limit="",price_limit="No Limit"),IF(E203="Yes",1,2),IF(SUMIFS(WhatIf!$G:$G,WhatIf!$A:$A,E$1,WhatIf!$B:$B,E203)&lt;=price_limit,IF(E203="Yes",1,2),"")),""))</f>
        <v/>
      </c>
      <c r="AO203" s="73" t="str">
        <f>IF(OR(F203="",VLOOKUP(F$1,Services!$A$1:$B$19,2,0)="Exclude"),"",IF($D203=1,IF(OR(price_limit="",price_limit="No Limit"),IF(F203="Yes",1,2),IF(SUMIFS(WhatIf!$G:$G,WhatIf!$A:$A,F$1,WhatIf!$B:$B,F203)&lt;=price_limit,IF(F203="Yes",1,2),"")),""))</f>
        <v/>
      </c>
      <c r="AP203" s="73" t="str">
        <f>IF(OR(G203="",VLOOKUP(G$1,Services!$A$1:$B$19,2,0)="Exclude"),"",IF($D203=1,IF(OR(price_limit="",price_limit="No Limit"),IF(G203="Yes",1,2),IF(SUMIFS(WhatIf!$G:$G,WhatIf!$A:$A,G$1,WhatIf!$B:$B,G203)&lt;=price_limit,IF(G203="Yes",1,2),"")),""))</f>
        <v/>
      </c>
      <c r="AQ203" s="73" t="str">
        <f ca="1">IF(OR(H203="",VLOOKUP(H$1,Services!$A$1:$B$19,2,0)="Exclude"),"",IF($D203=1,IF(OR(price_limit="",price_limit="No Limit"),IF(H203="Yes",1,2),IF(SUMIFS(WhatIf!$G:$G,WhatIf!$A:$A,H$1,WhatIf!$B:$B,H203)&lt;=price_limit,IF(H203="Yes",1,2),"")),""))</f>
        <v/>
      </c>
      <c r="AR203" s="73" t="str">
        <f ca="1">IF(OR(I203="",VLOOKUP(I$1,Services!$A$1:$B$19,2,0)="Exclude"),"",IF($D203=1,IF(OR(price_limit="",price_limit="No Limit"),IF(I203="Yes",1,2),IF(SUMIFS(WhatIf!$G:$G,WhatIf!$A:$A,I$1,WhatIf!$B:$B,I203)&lt;=price_limit,IF(I203="Yes",1,2),"")),""))</f>
        <v/>
      </c>
      <c r="AS203" s="73" t="str">
        <f>IF(OR(J203="",VLOOKUP(J$1,Services!$A$1:$B$19,2,0)="Exclude"),"",IF($D203=1,IF(OR(price_limit="",price_limit="No Limit"),IF(J203="Yes",1,2),IF(SUMIFS(WhatIf!$G:$G,WhatIf!$A:$A,J$1,WhatIf!$B:$B,J203)&lt;=price_limit,IF(J203="Yes",1,2),"")),""))</f>
        <v/>
      </c>
      <c r="AT203" s="73" t="str">
        <f>IF(OR(K203="",VLOOKUP(K$1,Services!$A$1:$B$19,2,0)="Exclude"),"",IF($D203=1,IF(OR(price_limit="",price_limit="No Limit"),IF(K203="Yes",1,2),IF(SUMIFS(WhatIf!$G:$G,WhatIf!$A:$A,K$1,WhatIf!$B:$B,K203)&lt;=price_limit,IF(K203="Yes",1,2),"")),""))</f>
        <v/>
      </c>
      <c r="AU203" s="73" t="str">
        <f>IF(OR(L203="",VLOOKUP(L$1,Services!$A$1:$B$19,2,0)="Exclude"),"",IF($D203=1,IF(OR(price_limit="",price_limit="No Limit"),IF(L203="Yes",1,2),IF(SUMIFS(WhatIf!$G:$G,WhatIf!$A:$A,L$1,WhatIf!$B:$B,L203)&lt;=price_limit,IF(L203="Yes",1,2),"")),""))</f>
        <v/>
      </c>
      <c r="AV203" s="73" t="str">
        <f>IF(OR(M203="",VLOOKUP(M$1,Services!$A$1:$B$19,2,0)="Exclude"),"",IF($D203=1,IF(OR(price_limit="",price_limit="No Limit"),IF(M203="Yes",1,2),IF(SUMIFS(WhatIf!$G:$G,WhatIf!$A:$A,M$1,WhatIf!$B:$B,M203)&lt;=price_limit,IF(M203="Yes",1,2),"")),""))</f>
        <v/>
      </c>
      <c r="AW203" s="73" t="str">
        <f>IF(OR(N203="",VLOOKUP(N$1,Services!$A$1:$B$19,2,0)="Exclude"),"",IF($D203=1,IF(OR(price_limit="",price_limit="No Limit"),IF(N203="Yes",1,2),IF(SUMIFS(WhatIf!$G:$G,WhatIf!$A:$A,N$1,WhatIf!$B:$B,N203)&lt;=price_limit,IF(N203="Yes",1,2),"")),""))</f>
        <v/>
      </c>
      <c r="AX203" s="73" t="str">
        <f>IF(OR(O203="",VLOOKUP(O$1,Services!$A$1:$B$19,2,0)="Exclude"),"",IF($D203=1,IF(OR(price_limit="",price_limit="No Limit"),IF(O203="Yes",1,2),IF(SUMIFS(WhatIf!$G:$G,WhatIf!$A:$A,O$1,WhatIf!$B:$B,O203)&lt;=price_limit,IF(O203="Yes",1,2),"")),""))</f>
        <v/>
      </c>
      <c r="AY203" s="73" t="str">
        <f>IF(OR(P203="",VLOOKUP(P$1,Services!$A$1:$B$19,2,0)="Exclude"),"",IF($D203=1,IF(OR(price_limit="",price_limit="No Limit"),IF(P203="Yes",1,2),IF(SUMIFS(WhatIf!$G:$G,WhatIf!$A:$A,P$1,WhatIf!$B:$B,P203)&lt;=price_limit,IF(P203="Yes",1,2),"")),""))</f>
        <v/>
      </c>
      <c r="AZ203" s="73" t="str">
        <f>IF(OR(Q203="",VLOOKUP(Q$1,Services!$A$1:$B$19,2,0)="Exclude"),"",IF($D203=1,IF(OR(price_limit="",price_limit="No Limit"),IF(Q203="Yes",1,2),IF(SUMIFS(WhatIf!$G:$G,WhatIf!$A:$A,Q$1,WhatIf!$B:$B,Q203)&lt;=price_limit,IF(Q203="Yes",1,2),"")),""))</f>
        <v/>
      </c>
      <c r="BA203" s="73" t="str">
        <f>IF(OR(R203="",VLOOKUP(R$1,Services!$A$1:$B$19,2,0)="Exclude"),"",IF($D203=1,IF(OR(price_limit="",price_limit="No Limit"),IF(R203="Yes",1,2),IF(SUMIFS(WhatIf!$G:$G,WhatIf!$A:$A,R$1,WhatIf!$B:$B,R203)&lt;=price_limit,IF(R203="Yes",1,2),"")),""))</f>
        <v/>
      </c>
      <c r="BB203" s="73" t="str">
        <f ca="1">IF(OR(S203="",VLOOKUP(S$1,Services!$A$1:$B$19,2,0)="Exclude"),"",IF($D203=1,IF(OR(price_limit="",price_limit="No Limit"),IF(S203="Yes",1,2),IF(SUMIFS(WhatIf!$G:$G,WhatIf!$A:$A,S$1,WhatIf!$B:$B,S203)&lt;=price_limit,IF(S203="Yes",1,2),"")),""))</f>
        <v/>
      </c>
      <c r="BC203" s="73" t="str">
        <f>IF(OR(T203="",VLOOKUP(T$1,Services!$A$1:$B$19,2,0)="Exclude"),"",IF($D203=1,IF(OR(price_limit="",price_limit="No Limit"),IF(T203="Yes",1,2),IF(SUMIFS(WhatIf!$G:$G,WhatIf!$A:$A,T$1,WhatIf!$B:$B,T203)&lt;=price_limit,IF(T203="Yes",1,2),"")),""))</f>
        <v/>
      </c>
      <c r="BD203" s="73" t="str">
        <f>IF(OR(U203="",VLOOKUP(U$1,Services!$A$1:$B$19,2,0)="Exclude"),"",IF($D203=1,IF(OR(price_limit="",price_limit="No Limit"),IF(U203="Yes",1,2),IF(SUMIFS(WhatIf!$G:$G,WhatIf!$A:$A,U$1,WhatIf!$B:$B,U203)&lt;=price_limit,IF(U203="Yes",1,2),"")),""))</f>
        <v/>
      </c>
      <c r="BE203" s="3">
        <f t="shared" si="16"/>
        <v>0</v>
      </c>
      <c r="BF203" s="3">
        <f t="shared" si="17"/>
        <v>0</v>
      </c>
      <c r="BG203" s="3">
        <f>IF(MID(highlight_pick,1,1)="#",IF(INDEX(Analysis!$C$7:$E$7,1,VALUE(MID(highlight_pick,2,1)))&lt;&gt;"",IF(INDEX($A203:$BI203,1,MATCH(INDEX(Analysis!$C$7:$E$7,1,VALUE(MID(highlight_pick,2,1))),$1:$1,0))="",0,IF(INDEX($A203:$BI203,1,MATCH(INDEX(Analysis!$C$7:$E$7,1,VALUE(MID(highlight_pick,2,1))),$1:$1,0))="Yes",1,IF(ISNUMBER(SEARCH(INDEX($A203:$BI203,1,MATCH(INDEX(Analysis!$C$7:$E$7,1,VALUE(MID(highlight_pick,2,1))),$1:$1,0)),INDEX(Analysis!$C$9:$E$9,1,VALUE(MID(highlight_pick,2,1))))),2,0))),0),0)</f>
        <v>0</v>
      </c>
      <c r="BH203" s="3">
        <f>IF(MID(highlight_pick,1,1)="#",IF(INDEX(Analysis!$C$10:$E$10,1,VALUE(MID(highlight_pick,2,1)))&lt;&gt;"",IF(INDEX($A203:$BI203,1,MATCH(INDEX(Analysis!$C$10:$E$10,1,VALUE(MID(highlight_pick,2,1))),$1:$1,0))="",0,IF(INDEX($A203:$BI203,1,MATCH(INDEX(Analysis!$C$10:$E$10,1,VALUE(MID(highlight_pick,2,1))),$1:$1,0))="Yes",1,IF(ISNUMBER(SEARCH(INDEX($A203:$BI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row>
    <row r="204" spans="1:61" ht="24.9" customHeight="1" x14ac:dyDescent="0.3">
      <c r="A204" s="19" t="s">
        <v>516</v>
      </c>
      <c r="B204" s="4" t="s">
        <v>247</v>
      </c>
      <c r="C204" s="4" t="s">
        <v>478</v>
      </c>
      <c r="D204" s="3" t="str">
        <f t="shared" ca="1" si="14"/>
        <v/>
      </c>
      <c r="H204" s="5" t="s">
        <v>1</v>
      </c>
      <c r="I204" s="5" t="s">
        <v>1</v>
      </c>
      <c r="S204" s="5" t="s">
        <v>41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5"/>
        <v/>
      </c>
      <c r="AN204" s="73" t="str">
        <f>IF(OR(E204="",VLOOKUP(E$1,Services!$A$1:$B$19,2,0)="Exclude"),"",IF($D204=1,IF(OR(price_limit="",price_limit="No Limit"),IF(E204="Yes",1,2),IF(SUMIFS(WhatIf!$G:$G,WhatIf!$A:$A,E$1,WhatIf!$B:$B,E204)&lt;=price_limit,IF(E204="Yes",1,2),"")),""))</f>
        <v/>
      </c>
      <c r="AO204" s="73" t="str">
        <f>IF(OR(F204="",VLOOKUP(F$1,Services!$A$1:$B$19,2,0)="Exclude"),"",IF($D204=1,IF(OR(price_limit="",price_limit="No Limit"),IF(F204="Yes",1,2),IF(SUMIFS(WhatIf!$G:$G,WhatIf!$A:$A,F$1,WhatIf!$B:$B,F204)&lt;=price_limit,IF(F204="Yes",1,2),"")),""))</f>
        <v/>
      </c>
      <c r="AP204" s="73" t="str">
        <f>IF(OR(G204="",VLOOKUP(G$1,Services!$A$1:$B$19,2,0)="Exclude"),"",IF($D204=1,IF(OR(price_limit="",price_limit="No Limit"),IF(G204="Yes",1,2),IF(SUMIFS(WhatIf!$G:$G,WhatIf!$A:$A,G$1,WhatIf!$B:$B,G204)&lt;=price_limit,IF(G204="Yes",1,2),"")),""))</f>
        <v/>
      </c>
      <c r="AQ204" s="73" t="str">
        <f ca="1">IF(OR(H204="",VLOOKUP(H$1,Services!$A$1:$B$19,2,0)="Exclude"),"",IF($D204=1,IF(OR(price_limit="",price_limit="No Limit"),IF(H204="Yes",1,2),IF(SUMIFS(WhatIf!$G:$G,WhatIf!$A:$A,H$1,WhatIf!$B:$B,H204)&lt;=price_limit,IF(H204="Yes",1,2),"")),""))</f>
        <v/>
      </c>
      <c r="AR204" s="73" t="str">
        <f ca="1">IF(OR(I204="",VLOOKUP(I$1,Services!$A$1:$B$19,2,0)="Exclude"),"",IF($D204=1,IF(OR(price_limit="",price_limit="No Limit"),IF(I204="Yes",1,2),IF(SUMIFS(WhatIf!$G:$G,WhatIf!$A:$A,I$1,WhatIf!$B:$B,I204)&lt;=price_limit,IF(I204="Yes",1,2),"")),""))</f>
        <v/>
      </c>
      <c r="AS204" s="73" t="str">
        <f>IF(OR(J204="",VLOOKUP(J$1,Services!$A$1:$B$19,2,0)="Exclude"),"",IF($D204=1,IF(OR(price_limit="",price_limit="No Limit"),IF(J204="Yes",1,2),IF(SUMIFS(WhatIf!$G:$G,WhatIf!$A:$A,J$1,WhatIf!$B:$B,J204)&lt;=price_limit,IF(J204="Yes",1,2),"")),""))</f>
        <v/>
      </c>
      <c r="AT204" s="73" t="str">
        <f>IF(OR(K204="",VLOOKUP(K$1,Services!$A$1:$B$19,2,0)="Exclude"),"",IF($D204=1,IF(OR(price_limit="",price_limit="No Limit"),IF(K204="Yes",1,2),IF(SUMIFS(WhatIf!$G:$G,WhatIf!$A:$A,K$1,WhatIf!$B:$B,K204)&lt;=price_limit,IF(K204="Yes",1,2),"")),""))</f>
        <v/>
      </c>
      <c r="AU204" s="73" t="str">
        <f>IF(OR(L204="",VLOOKUP(L$1,Services!$A$1:$B$19,2,0)="Exclude"),"",IF($D204=1,IF(OR(price_limit="",price_limit="No Limit"),IF(L204="Yes",1,2),IF(SUMIFS(WhatIf!$G:$G,WhatIf!$A:$A,L$1,WhatIf!$B:$B,L204)&lt;=price_limit,IF(L204="Yes",1,2),"")),""))</f>
        <v/>
      </c>
      <c r="AV204" s="73" t="str">
        <f>IF(OR(M204="",VLOOKUP(M$1,Services!$A$1:$B$19,2,0)="Exclude"),"",IF($D204=1,IF(OR(price_limit="",price_limit="No Limit"),IF(M204="Yes",1,2),IF(SUMIFS(WhatIf!$G:$G,WhatIf!$A:$A,M$1,WhatIf!$B:$B,M204)&lt;=price_limit,IF(M204="Yes",1,2),"")),""))</f>
        <v/>
      </c>
      <c r="AW204" s="73" t="str">
        <f>IF(OR(N204="",VLOOKUP(N$1,Services!$A$1:$B$19,2,0)="Exclude"),"",IF($D204=1,IF(OR(price_limit="",price_limit="No Limit"),IF(N204="Yes",1,2),IF(SUMIFS(WhatIf!$G:$G,WhatIf!$A:$A,N$1,WhatIf!$B:$B,N204)&lt;=price_limit,IF(N204="Yes",1,2),"")),""))</f>
        <v/>
      </c>
      <c r="AX204" s="73" t="str">
        <f>IF(OR(O204="",VLOOKUP(O$1,Services!$A$1:$B$19,2,0)="Exclude"),"",IF($D204=1,IF(OR(price_limit="",price_limit="No Limit"),IF(O204="Yes",1,2),IF(SUMIFS(WhatIf!$G:$G,WhatIf!$A:$A,O$1,WhatIf!$B:$B,O204)&lt;=price_limit,IF(O204="Yes",1,2),"")),""))</f>
        <v/>
      </c>
      <c r="AY204" s="73" t="str">
        <f>IF(OR(P204="",VLOOKUP(P$1,Services!$A$1:$B$19,2,0)="Exclude"),"",IF($D204=1,IF(OR(price_limit="",price_limit="No Limit"),IF(P204="Yes",1,2),IF(SUMIFS(WhatIf!$G:$G,WhatIf!$A:$A,P$1,WhatIf!$B:$B,P204)&lt;=price_limit,IF(P204="Yes",1,2),"")),""))</f>
        <v/>
      </c>
      <c r="AZ204" s="73" t="str">
        <f>IF(OR(Q204="",VLOOKUP(Q$1,Services!$A$1:$B$19,2,0)="Exclude"),"",IF($D204=1,IF(OR(price_limit="",price_limit="No Limit"),IF(Q204="Yes",1,2),IF(SUMIFS(WhatIf!$G:$G,WhatIf!$A:$A,Q$1,WhatIf!$B:$B,Q204)&lt;=price_limit,IF(Q204="Yes",1,2),"")),""))</f>
        <v/>
      </c>
      <c r="BA204" s="73" t="str">
        <f>IF(OR(R204="",VLOOKUP(R$1,Services!$A$1:$B$19,2,0)="Exclude"),"",IF($D204=1,IF(OR(price_limit="",price_limit="No Limit"),IF(R204="Yes",1,2),IF(SUMIFS(WhatIf!$G:$G,WhatIf!$A:$A,R$1,WhatIf!$B:$B,R204)&lt;=price_limit,IF(R204="Yes",1,2),"")),""))</f>
        <v/>
      </c>
      <c r="BB204" s="73" t="str">
        <f ca="1">IF(OR(S204="",VLOOKUP(S$1,Services!$A$1:$B$19,2,0)="Exclude"),"",IF($D204=1,IF(OR(price_limit="",price_limit="No Limit"),IF(S204="Yes",1,2),IF(SUMIFS(WhatIf!$G:$G,WhatIf!$A:$A,S$1,WhatIf!$B:$B,S204)&lt;=price_limit,IF(S204="Yes",1,2),"")),""))</f>
        <v/>
      </c>
      <c r="BC204" s="73" t="str">
        <f>IF(OR(T204="",VLOOKUP(T$1,Services!$A$1:$B$19,2,0)="Exclude"),"",IF($D204=1,IF(OR(price_limit="",price_limit="No Limit"),IF(T204="Yes",1,2),IF(SUMIFS(WhatIf!$G:$G,WhatIf!$A:$A,T$1,WhatIf!$B:$B,T204)&lt;=price_limit,IF(T204="Yes",1,2),"")),""))</f>
        <v/>
      </c>
      <c r="BD204" s="73" t="str">
        <f>IF(OR(U204="",VLOOKUP(U$1,Services!$A$1:$B$19,2,0)="Exclude"),"",IF($D204=1,IF(OR(price_limit="",price_limit="No Limit"),IF(U204="Yes",1,2),IF(SUMIFS(WhatIf!$G:$G,WhatIf!$A:$A,U$1,WhatIf!$B:$B,U204)&lt;=price_limit,IF(U204="Yes",1,2),"")),""))</f>
        <v/>
      </c>
      <c r="BE204" s="3">
        <f t="shared" si="16"/>
        <v>0</v>
      </c>
      <c r="BF204" s="3">
        <f t="shared" si="17"/>
        <v>0</v>
      </c>
      <c r="BG204" s="3">
        <f>IF(MID(highlight_pick,1,1)="#",IF(INDEX(Analysis!$C$7:$E$7,1,VALUE(MID(highlight_pick,2,1)))&lt;&gt;"",IF(INDEX($A204:$BI204,1,MATCH(INDEX(Analysis!$C$7:$E$7,1,VALUE(MID(highlight_pick,2,1))),$1:$1,0))="",0,IF(INDEX($A204:$BI204,1,MATCH(INDEX(Analysis!$C$7:$E$7,1,VALUE(MID(highlight_pick,2,1))),$1:$1,0))="Yes",1,IF(ISNUMBER(SEARCH(INDEX($A204:$BI204,1,MATCH(INDEX(Analysis!$C$7:$E$7,1,VALUE(MID(highlight_pick,2,1))),$1:$1,0)),INDEX(Analysis!$C$9:$E$9,1,VALUE(MID(highlight_pick,2,1))))),2,0))),0),0)</f>
        <v>0</v>
      </c>
      <c r="BH204" s="3">
        <f>IF(MID(highlight_pick,1,1)="#",IF(INDEX(Analysis!$C$10:$E$10,1,VALUE(MID(highlight_pick,2,1)))&lt;&gt;"",IF(INDEX($A204:$BI204,1,MATCH(INDEX(Analysis!$C$10:$E$10,1,VALUE(MID(highlight_pick,2,1))),$1:$1,0))="",0,IF(INDEX($A204:$BI204,1,MATCH(INDEX(Analysis!$C$10:$E$10,1,VALUE(MID(highlight_pick,2,1))),$1:$1,0))="Yes",1,IF(ISNUMBER(SEARCH(INDEX($A204:$BI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row>
    <row r="205" spans="1:61" ht="24.9" x14ac:dyDescent="0.3">
      <c r="A205" s="19" t="s">
        <v>418</v>
      </c>
      <c r="B205" s="4" t="s">
        <v>247</v>
      </c>
      <c r="C205" s="4" t="s">
        <v>477</v>
      </c>
      <c r="D205" s="3" t="str">
        <f t="shared" ca="1" si="14"/>
        <v/>
      </c>
      <c r="F205" s="5" t="s">
        <v>533</v>
      </c>
      <c r="G205" s="5" t="s">
        <v>533</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5"/>
        <v/>
      </c>
      <c r="AN205" s="73" t="str">
        <f>IF(OR(E205="",VLOOKUP(E$1,Services!$A$1:$B$19,2,0)="Exclude"),"",IF($D205=1,IF(OR(price_limit="",price_limit="No Limit"),IF(E205="Yes",1,2),IF(SUMIFS(WhatIf!$G:$G,WhatIf!$A:$A,E$1,WhatIf!$B:$B,E205)&lt;=price_limit,IF(E205="Yes",1,2),"")),""))</f>
        <v/>
      </c>
      <c r="AO205" s="73" t="str">
        <f ca="1">IF(OR(F205="",VLOOKUP(F$1,Services!$A$1:$B$19,2,0)="Exclude"),"",IF($D205=1,IF(OR(price_limit="",price_limit="No Limit"),IF(F205="Yes",1,2),IF(SUMIFS(WhatIf!$G:$G,WhatIf!$A:$A,F$1,WhatIf!$B:$B,F205)&lt;=price_limit,IF(F205="Yes",1,2),"")),""))</f>
        <v/>
      </c>
      <c r="AP205" s="73" t="str">
        <f ca="1">IF(OR(G205="",VLOOKUP(G$1,Services!$A$1:$B$19,2,0)="Exclude"),"",IF($D205=1,IF(OR(price_limit="",price_limit="No Limit"),IF(G205="Yes",1,2),IF(SUMIFS(WhatIf!$G:$G,WhatIf!$A:$A,G$1,WhatIf!$B:$B,G205)&lt;=price_limit,IF(G205="Yes",1,2),"")),""))</f>
        <v/>
      </c>
      <c r="AQ205" s="73" t="str">
        <f>IF(OR(H205="",VLOOKUP(H$1,Services!$A$1:$B$19,2,0)="Exclude"),"",IF($D205=1,IF(OR(price_limit="",price_limit="No Limit"),IF(H205="Yes",1,2),IF(SUMIFS(WhatIf!$G:$G,WhatIf!$A:$A,H$1,WhatIf!$B:$B,H205)&lt;=price_limit,IF(H205="Yes",1,2),"")),""))</f>
        <v/>
      </c>
      <c r="AR205" s="73" t="str">
        <f>IF(OR(I205="",VLOOKUP(I$1,Services!$A$1:$B$19,2,0)="Exclude"),"",IF($D205=1,IF(OR(price_limit="",price_limit="No Limit"),IF(I205="Yes",1,2),IF(SUMIFS(WhatIf!$G:$G,WhatIf!$A:$A,I$1,WhatIf!$B:$B,I205)&lt;=price_limit,IF(I205="Yes",1,2),"")),""))</f>
        <v/>
      </c>
      <c r="AS205" s="73" t="str">
        <f>IF(OR(J205="",VLOOKUP(J$1,Services!$A$1:$B$19,2,0)="Exclude"),"",IF($D205=1,IF(OR(price_limit="",price_limit="No Limit"),IF(J205="Yes",1,2),IF(SUMIFS(WhatIf!$G:$G,WhatIf!$A:$A,J$1,WhatIf!$B:$B,J205)&lt;=price_limit,IF(J205="Yes",1,2),"")),""))</f>
        <v/>
      </c>
      <c r="AT205" s="73" t="str">
        <f>IF(OR(K205="",VLOOKUP(K$1,Services!$A$1:$B$19,2,0)="Exclude"),"",IF($D205=1,IF(OR(price_limit="",price_limit="No Limit"),IF(K205="Yes",1,2),IF(SUMIFS(WhatIf!$G:$G,WhatIf!$A:$A,K$1,WhatIf!$B:$B,K205)&lt;=price_limit,IF(K205="Yes",1,2),"")),""))</f>
        <v/>
      </c>
      <c r="AU205" s="73" t="str">
        <f>IF(OR(L205="",VLOOKUP(L$1,Services!$A$1:$B$19,2,0)="Exclude"),"",IF($D205=1,IF(OR(price_limit="",price_limit="No Limit"),IF(L205="Yes",1,2),IF(SUMIFS(WhatIf!$G:$G,WhatIf!$A:$A,L$1,WhatIf!$B:$B,L205)&lt;=price_limit,IF(L205="Yes",1,2),"")),""))</f>
        <v/>
      </c>
      <c r="AV205" s="73" t="str">
        <f>IF(OR(M205="",VLOOKUP(M$1,Services!$A$1:$B$19,2,0)="Exclude"),"",IF($D205=1,IF(OR(price_limit="",price_limit="No Limit"),IF(M205="Yes",1,2),IF(SUMIFS(WhatIf!$G:$G,WhatIf!$A:$A,M$1,WhatIf!$B:$B,M205)&lt;=price_limit,IF(M205="Yes",1,2),"")),""))</f>
        <v/>
      </c>
      <c r="AW205" s="73" t="str">
        <f>IF(OR(N205="",VLOOKUP(N$1,Services!$A$1:$B$19,2,0)="Exclude"),"",IF($D205=1,IF(OR(price_limit="",price_limit="No Limit"),IF(N205="Yes",1,2),IF(SUMIFS(WhatIf!$G:$G,WhatIf!$A:$A,N$1,WhatIf!$B:$B,N205)&lt;=price_limit,IF(N205="Yes",1,2),"")),""))</f>
        <v/>
      </c>
      <c r="AX205" s="73" t="str">
        <f>IF(OR(O205="",VLOOKUP(O$1,Services!$A$1:$B$19,2,0)="Exclude"),"",IF($D205=1,IF(OR(price_limit="",price_limit="No Limit"),IF(O205="Yes",1,2),IF(SUMIFS(WhatIf!$G:$G,WhatIf!$A:$A,O$1,WhatIf!$B:$B,O205)&lt;=price_limit,IF(O205="Yes",1,2),"")),""))</f>
        <v/>
      </c>
      <c r="AY205" s="73" t="str">
        <f>IF(OR(P205="",VLOOKUP(P$1,Services!$A$1:$B$19,2,0)="Exclude"),"",IF($D205=1,IF(OR(price_limit="",price_limit="No Limit"),IF(P205="Yes",1,2),IF(SUMIFS(WhatIf!$G:$G,WhatIf!$A:$A,P$1,WhatIf!$B:$B,P205)&lt;=price_limit,IF(P205="Yes",1,2),"")),""))</f>
        <v/>
      </c>
      <c r="AZ205" s="73" t="str">
        <f>IF(OR(Q205="",VLOOKUP(Q$1,Services!$A$1:$B$19,2,0)="Exclude"),"",IF($D205=1,IF(OR(price_limit="",price_limit="No Limit"),IF(Q205="Yes",1,2),IF(SUMIFS(WhatIf!$G:$G,WhatIf!$A:$A,Q$1,WhatIf!$B:$B,Q205)&lt;=price_limit,IF(Q205="Yes",1,2),"")),""))</f>
        <v/>
      </c>
      <c r="BA205" s="73" t="str">
        <f>IF(OR(R205="",VLOOKUP(R$1,Services!$A$1:$B$19,2,0)="Exclude"),"",IF($D205=1,IF(OR(price_limit="",price_limit="No Limit"),IF(R205="Yes",1,2),IF(SUMIFS(WhatIf!$G:$G,WhatIf!$A:$A,R$1,WhatIf!$B:$B,R205)&lt;=price_limit,IF(R205="Yes",1,2),"")),""))</f>
        <v/>
      </c>
      <c r="BB205" s="73" t="str">
        <f>IF(OR(S205="",VLOOKUP(S$1,Services!$A$1:$B$19,2,0)="Exclude"),"",IF($D205=1,IF(OR(price_limit="",price_limit="No Limit"),IF(S205="Yes",1,2),IF(SUMIFS(WhatIf!$G:$G,WhatIf!$A:$A,S$1,WhatIf!$B:$B,S205)&lt;=price_limit,IF(S205="Yes",1,2),"")),""))</f>
        <v/>
      </c>
      <c r="BC205" s="73" t="str">
        <f>IF(OR(T205="",VLOOKUP(T$1,Services!$A$1:$B$19,2,0)="Exclude"),"",IF($D205=1,IF(OR(price_limit="",price_limit="No Limit"),IF(T205="Yes",1,2),IF(SUMIFS(WhatIf!$G:$G,WhatIf!$A:$A,T$1,WhatIf!$B:$B,T205)&lt;=price_limit,IF(T205="Yes",1,2),"")),""))</f>
        <v/>
      </c>
      <c r="BD205" s="73" t="str">
        <f>IF(OR(U205="",VLOOKUP(U$1,Services!$A$1:$B$19,2,0)="Exclude"),"",IF($D205=1,IF(OR(price_limit="",price_limit="No Limit"),IF(U205="Yes",1,2),IF(SUMIFS(WhatIf!$G:$G,WhatIf!$A:$A,U$1,WhatIf!$B:$B,U205)&lt;=price_limit,IF(U205="Yes",1,2),"")),""))</f>
        <v/>
      </c>
      <c r="BE205" s="3">
        <f t="shared" si="16"/>
        <v>0</v>
      </c>
      <c r="BF205" s="3">
        <f t="shared" si="17"/>
        <v>0</v>
      </c>
      <c r="BG205" s="3">
        <f>IF(MID(highlight_pick,1,1)="#",IF(INDEX(Analysis!$C$7:$E$7,1,VALUE(MID(highlight_pick,2,1)))&lt;&gt;"",IF(INDEX($A205:$BI205,1,MATCH(INDEX(Analysis!$C$7:$E$7,1,VALUE(MID(highlight_pick,2,1))),$1:$1,0))="",0,IF(INDEX($A205:$BI205,1,MATCH(INDEX(Analysis!$C$7:$E$7,1,VALUE(MID(highlight_pick,2,1))),$1:$1,0))="Yes",1,IF(ISNUMBER(SEARCH(INDEX($A205:$BI205,1,MATCH(INDEX(Analysis!$C$7:$E$7,1,VALUE(MID(highlight_pick,2,1))),$1:$1,0)),INDEX(Analysis!$C$9:$E$9,1,VALUE(MID(highlight_pick,2,1))))),2,0))),0),0)</f>
        <v>0</v>
      </c>
      <c r="BH205" s="3">
        <f>IF(MID(highlight_pick,1,1)="#",IF(INDEX(Analysis!$C$10:$E$10,1,VALUE(MID(highlight_pick,2,1)))&lt;&gt;"",IF(INDEX($A205:$BI205,1,MATCH(INDEX(Analysis!$C$10:$E$10,1,VALUE(MID(highlight_pick,2,1))),$1:$1,0))="",0,IF(INDEX($A205:$BI205,1,MATCH(INDEX(Analysis!$C$10:$E$10,1,VALUE(MID(highlight_pick,2,1))),$1:$1,0))="Yes",1,IF(ISNUMBER(SEARCH(INDEX($A205:$BI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row>
    <row r="206" spans="1:61" x14ac:dyDescent="0.3">
      <c r="A206" s="19" t="s">
        <v>543</v>
      </c>
      <c r="C206" s="4" t="s">
        <v>205</v>
      </c>
      <c r="D206" s="3" t="str">
        <f t="shared" ca="1" si="14"/>
        <v/>
      </c>
      <c r="F206" s="5" t="s">
        <v>543</v>
      </c>
      <c r="G206" s="5" t="s">
        <v>543</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5"/>
        <v/>
      </c>
      <c r="AN206" s="73" t="str">
        <f>IF(OR(E206="",VLOOKUP(E$1,Services!$A$1:$B$19,2,0)="Exclude"),"",IF($D206=1,IF(OR(price_limit="",price_limit="No Limit"),IF(E206="Yes",1,2),IF(SUMIFS(WhatIf!$G:$G,WhatIf!$A:$A,E$1,WhatIf!$B:$B,E206)&lt;=price_limit,IF(E206="Yes",1,2),"")),""))</f>
        <v/>
      </c>
      <c r="AO206" s="73" t="str">
        <f ca="1">IF(OR(F206="",VLOOKUP(F$1,Services!$A$1:$B$19,2,0)="Exclude"),"",IF($D206=1,IF(OR(price_limit="",price_limit="No Limit"),IF(F206="Yes",1,2),IF(SUMIFS(WhatIf!$G:$G,WhatIf!$A:$A,F$1,WhatIf!$B:$B,F206)&lt;=price_limit,IF(F206="Yes",1,2),"")),""))</f>
        <v/>
      </c>
      <c r="AP206" s="73" t="str">
        <f ca="1">IF(OR(G206="",VLOOKUP(G$1,Services!$A$1:$B$19,2,0)="Exclude"),"",IF($D206=1,IF(OR(price_limit="",price_limit="No Limit"),IF(G206="Yes",1,2),IF(SUMIFS(WhatIf!$G:$G,WhatIf!$A:$A,G$1,WhatIf!$B:$B,G206)&lt;=price_limit,IF(G206="Yes",1,2),"")),""))</f>
        <v/>
      </c>
      <c r="AQ206" s="73" t="str">
        <f>IF(OR(H206="",VLOOKUP(H$1,Services!$A$1:$B$19,2,0)="Exclude"),"",IF($D206=1,IF(OR(price_limit="",price_limit="No Limit"),IF(H206="Yes",1,2),IF(SUMIFS(WhatIf!$G:$G,WhatIf!$A:$A,H$1,WhatIf!$B:$B,H206)&lt;=price_limit,IF(H206="Yes",1,2),"")),""))</f>
        <v/>
      </c>
      <c r="AR206" s="73" t="str">
        <f>IF(OR(I206="",VLOOKUP(I$1,Services!$A$1:$B$19,2,0)="Exclude"),"",IF($D206=1,IF(OR(price_limit="",price_limit="No Limit"),IF(I206="Yes",1,2),IF(SUMIFS(WhatIf!$G:$G,WhatIf!$A:$A,I$1,WhatIf!$B:$B,I206)&lt;=price_limit,IF(I206="Yes",1,2),"")),""))</f>
        <v/>
      </c>
      <c r="AS206" s="73" t="str">
        <f>IF(OR(J206="",VLOOKUP(J$1,Services!$A$1:$B$19,2,0)="Exclude"),"",IF($D206=1,IF(OR(price_limit="",price_limit="No Limit"),IF(J206="Yes",1,2),IF(SUMIFS(WhatIf!$G:$G,WhatIf!$A:$A,J$1,WhatIf!$B:$B,J206)&lt;=price_limit,IF(J206="Yes",1,2),"")),""))</f>
        <v/>
      </c>
      <c r="AT206" s="73" t="str">
        <f>IF(OR(K206="",VLOOKUP(K$1,Services!$A$1:$B$19,2,0)="Exclude"),"",IF($D206=1,IF(OR(price_limit="",price_limit="No Limit"),IF(K206="Yes",1,2),IF(SUMIFS(WhatIf!$G:$G,WhatIf!$A:$A,K$1,WhatIf!$B:$B,K206)&lt;=price_limit,IF(K206="Yes",1,2),"")),""))</f>
        <v/>
      </c>
      <c r="AU206" s="73" t="str">
        <f>IF(OR(L206="",VLOOKUP(L$1,Services!$A$1:$B$19,2,0)="Exclude"),"",IF($D206=1,IF(OR(price_limit="",price_limit="No Limit"),IF(L206="Yes",1,2),IF(SUMIFS(WhatIf!$G:$G,WhatIf!$A:$A,L$1,WhatIf!$B:$B,L206)&lt;=price_limit,IF(L206="Yes",1,2),"")),""))</f>
        <v/>
      </c>
      <c r="AV206" s="73" t="str">
        <f>IF(OR(M206="",VLOOKUP(M$1,Services!$A$1:$B$19,2,0)="Exclude"),"",IF($D206=1,IF(OR(price_limit="",price_limit="No Limit"),IF(M206="Yes",1,2),IF(SUMIFS(WhatIf!$G:$G,WhatIf!$A:$A,M$1,WhatIf!$B:$B,M206)&lt;=price_limit,IF(M206="Yes",1,2),"")),""))</f>
        <v/>
      </c>
      <c r="AW206" s="73" t="str">
        <f>IF(OR(N206="",VLOOKUP(N$1,Services!$A$1:$B$19,2,0)="Exclude"),"",IF($D206=1,IF(OR(price_limit="",price_limit="No Limit"),IF(N206="Yes",1,2),IF(SUMIFS(WhatIf!$G:$G,WhatIf!$A:$A,N$1,WhatIf!$B:$B,N206)&lt;=price_limit,IF(N206="Yes",1,2),"")),""))</f>
        <v/>
      </c>
      <c r="AX206" s="73" t="str">
        <f>IF(OR(O206="",VLOOKUP(O$1,Services!$A$1:$B$19,2,0)="Exclude"),"",IF($D206=1,IF(OR(price_limit="",price_limit="No Limit"),IF(O206="Yes",1,2),IF(SUMIFS(WhatIf!$G:$G,WhatIf!$A:$A,O$1,WhatIf!$B:$B,O206)&lt;=price_limit,IF(O206="Yes",1,2),"")),""))</f>
        <v/>
      </c>
      <c r="AY206" s="73" t="str">
        <f>IF(OR(P206="",VLOOKUP(P$1,Services!$A$1:$B$19,2,0)="Exclude"),"",IF($D206=1,IF(OR(price_limit="",price_limit="No Limit"),IF(P206="Yes",1,2),IF(SUMIFS(WhatIf!$G:$G,WhatIf!$A:$A,P$1,WhatIf!$B:$B,P206)&lt;=price_limit,IF(P206="Yes",1,2),"")),""))</f>
        <v/>
      </c>
      <c r="AZ206" s="73" t="str">
        <f>IF(OR(Q206="",VLOOKUP(Q$1,Services!$A$1:$B$19,2,0)="Exclude"),"",IF($D206=1,IF(OR(price_limit="",price_limit="No Limit"),IF(Q206="Yes",1,2),IF(SUMIFS(WhatIf!$G:$G,WhatIf!$A:$A,Q$1,WhatIf!$B:$B,Q206)&lt;=price_limit,IF(Q206="Yes",1,2),"")),""))</f>
        <v/>
      </c>
      <c r="BA206" s="73" t="str">
        <f>IF(OR(R206="",VLOOKUP(R$1,Services!$A$1:$B$19,2,0)="Exclude"),"",IF($D206=1,IF(OR(price_limit="",price_limit="No Limit"),IF(R206="Yes",1,2),IF(SUMIFS(WhatIf!$G:$G,WhatIf!$A:$A,R$1,WhatIf!$B:$B,R206)&lt;=price_limit,IF(R206="Yes",1,2),"")),""))</f>
        <v/>
      </c>
      <c r="BB206" s="73" t="str">
        <f>IF(OR(S206="",VLOOKUP(S$1,Services!$A$1:$B$19,2,0)="Exclude"),"",IF($D206=1,IF(OR(price_limit="",price_limit="No Limit"),IF(S206="Yes",1,2),IF(SUMIFS(WhatIf!$G:$G,WhatIf!$A:$A,S$1,WhatIf!$B:$B,S206)&lt;=price_limit,IF(S206="Yes",1,2),"")),""))</f>
        <v/>
      </c>
      <c r="BC206" s="73" t="str">
        <f>IF(OR(T206="",VLOOKUP(T$1,Services!$A$1:$B$19,2,0)="Exclude"),"",IF($D206=1,IF(OR(price_limit="",price_limit="No Limit"),IF(T206="Yes",1,2),IF(SUMIFS(WhatIf!$G:$G,WhatIf!$A:$A,T$1,WhatIf!$B:$B,T206)&lt;=price_limit,IF(T206="Yes",1,2),"")),""))</f>
        <v/>
      </c>
      <c r="BD206" s="73" t="str">
        <f>IF(OR(U206="",VLOOKUP(U$1,Services!$A$1:$B$19,2,0)="Exclude"),"",IF($D206=1,IF(OR(price_limit="",price_limit="No Limit"),IF(U206="Yes",1,2),IF(SUMIFS(WhatIf!$G:$G,WhatIf!$A:$A,U$1,WhatIf!$B:$B,U206)&lt;=price_limit,IF(U206="Yes",1,2),"")),""))</f>
        <v/>
      </c>
      <c r="BE206" s="3">
        <f t="shared" si="16"/>
        <v>0</v>
      </c>
      <c r="BF206" s="3">
        <f t="shared" si="17"/>
        <v>0</v>
      </c>
      <c r="BG206" s="3">
        <f>IF(MID(highlight_pick,1,1)="#",IF(INDEX(Analysis!$C$7:$E$7,1,VALUE(MID(highlight_pick,2,1)))&lt;&gt;"",IF(INDEX($A206:$BI206,1,MATCH(INDEX(Analysis!$C$7:$E$7,1,VALUE(MID(highlight_pick,2,1))),$1:$1,0))="",0,IF(INDEX($A206:$BI206,1,MATCH(INDEX(Analysis!$C$7:$E$7,1,VALUE(MID(highlight_pick,2,1))),$1:$1,0))="Yes",1,IF(ISNUMBER(SEARCH(INDEX($A206:$BI206,1,MATCH(INDEX(Analysis!$C$7:$E$7,1,VALUE(MID(highlight_pick,2,1))),$1:$1,0)),INDEX(Analysis!$C$9:$E$9,1,VALUE(MID(highlight_pick,2,1))))),2,0))),0),0)</f>
        <v>0</v>
      </c>
      <c r="BH206" s="3">
        <f>IF(MID(highlight_pick,1,1)="#",IF(INDEX(Analysis!$C$10:$E$10,1,VALUE(MID(highlight_pick,2,1)))&lt;&gt;"",IF(INDEX($A206:$BI206,1,MATCH(INDEX(Analysis!$C$10:$E$10,1,VALUE(MID(highlight_pick,2,1))),$1:$1,0))="",0,IF(INDEX($A206:$BI206,1,MATCH(INDEX(Analysis!$C$10:$E$10,1,VALUE(MID(highlight_pick,2,1))),$1:$1,0))="Yes",1,IF(ISNUMBER(SEARCH(INDEX($A206:$BI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row>
    <row r="207" spans="1:61" x14ac:dyDescent="0.3">
      <c r="A207" s="19" t="s">
        <v>42</v>
      </c>
      <c r="B207" s="4" t="s">
        <v>247</v>
      </c>
      <c r="C207" s="4" t="s">
        <v>205</v>
      </c>
      <c r="D207" s="3" t="str">
        <f t="shared" ca="1" si="14"/>
        <v/>
      </c>
      <c r="E207" s="5" t="s">
        <v>1</v>
      </c>
      <c r="F207" s="5" t="s">
        <v>1</v>
      </c>
      <c r="G207" s="5" t="s">
        <v>1</v>
      </c>
      <c r="J207" s="5" t="s">
        <v>1</v>
      </c>
      <c r="K207" s="5" t="s">
        <v>1</v>
      </c>
      <c r="L207" s="5" t="s">
        <v>1</v>
      </c>
      <c r="M207" s="5" t="s">
        <v>1</v>
      </c>
      <c r="O207" s="6" t="s">
        <v>1</v>
      </c>
      <c r="P207" s="6" t="s">
        <v>1</v>
      </c>
      <c r="Q207" s="6" t="s">
        <v>1</v>
      </c>
      <c r="R207" s="6" t="s">
        <v>1</v>
      </c>
      <c r="S207" s="5" t="s">
        <v>1</v>
      </c>
      <c r="U207" s="5" t="s">
        <v>1</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5"/>
        <v/>
      </c>
      <c r="AN207" s="73" t="str">
        <f ca="1">IF(OR(E207="",VLOOKUP(E$1,Services!$A$1:$B$19,2,0)="Exclude"),"",IF($D207=1,IF(OR(price_limit="",price_limit="No Limit"),IF(E207="Yes",1,2),IF(SUMIFS(WhatIf!$G:$G,WhatIf!$A:$A,E$1,WhatIf!$B:$B,E207)&lt;=price_limit,IF(E207="Yes",1,2),"")),""))</f>
        <v/>
      </c>
      <c r="AO207" s="73" t="str">
        <f ca="1">IF(OR(F207="",VLOOKUP(F$1,Services!$A$1:$B$19,2,0)="Exclude"),"",IF($D207=1,IF(OR(price_limit="",price_limit="No Limit"),IF(F207="Yes",1,2),IF(SUMIFS(WhatIf!$G:$G,WhatIf!$A:$A,F$1,WhatIf!$B:$B,F207)&lt;=price_limit,IF(F207="Yes",1,2),"")),""))</f>
        <v/>
      </c>
      <c r="AP207" s="73" t="str">
        <f ca="1">IF(OR(G207="",VLOOKUP(G$1,Services!$A$1:$B$19,2,0)="Exclude"),"",IF($D207=1,IF(OR(price_limit="",price_limit="No Limit"),IF(G207="Yes",1,2),IF(SUMIFS(WhatIf!$G:$G,WhatIf!$A:$A,G$1,WhatIf!$B:$B,G207)&lt;=price_limit,IF(G207="Yes",1,2),"")),""))</f>
        <v/>
      </c>
      <c r="AQ207" s="73" t="str">
        <f>IF(OR(H207="",VLOOKUP(H$1,Services!$A$1:$B$19,2,0)="Exclude"),"",IF($D207=1,IF(OR(price_limit="",price_limit="No Limit"),IF(H207="Yes",1,2),IF(SUMIFS(WhatIf!$G:$G,WhatIf!$A:$A,H$1,WhatIf!$B:$B,H207)&lt;=price_limit,IF(H207="Yes",1,2),"")),""))</f>
        <v/>
      </c>
      <c r="AR207" s="73" t="str">
        <f>IF(OR(I207="",VLOOKUP(I$1,Services!$A$1:$B$19,2,0)="Exclude"),"",IF($D207=1,IF(OR(price_limit="",price_limit="No Limit"),IF(I207="Yes",1,2),IF(SUMIFS(WhatIf!$G:$G,WhatIf!$A:$A,I$1,WhatIf!$B:$B,I207)&lt;=price_limit,IF(I207="Yes",1,2),"")),""))</f>
        <v/>
      </c>
      <c r="AS207" s="73" t="str">
        <f ca="1">IF(OR(J207="",VLOOKUP(J$1,Services!$A$1:$B$19,2,0)="Exclude"),"",IF($D207=1,IF(OR(price_limit="",price_limit="No Limit"),IF(J207="Yes",1,2),IF(SUMIFS(WhatIf!$G:$G,WhatIf!$A:$A,J$1,WhatIf!$B:$B,J207)&lt;=price_limit,IF(J207="Yes",1,2),"")),""))</f>
        <v/>
      </c>
      <c r="AT207" s="73" t="str">
        <f ca="1">IF(OR(K207="",VLOOKUP(K$1,Services!$A$1:$B$19,2,0)="Exclude"),"",IF($D207=1,IF(OR(price_limit="",price_limit="No Limit"),IF(K207="Yes",1,2),IF(SUMIFS(WhatIf!$G:$G,WhatIf!$A:$A,K$1,WhatIf!$B:$B,K207)&lt;=price_limit,IF(K207="Yes",1,2),"")),""))</f>
        <v/>
      </c>
      <c r="AU207" s="73" t="str">
        <f ca="1">IF(OR(L207="",VLOOKUP(L$1,Services!$A$1:$B$19,2,0)="Exclude"),"",IF($D207=1,IF(OR(price_limit="",price_limit="No Limit"),IF(L207="Yes",1,2),IF(SUMIFS(WhatIf!$G:$G,WhatIf!$A:$A,L$1,WhatIf!$B:$B,L207)&lt;=price_limit,IF(L207="Yes",1,2),"")),""))</f>
        <v/>
      </c>
      <c r="AV207" s="73" t="str">
        <f ca="1">IF(OR(M207="",VLOOKUP(M$1,Services!$A$1:$B$19,2,0)="Exclude"),"",IF($D207=1,IF(OR(price_limit="",price_limit="No Limit"),IF(M207="Yes",1,2),IF(SUMIFS(WhatIf!$G:$G,WhatIf!$A:$A,M$1,WhatIf!$B:$B,M207)&lt;=price_limit,IF(M207="Yes",1,2),"")),""))</f>
        <v/>
      </c>
      <c r="AW207" s="73" t="str">
        <f>IF(OR(N207="",VLOOKUP(N$1,Services!$A$1:$B$19,2,0)="Exclude"),"",IF($D207=1,IF(OR(price_limit="",price_limit="No Limit"),IF(N207="Yes",1,2),IF(SUMIFS(WhatIf!$G:$G,WhatIf!$A:$A,N$1,WhatIf!$B:$B,N207)&lt;=price_limit,IF(N207="Yes",1,2),"")),""))</f>
        <v/>
      </c>
      <c r="AX207" s="73" t="str">
        <f ca="1">IF(OR(O207="",VLOOKUP(O$1,Services!$A$1:$B$19,2,0)="Exclude"),"",IF($D207=1,IF(OR(price_limit="",price_limit="No Limit"),IF(O207="Yes",1,2),IF(SUMIFS(WhatIf!$G:$G,WhatIf!$A:$A,O$1,WhatIf!$B:$B,O207)&lt;=price_limit,IF(O207="Yes",1,2),"")),""))</f>
        <v/>
      </c>
      <c r="AY207" s="73" t="str">
        <f ca="1">IF(OR(P207="",VLOOKUP(P$1,Services!$A$1:$B$19,2,0)="Exclude"),"",IF($D207=1,IF(OR(price_limit="",price_limit="No Limit"),IF(P207="Yes",1,2),IF(SUMIFS(WhatIf!$G:$G,WhatIf!$A:$A,P$1,WhatIf!$B:$B,P207)&lt;=price_limit,IF(P207="Yes",1,2),"")),""))</f>
        <v/>
      </c>
      <c r="AZ207" s="73" t="str">
        <f ca="1">IF(OR(Q207="",VLOOKUP(Q$1,Services!$A$1:$B$19,2,0)="Exclude"),"",IF($D207=1,IF(OR(price_limit="",price_limit="No Limit"),IF(Q207="Yes",1,2),IF(SUMIFS(WhatIf!$G:$G,WhatIf!$A:$A,Q$1,WhatIf!$B:$B,Q207)&lt;=price_limit,IF(Q207="Yes",1,2),"")),""))</f>
        <v/>
      </c>
      <c r="BA207" s="73" t="str">
        <f ca="1">IF(OR(R207="",VLOOKUP(R$1,Services!$A$1:$B$19,2,0)="Exclude"),"",IF($D207=1,IF(OR(price_limit="",price_limit="No Limit"),IF(R207="Yes",1,2),IF(SUMIFS(WhatIf!$G:$G,WhatIf!$A:$A,R$1,WhatIf!$B:$B,R207)&lt;=price_limit,IF(R207="Yes",1,2),"")),""))</f>
        <v/>
      </c>
      <c r="BB207" s="73" t="str">
        <f ca="1">IF(OR(S207="",VLOOKUP(S$1,Services!$A$1:$B$19,2,0)="Exclude"),"",IF($D207=1,IF(OR(price_limit="",price_limit="No Limit"),IF(S207="Yes",1,2),IF(SUMIFS(WhatIf!$G:$G,WhatIf!$A:$A,S$1,WhatIf!$B:$B,S207)&lt;=price_limit,IF(S207="Yes",1,2),"")),""))</f>
        <v/>
      </c>
      <c r="BC207" s="73" t="str">
        <f>IF(OR(T207="",VLOOKUP(T$1,Services!$A$1:$B$19,2,0)="Exclude"),"",IF($D207=1,IF(OR(price_limit="",price_limit="No Limit"),IF(T207="Yes",1,2),IF(SUMIFS(WhatIf!$G:$G,WhatIf!$A:$A,T$1,WhatIf!$B:$B,T207)&lt;=price_limit,IF(T207="Yes",1,2),"")),""))</f>
        <v/>
      </c>
      <c r="BD207" s="73" t="str">
        <f ca="1">IF(OR(U207="",VLOOKUP(U$1,Services!$A$1:$B$19,2,0)="Exclude"),"",IF($D207=1,IF(OR(price_limit="",price_limit="No Limit"),IF(U207="Yes",1,2),IF(SUMIFS(WhatIf!$G:$G,WhatIf!$A:$A,U$1,WhatIf!$B:$B,U207)&lt;=price_limit,IF(U207="Yes",1,2),"")),""))</f>
        <v/>
      </c>
      <c r="BE207" s="3">
        <f t="shared" si="16"/>
        <v>0</v>
      </c>
      <c r="BF207" s="3">
        <f t="shared" si="17"/>
        <v>0</v>
      </c>
      <c r="BG207" s="3">
        <f>IF(MID(highlight_pick,1,1)="#",IF(INDEX(Analysis!$C$7:$E$7,1,VALUE(MID(highlight_pick,2,1)))&lt;&gt;"",IF(INDEX($A207:$BI207,1,MATCH(INDEX(Analysis!$C$7:$E$7,1,VALUE(MID(highlight_pick,2,1))),$1:$1,0))="",0,IF(INDEX($A207:$BI207,1,MATCH(INDEX(Analysis!$C$7:$E$7,1,VALUE(MID(highlight_pick,2,1))),$1:$1,0))="Yes",1,IF(ISNUMBER(SEARCH(INDEX($A207:$BI207,1,MATCH(INDEX(Analysis!$C$7:$E$7,1,VALUE(MID(highlight_pick,2,1))),$1:$1,0)),INDEX(Analysis!$C$9:$E$9,1,VALUE(MID(highlight_pick,2,1))))),2,0))),0),0)</f>
        <v>0</v>
      </c>
      <c r="BH207" s="3">
        <f>IF(MID(highlight_pick,1,1)="#",IF(INDEX(Analysis!$C$10:$E$10,1,VALUE(MID(highlight_pick,2,1)))&lt;&gt;"",IF(INDEX($A207:$BI207,1,MATCH(INDEX(Analysis!$C$10:$E$10,1,VALUE(MID(highlight_pick,2,1))),$1:$1,0))="",0,IF(INDEX($A207:$BI207,1,MATCH(INDEX(Analysis!$C$10:$E$10,1,VALUE(MID(highlight_pick,2,1))),$1:$1,0))="Yes",1,IF(ISNUMBER(SEARCH(INDEX($A207:$BI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row>
    <row r="208" spans="1:61" x14ac:dyDescent="0.3">
      <c r="A208" s="19" t="s">
        <v>616</v>
      </c>
      <c r="C208" s="4" t="s">
        <v>482</v>
      </c>
      <c r="D208" s="3" t="str">
        <f t="shared" ca="1" si="14"/>
        <v/>
      </c>
      <c r="F208" s="5" t="s">
        <v>556</v>
      </c>
      <c r="G208" s="5" t="s">
        <v>556</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5"/>
        <v/>
      </c>
      <c r="AN208" s="73" t="str">
        <f>IF(OR(E208="",VLOOKUP(E$1,Services!$A$1:$B$19,2,0)="Exclude"),"",IF($D208=1,IF(OR(price_limit="",price_limit="No Limit"),IF(E208="Yes",1,2),IF(SUMIFS(WhatIf!$G:$G,WhatIf!$A:$A,E$1,WhatIf!$B:$B,E208)&lt;=price_limit,IF(E208="Yes",1,2),"")),""))</f>
        <v/>
      </c>
      <c r="AO208" s="73" t="str">
        <f ca="1">IF(OR(F208="",VLOOKUP(F$1,Services!$A$1:$B$19,2,0)="Exclude"),"",IF($D208=1,IF(OR(price_limit="",price_limit="No Limit"),IF(F208="Yes",1,2),IF(SUMIFS(WhatIf!$G:$G,WhatIf!$A:$A,F$1,WhatIf!$B:$B,F208)&lt;=price_limit,IF(F208="Yes",1,2),"")),""))</f>
        <v/>
      </c>
      <c r="AP208" s="73" t="str">
        <f ca="1">IF(OR(G208="",VLOOKUP(G$1,Services!$A$1:$B$19,2,0)="Exclude"),"",IF($D208=1,IF(OR(price_limit="",price_limit="No Limit"),IF(G208="Yes",1,2),IF(SUMIFS(WhatIf!$G:$G,WhatIf!$A:$A,G$1,WhatIf!$B:$B,G208)&lt;=price_limit,IF(G208="Yes",1,2),"")),""))</f>
        <v/>
      </c>
      <c r="AQ208" s="73" t="str">
        <f>IF(OR(H208="",VLOOKUP(H$1,Services!$A$1:$B$19,2,0)="Exclude"),"",IF($D208=1,IF(OR(price_limit="",price_limit="No Limit"),IF(H208="Yes",1,2),IF(SUMIFS(WhatIf!$G:$G,WhatIf!$A:$A,H$1,WhatIf!$B:$B,H208)&lt;=price_limit,IF(H208="Yes",1,2),"")),""))</f>
        <v/>
      </c>
      <c r="AR208" s="73" t="str">
        <f>IF(OR(I208="",VLOOKUP(I$1,Services!$A$1:$B$19,2,0)="Exclude"),"",IF($D208=1,IF(OR(price_limit="",price_limit="No Limit"),IF(I208="Yes",1,2),IF(SUMIFS(WhatIf!$G:$G,WhatIf!$A:$A,I$1,WhatIf!$B:$B,I208)&lt;=price_limit,IF(I208="Yes",1,2),"")),""))</f>
        <v/>
      </c>
      <c r="AS208" s="73" t="str">
        <f>IF(OR(J208="",VLOOKUP(J$1,Services!$A$1:$B$19,2,0)="Exclude"),"",IF($D208=1,IF(OR(price_limit="",price_limit="No Limit"),IF(J208="Yes",1,2),IF(SUMIFS(WhatIf!$G:$G,WhatIf!$A:$A,J$1,WhatIf!$B:$B,J208)&lt;=price_limit,IF(J208="Yes",1,2),"")),""))</f>
        <v/>
      </c>
      <c r="AT208" s="73" t="str">
        <f>IF(OR(K208="",VLOOKUP(K$1,Services!$A$1:$B$19,2,0)="Exclude"),"",IF($D208=1,IF(OR(price_limit="",price_limit="No Limit"),IF(K208="Yes",1,2),IF(SUMIFS(WhatIf!$G:$G,WhatIf!$A:$A,K$1,WhatIf!$B:$B,K208)&lt;=price_limit,IF(K208="Yes",1,2),"")),""))</f>
        <v/>
      </c>
      <c r="AU208" s="73" t="str">
        <f>IF(OR(L208="",VLOOKUP(L$1,Services!$A$1:$B$19,2,0)="Exclude"),"",IF($D208=1,IF(OR(price_limit="",price_limit="No Limit"),IF(L208="Yes",1,2),IF(SUMIFS(WhatIf!$G:$G,WhatIf!$A:$A,L$1,WhatIf!$B:$B,L208)&lt;=price_limit,IF(L208="Yes",1,2),"")),""))</f>
        <v/>
      </c>
      <c r="AV208" s="73" t="str">
        <f>IF(OR(M208="",VLOOKUP(M$1,Services!$A$1:$B$19,2,0)="Exclude"),"",IF($D208=1,IF(OR(price_limit="",price_limit="No Limit"),IF(M208="Yes",1,2),IF(SUMIFS(WhatIf!$G:$G,WhatIf!$A:$A,M$1,WhatIf!$B:$B,M208)&lt;=price_limit,IF(M208="Yes",1,2),"")),""))</f>
        <v/>
      </c>
      <c r="AW208" s="73" t="str">
        <f>IF(OR(N208="",VLOOKUP(N$1,Services!$A$1:$B$19,2,0)="Exclude"),"",IF($D208=1,IF(OR(price_limit="",price_limit="No Limit"),IF(N208="Yes",1,2),IF(SUMIFS(WhatIf!$G:$G,WhatIf!$A:$A,N$1,WhatIf!$B:$B,N208)&lt;=price_limit,IF(N208="Yes",1,2),"")),""))</f>
        <v/>
      </c>
      <c r="AX208" s="73" t="str">
        <f>IF(OR(O208="",VLOOKUP(O$1,Services!$A$1:$B$19,2,0)="Exclude"),"",IF($D208=1,IF(OR(price_limit="",price_limit="No Limit"),IF(O208="Yes",1,2),IF(SUMIFS(WhatIf!$G:$G,WhatIf!$A:$A,O$1,WhatIf!$B:$B,O208)&lt;=price_limit,IF(O208="Yes",1,2),"")),""))</f>
        <v/>
      </c>
      <c r="AY208" s="73" t="str">
        <f>IF(OR(P208="",VLOOKUP(P$1,Services!$A$1:$B$19,2,0)="Exclude"),"",IF($D208=1,IF(OR(price_limit="",price_limit="No Limit"),IF(P208="Yes",1,2),IF(SUMIFS(WhatIf!$G:$G,WhatIf!$A:$A,P$1,WhatIf!$B:$B,P208)&lt;=price_limit,IF(P208="Yes",1,2),"")),""))</f>
        <v/>
      </c>
      <c r="AZ208" s="73" t="str">
        <f>IF(OR(Q208="",VLOOKUP(Q$1,Services!$A$1:$B$19,2,0)="Exclude"),"",IF($D208=1,IF(OR(price_limit="",price_limit="No Limit"),IF(Q208="Yes",1,2),IF(SUMIFS(WhatIf!$G:$G,WhatIf!$A:$A,Q$1,WhatIf!$B:$B,Q208)&lt;=price_limit,IF(Q208="Yes",1,2),"")),""))</f>
        <v/>
      </c>
      <c r="BA208" s="73" t="str">
        <f>IF(OR(R208="",VLOOKUP(R$1,Services!$A$1:$B$19,2,0)="Exclude"),"",IF($D208=1,IF(OR(price_limit="",price_limit="No Limit"),IF(R208="Yes",1,2),IF(SUMIFS(WhatIf!$G:$G,WhatIf!$A:$A,R$1,WhatIf!$B:$B,R208)&lt;=price_limit,IF(R208="Yes",1,2),"")),""))</f>
        <v/>
      </c>
      <c r="BB208" s="73" t="str">
        <f>IF(OR(S208="",VLOOKUP(S$1,Services!$A$1:$B$19,2,0)="Exclude"),"",IF($D208=1,IF(OR(price_limit="",price_limit="No Limit"),IF(S208="Yes",1,2),IF(SUMIFS(WhatIf!$G:$G,WhatIf!$A:$A,S$1,WhatIf!$B:$B,S208)&lt;=price_limit,IF(S208="Yes",1,2),"")),""))</f>
        <v/>
      </c>
      <c r="BC208" s="73" t="str">
        <f>IF(OR(T208="",VLOOKUP(T$1,Services!$A$1:$B$19,2,0)="Exclude"),"",IF($D208=1,IF(OR(price_limit="",price_limit="No Limit"),IF(T208="Yes",1,2),IF(SUMIFS(WhatIf!$G:$G,WhatIf!$A:$A,T$1,WhatIf!$B:$B,T208)&lt;=price_limit,IF(T208="Yes",1,2),"")),""))</f>
        <v/>
      </c>
      <c r="BD208" s="73" t="str">
        <f>IF(OR(U208="",VLOOKUP(U$1,Services!$A$1:$B$19,2,0)="Exclude"),"",IF($D208=1,IF(OR(price_limit="",price_limit="No Limit"),IF(U208="Yes",1,2),IF(SUMIFS(WhatIf!$G:$G,WhatIf!$A:$A,U$1,WhatIf!$B:$B,U208)&lt;=price_limit,IF(U208="Yes",1,2),"")),""))</f>
        <v/>
      </c>
      <c r="BE208" s="3">
        <f t="shared" si="16"/>
        <v>0</v>
      </c>
      <c r="BF208" s="3">
        <f t="shared" si="17"/>
        <v>0</v>
      </c>
      <c r="BG208" s="3">
        <f>IF(MID(highlight_pick,1,1)="#",IF(INDEX(Analysis!$C$7:$E$7,1,VALUE(MID(highlight_pick,2,1)))&lt;&gt;"",IF(INDEX($A208:$BI208,1,MATCH(INDEX(Analysis!$C$7:$E$7,1,VALUE(MID(highlight_pick,2,1))),$1:$1,0))="",0,IF(INDEX($A208:$BI208,1,MATCH(INDEX(Analysis!$C$7:$E$7,1,VALUE(MID(highlight_pick,2,1))),$1:$1,0))="Yes",1,IF(ISNUMBER(SEARCH(INDEX($A208:$BI208,1,MATCH(INDEX(Analysis!$C$7:$E$7,1,VALUE(MID(highlight_pick,2,1))),$1:$1,0)),INDEX(Analysis!$C$9:$E$9,1,VALUE(MID(highlight_pick,2,1))))),2,0))),0),0)</f>
        <v>0</v>
      </c>
      <c r="BH208" s="3">
        <f>IF(MID(highlight_pick,1,1)="#",IF(INDEX(Analysis!$C$10:$E$10,1,VALUE(MID(highlight_pick,2,1)))&lt;&gt;"",IF(INDEX($A208:$BI208,1,MATCH(INDEX(Analysis!$C$10:$E$10,1,VALUE(MID(highlight_pick,2,1))),$1:$1,0))="",0,IF(INDEX($A208:$BI208,1,MATCH(INDEX(Analysis!$C$10:$E$10,1,VALUE(MID(highlight_pick,2,1))),$1:$1,0))="Yes",1,IF(ISNUMBER(SEARCH(INDEX($A208:$BI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row>
    <row r="209" spans="1:61" ht="12.45" customHeight="1" x14ac:dyDescent="0.3">
      <c r="A209" s="19" t="s">
        <v>43</v>
      </c>
      <c r="B209" s="4" t="s">
        <v>307</v>
      </c>
      <c r="C209" s="4" t="s">
        <v>291</v>
      </c>
      <c r="D209" s="3" t="str">
        <f t="shared" ca="1" si="14"/>
        <v/>
      </c>
      <c r="E209" s="5" t="s">
        <v>1</v>
      </c>
      <c r="F209" s="5" t="s">
        <v>1</v>
      </c>
      <c r="G209" s="5" t="s">
        <v>1</v>
      </c>
      <c r="J209" s="5" t="s">
        <v>1</v>
      </c>
      <c r="K209" s="5" t="s">
        <v>1</v>
      </c>
      <c r="L209" s="5" t="s">
        <v>1</v>
      </c>
      <c r="M209" s="5" t="s">
        <v>1</v>
      </c>
      <c r="N209" s="5" t="s">
        <v>1</v>
      </c>
      <c r="O209" s="6"/>
      <c r="P209" s="6" t="s">
        <v>1</v>
      </c>
      <c r="Q209" s="6"/>
      <c r="R209" s="6" t="s">
        <v>1</v>
      </c>
      <c r="S209" s="5" t="s">
        <v>1</v>
      </c>
      <c r="U209" s="5" t="s">
        <v>1</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5"/>
        <v/>
      </c>
      <c r="AN209" s="73" t="str">
        <f ca="1">IF(OR(E209="",VLOOKUP(E$1,Services!$A$1:$B$19,2,0)="Exclude"),"",IF($D209=1,IF(OR(price_limit="",price_limit="No Limit"),IF(E209="Yes",1,2),IF(SUMIFS(WhatIf!$G:$G,WhatIf!$A:$A,E$1,WhatIf!$B:$B,E209)&lt;=price_limit,IF(E209="Yes",1,2),"")),""))</f>
        <v/>
      </c>
      <c r="AO209" s="73" t="str">
        <f ca="1">IF(OR(F209="",VLOOKUP(F$1,Services!$A$1:$B$19,2,0)="Exclude"),"",IF($D209=1,IF(OR(price_limit="",price_limit="No Limit"),IF(F209="Yes",1,2),IF(SUMIFS(WhatIf!$G:$G,WhatIf!$A:$A,F$1,WhatIf!$B:$B,F209)&lt;=price_limit,IF(F209="Yes",1,2),"")),""))</f>
        <v/>
      </c>
      <c r="AP209" s="73" t="str">
        <f ca="1">IF(OR(G209="",VLOOKUP(G$1,Services!$A$1:$B$19,2,0)="Exclude"),"",IF($D209=1,IF(OR(price_limit="",price_limit="No Limit"),IF(G209="Yes",1,2),IF(SUMIFS(WhatIf!$G:$G,WhatIf!$A:$A,G$1,WhatIf!$B:$B,G209)&lt;=price_limit,IF(G209="Yes",1,2),"")),""))</f>
        <v/>
      </c>
      <c r="AQ209" s="73" t="str">
        <f>IF(OR(H209="",VLOOKUP(H$1,Services!$A$1:$B$19,2,0)="Exclude"),"",IF($D209=1,IF(OR(price_limit="",price_limit="No Limit"),IF(H209="Yes",1,2),IF(SUMIFS(WhatIf!$G:$G,WhatIf!$A:$A,H$1,WhatIf!$B:$B,H209)&lt;=price_limit,IF(H209="Yes",1,2),"")),""))</f>
        <v/>
      </c>
      <c r="AR209" s="73" t="str">
        <f>IF(OR(I209="",VLOOKUP(I$1,Services!$A$1:$B$19,2,0)="Exclude"),"",IF($D209=1,IF(OR(price_limit="",price_limit="No Limit"),IF(I209="Yes",1,2),IF(SUMIFS(WhatIf!$G:$G,WhatIf!$A:$A,I$1,WhatIf!$B:$B,I209)&lt;=price_limit,IF(I209="Yes",1,2),"")),""))</f>
        <v/>
      </c>
      <c r="AS209" s="73" t="str">
        <f ca="1">IF(OR(J209="",VLOOKUP(J$1,Services!$A$1:$B$19,2,0)="Exclude"),"",IF($D209=1,IF(OR(price_limit="",price_limit="No Limit"),IF(J209="Yes",1,2),IF(SUMIFS(WhatIf!$G:$G,WhatIf!$A:$A,J$1,WhatIf!$B:$B,J209)&lt;=price_limit,IF(J209="Yes",1,2),"")),""))</f>
        <v/>
      </c>
      <c r="AT209" s="73" t="str">
        <f ca="1">IF(OR(K209="",VLOOKUP(K$1,Services!$A$1:$B$19,2,0)="Exclude"),"",IF($D209=1,IF(OR(price_limit="",price_limit="No Limit"),IF(K209="Yes",1,2),IF(SUMIFS(WhatIf!$G:$G,WhatIf!$A:$A,K$1,WhatIf!$B:$B,K209)&lt;=price_limit,IF(K209="Yes",1,2),"")),""))</f>
        <v/>
      </c>
      <c r="AU209" s="73" t="str">
        <f ca="1">IF(OR(L209="",VLOOKUP(L$1,Services!$A$1:$B$19,2,0)="Exclude"),"",IF($D209=1,IF(OR(price_limit="",price_limit="No Limit"),IF(L209="Yes",1,2),IF(SUMIFS(WhatIf!$G:$G,WhatIf!$A:$A,L$1,WhatIf!$B:$B,L209)&lt;=price_limit,IF(L209="Yes",1,2),"")),""))</f>
        <v/>
      </c>
      <c r="AV209" s="73" t="str">
        <f ca="1">IF(OR(M209="",VLOOKUP(M$1,Services!$A$1:$B$19,2,0)="Exclude"),"",IF($D209=1,IF(OR(price_limit="",price_limit="No Limit"),IF(M209="Yes",1,2),IF(SUMIFS(WhatIf!$G:$G,WhatIf!$A:$A,M$1,WhatIf!$B:$B,M209)&lt;=price_limit,IF(M209="Yes",1,2),"")),""))</f>
        <v/>
      </c>
      <c r="AW209" s="73" t="str">
        <f ca="1">IF(OR(N209="",VLOOKUP(N$1,Services!$A$1:$B$19,2,0)="Exclude"),"",IF($D209=1,IF(OR(price_limit="",price_limit="No Limit"),IF(N209="Yes",1,2),IF(SUMIFS(WhatIf!$G:$G,WhatIf!$A:$A,N$1,WhatIf!$B:$B,N209)&lt;=price_limit,IF(N209="Yes",1,2),"")),""))</f>
        <v/>
      </c>
      <c r="AX209" s="73" t="str">
        <f>IF(OR(O209="",VLOOKUP(O$1,Services!$A$1:$B$19,2,0)="Exclude"),"",IF($D209=1,IF(OR(price_limit="",price_limit="No Limit"),IF(O209="Yes",1,2),IF(SUMIFS(WhatIf!$G:$G,WhatIf!$A:$A,O$1,WhatIf!$B:$B,O209)&lt;=price_limit,IF(O209="Yes",1,2),"")),""))</f>
        <v/>
      </c>
      <c r="AY209" s="73" t="str">
        <f ca="1">IF(OR(P209="",VLOOKUP(P$1,Services!$A$1:$B$19,2,0)="Exclude"),"",IF($D209=1,IF(OR(price_limit="",price_limit="No Limit"),IF(P209="Yes",1,2),IF(SUMIFS(WhatIf!$G:$G,WhatIf!$A:$A,P$1,WhatIf!$B:$B,P209)&lt;=price_limit,IF(P209="Yes",1,2),"")),""))</f>
        <v/>
      </c>
      <c r="AZ209" s="73" t="str">
        <f>IF(OR(Q209="",VLOOKUP(Q$1,Services!$A$1:$B$19,2,0)="Exclude"),"",IF($D209=1,IF(OR(price_limit="",price_limit="No Limit"),IF(Q209="Yes",1,2),IF(SUMIFS(WhatIf!$G:$G,WhatIf!$A:$A,Q$1,WhatIf!$B:$B,Q209)&lt;=price_limit,IF(Q209="Yes",1,2),"")),""))</f>
        <v/>
      </c>
      <c r="BA209" s="73" t="str">
        <f ca="1">IF(OR(R209="",VLOOKUP(R$1,Services!$A$1:$B$19,2,0)="Exclude"),"",IF($D209=1,IF(OR(price_limit="",price_limit="No Limit"),IF(R209="Yes",1,2),IF(SUMIFS(WhatIf!$G:$G,WhatIf!$A:$A,R$1,WhatIf!$B:$B,R209)&lt;=price_limit,IF(R209="Yes",1,2),"")),""))</f>
        <v/>
      </c>
      <c r="BB209" s="73" t="str">
        <f ca="1">IF(OR(S209="",VLOOKUP(S$1,Services!$A$1:$B$19,2,0)="Exclude"),"",IF($D209=1,IF(OR(price_limit="",price_limit="No Limit"),IF(S209="Yes",1,2),IF(SUMIFS(WhatIf!$G:$G,WhatIf!$A:$A,S$1,WhatIf!$B:$B,S209)&lt;=price_limit,IF(S209="Yes",1,2),"")),""))</f>
        <v/>
      </c>
      <c r="BC209" s="73" t="str">
        <f>IF(OR(T209="",VLOOKUP(T$1,Services!$A$1:$B$19,2,0)="Exclude"),"",IF($D209=1,IF(OR(price_limit="",price_limit="No Limit"),IF(T209="Yes",1,2),IF(SUMIFS(WhatIf!$G:$G,WhatIf!$A:$A,T$1,WhatIf!$B:$B,T209)&lt;=price_limit,IF(T209="Yes",1,2),"")),""))</f>
        <v/>
      </c>
      <c r="BD209" s="73" t="str">
        <f ca="1">IF(OR(U209="",VLOOKUP(U$1,Services!$A$1:$B$19,2,0)="Exclude"),"",IF($D209=1,IF(OR(price_limit="",price_limit="No Limit"),IF(U209="Yes",1,2),IF(SUMIFS(WhatIf!$G:$G,WhatIf!$A:$A,U$1,WhatIf!$B:$B,U209)&lt;=price_limit,IF(U209="Yes",1,2),"")),""))</f>
        <v/>
      </c>
      <c r="BE209" s="3">
        <f t="shared" si="16"/>
        <v>0</v>
      </c>
      <c r="BF209" s="3">
        <f t="shared" si="17"/>
        <v>0</v>
      </c>
      <c r="BG209" s="3">
        <f>IF(MID(highlight_pick,1,1)="#",IF(INDEX(Analysis!$C$7:$E$7,1,VALUE(MID(highlight_pick,2,1)))&lt;&gt;"",IF(INDEX($A209:$BI209,1,MATCH(INDEX(Analysis!$C$7:$E$7,1,VALUE(MID(highlight_pick,2,1))),$1:$1,0))="",0,IF(INDEX($A209:$BI209,1,MATCH(INDEX(Analysis!$C$7:$E$7,1,VALUE(MID(highlight_pick,2,1))),$1:$1,0))="Yes",1,IF(ISNUMBER(SEARCH(INDEX($A209:$BI209,1,MATCH(INDEX(Analysis!$C$7:$E$7,1,VALUE(MID(highlight_pick,2,1))),$1:$1,0)),INDEX(Analysis!$C$9:$E$9,1,VALUE(MID(highlight_pick,2,1))))),2,0))),0),0)</f>
        <v>0</v>
      </c>
      <c r="BH209" s="3">
        <f>IF(MID(highlight_pick,1,1)="#",IF(INDEX(Analysis!$C$10:$E$10,1,VALUE(MID(highlight_pick,2,1)))&lt;&gt;"",IF(INDEX($A209:$BI209,1,MATCH(INDEX(Analysis!$C$10:$E$10,1,VALUE(MID(highlight_pick,2,1))),$1:$1,0))="",0,IF(INDEX($A209:$BI209,1,MATCH(INDEX(Analysis!$C$10:$E$10,1,VALUE(MID(highlight_pick,2,1))),$1:$1,0))="Yes",1,IF(ISNUMBER(SEARCH(INDEX($A209:$BI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row>
    <row r="210" spans="1:61" ht="12.45" customHeight="1" x14ac:dyDescent="0.4">
      <c r="A210" s="19" t="s">
        <v>274</v>
      </c>
      <c r="B210" s="4" t="s">
        <v>354</v>
      </c>
      <c r="C210" s="4" t="s">
        <v>214</v>
      </c>
      <c r="D210" s="3" t="str">
        <f t="shared" ca="1" si="14"/>
        <v/>
      </c>
      <c r="F210" s="5" t="s">
        <v>549</v>
      </c>
      <c r="G210" s="5" t="s">
        <v>549</v>
      </c>
      <c r="H210" s="5" t="s">
        <v>293</v>
      </c>
      <c r="I210" s="5" t="s">
        <v>293</v>
      </c>
      <c r="J210" s="5" t="s">
        <v>293</v>
      </c>
      <c r="K210" s="5" t="s">
        <v>293</v>
      </c>
      <c r="L210" s="5" t="s">
        <v>293</v>
      </c>
      <c r="M210" s="5" t="s">
        <v>293</v>
      </c>
      <c r="N210" s="5" t="s">
        <v>1</v>
      </c>
      <c r="P210" s="9" t="s">
        <v>293</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5"/>
        <v/>
      </c>
      <c r="AN210" s="73" t="str">
        <f>IF(OR(E210="",VLOOKUP(E$1,Services!$A$1:$B$19,2,0)="Exclude"),"",IF($D210=1,IF(OR(price_limit="",price_limit="No Limit"),IF(E210="Yes",1,2),IF(SUMIFS(WhatIf!$G:$G,WhatIf!$A:$A,E$1,WhatIf!$B:$B,E210)&lt;=price_limit,IF(E210="Yes",1,2),"")),""))</f>
        <v/>
      </c>
      <c r="AO210" s="73" t="str">
        <f ca="1">IF(OR(F210="",VLOOKUP(F$1,Services!$A$1:$B$19,2,0)="Exclude"),"",IF($D210=1,IF(OR(price_limit="",price_limit="No Limit"),IF(F210="Yes",1,2),IF(SUMIFS(WhatIf!$G:$G,WhatIf!$A:$A,F$1,WhatIf!$B:$B,F210)&lt;=price_limit,IF(F210="Yes",1,2),"")),""))</f>
        <v/>
      </c>
      <c r="AP210" s="73" t="str">
        <f ca="1">IF(OR(G210="",VLOOKUP(G$1,Services!$A$1:$B$19,2,0)="Exclude"),"",IF($D210=1,IF(OR(price_limit="",price_limit="No Limit"),IF(G210="Yes",1,2),IF(SUMIFS(WhatIf!$G:$G,WhatIf!$A:$A,G$1,WhatIf!$B:$B,G210)&lt;=price_limit,IF(G210="Yes",1,2),"")),""))</f>
        <v/>
      </c>
      <c r="AQ210" s="73" t="str">
        <f ca="1">IF(OR(H210="",VLOOKUP(H$1,Services!$A$1:$B$19,2,0)="Exclude"),"",IF($D210=1,IF(OR(price_limit="",price_limit="No Limit"),IF(H210="Yes",1,2),IF(SUMIFS(WhatIf!$G:$G,WhatIf!$A:$A,H$1,WhatIf!$B:$B,H210)&lt;=price_limit,IF(H210="Yes",1,2),"")),""))</f>
        <v/>
      </c>
      <c r="AR210" s="73" t="str">
        <f ca="1">IF(OR(I210="",VLOOKUP(I$1,Services!$A$1:$B$19,2,0)="Exclude"),"",IF($D210=1,IF(OR(price_limit="",price_limit="No Limit"),IF(I210="Yes",1,2),IF(SUMIFS(WhatIf!$G:$G,WhatIf!$A:$A,I$1,WhatIf!$B:$B,I210)&lt;=price_limit,IF(I210="Yes",1,2),"")),""))</f>
        <v/>
      </c>
      <c r="AS210" s="73" t="str">
        <f ca="1">IF(OR(J210="",VLOOKUP(J$1,Services!$A$1:$B$19,2,0)="Exclude"),"",IF($D210=1,IF(OR(price_limit="",price_limit="No Limit"),IF(J210="Yes",1,2),IF(SUMIFS(WhatIf!$G:$G,WhatIf!$A:$A,J$1,WhatIf!$B:$B,J210)&lt;=price_limit,IF(J210="Yes",1,2),"")),""))</f>
        <v/>
      </c>
      <c r="AT210" s="73" t="str">
        <f ca="1">IF(OR(K210="",VLOOKUP(K$1,Services!$A$1:$B$19,2,0)="Exclude"),"",IF($D210=1,IF(OR(price_limit="",price_limit="No Limit"),IF(K210="Yes",1,2),IF(SUMIFS(WhatIf!$G:$G,WhatIf!$A:$A,K$1,WhatIf!$B:$B,K210)&lt;=price_limit,IF(K210="Yes",1,2),"")),""))</f>
        <v/>
      </c>
      <c r="AU210" s="73" t="str">
        <f ca="1">IF(OR(L210="",VLOOKUP(L$1,Services!$A$1:$B$19,2,0)="Exclude"),"",IF($D210=1,IF(OR(price_limit="",price_limit="No Limit"),IF(L210="Yes",1,2),IF(SUMIFS(WhatIf!$G:$G,WhatIf!$A:$A,L$1,WhatIf!$B:$B,L210)&lt;=price_limit,IF(L210="Yes",1,2),"")),""))</f>
        <v/>
      </c>
      <c r="AV210" s="73" t="str">
        <f ca="1">IF(OR(M210="",VLOOKUP(M$1,Services!$A$1:$B$19,2,0)="Exclude"),"",IF($D210=1,IF(OR(price_limit="",price_limit="No Limit"),IF(M210="Yes",1,2),IF(SUMIFS(WhatIf!$G:$G,WhatIf!$A:$A,M$1,WhatIf!$B:$B,M210)&lt;=price_limit,IF(M210="Yes",1,2),"")),""))</f>
        <v/>
      </c>
      <c r="AW210" s="73" t="str">
        <f ca="1">IF(OR(N210="",VLOOKUP(N$1,Services!$A$1:$B$19,2,0)="Exclude"),"",IF($D210=1,IF(OR(price_limit="",price_limit="No Limit"),IF(N210="Yes",1,2),IF(SUMIFS(WhatIf!$G:$G,WhatIf!$A:$A,N$1,WhatIf!$B:$B,N210)&lt;=price_limit,IF(N210="Yes",1,2),"")),""))</f>
        <v/>
      </c>
      <c r="AX210" s="73" t="str">
        <f>IF(OR(O210="",VLOOKUP(O$1,Services!$A$1:$B$19,2,0)="Exclude"),"",IF($D210=1,IF(OR(price_limit="",price_limit="No Limit"),IF(O210="Yes",1,2),IF(SUMIFS(WhatIf!$G:$G,WhatIf!$A:$A,O$1,WhatIf!$B:$B,O210)&lt;=price_limit,IF(O210="Yes",1,2),"")),""))</f>
        <v/>
      </c>
      <c r="AY210" s="73" t="str">
        <f ca="1">IF(OR(P210="",VLOOKUP(P$1,Services!$A$1:$B$19,2,0)="Exclude"),"",IF($D210=1,IF(OR(price_limit="",price_limit="No Limit"),IF(P210="Yes",1,2),IF(SUMIFS(WhatIf!$G:$G,WhatIf!$A:$A,P$1,WhatIf!$B:$B,P210)&lt;=price_limit,IF(P210="Yes",1,2),"")),""))</f>
        <v/>
      </c>
      <c r="AZ210" s="73" t="str">
        <f>IF(OR(Q210="",VLOOKUP(Q$1,Services!$A$1:$B$19,2,0)="Exclude"),"",IF($D210=1,IF(OR(price_limit="",price_limit="No Limit"),IF(Q210="Yes",1,2),IF(SUMIFS(WhatIf!$G:$G,WhatIf!$A:$A,Q$1,WhatIf!$B:$B,Q210)&lt;=price_limit,IF(Q210="Yes",1,2),"")),""))</f>
        <v/>
      </c>
      <c r="BA210" s="73" t="str">
        <f>IF(OR(R210="",VLOOKUP(R$1,Services!$A$1:$B$19,2,0)="Exclude"),"",IF($D210=1,IF(OR(price_limit="",price_limit="No Limit"),IF(R210="Yes",1,2),IF(SUMIFS(WhatIf!$G:$G,WhatIf!$A:$A,R$1,WhatIf!$B:$B,R210)&lt;=price_limit,IF(R210="Yes",1,2),"")),""))</f>
        <v/>
      </c>
      <c r="BB210" s="73" t="str">
        <f>IF(OR(S210="",VLOOKUP(S$1,Services!$A$1:$B$19,2,0)="Exclude"),"",IF($D210=1,IF(OR(price_limit="",price_limit="No Limit"),IF(S210="Yes",1,2),IF(SUMIFS(WhatIf!$G:$G,WhatIf!$A:$A,S$1,WhatIf!$B:$B,S210)&lt;=price_limit,IF(S210="Yes",1,2),"")),""))</f>
        <v/>
      </c>
      <c r="BC210" s="73" t="str">
        <f>IF(OR(T210="",VLOOKUP(T$1,Services!$A$1:$B$19,2,0)="Exclude"),"",IF($D210=1,IF(OR(price_limit="",price_limit="No Limit"),IF(T210="Yes",1,2),IF(SUMIFS(WhatIf!$G:$G,WhatIf!$A:$A,T$1,WhatIf!$B:$B,T210)&lt;=price_limit,IF(T210="Yes",1,2),"")),""))</f>
        <v/>
      </c>
      <c r="BD210" s="73" t="str">
        <f>IF(OR(U210="",VLOOKUP(U$1,Services!$A$1:$B$19,2,0)="Exclude"),"",IF($D210=1,IF(OR(price_limit="",price_limit="No Limit"),IF(U210="Yes",1,2),IF(SUMIFS(WhatIf!$G:$G,WhatIf!$A:$A,U$1,WhatIf!$B:$B,U210)&lt;=price_limit,IF(U210="Yes",1,2),"")),""))</f>
        <v/>
      </c>
      <c r="BE210" s="3">
        <f t="shared" si="16"/>
        <v>0</v>
      </c>
      <c r="BF210" s="3">
        <f t="shared" si="17"/>
        <v>0</v>
      </c>
      <c r="BG210" s="3">
        <f>IF(MID(highlight_pick,1,1)="#",IF(INDEX(Analysis!$C$7:$E$7,1,VALUE(MID(highlight_pick,2,1)))&lt;&gt;"",IF(INDEX($A210:$BI210,1,MATCH(INDEX(Analysis!$C$7:$E$7,1,VALUE(MID(highlight_pick,2,1))),$1:$1,0))="",0,IF(INDEX($A210:$BI210,1,MATCH(INDEX(Analysis!$C$7:$E$7,1,VALUE(MID(highlight_pick,2,1))),$1:$1,0))="Yes",1,IF(ISNUMBER(SEARCH(INDEX($A210:$BI210,1,MATCH(INDEX(Analysis!$C$7:$E$7,1,VALUE(MID(highlight_pick,2,1))),$1:$1,0)),INDEX(Analysis!$C$9:$E$9,1,VALUE(MID(highlight_pick,2,1))))),2,0))),0),0)</f>
        <v>0</v>
      </c>
      <c r="BH210" s="3">
        <f>IF(MID(highlight_pick,1,1)="#",IF(INDEX(Analysis!$C$10:$E$10,1,VALUE(MID(highlight_pick,2,1)))&lt;&gt;"",IF(INDEX($A210:$BI210,1,MATCH(INDEX(Analysis!$C$10:$E$10,1,VALUE(MID(highlight_pick,2,1))),$1:$1,0))="",0,IF(INDEX($A210:$BI210,1,MATCH(INDEX(Analysis!$C$10:$E$10,1,VALUE(MID(highlight_pick,2,1))),$1:$1,0))="Yes",1,IF(ISNUMBER(SEARCH(INDEX($A210:$BI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row>
    <row r="211" spans="1:61" x14ac:dyDescent="0.3">
      <c r="A211" s="19" t="s">
        <v>275</v>
      </c>
      <c r="B211" s="4" t="s">
        <v>247</v>
      </c>
      <c r="C211" s="4" t="s">
        <v>214</v>
      </c>
      <c r="D211" s="3" t="str">
        <f t="shared" ca="1" si="14"/>
        <v/>
      </c>
      <c r="H211" s="5" t="s">
        <v>293</v>
      </c>
      <c r="I211" s="5" t="s">
        <v>293</v>
      </c>
      <c r="J211" s="5" t="s">
        <v>293</v>
      </c>
      <c r="K211" s="5" t="s">
        <v>293</v>
      </c>
      <c r="L211" s="5" t="s">
        <v>293</v>
      </c>
      <c r="M211" s="5" t="s">
        <v>293</v>
      </c>
      <c r="N211" s="5" t="s">
        <v>1</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5"/>
        <v/>
      </c>
      <c r="AN211" s="73" t="str">
        <f>IF(OR(E211="",VLOOKUP(E$1,Services!$A$1:$B$19,2,0)="Exclude"),"",IF($D211=1,IF(OR(price_limit="",price_limit="No Limit"),IF(E211="Yes",1,2),IF(SUMIFS(WhatIf!$G:$G,WhatIf!$A:$A,E$1,WhatIf!$B:$B,E211)&lt;=price_limit,IF(E211="Yes",1,2),"")),""))</f>
        <v/>
      </c>
      <c r="AO211" s="73" t="str">
        <f>IF(OR(F211="",VLOOKUP(F$1,Services!$A$1:$B$19,2,0)="Exclude"),"",IF($D211=1,IF(OR(price_limit="",price_limit="No Limit"),IF(F211="Yes",1,2),IF(SUMIFS(WhatIf!$G:$G,WhatIf!$A:$A,F$1,WhatIf!$B:$B,F211)&lt;=price_limit,IF(F211="Yes",1,2),"")),""))</f>
        <v/>
      </c>
      <c r="AP211" s="73" t="str">
        <f>IF(OR(G211="",VLOOKUP(G$1,Services!$A$1:$B$19,2,0)="Exclude"),"",IF($D211=1,IF(OR(price_limit="",price_limit="No Limit"),IF(G211="Yes",1,2),IF(SUMIFS(WhatIf!$G:$G,WhatIf!$A:$A,G$1,WhatIf!$B:$B,G211)&lt;=price_limit,IF(G211="Yes",1,2),"")),""))</f>
        <v/>
      </c>
      <c r="AQ211" s="73" t="str">
        <f ca="1">IF(OR(H211="",VLOOKUP(H$1,Services!$A$1:$B$19,2,0)="Exclude"),"",IF($D211=1,IF(OR(price_limit="",price_limit="No Limit"),IF(H211="Yes",1,2),IF(SUMIFS(WhatIf!$G:$G,WhatIf!$A:$A,H$1,WhatIf!$B:$B,H211)&lt;=price_limit,IF(H211="Yes",1,2),"")),""))</f>
        <v/>
      </c>
      <c r="AR211" s="73" t="str">
        <f ca="1">IF(OR(I211="",VLOOKUP(I$1,Services!$A$1:$B$19,2,0)="Exclude"),"",IF($D211=1,IF(OR(price_limit="",price_limit="No Limit"),IF(I211="Yes",1,2),IF(SUMIFS(WhatIf!$G:$G,WhatIf!$A:$A,I$1,WhatIf!$B:$B,I211)&lt;=price_limit,IF(I211="Yes",1,2),"")),""))</f>
        <v/>
      </c>
      <c r="AS211" s="73" t="str">
        <f ca="1">IF(OR(J211="",VLOOKUP(J$1,Services!$A$1:$B$19,2,0)="Exclude"),"",IF($D211=1,IF(OR(price_limit="",price_limit="No Limit"),IF(J211="Yes",1,2),IF(SUMIFS(WhatIf!$G:$G,WhatIf!$A:$A,J$1,WhatIf!$B:$B,J211)&lt;=price_limit,IF(J211="Yes",1,2),"")),""))</f>
        <v/>
      </c>
      <c r="AT211" s="73" t="str">
        <f ca="1">IF(OR(K211="",VLOOKUP(K$1,Services!$A$1:$B$19,2,0)="Exclude"),"",IF($D211=1,IF(OR(price_limit="",price_limit="No Limit"),IF(K211="Yes",1,2),IF(SUMIFS(WhatIf!$G:$G,WhatIf!$A:$A,K$1,WhatIf!$B:$B,K211)&lt;=price_limit,IF(K211="Yes",1,2),"")),""))</f>
        <v/>
      </c>
      <c r="AU211" s="73" t="str">
        <f ca="1">IF(OR(L211="",VLOOKUP(L$1,Services!$A$1:$B$19,2,0)="Exclude"),"",IF($D211=1,IF(OR(price_limit="",price_limit="No Limit"),IF(L211="Yes",1,2),IF(SUMIFS(WhatIf!$G:$G,WhatIf!$A:$A,L$1,WhatIf!$B:$B,L211)&lt;=price_limit,IF(L211="Yes",1,2),"")),""))</f>
        <v/>
      </c>
      <c r="AV211" s="73" t="str">
        <f ca="1">IF(OR(M211="",VLOOKUP(M$1,Services!$A$1:$B$19,2,0)="Exclude"),"",IF($D211=1,IF(OR(price_limit="",price_limit="No Limit"),IF(M211="Yes",1,2),IF(SUMIFS(WhatIf!$G:$G,WhatIf!$A:$A,M$1,WhatIf!$B:$B,M211)&lt;=price_limit,IF(M211="Yes",1,2),"")),""))</f>
        <v/>
      </c>
      <c r="AW211" s="73" t="str">
        <f ca="1">IF(OR(N211="",VLOOKUP(N$1,Services!$A$1:$B$19,2,0)="Exclude"),"",IF($D211=1,IF(OR(price_limit="",price_limit="No Limit"),IF(N211="Yes",1,2),IF(SUMIFS(WhatIf!$G:$G,WhatIf!$A:$A,N$1,WhatIf!$B:$B,N211)&lt;=price_limit,IF(N211="Yes",1,2),"")),""))</f>
        <v/>
      </c>
      <c r="AX211" s="73" t="str">
        <f>IF(OR(O211="",VLOOKUP(O$1,Services!$A$1:$B$19,2,0)="Exclude"),"",IF($D211=1,IF(OR(price_limit="",price_limit="No Limit"),IF(O211="Yes",1,2),IF(SUMIFS(WhatIf!$G:$G,WhatIf!$A:$A,O$1,WhatIf!$B:$B,O211)&lt;=price_limit,IF(O211="Yes",1,2),"")),""))</f>
        <v/>
      </c>
      <c r="AY211" s="73" t="str">
        <f>IF(OR(P211="",VLOOKUP(P$1,Services!$A$1:$B$19,2,0)="Exclude"),"",IF($D211=1,IF(OR(price_limit="",price_limit="No Limit"),IF(P211="Yes",1,2),IF(SUMIFS(WhatIf!$G:$G,WhatIf!$A:$A,P$1,WhatIf!$B:$B,P211)&lt;=price_limit,IF(P211="Yes",1,2),"")),""))</f>
        <v/>
      </c>
      <c r="AZ211" s="73" t="str">
        <f>IF(OR(Q211="",VLOOKUP(Q$1,Services!$A$1:$B$19,2,0)="Exclude"),"",IF($D211=1,IF(OR(price_limit="",price_limit="No Limit"),IF(Q211="Yes",1,2),IF(SUMIFS(WhatIf!$G:$G,WhatIf!$A:$A,Q$1,WhatIf!$B:$B,Q211)&lt;=price_limit,IF(Q211="Yes",1,2),"")),""))</f>
        <v/>
      </c>
      <c r="BA211" s="73" t="str">
        <f>IF(OR(R211="",VLOOKUP(R$1,Services!$A$1:$B$19,2,0)="Exclude"),"",IF($D211=1,IF(OR(price_limit="",price_limit="No Limit"),IF(R211="Yes",1,2),IF(SUMIFS(WhatIf!$G:$G,WhatIf!$A:$A,R$1,WhatIf!$B:$B,R211)&lt;=price_limit,IF(R211="Yes",1,2),"")),""))</f>
        <v/>
      </c>
      <c r="BB211" s="73" t="str">
        <f>IF(OR(S211="",VLOOKUP(S$1,Services!$A$1:$B$19,2,0)="Exclude"),"",IF($D211=1,IF(OR(price_limit="",price_limit="No Limit"),IF(S211="Yes",1,2),IF(SUMIFS(WhatIf!$G:$G,WhatIf!$A:$A,S$1,WhatIf!$B:$B,S211)&lt;=price_limit,IF(S211="Yes",1,2),"")),""))</f>
        <v/>
      </c>
      <c r="BC211" s="73" t="str">
        <f>IF(OR(T211="",VLOOKUP(T$1,Services!$A$1:$B$19,2,0)="Exclude"),"",IF($D211=1,IF(OR(price_limit="",price_limit="No Limit"),IF(T211="Yes",1,2),IF(SUMIFS(WhatIf!$G:$G,WhatIf!$A:$A,T$1,WhatIf!$B:$B,T211)&lt;=price_limit,IF(T211="Yes",1,2),"")),""))</f>
        <v/>
      </c>
      <c r="BD211" s="73" t="str">
        <f>IF(OR(U211="",VLOOKUP(U$1,Services!$A$1:$B$19,2,0)="Exclude"),"",IF($D211=1,IF(OR(price_limit="",price_limit="No Limit"),IF(U211="Yes",1,2),IF(SUMIFS(WhatIf!$G:$G,WhatIf!$A:$A,U$1,WhatIf!$B:$B,U211)&lt;=price_limit,IF(U211="Yes",1,2),"")),""))</f>
        <v/>
      </c>
      <c r="BE211" s="3">
        <f t="shared" si="16"/>
        <v>0</v>
      </c>
      <c r="BF211" s="3">
        <f t="shared" si="17"/>
        <v>0</v>
      </c>
      <c r="BG211" s="3">
        <f>IF(MID(highlight_pick,1,1)="#",IF(INDEX(Analysis!$C$7:$E$7,1,VALUE(MID(highlight_pick,2,1)))&lt;&gt;"",IF(INDEX($A211:$BI211,1,MATCH(INDEX(Analysis!$C$7:$E$7,1,VALUE(MID(highlight_pick,2,1))),$1:$1,0))="",0,IF(INDEX($A211:$BI211,1,MATCH(INDEX(Analysis!$C$7:$E$7,1,VALUE(MID(highlight_pick,2,1))),$1:$1,0))="Yes",1,IF(ISNUMBER(SEARCH(INDEX($A211:$BI211,1,MATCH(INDEX(Analysis!$C$7:$E$7,1,VALUE(MID(highlight_pick,2,1))),$1:$1,0)),INDEX(Analysis!$C$9:$E$9,1,VALUE(MID(highlight_pick,2,1))))),2,0))),0),0)</f>
        <v>0</v>
      </c>
      <c r="BH211" s="3">
        <f>IF(MID(highlight_pick,1,1)="#",IF(INDEX(Analysis!$C$10:$E$10,1,VALUE(MID(highlight_pick,2,1)))&lt;&gt;"",IF(INDEX($A211:$BI211,1,MATCH(INDEX(Analysis!$C$10:$E$10,1,VALUE(MID(highlight_pick,2,1))),$1:$1,0))="",0,IF(INDEX($A211:$BI211,1,MATCH(INDEX(Analysis!$C$10:$E$10,1,VALUE(MID(highlight_pick,2,1))),$1:$1,0))="Yes",1,IF(ISNUMBER(SEARCH(INDEX($A211:$BI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row>
    <row r="212" spans="1:61" x14ac:dyDescent="0.3">
      <c r="A212" s="19" t="s">
        <v>44</v>
      </c>
      <c r="B212" s="4" t="s">
        <v>247</v>
      </c>
      <c r="C212" s="4" t="s">
        <v>223</v>
      </c>
      <c r="D212" s="3" t="str">
        <f t="shared" ca="1" si="14"/>
        <v/>
      </c>
      <c r="F212" s="5" t="s">
        <v>531</v>
      </c>
      <c r="G212" s="5" t="s">
        <v>531</v>
      </c>
      <c r="H212" s="5" t="s">
        <v>1</v>
      </c>
      <c r="I212" s="5" t="s">
        <v>1</v>
      </c>
      <c r="J212" s="5" t="s">
        <v>1</v>
      </c>
      <c r="K212" s="5" t="s">
        <v>1</v>
      </c>
      <c r="L212" s="5" t="s">
        <v>1</v>
      </c>
      <c r="M212" s="5" t="s">
        <v>1</v>
      </c>
      <c r="N212" s="5" t="s">
        <v>1</v>
      </c>
      <c r="O212" s="6" t="s">
        <v>1</v>
      </c>
      <c r="P212" s="6" t="s">
        <v>1</v>
      </c>
      <c r="Q212" s="6" t="s">
        <v>1</v>
      </c>
      <c r="R212" s="6" t="s">
        <v>1</v>
      </c>
      <c r="S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5"/>
        <v/>
      </c>
      <c r="AN212" s="73" t="str">
        <f>IF(OR(E212="",VLOOKUP(E$1,Services!$A$1:$B$19,2,0)="Exclude"),"",IF($D212=1,IF(OR(price_limit="",price_limit="No Limit"),IF(E212="Yes",1,2),IF(SUMIFS(WhatIf!$G:$G,WhatIf!$A:$A,E$1,WhatIf!$B:$B,E212)&lt;=price_limit,IF(E212="Yes",1,2),"")),""))</f>
        <v/>
      </c>
      <c r="AO212" s="73" t="str">
        <f ca="1">IF(OR(F212="",VLOOKUP(F$1,Services!$A$1:$B$19,2,0)="Exclude"),"",IF($D212=1,IF(OR(price_limit="",price_limit="No Limit"),IF(F212="Yes",1,2),IF(SUMIFS(WhatIf!$G:$G,WhatIf!$A:$A,F$1,WhatIf!$B:$B,F212)&lt;=price_limit,IF(F212="Yes",1,2),"")),""))</f>
        <v/>
      </c>
      <c r="AP212" s="73" t="str">
        <f ca="1">IF(OR(G212="",VLOOKUP(G$1,Services!$A$1:$B$19,2,0)="Exclude"),"",IF($D212=1,IF(OR(price_limit="",price_limit="No Limit"),IF(G212="Yes",1,2),IF(SUMIFS(WhatIf!$G:$G,WhatIf!$A:$A,G$1,WhatIf!$B:$B,G212)&lt;=price_limit,IF(G212="Yes",1,2),"")),""))</f>
        <v/>
      </c>
      <c r="AQ212" s="73" t="str">
        <f ca="1">IF(OR(H212="",VLOOKUP(H$1,Services!$A$1:$B$19,2,0)="Exclude"),"",IF($D212=1,IF(OR(price_limit="",price_limit="No Limit"),IF(H212="Yes",1,2),IF(SUMIFS(WhatIf!$G:$G,WhatIf!$A:$A,H$1,WhatIf!$B:$B,H212)&lt;=price_limit,IF(H212="Yes",1,2),"")),""))</f>
        <v/>
      </c>
      <c r="AR212" s="73" t="str">
        <f ca="1">IF(OR(I212="",VLOOKUP(I$1,Services!$A$1:$B$19,2,0)="Exclude"),"",IF($D212=1,IF(OR(price_limit="",price_limit="No Limit"),IF(I212="Yes",1,2),IF(SUMIFS(WhatIf!$G:$G,WhatIf!$A:$A,I$1,WhatIf!$B:$B,I212)&lt;=price_limit,IF(I212="Yes",1,2),"")),""))</f>
        <v/>
      </c>
      <c r="AS212" s="73" t="str">
        <f ca="1">IF(OR(J212="",VLOOKUP(J$1,Services!$A$1:$B$19,2,0)="Exclude"),"",IF($D212=1,IF(OR(price_limit="",price_limit="No Limit"),IF(J212="Yes",1,2),IF(SUMIFS(WhatIf!$G:$G,WhatIf!$A:$A,J$1,WhatIf!$B:$B,J212)&lt;=price_limit,IF(J212="Yes",1,2),"")),""))</f>
        <v/>
      </c>
      <c r="AT212" s="73" t="str">
        <f ca="1">IF(OR(K212="",VLOOKUP(K$1,Services!$A$1:$B$19,2,0)="Exclude"),"",IF($D212=1,IF(OR(price_limit="",price_limit="No Limit"),IF(K212="Yes",1,2),IF(SUMIFS(WhatIf!$G:$G,WhatIf!$A:$A,K$1,WhatIf!$B:$B,K212)&lt;=price_limit,IF(K212="Yes",1,2),"")),""))</f>
        <v/>
      </c>
      <c r="AU212" s="73" t="str">
        <f ca="1">IF(OR(L212="",VLOOKUP(L$1,Services!$A$1:$B$19,2,0)="Exclude"),"",IF($D212=1,IF(OR(price_limit="",price_limit="No Limit"),IF(L212="Yes",1,2),IF(SUMIFS(WhatIf!$G:$G,WhatIf!$A:$A,L$1,WhatIf!$B:$B,L212)&lt;=price_limit,IF(L212="Yes",1,2),"")),""))</f>
        <v/>
      </c>
      <c r="AV212" s="73" t="str">
        <f ca="1">IF(OR(M212="",VLOOKUP(M$1,Services!$A$1:$B$19,2,0)="Exclude"),"",IF($D212=1,IF(OR(price_limit="",price_limit="No Limit"),IF(M212="Yes",1,2),IF(SUMIFS(WhatIf!$G:$G,WhatIf!$A:$A,M$1,WhatIf!$B:$B,M212)&lt;=price_limit,IF(M212="Yes",1,2),"")),""))</f>
        <v/>
      </c>
      <c r="AW212" s="73" t="str">
        <f ca="1">IF(OR(N212="",VLOOKUP(N$1,Services!$A$1:$B$19,2,0)="Exclude"),"",IF($D212=1,IF(OR(price_limit="",price_limit="No Limit"),IF(N212="Yes",1,2),IF(SUMIFS(WhatIf!$G:$G,WhatIf!$A:$A,N$1,WhatIf!$B:$B,N212)&lt;=price_limit,IF(N212="Yes",1,2),"")),""))</f>
        <v/>
      </c>
      <c r="AX212" s="73" t="str">
        <f ca="1">IF(OR(O212="",VLOOKUP(O$1,Services!$A$1:$B$19,2,0)="Exclude"),"",IF($D212=1,IF(OR(price_limit="",price_limit="No Limit"),IF(O212="Yes",1,2),IF(SUMIFS(WhatIf!$G:$G,WhatIf!$A:$A,O$1,WhatIf!$B:$B,O212)&lt;=price_limit,IF(O212="Yes",1,2),"")),""))</f>
        <v/>
      </c>
      <c r="AY212" s="73" t="str">
        <f ca="1">IF(OR(P212="",VLOOKUP(P$1,Services!$A$1:$B$19,2,0)="Exclude"),"",IF($D212=1,IF(OR(price_limit="",price_limit="No Limit"),IF(P212="Yes",1,2),IF(SUMIFS(WhatIf!$G:$G,WhatIf!$A:$A,P$1,WhatIf!$B:$B,P212)&lt;=price_limit,IF(P212="Yes",1,2),"")),""))</f>
        <v/>
      </c>
      <c r="AZ212" s="73" t="str">
        <f ca="1">IF(OR(Q212="",VLOOKUP(Q$1,Services!$A$1:$B$19,2,0)="Exclude"),"",IF($D212=1,IF(OR(price_limit="",price_limit="No Limit"),IF(Q212="Yes",1,2),IF(SUMIFS(WhatIf!$G:$G,WhatIf!$A:$A,Q$1,WhatIf!$B:$B,Q212)&lt;=price_limit,IF(Q212="Yes",1,2),"")),""))</f>
        <v/>
      </c>
      <c r="BA212" s="73" t="str">
        <f ca="1">IF(OR(R212="",VLOOKUP(R$1,Services!$A$1:$B$19,2,0)="Exclude"),"",IF($D212=1,IF(OR(price_limit="",price_limit="No Limit"),IF(R212="Yes",1,2),IF(SUMIFS(WhatIf!$G:$G,WhatIf!$A:$A,R$1,WhatIf!$B:$B,R212)&lt;=price_limit,IF(R212="Yes",1,2),"")),""))</f>
        <v/>
      </c>
      <c r="BB212" s="73" t="str">
        <f ca="1">IF(OR(S212="",VLOOKUP(S$1,Services!$A$1:$B$19,2,0)="Exclude"),"",IF($D212=1,IF(OR(price_limit="",price_limit="No Limit"),IF(S212="Yes",1,2),IF(SUMIFS(WhatIf!$G:$G,WhatIf!$A:$A,S$1,WhatIf!$B:$B,S212)&lt;=price_limit,IF(S212="Yes",1,2),"")),""))</f>
        <v/>
      </c>
      <c r="BC212" s="73" t="str">
        <f>IF(OR(T212="",VLOOKUP(T$1,Services!$A$1:$B$19,2,0)="Exclude"),"",IF($D212=1,IF(OR(price_limit="",price_limit="No Limit"),IF(T212="Yes",1,2),IF(SUMIFS(WhatIf!$G:$G,WhatIf!$A:$A,T$1,WhatIf!$B:$B,T212)&lt;=price_limit,IF(T212="Yes",1,2),"")),""))</f>
        <v/>
      </c>
      <c r="BD212" s="73" t="str">
        <f>IF(OR(U212="",VLOOKUP(U$1,Services!$A$1:$B$19,2,0)="Exclude"),"",IF($D212=1,IF(OR(price_limit="",price_limit="No Limit"),IF(U212="Yes",1,2),IF(SUMIFS(WhatIf!$G:$G,WhatIf!$A:$A,U$1,WhatIf!$B:$B,U212)&lt;=price_limit,IF(U212="Yes",1,2),"")),""))</f>
        <v/>
      </c>
      <c r="BE212" s="3">
        <f t="shared" si="16"/>
        <v>0</v>
      </c>
      <c r="BF212" s="3">
        <f t="shared" si="17"/>
        <v>0</v>
      </c>
      <c r="BG212" s="3">
        <f>IF(MID(highlight_pick,1,1)="#",IF(INDEX(Analysis!$C$7:$E$7,1,VALUE(MID(highlight_pick,2,1)))&lt;&gt;"",IF(INDEX($A212:$BI212,1,MATCH(INDEX(Analysis!$C$7:$E$7,1,VALUE(MID(highlight_pick,2,1))),$1:$1,0))="",0,IF(INDEX($A212:$BI212,1,MATCH(INDEX(Analysis!$C$7:$E$7,1,VALUE(MID(highlight_pick,2,1))),$1:$1,0))="Yes",1,IF(ISNUMBER(SEARCH(INDEX($A212:$BI212,1,MATCH(INDEX(Analysis!$C$7:$E$7,1,VALUE(MID(highlight_pick,2,1))),$1:$1,0)),INDEX(Analysis!$C$9:$E$9,1,VALUE(MID(highlight_pick,2,1))))),2,0))),0),0)</f>
        <v>0</v>
      </c>
      <c r="BH212" s="3">
        <f>IF(MID(highlight_pick,1,1)="#",IF(INDEX(Analysis!$C$10:$E$10,1,VALUE(MID(highlight_pick,2,1)))&lt;&gt;"",IF(INDEX($A212:$BI212,1,MATCH(INDEX(Analysis!$C$10:$E$10,1,VALUE(MID(highlight_pick,2,1))),$1:$1,0))="",0,IF(INDEX($A212:$BI212,1,MATCH(INDEX(Analysis!$C$10:$E$10,1,VALUE(MID(highlight_pick,2,1))),$1:$1,0))="Yes",1,IF(ISNUMBER(SEARCH(INDEX($A212:$BI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row>
    <row r="213" spans="1:61" x14ac:dyDescent="0.3">
      <c r="A213" s="19" t="s">
        <v>544</v>
      </c>
      <c r="C213" s="4" t="s">
        <v>486</v>
      </c>
      <c r="D213" s="3" t="str">
        <f t="shared" ca="1" si="14"/>
        <v/>
      </c>
      <c r="F213" s="5" t="s">
        <v>544</v>
      </c>
      <c r="G213" s="5" t="s">
        <v>544</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5"/>
        <v/>
      </c>
      <c r="AN213" s="73" t="str">
        <f>IF(OR(E213="",VLOOKUP(E$1,Services!$A$1:$B$19,2,0)="Exclude"),"",IF($D213=1,IF(OR(price_limit="",price_limit="No Limit"),IF(E213="Yes",1,2),IF(SUMIFS(WhatIf!$G:$G,WhatIf!$A:$A,E$1,WhatIf!$B:$B,E213)&lt;=price_limit,IF(E213="Yes",1,2),"")),""))</f>
        <v/>
      </c>
      <c r="AO213" s="73" t="str">
        <f ca="1">IF(OR(F213="",VLOOKUP(F$1,Services!$A$1:$B$19,2,0)="Exclude"),"",IF($D213=1,IF(OR(price_limit="",price_limit="No Limit"),IF(F213="Yes",1,2),IF(SUMIFS(WhatIf!$G:$G,WhatIf!$A:$A,F$1,WhatIf!$B:$B,F213)&lt;=price_limit,IF(F213="Yes",1,2),"")),""))</f>
        <v/>
      </c>
      <c r="AP213" s="73" t="str">
        <f ca="1">IF(OR(G213="",VLOOKUP(G$1,Services!$A$1:$B$19,2,0)="Exclude"),"",IF($D213=1,IF(OR(price_limit="",price_limit="No Limit"),IF(G213="Yes",1,2),IF(SUMIFS(WhatIf!$G:$G,WhatIf!$A:$A,G$1,WhatIf!$B:$B,G213)&lt;=price_limit,IF(G213="Yes",1,2),"")),""))</f>
        <v/>
      </c>
      <c r="AQ213" s="73" t="str">
        <f>IF(OR(H213="",VLOOKUP(H$1,Services!$A$1:$B$19,2,0)="Exclude"),"",IF($D213=1,IF(OR(price_limit="",price_limit="No Limit"),IF(H213="Yes",1,2),IF(SUMIFS(WhatIf!$G:$G,WhatIf!$A:$A,H$1,WhatIf!$B:$B,H213)&lt;=price_limit,IF(H213="Yes",1,2),"")),""))</f>
        <v/>
      </c>
      <c r="AR213" s="73" t="str">
        <f>IF(OR(I213="",VLOOKUP(I$1,Services!$A$1:$B$19,2,0)="Exclude"),"",IF($D213=1,IF(OR(price_limit="",price_limit="No Limit"),IF(I213="Yes",1,2),IF(SUMIFS(WhatIf!$G:$G,WhatIf!$A:$A,I$1,WhatIf!$B:$B,I213)&lt;=price_limit,IF(I213="Yes",1,2),"")),""))</f>
        <v/>
      </c>
      <c r="AS213" s="73" t="str">
        <f>IF(OR(J213="",VLOOKUP(J$1,Services!$A$1:$B$19,2,0)="Exclude"),"",IF($D213=1,IF(OR(price_limit="",price_limit="No Limit"),IF(J213="Yes",1,2),IF(SUMIFS(WhatIf!$G:$G,WhatIf!$A:$A,J$1,WhatIf!$B:$B,J213)&lt;=price_limit,IF(J213="Yes",1,2),"")),""))</f>
        <v/>
      </c>
      <c r="AT213" s="73" t="str">
        <f>IF(OR(K213="",VLOOKUP(K$1,Services!$A$1:$B$19,2,0)="Exclude"),"",IF($D213=1,IF(OR(price_limit="",price_limit="No Limit"),IF(K213="Yes",1,2),IF(SUMIFS(WhatIf!$G:$G,WhatIf!$A:$A,K$1,WhatIf!$B:$B,K213)&lt;=price_limit,IF(K213="Yes",1,2),"")),""))</f>
        <v/>
      </c>
      <c r="AU213" s="73" t="str">
        <f>IF(OR(L213="",VLOOKUP(L$1,Services!$A$1:$B$19,2,0)="Exclude"),"",IF($D213=1,IF(OR(price_limit="",price_limit="No Limit"),IF(L213="Yes",1,2),IF(SUMIFS(WhatIf!$G:$G,WhatIf!$A:$A,L$1,WhatIf!$B:$B,L213)&lt;=price_limit,IF(L213="Yes",1,2),"")),""))</f>
        <v/>
      </c>
      <c r="AV213" s="73" t="str">
        <f>IF(OR(M213="",VLOOKUP(M$1,Services!$A$1:$B$19,2,0)="Exclude"),"",IF($D213=1,IF(OR(price_limit="",price_limit="No Limit"),IF(M213="Yes",1,2),IF(SUMIFS(WhatIf!$G:$G,WhatIf!$A:$A,M$1,WhatIf!$B:$B,M213)&lt;=price_limit,IF(M213="Yes",1,2),"")),""))</f>
        <v/>
      </c>
      <c r="AW213" s="73" t="str">
        <f>IF(OR(N213="",VLOOKUP(N$1,Services!$A$1:$B$19,2,0)="Exclude"),"",IF($D213=1,IF(OR(price_limit="",price_limit="No Limit"),IF(N213="Yes",1,2),IF(SUMIFS(WhatIf!$G:$G,WhatIf!$A:$A,N$1,WhatIf!$B:$B,N213)&lt;=price_limit,IF(N213="Yes",1,2),"")),""))</f>
        <v/>
      </c>
      <c r="AX213" s="73" t="str">
        <f>IF(OR(O213="",VLOOKUP(O$1,Services!$A$1:$B$19,2,0)="Exclude"),"",IF($D213=1,IF(OR(price_limit="",price_limit="No Limit"),IF(O213="Yes",1,2),IF(SUMIFS(WhatIf!$G:$G,WhatIf!$A:$A,O$1,WhatIf!$B:$B,O213)&lt;=price_limit,IF(O213="Yes",1,2),"")),""))</f>
        <v/>
      </c>
      <c r="AY213" s="73" t="str">
        <f>IF(OR(P213="",VLOOKUP(P$1,Services!$A$1:$B$19,2,0)="Exclude"),"",IF($D213=1,IF(OR(price_limit="",price_limit="No Limit"),IF(P213="Yes",1,2),IF(SUMIFS(WhatIf!$G:$G,WhatIf!$A:$A,P$1,WhatIf!$B:$B,P213)&lt;=price_limit,IF(P213="Yes",1,2),"")),""))</f>
        <v/>
      </c>
      <c r="AZ213" s="73" t="str">
        <f>IF(OR(Q213="",VLOOKUP(Q$1,Services!$A$1:$B$19,2,0)="Exclude"),"",IF($D213=1,IF(OR(price_limit="",price_limit="No Limit"),IF(Q213="Yes",1,2),IF(SUMIFS(WhatIf!$G:$G,WhatIf!$A:$A,Q$1,WhatIf!$B:$B,Q213)&lt;=price_limit,IF(Q213="Yes",1,2),"")),""))</f>
        <v/>
      </c>
      <c r="BA213" s="73" t="str">
        <f>IF(OR(R213="",VLOOKUP(R$1,Services!$A$1:$B$19,2,0)="Exclude"),"",IF($D213=1,IF(OR(price_limit="",price_limit="No Limit"),IF(R213="Yes",1,2),IF(SUMIFS(WhatIf!$G:$G,WhatIf!$A:$A,R$1,WhatIf!$B:$B,R213)&lt;=price_limit,IF(R213="Yes",1,2),"")),""))</f>
        <v/>
      </c>
      <c r="BB213" s="73" t="str">
        <f>IF(OR(S213="",VLOOKUP(S$1,Services!$A$1:$B$19,2,0)="Exclude"),"",IF($D213=1,IF(OR(price_limit="",price_limit="No Limit"),IF(S213="Yes",1,2),IF(SUMIFS(WhatIf!$G:$G,WhatIf!$A:$A,S$1,WhatIf!$B:$B,S213)&lt;=price_limit,IF(S213="Yes",1,2),"")),""))</f>
        <v/>
      </c>
      <c r="BC213" s="73" t="str">
        <f>IF(OR(T213="",VLOOKUP(T$1,Services!$A$1:$B$19,2,0)="Exclude"),"",IF($D213=1,IF(OR(price_limit="",price_limit="No Limit"),IF(T213="Yes",1,2),IF(SUMIFS(WhatIf!$G:$G,WhatIf!$A:$A,T$1,WhatIf!$B:$B,T213)&lt;=price_limit,IF(T213="Yes",1,2),"")),""))</f>
        <v/>
      </c>
      <c r="BD213" s="73" t="str">
        <f>IF(OR(U213="",VLOOKUP(U$1,Services!$A$1:$B$19,2,0)="Exclude"),"",IF($D213=1,IF(OR(price_limit="",price_limit="No Limit"),IF(U213="Yes",1,2),IF(SUMIFS(WhatIf!$G:$G,WhatIf!$A:$A,U$1,WhatIf!$B:$B,U213)&lt;=price_limit,IF(U213="Yes",1,2),"")),""))</f>
        <v/>
      </c>
      <c r="BE213" s="3">
        <f t="shared" si="16"/>
        <v>0</v>
      </c>
      <c r="BF213" s="3">
        <f t="shared" si="17"/>
        <v>0</v>
      </c>
      <c r="BG213" s="3">
        <f>IF(MID(highlight_pick,1,1)="#",IF(INDEX(Analysis!$C$7:$E$7,1,VALUE(MID(highlight_pick,2,1)))&lt;&gt;"",IF(INDEX($A213:$BI213,1,MATCH(INDEX(Analysis!$C$7:$E$7,1,VALUE(MID(highlight_pick,2,1))),$1:$1,0))="",0,IF(INDEX($A213:$BI213,1,MATCH(INDEX(Analysis!$C$7:$E$7,1,VALUE(MID(highlight_pick,2,1))),$1:$1,0))="Yes",1,IF(ISNUMBER(SEARCH(INDEX($A213:$BI213,1,MATCH(INDEX(Analysis!$C$7:$E$7,1,VALUE(MID(highlight_pick,2,1))),$1:$1,0)),INDEX(Analysis!$C$9:$E$9,1,VALUE(MID(highlight_pick,2,1))))),2,0))),0),0)</f>
        <v>0</v>
      </c>
      <c r="BH213" s="3">
        <f>IF(MID(highlight_pick,1,1)="#",IF(INDEX(Analysis!$C$10:$E$10,1,VALUE(MID(highlight_pick,2,1)))&lt;&gt;"",IF(INDEX($A213:$BI213,1,MATCH(INDEX(Analysis!$C$10:$E$10,1,VALUE(MID(highlight_pick,2,1))),$1:$1,0))="",0,IF(INDEX($A213:$BI213,1,MATCH(INDEX(Analysis!$C$10:$E$10,1,VALUE(MID(highlight_pick,2,1))),$1:$1,0))="Yes",1,IF(ISNUMBER(SEARCH(INDEX($A213:$BI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row>
    <row r="214" spans="1:61" x14ac:dyDescent="0.3">
      <c r="A214" s="19" t="s">
        <v>874</v>
      </c>
      <c r="C214" s="4" t="s">
        <v>205</v>
      </c>
      <c r="D214" s="3" t="str">
        <f t="shared" ca="1" si="14"/>
        <v/>
      </c>
      <c r="T214" s="5" t="s">
        <v>255</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5"/>
        <v/>
      </c>
      <c r="AN214" s="73" t="str">
        <f>IF(OR(E214="",VLOOKUP(E$1,Services!$A$1:$B$19,2,0)="Exclude"),"",IF($D214=1,IF(OR(price_limit="",price_limit="No Limit"),IF(E214="Yes",1,2),IF(SUMIFS(WhatIf!$G:$G,WhatIf!$A:$A,E$1,WhatIf!$B:$B,E214)&lt;=price_limit,IF(E214="Yes",1,2),"")),""))</f>
        <v/>
      </c>
      <c r="AO214" s="73" t="str">
        <f>IF(OR(F214="",VLOOKUP(F$1,Services!$A$1:$B$19,2,0)="Exclude"),"",IF($D214=1,IF(OR(price_limit="",price_limit="No Limit"),IF(F214="Yes",1,2),IF(SUMIFS(WhatIf!$G:$G,WhatIf!$A:$A,F$1,WhatIf!$B:$B,F214)&lt;=price_limit,IF(F214="Yes",1,2),"")),""))</f>
        <v/>
      </c>
      <c r="AP214" s="73" t="str">
        <f>IF(OR(G214="",VLOOKUP(G$1,Services!$A$1:$B$19,2,0)="Exclude"),"",IF($D214=1,IF(OR(price_limit="",price_limit="No Limit"),IF(G214="Yes",1,2),IF(SUMIFS(WhatIf!$G:$G,WhatIf!$A:$A,G$1,WhatIf!$B:$B,G214)&lt;=price_limit,IF(G214="Yes",1,2),"")),""))</f>
        <v/>
      </c>
      <c r="AQ214" s="73" t="str">
        <f>IF(OR(H214="",VLOOKUP(H$1,Services!$A$1:$B$19,2,0)="Exclude"),"",IF($D214=1,IF(OR(price_limit="",price_limit="No Limit"),IF(H214="Yes",1,2),IF(SUMIFS(WhatIf!$G:$G,WhatIf!$A:$A,H$1,WhatIf!$B:$B,H214)&lt;=price_limit,IF(H214="Yes",1,2),"")),""))</f>
        <v/>
      </c>
      <c r="AR214" s="73" t="str">
        <f>IF(OR(I214="",VLOOKUP(I$1,Services!$A$1:$B$19,2,0)="Exclude"),"",IF($D214=1,IF(OR(price_limit="",price_limit="No Limit"),IF(I214="Yes",1,2),IF(SUMIFS(WhatIf!$G:$G,WhatIf!$A:$A,I$1,WhatIf!$B:$B,I214)&lt;=price_limit,IF(I214="Yes",1,2),"")),""))</f>
        <v/>
      </c>
      <c r="AS214" s="73" t="str">
        <f>IF(OR(J214="",VLOOKUP(J$1,Services!$A$1:$B$19,2,0)="Exclude"),"",IF($D214=1,IF(OR(price_limit="",price_limit="No Limit"),IF(J214="Yes",1,2),IF(SUMIFS(WhatIf!$G:$G,WhatIf!$A:$A,J$1,WhatIf!$B:$B,J214)&lt;=price_limit,IF(J214="Yes",1,2),"")),""))</f>
        <v/>
      </c>
      <c r="AT214" s="73" t="str">
        <f>IF(OR(K214="",VLOOKUP(K$1,Services!$A$1:$B$19,2,0)="Exclude"),"",IF($D214=1,IF(OR(price_limit="",price_limit="No Limit"),IF(K214="Yes",1,2),IF(SUMIFS(WhatIf!$G:$G,WhatIf!$A:$A,K$1,WhatIf!$B:$B,K214)&lt;=price_limit,IF(K214="Yes",1,2),"")),""))</f>
        <v/>
      </c>
      <c r="AU214" s="73" t="str">
        <f>IF(OR(L214="",VLOOKUP(L$1,Services!$A$1:$B$19,2,0)="Exclude"),"",IF($D214=1,IF(OR(price_limit="",price_limit="No Limit"),IF(L214="Yes",1,2),IF(SUMIFS(WhatIf!$G:$G,WhatIf!$A:$A,L$1,WhatIf!$B:$B,L214)&lt;=price_limit,IF(L214="Yes",1,2),"")),""))</f>
        <v/>
      </c>
      <c r="AV214" s="73" t="str">
        <f>IF(OR(M214="",VLOOKUP(M$1,Services!$A$1:$B$19,2,0)="Exclude"),"",IF($D214=1,IF(OR(price_limit="",price_limit="No Limit"),IF(M214="Yes",1,2),IF(SUMIFS(WhatIf!$G:$G,WhatIf!$A:$A,M$1,WhatIf!$B:$B,M214)&lt;=price_limit,IF(M214="Yes",1,2),"")),""))</f>
        <v/>
      </c>
      <c r="AW214" s="73" t="str">
        <f>IF(OR(N214="",VLOOKUP(N$1,Services!$A$1:$B$19,2,0)="Exclude"),"",IF($D214=1,IF(OR(price_limit="",price_limit="No Limit"),IF(N214="Yes",1,2),IF(SUMIFS(WhatIf!$G:$G,WhatIf!$A:$A,N$1,WhatIf!$B:$B,N214)&lt;=price_limit,IF(N214="Yes",1,2),"")),""))</f>
        <v/>
      </c>
      <c r="AX214" s="73" t="str">
        <f>IF(OR(O214="",VLOOKUP(O$1,Services!$A$1:$B$19,2,0)="Exclude"),"",IF($D214=1,IF(OR(price_limit="",price_limit="No Limit"),IF(O214="Yes",1,2),IF(SUMIFS(WhatIf!$G:$G,WhatIf!$A:$A,O$1,WhatIf!$B:$B,O214)&lt;=price_limit,IF(O214="Yes",1,2),"")),""))</f>
        <v/>
      </c>
      <c r="AY214" s="73" t="str">
        <f>IF(OR(P214="",VLOOKUP(P$1,Services!$A$1:$B$19,2,0)="Exclude"),"",IF($D214=1,IF(OR(price_limit="",price_limit="No Limit"),IF(P214="Yes",1,2),IF(SUMIFS(WhatIf!$G:$G,WhatIf!$A:$A,P$1,WhatIf!$B:$B,P214)&lt;=price_limit,IF(P214="Yes",1,2),"")),""))</f>
        <v/>
      </c>
      <c r="AZ214" s="73" t="str">
        <f>IF(OR(Q214="",VLOOKUP(Q$1,Services!$A$1:$B$19,2,0)="Exclude"),"",IF($D214=1,IF(OR(price_limit="",price_limit="No Limit"),IF(Q214="Yes",1,2),IF(SUMIFS(WhatIf!$G:$G,WhatIf!$A:$A,Q$1,WhatIf!$B:$B,Q214)&lt;=price_limit,IF(Q214="Yes",1,2),"")),""))</f>
        <v/>
      </c>
      <c r="BA214" s="73" t="str">
        <f>IF(OR(R214="",VLOOKUP(R$1,Services!$A$1:$B$19,2,0)="Exclude"),"",IF($D214=1,IF(OR(price_limit="",price_limit="No Limit"),IF(R214="Yes",1,2),IF(SUMIFS(WhatIf!$G:$G,WhatIf!$A:$A,R$1,WhatIf!$B:$B,R214)&lt;=price_limit,IF(R214="Yes",1,2),"")),""))</f>
        <v/>
      </c>
      <c r="BB214" s="73" t="str">
        <f>IF(OR(S214="",VLOOKUP(S$1,Services!$A$1:$B$19,2,0)="Exclude"),"",IF($D214=1,IF(OR(price_limit="",price_limit="No Limit"),IF(S214="Yes",1,2),IF(SUMIFS(WhatIf!$G:$G,WhatIf!$A:$A,S$1,WhatIf!$B:$B,S214)&lt;=price_limit,IF(S214="Yes",1,2),"")),""))</f>
        <v/>
      </c>
      <c r="BC214" s="73" t="str">
        <f ca="1">IF(OR(T214="",VLOOKUP(T$1,Services!$A$1:$B$19,2,0)="Exclude"),"",IF($D214=1,IF(OR(price_limit="",price_limit="No Limit"),IF(T214="Yes",1,2),IF(SUMIFS(WhatIf!$G:$G,WhatIf!$A:$A,T$1,WhatIf!$B:$B,T214)&lt;=price_limit,IF(T214="Yes",1,2),"")),""))</f>
        <v/>
      </c>
      <c r="BD214" s="73" t="str">
        <f>IF(OR(U214="",VLOOKUP(U$1,Services!$A$1:$B$19,2,0)="Exclude"),"",IF($D214=1,IF(OR(price_limit="",price_limit="No Limit"),IF(U214="Yes",1,2),IF(SUMIFS(WhatIf!$G:$G,WhatIf!$A:$A,U$1,WhatIf!$B:$B,U214)&lt;=price_limit,IF(U214="Yes",1,2),"")),""))</f>
        <v/>
      </c>
      <c r="BE214" s="3">
        <f t="shared" si="16"/>
        <v>0</v>
      </c>
      <c r="BF214" s="3">
        <f t="shared" si="17"/>
        <v>0</v>
      </c>
      <c r="BG214" s="3">
        <f>IF(MID(highlight_pick,1,1)="#",IF(INDEX(Analysis!$C$7:$E$7,1,VALUE(MID(highlight_pick,2,1)))&lt;&gt;"",IF(INDEX($A214:$BI214,1,MATCH(INDEX(Analysis!$C$7:$E$7,1,VALUE(MID(highlight_pick,2,1))),$1:$1,0))="",0,IF(INDEX($A214:$BI214,1,MATCH(INDEX(Analysis!$C$7:$E$7,1,VALUE(MID(highlight_pick,2,1))),$1:$1,0))="Yes",1,IF(ISNUMBER(SEARCH(INDEX($A214:$BI214,1,MATCH(INDEX(Analysis!$C$7:$E$7,1,VALUE(MID(highlight_pick,2,1))),$1:$1,0)),INDEX(Analysis!$C$9:$E$9,1,VALUE(MID(highlight_pick,2,1))))),2,0))),0),0)</f>
        <v>0</v>
      </c>
      <c r="BH214" s="3">
        <f>IF(MID(highlight_pick,1,1)="#",IF(INDEX(Analysis!$C$10:$E$10,1,VALUE(MID(highlight_pick,2,1)))&lt;&gt;"",IF(INDEX($A214:$BI214,1,MATCH(INDEX(Analysis!$C$10:$E$10,1,VALUE(MID(highlight_pick,2,1))),$1:$1,0))="",0,IF(INDEX($A214:$BI214,1,MATCH(INDEX(Analysis!$C$10:$E$10,1,VALUE(MID(highlight_pick,2,1))),$1:$1,0))="Yes",1,IF(ISNUMBER(SEARCH(INDEX($A214:$BI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row>
    <row r="215" spans="1:61" ht="24.9" x14ac:dyDescent="0.3">
      <c r="A215" s="19" t="s">
        <v>603</v>
      </c>
      <c r="C215" s="4" t="s">
        <v>482</v>
      </c>
      <c r="D215" s="3" t="str">
        <f t="shared" ca="1" si="14"/>
        <v/>
      </c>
      <c r="F215" s="5" t="s">
        <v>559</v>
      </c>
      <c r="G215" s="5" t="s">
        <v>559</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5"/>
        <v/>
      </c>
      <c r="AN215" s="73" t="str">
        <f>IF(OR(E215="",VLOOKUP(E$1,Services!$A$1:$B$19,2,0)="Exclude"),"",IF($D215=1,IF(OR(price_limit="",price_limit="No Limit"),IF(E215="Yes",1,2),IF(SUMIFS(WhatIf!$G:$G,WhatIf!$A:$A,E$1,WhatIf!$B:$B,E215)&lt;=price_limit,IF(E215="Yes",1,2),"")),""))</f>
        <v/>
      </c>
      <c r="AO215" s="73" t="str">
        <f ca="1">IF(OR(F215="",VLOOKUP(F$1,Services!$A$1:$B$19,2,0)="Exclude"),"",IF($D215=1,IF(OR(price_limit="",price_limit="No Limit"),IF(F215="Yes",1,2),IF(SUMIFS(WhatIf!$G:$G,WhatIf!$A:$A,F$1,WhatIf!$B:$B,F215)&lt;=price_limit,IF(F215="Yes",1,2),"")),""))</f>
        <v/>
      </c>
      <c r="AP215" s="73" t="str">
        <f ca="1">IF(OR(G215="",VLOOKUP(G$1,Services!$A$1:$B$19,2,0)="Exclude"),"",IF($D215=1,IF(OR(price_limit="",price_limit="No Limit"),IF(G215="Yes",1,2),IF(SUMIFS(WhatIf!$G:$G,WhatIf!$A:$A,G$1,WhatIf!$B:$B,G215)&lt;=price_limit,IF(G215="Yes",1,2),"")),""))</f>
        <v/>
      </c>
      <c r="AQ215" s="73" t="str">
        <f>IF(OR(H215="",VLOOKUP(H$1,Services!$A$1:$B$19,2,0)="Exclude"),"",IF($D215=1,IF(OR(price_limit="",price_limit="No Limit"),IF(H215="Yes",1,2),IF(SUMIFS(WhatIf!$G:$G,WhatIf!$A:$A,H$1,WhatIf!$B:$B,H215)&lt;=price_limit,IF(H215="Yes",1,2),"")),""))</f>
        <v/>
      </c>
      <c r="AR215" s="73" t="str">
        <f>IF(OR(I215="",VLOOKUP(I$1,Services!$A$1:$B$19,2,0)="Exclude"),"",IF($D215=1,IF(OR(price_limit="",price_limit="No Limit"),IF(I215="Yes",1,2),IF(SUMIFS(WhatIf!$G:$G,WhatIf!$A:$A,I$1,WhatIf!$B:$B,I215)&lt;=price_limit,IF(I215="Yes",1,2),"")),""))</f>
        <v/>
      </c>
      <c r="AS215" s="73" t="str">
        <f>IF(OR(J215="",VLOOKUP(J$1,Services!$A$1:$B$19,2,0)="Exclude"),"",IF($D215=1,IF(OR(price_limit="",price_limit="No Limit"),IF(J215="Yes",1,2),IF(SUMIFS(WhatIf!$G:$G,WhatIf!$A:$A,J$1,WhatIf!$B:$B,J215)&lt;=price_limit,IF(J215="Yes",1,2),"")),""))</f>
        <v/>
      </c>
      <c r="AT215" s="73" t="str">
        <f>IF(OR(K215="",VLOOKUP(K$1,Services!$A$1:$B$19,2,0)="Exclude"),"",IF($D215=1,IF(OR(price_limit="",price_limit="No Limit"),IF(K215="Yes",1,2),IF(SUMIFS(WhatIf!$G:$G,WhatIf!$A:$A,K$1,WhatIf!$B:$B,K215)&lt;=price_limit,IF(K215="Yes",1,2),"")),""))</f>
        <v/>
      </c>
      <c r="AU215" s="73" t="str">
        <f>IF(OR(L215="",VLOOKUP(L$1,Services!$A$1:$B$19,2,0)="Exclude"),"",IF($D215=1,IF(OR(price_limit="",price_limit="No Limit"),IF(L215="Yes",1,2),IF(SUMIFS(WhatIf!$G:$G,WhatIf!$A:$A,L$1,WhatIf!$B:$B,L215)&lt;=price_limit,IF(L215="Yes",1,2),"")),""))</f>
        <v/>
      </c>
      <c r="AV215" s="73" t="str">
        <f>IF(OR(M215="",VLOOKUP(M$1,Services!$A$1:$B$19,2,0)="Exclude"),"",IF($D215=1,IF(OR(price_limit="",price_limit="No Limit"),IF(M215="Yes",1,2),IF(SUMIFS(WhatIf!$G:$G,WhatIf!$A:$A,M$1,WhatIf!$B:$B,M215)&lt;=price_limit,IF(M215="Yes",1,2),"")),""))</f>
        <v/>
      </c>
      <c r="AW215" s="73" t="str">
        <f>IF(OR(N215="",VLOOKUP(N$1,Services!$A$1:$B$19,2,0)="Exclude"),"",IF($D215=1,IF(OR(price_limit="",price_limit="No Limit"),IF(N215="Yes",1,2),IF(SUMIFS(WhatIf!$G:$G,WhatIf!$A:$A,N$1,WhatIf!$B:$B,N215)&lt;=price_limit,IF(N215="Yes",1,2),"")),""))</f>
        <v/>
      </c>
      <c r="AX215" s="73" t="str">
        <f>IF(OR(O215="",VLOOKUP(O$1,Services!$A$1:$B$19,2,0)="Exclude"),"",IF($D215=1,IF(OR(price_limit="",price_limit="No Limit"),IF(O215="Yes",1,2),IF(SUMIFS(WhatIf!$G:$G,WhatIf!$A:$A,O$1,WhatIf!$B:$B,O215)&lt;=price_limit,IF(O215="Yes",1,2),"")),""))</f>
        <v/>
      </c>
      <c r="AY215" s="73" t="str">
        <f>IF(OR(P215="",VLOOKUP(P$1,Services!$A$1:$B$19,2,0)="Exclude"),"",IF($D215=1,IF(OR(price_limit="",price_limit="No Limit"),IF(P215="Yes",1,2),IF(SUMIFS(WhatIf!$G:$G,WhatIf!$A:$A,P$1,WhatIf!$B:$B,P215)&lt;=price_limit,IF(P215="Yes",1,2),"")),""))</f>
        <v/>
      </c>
      <c r="AZ215" s="73" t="str">
        <f>IF(OR(Q215="",VLOOKUP(Q$1,Services!$A$1:$B$19,2,0)="Exclude"),"",IF($D215=1,IF(OR(price_limit="",price_limit="No Limit"),IF(Q215="Yes",1,2),IF(SUMIFS(WhatIf!$G:$G,WhatIf!$A:$A,Q$1,WhatIf!$B:$B,Q215)&lt;=price_limit,IF(Q215="Yes",1,2),"")),""))</f>
        <v/>
      </c>
      <c r="BA215" s="73" t="str">
        <f>IF(OR(R215="",VLOOKUP(R$1,Services!$A$1:$B$19,2,0)="Exclude"),"",IF($D215=1,IF(OR(price_limit="",price_limit="No Limit"),IF(R215="Yes",1,2),IF(SUMIFS(WhatIf!$G:$G,WhatIf!$A:$A,R$1,WhatIf!$B:$B,R215)&lt;=price_limit,IF(R215="Yes",1,2),"")),""))</f>
        <v/>
      </c>
      <c r="BB215" s="73" t="str">
        <f>IF(OR(S215="",VLOOKUP(S$1,Services!$A$1:$B$19,2,0)="Exclude"),"",IF($D215=1,IF(OR(price_limit="",price_limit="No Limit"),IF(S215="Yes",1,2),IF(SUMIFS(WhatIf!$G:$G,WhatIf!$A:$A,S$1,WhatIf!$B:$B,S215)&lt;=price_limit,IF(S215="Yes",1,2),"")),""))</f>
        <v/>
      </c>
      <c r="BC215" s="73" t="str">
        <f>IF(OR(T215="",VLOOKUP(T$1,Services!$A$1:$B$19,2,0)="Exclude"),"",IF($D215=1,IF(OR(price_limit="",price_limit="No Limit"),IF(T215="Yes",1,2),IF(SUMIFS(WhatIf!$G:$G,WhatIf!$A:$A,T$1,WhatIf!$B:$B,T215)&lt;=price_limit,IF(T215="Yes",1,2),"")),""))</f>
        <v/>
      </c>
      <c r="BD215" s="73" t="str">
        <f>IF(OR(U215="",VLOOKUP(U$1,Services!$A$1:$B$19,2,0)="Exclude"),"",IF($D215=1,IF(OR(price_limit="",price_limit="No Limit"),IF(U215="Yes",1,2),IF(SUMIFS(WhatIf!$G:$G,WhatIf!$A:$A,U$1,WhatIf!$B:$B,U215)&lt;=price_limit,IF(U215="Yes",1,2),"")),""))</f>
        <v/>
      </c>
      <c r="BE215" s="3">
        <f t="shared" si="16"/>
        <v>0</v>
      </c>
      <c r="BF215" s="3">
        <f t="shared" si="17"/>
        <v>0</v>
      </c>
      <c r="BG215" s="3">
        <f>IF(MID(highlight_pick,1,1)="#",IF(INDEX(Analysis!$C$7:$E$7,1,VALUE(MID(highlight_pick,2,1)))&lt;&gt;"",IF(INDEX($A215:$BI215,1,MATCH(INDEX(Analysis!$C$7:$E$7,1,VALUE(MID(highlight_pick,2,1))),$1:$1,0))="",0,IF(INDEX($A215:$BI215,1,MATCH(INDEX(Analysis!$C$7:$E$7,1,VALUE(MID(highlight_pick,2,1))),$1:$1,0))="Yes",1,IF(ISNUMBER(SEARCH(INDEX($A215:$BI215,1,MATCH(INDEX(Analysis!$C$7:$E$7,1,VALUE(MID(highlight_pick,2,1))),$1:$1,0)),INDEX(Analysis!$C$9:$E$9,1,VALUE(MID(highlight_pick,2,1))))),2,0))),0),0)</f>
        <v>0</v>
      </c>
      <c r="BH215" s="3">
        <f>IF(MID(highlight_pick,1,1)="#",IF(INDEX(Analysis!$C$10:$E$10,1,VALUE(MID(highlight_pick,2,1)))&lt;&gt;"",IF(INDEX($A215:$BI215,1,MATCH(INDEX(Analysis!$C$10:$E$10,1,VALUE(MID(highlight_pick,2,1))),$1:$1,0))="",0,IF(INDEX($A215:$BI215,1,MATCH(INDEX(Analysis!$C$10:$E$10,1,VALUE(MID(highlight_pick,2,1))),$1:$1,0))="Yes",1,IF(ISNUMBER(SEARCH(INDEX($A215:$BI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row>
    <row r="216" spans="1:61" x14ac:dyDescent="0.3">
      <c r="A216" s="19" t="s">
        <v>45</v>
      </c>
      <c r="B216" s="4" t="s">
        <v>247</v>
      </c>
      <c r="C216" s="4" t="s">
        <v>291</v>
      </c>
      <c r="D216" s="3" t="str">
        <f t="shared" ca="1" si="14"/>
        <v/>
      </c>
      <c r="E216" s="5" t="s">
        <v>1</v>
      </c>
      <c r="F216" s="5" t="s">
        <v>1</v>
      </c>
      <c r="G216" s="5" t="s">
        <v>1</v>
      </c>
      <c r="K216" s="5" t="s">
        <v>1</v>
      </c>
      <c r="L216" s="5" t="s">
        <v>1</v>
      </c>
      <c r="M216" s="5" t="s">
        <v>1</v>
      </c>
      <c r="O216" s="6" t="s">
        <v>1</v>
      </c>
      <c r="P216" s="6"/>
      <c r="Q216" s="6" t="s">
        <v>317</v>
      </c>
      <c r="R216" s="6" t="s">
        <v>1</v>
      </c>
      <c r="S216" s="5" t="s">
        <v>1</v>
      </c>
      <c r="U216" s="5" t="s">
        <v>1</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5"/>
        <v/>
      </c>
      <c r="AN216" s="73" t="str">
        <f ca="1">IF(OR(E216="",VLOOKUP(E$1,Services!$A$1:$B$19,2,0)="Exclude"),"",IF($D216=1,IF(OR(price_limit="",price_limit="No Limit"),IF(E216="Yes",1,2),IF(SUMIFS(WhatIf!$G:$G,WhatIf!$A:$A,E$1,WhatIf!$B:$B,E216)&lt;=price_limit,IF(E216="Yes",1,2),"")),""))</f>
        <v/>
      </c>
      <c r="AO216" s="73" t="str">
        <f ca="1">IF(OR(F216="",VLOOKUP(F$1,Services!$A$1:$B$19,2,0)="Exclude"),"",IF($D216=1,IF(OR(price_limit="",price_limit="No Limit"),IF(F216="Yes",1,2),IF(SUMIFS(WhatIf!$G:$G,WhatIf!$A:$A,F$1,WhatIf!$B:$B,F216)&lt;=price_limit,IF(F216="Yes",1,2),"")),""))</f>
        <v/>
      </c>
      <c r="AP216" s="73" t="str">
        <f ca="1">IF(OR(G216="",VLOOKUP(G$1,Services!$A$1:$B$19,2,0)="Exclude"),"",IF($D216=1,IF(OR(price_limit="",price_limit="No Limit"),IF(G216="Yes",1,2),IF(SUMIFS(WhatIf!$G:$G,WhatIf!$A:$A,G$1,WhatIf!$B:$B,G216)&lt;=price_limit,IF(G216="Yes",1,2),"")),""))</f>
        <v/>
      </c>
      <c r="AQ216" s="73" t="str">
        <f>IF(OR(H216="",VLOOKUP(H$1,Services!$A$1:$B$19,2,0)="Exclude"),"",IF($D216=1,IF(OR(price_limit="",price_limit="No Limit"),IF(H216="Yes",1,2),IF(SUMIFS(WhatIf!$G:$G,WhatIf!$A:$A,H$1,WhatIf!$B:$B,H216)&lt;=price_limit,IF(H216="Yes",1,2),"")),""))</f>
        <v/>
      </c>
      <c r="AR216" s="73" t="str">
        <f>IF(OR(I216="",VLOOKUP(I$1,Services!$A$1:$B$19,2,0)="Exclude"),"",IF($D216=1,IF(OR(price_limit="",price_limit="No Limit"),IF(I216="Yes",1,2),IF(SUMIFS(WhatIf!$G:$G,WhatIf!$A:$A,I$1,WhatIf!$B:$B,I216)&lt;=price_limit,IF(I216="Yes",1,2),"")),""))</f>
        <v/>
      </c>
      <c r="AS216" s="73" t="str">
        <f>IF(OR(J216="",VLOOKUP(J$1,Services!$A$1:$B$19,2,0)="Exclude"),"",IF($D216=1,IF(OR(price_limit="",price_limit="No Limit"),IF(J216="Yes",1,2),IF(SUMIFS(WhatIf!$G:$G,WhatIf!$A:$A,J$1,WhatIf!$B:$B,J216)&lt;=price_limit,IF(J216="Yes",1,2),"")),""))</f>
        <v/>
      </c>
      <c r="AT216" s="73" t="str">
        <f ca="1">IF(OR(K216="",VLOOKUP(K$1,Services!$A$1:$B$19,2,0)="Exclude"),"",IF($D216=1,IF(OR(price_limit="",price_limit="No Limit"),IF(K216="Yes",1,2),IF(SUMIFS(WhatIf!$G:$G,WhatIf!$A:$A,K$1,WhatIf!$B:$B,K216)&lt;=price_limit,IF(K216="Yes",1,2),"")),""))</f>
        <v/>
      </c>
      <c r="AU216" s="73" t="str">
        <f ca="1">IF(OR(L216="",VLOOKUP(L$1,Services!$A$1:$B$19,2,0)="Exclude"),"",IF($D216=1,IF(OR(price_limit="",price_limit="No Limit"),IF(L216="Yes",1,2),IF(SUMIFS(WhatIf!$G:$G,WhatIf!$A:$A,L$1,WhatIf!$B:$B,L216)&lt;=price_limit,IF(L216="Yes",1,2),"")),""))</f>
        <v/>
      </c>
      <c r="AV216" s="73" t="str">
        <f ca="1">IF(OR(M216="",VLOOKUP(M$1,Services!$A$1:$B$19,2,0)="Exclude"),"",IF($D216=1,IF(OR(price_limit="",price_limit="No Limit"),IF(M216="Yes",1,2),IF(SUMIFS(WhatIf!$G:$G,WhatIf!$A:$A,M$1,WhatIf!$B:$B,M216)&lt;=price_limit,IF(M216="Yes",1,2),"")),""))</f>
        <v/>
      </c>
      <c r="AW216" s="73" t="str">
        <f>IF(OR(N216="",VLOOKUP(N$1,Services!$A$1:$B$19,2,0)="Exclude"),"",IF($D216=1,IF(OR(price_limit="",price_limit="No Limit"),IF(N216="Yes",1,2),IF(SUMIFS(WhatIf!$G:$G,WhatIf!$A:$A,N$1,WhatIf!$B:$B,N216)&lt;=price_limit,IF(N216="Yes",1,2),"")),""))</f>
        <v/>
      </c>
      <c r="AX216" s="73" t="str">
        <f ca="1">IF(OR(O216="",VLOOKUP(O$1,Services!$A$1:$B$19,2,0)="Exclude"),"",IF($D216=1,IF(OR(price_limit="",price_limit="No Limit"),IF(O216="Yes",1,2),IF(SUMIFS(WhatIf!$G:$G,WhatIf!$A:$A,O$1,WhatIf!$B:$B,O216)&lt;=price_limit,IF(O216="Yes",1,2),"")),""))</f>
        <v/>
      </c>
      <c r="AY216" s="73" t="str">
        <f>IF(OR(P216="",VLOOKUP(P$1,Services!$A$1:$B$19,2,0)="Exclude"),"",IF($D216=1,IF(OR(price_limit="",price_limit="No Limit"),IF(P216="Yes",1,2),IF(SUMIFS(WhatIf!$G:$G,WhatIf!$A:$A,P$1,WhatIf!$B:$B,P216)&lt;=price_limit,IF(P216="Yes",1,2),"")),""))</f>
        <v/>
      </c>
      <c r="AZ216" s="73" t="str">
        <f ca="1">IF(OR(Q216="",VLOOKUP(Q$1,Services!$A$1:$B$19,2,0)="Exclude"),"",IF($D216=1,IF(OR(price_limit="",price_limit="No Limit"),IF(Q216="Yes",1,2),IF(SUMIFS(WhatIf!$G:$G,WhatIf!$A:$A,Q$1,WhatIf!$B:$B,Q216)&lt;=price_limit,IF(Q216="Yes",1,2),"")),""))</f>
        <v/>
      </c>
      <c r="BA216" s="73" t="str">
        <f ca="1">IF(OR(R216="",VLOOKUP(R$1,Services!$A$1:$B$19,2,0)="Exclude"),"",IF($D216=1,IF(OR(price_limit="",price_limit="No Limit"),IF(R216="Yes",1,2),IF(SUMIFS(WhatIf!$G:$G,WhatIf!$A:$A,R$1,WhatIf!$B:$B,R216)&lt;=price_limit,IF(R216="Yes",1,2),"")),""))</f>
        <v/>
      </c>
      <c r="BB216" s="73" t="str">
        <f ca="1">IF(OR(S216="",VLOOKUP(S$1,Services!$A$1:$B$19,2,0)="Exclude"),"",IF($D216=1,IF(OR(price_limit="",price_limit="No Limit"),IF(S216="Yes",1,2),IF(SUMIFS(WhatIf!$G:$G,WhatIf!$A:$A,S$1,WhatIf!$B:$B,S216)&lt;=price_limit,IF(S216="Yes",1,2),"")),""))</f>
        <v/>
      </c>
      <c r="BC216" s="73" t="str">
        <f>IF(OR(T216="",VLOOKUP(T$1,Services!$A$1:$B$19,2,0)="Exclude"),"",IF($D216=1,IF(OR(price_limit="",price_limit="No Limit"),IF(T216="Yes",1,2),IF(SUMIFS(WhatIf!$G:$G,WhatIf!$A:$A,T$1,WhatIf!$B:$B,T216)&lt;=price_limit,IF(T216="Yes",1,2),"")),""))</f>
        <v/>
      </c>
      <c r="BD216" s="73" t="str">
        <f ca="1">IF(OR(U216="",VLOOKUP(U$1,Services!$A$1:$B$19,2,0)="Exclude"),"",IF($D216=1,IF(OR(price_limit="",price_limit="No Limit"),IF(U216="Yes",1,2),IF(SUMIFS(WhatIf!$G:$G,WhatIf!$A:$A,U$1,WhatIf!$B:$B,U216)&lt;=price_limit,IF(U216="Yes",1,2),"")),""))</f>
        <v/>
      </c>
      <c r="BE216" s="3">
        <f t="shared" si="16"/>
        <v>0</v>
      </c>
      <c r="BF216" s="3">
        <f t="shared" si="17"/>
        <v>0</v>
      </c>
      <c r="BG216" s="3">
        <f>IF(MID(highlight_pick,1,1)="#",IF(INDEX(Analysis!$C$7:$E$7,1,VALUE(MID(highlight_pick,2,1)))&lt;&gt;"",IF(INDEX($A216:$BI216,1,MATCH(INDEX(Analysis!$C$7:$E$7,1,VALUE(MID(highlight_pick,2,1))),$1:$1,0))="",0,IF(INDEX($A216:$BI216,1,MATCH(INDEX(Analysis!$C$7:$E$7,1,VALUE(MID(highlight_pick,2,1))),$1:$1,0))="Yes",1,IF(ISNUMBER(SEARCH(INDEX($A216:$BI216,1,MATCH(INDEX(Analysis!$C$7:$E$7,1,VALUE(MID(highlight_pick,2,1))),$1:$1,0)),INDEX(Analysis!$C$9:$E$9,1,VALUE(MID(highlight_pick,2,1))))),2,0))),0),0)</f>
        <v>0</v>
      </c>
      <c r="BH216" s="3">
        <f>IF(MID(highlight_pick,1,1)="#",IF(INDEX(Analysis!$C$10:$E$10,1,VALUE(MID(highlight_pick,2,1)))&lt;&gt;"",IF(INDEX($A216:$BI216,1,MATCH(INDEX(Analysis!$C$10:$E$10,1,VALUE(MID(highlight_pick,2,1))),$1:$1,0))="",0,IF(INDEX($A216:$BI216,1,MATCH(INDEX(Analysis!$C$10:$E$10,1,VALUE(MID(highlight_pick,2,1))),$1:$1,0))="Yes",1,IF(ISNUMBER(SEARCH(INDEX($A216:$BI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row>
    <row r="217" spans="1:61" x14ac:dyDescent="0.3">
      <c r="A217" s="19" t="s">
        <v>786</v>
      </c>
      <c r="C217" s="4" t="s">
        <v>479</v>
      </c>
      <c r="D217" s="3" t="str">
        <f t="shared" ca="1" si="14"/>
        <v/>
      </c>
      <c r="T217" s="5" t="s">
        <v>255</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5"/>
        <v/>
      </c>
      <c r="AN217" s="73" t="str">
        <f>IF(OR(E217="",VLOOKUP(E$1,Services!$A$1:$B$19,2,0)="Exclude"),"",IF($D217=1,IF(OR(price_limit="",price_limit="No Limit"),IF(E217="Yes",1,2),IF(SUMIFS(WhatIf!$G:$G,WhatIf!$A:$A,E$1,WhatIf!$B:$B,E217)&lt;=price_limit,IF(E217="Yes",1,2),"")),""))</f>
        <v/>
      </c>
      <c r="AO217" s="73" t="str">
        <f>IF(OR(F217="",VLOOKUP(F$1,Services!$A$1:$B$19,2,0)="Exclude"),"",IF($D217=1,IF(OR(price_limit="",price_limit="No Limit"),IF(F217="Yes",1,2),IF(SUMIFS(WhatIf!$G:$G,WhatIf!$A:$A,F$1,WhatIf!$B:$B,F217)&lt;=price_limit,IF(F217="Yes",1,2),"")),""))</f>
        <v/>
      </c>
      <c r="AP217" s="73" t="str">
        <f>IF(OR(G217="",VLOOKUP(G$1,Services!$A$1:$B$19,2,0)="Exclude"),"",IF($D217=1,IF(OR(price_limit="",price_limit="No Limit"),IF(G217="Yes",1,2),IF(SUMIFS(WhatIf!$G:$G,WhatIf!$A:$A,G$1,WhatIf!$B:$B,G217)&lt;=price_limit,IF(G217="Yes",1,2),"")),""))</f>
        <v/>
      </c>
      <c r="AQ217" s="73" t="str">
        <f>IF(OR(H217="",VLOOKUP(H$1,Services!$A$1:$B$19,2,0)="Exclude"),"",IF($D217=1,IF(OR(price_limit="",price_limit="No Limit"),IF(H217="Yes",1,2),IF(SUMIFS(WhatIf!$G:$G,WhatIf!$A:$A,H$1,WhatIf!$B:$B,H217)&lt;=price_limit,IF(H217="Yes",1,2),"")),""))</f>
        <v/>
      </c>
      <c r="AR217" s="73" t="str">
        <f>IF(OR(I217="",VLOOKUP(I$1,Services!$A$1:$B$19,2,0)="Exclude"),"",IF($D217=1,IF(OR(price_limit="",price_limit="No Limit"),IF(I217="Yes",1,2),IF(SUMIFS(WhatIf!$G:$G,WhatIf!$A:$A,I$1,WhatIf!$B:$B,I217)&lt;=price_limit,IF(I217="Yes",1,2),"")),""))</f>
        <v/>
      </c>
      <c r="AS217" s="73" t="str">
        <f>IF(OR(J217="",VLOOKUP(J$1,Services!$A$1:$B$19,2,0)="Exclude"),"",IF($D217=1,IF(OR(price_limit="",price_limit="No Limit"),IF(J217="Yes",1,2),IF(SUMIFS(WhatIf!$G:$G,WhatIf!$A:$A,J$1,WhatIf!$B:$B,J217)&lt;=price_limit,IF(J217="Yes",1,2),"")),""))</f>
        <v/>
      </c>
      <c r="AT217" s="73" t="str">
        <f>IF(OR(K217="",VLOOKUP(K$1,Services!$A$1:$B$19,2,0)="Exclude"),"",IF($D217=1,IF(OR(price_limit="",price_limit="No Limit"),IF(K217="Yes",1,2),IF(SUMIFS(WhatIf!$G:$G,WhatIf!$A:$A,K$1,WhatIf!$B:$B,K217)&lt;=price_limit,IF(K217="Yes",1,2),"")),""))</f>
        <v/>
      </c>
      <c r="AU217" s="73" t="str">
        <f>IF(OR(L217="",VLOOKUP(L$1,Services!$A$1:$B$19,2,0)="Exclude"),"",IF($D217=1,IF(OR(price_limit="",price_limit="No Limit"),IF(L217="Yes",1,2),IF(SUMIFS(WhatIf!$G:$G,WhatIf!$A:$A,L$1,WhatIf!$B:$B,L217)&lt;=price_limit,IF(L217="Yes",1,2),"")),""))</f>
        <v/>
      </c>
      <c r="AV217" s="73" t="str">
        <f>IF(OR(M217="",VLOOKUP(M$1,Services!$A$1:$B$19,2,0)="Exclude"),"",IF($D217=1,IF(OR(price_limit="",price_limit="No Limit"),IF(M217="Yes",1,2),IF(SUMIFS(WhatIf!$G:$G,WhatIf!$A:$A,M$1,WhatIf!$B:$B,M217)&lt;=price_limit,IF(M217="Yes",1,2),"")),""))</f>
        <v/>
      </c>
      <c r="AW217" s="73" t="str">
        <f>IF(OR(N217="",VLOOKUP(N$1,Services!$A$1:$B$19,2,0)="Exclude"),"",IF($D217=1,IF(OR(price_limit="",price_limit="No Limit"),IF(N217="Yes",1,2),IF(SUMIFS(WhatIf!$G:$G,WhatIf!$A:$A,N$1,WhatIf!$B:$B,N217)&lt;=price_limit,IF(N217="Yes",1,2),"")),""))</f>
        <v/>
      </c>
      <c r="AX217" s="73" t="str">
        <f>IF(OR(O217="",VLOOKUP(O$1,Services!$A$1:$B$19,2,0)="Exclude"),"",IF($D217=1,IF(OR(price_limit="",price_limit="No Limit"),IF(O217="Yes",1,2),IF(SUMIFS(WhatIf!$G:$G,WhatIf!$A:$A,O$1,WhatIf!$B:$B,O217)&lt;=price_limit,IF(O217="Yes",1,2),"")),""))</f>
        <v/>
      </c>
      <c r="AY217" s="73" t="str">
        <f>IF(OR(P217="",VLOOKUP(P$1,Services!$A$1:$B$19,2,0)="Exclude"),"",IF($D217=1,IF(OR(price_limit="",price_limit="No Limit"),IF(P217="Yes",1,2),IF(SUMIFS(WhatIf!$G:$G,WhatIf!$A:$A,P$1,WhatIf!$B:$B,P217)&lt;=price_limit,IF(P217="Yes",1,2),"")),""))</f>
        <v/>
      </c>
      <c r="AZ217" s="73" t="str">
        <f>IF(OR(Q217="",VLOOKUP(Q$1,Services!$A$1:$B$19,2,0)="Exclude"),"",IF($D217=1,IF(OR(price_limit="",price_limit="No Limit"),IF(Q217="Yes",1,2),IF(SUMIFS(WhatIf!$G:$G,WhatIf!$A:$A,Q$1,WhatIf!$B:$B,Q217)&lt;=price_limit,IF(Q217="Yes",1,2),"")),""))</f>
        <v/>
      </c>
      <c r="BA217" s="73" t="str">
        <f>IF(OR(R217="",VLOOKUP(R$1,Services!$A$1:$B$19,2,0)="Exclude"),"",IF($D217=1,IF(OR(price_limit="",price_limit="No Limit"),IF(R217="Yes",1,2),IF(SUMIFS(WhatIf!$G:$G,WhatIf!$A:$A,R$1,WhatIf!$B:$B,R217)&lt;=price_limit,IF(R217="Yes",1,2),"")),""))</f>
        <v/>
      </c>
      <c r="BB217" s="73" t="str">
        <f>IF(OR(S217="",VLOOKUP(S$1,Services!$A$1:$B$19,2,0)="Exclude"),"",IF($D217=1,IF(OR(price_limit="",price_limit="No Limit"),IF(S217="Yes",1,2),IF(SUMIFS(WhatIf!$G:$G,WhatIf!$A:$A,S$1,WhatIf!$B:$B,S217)&lt;=price_limit,IF(S217="Yes",1,2),"")),""))</f>
        <v/>
      </c>
      <c r="BC217" s="73" t="str">
        <f ca="1">IF(OR(T217="",VLOOKUP(T$1,Services!$A$1:$B$19,2,0)="Exclude"),"",IF($D217=1,IF(OR(price_limit="",price_limit="No Limit"),IF(T217="Yes",1,2),IF(SUMIFS(WhatIf!$G:$G,WhatIf!$A:$A,T$1,WhatIf!$B:$B,T217)&lt;=price_limit,IF(T217="Yes",1,2),"")),""))</f>
        <v/>
      </c>
      <c r="BD217" s="73" t="str">
        <f>IF(OR(U217="",VLOOKUP(U$1,Services!$A$1:$B$19,2,0)="Exclude"),"",IF($D217=1,IF(OR(price_limit="",price_limit="No Limit"),IF(U217="Yes",1,2),IF(SUMIFS(WhatIf!$G:$G,WhatIf!$A:$A,U$1,WhatIf!$B:$B,U217)&lt;=price_limit,IF(U217="Yes",1,2),"")),""))</f>
        <v/>
      </c>
      <c r="BE217" s="3">
        <f t="shared" si="16"/>
        <v>0</v>
      </c>
      <c r="BF217" s="3">
        <f t="shared" si="17"/>
        <v>0</v>
      </c>
      <c r="BG217" s="3">
        <f>IF(MID(highlight_pick,1,1)="#",IF(INDEX(Analysis!$C$7:$E$7,1,VALUE(MID(highlight_pick,2,1)))&lt;&gt;"",IF(INDEX($A217:$BI217,1,MATCH(INDEX(Analysis!$C$7:$E$7,1,VALUE(MID(highlight_pick,2,1))),$1:$1,0))="",0,IF(INDEX($A217:$BI217,1,MATCH(INDEX(Analysis!$C$7:$E$7,1,VALUE(MID(highlight_pick,2,1))),$1:$1,0))="Yes",1,IF(ISNUMBER(SEARCH(INDEX($A217:$BI217,1,MATCH(INDEX(Analysis!$C$7:$E$7,1,VALUE(MID(highlight_pick,2,1))),$1:$1,0)),INDEX(Analysis!$C$9:$E$9,1,VALUE(MID(highlight_pick,2,1))))),2,0))),0),0)</f>
        <v>0</v>
      </c>
      <c r="BH217" s="3">
        <f>IF(MID(highlight_pick,1,1)="#",IF(INDEX(Analysis!$C$10:$E$10,1,VALUE(MID(highlight_pick,2,1)))&lt;&gt;"",IF(INDEX($A217:$BI217,1,MATCH(INDEX(Analysis!$C$10:$E$10,1,VALUE(MID(highlight_pick,2,1))),$1:$1,0))="",0,IF(INDEX($A217:$BI217,1,MATCH(INDEX(Analysis!$C$10:$E$10,1,VALUE(MID(highlight_pick,2,1))),$1:$1,0))="Yes",1,IF(ISNUMBER(SEARCH(INDEX($A217:$BI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row>
    <row r="218" spans="1:61" x14ac:dyDescent="0.3">
      <c r="A218" s="19" t="s">
        <v>771</v>
      </c>
      <c r="C218" s="4" t="s">
        <v>291</v>
      </c>
      <c r="D218" s="3" t="str">
        <f t="shared" ca="1" si="14"/>
        <v/>
      </c>
      <c r="T218" s="5" t="s">
        <v>1</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5"/>
        <v/>
      </c>
      <c r="AN218" s="73" t="str">
        <f>IF(OR(E218="",VLOOKUP(E$1,Services!$A$1:$B$19,2,0)="Exclude"),"",IF($D218=1,IF(OR(price_limit="",price_limit="No Limit"),IF(E218="Yes",1,2),IF(SUMIFS(WhatIf!$G:$G,WhatIf!$A:$A,E$1,WhatIf!$B:$B,E218)&lt;=price_limit,IF(E218="Yes",1,2),"")),""))</f>
        <v/>
      </c>
      <c r="AO218" s="73" t="str">
        <f>IF(OR(F218="",VLOOKUP(F$1,Services!$A$1:$B$19,2,0)="Exclude"),"",IF($D218=1,IF(OR(price_limit="",price_limit="No Limit"),IF(F218="Yes",1,2),IF(SUMIFS(WhatIf!$G:$G,WhatIf!$A:$A,F$1,WhatIf!$B:$B,F218)&lt;=price_limit,IF(F218="Yes",1,2),"")),""))</f>
        <v/>
      </c>
      <c r="AP218" s="73" t="str">
        <f>IF(OR(G218="",VLOOKUP(G$1,Services!$A$1:$B$19,2,0)="Exclude"),"",IF($D218=1,IF(OR(price_limit="",price_limit="No Limit"),IF(G218="Yes",1,2),IF(SUMIFS(WhatIf!$G:$G,WhatIf!$A:$A,G$1,WhatIf!$B:$B,G218)&lt;=price_limit,IF(G218="Yes",1,2),"")),""))</f>
        <v/>
      </c>
      <c r="AQ218" s="73" t="str">
        <f>IF(OR(H218="",VLOOKUP(H$1,Services!$A$1:$B$19,2,0)="Exclude"),"",IF($D218=1,IF(OR(price_limit="",price_limit="No Limit"),IF(H218="Yes",1,2),IF(SUMIFS(WhatIf!$G:$G,WhatIf!$A:$A,H$1,WhatIf!$B:$B,H218)&lt;=price_limit,IF(H218="Yes",1,2),"")),""))</f>
        <v/>
      </c>
      <c r="AR218" s="73" t="str">
        <f>IF(OR(I218="",VLOOKUP(I$1,Services!$A$1:$B$19,2,0)="Exclude"),"",IF($D218=1,IF(OR(price_limit="",price_limit="No Limit"),IF(I218="Yes",1,2),IF(SUMIFS(WhatIf!$G:$G,WhatIf!$A:$A,I$1,WhatIf!$B:$B,I218)&lt;=price_limit,IF(I218="Yes",1,2),"")),""))</f>
        <v/>
      </c>
      <c r="AS218" s="73" t="str">
        <f>IF(OR(J218="",VLOOKUP(J$1,Services!$A$1:$B$19,2,0)="Exclude"),"",IF($D218=1,IF(OR(price_limit="",price_limit="No Limit"),IF(J218="Yes",1,2),IF(SUMIFS(WhatIf!$G:$G,WhatIf!$A:$A,J$1,WhatIf!$B:$B,J218)&lt;=price_limit,IF(J218="Yes",1,2),"")),""))</f>
        <v/>
      </c>
      <c r="AT218" s="73" t="str">
        <f>IF(OR(K218="",VLOOKUP(K$1,Services!$A$1:$B$19,2,0)="Exclude"),"",IF($D218=1,IF(OR(price_limit="",price_limit="No Limit"),IF(K218="Yes",1,2),IF(SUMIFS(WhatIf!$G:$G,WhatIf!$A:$A,K$1,WhatIf!$B:$B,K218)&lt;=price_limit,IF(K218="Yes",1,2),"")),""))</f>
        <v/>
      </c>
      <c r="AU218" s="73" t="str">
        <f>IF(OR(L218="",VLOOKUP(L$1,Services!$A$1:$B$19,2,0)="Exclude"),"",IF($D218=1,IF(OR(price_limit="",price_limit="No Limit"),IF(L218="Yes",1,2),IF(SUMIFS(WhatIf!$G:$G,WhatIf!$A:$A,L$1,WhatIf!$B:$B,L218)&lt;=price_limit,IF(L218="Yes",1,2),"")),""))</f>
        <v/>
      </c>
      <c r="AV218" s="73" t="str">
        <f>IF(OR(M218="",VLOOKUP(M$1,Services!$A$1:$B$19,2,0)="Exclude"),"",IF($D218=1,IF(OR(price_limit="",price_limit="No Limit"),IF(M218="Yes",1,2),IF(SUMIFS(WhatIf!$G:$G,WhatIf!$A:$A,M$1,WhatIf!$B:$B,M218)&lt;=price_limit,IF(M218="Yes",1,2),"")),""))</f>
        <v/>
      </c>
      <c r="AW218" s="73" t="str">
        <f>IF(OR(N218="",VLOOKUP(N$1,Services!$A$1:$B$19,2,0)="Exclude"),"",IF($D218=1,IF(OR(price_limit="",price_limit="No Limit"),IF(N218="Yes",1,2),IF(SUMIFS(WhatIf!$G:$G,WhatIf!$A:$A,N$1,WhatIf!$B:$B,N218)&lt;=price_limit,IF(N218="Yes",1,2),"")),""))</f>
        <v/>
      </c>
      <c r="AX218" s="73" t="str">
        <f>IF(OR(O218="",VLOOKUP(O$1,Services!$A$1:$B$19,2,0)="Exclude"),"",IF($D218=1,IF(OR(price_limit="",price_limit="No Limit"),IF(O218="Yes",1,2),IF(SUMIFS(WhatIf!$G:$G,WhatIf!$A:$A,O$1,WhatIf!$B:$B,O218)&lt;=price_limit,IF(O218="Yes",1,2),"")),""))</f>
        <v/>
      </c>
      <c r="AY218" s="73" t="str">
        <f>IF(OR(P218="",VLOOKUP(P$1,Services!$A$1:$B$19,2,0)="Exclude"),"",IF($D218=1,IF(OR(price_limit="",price_limit="No Limit"),IF(P218="Yes",1,2),IF(SUMIFS(WhatIf!$G:$G,WhatIf!$A:$A,P$1,WhatIf!$B:$B,P218)&lt;=price_limit,IF(P218="Yes",1,2),"")),""))</f>
        <v/>
      </c>
      <c r="AZ218" s="73" t="str">
        <f>IF(OR(Q218="",VLOOKUP(Q$1,Services!$A$1:$B$19,2,0)="Exclude"),"",IF($D218=1,IF(OR(price_limit="",price_limit="No Limit"),IF(Q218="Yes",1,2),IF(SUMIFS(WhatIf!$G:$G,WhatIf!$A:$A,Q$1,WhatIf!$B:$B,Q218)&lt;=price_limit,IF(Q218="Yes",1,2),"")),""))</f>
        <v/>
      </c>
      <c r="BA218" s="73" t="str">
        <f>IF(OR(R218="",VLOOKUP(R$1,Services!$A$1:$B$19,2,0)="Exclude"),"",IF($D218=1,IF(OR(price_limit="",price_limit="No Limit"),IF(R218="Yes",1,2),IF(SUMIFS(WhatIf!$G:$G,WhatIf!$A:$A,R$1,WhatIf!$B:$B,R218)&lt;=price_limit,IF(R218="Yes",1,2),"")),""))</f>
        <v/>
      </c>
      <c r="BB218" s="73" t="str">
        <f>IF(OR(S218="",VLOOKUP(S$1,Services!$A$1:$B$19,2,0)="Exclude"),"",IF($D218=1,IF(OR(price_limit="",price_limit="No Limit"),IF(S218="Yes",1,2),IF(SUMIFS(WhatIf!$G:$G,WhatIf!$A:$A,S$1,WhatIf!$B:$B,S218)&lt;=price_limit,IF(S218="Yes",1,2),"")),""))</f>
        <v/>
      </c>
      <c r="BC218" s="73" t="str">
        <f ca="1">IF(OR(T218="",VLOOKUP(T$1,Services!$A$1:$B$19,2,0)="Exclude"),"",IF($D218=1,IF(OR(price_limit="",price_limit="No Limit"),IF(T218="Yes",1,2),IF(SUMIFS(WhatIf!$G:$G,WhatIf!$A:$A,T$1,WhatIf!$B:$B,T218)&lt;=price_limit,IF(T218="Yes",1,2),"")),""))</f>
        <v/>
      </c>
      <c r="BD218" s="73" t="str">
        <f>IF(OR(U218="",VLOOKUP(U$1,Services!$A$1:$B$19,2,0)="Exclude"),"",IF($D218=1,IF(OR(price_limit="",price_limit="No Limit"),IF(U218="Yes",1,2),IF(SUMIFS(WhatIf!$G:$G,WhatIf!$A:$A,U$1,WhatIf!$B:$B,U218)&lt;=price_limit,IF(U218="Yes",1,2),"")),""))</f>
        <v/>
      </c>
      <c r="BE218" s="3">
        <f t="shared" si="16"/>
        <v>0</v>
      </c>
      <c r="BF218" s="3">
        <f t="shared" si="17"/>
        <v>0</v>
      </c>
      <c r="BG218" s="3">
        <f>IF(MID(highlight_pick,1,1)="#",IF(INDEX(Analysis!$C$7:$E$7,1,VALUE(MID(highlight_pick,2,1)))&lt;&gt;"",IF(INDEX($A218:$BI218,1,MATCH(INDEX(Analysis!$C$7:$E$7,1,VALUE(MID(highlight_pick,2,1))),$1:$1,0))="",0,IF(INDEX($A218:$BI218,1,MATCH(INDEX(Analysis!$C$7:$E$7,1,VALUE(MID(highlight_pick,2,1))),$1:$1,0))="Yes",1,IF(ISNUMBER(SEARCH(INDEX($A218:$BI218,1,MATCH(INDEX(Analysis!$C$7:$E$7,1,VALUE(MID(highlight_pick,2,1))),$1:$1,0)),INDEX(Analysis!$C$9:$E$9,1,VALUE(MID(highlight_pick,2,1))))),2,0))),0),0)</f>
        <v>0</v>
      </c>
      <c r="BH218" s="3">
        <f>IF(MID(highlight_pick,1,1)="#",IF(INDEX(Analysis!$C$10:$E$10,1,VALUE(MID(highlight_pick,2,1)))&lt;&gt;"",IF(INDEX($A218:$BI218,1,MATCH(INDEX(Analysis!$C$10:$E$10,1,VALUE(MID(highlight_pick,2,1))),$1:$1,0))="",0,IF(INDEX($A218:$BI218,1,MATCH(INDEX(Analysis!$C$10:$E$10,1,VALUE(MID(highlight_pick,2,1))),$1:$1,0))="Yes",1,IF(ISNUMBER(SEARCH(INDEX($A218:$BI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row>
    <row r="219" spans="1:61" ht="24.9" x14ac:dyDescent="0.3">
      <c r="A219" s="19" t="s">
        <v>211</v>
      </c>
      <c r="B219" s="4" t="s">
        <v>247</v>
      </c>
      <c r="C219" s="4" t="s">
        <v>214</v>
      </c>
      <c r="D219" s="3" t="str">
        <f t="shared" ca="1" si="14"/>
        <v/>
      </c>
      <c r="F219" s="5" t="s">
        <v>549</v>
      </c>
      <c r="G219" s="5" t="s">
        <v>549</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5"/>
        <v/>
      </c>
      <c r="AN219" s="73" t="str">
        <f>IF(OR(E219="",VLOOKUP(E$1,Services!$A$1:$B$19,2,0)="Exclude"),"",IF($D219=1,IF(OR(price_limit="",price_limit="No Limit"),IF(E219="Yes",1,2),IF(SUMIFS(WhatIf!$G:$G,WhatIf!$A:$A,E$1,WhatIf!$B:$B,E219)&lt;=price_limit,IF(E219="Yes",1,2),"")),""))</f>
        <v/>
      </c>
      <c r="AO219" s="73" t="str">
        <f ca="1">IF(OR(F219="",VLOOKUP(F$1,Services!$A$1:$B$19,2,0)="Exclude"),"",IF($D219=1,IF(OR(price_limit="",price_limit="No Limit"),IF(F219="Yes",1,2),IF(SUMIFS(WhatIf!$G:$G,WhatIf!$A:$A,F$1,WhatIf!$B:$B,F219)&lt;=price_limit,IF(F219="Yes",1,2),"")),""))</f>
        <v/>
      </c>
      <c r="AP219" s="73" t="str">
        <f ca="1">IF(OR(G219="",VLOOKUP(G$1,Services!$A$1:$B$19,2,0)="Exclude"),"",IF($D219=1,IF(OR(price_limit="",price_limit="No Limit"),IF(G219="Yes",1,2),IF(SUMIFS(WhatIf!$G:$G,WhatIf!$A:$A,G$1,WhatIf!$B:$B,G219)&lt;=price_limit,IF(G219="Yes",1,2),"")),""))</f>
        <v/>
      </c>
      <c r="AQ219" s="73" t="str">
        <f>IF(OR(H219="",VLOOKUP(H$1,Services!$A$1:$B$19,2,0)="Exclude"),"",IF($D219=1,IF(OR(price_limit="",price_limit="No Limit"),IF(H219="Yes",1,2),IF(SUMIFS(WhatIf!$G:$G,WhatIf!$A:$A,H$1,WhatIf!$B:$B,H219)&lt;=price_limit,IF(H219="Yes",1,2),"")),""))</f>
        <v/>
      </c>
      <c r="AR219" s="73" t="str">
        <f>IF(OR(I219="",VLOOKUP(I$1,Services!$A$1:$B$19,2,0)="Exclude"),"",IF($D219=1,IF(OR(price_limit="",price_limit="No Limit"),IF(I219="Yes",1,2),IF(SUMIFS(WhatIf!$G:$G,WhatIf!$A:$A,I$1,WhatIf!$B:$B,I219)&lt;=price_limit,IF(I219="Yes",1,2),"")),""))</f>
        <v/>
      </c>
      <c r="AS219" s="73" t="str">
        <f>IF(OR(J219="",VLOOKUP(J$1,Services!$A$1:$B$19,2,0)="Exclude"),"",IF($D219=1,IF(OR(price_limit="",price_limit="No Limit"),IF(J219="Yes",1,2),IF(SUMIFS(WhatIf!$G:$G,WhatIf!$A:$A,J$1,WhatIf!$B:$B,J219)&lt;=price_limit,IF(J219="Yes",1,2),"")),""))</f>
        <v/>
      </c>
      <c r="AT219" s="73" t="str">
        <f>IF(OR(K219="",VLOOKUP(K$1,Services!$A$1:$B$19,2,0)="Exclude"),"",IF($D219=1,IF(OR(price_limit="",price_limit="No Limit"),IF(K219="Yes",1,2),IF(SUMIFS(WhatIf!$G:$G,WhatIf!$A:$A,K$1,WhatIf!$B:$B,K219)&lt;=price_limit,IF(K219="Yes",1,2),"")),""))</f>
        <v/>
      </c>
      <c r="AU219" s="73" t="str">
        <f>IF(OR(L219="",VLOOKUP(L$1,Services!$A$1:$B$19,2,0)="Exclude"),"",IF($D219=1,IF(OR(price_limit="",price_limit="No Limit"),IF(L219="Yes",1,2),IF(SUMIFS(WhatIf!$G:$G,WhatIf!$A:$A,L$1,WhatIf!$B:$B,L219)&lt;=price_limit,IF(L219="Yes",1,2),"")),""))</f>
        <v/>
      </c>
      <c r="AV219" s="73" t="str">
        <f>IF(OR(M219="",VLOOKUP(M$1,Services!$A$1:$B$19,2,0)="Exclude"),"",IF($D219=1,IF(OR(price_limit="",price_limit="No Limit"),IF(M219="Yes",1,2),IF(SUMIFS(WhatIf!$G:$G,WhatIf!$A:$A,M$1,WhatIf!$B:$B,M219)&lt;=price_limit,IF(M219="Yes",1,2),"")),""))</f>
        <v/>
      </c>
      <c r="AW219" s="73" t="str">
        <f>IF(OR(N219="",VLOOKUP(N$1,Services!$A$1:$B$19,2,0)="Exclude"),"",IF($D219=1,IF(OR(price_limit="",price_limit="No Limit"),IF(N219="Yes",1,2),IF(SUMIFS(WhatIf!$G:$G,WhatIf!$A:$A,N$1,WhatIf!$B:$B,N219)&lt;=price_limit,IF(N219="Yes",1,2),"")),""))</f>
        <v/>
      </c>
      <c r="AX219" s="73" t="str">
        <f>IF(OR(O219="",VLOOKUP(O$1,Services!$A$1:$B$19,2,0)="Exclude"),"",IF($D219=1,IF(OR(price_limit="",price_limit="No Limit"),IF(O219="Yes",1,2),IF(SUMIFS(WhatIf!$G:$G,WhatIf!$A:$A,O$1,WhatIf!$B:$B,O219)&lt;=price_limit,IF(O219="Yes",1,2),"")),""))</f>
        <v/>
      </c>
      <c r="AY219" s="73" t="str">
        <f>IF(OR(P219="",VLOOKUP(P$1,Services!$A$1:$B$19,2,0)="Exclude"),"",IF($D219=1,IF(OR(price_limit="",price_limit="No Limit"),IF(P219="Yes",1,2),IF(SUMIFS(WhatIf!$G:$G,WhatIf!$A:$A,P$1,WhatIf!$B:$B,P219)&lt;=price_limit,IF(P219="Yes",1,2),"")),""))</f>
        <v/>
      </c>
      <c r="AZ219" s="73" t="str">
        <f>IF(OR(Q219="",VLOOKUP(Q$1,Services!$A$1:$B$19,2,0)="Exclude"),"",IF($D219=1,IF(OR(price_limit="",price_limit="No Limit"),IF(Q219="Yes",1,2),IF(SUMIFS(WhatIf!$G:$G,WhatIf!$A:$A,Q$1,WhatIf!$B:$B,Q219)&lt;=price_limit,IF(Q219="Yes",1,2),"")),""))</f>
        <v/>
      </c>
      <c r="BA219" s="73" t="str">
        <f>IF(OR(R219="",VLOOKUP(R$1,Services!$A$1:$B$19,2,0)="Exclude"),"",IF($D219=1,IF(OR(price_limit="",price_limit="No Limit"),IF(R219="Yes",1,2),IF(SUMIFS(WhatIf!$G:$G,WhatIf!$A:$A,R$1,WhatIf!$B:$B,R219)&lt;=price_limit,IF(R219="Yes",1,2),"")),""))</f>
        <v/>
      </c>
      <c r="BB219" s="73" t="str">
        <f>IF(OR(S219="",VLOOKUP(S$1,Services!$A$1:$B$19,2,0)="Exclude"),"",IF($D219=1,IF(OR(price_limit="",price_limit="No Limit"),IF(S219="Yes",1,2),IF(SUMIFS(WhatIf!$G:$G,WhatIf!$A:$A,S$1,WhatIf!$B:$B,S219)&lt;=price_limit,IF(S219="Yes",1,2),"")),""))</f>
        <v/>
      </c>
      <c r="BC219" s="73" t="str">
        <f>IF(OR(T219="",VLOOKUP(T$1,Services!$A$1:$B$19,2,0)="Exclude"),"",IF($D219=1,IF(OR(price_limit="",price_limit="No Limit"),IF(T219="Yes",1,2),IF(SUMIFS(WhatIf!$G:$G,WhatIf!$A:$A,T$1,WhatIf!$B:$B,T219)&lt;=price_limit,IF(T219="Yes",1,2),"")),""))</f>
        <v/>
      </c>
      <c r="BD219" s="73" t="str">
        <f>IF(OR(U219="",VLOOKUP(U$1,Services!$A$1:$B$19,2,0)="Exclude"),"",IF($D219=1,IF(OR(price_limit="",price_limit="No Limit"),IF(U219="Yes",1,2),IF(SUMIFS(WhatIf!$G:$G,WhatIf!$A:$A,U$1,WhatIf!$B:$B,U219)&lt;=price_limit,IF(U219="Yes",1,2),"")),""))</f>
        <v/>
      </c>
      <c r="BE219" s="3">
        <f t="shared" si="16"/>
        <v>0</v>
      </c>
      <c r="BF219" s="3">
        <f t="shared" si="17"/>
        <v>0</v>
      </c>
      <c r="BG219" s="3">
        <f>IF(MID(highlight_pick,1,1)="#",IF(INDEX(Analysis!$C$7:$E$7,1,VALUE(MID(highlight_pick,2,1)))&lt;&gt;"",IF(INDEX($A219:$BI219,1,MATCH(INDEX(Analysis!$C$7:$E$7,1,VALUE(MID(highlight_pick,2,1))),$1:$1,0))="",0,IF(INDEX($A219:$BI219,1,MATCH(INDEX(Analysis!$C$7:$E$7,1,VALUE(MID(highlight_pick,2,1))),$1:$1,0))="Yes",1,IF(ISNUMBER(SEARCH(INDEX($A219:$BI219,1,MATCH(INDEX(Analysis!$C$7:$E$7,1,VALUE(MID(highlight_pick,2,1))),$1:$1,0)),INDEX(Analysis!$C$9:$E$9,1,VALUE(MID(highlight_pick,2,1))))),2,0))),0),0)</f>
        <v>0</v>
      </c>
      <c r="BH219" s="3">
        <f>IF(MID(highlight_pick,1,1)="#",IF(INDEX(Analysis!$C$10:$E$10,1,VALUE(MID(highlight_pick,2,1)))&lt;&gt;"",IF(INDEX($A219:$BI219,1,MATCH(INDEX(Analysis!$C$10:$E$10,1,VALUE(MID(highlight_pick,2,1))),$1:$1,0))="",0,IF(INDEX($A219:$BI219,1,MATCH(INDEX(Analysis!$C$10:$E$10,1,VALUE(MID(highlight_pick,2,1))),$1:$1,0))="Yes",1,IF(ISNUMBER(SEARCH(INDEX($A219:$BI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row>
    <row r="220" spans="1:61" x14ac:dyDescent="0.3">
      <c r="A220" s="19" t="s">
        <v>424</v>
      </c>
      <c r="C220" s="4" t="s">
        <v>475</v>
      </c>
      <c r="D220" s="3" t="str">
        <f t="shared" ca="1" si="14"/>
        <v/>
      </c>
      <c r="R220" s="5" t="s">
        <v>856</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5"/>
        <v/>
      </c>
      <c r="AN220" s="73" t="str">
        <f>IF(OR(E220="",VLOOKUP(E$1,Services!$A$1:$B$19,2,0)="Exclude"),"",IF($D220=1,IF(OR(price_limit="",price_limit="No Limit"),IF(E220="Yes",1,2),IF(SUMIFS(WhatIf!$G:$G,WhatIf!$A:$A,E$1,WhatIf!$B:$B,E220)&lt;=price_limit,IF(E220="Yes",1,2),"")),""))</f>
        <v/>
      </c>
      <c r="AO220" s="73" t="str">
        <f>IF(OR(F220="",VLOOKUP(F$1,Services!$A$1:$B$19,2,0)="Exclude"),"",IF($D220=1,IF(OR(price_limit="",price_limit="No Limit"),IF(F220="Yes",1,2),IF(SUMIFS(WhatIf!$G:$G,WhatIf!$A:$A,F$1,WhatIf!$B:$B,F220)&lt;=price_limit,IF(F220="Yes",1,2),"")),""))</f>
        <v/>
      </c>
      <c r="AP220" s="73" t="str">
        <f>IF(OR(G220="",VLOOKUP(G$1,Services!$A$1:$B$19,2,0)="Exclude"),"",IF($D220=1,IF(OR(price_limit="",price_limit="No Limit"),IF(G220="Yes",1,2),IF(SUMIFS(WhatIf!$G:$G,WhatIf!$A:$A,G$1,WhatIf!$B:$B,G220)&lt;=price_limit,IF(G220="Yes",1,2),"")),""))</f>
        <v/>
      </c>
      <c r="AQ220" s="73" t="str">
        <f>IF(OR(H220="",VLOOKUP(H$1,Services!$A$1:$B$19,2,0)="Exclude"),"",IF($D220=1,IF(OR(price_limit="",price_limit="No Limit"),IF(H220="Yes",1,2),IF(SUMIFS(WhatIf!$G:$G,WhatIf!$A:$A,H$1,WhatIf!$B:$B,H220)&lt;=price_limit,IF(H220="Yes",1,2),"")),""))</f>
        <v/>
      </c>
      <c r="AR220" s="73" t="str">
        <f>IF(OR(I220="",VLOOKUP(I$1,Services!$A$1:$B$19,2,0)="Exclude"),"",IF($D220=1,IF(OR(price_limit="",price_limit="No Limit"),IF(I220="Yes",1,2),IF(SUMIFS(WhatIf!$G:$G,WhatIf!$A:$A,I$1,WhatIf!$B:$B,I220)&lt;=price_limit,IF(I220="Yes",1,2),"")),""))</f>
        <v/>
      </c>
      <c r="AS220" s="73" t="str">
        <f>IF(OR(J220="",VLOOKUP(J$1,Services!$A$1:$B$19,2,0)="Exclude"),"",IF($D220=1,IF(OR(price_limit="",price_limit="No Limit"),IF(J220="Yes",1,2),IF(SUMIFS(WhatIf!$G:$G,WhatIf!$A:$A,J$1,WhatIf!$B:$B,J220)&lt;=price_limit,IF(J220="Yes",1,2),"")),""))</f>
        <v/>
      </c>
      <c r="AT220" s="73" t="str">
        <f>IF(OR(K220="",VLOOKUP(K$1,Services!$A$1:$B$19,2,0)="Exclude"),"",IF($D220=1,IF(OR(price_limit="",price_limit="No Limit"),IF(K220="Yes",1,2),IF(SUMIFS(WhatIf!$G:$G,WhatIf!$A:$A,K$1,WhatIf!$B:$B,K220)&lt;=price_limit,IF(K220="Yes",1,2),"")),""))</f>
        <v/>
      </c>
      <c r="AU220" s="73" t="str">
        <f>IF(OR(L220="",VLOOKUP(L$1,Services!$A$1:$B$19,2,0)="Exclude"),"",IF($D220=1,IF(OR(price_limit="",price_limit="No Limit"),IF(L220="Yes",1,2),IF(SUMIFS(WhatIf!$G:$G,WhatIf!$A:$A,L$1,WhatIf!$B:$B,L220)&lt;=price_limit,IF(L220="Yes",1,2),"")),""))</f>
        <v/>
      </c>
      <c r="AV220" s="73" t="str">
        <f>IF(OR(M220="",VLOOKUP(M$1,Services!$A$1:$B$19,2,0)="Exclude"),"",IF($D220=1,IF(OR(price_limit="",price_limit="No Limit"),IF(M220="Yes",1,2),IF(SUMIFS(WhatIf!$G:$G,WhatIf!$A:$A,M$1,WhatIf!$B:$B,M220)&lt;=price_limit,IF(M220="Yes",1,2),"")),""))</f>
        <v/>
      </c>
      <c r="AW220" s="73" t="str">
        <f>IF(OR(N220="",VLOOKUP(N$1,Services!$A$1:$B$19,2,0)="Exclude"),"",IF($D220=1,IF(OR(price_limit="",price_limit="No Limit"),IF(N220="Yes",1,2),IF(SUMIFS(WhatIf!$G:$G,WhatIf!$A:$A,N$1,WhatIf!$B:$B,N220)&lt;=price_limit,IF(N220="Yes",1,2),"")),""))</f>
        <v/>
      </c>
      <c r="AX220" s="73" t="str">
        <f>IF(OR(O220="",VLOOKUP(O$1,Services!$A$1:$B$19,2,0)="Exclude"),"",IF($D220=1,IF(OR(price_limit="",price_limit="No Limit"),IF(O220="Yes",1,2),IF(SUMIFS(WhatIf!$G:$G,WhatIf!$A:$A,O$1,WhatIf!$B:$B,O220)&lt;=price_limit,IF(O220="Yes",1,2),"")),""))</f>
        <v/>
      </c>
      <c r="AY220" s="73" t="str">
        <f>IF(OR(P220="",VLOOKUP(P$1,Services!$A$1:$B$19,2,0)="Exclude"),"",IF($D220=1,IF(OR(price_limit="",price_limit="No Limit"),IF(P220="Yes",1,2),IF(SUMIFS(WhatIf!$G:$G,WhatIf!$A:$A,P$1,WhatIf!$B:$B,P220)&lt;=price_limit,IF(P220="Yes",1,2),"")),""))</f>
        <v/>
      </c>
      <c r="AZ220" s="73" t="str">
        <f>IF(OR(Q220="",VLOOKUP(Q$1,Services!$A$1:$B$19,2,0)="Exclude"),"",IF($D220=1,IF(OR(price_limit="",price_limit="No Limit"),IF(Q220="Yes",1,2),IF(SUMIFS(WhatIf!$G:$G,WhatIf!$A:$A,Q$1,WhatIf!$B:$B,Q220)&lt;=price_limit,IF(Q220="Yes",1,2),"")),""))</f>
        <v/>
      </c>
      <c r="BA220" s="73" t="str">
        <f ca="1">IF(OR(R220="",VLOOKUP(R$1,Services!$A$1:$B$19,2,0)="Exclude"),"",IF($D220=1,IF(OR(price_limit="",price_limit="No Limit"),IF(R220="Yes",1,2),IF(SUMIFS(WhatIf!$G:$G,WhatIf!$A:$A,R$1,WhatIf!$B:$B,R220)&lt;=price_limit,IF(R220="Yes",1,2),"")),""))</f>
        <v/>
      </c>
      <c r="BB220" s="73" t="str">
        <f>IF(OR(S220="",VLOOKUP(S$1,Services!$A$1:$B$19,2,0)="Exclude"),"",IF($D220=1,IF(OR(price_limit="",price_limit="No Limit"),IF(S220="Yes",1,2),IF(SUMIFS(WhatIf!$G:$G,WhatIf!$A:$A,S$1,WhatIf!$B:$B,S220)&lt;=price_limit,IF(S220="Yes",1,2),"")),""))</f>
        <v/>
      </c>
      <c r="BC220" s="73" t="str">
        <f>IF(OR(T220="",VLOOKUP(T$1,Services!$A$1:$B$19,2,0)="Exclude"),"",IF($D220=1,IF(OR(price_limit="",price_limit="No Limit"),IF(T220="Yes",1,2),IF(SUMIFS(WhatIf!$G:$G,WhatIf!$A:$A,T$1,WhatIf!$B:$B,T220)&lt;=price_limit,IF(T220="Yes",1,2),"")),""))</f>
        <v/>
      </c>
      <c r="BD220" s="73" t="str">
        <f>IF(OR(U220="",VLOOKUP(U$1,Services!$A$1:$B$19,2,0)="Exclude"),"",IF($D220=1,IF(OR(price_limit="",price_limit="No Limit"),IF(U220="Yes",1,2),IF(SUMIFS(WhatIf!$G:$G,WhatIf!$A:$A,U$1,WhatIf!$B:$B,U220)&lt;=price_limit,IF(U220="Yes",1,2),"")),""))</f>
        <v/>
      </c>
      <c r="BE220" s="3">
        <f t="shared" si="16"/>
        <v>0</v>
      </c>
      <c r="BF220" s="3">
        <f t="shared" si="17"/>
        <v>0</v>
      </c>
      <c r="BG220" s="3">
        <f>IF(MID(highlight_pick,1,1)="#",IF(INDEX(Analysis!$C$7:$E$7,1,VALUE(MID(highlight_pick,2,1)))&lt;&gt;"",IF(INDEX($A220:$BI220,1,MATCH(INDEX(Analysis!$C$7:$E$7,1,VALUE(MID(highlight_pick,2,1))),$1:$1,0))="",0,IF(INDEX($A220:$BI220,1,MATCH(INDEX(Analysis!$C$7:$E$7,1,VALUE(MID(highlight_pick,2,1))),$1:$1,0))="Yes",1,IF(ISNUMBER(SEARCH(INDEX($A220:$BI220,1,MATCH(INDEX(Analysis!$C$7:$E$7,1,VALUE(MID(highlight_pick,2,1))),$1:$1,0)),INDEX(Analysis!$C$9:$E$9,1,VALUE(MID(highlight_pick,2,1))))),2,0))),0),0)</f>
        <v>0</v>
      </c>
      <c r="BH220" s="3">
        <f>IF(MID(highlight_pick,1,1)="#",IF(INDEX(Analysis!$C$10:$E$10,1,VALUE(MID(highlight_pick,2,1)))&lt;&gt;"",IF(INDEX($A220:$BI220,1,MATCH(INDEX(Analysis!$C$10:$E$10,1,VALUE(MID(highlight_pick,2,1))),$1:$1,0))="",0,IF(INDEX($A220:$BI220,1,MATCH(INDEX(Analysis!$C$10:$E$10,1,VALUE(MID(highlight_pick,2,1))),$1:$1,0))="Yes",1,IF(ISNUMBER(SEARCH(INDEX($A220:$BI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row>
    <row r="221" spans="1:61" ht="24.9" x14ac:dyDescent="0.3">
      <c r="A221" s="19" t="s">
        <v>46</v>
      </c>
      <c r="B221" s="4" t="s">
        <v>300</v>
      </c>
      <c r="C221" s="4" t="s">
        <v>291</v>
      </c>
      <c r="D221" s="3" t="str">
        <f t="shared" ca="1" si="14"/>
        <v/>
      </c>
      <c r="E221" s="5" t="s">
        <v>1</v>
      </c>
      <c r="F221" s="5" t="s">
        <v>1</v>
      </c>
      <c r="G221" s="5" t="s">
        <v>1</v>
      </c>
      <c r="J221" s="5" t="s">
        <v>1</v>
      </c>
      <c r="K221" s="5" t="s">
        <v>1</v>
      </c>
      <c r="L221" s="5" t="s">
        <v>1</v>
      </c>
      <c r="M221" s="5" t="s">
        <v>1</v>
      </c>
      <c r="O221" s="6" t="s">
        <v>1</v>
      </c>
      <c r="P221" s="6" t="s">
        <v>1</v>
      </c>
      <c r="Q221" s="6" t="s">
        <v>1</v>
      </c>
      <c r="R221" s="6" t="s">
        <v>1</v>
      </c>
      <c r="S221" s="5" t="s">
        <v>1</v>
      </c>
      <c r="U221" s="5" t="s">
        <v>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5"/>
        <v/>
      </c>
      <c r="AN221" s="73" t="str">
        <f ca="1">IF(OR(E221="",VLOOKUP(E$1,Services!$A$1:$B$19,2,0)="Exclude"),"",IF($D221=1,IF(OR(price_limit="",price_limit="No Limit"),IF(E221="Yes",1,2),IF(SUMIFS(WhatIf!$G:$G,WhatIf!$A:$A,E$1,WhatIf!$B:$B,E221)&lt;=price_limit,IF(E221="Yes",1,2),"")),""))</f>
        <v/>
      </c>
      <c r="AO221" s="73" t="str">
        <f ca="1">IF(OR(F221="",VLOOKUP(F$1,Services!$A$1:$B$19,2,0)="Exclude"),"",IF($D221=1,IF(OR(price_limit="",price_limit="No Limit"),IF(F221="Yes",1,2),IF(SUMIFS(WhatIf!$G:$G,WhatIf!$A:$A,F$1,WhatIf!$B:$B,F221)&lt;=price_limit,IF(F221="Yes",1,2),"")),""))</f>
        <v/>
      </c>
      <c r="AP221" s="73" t="str">
        <f ca="1">IF(OR(G221="",VLOOKUP(G$1,Services!$A$1:$B$19,2,0)="Exclude"),"",IF($D221=1,IF(OR(price_limit="",price_limit="No Limit"),IF(G221="Yes",1,2),IF(SUMIFS(WhatIf!$G:$G,WhatIf!$A:$A,G$1,WhatIf!$B:$B,G221)&lt;=price_limit,IF(G221="Yes",1,2),"")),""))</f>
        <v/>
      </c>
      <c r="AQ221" s="73" t="str">
        <f>IF(OR(H221="",VLOOKUP(H$1,Services!$A$1:$B$19,2,0)="Exclude"),"",IF($D221=1,IF(OR(price_limit="",price_limit="No Limit"),IF(H221="Yes",1,2),IF(SUMIFS(WhatIf!$G:$G,WhatIf!$A:$A,H$1,WhatIf!$B:$B,H221)&lt;=price_limit,IF(H221="Yes",1,2),"")),""))</f>
        <v/>
      </c>
      <c r="AR221" s="73" t="str">
        <f>IF(OR(I221="",VLOOKUP(I$1,Services!$A$1:$B$19,2,0)="Exclude"),"",IF($D221=1,IF(OR(price_limit="",price_limit="No Limit"),IF(I221="Yes",1,2),IF(SUMIFS(WhatIf!$G:$G,WhatIf!$A:$A,I$1,WhatIf!$B:$B,I221)&lt;=price_limit,IF(I221="Yes",1,2),"")),""))</f>
        <v/>
      </c>
      <c r="AS221" s="73" t="str">
        <f ca="1">IF(OR(J221="",VLOOKUP(J$1,Services!$A$1:$B$19,2,0)="Exclude"),"",IF($D221=1,IF(OR(price_limit="",price_limit="No Limit"),IF(J221="Yes",1,2),IF(SUMIFS(WhatIf!$G:$G,WhatIf!$A:$A,J$1,WhatIf!$B:$B,J221)&lt;=price_limit,IF(J221="Yes",1,2),"")),""))</f>
        <v/>
      </c>
      <c r="AT221" s="73" t="str">
        <f ca="1">IF(OR(K221="",VLOOKUP(K$1,Services!$A$1:$B$19,2,0)="Exclude"),"",IF($D221=1,IF(OR(price_limit="",price_limit="No Limit"),IF(K221="Yes",1,2),IF(SUMIFS(WhatIf!$G:$G,WhatIf!$A:$A,K$1,WhatIf!$B:$B,K221)&lt;=price_limit,IF(K221="Yes",1,2),"")),""))</f>
        <v/>
      </c>
      <c r="AU221" s="73" t="str">
        <f ca="1">IF(OR(L221="",VLOOKUP(L$1,Services!$A$1:$B$19,2,0)="Exclude"),"",IF($D221=1,IF(OR(price_limit="",price_limit="No Limit"),IF(L221="Yes",1,2),IF(SUMIFS(WhatIf!$G:$G,WhatIf!$A:$A,L$1,WhatIf!$B:$B,L221)&lt;=price_limit,IF(L221="Yes",1,2),"")),""))</f>
        <v/>
      </c>
      <c r="AV221" s="73" t="str">
        <f ca="1">IF(OR(M221="",VLOOKUP(M$1,Services!$A$1:$B$19,2,0)="Exclude"),"",IF($D221=1,IF(OR(price_limit="",price_limit="No Limit"),IF(M221="Yes",1,2),IF(SUMIFS(WhatIf!$G:$G,WhatIf!$A:$A,M$1,WhatIf!$B:$B,M221)&lt;=price_limit,IF(M221="Yes",1,2),"")),""))</f>
        <v/>
      </c>
      <c r="AW221" s="73" t="str">
        <f>IF(OR(N221="",VLOOKUP(N$1,Services!$A$1:$B$19,2,0)="Exclude"),"",IF($D221=1,IF(OR(price_limit="",price_limit="No Limit"),IF(N221="Yes",1,2),IF(SUMIFS(WhatIf!$G:$G,WhatIf!$A:$A,N$1,WhatIf!$B:$B,N221)&lt;=price_limit,IF(N221="Yes",1,2),"")),""))</f>
        <v/>
      </c>
      <c r="AX221" s="73" t="str">
        <f ca="1">IF(OR(O221="",VLOOKUP(O$1,Services!$A$1:$B$19,2,0)="Exclude"),"",IF($D221=1,IF(OR(price_limit="",price_limit="No Limit"),IF(O221="Yes",1,2),IF(SUMIFS(WhatIf!$G:$G,WhatIf!$A:$A,O$1,WhatIf!$B:$B,O221)&lt;=price_limit,IF(O221="Yes",1,2),"")),""))</f>
        <v/>
      </c>
      <c r="AY221" s="73" t="str">
        <f ca="1">IF(OR(P221="",VLOOKUP(P$1,Services!$A$1:$B$19,2,0)="Exclude"),"",IF($D221=1,IF(OR(price_limit="",price_limit="No Limit"),IF(P221="Yes",1,2),IF(SUMIFS(WhatIf!$G:$G,WhatIf!$A:$A,P$1,WhatIf!$B:$B,P221)&lt;=price_limit,IF(P221="Yes",1,2),"")),""))</f>
        <v/>
      </c>
      <c r="AZ221" s="73" t="str">
        <f ca="1">IF(OR(Q221="",VLOOKUP(Q$1,Services!$A$1:$B$19,2,0)="Exclude"),"",IF($D221=1,IF(OR(price_limit="",price_limit="No Limit"),IF(Q221="Yes",1,2),IF(SUMIFS(WhatIf!$G:$G,WhatIf!$A:$A,Q$1,WhatIf!$B:$B,Q221)&lt;=price_limit,IF(Q221="Yes",1,2),"")),""))</f>
        <v/>
      </c>
      <c r="BA221" s="73" t="str">
        <f ca="1">IF(OR(R221="",VLOOKUP(R$1,Services!$A$1:$B$19,2,0)="Exclude"),"",IF($D221=1,IF(OR(price_limit="",price_limit="No Limit"),IF(R221="Yes",1,2),IF(SUMIFS(WhatIf!$G:$G,WhatIf!$A:$A,R$1,WhatIf!$B:$B,R221)&lt;=price_limit,IF(R221="Yes",1,2),"")),""))</f>
        <v/>
      </c>
      <c r="BB221" s="73" t="str">
        <f ca="1">IF(OR(S221="",VLOOKUP(S$1,Services!$A$1:$B$19,2,0)="Exclude"),"",IF($D221=1,IF(OR(price_limit="",price_limit="No Limit"),IF(S221="Yes",1,2),IF(SUMIFS(WhatIf!$G:$G,WhatIf!$A:$A,S$1,WhatIf!$B:$B,S221)&lt;=price_limit,IF(S221="Yes",1,2),"")),""))</f>
        <v/>
      </c>
      <c r="BC221" s="73" t="str">
        <f>IF(OR(T221="",VLOOKUP(T$1,Services!$A$1:$B$19,2,0)="Exclude"),"",IF($D221=1,IF(OR(price_limit="",price_limit="No Limit"),IF(T221="Yes",1,2),IF(SUMIFS(WhatIf!$G:$G,WhatIf!$A:$A,T$1,WhatIf!$B:$B,T221)&lt;=price_limit,IF(T221="Yes",1,2),"")),""))</f>
        <v/>
      </c>
      <c r="BD221" s="73" t="str">
        <f ca="1">IF(OR(U221="",VLOOKUP(U$1,Services!$A$1:$B$19,2,0)="Exclude"),"",IF($D221=1,IF(OR(price_limit="",price_limit="No Limit"),IF(U221="Yes",1,2),IF(SUMIFS(WhatIf!$G:$G,WhatIf!$A:$A,U$1,WhatIf!$B:$B,U221)&lt;=price_limit,IF(U221="Yes",1,2),"")),""))</f>
        <v/>
      </c>
      <c r="BE221" s="3">
        <f t="shared" si="16"/>
        <v>0</v>
      </c>
      <c r="BF221" s="3">
        <f t="shared" si="17"/>
        <v>0</v>
      </c>
      <c r="BG221" s="3">
        <f>IF(MID(highlight_pick,1,1)="#",IF(INDEX(Analysis!$C$7:$E$7,1,VALUE(MID(highlight_pick,2,1)))&lt;&gt;"",IF(INDEX($A221:$BI221,1,MATCH(INDEX(Analysis!$C$7:$E$7,1,VALUE(MID(highlight_pick,2,1))),$1:$1,0))="",0,IF(INDEX($A221:$BI221,1,MATCH(INDEX(Analysis!$C$7:$E$7,1,VALUE(MID(highlight_pick,2,1))),$1:$1,0))="Yes",1,IF(ISNUMBER(SEARCH(INDEX($A221:$BI221,1,MATCH(INDEX(Analysis!$C$7:$E$7,1,VALUE(MID(highlight_pick,2,1))),$1:$1,0)),INDEX(Analysis!$C$9:$E$9,1,VALUE(MID(highlight_pick,2,1))))),2,0))),0),0)</f>
        <v>0</v>
      </c>
      <c r="BH221" s="3">
        <f>IF(MID(highlight_pick,1,1)="#",IF(INDEX(Analysis!$C$10:$E$10,1,VALUE(MID(highlight_pick,2,1)))&lt;&gt;"",IF(INDEX($A221:$BI221,1,MATCH(INDEX(Analysis!$C$10:$E$10,1,VALUE(MID(highlight_pick,2,1))),$1:$1,0))="",0,IF(INDEX($A221:$BI221,1,MATCH(INDEX(Analysis!$C$10:$E$10,1,VALUE(MID(highlight_pick,2,1))),$1:$1,0))="Yes",1,IF(ISNUMBER(SEARCH(INDEX($A221:$BI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row>
    <row r="222" spans="1:61" ht="13.3" customHeight="1" x14ac:dyDescent="0.3">
      <c r="A222" s="19" t="s">
        <v>277</v>
      </c>
      <c r="B222" s="4" t="s">
        <v>247</v>
      </c>
      <c r="C222" s="4" t="s">
        <v>214</v>
      </c>
      <c r="D222" s="3" t="str">
        <f t="shared" ca="1" si="14"/>
        <v/>
      </c>
      <c r="H222" s="5" t="s">
        <v>293</v>
      </c>
      <c r="I222" s="5" t="s">
        <v>293</v>
      </c>
      <c r="J222" s="5" t="s">
        <v>293</v>
      </c>
      <c r="K222" s="5" t="s">
        <v>293</v>
      </c>
      <c r="L222" s="5" t="s">
        <v>293</v>
      </c>
      <c r="M222" s="5" t="s">
        <v>293</v>
      </c>
      <c r="N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5"/>
        <v/>
      </c>
      <c r="AN222" s="73" t="str">
        <f>IF(OR(E222="",VLOOKUP(E$1,Services!$A$1:$B$19,2,0)="Exclude"),"",IF($D222=1,IF(OR(price_limit="",price_limit="No Limit"),IF(E222="Yes",1,2),IF(SUMIFS(WhatIf!$G:$G,WhatIf!$A:$A,E$1,WhatIf!$B:$B,E222)&lt;=price_limit,IF(E222="Yes",1,2),"")),""))</f>
        <v/>
      </c>
      <c r="AO222" s="73" t="str">
        <f>IF(OR(F222="",VLOOKUP(F$1,Services!$A$1:$B$19,2,0)="Exclude"),"",IF($D222=1,IF(OR(price_limit="",price_limit="No Limit"),IF(F222="Yes",1,2),IF(SUMIFS(WhatIf!$G:$G,WhatIf!$A:$A,F$1,WhatIf!$B:$B,F222)&lt;=price_limit,IF(F222="Yes",1,2),"")),""))</f>
        <v/>
      </c>
      <c r="AP222" s="73" t="str">
        <f>IF(OR(G222="",VLOOKUP(G$1,Services!$A$1:$B$19,2,0)="Exclude"),"",IF($D222=1,IF(OR(price_limit="",price_limit="No Limit"),IF(G222="Yes",1,2),IF(SUMIFS(WhatIf!$G:$G,WhatIf!$A:$A,G$1,WhatIf!$B:$B,G222)&lt;=price_limit,IF(G222="Yes",1,2),"")),""))</f>
        <v/>
      </c>
      <c r="AQ222" s="73" t="str">
        <f ca="1">IF(OR(H222="",VLOOKUP(H$1,Services!$A$1:$B$19,2,0)="Exclude"),"",IF($D222=1,IF(OR(price_limit="",price_limit="No Limit"),IF(H222="Yes",1,2),IF(SUMIFS(WhatIf!$G:$G,WhatIf!$A:$A,H$1,WhatIf!$B:$B,H222)&lt;=price_limit,IF(H222="Yes",1,2),"")),""))</f>
        <v/>
      </c>
      <c r="AR222" s="73" t="str">
        <f ca="1">IF(OR(I222="",VLOOKUP(I$1,Services!$A$1:$B$19,2,0)="Exclude"),"",IF($D222=1,IF(OR(price_limit="",price_limit="No Limit"),IF(I222="Yes",1,2),IF(SUMIFS(WhatIf!$G:$G,WhatIf!$A:$A,I$1,WhatIf!$B:$B,I222)&lt;=price_limit,IF(I222="Yes",1,2),"")),""))</f>
        <v/>
      </c>
      <c r="AS222" s="73" t="str">
        <f ca="1">IF(OR(J222="",VLOOKUP(J$1,Services!$A$1:$B$19,2,0)="Exclude"),"",IF($D222=1,IF(OR(price_limit="",price_limit="No Limit"),IF(J222="Yes",1,2),IF(SUMIFS(WhatIf!$G:$G,WhatIf!$A:$A,J$1,WhatIf!$B:$B,J222)&lt;=price_limit,IF(J222="Yes",1,2),"")),""))</f>
        <v/>
      </c>
      <c r="AT222" s="73" t="str">
        <f ca="1">IF(OR(K222="",VLOOKUP(K$1,Services!$A$1:$B$19,2,0)="Exclude"),"",IF($D222=1,IF(OR(price_limit="",price_limit="No Limit"),IF(K222="Yes",1,2),IF(SUMIFS(WhatIf!$G:$G,WhatIf!$A:$A,K$1,WhatIf!$B:$B,K222)&lt;=price_limit,IF(K222="Yes",1,2),"")),""))</f>
        <v/>
      </c>
      <c r="AU222" s="73" t="str">
        <f ca="1">IF(OR(L222="",VLOOKUP(L$1,Services!$A$1:$B$19,2,0)="Exclude"),"",IF($D222=1,IF(OR(price_limit="",price_limit="No Limit"),IF(L222="Yes",1,2),IF(SUMIFS(WhatIf!$G:$G,WhatIf!$A:$A,L$1,WhatIf!$B:$B,L222)&lt;=price_limit,IF(L222="Yes",1,2),"")),""))</f>
        <v/>
      </c>
      <c r="AV222" s="73" t="str">
        <f ca="1">IF(OR(M222="",VLOOKUP(M$1,Services!$A$1:$B$19,2,0)="Exclude"),"",IF($D222=1,IF(OR(price_limit="",price_limit="No Limit"),IF(M222="Yes",1,2),IF(SUMIFS(WhatIf!$G:$G,WhatIf!$A:$A,M$1,WhatIf!$B:$B,M222)&lt;=price_limit,IF(M222="Yes",1,2),"")),""))</f>
        <v/>
      </c>
      <c r="AW222" s="73" t="str">
        <f ca="1">IF(OR(N222="",VLOOKUP(N$1,Services!$A$1:$B$19,2,0)="Exclude"),"",IF($D222=1,IF(OR(price_limit="",price_limit="No Limit"),IF(N222="Yes",1,2),IF(SUMIFS(WhatIf!$G:$G,WhatIf!$A:$A,N$1,WhatIf!$B:$B,N222)&lt;=price_limit,IF(N222="Yes",1,2),"")),""))</f>
        <v/>
      </c>
      <c r="AX222" s="73" t="str">
        <f>IF(OR(O222="",VLOOKUP(O$1,Services!$A$1:$B$19,2,0)="Exclude"),"",IF($D222=1,IF(OR(price_limit="",price_limit="No Limit"),IF(O222="Yes",1,2),IF(SUMIFS(WhatIf!$G:$G,WhatIf!$A:$A,O$1,WhatIf!$B:$B,O222)&lt;=price_limit,IF(O222="Yes",1,2),"")),""))</f>
        <v/>
      </c>
      <c r="AY222" s="73" t="str">
        <f>IF(OR(P222="",VLOOKUP(P$1,Services!$A$1:$B$19,2,0)="Exclude"),"",IF($D222=1,IF(OR(price_limit="",price_limit="No Limit"),IF(P222="Yes",1,2),IF(SUMIFS(WhatIf!$G:$G,WhatIf!$A:$A,P$1,WhatIf!$B:$B,P222)&lt;=price_limit,IF(P222="Yes",1,2),"")),""))</f>
        <v/>
      </c>
      <c r="AZ222" s="73" t="str">
        <f>IF(OR(Q222="",VLOOKUP(Q$1,Services!$A$1:$B$19,2,0)="Exclude"),"",IF($D222=1,IF(OR(price_limit="",price_limit="No Limit"),IF(Q222="Yes",1,2),IF(SUMIFS(WhatIf!$G:$G,WhatIf!$A:$A,Q$1,WhatIf!$B:$B,Q222)&lt;=price_limit,IF(Q222="Yes",1,2),"")),""))</f>
        <v/>
      </c>
      <c r="BA222" s="73" t="str">
        <f>IF(OR(R222="",VLOOKUP(R$1,Services!$A$1:$B$19,2,0)="Exclude"),"",IF($D222=1,IF(OR(price_limit="",price_limit="No Limit"),IF(R222="Yes",1,2),IF(SUMIFS(WhatIf!$G:$G,WhatIf!$A:$A,R$1,WhatIf!$B:$B,R222)&lt;=price_limit,IF(R222="Yes",1,2),"")),""))</f>
        <v/>
      </c>
      <c r="BB222" s="73" t="str">
        <f>IF(OR(S222="",VLOOKUP(S$1,Services!$A$1:$B$19,2,0)="Exclude"),"",IF($D222=1,IF(OR(price_limit="",price_limit="No Limit"),IF(S222="Yes",1,2),IF(SUMIFS(WhatIf!$G:$G,WhatIf!$A:$A,S$1,WhatIf!$B:$B,S222)&lt;=price_limit,IF(S222="Yes",1,2),"")),""))</f>
        <v/>
      </c>
      <c r="BC222" s="73" t="str">
        <f>IF(OR(T222="",VLOOKUP(T$1,Services!$A$1:$B$19,2,0)="Exclude"),"",IF($D222=1,IF(OR(price_limit="",price_limit="No Limit"),IF(T222="Yes",1,2),IF(SUMIFS(WhatIf!$G:$G,WhatIf!$A:$A,T$1,WhatIf!$B:$B,T222)&lt;=price_limit,IF(T222="Yes",1,2),"")),""))</f>
        <v/>
      </c>
      <c r="BD222" s="73" t="str">
        <f>IF(OR(U222="",VLOOKUP(U$1,Services!$A$1:$B$19,2,0)="Exclude"),"",IF($D222=1,IF(OR(price_limit="",price_limit="No Limit"),IF(U222="Yes",1,2),IF(SUMIFS(WhatIf!$G:$G,WhatIf!$A:$A,U$1,WhatIf!$B:$B,U222)&lt;=price_limit,IF(U222="Yes",1,2),"")),""))</f>
        <v/>
      </c>
      <c r="BE222" s="3">
        <f t="shared" si="16"/>
        <v>0</v>
      </c>
      <c r="BF222" s="3">
        <f t="shared" si="17"/>
        <v>0</v>
      </c>
      <c r="BG222" s="3">
        <f>IF(MID(highlight_pick,1,1)="#",IF(INDEX(Analysis!$C$7:$E$7,1,VALUE(MID(highlight_pick,2,1)))&lt;&gt;"",IF(INDEX($A222:$BI222,1,MATCH(INDEX(Analysis!$C$7:$E$7,1,VALUE(MID(highlight_pick,2,1))),$1:$1,0))="",0,IF(INDEX($A222:$BI222,1,MATCH(INDEX(Analysis!$C$7:$E$7,1,VALUE(MID(highlight_pick,2,1))),$1:$1,0))="Yes",1,IF(ISNUMBER(SEARCH(INDEX($A222:$BI222,1,MATCH(INDEX(Analysis!$C$7:$E$7,1,VALUE(MID(highlight_pick,2,1))),$1:$1,0)),INDEX(Analysis!$C$9:$E$9,1,VALUE(MID(highlight_pick,2,1))))),2,0))),0),0)</f>
        <v>0</v>
      </c>
      <c r="BH222" s="3">
        <f>IF(MID(highlight_pick,1,1)="#",IF(INDEX(Analysis!$C$10:$E$10,1,VALUE(MID(highlight_pick,2,1)))&lt;&gt;"",IF(INDEX($A222:$BI222,1,MATCH(INDEX(Analysis!$C$10:$E$10,1,VALUE(MID(highlight_pick,2,1))),$1:$1,0))="",0,IF(INDEX($A222:$BI222,1,MATCH(INDEX(Analysis!$C$10:$E$10,1,VALUE(MID(highlight_pick,2,1))),$1:$1,0))="Yes",1,IF(ISNUMBER(SEARCH(INDEX($A222:$BI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row>
    <row r="223" spans="1:61" x14ac:dyDescent="0.3">
      <c r="A223" s="19" t="s">
        <v>650</v>
      </c>
      <c r="C223" s="4" t="s">
        <v>482</v>
      </c>
      <c r="D223" s="3" t="str">
        <f t="shared" ca="1" si="14"/>
        <v/>
      </c>
      <c r="F223" s="5" t="s">
        <v>558</v>
      </c>
      <c r="G223" s="5" t="s">
        <v>558</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5"/>
        <v/>
      </c>
      <c r="AN223" s="73" t="str">
        <f>IF(OR(E223="",VLOOKUP(E$1,Services!$A$1:$B$19,2,0)="Exclude"),"",IF($D223=1,IF(OR(price_limit="",price_limit="No Limit"),IF(E223="Yes",1,2),IF(SUMIFS(WhatIf!$G:$G,WhatIf!$A:$A,E$1,WhatIf!$B:$B,E223)&lt;=price_limit,IF(E223="Yes",1,2),"")),""))</f>
        <v/>
      </c>
      <c r="AO223" s="73" t="str">
        <f ca="1">IF(OR(F223="",VLOOKUP(F$1,Services!$A$1:$B$19,2,0)="Exclude"),"",IF($D223=1,IF(OR(price_limit="",price_limit="No Limit"),IF(F223="Yes",1,2),IF(SUMIFS(WhatIf!$G:$G,WhatIf!$A:$A,F$1,WhatIf!$B:$B,F223)&lt;=price_limit,IF(F223="Yes",1,2),"")),""))</f>
        <v/>
      </c>
      <c r="AP223" s="73" t="str">
        <f ca="1">IF(OR(G223="",VLOOKUP(G$1,Services!$A$1:$B$19,2,0)="Exclude"),"",IF($D223=1,IF(OR(price_limit="",price_limit="No Limit"),IF(G223="Yes",1,2),IF(SUMIFS(WhatIf!$G:$G,WhatIf!$A:$A,G$1,WhatIf!$B:$B,G223)&lt;=price_limit,IF(G223="Yes",1,2),"")),""))</f>
        <v/>
      </c>
      <c r="AQ223" s="73" t="str">
        <f>IF(OR(H223="",VLOOKUP(H$1,Services!$A$1:$B$19,2,0)="Exclude"),"",IF($D223=1,IF(OR(price_limit="",price_limit="No Limit"),IF(H223="Yes",1,2),IF(SUMIFS(WhatIf!$G:$G,WhatIf!$A:$A,H$1,WhatIf!$B:$B,H223)&lt;=price_limit,IF(H223="Yes",1,2),"")),""))</f>
        <v/>
      </c>
      <c r="AR223" s="73" t="str">
        <f>IF(OR(I223="",VLOOKUP(I$1,Services!$A$1:$B$19,2,0)="Exclude"),"",IF($D223=1,IF(OR(price_limit="",price_limit="No Limit"),IF(I223="Yes",1,2),IF(SUMIFS(WhatIf!$G:$G,WhatIf!$A:$A,I$1,WhatIf!$B:$B,I223)&lt;=price_limit,IF(I223="Yes",1,2),"")),""))</f>
        <v/>
      </c>
      <c r="AS223" s="73" t="str">
        <f>IF(OR(J223="",VLOOKUP(J$1,Services!$A$1:$B$19,2,0)="Exclude"),"",IF($D223=1,IF(OR(price_limit="",price_limit="No Limit"),IF(J223="Yes",1,2),IF(SUMIFS(WhatIf!$G:$G,WhatIf!$A:$A,J$1,WhatIf!$B:$B,J223)&lt;=price_limit,IF(J223="Yes",1,2),"")),""))</f>
        <v/>
      </c>
      <c r="AT223" s="73" t="str">
        <f>IF(OR(K223="",VLOOKUP(K$1,Services!$A$1:$B$19,2,0)="Exclude"),"",IF($D223=1,IF(OR(price_limit="",price_limit="No Limit"),IF(K223="Yes",1,2),IF(SUMIFS(WhatIf!$G:$G,WhatIf!$A:$A,K$1,WhatIf!$B:$B,K223)&lt;=price_limit,IF(K223="Yes",1,2),"")),""))</f>
        <v/>
      </c>
      <c r="AU223" s="73" t="str">
        <f>IF(OR(L223="",VLOOKUP(L$1,Services!$A$1:$B$19,2,0)="Exclude"),"",IF($D223=1,IF(OR(price_limit="",price_limit="No Limit"),IF(L223="Yes",1,2),IF(SUMIFS(WhatIf!$G:$G,WhatIf!$A:$A,L$1,WhatIf!$B:$B,L223)&lt;=price_limit,IF(L223="Yes",1,2),"")),""))</f>
        <v/>
      </c>
      <c r="AV223" s="73" t="str">
        <f>IF(OR(M223="",VLOOKUP(M$1,Services!$A$1:$B$19,2,0)="Exclude"),"",IF($D223=1,IF(OR(price_limit="",price_limit="No Limit"),IF(M223="Yes",1,2),IF(SUMIFS(WhatIf!$G:$G,WhatIf!$A:$A,M$1,WhatIf!$B:$B,M223)&lt;=price_limit,IF(M223="Yes",1,2),"")),""))</f>
        <v/>
      </c>
      <c r="AW223" s="73" t="str">
        <f>IF(OR(N223="",VLOOKUP(N$1,Services!$A$1:$B$19,2,0)="Exclude"),"",IF($D223=1,IF(OR(price_limit="",price_limit="No Limit"),IF(N223="Yes",1,2),IF(SUMIFS(WhatIf!$G:$G,WhatIf!$A:$A,N$1,WhatIf!$B:$B,N223)&lt;=price_limit,IF(N223="Yes",1,2),"")),""))</f>
        <v/>
      </c>
      <c r="AX223" s="73" t="str">
        <f>IF(OR(O223="",VLOOKUP(O$1,Services!$A$1:$B$19,2,0)="Exclude"),"",IF($D223=1,IF(OR(price_limit="",price_limit="No Limit"),IF(O223="Yes",1,2),IF(SUMIFS(WhatIf!$G:$G,WhatIf!$A:$A,O$1,WhatIf!$B:$B,O223)&lt;=price_limit,IF(O223="Yes",1,2),"")),""))</f>
        <v/>
      </c>
      <c r="AY223" s="73" t="str">
        <f>IF(OR(P223="",VLOOKUP(P$1,Services!$A$1:$B$19,2,0)="Exclude"),"",IF($D223=1,IF(OR(price_limit="",price_limit="No Limit"),IF(P223="Yes",1,2),IF(SUMIFS(WhatIf!$G:$G,WhatIf!$A:$A,P$1,WhatIf!$B:$B,P223)&lt;=price_limit,IF(P223="Yes",1,2),"")),""))</f>
        <v/>
      </c>
      <c r="AZ223" s="73" t="str">
        <f>IF(OR(Q223="",VLOOKUP(Q$1,Services!$A$1:$B$19,2,0)="Exclude"),"",IF($D223=1,IF(OR(price_limit="",price_limit="No Limit"),IF(Q223="Yes",1,2),IF(SUMIFS(WhatIf!$G:$G,WhatIf!$A:$A,Q$1,WhatIf!$B:$B,Q223)&lt;=price_limit,IF(Q223="Yes",1,2),"")),""))</f>
        <v/>
      </c>
      <c r="BA223" s="73" t="str">
        <f>IF(OR(R223="",VLOOKUP(R$1,Services!$A$1:$B$19,2,0)="Exclude"),"",IF($D223=1,IF(OR(price_limit="",price_limit="No Limit"),IF(R223="Yes",1,2),IF(SUMIFS(WhatIf!$G:$G,WhatIf!$A:$A,R$1,WhatIf!$B:$B,R223)&lt;=price_limit,IF(R223="Yes",1,2),"")),""))</f>
        <v/>
      </c>
      <c r="BB223" s="73" t="str">
        <f>IF(OR(S223="",VLOOKUP(S$1,Services!$A$1:$B$19,2,0)="Exclude"),"",IF($D223=1,IF(OR(price_limit="",price_limit="No Limit"),IF(S223="Yes",1,2),IF(SUMIFS(WhatIf!$G:$G,WhatIf!$A:$A,S$1,WhatIf!$B:$B,S223)&lt;=price_limit,IF(S223="Yes",1,2),"")),""))</f>
        <v/>
      </c>
      <c r="BC223" s="73" t="str">
        <f>IF(OR(T223="",VLOOKUP(T$1,Services!$A$1:$B$19,2,0)="Exclude"),"",IF($D223=1,IF(OR(price_limit="",price_limit="No Limit"),IF(T223="Yes",1,2),IF(SUMIFS(WhatIf!$G:$G,WhatIf!$A:$A,T$1,WhatIf!$B:$B,T223)&lt;=price_limit,IF(T223="Yes",1,2),"")),""))</f>
        <v/>
      </c>
      <c r="BD223" s="73" t="str">
        <f>IF(OR(U223="",VLOOKUP(U$1,Services!$A$1:$B$19,2,0)="Exclude"),"",IF($D223=1,IF(OR(price_limit="",price_limit="No Limit"),IF(U223="Yes",1,2),IF(SUMIFS(WhatIf!$G:$G,WhatIf!$A:$A,U$1,WhatIf!$B:$B,U223)&lt;=price_limit,IF(U223="Yes",1,2),"")),""))</f>
        <v/>
      </c>
      <c r="BE223" s="3">
        <f t="shared" si="16"/>
        <v>0</v>
      </c>
      <c r="BF223" s="3">
        <f t="shared" si="17"/>
        <v>0</v>
      </c>
      <c r="BG223" s="3">
        <f>IF(MID(highlight_pick,1,1)="#",IF(INDEX(Analysis!$C$7:$E$7,1,VALUE(MID(highlight_pick,2,1)))&lt;&gt;"",IF(INDEX($A223:$BI223,1,MATCH(INDEX(Analysis!$C$7:$E$7,1,VALUE(MID(highlight_pick,2,1))),$1:$1,0))="",0,IF(INDEX($A223:$BI223,1,MATCH(INDEX(Analysis!$C$7:$E$7,1,VALUE(MID(highlight_pick,2,1))),$1:$1,0))="Yes",1,IF(ISNUMBER(SEARCH(INDEX($A223:$BI223,1,MATCH(INDEX(Analysis!$C$7:$E$7,1,VALUE(MID(highlight_pick,2,1))),$1:$1,0)),INDEX(Analysis!$C$9:$E$9,1,VALUE(MID(highlight_pick,2,1))))),2,0))),0),0)</f>
        <v>0</v>
      </c>
      <c r="BH223" s="3">
        <f>IF(MID(highlight_pick,1,1)="#",IF(INDEX(Analysis!$C$10:$E$10,1,VALUE(MID(highlight_pick,2,1)))&lt;&gt;"",IF(INDEX($A223:$BI223,1,MATCH(INDEX(Analysis!$C$10:$E$10,1,VALUE(MID(highlight_pick,2,1))),$1:$1,0))="",0,IF(INDEX($A223:$BI223,1,MATCH(INDEX(Analysis!$C$10:$E$10,1,VALUE(MID(highlight_pick,2,1))),$1:$1,0))="Yes",1,IF(ISNUMBER(SEARCH(INDEX($A223:$BI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row>
    <row r="224" spans="1:61" x14ac:dyDescent="0.3">
      <c r="A224" s="19" t="s">
        <v>652</v>
      </c>
      <c r="C224" s="4" t="s">
        <v>482</v>
      </c>
      <c r="D224" s="3" t="str">
        <f t="shared" ca="1" si="14"/>
        <v/>
      </c>
      <c r="F224" s="5" t="s">
        <v>558</v>
      </c>
      <c r="G224" s="5" t="s">
        <v>558</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5"/>
        <v/>
      </c>
      <c r="AN224" s="73" t="str">
        <f>IF(OR(E224="",VLOOKUP(E$1,Services!$A$1:$B$19,2,0)="Exclude"),"",IF($D224=1,IF(OR(price_limit="",price_limit="No Limit"),IF(E224="Yes",1,2),IF(SUMIFS(WhatIf!$G:$G,WhatIf!$A:$A,E$1,WhatIf!$B:$B,E224)&lt;=price_limit,IF(E224="Yes",1,2),"")),""))</f>
        <v/>
      </c>
      <c r="AO224" s="73" t="str">
        <f ca="1">IF(OR(F224="",VLOOKUP(F$1,Services!$A$1:$B$19,2,0)="Exclude"),"",IF($D224=1,IF(OR(price_limit="",price_limit="No Limit"),IF(F224="Yes",1,2),IF(SUMIFS(WhatIf!$G:$G,WhatIf!$A:$A,F$1,WhatIf!$B:$B,F224)&lt;=price_limit,IF(F224="Yes",1,2),"")),""))</f>
        <v/>
      </c>
      <c r="AP224" s="73" t="str">
        <f ca="1">IF(OR(G224="",VLOOKUP(G$1,Services!$A$1:$B$19,2,0)="Exclude"),"",IF($D224=1,IF(OR(price_limit="",price_limit="No Limit"),IF(G224="Yes",1,2),IF(SUMIFS(WhatIf!$G:$G,WhatIf!$A:$A,G$1,WhatIf!$B:$B,G224)&lt;=price_limit,IF(G224="Yes",1,2),"")),""))</f>
        <v/>
      </c>
      <c r="AQ224" s="73" t="str">
        <f>IF(OR(H224="",VLOOKUP(H$1,Services!$A$1:$B$19,2,0)="Exclude"),"",IF($D224=1,IF(OR(price_limit="",price_limit="No Limit"),IF(H224="Yes",1,2),IF(SUMIFS(WhatIf!$G:$G,WhatIf!$A:$A,H$1,WhatIf!$B:$B,H224)&lt;=price_limit,IF(H224="Yes",1,2),"")),""))</f>
        <v/>
      </c>
      <c r="AR224" s="73" t="str">
        <f>IF(OR(I224="",VLOOKUP(I$1,Services!$A$1:$B$19,2,0)="Exclude"),"",IF($D224=1,IF(OR(price_limit="",price_limit="No Limit"),IF(I224="Yes",1,2),IF(SUMIFS(WhatIf!$G:$G,WhatIf!$A:$A,I$1,WhatIf!$B:$B,I224)&lt;=price_limit,IF(I224="Yes",1,2),"")),""))</f>
        <v/>
      </c>
      <c r="AS224" s="73" t="str">
        <f>IF(OR(J224="",VLOOKUP(J$1,Services!$A$1:$B$19,2,0)="Exclude"),"",IF($D224=1,IF(OR(price_limit="",price_limit="No Limit"),IF(J224="Yes",1,2),IF(SUMIFS(WhatIf!$G:$G,WhatIf!$A:$A,J$1,WhatIf!$B:$B,J224)&lt;=price_limit,IF(J224="Yes",1,2),"")),""))</f>
        <v/>
      </c>
      <c r="AT224" s="73" t="str">
        <f>IF(OR(K224="",VLOOKUP(K$1,Services!$A$1:$B$19,2,0)="Exclude"),"",IF($D224=1,IF(OR(price_limit="",price_limit="No Limit"),IF(K224="Yes",1,2),IF(SUMIFS(WhatIf!$G:$G,WhatIf!$A:$A,K$1,WhatIf!$B:$B,K224)&lt;=price_limit,IF(K224="Yes",1,2),"")),""))</f>
        <v/>
      </c>
      <c r="AU224" s="73" t="str">
        <f>IF(OR(L224="",VLOOKUP(L$1,Services!$A$1:$B$19,2,0)="Exclude"),"",IF($D224=1,IF(OR(price_limit="",price_limit="No Limit"),IF(L224="Yes",1,2),IF(SUMIFS(WhatIf!$G:$G,WhatIf!$A:$A,L$1,WhatIf!$B:$B,L224)&lt;=price_limit,IF(L224="Yes",1,2),"")),""))</f>
        <v/>
      </c>
      <c r="AV224" s="73" t="str">
        <f>IF(OR(M224="",VLOOKUP(M$1,Services!$A$1:$B$19,2,0)="Exclude"),"",IF($D224=1,IF(OR(price_limit="",price_limit="No Limit"),IF(M224="Yes",1,2),IF(SUMIFS(WhatIf!$G:$G,WhatIf!$A:$A,M$1,WhatIf!$B:$B,M224)&lt;=price_limit,IF(M224="Yes",1,2),"")),""))</f>
        <v/>
      </c>
      <c r="AW224" s="73" t="str">
        <f>IF(OR(N224="",VLOOKUP(N$1,Services!$A$1:$B$19,2,0)="Exclude"),"",IF($D224=1,IF(OR(price_limit="",price_limit="No Limit"),IF(N224="Yes",1,2),IF(SUMIFS(WhatIf!$G:$G,WhatIf!$A:$A,N$1,WhatIf!$B:$B,N224)&lt;=price_limit,IF(N224="Yes",1,2),"")),""))</f>
        <v/>
      </c>
      <c r="AX224" s="73" t="str">
        <f>IF(OR(O224="",VLOOKUP(O$1,Services!$A$1:$B$19,2,0)="Exclude"),"",IF($D224=1,IF(OR(price_limit="",price_limit="No Limit"),IF(O224="Yes",1,2),IF(SUMIFS(WhatIf!$G:$G,WhatIf!$A:$A,O$1,WhatIf!$B:$B,O224)&lt;=price_limit,IF(O224="Yes",1,2),"")),""))</f>
        <v/>
      </c>
      <c r="AY224" s="73" t="str">
        <f>IF(OR(P224="",VLOOKUP(P$1,Services!$A$1:$B$19,2,0)="Exclude"),"",IF($D224=1,IF(OR(price_limit="",price_limit="No Limit"),IF(P224="Yes",1,2),IF(SUMIFS(WhatIf!$G:$G,WhatIf!$A:$A,P$1,WhatIf!$B:$B,P224)&lt;=price_limit,IF(P224="Yes",1,2),"")),""))</f>
        <v/>
      </c>
      <c r="AZ224" s="73" t="str">
        <f>IF(OR(Q224="",VLOOKUP(Q$1,Services!$A$1:$B$19,2,0)="Exclude"),"",IF($D224=1,IF(OR(price_limit="",price_limit="No Limit"),IF(Q224="Yes",1,2),IF(SUMIFS(WhatIf!$G:$G,WhatIf!$A:$A,Q$1,WhatIf!$B:$B,Q224)&lt;=price_limit,IF(Q224="Yes",1,2),"")),""))</f>
        <v/>
      </c>
      <c r="BA224" s="73" t="str">
        <f>IF(OR(R224="",VLOOKUP(R$1,Services!$A$1:$B$19,2,0)="Exclude"),"",IF($D224=1,IF(OR(price_limit="",price_limit="No Limit"),IF(R224="Yes",1,2),IF(SUMIFS(WhatIf!$G:$G,WhatIf!$A:$A,R$1,WhatIf!$B:$B,R224)&lt;=price_limit,IF(R224="Yes",1,2),"")),""))</f>
        <v/>
      </c>
      <c r="BB224" s="73" t="str">
        <f>IF(OR(S224="",VLOOKUP(S$1,Services!$A$1:$B$19,2,0)="Exclude"),"",IF($D224=1,IF(OR(price_limit="",price_limit="No Limit"),IF(S224="Yes",1,2),IF(SUMIFS(WhatIf!$G:$G,WhatIf!$A:$A,S$1,WhatIf!$B:$B,S224)&lt;=price_limit,IF(S224="Yes",1,2),"")),""))</f>
        <v/>
      </c>
      <c r="BC224" s="73" t="str">
        <f>IF(OR(T224="",VLOOKUP(T$1,Services!$A$1:$B$19,2,0)="Exclude"),"",IF($D224=1,IF(OR(price_limit="",price_limit="No Limit"),IF(T224="Yes",1,2),IF(SUMIFS(WhatIf!$G:$G,WhatIf!$A:$A,T$1,WhatIf!$B:$B,T224)&lt;=price_limit,IF(T224="Yes",1,2),"")),""))</f>
        <v/>
      </c>
      <c r="BD224" s="73" t="str">
        <f>IF(OR(U224="",VLOOKUP(U$1,Services!$A$1:$B$19,2,0)="Exclude"),"",IF($D224=1,IF(OR(price_limit="",price_limit="No Limit"),IF(U224="Yes",1,2),IF(SUMIFS(WhatIf!$G:$G,WhatIf!$A:$A,U$1,WhatIf!$B:$B,U224)&lt;=price_limit,IF(U224="Yes",1,2),"")),""))</f>
        <v/>
      </c>
      <c r="BE224" s="3">
        <f t="shared" si="16"/>
        <v>0</v>
      </c>
      <c r="BF224" s="3">
        <f t="shared" si="17"/>
        <v>0</v>
      </c>
      <c r="BG224" s="3">
        <f>IF(MID(highlight_pick,1,1)="#",IF(INDEX(Analysis!$C$7:$E$7,1,VALUE(MID(highlight_pick,2,1)))&lt;&gt;"",IF(INDEX($A224:$BI224,1,MATCH(INDEX(Analysis!$C$7:$E$7,1,VALUE(MID(highlight_pick,2,1))),$1:$1,0))="",0,IF(INDEX($A224:$BI224,1,MATCH(INDEX(Analysis!$C$7:$E$7,1,VALUE(MID(highlight_pick,2,1))),$1:$1,0))="Yes",1,IF(ISNUMBER(SEARCH(INDEX($A224:$BI224,1,MATCH(INDEX(Analysis!$C$7:$E$7,1,VALUE(MID(highlight_pick,2,1))),$1:$1,0)),INDEX(Analysis!$C$9:$E$9,1,VALUE(MID(highlight_pick,2,1))))),2,0))),0),0)</f>
        <v>0</v>
      </c>
      <c r="BH224" s="3">
        <f>IF(MID(highlight_pick,1,1)="#",IF(INDEX(Analysis!$C$10:$E$10,1,VALUE(MID(highlight_pick,2,1)))&lt;&gt;"",IF(INDEX($A224:$BI224,1,MATCH(INDEX(Analysis!$C$10:$E$10,1,VALUE(MID(highlight_pick,2,1))),$1:$1,0))="",0,IF(INDEX($A224:$BI224,1,MATCH(INDEX(Analysis!$C$10:$E$10,1,VALUE(MID(highlight_pick,2,1))),$1:$1,0))="Yes",1,IF(ISNUMBER(SEARCH(INDEX($A224:$BI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row>
    <row r="225" spans="1:61" x14ac:dyDescent="0.3">
      <c r="A225" s="19" t="s">
        <v>651</v>
      </c>
      <c r="C225" s="4" t="s">
        <v>482</v>
      </c>
      <c r="D225" s="3" t="str">
        <f t="shared" ca="1" si="14"/>
        <v/>
      </c>
      <c r="F225" s="5" t="s">
        <v>558</v>
      </c>
      <c r="G225" s="5" t="s">
        <v>558</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5"/>
        <v/>
      </c>
      <c r="AN225" s="73" t="str">
        <f>IF(OR(E225="",VLOOKUP(E$1,Services!$A$1:$B$19,2,0)="Exclude"),"",IF($D225=1,IF(OR(price_limit="",price_limit="No Limit"),IF(E225="Yes",1,2),IF(SUMIFS(WhatIf!$G:$G,WhatIf!$A:$A,E$1,WhatIf!$B:$B,E225)&lt;=price_limit,IF(E225="Yes",1,2),"")),""))</f>
        <v/>
      </c>
      <c r="AO225" s="73" t="str">
        <f ca="1">IF(OR(F225="",VLOOKUP(F$1,Services!$A$1:$B$19,2,0)="Exclude"),"",IF($D225=1,IF(OR(price_limit="",price_limit="No Limit"),IF(F225="Yes",1,2),IF(SUMIFS(WhatIf!$G:$G,WhatIf!$A:$A,F$1,WhatIf!$B:$B,F225)&lt;=price_limit,IF(F225="Yes",1,2),"")),""))</f>
        <v/>
      </c>
      <c r="AP225" s="73" t="str">
        <f ca="1">IF(OR(G225="",VLOOKUP(G$1,Services!$A$1:$B$19,2,0)="Exclude"),"",IF($D225=1,IF(OR(price_limit="",price_limit="No Limit"),IF(G225="Yes",1,2),IF(SUMIFS(WhatIf!$G:$G,WhatIf!$A:$A,G$1,WhatIf!$B:$B,G225)&lt;=price_limit,IF(G225="Yes",1,2),"")),""))</f>
        <v/>
      </c>
      <c r="AQ225" s="73" t="str">
        <f>IF(OR(H225="",VLOOKUP(H$1,Services!$A$1:$B$19,2,0)="Exclude"),"",IF($D225=1,IF(OR(price_limit="",price_limit="No Limit"),IF(H225="Yes",1,2),IF(SUMIFS(WhatIf!$G:$G,WhatIf!$A:$A,H$1,WhatIf!$B:$B,H225)&lt;=price_limit,IF(H225="Yes",1,2),"")),""))</f>
        <v/>
      </c>
      <c r="AR225" s="73" t="str">
        <f>IF(OR(I225="",VLOOKUP(I$1,Services!$A$1:$B$19,2,0)="Exclude"),"",IF($D225=1,IF(OR(price_limit="",price_limit="No Limit"),IF(I225="Yes",1,2),IF(SUMIFS(WhatIf!$G:$G,WhatIf!$A:$A,I$1,WhatIf!$B:$B,I225)&lt;=price_limit,IF(I225="Yes",1,2),"")),""))</f>
        <v/>
      </c>
      <c r="AS225" s="73" t="str">
        <f>IF(OR(J225="",VLOOKUP(J$1,Services!$A$1:$B$19,2,0)="Exclude"),"",IF($D225=1,IF(OR(price_limit="",price_limit="No Limit"),IF(J225="Yes",1,2),IF(SUMIFS(WhatIf!$G:$G,WhatIf!$A:$A,J$1,WhatIf!$B:$B,J225)&lt;=price_limit,IF(J225="Yes",1,2),"")),""))</f>
        <v/>
      </c>
      <c r="AT225" s="73" t="str">
        <f>IF(OR(K225="",VLOOKUP(K$1,Services!$A$1:$B$19,2,0)="Exclude"),"",IF($D225=1,IF(OR(price_limit="",price_limit="No Limit"),IF(K225="Yes",1,2),IF(SUMIFS(WhatIf!$G:$G,WhatIf!$A:$A,K$1,WhatIf!$B:$B,K225)&lt;=price_limit,IF(K225="Yes",1,2),"")),""))</f>
        <v/>
      </c>
      <c r="AU225" s="73" t="str">
        <f>IF(OR(L225="",VLOOKUP(L$1,Services!$A$1:$B$19,2,0)="Exclude"),"",IF($D225=1,IF(OR(price_limit="",price_limit="No Limit"),IF(L225="Yes",1,2),IF(SUMIFS(WhatIf!$G:$G,WhatIf!$A:$A,L$1,WhatIf!$B:$B,L225)&lt;=price_limit,IF(L225="Yes",1,2),"")),""))</f>
        <v/>
      </c>
      <c r="AV225" s="73" t="str">
        <f>IF(OR(M225="",VLOOKUP(M$1,Services!$A$1:$B$19,2,0)="Exclude"),"",IF($D225=1,IF(OR(price_limit="",price_limit="No Limit"),IF(M225="Yes",1,2),IF(SUMIFS(WhatIf!$G:$G,WhatIf!$A:$A,M$1,WhatIf!$B:$B,M225)&lt;=price_limit,IF(M225="Yes",1,2),"")),""))</f>
        <v/>
      </c>
      <c r="AW225" s="73" t="str">
        <f>IF(OR(N225="",VLOOKUP(N$1,Services!$A$1:$B$19,2,0)="Exclude"),"",IF($D225=1,IF(OR(price_limit="",price_limit="No Limit"),IF(N225="Yes",1,2),IF(SUMIFS(WhatIf!$G:$G,WhatIf!$A:$A,N$1,WhatIf!$B:$B,N225)&lt;=price_limit,IF(N225="Yes",1,2),"")),""))</f>
        <v/>
      </c>
      <c r="AX225" s="73" t="str">
        <f>IF(OR(O225="",VLOOKUP(O$1,Services!$A$1:$B$19,2,0)="Exclude"),"",IF($D225=1,IF(OR(price_limit="",price_limit="No Limit"),IF(O225="Yes",1,2),IF(SUMIFS(WhatIf!$G:$G,WhatIf!$A:$A,O$1,WhatIf!$B:$B,O225)&lt;=price_limit,IF(O225="Yes",1,2),"")),""))</f>
        <v/>
      </c>
      <c r="AY225" s="73" t="str">
        <f>IF(OR(P225="",VLOOKUP(P$1,Services!$A$1:$B$19,2,0)="Exclude"),"",IF($D225=1,IF(OR(price_limit="",price_limit="No Limit"),IF(P225="Yes",1,2),IF(SUMIFS(WhatIf!$G:$G,WhatIf!$A:$A,P$1,WhatIf!$B:$B,P225)&lt;=price_limit,IF(P225="Yes",1,2),"")),""))</f>
        <v/>
      </c>
      <c r="AZ225" s="73" t="str">
        <f>IF(OR(Q225="",VLOOKUP(Q$1,Services!$A$1:$B$19,2,0)="Exclude"),"",IF($D225=1,IF(OR(price_limit="",price_limit="No Limit"),IF(Q225="Yes",1,2),IF(SUMIFS(WhatIf!$G:$G,WhatIf!$A:$A,Q$1,WhatIf!$B:$B,Q225)&lt;=price_limit,IF(Q225="Yes",1,2),"")),""))</f>
        <v/>
      </c>
      <c r="BA225" s="73" t="str">
        <f>IF(OR(R225="",VLOOKUP(R$1,Services!$A$1:$B$19,2,0)="Exclude"),"",IF($D225=1,IF(OR(price_limit="",price_limit="No Limit"),IF(R225="Yes",1,2),IF(SUMIFS(WhatIf!$G:$G,WhatIf!$A:$A,R$1,WhatIf!$B:$B,R225)&lt;=price_limit,IF(R225="Yes",1,2),"")),""))</f>
        <v/>
      </c>
      <c r="BB225" s="73" t="str">
        <f>IF(OR(S225="",VLOOKUP(S$1,Services!$A$1:$B$19,2,0)="Exclude"),"",IF($D225=1,IF(OR(price_limit="",price_limit="No Limit"),IF(S225="Yes",1,2),IF(SUMIFS(WhatIf!$G:$G,WhatIf!$A:$A,S$1,WhatIf!$B:$B,S225)&lt;=price_limit,IF(S225="Yes",1,2),"")),""))</f>
        <v/>
      </c>
      <c r="BC225" s="73" t="str">
        <f>IF(OR(T225="",VLOOKUP(T$1,Services!$A$1:$B$19,2,0)="Exclude"),"",IF($D225=1,IF(OR(price_limit="",price_limit="No Limit"),IF(T225="Yes",1,2),IF(SUMIFS(WhatIf!$G:$G,WhatIf!$A:$A,T$1,WhatIf!$B:$B,T225)&lt;=price_limit,IF(T225="Yes",1,2),"")),""))</f>
        <v/>
      </c>
      <c r="BD225" s="73" t="str">
        <f>IF(OR(U225="",VLOOKUP(U$1,Services!$A$1:$B$19,2,0)="Exclude"),"",IF($D225=1,IF(OR(price_limit="",price_limit="No Limit"),IF(U225="Yes",1,2),IF(SUMIFS(WhatIf!$G:$G,WhatIf!$A:$A,U$1,WhatIf!$B:$B,U225)&lt;=price_limit,IF(U225="Yes",1,2),"")),""))</f>
        <v/>
      </c>
      <c r="BE225" s="3">
        <f t="shared" si="16"/>
        <v>0</v>
      </c>
      <c r="BF225" s="3">
        <f t="shared" si="17"/>
        <v>0</v>
      </c>
      <c r="BG225" s="3">
        <f>IF(MID(highlight_pick,1,1)="#",IF(INDEX(Analysis!$C$7:$E$7,1,VALUE(MID(highlight_pick,2,1)))&lt;&gt;"",IF(INDEX($A225:$BI225,1,MATCH(INDEX(Analysis!$C$7:$E$7,1,VALUE(MID(highlight_pick,2,1))),$1:$1,0))="",0,IF(INDEX($A225:$BI225,1,MATCH(INDEX(Analysis!$C$7:$E$7,1,VALUE(MID(highlight_pick,2,1))),$1:$1,0))="Yes",1,IF(ISNUMBER(SEARCH(INDEX($A225:$BI225,1,MATCH(INDEX(Analysis!$C$7:$E$7,1,VALUE(MID(highlight_pick,2,1))),$1:$1,0)),INDEX(Analysis!$C$9:$E$9,1,VALUE(MID(highlight_pick,2,1))))),2,0))),0),0)</f>
        <v>0</v>
      </c>
      <c r="BH225" s="3">
        <f>IF(MID(highlight_pick,1,1)="#",IF(INDEX(Analysis!$C$10:$E$10,1,VALUE(MID(highlight_pick,2,1)))&lt;&gt;"",IF(INDEX($A225:$BI225,1,MATCH(INDEX(Analysis!$C$10:$E$10,1,VALUE(MID(highlight_pick,2,1))),$1:$1,0))="",0,IF(INDEX($A225:$BI225,1,MATCH(INDEX(Analysis!$C$10:$E$10,1,VALUE(MID(highlight_pick,2,1))),$1:$1,0))="Yes",1,IF(ISNUMBER(SEARCH(INDEX($A225:$BI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row>
    <row r="226" spans="1:61" ht="24.9" x14ac:dyDescent="0.3">
      <c r="A226" s="19" t="s">
        <v>604</v>
      </c>
      <c r="C226" s="4" t="s">
        <v>482</v>
      </c>
      <c r="D226" s="3" t="str">
        <f t="shared" ca="1" si="14"/>
        <v/>
      </c>
      <c r="F226" s="5" t="s">
        <v>559</v>
      </c>
      <c r="G226" s="5" t="s">
        <v>559</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5"/>
        <v/>
      </c>
      <c r="AN226" s="73" t="str">
        <f>IF(OR(E226="",VLOOKUP(E$1,Services!$A$1:$B$19,2,0)="Exclude"),"",IF($D226=1,IF(OR(price_limit="",price_limit="No Limit"),IF(E226="Yes",1,2),IF(SUMIFS(WhatIf!$G:$G,WhatIf!$A:$A,E$1,WhatIf!$B:$B,E226)&lt;=price_limit,IF(E226="Yes",1,2),"")),""))</f>
        <v/>
      </c>
      <c r="AO226" s="73" t="str">
        <f ca="1">IF(OR(F226="",VLOOKUP(F$1,Services!$A$1:$B$19,2,0)="Exclude"),"",IF($D226=1,IF(OR(price_limit="",price_limit="No Limit"),IF(F226="Yes",1,2),IF(SUMIFS(WhatIf!$G:$G,WhatIf!$A:$A,F$1,WhatIf!$B:$B,F226)&lt;=price_limit,IF(F226="Yes",1,2),"")),""))</f>
        <v/>
      </c>
      <c r="AP226" s="73" t="str">
        <f ca="1">IF(OR(G226="",VLOOKUP(G$1,Services!$A$1:$B$19,2,0)="Exclude"),"",IF($D226=1,IF(OR(price_limit="",price_limit="No Limit"),IF(G226="Yes",1,2),IF(SUMIFS(WhatIf!$G:$G,WhatIf!$A:$A,G$1,WhatIf!$B:$B,G226)&lt;=price_limit,IF(G226="Yes",1,2),"")),""))</f>
        <v/>
      </c>
      <c r="AQ226" s="73" t="str">
        <f>IF(OR(H226="",VLOOKUP(H$1,Services!$A$1:$B$19,2,0)="Exclude"),"",IF($D226=1,IF(OR(price_limit="",price_limit="No Limit"),IF(H226="Yes",1,2),IF(SUMIFS(WhatIf!$G:$G,WhatIf!$A:$A,H$1,WhatIf!$B:$B,H226)&lt;=price_limit,IF(H226="Yes",1,2),"")),""))</f>
        <v/>
      </c>
      <c r="AR226" s="73" t="str">
        <f>IF(OR(I226="",VLOOKUP(I$1,Services!$A$1:$B$19,2,0)="Exclude"),"",IF($D226=1,IF(OR(price_limit="",price_limit="No Limit"),IF(I226="Yes",1,2),IF(SUMIFS(WhatIf!$G:$G,WhatIf!$A:$A,I$1,WhatIf!$B:$B,I226)&lt;=price_limit,IF(I226="Yes",1,2),"")),""))</f>
        <v/>
      </c>
      <c r="AS226" s="73" t="str">
        <f>IF(OR(J226="",VLOOKUP(J$1,Services!$A$1:$B$19,2,0)="Exclude"),"",IF($D226=1,IF(OR(price_limit="",price_limit="No Limit"),IF(J226="Yes",1,2),IF(SUMIFS(WhatIf!$G:$G,WhatIf!$A:$A,J$1,WhatIf!$B:$B,J226)&lt;=price_limit,IF(J226="Yes",1,2),"")),""))</f>
        <v/>
      </c>
      <c r="AT226" s="73" t="str">
        <f>IF(OR(K226="",VLOOKUP(K$1,Services!$A$1:$B$19,2,0)="Exclude"),"",IF($D226=1,IF(OR(price_limit="",price_limit="No Limit"),IF(K226="Yes",1,2),IF(SUMIFS(WhatIf!$G:$G,WhatIf!$A:$A,K$1,WhatIf!$B:$B,K226)&lt;=price_limit,IF(K226="Yes",1,2),"")),""))</f>
        <v/>
      </c>
      <c r="AU226" s="73" t="str">
        <f>IF(OR(L226="",VLOOKUP(L$1,Services!$A$1:$B$19,2,0)="Exclude"),"",IF($D226=1,IF(OR(price_limit="",price_limit="No Limit"),IF(L226="Yes",1,2),IF(SUMIFS(WhatIf!$G:$G,WhatIf!$A:$A,L$1,WhatIf!$B:$B,L226)&lt;=price_limit,IF(L226="Yes",1,2),"")),""))</f>
        <v/>
      </c>
      <c r="AV226" s="73" t="str">
        <f>IF(OR(M226="",VLOOKUP(M$1,Services!$A$1:$B$19,2,0)="Exclude"),"",IF($D226=1,IF(OR(price_limit="",price_limit="No Limit"),IF(M226="Yes",1,2),IF(SUMIFS(WhatIf!$G:$G,WhatIf!$A:$A,M$1,WhatIf!$B:$B,M226)&lt;=price_limit,IF(M226="Yes",1,2),"")),""))</f>
        <v/>
      </c>
      <c r="AW226" s="73" t="str">
        <f>IF(OR(N226="",VLOOKUP(N$1,Services!$A$1:$B$19,2,0)="Exclude"),"",IF($D226=1,IF(OR(price_limit="",price_limit="No Limit"),IF(N226="Yes",1,2),IF(SUMIFS(WhatIf!$G:$G,WhatIf!$A:$A,N$1,WhatIf!$B:$B,N226)&lt;=price_limit,IF(N226="Yes",1,2),"")),""))</f>
        <v/>
      </c>
      <c r="AX226" s="73" t="str">
        <f>IF(OR(O226="",VLOOKUP(O$1,Services!$A$1:$B$19,2,0)="Exclude"),"",IF($D226=1,IF(OR(price_limit="",price_limit="No Limit"),IF(O226="Yes",1,2),IF(SUMIFS(WhatIf!$G:$G,WhatIf!$A:$A,O$1,WhatIf!$B:$B,O226)&lt;=price_limit,IF(O226="Yes",1,2),"")),""))</f>
        <v/>
      </c>
      <c r="AY226" s="73" t="str">
        <f>IF(OR(P226="",VLOOKUP(P$1,Services!$A$1:$B$19,2,0)="Exclude"),"",IF($D226=1,IF(OR(price_limit="",price_limit="No Limit"),IF(P226="Yes",1,2),IF(SUMIFS(WhatIf!$G:$G,WhatIf!$A:$A,P$1,WhatIf!$B:$B,P226)&lt;=price_limit,IF(P226="Yes",1,2),"")),""))</f>
        <v/>
      </c>
      <c r="AZ226" s="73" t="str">
        <f>IF(OR(Q226="",VLOOKUP(Q$1,Services!$A$1:$B$19,2,0)="Exclude"),"",IF($D226=1,IF(OR(price_limit="",price_limit="No Limit"),IF(Q226="Yes",1,2),IF(SUMIFS(WhatIf!$G:$G,WhatIf!$A:$A,Q$1,WhatIf!$B:$B,Q226)&lt;=price_limit,IF(Q226="Yes",1,2),"")),""))</f>
        <v/>
      </c>
      <c r="BA226" s="73" t="str">
        <f>IF(OR(R226="",VLOOKUP(R$1,Services!$A$1:$B$19,2,0)="Exclude"),"",IF($D226=1,IF(OR(price_limit="",price_limit="No Limit"),IF(R226="Yes",1,2),IF(SUMIFS(WhatIf!$G:$G,WhatIf!$A:$A,R$1,WhatIf!$B:$B,R226)&lt;=price_limit,IF(R226="Yes",1,2),"")),""))</f>
        <v/>
      </c>
      <c r="BB226" s="73" t="str">
        <f>IF(OR(S226="",VLOOKUP(S$1,Services!$A$1:$B$19,2,0)="Exclude"),"",IF($D226=1,IF(OR(price_limit="",price_limit="No Limit"),IF(S226="Yes",1,2),IF(SUMIFS(WhatIf!$G:$G,WhatIf!$A:$A,S$1,WhatIf!$B:$B,S226)&lt;=price_limit,IF(S226="Yes",1,2),"")),""))</f>
        <v/>
      </c>
      <c r="BC226" s="73" t="str">
        <f>IF(OR(T226="",VLOOKUP(T$1,Services!$A$1:$B$19,2,0)="Exclude"),"",IF($D226=1,IF(OR(price_limit="",price_limit="No Limit"),IF(T226="Yes",1,2),IF(SUMIFS(WhatIf!$G:$G,WhatIf!$A:$A,T$1,WhatIf!$B:$B,T226)&lt;=price_limit,IF(T226="Yes",1,2),"")),""))</f>
        <v/>
      </c>
      <c r="BD226" s="73" t="str">
        <f>IF(OR(U226="",VLOOKUP(U$1,Services!$A$1:$B$19,2,0)="Exclude"),"",IF($D226=1,IF(OR(price_limit="",price_limit="No Limit"),IF(U226="Yes",1,2),IF(SUMIFS(WhatIf!$G:$G,WhatIf!$A:$A,U$1,WhatIf!$B:$B,U226)&lt;=price_limit,IF(U226="Yes",1,2),"")),""))</f>
        <v/>
      </c>
      <c r="BE226" s="3">
        <f t="shared" si="16"/>
        <v>0</v>
      </c>
      <c r="BF226" s="3">
        <f t="shared" si="17"/>
        <v>0</v>
      </c>
      <c r="BG226" s="3">
        <f>IF(MID(highlight_pick,1,1)="#",IF(INDEX(Analysis!$C$7:$E$7,1,VALUE(MID(highlight_pick,2,1)))&lt;&gt;"",IF(INDEX($A226:$BI226,1,MATCH(INDEX(Analysis!$C$7:$E$7,1,VALUE(MID(highlight_pick,2,1))),$1:$1,0))="",0,IF(INDEX($A226:$BI226,1,MATCH(INDEX(Analysis!$C$7:$E$7,1,VALUE(MID(highlight_pick,2,1))),$1:$1,0))="Yes",1,IF(ISNUMBER(SEARCH(INDEX($A226:$BI226,1,MATCH(INDEX(Analysis!$C$7:$E$7,1,VALUE(MID(highlight_pick,2,1))),$1:$1,0)),INDEX(Analysis!$C$9:$E$9,1,VALUE(MID(highlight_pick,2,1))))),2,0))),0),0)</f>
        <v>0</v>
      </c>
      <c r="BH226" s="3">
        <f>IF(MID(highlight_pick,1,1)="#",IF(INDEX(Analysis!$C$10:$E$10,1,VALUE(MID(highlight_pick,2,1)))&lt;&gt;"",IF(INDEX($A226:$BI226,1,MATCH(INDEX(Analysis!$C$10:$E$10,1,VALUE(MID(highlight_pick,2,1))),$1:$1,0))="",0,IF(INDEX($A226:$BI226,1,MATCH(INDEX(Analysis!$C$10:$E$10,1,VALUE(MID(highlight_pick,2,1))),$1:$1,0))="Yes",1,IF(ISNUMBER(SEARCH(INDEX($A226:$BI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row>
    <row r="227" spans="1:61" x14ac:dyDescent="0.3">
      <c r="A227" s="19" t="s">
        <v>709</v>
      </c>
      <c r="C227" s="4" t="s">
        <v>291</v>
      </c>
      <c r="D227" s="3" t="str">
        <f t="shared" ca="1" si="14"/>
        <v/>
      </c>
      <c r="K227" s="5" t="s">
        <v>1</v>
      </c>
      <c r="L227" s="5" t="s">
        <v>1</v>
      </c>
      <c r="M227" s="5" t="s">
        <v>1</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5"/>
        <v/>
      </c>
      <c r="AN227" s="73" t="str">
        <f>IF(OR(E227="",VLOOKUP(E$1,Services!$A$1:$B$19,2,0)="Exclude"),"",IF($D227=1,IF(OR(price_limit="",price_limit="No Limit"),IF(E227="Yes",1,2),IF(SUMIFS(WhatIf!$G:$G,WhatIf!$A:$A,E$1,WhatIf!$B:$B,E227)&lt;=price_limit,IF(E227="Yes",1,2),"")),""))</f>
        <v/>
      </c>
      <c r="AO227" s="73" t="str">
        <f>IF(OR(F227="",VLOOKUP(F$1,Services!$A$1:$B$19,2,0)="Exclude"),"",IF($D227=1,IF(OR(price_limit="",price_limit="No Limit"),IF(F227="Yes",1,2),IF(SUMIFS(WhatIf!$G:$G,WhatIf!$A:$A,F$1,WhatIf!$B:$B,F227)&lt;=price_limit,IF(F227="Yes",1,2),"")),""))</f>
        <v/>
      </c>
      <c r="AP227" s="73" t="str">
        <f>IF(OR(G227="",VLOOKUP(G$1,Services!$A$1:$B$19,2,0)="Exclude"),"",IF($D227=1,IF(OR(price_limit="",price_limit="No Limit"),IF(G227="Yes",1,2),IF(SUMIFS(WhatIf!$G:$G,WhatIf!$A:$A,G$1,WhatIf!$B:$B,G227)&lt;=price_limit,IF(G227="Yes",1,2),"")),""))</f>
        <v/>
      </c>
      <c r="AQ227" s="73" t="str">
        <f>IF(OR(H227="",VLOOKUP(H$1,Services!$A$1:$B$19,2,0)="Exclude"),"",IF($D227=1,IF(OR(price_limit="",price_limit="No Limit"),IF(H227="Yes",1,2),IF(SUMIFS(WhatIf!$G:$G,WhatIf!$A:$A,H$1,WhatIf!$B:$B,H227)&lt;=price_limit,IF(H227="Yes",1,2),"")),""))</f>
        <v/>
      </c>
      <c r="AR227" s="73" t="str">
        <f>IF(OR(I227="",VLOOKUP(I$1,Services!$A$1:$B$19,2,0)="Exclude"),"",IF($D227=1,IF(OR(price_limit="",price_limit="No Limit"),IF(I227="Yes",1,2),IF(SUMIFS(WhatIf!$G:$G,WhatIf!$A:$A,I$1,WhatIf!$B:$B,I227)&lt;=price_limit,IF(I227="Yes",1,2),"")),""))</f>
        <v/>
      </c>
      <c r="AS227" s="73" t="str">
        <f>IF(OR(J227="",VLOOKUP(J$1,Services!$A$1:$B$19,2,0)="Exclude"),"",IF($D227=1,IF(OR(price_limit="",price_limit="No Limit"),IF(J227="Yes",1,2),IF(SUMIFS(WhatIf!$G:$G,WhatIf!$A:$A,J$1,WhatIf!$B:$B,J227)&lt;=price_limit,IF(J227="Yes",1,2),"")),""))</f>
        <v/>
      </c>
      <c r="AT227" s="73" t="str">
        <f ca="1">IF(OR(K227="",VLOOKUP(K$1,Services!$A$1:$B$19,2,0)="Exclude"),"",IF($D227=1,IF(OR(price_limit="",price_limit="No Limit"),IF(K227="Yes",1,2),IF(SUMIFS(WhatIf!$G:$G,WhatIf!$A:$A,K$1,WhatIf!$B:$B,K227)&lt;=price_limit,IF(K227="Yes",1,2),"")),""))</f>
        <v/>
      </c>
      <c r="AU227" s="73" t="str">
        <f ca="1">IF(OR(L227="",VLOOKUP(L$1,Services!$A$1:$B$19,2,0)="Exclude"),"",IF($D227=1,IF(OR(price_limit="",price_limit="No Limit"),IF(L227="Yes",1,2),IF(SUMIFS(WhatIf!$G:$G,WhatIf!$A:$A,L$1,WhatIf!$B:$B,L227)&lt;=price_limit,IF(L227="Yes",1,2),"")),""))</f>
        <v/>
      </c>
      <c r="AV227" s="73" t="str">
        <f ca="1">IF(OR(M227="",VLOOKUP(M$1,Services!$A$1:$B$19,2,0)="Exclude"),"",IF($D227=1,IF(OR(price_limit="",price_limit="No Limit"),IF(M227="Yes",1,2),IF(SUMIFS(WhatIf!$G:$G,WhatIf!$A:$A,M$1,WhatIf!$B:$B,M227)&lt;=price_limit,IF(M227="Yes",1,2),"")),""))</f>
        <v/>
      </c>
      <c r="AW227" s="73" t="str">
        <f>IF(OR(N227="",VLOOKUP(N$1,Services!$A$1:$B$19,2,0)="Exclude"),"",IF($D227=1,IF(OR(price_limit="",price_limit="No Limit"),IF(N227="Yes",1,2),IF(SUMIFS(WhatIf!$G:$G,WhatIf!$A:$A,N$1,WhatIf!$B:$B,N227)&lt;=price_limit,IF(N227="Yes",1,2),"")),""))</f>
        <v/>
      </c>
      <c r="AX227" s="73" t="str">
        <f>IF(OR(O227="",VLOOKUP(O$1,Services!$A$1:$B$19,2,0)="Exclude"),"",IF($D227=1,IF(OR(price_limit="",price_limit="No Limit"),IF(O227="Yes",1,2),IF(SUMIFS(WhatIf!$G:$G,WhatIf!$A:$A,O$1,WhatIf!$B:$B,O227)&lt;=price_limit,IF(O227="Yes",1,2),"")),""))</f>
        <v/>
      </c>
      <c r="AY227" s="73" t="str">
        <f>IF(OR(P227="",VLOOKUP(P$1,Services!$A$1:$B$19,2,0)="Exclude"),"",IF($D227=1,IF(OR(price_limit="",price_limit="No Limit"),IF(P227="Yes",1,2),IF(SUMIFS(WhatIf!$G:$G,WhatIf!$A:$A,P$1,WhatIf!$B:$B,P227)&lt;=price_limit,IF(P227="Yes",1,2),"")),""))</f>
        <v/>
      </c>
      <c r="AZ227" s="73" t="str">
        <f>IF(OR(Q227="",VLOOKUP(Q$1,Services!$A$1:$B$19,2,0)="Exclude"),"",IF($D227=1,IF(OR(price_limit="",price_limit="No Limit"),IF(Q227="Yes",1,2),IF(SUMIFS(WhatIf!$G:$G,WhatIf!$A:$A,Q$1,WhatIf!$B:$B,Q227)&lt;=price_limit,IF(Q227="Yes",1,2),"")),""))</f>
        <v/>
      </c>
      <c r="BA227" s="73" t="str">
        <f>IF(OR(R227="",VLOOKUP(R$1,Services!$A$1:$B$19,2,0)="Exclude"),"",IF($D227=1,IF(OR(price_limit="",price_limit="No Limit"),IF(R227="Yes",1,2),IF(SUMIFS(WhatIf!$G:$G,WhatIf!$A:$A,R$1,WhatIf!$B:$B,R227)&lt;=price_limit,IF(R227="Yes",1,2),"")),""))</f>
        <v/>
      </c>
      <c r="BB227" s="73" t="str">
        <f>IF(OR(S227="",VLOOKUP(S$1,Services!$A$1:$B$19,2,0)="Exclude"),"",IF($D227=1,IF(OR(price_limit="",price_limit="No Limit"),IF(S227="Yes",1,2),IF(SUMIFS(WhatIf!$G:$G,WhatIf!$A:$A,S$1,WhatIf!$B:$B,S227)&lt;=price_limit,IF(S227="Yes",1,2),"")),""))</f>
        <v/>
      </c>
      <c r="BC227" s="73" t="str">
        <f>IF(OR(T227="",VLOOKUP(T$1,Services!$A$1:$B$19,2,0)="Exclude"),"",IF($D227=1,IF(OR(price_limit="",price_limit="No Limit"),IF(T227="Yes",1,2),IF(SUMIFS(WhatIf!$G:$G,WhatIf!$A:$A,T$1,WhatIf!$B:$B,T227)&lt;=price_limit,IF(T227="Yes",1,2),"")),""))</f>
        <v/>
      </c>
      <c r="BD227" s="73" t="str">
        <f>IF(OR(U227="",VLOOKUP(U$1,Services!$A$1:$B$19,2,0)="Exclude"),"",IF($D227=1,IF(OR(price_limit="",price_limit="No Limit"),IF(U227="Yes",1,2),IF(SUMIFS(WhatIf!$G:$G,WhatIf!$A:$A,U$1,WhatIf!$B:$B,U227)&lt;=price_limit,IF(U227="Yes",1,2),"")),""))</f>
        <v/>
      </c>
      <c r="BE227" s="3">
        <f t="shared" si="16"/>
        <v>0</v>
      </c>
      <c r="BF227" s="3">
        <f t="shared" si="17"/>
        <v>0</v>
      </c>
      <c r="BG227" s="3">
        <f>IF(MID(highlight_pick,1,1)="#",IF(INDEX(Analysis!$C$7:$E$7,1,VALUE(MID(highlight_pick,2,1)))&lt;&gt;"",IF(INDEX($A227:$BI227,1,MATCH(INDEX(Analysis!$C$7:$E$7,1,VALUE(MID(highlight_pick,2,1))),$1:$1,0))="",0,IF(INDEX($A227:$BI227,1,MATCH(INDEX(Analysis!$C$7:$E$7,1,VALUE(MID(highlight_pick,2,1))),$1:$1,0))="Yes",1,IF(ISNUMBER(SEARCH(INDEX($A227:$BI227,1,MATCH(INDEX(Analysis!$C$7:$E$7,1,VALUE(MID(highlight_pick,2,1))),$1:$1,0)),INDEX(Analysis!$C$9:$E$9,1,VALUE(MID(highlight_pick,2,1))))),2,0))),0),0)</f>
        <v>0</v>
      </c>
      <c r="BH227" s="3">
        <f>IF(MID(highlight_pick,1,1)="#",IF(INDEX(Analysis!$C$10:$E$10,1,VALUE(MID(highlight_pick,2,1)))&lt;&gt;"",IF(INDEX($A227:$BI227,1,MATCH(INDEX(Analysis!$C$10:$E$10,1,VALUE(MID(highlight_pick,2,1))),$1:$1,0))="",0,IF(INDEX($A227:$BI227,1,MATCH(INDEX(Analysis!$C$10:$E$10,1,VALUE(MID(highlight_pick,2,1))),$1:$1,0))="Yes",1,IF(ISNUMBER(SEARCH(INDEX($A227:$BI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row>
    <row r="228" spans="1:61" x14ac:dyDescent="0.3">
      <c r="A228" s="19" t="s">
        <v>623</v>
      </c>
      <c r="C228" s="4" t="s">
        <v>482</v>
      </c>
      <c r="D228" s="3" t="str">
        <f t="shared" ca="1" si="14"/>
        <v/>
      </c>
      <c r="F228" s="5" t="s">
        <v>563</v>
      </c>
      <c r="G228" s="5" t="s">
        <v>563</v>
      </c>
      <c r="P228" s="180"/>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5"/>
        <v/>
      </c>
      <c r="AN228" s="73" t="str">
        <f>IF(OR(E228="",VLOOKUP(E$1,Services!$A$1:$B$19,2,0)="Exclude"),"",IF($D228=1,IF(OR(price_limit="",price_limit="No Limit"),IF(E228="Yes",1,2),IF(SUMIFS(WhatIf!$G:$G,WhatIf!$A:$A,E$1,WhatIf!$B:$B,E228)&lt;=price_limit,IF(E228="Yes",1,2),"")),""))</f>
        <v/>
      </c>
      <c r="AO228" s="73" t="str">
        <f ca="1">IF(OR(F228="",VLOOKUP(F$1,Services!$A$1:$B$19,2,0)="Exclude"),"",IF($D228=1,IF(OR(price_limit="",price_limit="No Limit"),IF(F228="Yes",1,2),IF(SUMIFS(WhatIf!$G:$G,WhatIf!$A:$A,F$1,WhatIf!$B:$B,F228)&lt;=price_limit,IF(F228="Yes",1,2),"")),""))</f>
        <v/>
      </c>
      <c r="AP228" s="73" t="str">
        <f ca="1">IF(OR(G228="",VLOOKUP(G$1,Services!$A$1:$B$19,2,0)="Exclude"),"",IF($D228=1,IF(OR(price_limit="",price_limit="No Limit"),IF(G228="Yes",1,2),IF(SUMIFS(WhatIf!$G:$G,WhatIf!$A:$A,G$1,WhatIf!$B:$B,G228)&lt;=price_limit,IF(G228="Yes",1,2),"")),""))</f>
        <v/>
      </c>
      <c r="AQ228" s="73" t="str">
        <f>IF(OR(H228="",VLOOKUP(H$1,Services!$A$1:$B$19,2,0)="Exclude"),"",IF($D228=1,IF(OR(price_limit="",price_limit="No Limit"),IF(H228="Yes",1,2),IF(SUMIFS(WhatIf!$G:$G,WhatIf!$A:$A,H$1,WhatIf!$B:$B,H228)&lt;=price_limit,IF(H228="Yes",1,2),"")),""))</f>
        <v/>
      </c>
      <c r="AR228" s="73" t="str">
        <f>IF(OR(I228="",VLOOKUP(I$1,Services!$A$1:$B$19,2,0)="Exclude"),"",IF($D228=1,IF(OR(price_limit="",price_limit="No Limit"),IF(I228="Yes",1,2),IF(SUMIFS(WhatIf!$G:$G,WhatIf!$A:$A,I$1,WhatIf!$B:$B,I228)&lt;=price_limit,IF(I228="Yes",1,2),"")),""))</f>
        <v/>
      </c>
      <c r="AS228" s="73" t="str">
        <f>IF(OR(J228="",VLOOKUP(J$1,Services!$A$1:$B$19,2,0)="Exclude"),"",IF($D228=1,IF(OR(price_limit="",price_limit="No Limit"),IF(J228="Yes",1,2),IF(SUMIFS(WhatIf!$G:$G,WhatIf!$A:$A,J$1,WhatIf!$B:$B,J228)&lt;=price_limit,IF(J228="Yes",1,2),"")),""))</f>
        <v/>
      </c>
      <c r="AT228" s="73" t="str">
        <f>IF(OR(K228="",VLOOKUP(K$1,Services!$A$1:$B$19,2,0)="Exclude"),"",IF($D228=1,IF(OR(price_limit="",price_limit="No Limit"),IF(K228="Yes",1,2),IF(SUMIFS(WhatIf!$G:$G,WhatIf!$A:$A,K$1,WhatIf!$B:$B,K228)&lt;=price_limit,IF(K228="Yes",1,2),"")),""))</f>
        <v/>
      </c>
      <c r="AU228" s="73" t="str">
        <f>IF(OR(L228="",VLOOKUP(L$1,Services!$A$1:$B$19,2,0)="Exclude"),"",IF($D228=1,IF(OR(price_limit="",price_limit="No Limit"),IF(L228="Yes",1,2),IF(SUMIFS(WhatIf!$G:$G,WhatIf!$A:$A,L$1,WhatIf!$B:$B,L228)&lt;=price_limit,IF(L228="Yes",1,2),"")),""))</f>
        <v/>
      </c>
      <c r="AV228" s="73" t="str">
        <f>IF(OR(M228="",VLOOKUP(M$1,Services!$A$1:$B$19,2,0)="Exclude"),"",IF($D228=1,IF(OR(price_limit="",price_limit="No Limit"),IF(M228="Yes",1,2),IF(SUMIFS(WhatIf!$G:$G,WhatIf!$A:$A,M$1,WhatIf!$B:$B,M228)&lt;=price_limit,IF(M228="Yes",1,2),"")),""))</f>
        <v/>
      </c>
      <c r="AW228" s="73" t="str">
        <f>IF(OR(N228="",VLOOKUP(N$1,Services!$A$1:$B$19,2,0)="Exclude"),"",IF($D228=1,IF(OR(price_limit="",price_limit="No Limit"),IF(N228="Yes",1,2),IF(SUMIFS(WhatIf!$G:$G,WhatIf!$A:$A,N$1,WhatIf!$B:$B,N228)&lt;=price_limit,IF(N228="Yes",1,2),"")),""))</f>
        <v/>
      </c>
      <c r="AX228" s="73" t="str">
        <f>IF(OR(O228="",VLOOKUP(O$1,Services!$A$1:$B$19,2,0)="Exclude"),"",IF($D228=1,IF(OR(price_limit="",price_limit="No Limit"),IF(O228="Yes",1,2),IF(SUMIFS(WhatIf!$G:$G,WhatIf!$A:$A,O$1,WhatIf!$B:$B,O228)&lt;=price_limit,IF(O228="Yes",1,2),"")),""))</f>
        <v/>
      </c>
      <c r="AY228" s="73" t="str">
        <f>IF(OR(P228="",VLOOKUP(P$1,Services!$A$1:$B$19,2,0)="Exclude"),"",IF($D228=1,IF(OR(price_limit="",price_limit="No Limit"),IF(P228="Yes",1,2),IF(SUMIFS(WhatIf!$G:$G,WhatIf!$A:$A,P$1,WhatIf!$B:$B,P228)&lt;=price_limit,IF(P228="Yes",1,2),"")),""))</f>
        <v/>
      </c>
      <c r="AZ228" s="73" t="str">
        <f>IF(OR(Q228="",VLOOKUP(Q$1,Services!$A$1:$B$19,2,0)="Exclude"),"",IF($D228=1,IF(OR(price_limit="",price_limit="No Limit"),IF(Q228="Yes",1,2),IF(SUMIFS(WhatIf!$G:$G,WhatIf!$A:$A,Q$1,WhatIf!$B:$B,Q228)&lt;=price_limit,IF(Q228="Yes",1,2),"")),""))</f>
        <v/>
      </c>
      <c r="BA228" s="73" t="str">
        <f>IF(OR(R228="",VLOOKUP(R$1,Services!$A$1:$B$19,2,0)="Exclude"),"",IF($D228=1,IF(OR(price_limit="",price_limit="No Limit"),IF(R228="Yes",1,2),IF(SUMIFS(WhatIf!$G:$G,WhatIf!$A:$A,R$1,WhatIf!$B:$B,R228)&lt;=price_limit,IF(R228="Yes",1,2),"")),""))</f>
        <v/>
      </c>
      <c r="BB228" s="73" t="str">
        <f>IF(OR(S228="",VLOOKUP(S$1,Services!$A$1:$B$19,2,0)="Exclude"),"",IF($D228=1,IF(OR(price_limit="",price_limit="No Limit"),IF(S228="Yes",1,2),IF(SUMIFS(WhatIf!$G:$G,WhatIf!$A:$A,S$1,WhatIf!$B:$B,S228)&lt;=price_limit,IF(S228="Yes",1,2),"")),""))</f>
        <v/>
      </c>
      <c r="BC228" s="73" t="str">
        <f>IF(OR(T228="",VLOOKUP(T$1,Services!$A$1:$B$19,2,0)="Exclude"),"",IF($D228=1,IF(OR(price_limit="",price_limit="No Limit"),IF(T228="Yes",1,2),IF(SUMIFS(WhatIf!$G:$G,WhatIf!$A:$A,T$1,WhatIf!$B:$B,T228)&lt;=price_limit,IF(T228="Yes",1,2),"")),""))</f>
        <v/>
      </c>
      <c r="BD228" s="73" t="str">
        <f>IF(OR(U228="",VLOOKUP(U$1,Services!$A$1:$B$19,2,0)="Exclude"),"",IF($D228=1,IF(OR(price_limit="",price_limit="No Limit"),IF(U228="Yes",1,2),IF(SUMIFS(WhatIf!$G:$G,WhatIf!$A:$A,U$1,WhatIf!$B:$B,U228)&lt;=price_limit,IF(U228="Yes",1,2),"")),""))</f>
        <v/>
      </c>
      <c r="BE228" s="3">
        <f t="shared" si="16"/>
        <v>0</v>
      </c>
      <c r="BF228" s="3">
        <f t="shared" si="17"/>
        <v>0</v>
      </c>
      <c r="BG228" s="3">
        <f>IF(MID(highlight_pick,1,1)="#",IF(INDEX(Analysis!$C$7:$E$7,1,VALUE(MID(highlight_pick,2,1)))&lt;&gt;"",IF(INDEX($A228:$BI228,1,MATCH(INDEX(Analysis!$C$7:$E$7,1,VALUE(MID(highlight_pick,2,1))),$1:$1,0))="",0,IF(INDEX($A228:$BI228,1,MATCH(INDEX(Analysis!$C$7:$E$7,1,VALUE(MID(highlight_pick,2,1))),$1:$1,0))="Yes",1,IF(ISNUMBER(SEARCH(INDEX($A228:$BI228,1,MATCH(INDEX(Analysis!$C$7:$E$7,1,VALUE(MID(highlight_pick,2,1))),$1:$1,0)),INDEX(Analysis!$C$9:$E$9,1,VALUE(MID(highlight_pick,2,1))))),2,0))),0),0)</f>
        <v>0</v>
      </c>
      <c r="BH228" s="3">
        <f>IF(MID(highlight_pick,1,1)="#",IF(INDEX(Analysis!$C$10:$E$10,1,VALUE(MID(highlight_pick,2,1)))&lt;&gt;"",IF(INDEX($A228:$BI228,1,MATCH(INDEX(Analysis!$C$10:$E$10,1,VALUE(MID(highlight_pick,2,1))),$1:$1,0))="",0,IF(INDEX($A228:$BI228,1,MATCH(INDEX(Analysis!$C$10:$E$10,1,VALUE(MID(highlight_pick,2,1))),$1:$1,0))="Yes",1,IF(ISNUMBER(SEARCH(INDEX($A228:$BI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row>
    <row r="229" spans="1:61" ht="24.9" x14ac:dyDescent="0.3">
      <c r="A229" s="19" t="s">
        <v>355</v>
      </c>
      <c r="B229" s="4" t="s">
        <v>849</v>
      </c>
      <c r="C229" s="4" t="s">
        <v>223</v>
      </c>
      <c r="D229" s="3" t="str">
        <f t="shared" ca="1" si="14"/>
        <v/>
      </c>
      <c r="E229" s="5" t="s">
        <v>1</v>
      </c>
      <c r="Q229" s="5" t="s">
        <v>317</v>
      </c>
      <c r="T229" s="5" t="s">
        <v>255</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5"/>
        <v/>
      </c>
      <c r="AN229" s="73" t="str">
        <f ca="1">IF(OR(E229="",VLOOKUP(E$1,Services!$A$1:$B$19,2,0)="Exclude"),"",IF($D229=1,IF(OR(price_limit="",price_limit="No Limit"),IF(E229="Yes",1,2),IF(SUMIFS(WhatIf!$G:$G,WhatIf!$A:$A,E$1,WhatIf!$B:$B,E229)&lt;=price_limit,IF(E229="Yes",1,2),"")),""))</f>
        <v/>
      </c>
      <c r="AO229" s="73" t="str">
        <f>IF(OR(F229="",VLOOKUP(F$1,Services!$A$1:$B$19,2,0)="Exclude"),"",IF($D229=1,IF(OR(price_limit="",price_limit="No Limit"),IF(F229="Yes",1,2),IF(SUMIFS(WhatIf!$G:$G,WhatIf!$A:$A,F$1,WhatIf!$B:$B,F229)&lt;=price_limit,IF(F229="Yes",1,2),"")),""))</f>
        <v/>
      </c>
      <c r="AP229" s="73" t="str">
        <f>IF(OR(G229="",VLOOKUP(G$1,Services!$A$1:$B$19,2,0)="Exclude"),"",IF($D229=1,IF(OR(price_limit="",price_limit="No Limit"),IF(G229="Yes",1,2),IF(SUMIFS(WhatIf!$G:$G,WhatIf!$A:$A,G$1,WhatIf!$B:$B,G229)&lt;=price_limit,IF(G229="Yes",1,2),"")),""))</f>
        <v/>
      </c>
      <c r="AQ229" s="73" t="str">
        <f>IF(OR(H229="",VLOOKUP(H$1,Services!$A$1:$B$19,2,0)="Exclude"),"",IF($D229=1,IF(OR(price_limit="",price_limit="No Limit"),IF(H229="Yes",1,2),IF(SUMIFS(WhatIf!$G:$G,WhatIf!$A:$A,H$1,WhatIf!$B:$B,H229)&lt;=price_limit,IF(H229="Yes",1,2),"")),""))</f>
        <v/>
      </c>
      <c r="AR229" s="73" t="str">
        <f>IF(OR(I229="",VLOOKUP(I$1,Services!$A$1:$B$19,2,0)="Exclude"),"",IF($D229=1,IF(OR(price_limit="",price_limit="No Limit"),IF(I229="Yes",1,2),IF(SUMIFS(WhatIf!$G:$G,WhatIf!$A:$A,I$1,WhatIf!$B:$B,I229)&lt;=price_limit,IF(I229="Yes",1,2),"")),""))</f>
        <v/>
      </c>
      <c r="AS229" s="73" t="str">
        <f>IF(OR(J229="",VLOOKUP(J$1,Services!$A$1:$B$19,2,0)="Exclude"),"",IF($D229=1,IF(OR(price_limit="",price_limit="No Limit"),IF(J229="Yes",1,2),IF(SUMIFS(WhatIf!$G:$G,WhatIf!$A:$A,J$1,WhatIf!$B:$B,J229)&lt;=price_limit,IF(J229="Yes",1,2),"")),""))</f>
        <v/>
      </c>
      <c r="AT229" s="73" t="str">
        <f>IF(OR(K229="",VLOOKUP(K$1,Services!$A$1:$B$19,2,0)="Exclude"),"",IF($D229=1,IF(OR(price_limit="",price_limit="No Limit"),IF(K229="Yes",1,2),IF(SUMIFS(WhatIf!$G:$G,WhatIf!$A:$A,K$1,WhatIf!$B:$B,K229)&lt;=price_limit,IF(K229="Yes",1,2),"")),""))</f>
        <v/>
      </c>
      <c r="AU229" s="73" t="str">
        <f>IF(OR(L229="",VLOOKUP(L$1,Services!$A$1:$B$19,2,0)="Exclude"),"",IF($D229=1,IF(OR(price_limit="",price_limit="No Limit"),IF(L229="Yes",1,2),IF(SUMIFS(WhatIf!$G:$G,WhatIf!$A:$A,L$1,WhatIf!$B:$B,L229)&lt;=price_limit,IF(L229="Yes",1,2),"")),""))</f>
        <v/>
      </c>
      <c r="AV229" s="73" t="str">
        <f>IF(OR(M229="",VLOOKUP(M$1,Services!$A$1:$B$19,2,0)="Exclude"),"",IF($D229=1,IF(OR(price_limit="",price_limit="No Limit"),IF(M229="Yes",1,2),IF(SUMIFS(WhatIf!$G:$G,WhatIf!$A:$A,M$1,WhatIf!$B:$B,M229)&lt;=price_limit,IF(M229="Yes",1,2),"")),""))</f>
        <v/>
      </c>
      <c r="AW229" s="73" t="str">
        <f>IF(OR(N229="",VLOOKUP(N$1,Services!$A$1:$B$19,2,0)="Exclude"),"",IF($D229=1,IF(OR(price_limit="",price_limit="No Limit"),IF(N229="Yes",1,2),IF(SUMIFS(WhatIf!$G:$G,WhatIf!$A:$A,N$1,WhatIf!$B:$B,N229)&lt;=price_limit,IF(N229="Yes",1,2),"")),""))</f>
        <v/>
      </c>
      <c r="AX229" s="73" t="str">
        <f>IF(OR(O229="",VLOOKUP(O$1,Services!$A$1:$B$19,2,0)="Exclude"),"",IF($D229=1,IF(OR(price_limit="",price_limit="No Limit"),IF(O229="Yes",1,2),IF(SUMIFS(WhatIf!$G:$G,WhatIf!$A:$A,O$1,WhatIf!$B:$B,O229)&lt;=price_limit,IF(O229="Yes",1,2),"")),""))</f>
        <v/>
      </c>
      <c r="AY229" s="73" t="str">
        <f>IF(OR(P229="",VLOOKUP(P$1,Services!$A$1:$B$19,2,0)="Exclude"),"",IF($D229=1,IF(OR(price_limit="",price_limit="No Limit"),IF(P229="Yes",1,2),IF(SUMIFS(WhatIf!$G:$G,WhatIf!$A:$A,P$1,WhatIf!$B:$B,P229)&lt;=price_limit,IF(P229="Yes",1,2),"")),""))</f>
        <v/>
      </c>
      <c r="AZ229" s="73" t="str">
        <f ca="1">IF(OR(Q229="",VLOOKUP(Q$1,Services!$A$1:$B$19,2,0)="Exclude"),"",IF($D229=1,IF(OR(price_limit="",price_limit="No Limit"),IF(Q229="Yes",1,2),IF(SUMIFS(WhatIf!$G:$G,WhatIf!$A:$A,Q$1,WhatIf!$B:$B,Q229)&lt;=price_limit,IF(Q229="Yes",1,2),"")),""))</f>
        <v/>
      </c>
      <c r="BA229" s="73" t="str">
        <f>IF(OR(R229="",VLOOKUP(R$1,Services!$A$1:$B$19,2,0)="Exclude"),"",IF($D229=1,IF(OR(price_limit="",price_limit="No Limit"),IF(R229="Yes",1,2),IF(SUMIFS(WhatIf!$G:$G,WhatIf!$A:$A,R$1,WhatIf!$B:$B,R229)&lt;=price_limit,IF(R229="Yes",1,2),"")),""))</f>
        <v/>
      </c>
      <c r="BB229" s="73" t="str">
        <f>IF(OR(S229="",VLOOKUP(S$1,Services!$A$1:$B$19,2,0)="Exclude"),"",IF($D229=1,IF(OR(price_limit="",price_limit="No Limit"),IF(S229="Yes",1,2),IF(SUMIFS(WhatIf!$G:$G,WhatIf!$A:$A,S$1,WhatIf!$B:$B,S229)&lt;=price_limit,IF(S229="Yes",1,2),"")),""))</f>
        <v/>
      </c>
      <c r="BC229" s="73" t="str">
        <f ca="1">IF(OR(T229="",VLOOKUP(T$1,Services!$A$1:$B$19,2,0)="Exclude"),"",IF($D229=1,IF(OR(price_limit="",price_limit="No Limit"),IF(T229="Yes",1,2),IF(SUMIFS(WhatIf!$G:$G,WhatIf!$A:$A,T$1,WhatIf!$B:$B,T229)&lt;=price_limit,IF(T229="Yes",1,2),"")),""))</f>
        <v/>
      </c>
      <c r="BD229" s="73" t="str">
        <f>IF(OR(U229="",VLOOKUP(U$1,Services!$A$1:$B$19,2,0)="Exclude"),"",IF($D229=1,IF(OR(price_limit="",price_limit="No Limit"),IF(U229="Yes",1,2),IF(SUMIFS(WhatIf!$G:$G,WhatIf!$A:$A,U$1,WhatIf!$B:$B,U229)&lt;=price_limit,IF(U229="Yes",1,2),"")),""))</f>
        <v/>
      </c>
      <c r="BE229" s="3">
        <f t="shared" si="16"/>
        <v>0</v>
      </c>
      <c r="BF229" s="3">
        <f t="shared" si="17"/>
        <v>0</v>
      </c>
      <c r="BG229" s="3">
        <f>IF(MID(highlight_pick,1,1)="#",IF(INDEX(Analysis!$C$7:$E$7,1,VALUE(MID(highlight_pick,2,1)))&lt;&gt;"",IF(INDEX($A229:$BI229,1,MATCH(INDEX(Analysis!$C$7:$E$7,1,VALUE(MID(highlight_pick,2,1))),$1:$1,0))="",0,IF(INDEX($A229:$BI229,1,MATCH(INDEX(Analysis!$C$7:$E$7,1,VALUE(MID(highlight_pick,2,1))),$1:$1,0))="Yes",1,IF(ISNUMBER(SEARCH(INDEX($A229:$BI229,1,MATCH(INDEX(Analysis!$C$7:$E$7,1,VALUE(MID(highlight_pick,2,1))),$1:$1,0)),INDEX(Analysis!$C$9:$E$9,1,VALUE(MID(highlight_pick,2,1))))),2,0))),0),0)</f>
        <v>0</v>
      </c>
      <c r="BH229" s="3">
        <f>IF(MID(highlight_pick,1,1)="#",IF(INDEX(Analysis!$C$10:$E$10,1,VALUE(MID(highlight_pick,2,1)))&lt;&gt;"",IF(INDEX($A229:$BI229,1,MATCH(INDEX(Analysis!$C$10:$E$10,1,VALUE(MID(highlight_pick,2,1))),$1:$1,0))="",0,IF(INDEX($A229:$BI229,1,MATCH(INDEX(Analysis!$C$10:$E$10,1,VALUE(MID(highlight_pick,2,1))),$1:$1,0))="Yes",1,IF(ISNUMBER(SEARCH(INDEX($A229:$BI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row>
    <row r="230" spans="1:61" ht="24.9" x14ac:dyDescent="0.3">
      <c r="A230" s="19" t="s">
        <v>47</v>
      </c>
      <c r="B230" s="4" t="s">
        <v>286</v>
      </c>
      <c r="C230" s="4" t="s">
        <v>205</v>
      </c>
      <c r="D230" s="3" t="str">
        <f t="shared" ca="1" si="14"/>
        <v/>
      </c>
      <c r="E230" s="5" t="s">
        <v>1</v>
      </c>
      <c r="F230" s="5" t="s">
        <v>1</v>
      </c>
      <c r="G230" s="5" t="s">
        <v>1</v>
      </c>
      <c r="J230" s="5" t="s">
        <v>1</v>
      </c>
      <c r="K230" s="5" t="s">
        <v>1</v>
      </c>
      <c r="L230" s="5" t="s">
        <v>1</v>
      </c>
      <c r="M230" s="5" t="s">
        <v>1</v>
      </c>
      <c r="N230" s="5" t="s">
        <v>1</v>
      </c>
      <c r="O230" s="6"/>
      <c r="P230" s="6" t="s">
        <v>1</v>
      </c>
      <c r="Q230" s="6"/>
      <c r="R230" s="6" t="s">
        <v>1</v>
      </c>
      <c r="S230" s="5" t="s">
        <v>1</v>
      </c>
      <c r="U230" s="5" t="s">
        <v>1</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5"/>
        <v/>
      </c>
      <c r="AN230" s="73" t="str">
        <f ca="1">IF(OR(E230="",VLOOKUP(E$1,Services!$A$1:$B$19,2,0)="Exclude"),"",IF($D230=1,IF(OR(price_limit="",price_limit="No Limit"),IF(E230="Yes",1,2),IF(SUMIFS(WhatIf!$G:$G,WhatIf!$A:$A,E$1,WhatIf!$B:$B,E230)&lt;=price_limit,IF(E230="Yes",1,2),"")),""))</f>
        <v/>
      </c>
      <c r="AO230" s="73" t="str">
        <f ca="1">IF(OR(F230="",VLOOKUP(F$1,Services!$A$1:$B$19,2,0)="Exclude"),"",IF($D230=1,IF(OR(price_limit="",price_limit="No Limit"),IF(F230="Yes",1,2),IF(SUMIFS(WhatIf!$G:$G,WhatIf!$A:$A,F$1,WhatIf!$B:$B,F230)&lt;=price_limit,IF(F230="Yes",1,2),"")),""))</f>
        <v/>
      </c>
      <c r="AP230" s="73" t="str">
        <f ca="1">IF(OR(G230="",VLOOKUP(G$1,Services!$A$1:$B$19,2,0)="Exclude"),"",IF($D230=1,IF(OR(price_limit="",price_limit="No Limit"),IF(G230="Yes",1,2),IF(SUMIFS(WhatIf!$G:$G,WhatIf!$A:$A,G$1,WhatIf!$B:$B,G230)&lt;=price_limit,IF(G230="Yes",1,2),"")),""))</f>
        <v/>
      </c>
      <c r="AQ230" s="73" t="str">
        <f>IF(OR(H230="",VLOOKUP(H$1,Services!$A$1:$B$19,2,0)="Exclude"),"",IF($D230=1,IF(OR(price_limit="",price_limit="No Limit"),IF(H230="Yes",1,2),IF(SUMIFS(WhatIf!$G:$G,WhatIf!$A:$A,H$1,WhatIf!$B:$B,H230)&lt;=price_limit,IF(H230="Yes",1,2),"")),""))</f>
        <v/>
      </c>
      <c r="AR230" s="73" t="str">
        <f>IF(OR(I230="",VLOOKUP(I$1,Services!$A$1:$B$19,2,0)="Exclude"),"",IF($D230=1,IF(OR(price_limit="",price_limit="No Limit"),IF(I230="Yes",1,2),IF(SUMIFS(WhatIf!$G:$G,WhatIf!$A:$A,I$1,WhatIf!$B:$B,I230)&lt;=price_limit,IF(I230="Yes",1,2),"")),""))</f>
        <v/>
      </c>
      <c r="AS230" s="73" t="str">
        <f ca="1">IF(OR(J230="",VLOOKUP(J$1,Services!$A$1:$B$19,2,0)="Exclude"),"",IF($D230=1,IF(OR(price_limit="",price_limit="No Limit"),IF(J230="Yes",1,2),IF(SUMIFS(WhatIf!$G:$G,WhatIf!$A:$A,J$1,WhatIf!$B:$B,J230)&lt;=price_limit,IF(J230="Yes",1,2),"")),""))</f>
        <v/>
      </c>
      <c r="AT230" s="73" t="str">
        <f ca="1">IF(OR(K230="",VLOOKUP(K$1,Services!$A$1:$B$19,2,0)="Exclude"),"",IF($D230=1,IF(OR(price_limit="",price_limit="No Limit"),IF(K230="Yes",1,2),IF(SUMIFS(WhatIf!$G:$G,WhatIf!$A:$A,K$1,WhatIf!$B:$B,K230)&lt;=price_limit,IF(K230="Yes",1,2),"")),""))</f>
        <v/>
      </c>
      <c r="AU230" s="73" t="str">
        <f ca="1">IF(OR(L230="",VLOOKUP(L$1,Services!$A$1:$B$19,2,0)="Exclude"),"",IF($D230=1,IF(OR(price_limit="",price_limit="No Limit"),IF(L230="Yes",1,2),IF(SUMIFS(WhatIf!$G:$G,WhatIf!$A:$A,L$1,WhatIf!$B:$B,L230)&lt;=price_limit,IF(L230="Yes",1,2),"")),""))</f>
        <v/>
      </c>
      <c r="AV230" s="73" t="str">
        <f ca="1">IF(OR(M230="",VLOOKUP(M$1,Services!$A$1:$B$19,2,0)="Exclude"),"",IF($D230=1,IF(OR(price_limit="",price_limit="No Limit"),IF(M230="Yes",1,2),IF(SUMIFS(WhatIf!$G:$G,WhatIf!$A:$A,M$1,WhatIf!$B:$B,M230)&lt;=price_limit,IF(M230="Yes",1,2),"")),""))</f>
        <v/>
      </c>
      <c r="AW230" s="73" t="str">
        <f ca="1">IF(OR(N230="",VLOOKUP(N$1,Services!$A$1:$B$19,2,0)="Exclude"),"",IF($D230=1,IF(OR(price_limit="",price_limit="No Limit"),IF(N230="Yes",1,2),IF(SUMIFS(WhatIf!$G:$G,WhatIf!$A:$A,N$1,WhatIf!$B:$B,N230)&lt;=price_limit,IF(N230="Yes",1,2),"")),""))</f>
        <v/>
      </c>
      <c r="AX230" s="73" t="str">
        <f>IF(OR(O230="",VLOOKUP(O$1,Services!$A$1:$B$19,2,0)="Exclude"),"",IF($D230=1,IF(OR(price_limit="",price_limit="No Limit"),IF(O230="Yes",1,2),IF(SUMIFS(WhatIf!$G:$G,WhatIf!$A:$A,O$1,WhatIf!$B:$B,O230)&lt;=price_limit,IF(O230="Yes",1,2),"")),""))</f>
        <v/>
      </c>
      <c r="AY230" s="73" t="str">
        <f ca="1">IF(OR(P230="",VLOOKUP(P$1,Services!$A$1:$B$19,2,0)="Exclude"),"",IF($D230=1,IF(OR(price_limit="",price_limit="No Limit"),IF(P230="Yes",1,2),IF(SUMIFS(WhatIf!$G:$G,WhatIf!$A:$A,P$1,WhatIf!$B:$B,P230)&lt;=price_limit,IF(P230="Yes",1,2),"")),""))</f>
        <v/>
      </c>
      <c r="AZ230" s="73" t="str">
        <f>IF(OR(Q230="",VLOOKUP(Q$1,Services!$A$1:$B$19,2,0)="Exclude"),"",IF($D230=1,IF(OR(price_limit="",price_limit="No Limit"),IF(Q230="Yes",1,2),IF(SUMIFS(WhatIf!$G:$G,WhatIf!$A:$A,Q$1,WhatIf!$B:$B,Q230)&lt;=price_limit,IF(Q230="Yes",1,2),"")),""))</f>
        <v/>
      </c>
      <c r="BA230" s="73" t="str">
        <f ca="1">IF(OR(R230="",VLOOKUP(R$1,Services!$A$1:$B$19,2,0)="Exclude"),"",IF($D230=1,IF(OR(price_limit="",price_limit="No Limit"),IF(R230="Yes",1,2),IF(SUMIFS(WhatIf!$G:$G,WhatIf!$A:$A,R$1,WhatIf!$B:$B,R230)&lt;=price_limit,IF(R230="Yes",1,2),"")),""))</f>
        <v/>
      </c>
      <c r="BB230" s="73" t="str">
        <f ca="1">IF(OR(S230="",VLOOKUP(S$1,Services!$A$1:$B$19,2,0)="Exclude"),"",IF($D230=1,IF(OR(price_limit="",price_limit="No Limit"),IF(S230="Yes",1,2),IF(SUMIFS(WhatIf!$G:$G,WhatIf!$A:$A,S$1,WhatIf!$B:$B,S230)&lt;=price_limit,IF(S230="Yes",1,2),"")),""))</f>
        <v/>
      </c>
      <c r="BC230" s="73" t="str">
        <f>IF(OR(T230="",VLOOKUP(T$1,Services!$A$1:$B$19,2,0)="Exclude"),"",IF($D230=1,IF(OR(price_limit="",price_limit="No Limit"),IF(T230="Yes",1,2),IF(SUMIFS(WhatIf!$G:$G,WhatIf!$A:$A,T$1,WhatIf!$B:$B,T230)&lt;=price_limit,IF(T230="Yes",1,2),"")),""))</f>
        <v/>
      </c>
      <c r="BD230" s="73" t="str">
        <f ca="1">IF(OR(U230="",VLOOKUP(U$1,Services!$A$1:$B$19,2,0)="Exclude"),"",IF($D230=1,IF(OR(price_limit="",price_limit="No Limit"),IF(U230="Yes",1,2),IF(SUMIFS(WhatIf!$G:$G,WhatIf!$A:$A,U$1,WhatIf!$B:$B,U230)&lt;=price_limit,IF(U230="Yes",1,2),"")),""))</f>
        <v/>
      </c>
      <c r="BE230" s="3">
        <f t="shared" si="16"/>
        <v>0</v>
      </c>
      <c r="BF230" s="3">
        <f t="shared" si="17"/>
        <v>0</v>
      </c>
      <c r="BG230" s="3">
        <f>IF(MID(highlight_pick,1,1)="#",IF(INDEX(Analysis!$C$7:$E$7,1,VALUE(MID(highlight_pick,2,1)))&lt;&gt;"",IF(INDEX($A230:$BI230,1,MATCH(INDEX(Analysis!$C$7:$E$7,1,VALUE(MID(highlight_pick,2,1))),$1:$1,0))="",0,IF(INDEX($A230:$BI230,1,MATCH(INDEX(Analysis!$C$7:$E$7,1,VALUE(MID(highlight_pick,2,1))),$1:$1,0))="Yes",1,IF(ISNUMBER(SEARCH(INDEX($A230:$BI230,1,MATCH(INDEX(Analysis!$C$7:$E$7,1,VALUE(MID(highlight_pick,2,1))),$1:$1,0)),INDEX(Analysis!$C$9:$E$9,1,VALUE(MID(highlight_pick,2,1))))),2,0))),0),0)</f>
        <v>0</v>
      </c>
      <c r="BH230" s="3">
        <f>IF(MID(highlight_pick,1,1)="#",IF(INDEX(Analysis!$C$10:$E$10,1,VALUE(MID(highlight_pick,2,1)))&lt;&gt;"",IF(INDEX($A230:$BI230,1,MATCH(INDEX(Analysis!$C$10:$E$10,1,VALUE(MID(highlight_pick,2,1))),$1:$1,0))="",0,IF(INDEX($A230:$BI230,1,MATCH(INDEX(Analysis!$C$10:$E$10,1,VALUE(MID(highlight_pick,2,1))),$1:$1,0))="Yes",1,IF(ISNUMBER(SEARCH(INDEX($A230:$BI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row>
    <row r="231" spans="1:61" ht="24.9" x14ac:dyDescent="0.3">
      <c r="A231" s="19" t="s">
        <v>48</v>
      </c>
      <c r="B231" s="4" t="s">
        <v>356</v>
      </c>
      <c r="C231" s="4" t="s">
        <v>477</v>
      </c>
      <c r="D231" s="3" t="str">
        <f t="shared" ca="1" si="14"/>
        <v/>
      </c>
      <c r="E231" s="5" t="s">
        <v>1</v>
      </c>
      <c r="F231" s="5" t="s">
        <v>532</v>
      </c>
      <c r="G231" s="5" t="s">
        <v>532</v>
      </c>
      <c r="H231" s="6"/>
      <c r="I231" s="6"/>
      <c r="L231" s="5" t="s">
        <v>1</v>
      </c>
      <c r="M231" s="5" t="s">
        <v>1</v>
      </c>
      <c r="O231" s="6"/>
      <c r="P231" s="6" t="s">
        <v>291</v>
      </c>
      <c r="Q231" s="6"/>
      <c r="R231" s="6" t="s">
        <v>1</v>
      </c>
      <c r="S231" s="5"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5"/>
        <v/>
      </c>
      <c r="AN231" s="73" t="str">
        <f ca="1">IF(OR(E231="",VLOOKUP(E$1,Services!$A$1:$B$19,2,0)="Exclude"),"",IF($D231=1,IF(OR(price_limit="",price_limit="No Limit"),IF(E231="Yes",1,2),IF(SUMIFS(WhatIf!$G:$G,WhatIf!$A:$A,E$1,WhatIf!$B:$B,E231)&lt;=price_limit,IF(E231="Yes",1,2),"")),""))</f>
        <v/>
      </c>
      <c r="AO231" s="73" t="str">
        <f ca="1">IF(OR(F231="",VLOOKUP(F$1,Services!$A$1:$B$19,2,0)="Exclude"),"",IF($D231=1,IF(OR(price_limit="",price_limit="No Limit"),IF(F231="Yes",1,2),IF(SUMIFS(WhatIf!$G:$G,WhatIf!$A:$A,F$1,WhatIf!$B:$B,F231)&lt;=price_limit,IF(F231="Yes",1,2),"")),""))</f>
        <v/>
      </c>
      <c r="AP231" s="73" t="str">
        <f ca="1">IF(OR(G231="",VLOOKUP(G$1,Services!$A$1:$B$19,2,0)="Exclude"),"",IF($D231=1,IF(OR(price_limit="",price_limit="No Limit"),IF(G231="Yes",1,2),IF(SUMIFS(WhatIf!$G:$G,WhatIf!$A:$A,G$1,WhatIf!$B:$B,G231)&lt;=price_limit,IF(G231="Yes",1,2),"")),""))</f>
        <v/>
      </c>
      <c r="AQ231" s="73" t="str">
        <f>IF(OR(H231="",VLOOKUP(H$1,Services!$A$1:$B$19,2,0)="Exclude"),"",IF($D231=1,IF(OR(price_limit="",price_limit="No Limit"),IF(H231="Yes",1,2),IF(SUMIFS(WhatIf!$G:$G,WhatIf!$A:$A,H$1,WhatIf!$B:$B,H231)&lt;=price_limit,IF(H231="Yes",1,2),"")),""))</f>
        <v/>
      </c>
      <c r="AR231" s="73" t="str">
        <f>IF(OR(I231="",VLOOKUP(I$1,Services!$A$1:$B$19,2,0)="Exclude"),"",IF($D231=1,IF(OR(price_limit="",price_limit="No Limit"),IF(I231="Yes",1,2),IF(SUMIFS(WhatIf!$G:$G,WhatIf!$A:$A,I$1,WhatIf!$B:$B,I231)&lt;=price_limit,IF(I231="Yes",1,2),"")),""))</f>
        <v/>
      </c>
      <c r="AS231" s="73" t="str">
        <f>IF(OR(J231="",VLOOKUP(J$1,Services!$A$1:$B$19,2,0)="Exclude"),"",IF($D231=1,IF(OR(price_limit="",price_limit="No Limit"),IF(J231="Yes",1,2),IF(SUMIFS(WhatIf!$G:$G,WhatIf!$A:$A,J$1,WhatIf!$B:$B,J231)&lt;=price_limit,IF(J231="Yes",1,2),"")),""))</f>
        <v/>
      </c>
      <c r="AT231" s="73" t="str">
        <f>IF(OR(K231="",VLOOKUP(K$1,Services!$A$1:$B$19,2,0)="Exclude"),"",IF($D231=1,IF(OR(price_limit="",price_limit="No Limit"),IF(K231="Yes",1,2),IF(SUMIFS(WhatIf!$G:$G,WhatIf!$A:$A,K$1,WhatIf!$B:$B,K231)&lt;=price_limit,IF(K231="Yes",1,2),"")),""))</f>
        <v/>
      </c>
      <c r="AU231" s="73" t="str">
        <f ca="1">IF(OR(L231="",VLOOKUP(L$1,Services!$A$1:$B$19,2,0)="Exclude"),"",IF($D231=1,IF(OR(price_limit="",price_limit="No Limit"),IF(L231="Yes",1,2),IF(SUMIFS(WhatIf!$G:$G,WhatIf!$A:$A,L$1,WhatIf!$B:$B,L231)&lt;=price_limit,IF(L231="Yes",1,2),"")),""))</f>
        <v/>
      </c>
      <c r="AV231" s="73" t="str">
        <f ca="1">IF(OR(M231="",VLOOKUP(M$1,Services!$A$1:$B$19,2,0)="Exclude"),"",IF($D231=1,IF(OR(price_limit="",price_limit="No Limit"),IF(M231="Yes",1,2),IF(SUMIFS(WhatIf!$G:$G,WhatIf!$A:$A,M$1,WhatIf!$B:$B,M231)&lt;=price_limit,IF(M231="Yes",1,2),"")),""))</f>
        <v/>
      </c>
      <c r="AW231" s="73" t="str">
        <f>IF(OR(N231="",VLOOKUP(N$1,Services!$A$1:$B$19,2,0)="Exclude"),"",IF($D231=1,IF(OR(price_limit="",price_limit="No Limit"),IF(N231="Yes",1,2),IF(SUMIFS(WhatIf!$G:$G,WhatIf!$A:$A,N$1,WhatIf!$B:$B,N231)&lt;=price_limit,IF(N231="Yes",1,2),"")),""))</f>
        <v/>
      </c>
      <c r="AX231" s="73" t="str">
        <f>IF(OR(O231="",VLOOKUP(O$1,Services!$A$1:$B$19,2,0)="Exclude"),"",IF($D231=1,IF(OR(price_limit="",price_limit="No Limit"),IF(O231="Yes",1,2),IF(SUMIFS(WhatIf!$G:$G,WhatIf!$A:$A,O$1,WhatIf!$B:$B,O231)&lt;=price_limit,IF(O231="Yes",1,2),"")),""))</f>
        <v/>
      </c>
      <c r="AY231" s="73" t="str">
        <f ca="1">IF(OR(P231="",VLOOKUP(P$1,Services!$A$1:$B$19,2,0)="Exclude"),"",IF($D231=1,IF(OR(price_limit="",price_limit="No Limit"),IF(P231="Yes",1,2),IF(SUMIFS(WhatIf!$G:$G,WhatIf!$A:$A,P$1,WhatIf!$B:$B,P231)&lt;=price_limit,IF(P231="Yes",1,2),"")),""))</f>
        <v/>
      </c>
      <c r="AZ231" s="73" t="str">
        <f>IF(OR(Q231="",VLOOKUP(Q$1,Services!$A$1:$B$19,2,0)="Exclude"),"",IF($D231=1,IF(OR(price_limit="",price_limit="No Limit"),IF(Q231="Yes",1,2),IF(SUMIFS(WhatIf!$G:$G,WhatIf!$A:$A,Q$1,WhatIf!$B:$B,Q231)&lt;=price_limit,IF(Q231="Yes",1,2),"")),""))</f>
        <v/>
      </c>
      <c r="BA231" s="73" t="str">
        <f ca="1">IF(OR(R231="",VLOOKUP(R$1,Services!$A$1:$B$19,2,0)="Exclude"),"",IF($D231=1,IF(OR(price_limit="",price_limit="No Limit"),IF(R231="Yes",1,2),IF(SUMIFS(WhatIf!$G:$G,WhatIf!$A:$A,R$1,WhatIf!$B:$B,R231)&lt;=price_limit,IF(R231="Yes",1,2),"")),""))</f>
        <v/>
      </c>
      <c r="BB231" s="73" t="str">
        <f ca="1">IF(OR(S231="",VLOOKUP(S$1,Services!$A$1:$B$19,2,0)="Exclude"),"",IF($D231=1,IF(OR(price_limit="",price_limit="No Limit"),IF(S231="Yes",1,2),IF(SUMIFS(WhatIf!$G:$G,WhatIf!$A:$A,S$1,WhatIf!$B:$B,S231)&lt;=price_limit,IF(S231="Yes",1,2),"")),""))</f>
        <v/>
      </c>
      <c r="BC231" s="73" t="str">
        <f>IF(OR(T231="",VLOOKUP(T$1,Services!$A$1:$B$19,2,0)="Exclude"),"",IF($D231=1,IF(OR(price_limit="",price_limit="No Limit"),IF(T231="Yes",1,2),IF(SUMIFS(WhatIf!$G:$G,WhatIf!$A:$A,T$1,WhatIf!$B:$B,T231)&lt;=price_limit,IF(T231="Yes",1,2),"")),""))</f>
        <v/>
      </c>
      <c r="BD231" s="73" t="str">
        <f>IF(OR(U231="",VLOOKUP(U$1,Services!$A$1:$B$19,2,0)="Exclude"),"",IF($D231=1,IF(OR(price_limit="",price_limit="No Limit"),IF(U231="Yes",1,2),IF(SUMIFS(WhatIf!$G:$G,WhatIf!$A:$A,U$1,WhatIf!$B:$B,U231)&lt;=price_limit,IF(U231="Yes",1,2),"")),""))</f>
        <v/>
      </c>
      <c r="BE231" s="3">
        <f t="shared" si="16"/>
        <v>0</v>
      </c>
      <c r="BF231" s="3">
        <f t="shared" si="17"/>
        <v>0</v>
      </c>
      <c r="BG231" s="3">
        <f>IF(MID(highlight_pick,1,1)="#",IF(INDEX(Analysis!$C$7:$E$7,1,VALUE(MID(highlight_pick,2,1)))&lt;&gt;"",IF(INDEX($A231:$BI231,1,MATCH(INDEX(Analysis!$C$7:$E$7,1,VALUE(MID(highlight_pick,2,1))),$1:$1,0))="",0,IF(INDEX($A231:$BI231,1,MATCH(INDEX(Analysis!$C$7:$E$7,1,VALUE(MID(highlight_pick,2,1))),$1:$1,0))="Yes",1,IF(ISNUMBER(SEARCH(INDEX($A231:$BI231,1,MATCH(INDEX(Analysis!$C$7:$E$7,1,VALUE(MID(highlight_pick,2,1))),$1:$1,0)),INDEX(Analysis!$C$9:$E$9,1,VALUE(MID(highlight_pick,2,1))))),2,0))),0),0)</f>
        <v>0</v>
      </c>
      <c r="BH231" s="3">
        <f>IF(MID(highlight_pick,1,1)="#",IF(INDEX(Analysis!$C$10:$E$10,1,VALUE(MID(highlight_pick,2,1)))&lt;&gt;"",IF(INDEX($A231:$BI231,1,MATCH(INDEX(Analysis!$C$10:$E$10,1,VALUE(MID(highlight_pick,2,1))),$1:$1,0))="",0,IF(INDEX($A231:$BI231,1,MATCH(INDEX(Analysis!$C$10:$E$10,1,VALUE(MID(highlight_pick,2,1))),$1:$1,0))="Yes",1,IF(ISNUMBER(SEARCH(INDEX($A231:$BI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row>
    <row r="232" spans="1:61" x14ac:dyDescent="0.3">
      <c r="A232" s="19" t="s">
        <v>122</v>
      </c>
      <c r="B232" s="4" t="s">
        <v>247</v>
      </c>
      <c r="C232" s="4" t="s">
        <v>223</v>
      </c>
      <c r="D232" s="3" t="str">
        <f t="shared" ca="1" si="14"/>
        <v/>
      </c>
      <c r="F232" s="5" t="s">
        <v>1</v>
      </c>
      <c r="G232" s="5" t="s">
        <v>1</v>
      </c>
      <c r="O232" s="5" t="s">
        <v>1</v>
      </c>
      <c r="R232" s="5" t="s">
        <v>1</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5"/>
        <v/>
      </c>
      <c r="AN232" s="73" t="str">
        <f>IF(OR(E232="",VLOOKUP(E$1,Services!$A$1:$B$19,2,0)="Exclude"),"",IF($D232=1,IF(OR(price_limit="",price_limit="No Limit"),IF(E232="Yes",1,2),IF(SUMIFS(WhatIf!$G:$G,WhatIf!$A:$A,E$1,WhatIf!$B:$B,E232)&lt;=price_limit,IF(E232="Yes",1,2),"")),""))</f>
        <v/>
      </c>
      <c r="AO232" s="73" t="str">
        <f ca="1">IF(OR(F232="",VLOOKUP(F$1,Services!$A$1:$B$19,2,0)="Exclude"),"",IF($D232=1,IF(OR(price_limit="",price_limit="No Limit"),IF(F232="Yes",1,2),IF(SUMIFS(WhatIf!$G:$G,WhatIf!$A:$A,F$1,WhatIf!$B:$B,F232)&lt;=price_limit,IF(F232="Yes",1,2),"")),""))</f>
        <v/>
      </c>
      <c r="AP232" s="73" t="str">
        <f ca="1">IF(OR(G232="",VLOOKUP(G$1,Services!$A$1:$B$19,2,0)="Exclude"),"",IF($D232=1,IF(OR(price_limit="",price_limit="No Limit"),IF(G232="Yes",1,2),IF(SUMIFS(WhatIf!$G:$G,WhatIf!$A:$A,G$1,WhatIf!$B:$B,G232)&lt;=price_limit,IF(G232="Yes",1,2),"")),""))</f>
        <v/>
      </c>
      <c r="AQ232" s="73" t="str">
        <f>IF(OR(H232="",VLOOKUP(H$1,Services!$A$1:$B$19,2,0)="Exclude"),"",IF($D232=1,IF(OR(price_limit="",price_limit="No Limit"),IF(H232="Yes",1,2),IF(SUMIFS(WhatIf!$G:$G,WhatIf!$A:$A,H$1,WhatIf!$B:$B,H232)&lt;=price_limit,IF(H232="Yes",1,2),"")),""))</f>
        <v/>
      </c>
      <c r="AR232" s="73" t="str">
        <f>IF(OR(I232="",VLOOKUP(I$1,Services!$A$1:$B$19,2,0)="Exclude"),"",IF($D232=1,IF(OR(price_limit="",price_limit="No Limit"),IF(I232="Yes",1,2),IF(SUMIFS(WhatIf!$G:$G,WhatIf!$A:$A,I$1,WhatIf!$B:$B,I232)&lt;=price_limit,IF(I232="Yes",1,2),"")),""))</f>
        <v/>
      </c>
      <c r="AS232" s="73" t="str">
        <f>IF(OR(J232="",VLOOKUP(J$1,Services!$A$1:$B$19,2,0)="Exclude"),"",IF($D232=1,IF(OR(price_limit="",price_limit="No Limit"),IF(J232="Yes",1,2),IF(SUMIFS(WhatIf!$G:$G,WhatIf!$A:$A,J$1,WhatIf!$B:$B,J232)&lt;=price_limit,IF(J232="Yes",1,2),"")),""))</f>
        <v/>
      </c>
      <c r="AT232" s="73" t="str">
        <f>IF(OR(K232="",VLOOKUP(K$1,Services!$A$1:$B$19,2,0)="Exclude"),"",IF($D232=1,IF(OR(price_limit="",price_limit="No Limit"),IF(K232="Yes",1,2),IF(SUMIFS(WhatIf!$G:$G,WhatIf!$A:$A,K$1,WhatIf!$B:$B,K232)&lt;=price_limit,IF(K232="Yes",1,2),"")),""))</f>
        <v/>
      </c>
      <c r="AU232" s="73" t="str">
        <f>IF(OR(L232="",VLOOKUP(L$1,Services!$A$1:$B$19,2,0)="Exclude"),"",IF($D232=1,IF(OR(price_limit="",price_limit="No Limit"),IF(L232="Yes",1,2),IF(SUMIFS(WhatIf!$G:$G,WhatIf!$A:$A,L$1,WhatIf!$B:$B,L232)&lt;=price_limit,IF(L232="Yes",1,2),"")),""))</f>
        <v/>
      </c>
      <c r="AV232" s="73" t="str">
        <f>IF(OR(M232="",VLOOKUP(M$1,Services!$A$1:$B$19,2,0)="Exclude"),"",IF($D232=1,IF(OR(price_limit="",price_limit="No Limit"),IF(M232="Yes",1,2),IF(SUMIFS(WhatIf!$G:$G,WhatIf!$A:$A,M$1,WhatIf!$B:$B,M232)&lt;=price_limit,IF(M232="Yes",1,2),"")),""))</f>
        <v/>
      </c>
      <c r="AW232" s="73" t="str">
        <f>IF(OR(N232="",VLOOKUP(N$1,Services!$A$1:$B$19,2,0)="Exclude"),"",IF($D232=1,IF(OR(price_limit="",price_limit="No Limit"),IF(N232="Yes",1,2),IF(SUMIFS(WhatIf!$G:$G,WhatIf!$A:$A,N$1,WhatIf!$B:$B,N232)&lt;=price_limit,IF(N232="Yes",1,2),"")),""))</f>
        <v/>
      </c>
      <c r="AX232" s="73" t="str">
        <f ca="1">IF(OR(O232="",VLOOKUP(O$1,Services!$A$1:$B$19,2,0)="Exclude"),"",IF($D232=1,IF(OR(price_limit="",price_limit="No Limit"),IF(O232="Yes",1,2),IF(SUMIFS(WhatIf!$G:$G,WhatIf!$A:$A,O$1,WhatIf!$B:$B,O232)&lt;=price_limit,IF(O232="Yes",1,2),"")),""))</f>
        <v/>
      </c>
      <c r="AY232" s="73" t="str">
        <f>IF(OR(P232="",VLOOKUP(P$1,Services!$A$1:$B$19,2,0)="Exclude"),"",IF($D232=1,IF(OR(price_limit="",price_limit="No Limit"),IF(P232="Yes",1,2),IF(SUMIFS(WhatIf!$G:$G,WhatIf!$A:$A,P$1,WhatIf!$B:$B,P232)&lt;=price_limit,IF(P232="Yes",1,2),"")),""))</f>
        <v/>
      </c>
      <c r="AZ232" s="73" t="str">
        <f>IF(OR(Q232="",VLOOKUP(Q$1,Services!$A$1:$B$19,2,0)="Exclude"),"",IF($D232=1,IF(OR(price_limit="",price_limit="No Limit"),IF(Q232="Yes",1,2),IF(SUMIFS(WhatIf!$G:$G,WhatIf!$A:$A,Q$1,WhatIf!$B:$B,Q232)&lt;=price_limit,IF(Q232="Yes",1,2),"")),""))</f>
        <v/>
      </c>
      <c r="BA232" s="73" t="str">
        <f ca="1">IF(OR(R232="",VLOOKUP(R$1,Services!$A$1:$B$19,2,0)="Exclude"),"",IF($D232=1,IF(OR(price_limit="",price_limit="No Limit"),IF(R232="Yes",1,2),IF(SUMIFS(WhatIf!$G:$G,WhatIf!$A:$A,R$1,WhatIf!$B:$B,R232)&lt;=price_limit,IF(R232="Yes",1,2),"")),""))</f>
        <v/>
      </c>
      <c r="BB232" s="73" t="str">
        <f>IF(OR(S232="",VLOOKUP(S$1,Services!$A$1:$B$19,2,0)="Exclude"),"",IF($D232=1,IF(OR(price_limit="",price_limit="No Limit"),IF(S232="Yes",1,2),IF(SUMIFS(WhatIf!$G:$G,WhatIf!$A:$A,S$1,WhatIf!$B:$B,S232)&lt;=price_limit,IF(S232="Yes",1,2),"")),""))</f>
        <v/>
      </c>
      <c r="BC232" s="73" t="str">
        <f>IF(OR(T232="",VLOOKUP(T$1,Services!$A$1:$B$19,2,0)="Exclude"),"",IF($D232=1,IF(OR(price_limit="",price_limit="No Limit"),IF(T232="Yes",1,2),IF(SUMIFS(WhatIf!$G:$G,WhatIf!$A:$A,T$1,WhatIf!$B:$B,T232)&lt;=price_limit,IF(T232="Yes",1,2),"")),""))</f>
        <v/>
      </c>
      <c r="BD232" s="73" t="str">
        <f>IF(OR(U232="",VLOOKUP(U$1,Services!$A$1:$B$19,2,0)="Exclude"),"",IF($D232=1,IF(OR(price_limit="",price_limit="No Limit"),IF(U232="Yes",1,2),IF(SUMIFS(WhatIf!$G:$G,WhatIf!$A:$A,U$1,WhatIf!$B:$B,U232)&lt;=price_limit,IF(U232="Yes",1,2),"")),""))</f>
        <v/>
      </c>
      <c r="BE232" s="3">
        <f t="shared" si="16"/>
        <v>0</v>
      </c>
      <c r="BF232" s="3">
        <f t="shared" si="17"/>
        <v>0</v>
      </c>
      <c r="BG232" s="3">
        <f>IF(MID(highlight_pick,1,1)="#",IF(INDEX(Analysis!$C$7:$E$7,1,VALUE(MID(highlight_pick,2,1)))&lt;&gt;"",IF(INDEX($A232:$BI232,1,MATCH(INDEX(Analysis!$C$7:$E$7,1,VALUE(MID(highlight_pick,2,1))),$1:$1,0))="",0,IF(INDEX($A232:$BI232,1,MATCH(INDEX(Analysis!$C$7:$E$7,1,VALUE(MID(highlight_pick,2,1))),$1:$1,0))="Yes",1,IF(ISNUMBER(SEARCH(INDEX($A232:$BI232,1,MATCH(INDEX(Analysis!$C$7:$E$7,1,VALUE(MID(highlight_pick,2,1))),$1:$1,0)),INDEX(Analysis!$C$9:$E$9,1,VALUE(MID(highlight_pick,2,1))))),2,0))),0),0)</f>
        <v>0</v>
      </c>
      <c r="BH232" s="3">
        <f>IF(MID(highlight_pick,1,1)="#",IF(INDEX(Analysis!$C$10:$E$10,1,VALUE(MID(highlight_pick,2,1)))&lt;&gt;"",IF(INDEX($A232:$BI232,1,MATCH(INDEX(Analysis!$C$10:$E$10,1,VALUE(MID(highlight_pick,2,1))),$1:$1,0))="",0,IF(INDEX($A232:$BI232,1,MATCH(INDEX(Analysis!$C$10:$E$10,1,VALUE(MID(highlight_pick,2,1))),$1:$1,0))="Yes",1,IF(ISNUMBER(SEARCH(INDEX($A232:$BI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row>
    <row r="233" spans="1:61" ht="24.9" x14ac:dyDescent="0.3">
      <c r="A233" s="19" t="s">
        <v>123</v>
      </c>
      <c r="B233" s="4" t="s">
        <v>247</v>
      </c>
      <c r="C233" s="4" t="s">
        <v>205</v>
      </c>
      <c r="D233" s="3" t="str">
        <f t="shared" ca="1" si="14"/>
        <v/>
      </c>
      <c r="E233" s="5" t="s">
        <v>1</v>
      </c>
      <c r="F233" s="5" t="s">
        <v>529</v>
      </c>
      <c r="G233" s="5" t="s">
        <v>529</v>
      </c>
      <c r="H233" s="6"/>
      <c r="I233" s="6"/>
      <c r="L233" s="5" t="s">
        <v>1</v>
      </c>
      <c r="M233" s="5" t="s">
        <v>1</v>
      </c>
      <c r="R233" s="5" t="s">
        <v>856</v>
      </c>
      <c r="U233" s="5" t="s">
        <v>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5"/>
        <v/>
      </c>
      <c r="AN233" s="73" t="str">
        <f ca="1">IF(OR(E233="",VLOOKUP(E$1,Services!$A$1:$B$19,2,0)="Exclude"),"",IF($D233=1,IF(OR(price_limit="",price_limit="No Limit"),IF(E233="Yes",1,2),IF(SUMIFS(WhatIf!$G:$G,WhatIf!$A:$A,E$1,WhatIf!$B:$B,E233)&lt;=price_limit,IF(E233="Yes",1,2),"")),""))</f>
        <v/>
      </c>
      <c r="AO233" s="73" t="str">
        <f ca="1">IF(OR(F233="",VLOOKUP(F$1,Services!$A$1:$B$19,2,0)="Exclude"),"",IF($D233=1,IF(OR(price_limit="",price_limit="No Limit"),IF(F233="Yes",1,2),IF(SUMIFS(WhatIf!$G:$G,WhatIf!$A:$A,F$1,WhatIf!$B:$B,F233)&lt;=price_limit,IF(F233="Yes",1,2),"")),""))</f>
        <v/>
      </c>
      <c r="AP233" s="73" t="str">
        <f ca="1">IF(OR(G233="",VLOOKUP(G$1,Services!$A$1:$B$19,2,0)="Exclude"),"",IF($D233=1,IF(OR(price_limit="",price_limit="No Limit"),IF(G233="Yes",1,2),IF(SUMIFS(WhatIf!$G:$G,WhatIf!$A:$A,G$1,WhatIf!$B:$B,G233)&lt;=price_limit,IF(G233="Yes",1,2),"")),""))</f>
        <v/>
      </c>
      <c r="AQ233" s="73" t="str">
        <f>IF(OR(H233="",VLOOKUP(H$1,Services!$A$1:$B$19,2,0)="Exclude"),"",IF($D233=1,IF(OR(price_limit="",price_limit="No Limit"),IF(H233="Yes",1,2),IF(SUMIFS(WhatIf!$G:$G,WhatIf!$A:$A,H$1,WhatIf!$B:$B,H233)&lt;=price_limit,IF(H233="Yes",1,2),"")),""))</f>
        <v/>
      </c>
      <c r="AR233" s="73" t="str">
        <f>IF(OR(I233="",VLOOKUP(I$1,Services!$A$1:$B$19,2,0)="Exclude"),"",IF($D233=1,IF(OR(price_limit="",price_limit="No Limit"),IF(I233="Yes",1,2),IF(SUMIFS(WhatIf!$G:$G,WhatIf!$A:$A,I$1,WhatIf!$B:$B,I233)&lt;=price_limit,IF(I233="Yes",1,2),"")),""))</f>
        <v/>
      </c>
      <c r="AS233" s="73" t="str">
        <f>IF(OR(J233="",VLOOKUP(J$1,Services!$A$1:$B$19,2,0)="Exclude"),"",IF($D233=1,IF(OR(price_limit="",price_limit="No Limit"),IF(J233="Yes",1,2),IF(SUMIFS(WhatIf!$G:$G,WhatIf!$A:$A,J$1,WhatIf!$B:$B,J233)&lt;=price_limit,IF(J233="Yes",1,2),"")),""))</f>
        <v/>
      </c>
      <c r="AT233" s="73" t="str">
        <f>IF(OR(K233="",VLOOKUP(K$1,Services!$A$1:$B$19,2,0)="Exclude"),"",IF($D233=1,IF(OR(price_limit="",price_limit="No Limit"),IF(K233="Yes",1,2),IF(SUMIFS(WhatIf!$G:$G,WhatIf!$A:$A,K$1,WhatIf!$B:$B,K233)&lt;=price_limit,IF(K233="Yes",1,2),"")),""))</f>
        <v/>
      </c>
      <c r="AU233" s="73" t="str">
        <f ca="1">IF(OR(L233="",VLOOKUP(L$1,Services!$A$1:$B$19,2,0)="Exclude"),"",IF($D233=1,IF(OR(price_limit="",price_limit="No Limit"),IF(L233="Yes",1,2),IF(SUMIFS(WhatIf!$G:$G,WhatIf!$A:$A,L$1,WhatIf!$B:$B,L233)&lt;=price_limit,IF(L233="Yes",1,2),"")),""))</f>
        <v/>
      </c>
      <c r="AV233" s="73" t="str">
        <f ca="1">IF(OR(M233="",VLOOKUP(M$1,Services!$A$1:$B$19,2,0)="Exclude"),"",IF($D233=1,IF(OR(price_limit="",price_limit="No Limit"),IF(M233="Yes",1,2),IF(SUMIFS(WhatIf!$G:$G,WhatIf!$A:$A,M$1,WhatIf!$B:$B,M233)&lt;=price_limit,IF(M233="Yes",1,2),"")),""))</f>
        <v/>
      </c>
      <c r="AW233" s="73" t="str">
        <f>IF(OR(N233="",VLOOKUP(N$1,Services!$A$1:$B$19,2,0)="Exclude"),"",IF($D233=1,IF(OR(price_limit="",price_limit="No Limit"),IF(N233="Yes",1,2),IF(SUMIFS(WhatIf!$G:$G,WhatIf!$A:$A,N$1,WhatIf!$B:$B,N233)&lt;=price_limit,IF(N233="Yes",1,2),"")),""))</f>
        <v/>
      </c>
      <c r="AX233" s="73" t="str">
        <f>IF(OR(O233="",VLOOKUP(O$1,Services!$A$1:$B$19,2,0)="Exclude"),"",IF($D233=1,IF(OR(price_limit="",price_limit="No Limit"),IF(O233="Yes",1,2),IF(SUMIFS(WhatIf!$G:$G,WhatIf!$A:$A,O$1,WhatIf!$B:$B,O233)&lt;=price_limit,IF(O233="Yes",1,2),"")),""))</f>
        <v/>
      </c>
      <c r="AY233" s="73" t="str">
        <f>IF(OR(P233="",VLOOKUP(P$1,Services!$A$1:$B$19,2,0)="Exclude"),"",IF($D233=1,IF(OR(price_limit="",price_limit="No Limit"),IF(P233="Yes",1,2),IF(SUMIFS(WhatIf!$G:$G,WhatIf!$A:$A,P$1,WhatIf!$B:$B,P233)&lt;=price_limit,IF(P233="Yes",1,2),"")),""))</f>
        <v/>
      </c>
      <c r="AZ233" s="73" t="str">
        <f>IF(OR(Q233="",VLOOKUP(Q$1,Services!$A$1:$B$19,2,0)="Exclude"),"",IF($D233=1,IF(OR(price_limit="",price_limit="No Limit"),IF(Q233="Yes",1,2),IF(SUMIFS(WhatIf!$G:$G,WhatIf!$A:$A,Q$1,WhatIf!$B:$B,Q233)&lt;=price_limit,IF(Q233="Yes",1,2),"")),""))</f>
        <v/>
      </c>
      <c r="BA233" s="73" t="str">
        <f ca="1">IF(OR(R233="",VLOOKUP(R$1,Services!$A$1:$B$19,2,0)="Exclude"),"",IF($D233=1,IF(OR(price_limit="",price_limit="No Limit"),IF(R233="Yes",1,2),IF(SUMIFS(WhatIf!$G:$G,WhatIf!$A:$A,R$1,WhatIf!$B:$B,R233)&lt;=price_limit,IF(R233="Yes",1,2),"")),""))</f>
        <v/>
      </c>
      <c r="BB233" s="73" t="str">
        <f>IF(OR(S233="",VLOOKUP(S$1,Services!$A$1:$B$19,2,0)="Exclude"),"",IF($D233=1,IF(OR(price_limit="",price_limit="No Limit"),IF(S233="Yes",1,2),IF(SUMIFS(WhatIf!$G:$G,WhatIf!$A:$A,S$1,WhatIf!$B:$B,S233)&lt;=price_limit,IF(S233="Yes",1,2),"")),""))</f>
        <v/>
      </c>
      <c r="BC233" s="73" t="str">
        <f>IF(OR(T233="",VLOOKUP(T$1,Services!$A$1:$B$19,2,0)="Exclude"),"",IF($D233=1,IF(OR(price_limit="",price_limit="No Limit"),IF(T233="Yes",1,2),IF(SUMIFS(WhatIf!$G:$G,WhatIf!$A:$A,T$1,WhatIf!$B:$B,T233)&lt;=price_limit,IF(T233="Yes",1,2),"")),""))</f>
        <v/>
      </c>
      <c r="BD233" s="73" t="str">
        <f ca="1">IF(OR(U233="",VLOOKUP(U$1,Services!$A$1:$B$19,2,0)="Exclude"),"",IF($D233=1,IF(OR(price_limit="",price_limit="No Limit"),IF(U233="Yes",1,2),IF(SUMIFS(WhatIf!$G:$G,WhatIf!$A:$A,U$1,WhatIf!$B:$B,U233)&lt;=price_limit,IF(U233="Yes",1,2),"")),""))</f>
        <v/>
      </c>
      <c r="BE233" s="3">
        <f t="shared" si="16"/>
        <v>0</v>
      </c>
      <c r="BF233" s="3">
        <f t="shared" si="17"/>
        <v>0</v>
      </c>
      <c r="BG233" s="3">
        <f>IF(MID(highlight_pick,1,1)="#",IF(INDEX(Analysis!$C$7:$E$7,1,VALUE(MID(highlight_pick,2,1)))&lt;&gt;"",IF(INDEX($A233:$BI233,1,MATCH(INDEX(Analysis!$C$7:$E$7,1,VALUE(MID(highlight_pick,2,1))),$1:$1,0))="",0,IF(INDEX($A233:$BI233,1,MATCH(INDEX(Analysis!$C$7:$E$7,1,VALUE(MID(highlight_pick,2,1))),$1:$1,0))="Yes",1,IF(ISNUMBER(SEARCH(INDEX($A233:$BI233,1,MATCH(INDEX(Analysis!$C$7:$E$7,1,VALUE(MID(highlight_pick,2,1))),$1:$1,0)),INDEX(Analysis!$C$9:$E$9,1,VALUE(MID(highlight_pick,2,1))))),2,0))),0),0)</f>
        <v>0</v>
      </c>
      <c r="BH233" s="3">
        <f>IF(MID(highlight_pick,1,1)="#",IF(INDEX(Analysis!$C$10:$E$10,1,VALUE(MID(highlight_pick,2,1)))&lt;&gt;"",IF(INDEX($A233:$BI233,1,MATCH(INDEX(Analysis!$C$10:$E$10,1,VALUE(MID(highlight_pick,2,1))),$1:$1,0))="",0,IF(INDEX($A233:$BI233,1,MATCH(INDEX(Analysis!$C$10:$E$10,1,VALUE(MID(highlight_pick,2,1))),$1:$1,0))="Yes",1,IF(ISNUMBER(SEARCH(INDEX($A233:$BI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row>
    <row r="234" spans="1:61" ht="24.9" x14ac:dyDescent="0.3">
      <c r="A234" s="19" t="s">
        <v>124</v>
      </c>
      <c r="B234" s="4" t="s">
        <v>247</v>
      </c>
      <c r="C234" s="4" t="s">
        <v>480</v>
      </c>
      <c r="D234" s="3" t="str">
        <f t="shared" ca="1" si="14"/>
        <v/>
      </c>
      <c r="I234" s="5" t="s">
        <v>1</v>
      </c>
      <c r="Q234" s="5" t="s">
        <v>215</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5"/>
        <v/>
      </c>
      <c r="AN234" s="73" t="str">
        <f>IF(OR(E234="",VLOOKUP(E$1,Services!$A$1:$B$19,2,0)="Exclude"),"",IF($D234=1,IF(OR(price_limit="",price_limit="No Limit"),IF(E234="Yes",1,2),IF(SUMIFS(WhatIf!$G:$G,WhatIf!$A:$A,E$1,WhatIf!$B:$B,E234)&lt;=price_limit,IF(E234="Yes",1,2),"")),""))</f>
        <v/>
      </c>
      <c r="AO234" s="73" t="str">
        <f>IF(OR(F234="",VLOOKUP(F$1,Services!$A$1:$B$19,2,0)="Exclude"),"",IF($D234=1,IF(OR(price_limit="",price_limit="No Limit"),IF(F234="Yes",1,2),IF(SUMIFS(WhatIf!$G:$G,WhatIf!$A:$A,F$1,WhatIf!$B:$B,F234)&lt;=price_limit,IF(F234="Yes",1,2),"")),""))</f>
        <v/>
      </c>
      <c r="AP234" s="73" t="str">
        <f>IF(OR(G234="",VLOOKUP(G$1,Services!$A$1:$B$19,2,0)="Exclude"),"",IF($D234=1,IF(OR(price_limit="",price_limit="No Limit"),IF(G234="Yes",1,2),IF(SUMIFS(WhatIf!$G:$G,WhatIf!$A:$A,G$1,WhatIf!$B:$B,G234)&lt;=price_limit,IF(G234="Yes",1,2),"")),""))</f>
        <v/>
      </c>
      <c r="AQ234" s="73" t="str">
        <f>IF(OR(H234="",VLOOKUP(H$1,Services!$A$1:$B$19,2,0)="Exclude"),"",IF($D234=1,IF(OR(price_limit="",price_limit="No Limit"),IF(H234="Yes",1,2),IF(SUMIFS(WhatIf!$G:$G,WhatIf!$A:$A,H$1,WhatIf!$B:$B,H234)&lt;=price_limit,IF(H234="Yes",1,2),"")),""))</f>
        <v/>
      </c>
      <c r="AR234" s="73" t="str">
        <f ca="1">IF(OR(I234="",VLOOKUP(I$1,Services!$A$1:$B$19,2,0)="Exclude"),"",IF($D234=1,IF(OR(price_limit="",price_limit="No Limit"),IF(I234="Yes",1,2),IF(SUMIFS(WhatIf!$G:$G,WhatIf!$A:$A,I$1,WhatIf!$B:$B,I234)&lt;=price_limit,IF(I234="Yes",1,2),"")),""))</f>
        <v/>
      </c>
      <c r="AS234" s="73" t="str">
        <f>IF(OR(J234="",VLOOKUP(J$1,Services!$A$1:$B$19,2,0)="Exclude"),"",IF($D234=1,IF(OR(price_limit="",price_limit="No Limit"),IF(J234="Yes",1,2),IF(SUMIFS(WhatIf!$G:$G,WhatIf!$A:$A,J$1,WhatIf!$B:$B,J234)&lt;=price_limit,IF(J234="Yes",1,2),"")),""))</f>
        <v/>
      </c>
      <c r="AT234" s="73" t="str">
        <f>IF(OR(K234="",VLOOKUP(K$1,Services!$A$1:$B$19,2,0)="Exclude"),"",IF($D234=1,IF(OR(price_limit="",price_limit="No Limit"),IF(K234="Yes",1,2),IF(SUMIFS(WhatIf!$G:$G,WhatIf!$A:$A,K$1,WhatIf!$B:$B,K234)&lt;=price_limit,IF(K234="Yes",1,2),"")),""))</f>
        <v/>
      </c>
      <c r="AU234" s="73" t="str">
        <f>IF(OR(L234="",VLOOKUP(L$1,Services!$A$1:$B$19,2,0)="Exclude"),"",IF($D234=1,IF(OR(price_limit="",price_limit="No Limit"),IF(L234="Yes",1,2),IF(SUMIFS(WhatIf!$G:$G,WhatIf!$A:$A,L$1,WhatIf!$B:$B,L234)&lt;=price_limit,IF(L234="Yes",1,2),"")),""))</f>
        <v/>
      </c>
      <c r="AV234" s="73" t="str">
        <f>IF(OR(M234="",VLOOKUP(M$1,Services!$A$1:$B$19,2,0)="Exclude"),"",IF($D234=1,IF(OR(price_limit="",price_limit="No Limit"),IF(M234="Yes",1,2),IF(SUMIFS(WhatIf!$G:$G,WhatIf!$A:$A,M$1,WhatIf!$B:$B,M234)&lt;=price_limit,IF(M234="Yes",1,2),"")),""))</f>
        <v/>
      </c>
      <c r="AW234" s="73" t="str">
        <f>IF(OR(N234="",VLOOKUP(N$1,Services!$A$1:$B$19,2,0)="Exclude"),"",IF($D234=1,IF(OR(price_limit="",price_limit="No Limit"),IF(N234="Yes",1,2),IF(SUMIFS(WhatIf!$G:$G,WhatIf!$A:$A,N$1,WhatIf!$B:$B,N234)&lt;=price_limit,IF(N234="Yes",1,2),"")),""))</f>
        <v/>
      </c>
      <c r="AX234" s="73" t="str">
        <f>IF(OR(O234="",VLOOKUP(O$1,Services!$A$1:$B$19,2,0)="Exclude"),"",IF($D234=1,IF(OR(price_limit="",price_limit="No Limit"),IF(O234="Yes",1,2),IF(SUMIFS(WhatIf!$G:$G,WhatIf!$A:$A,O$1,WhatIf!$B:$B,O234)&lt;=price_limit,IF(O234="Yes",1,2),"")),""))</f>
        <v/>
      </c>
      <c r="AY234" s="73" t="str">
        <f>IF(OR(P234="",VLOOKUP(P$1,Services!$A$1:$B$19,2,0)="Exclude"),"",IF($D234=1,IF(OR(price_limit="",price_limit="No Limit"),IF(P234="Yes",1,2),IF(SUMIFS(WhatIf!$G:$G,WhatIf!$A:$A,P$1,WhatIf!$B:$B,P234)&lt;=price_limit,IF(P234="Yes",1,2),"")),""))</f>
        <v/>
      </c>
      <c r="AZ234" s="73" t="str">
        <f ca="1">IF(OR(Q234="",VLOOKUP(Q$1,Services!$A$1:$B$19,2,0)="Exclude"),"",IF($D234=1,IF(OR(price_limit="",price_limit="No Limit"),IF(Q234="Yes",1,2),IF(SUMIFS(WhatIf!$G:$G,WhatIf!$A:$A,Q$1,WhatIf!$B:$B,Q234)&lt;=price_limit,IF(Q234="Yes",1,2),"")),""))</f>
        <v/>
      </c>
      <c r="BA234" s="73" t="str">
        <f>IF(OR(R234="",VLOOKUP(R$1,Services!$A$1:$B$19,2,0)="Exclude"),"",IF($D234=1,IF(OR(price_limit="",price_limit="No Limit"),IF(R234="Yes",1,2),IF(SUMIFS(WhatIf!$G:$G,WhatIf!$A:$A,R$1,WhatIf!$B:$B,R234)&lt;=price_limit,IF(R234="Yes",1,2),"")),""))</f>
        <v/>
      </c>
      <c r="BB234" s="73" t="str">
        <f>IF(OR(S234="",VLOOKUP(S$1,Services!$A$1:$B$19,2,0)="Exclude"),"",IF($D234=1,IF(OR(price_limit="",price_limit="No Limit"),IF(S234="Yes",1,2),IF(SUMIFS(WhatIf!$G:$G,WhatIf!$A:$A,S$1,WhatIf!$B:$B,S234)&lt;=price_limit,IF(S234="Yes",1,2),"")),""))</f>
        <v/>
      </c>
      <c r="BC234" s="73" t="str">
        <f>IF(OR(T234="",VLOOKUP(T$1,Services!$A$1:$B$19,2,0)="Exclude"),"",IF($D234=1,IF(OR(price_limit="",price_limit="No Limit"),IF(T234="Yes",1,2),IF(SUMIFS(WhatIf!$G:$G,WhatIf!$A:$A,T$1,WhatIf!$B:$B,T234)&lt;=price_limit,IF(T234="Yes",1,2),"")),""))</f>
        <v/>
      </c>
      <c r="BD234" s="73" t="str">
        <f>IF(OR(U234="",VLOOKUP(U$1,Services!$A$1:$B$19,2,0)="Exclude"),"",IF($D234=1,IF(OR(price_limit="",price_limit="No Limit"),IF(U234="Yes",1,2),IF(SUMIFS(WhatIf!$G:$G,WhatIf!$A:$A,U$1,WhatIf!$B:$B,U234)&lt;=price_limit,IF(U234="Yes",1,2),"")),""))</f>
        <v/>
      </c>
      <c r="BE234" s="3">
        <f t="shared" si="16"/>
        <v>0</v>
      </c>
      <c r="BF234" s="3">
        <f t="shared" si="17"/>
        <v>0</v>
      </c>
      <c r="BG234" s="3">
        <f>IF(MID(highlight_pick,1,1)="#",IF(INDEX(Analysis!$C$7:$E$7,1,VALUE(MID(highlight_pick,2,1)))&lt;&gt;"",IF(INDEX($A234:$BI234,1,MATCH(INDEX(Analysis!$C$7:$E$7,1,VALUE(MID(highlight_pick,2,1))),$1:$1,0))="",0,IF(INDEX($A234:$BI234,1,MATCH(INDEX(Analysis!$C$7:$E$7,1,VALUE(MID(highlight_pick,2,1))),$1:$1,0))="Yes",1,IF(ISNUMBER(SEARCH(INDEX($A234:$BI234,1,MATCH(INDEX(Analysis!$C$7:$E$7,1,VALUE(MID(highlight_pick,2,1))),$1:$1,0)),INDEX(Analysis!$C$9:$E$9,1,VALUE(MID(highlight_pick,2,1))))),2,0))),0),0)</f>
        <v>0</v>
      </c>
      <c r="BH234" s="3">
        <f>IF(MID(highlight_pick,1,1)="#",IF(INDEX(Analysis!$C$10:$E$10,1,VALUE(MID(highlight_pick,2,1)))&lt;&gt;"",IF(INDEX($A234:$BI234,1,MATCH(INDEX(Analysis!$C$10:$E$10,1,VALUE(MID(highlight_pick,2,1))),$1:$1,0))="",0,IF(INDEX($A234:$BI234,1,MATCH(INDEX(Analysis!$C$10:$E$10,1,VALUE(MID(highlight_pick,2,1))),$1:$1,0))="Yes",1,IF(ISNUMBER(SEARCH(INDEX($A234:$BI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row>
    <row r="235" spans="1:61" x14ac:dyDescent="0.3">
      <c r="A235" s="19" t="s">
        <v>311</v>
      </c>
      <c r="B235" s="4" t="s">
        <v>161</v>
      </c>
      <c r="C235" s="4" t="s">
        <v>215</v>
      </c>
      <c r="D235" s="3" t="str">
        <f t="shared" ca="1" si="14"/>
        <v/>
      </c>
      <c r="O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5"/>
        <v/>
      </c>
      <c r="AN235" s="73" t="str">
        <f>IF(OR(E235="",VLOOKUP(E$1,Services!$A$1:$B$19,2,0)="Exclude"),"",IF($D235=1,IF(OR(price_limit="",price_limit="No Limit"),IF(E235="Yes",1,2),IF(SUMIFS(WhatIf!$G:$G,WhatIf!$A:$A,E$1,WhatIf!$B:$B,E235)&lt;=price_limit,IF(E235="Yes",1,2),"")),""))</f>
        <v/>
      </c>
      <c r="AO235" s="73" t="str">
        <f>IF(OR(F235="",VLOOKUP(F$1,Services!$A$1:$B$19,2,0)="Exclude"),"",IF($D235=1,IF(OR(price_limit="",price_limit="No Limit"),IF(F235="Yes",1,2),IF(SUMIFS(WhatIf!$G:$G,WhatIf!$A:$A,F$1,WhatIf!$B:$B,F235)&lt;=price_limit,IF(F235="Yes",1,2),"")),""))</f>
        <v/>
      </c>
      <c r="AP235" s="73" t="str">
        <f>IF(OR(G235="",VLOOKUP(G$1,Services!$A$1:$B$19,2,0)="Exclude"),"",IF($D235=1,IF(OR(price_limit="",price_limit="No Limit"),IF(G235="Yes",1,2),IF(SUMIFS(WhatIf!$G:$G,WhatIf!$A:$A,G$1,WhatIf!$B:$B,G235)&lt;=price_limit,IF(G235="Yes",1,2),"")),""))</f>
        <v/>
      </c>
      <c r="AQ235" s="73" t="str">
        <f>IF(OR(H235="",VLOOKUP(H$1,Services!$A$1:$B$19,2,0)="Exclude"),"",IF($D235=1,IF(OR(price_limit="",price_limit="No Limit"),IF(H235="Yes",1,2),IF(SUMIFS(WhatIf!$G:$G,WhatIf!$A:$A,H$1,WhatIf!$B:$B,H235)&lt;=price_limit,IF(H235="Yes",1,2),"")),""))</f>
        <v/>
      </c>
      <c r="AR235" s="73" t="str">
        <f>IF(OR(I235="",VLOOKUP(I$1,Services!$A$1:$B$19,2,0)="Exclude"),"",IF($D235=1,IF(OR(price_limit="",price_limit="No Limit"),IF(I235="Yes",1,2),IF(SUMIFS(WhatIf!$G:$G,WhatIf!$A:$A,I$1,WhatIf!$B:$B,I235)&lt;=price_limit,IF(I235="Yes",1,2),"")),""))</f>
        <v/>
      </c>
      <c r="AS235" s="73" t="str">
        <f>IF(OR(J235="",VLOOKUP(J$1,Services!$A$1:$B$19,2,0)="Exclude"),"",IF($D235=1,IF(OR(price_limit="",price_limit="No Limit"),IF(J235="Yes",1,2),IF(SUMIFS(WhatIf!$G:$G,WhatIf!$A:$A,J$1,WhatIf!$B:$B,J235)&lt;=price_limit,IF(J235="Yes",1,2),"")),""))</f>
        <v/>
      </c>
      <c r="AT235" s="73" t="str">
        <f>IF(OR(K235="",VLOOKUP(K$1,Services!$A$1:$B$19,2,0)="Exclude"),"",IF($D235=1,IF(OR(price_limit="",price_limit="No Limit"),IF(K235="Yes",1,2),IF(SUMIFS(WhatIf!$G:$G,WhatIf!$A:$A,K$1,WhatIf!$B:$B,K235)&lt;=price_limit,IF(K235="Yes",1,2),"")),""))</f>
        <v/>
      </c>
      <c r="AU235" s="73" t="str">
        <f>IF(OR(L235="",VLOOKUP(L$1,Services!$A$1:$B$19,2,0)="Exclude"),"",IF($D235=1,IF(OR(price_limit="",price_limit="No Limit"),IF(L235="Yes",1,2),IF(SUMIFS(WhatIf!$G:$G,WhatIf!$A:$A,L$1,WhatIf!$B:$B,L235)&lt;=price_limit,IF(L235="Yes",1,2),"")),""))</f>
        <v/>
      </c>
      <c r="AV235" s="73" t="str">
        <f>IF(OR(M235="",VLOOKUP(M$1,Services!$A$1:$B$19,2,0)="Exclude"),"",IF($D235=1,IF(OR(price_limit="",price_limit="No Limit"),IF(M235="Yes",1,2),IF(SUMIFS(WhatIf!$G:$G,WhatIf!$A:$A,M$1,WhatIf!$B:$B,M235)&lt;=price_limit,IF(M235="Yes",1,2),"")),""))</f>
        <v/>
      </c>
      <c r="AW235" s="73" t="str">
        <f>IF(OR(N235="",VLOOKUP(N$1,Services!$A$1:$B$19,2,0)="Exclude"),"",IF($D235=1,IF(OR(price_limit="",price_limit="No Limit"),IF(N235="Yes",1,2),IF(SUMIFS(WhatIf!$G:$G,WhatIf!$A:$A,N$1,WhatIf!$B:$B,N235)&lt;=price_limit,IF(N235="Yes",1,2),"")),""))</f>
        <v/>
      </c>
      <c r="AX235" s="73" t="str">
        <f ca="1">IF(OR(O235="",VLOOKUP(O$1,Services!$A$1:$B$19,2,0)="Exclude"),"",IF($D235=1,IF(OR(price_limit="",price_limit="No Limit"),IF(O235="Yes",1,2),IF(SUMIFS(WhatIf!$G:$G,WhatIf!$A:$A,O$1,WhatIf!$B:$B,O235)&lt;=price_limit,IF(O235="Yes",1,2),"")),""))</f>
        <v/>
      </c>
      <c r="AY235" s="73" t="str">
        <f>IF(OR(P235="",VLOOKUP(P$1,Services!$A$1:$B$19,2,0)="Exclude"),"",IF($D235=1,IF(OR(price_limit="",price_limit="No Limit"),IF(P235="Yes",1,2),IF(SUMIFS(WhatIf!$G:$G,WhatIf!$A:$A,P$1,WhatIf!$B:$B,P235)&lt;=price_limit,IF(P235="Yes",1,2),"")),""))</f>
        <v/>
      </c>
      <c r="AZ235" s="73" t="str">
        <f>IF(OR(Q235="",VLOOKUP(Q$1,Services!$A$1:$B$19,2,0)="Exclude"),"",IF($D235=1,IF(OR(price_limit="",price_limit="No Limit"),IF(Q235="Yes",1,2),IF(SUMIFS(WhatIf!$G:$G,WhatIf!$A:$A,Q$1,WhatIf!$B:$B,Q235)&lt;=price_limit,IF(Q235="Yes",1,2),"")),""))</f>
        <v/>
      </c>
      <c r="BA235" s="73" t="str">
        <f>IF(OR(R235="",VLOOKUP(R$1,Services!$A$1:$B$19,2,0)="Exclude"),"",IF($D235=1,IF(OR(price_limit="",price_limit="No Limit"),IF(R235="Yes",1,2),IF(SUMIFS(WhatIf!$G:$G,WhatIf!$A:$A,R$1,WhatIf!$B:$B,R235)&lt;=price_limit,IF(R235="Yes",1,2),"")),""))</f>
        <v/>
      </c>
      <c r="BB235" s="73" t="str">
        <f>IF(OR(S235="",VLOOKUP(S$1,Services!$A$1:$B$19,2,0)="Exclude"),"",IF($D235=1,IF(OR(price_limit="",price_limit="No Limit"),IF(S235="Yes",1,2),IF(SUMIFS(WhatIf!$G:$G,WhatIf!$A:$A,S$1,WhatIf!$B:$B,S235)&lt;=price_limit,IF(S235="Yes",1,2),"")),""))</f>
        <v/>
      </c>
      <c r="BC235" s="73" t="str">
        <f>IF(OR(T235="",VLOOKUP(T$1,Services!$A$1:$B$19,2,0)="Exclude"),"",IF($D235=1,IF(OR(price_limit="",price_limit="No Limit"),IF(T235="Yes",1,2),IF(SUMIFS(WhatIf!$G:$G,WhatIf!$A:$A,T$1,WhatIf!$B:$B,T235)&lt;=price_limit,IF(T235="Yes",1,2),"")),""))</f>
        <v/>
      </c>
      <c r="BD235" s="73" t="str">
        <f>IF(OR(U235="",VLOOKUP(U$1,Services!$A$1:$B$19,2,0)="Exclude"),"",IF($D235=1,IF(OR(price_limit="",price_limit="No Limit"),IF(U235="Yes",1,2),IF(SUMIFS(WhatIf!$G:$G,WhatIf!$A:$A,U$1,WhatIf!$B:$B,U235)&lt;=price_limit,IF(U235="Yes",1,2),"")),""))</f>
        <v/>
      </c>
      <c r="BE235" s="3">
        <f t="shared" si="16"/>
        <v>0</v>
      </c>
      <c r="BF235" s="3">
        <f t="shared" si="17"/>
        <v>0</v>
      </c>
      <c r="BG235" s="3">
        <f>IF(MID(highlight_pick,1,1)="#",IF(INDEX(Analysis!$C$7:$E$7,1,VALUE(MID(highlight_pick,2,1)))&lt;&gt;"",IF(INDEX($A235:$BI235,1,MATCH(INDEX(Analysis!$C$7:$E$7,1,VALUE(MID(highlight_pick,2,1))),$1:$1,0))="",0,IF(INDEX($A235:$BI235,1,MATCH(INDEX(Analysis!$C$7:$E$7,1,VALUE(MID(highlight_pick,2,1))),$1:$1,0))="Yes",1,IF(ISNUMBER(SEARCH(INDEX($A235:$BI235,1,MATCH(INDEX(Analysis!$C$7:$E$7,1,VALUE(MID(highlight_pick,2,1))),$1:$1,0)),INDEX(Analysis!$C$9:$E$9,1,VALUE(MID(highlight_pick,2,1))))),2,0))),0),0)</f>
        <v>0</v>
      </c>
      <c r="BH235" s="3">
        <f>IF(MID(highlight_pick,1,1)="#",IF(INDEX(Analysis!$C$10:$E$10,1,VALUE(MID(highlight_pick,2,1)))&lt;&gt;"",IF(INDEX($A235:$BI235,1,MATCH(INDEX(Analysis!$C$10:$E$10,1,VALUE(MID(highlight_pick,2,1))),$1:$1,0))="",0,IF(INDEX($A235:$BI235,1,MATCH(INDEX(Analysis!$C$10:$E$10,1,VALUE(MID(highlight_pick,2,1))),$1:$1,0))="Yes",1,IF(ISNUMBER(SEARCH(INDEX($A235:$BI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row>
    <row r="236" spans="1:61" x14ac:dyDescent="0.3">
      <c r="A236" s="19" t="s">
        <v>591</v>
      </c>
      <c r="C236" s="4" t="s">
        <v>482</v>
      </c>
      <c r="D236" s="3" t="str">
        <f t="shared" ca="1" si="14"/>
        <v/>
      </c>
      <c r="F236" s="5" t="s">
        <v>562</v>
      </c>
      <c r="G236" s="5" t="s">
        <v>562</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5"/>
        <v/>
      </c>
      <c r="AN236" s="73" t="str">
        <f>IF(OR(E236="",VLOOKUP(E$1,Services!$A$1:$B$19,2,0)="Exclude"),"",IF($D236=1,IF(OR(price_limit="",price_limit="No Limit"),IF(E236="Yes",1,2),IF(SUMIFS(WhatIf!$G:$G,WhatIf!$A:$A,E$1,WhatIf!$B:$B,E236)&lt;=price_limit,IF(E236="Yes",1,2),"")),""))</f>
        <v/>
      </c>
      <c r="AO236" s="73" t="str">
        <f ca="1">IF(OR(F236="",VLOOKUP(F$1,Services!$A$1:$B$19,2,0)="Exclude"),"",IF($D236=1,IF(OR(price_limit="",price_limit="No Limit"),IF(F236="Yes",1,2),IF(SUMIFS(WhatIf!$G:$G,WhatIf!$A:$A,F$1,WhatIf!$B:$B,F236)&lt;=price_limit,IF(F236="Yes",1,2),"")),""))</f>
        <v/>
      </c>
      <c r="AP236" s="73" t="str">
        <f ca="1">IF(OR(G236="",VLOOKUP(G$1,Services!$A$1:$B$19,2,0)="Exclude"),"",IF($D236=1,IF(OR(price_limit="",price_limit="No Limit"),IF(G236="Yes",1,2),IF(SUMIFS(WhatIf!$G:$G,WhatIf!$A:$A,G$1,WhatIf!$B:$B,G236)&lt;=price_limit,IF(G236="Yes",1,2),"")),""))</f>
        <v/>
      </c>
      <c r="AQ236" s="73" t="str">
        <f>IF(OR(H236="",VLOOKUP(H$1,Services!$A$1:$B$19,2,0)="Exclude"),"",IF($D236=1,IF(OR(price_limit="",price_limit="No Limit"),IF(H236="Yes",1,2),IF(SUMIFS(WhatIf!$G:$G,WhatIf!$A:$A,H$1,WhatIf!$B:$B,H236)&lt;=price_limit,IF(H236="Yes",1,2),"")),""))</f>
        <v/>
      </c>
      <c r="AR236" s="73" t="str">
        <f>IF(OR(I236="",VLOOKUP(I$1,Services!$A$1:$B$19,2,0)="Exclude"),"",IF($D236=1,IF(OR(price_limit="",price_limit="No Limit"),IF(I236="Yes",1,2),IF(SUMIFS(WhatIf!$G:$G,WhatIf!$A:$A,I$1,WhatIf!$B:$B,I236)&lt;=price_limit,IF(I236="Yes",1,2),"")),""))</f>
        <v/>
      </c>
      <c r="AS236" s="73" t="str">
        <f>IF(OR(J236="",VLOOKUP(J$1,Services!$A$1:$B$19,2,0)="Exclude"),"",IF($D236=1,IF(OR(price_limit="",price_limit="No Limit"),IF(J236="Yes",1,2),IF(SUMIFS(WhatIf!$G:$G,WhatIf!$A:$A,J$1,WhatIf!$B:$B,J236)&lt;=price_limit,IF(J236="Yes",1,2),"")),""))</f>
        <v/>
      </c>
      <c r="AT236" s="73" t="str">
        <f>IF(OR(K236="",VLOOKUP(K$1,Services!$A$1:$B$19,2,0)="Exclude"),"",IF($D236=1,IF(OR(price_limit="",price_limit="No Limit"),IF(K236="Yes",1,2),IF(SUMIFS(WhatIf!$G:$G,WhatIf!$A:$A,K$1,WhatIf!$B:$B,K236)&lt;=price_limit,IF(K236="Yes",1,2),"")),""))</f>
        <v/>
      </c>
      <c r="AU236" s="73" t="str">
        <f>IF(OR(L236="",VLOOKUP(L$1,Services!$A$1:$B$19,2,0)="Exclude"),"",IF($D236=1,IF(OR(price_limit="",price_limit="No Limit"),IF(L236="Yes",1,2),IF(SUMIFS(WhatIf!$G:$G,WhatIf!$A:$A,L$1,WhatIf!$B:$B,L236)&lt;=price_limit,IF(L236="Yes",1,2),"")),""))</f>
        <v/>
      </c>
      <c r="AV236" s="73" t="str">
        <f>IF(OR(M236="",VLOOKUP(M$1,Services!$A$1:$B$19,2,0)="Exclude"),"",IF($D236=1,IF(OR(price_limit="",price_limit="No Limit"),IF(M236="Yes",1,2),IF(SUMIFS(WhatIf!$G:$G,WhatIf!$A:$A,M$1,WhatIf!$B:$B,M236)&lt;=price_limit,IF(M236="Yes",1,2),"")),""))</f>
        <v/>
      </c>
      <c r="AW236" s="73" t="str">
        <f>IF(OR(N236="",VLOOKUP(N$1,Services!$A$1:$B$19,2,0)="Exclude"),"",IF($D236=1,IF(OR(price_limit="",price_limit="No Limit"),IF(N236="Yes",1,2),IF(SUMIFS(WhatIf!$G:$G,WhatIf!$A:$A,N$1,WhatIf!$B:$B,N236)&lt;=price_limit,IF(N236="Yes",1,2),"")),""))</f>
        <v/>
      </c>
      <c r="AX236" s="73" t="str">
        <f>IF(OR(O236="",VLOOKUP(O$1,Services!$A$1:$B$19,2,0)="Exclude"),"",IF($D236=1,IF(OR(price_limit="",price_limit="No Limit"),IF(O236="Yes",1,2),IF(SUMIFS(WhatIf!$G:$G,WhatIf!$A:$A,O$1,WhatIf!$B:$B,O236)&lt;=price_limit,IF(O236="Yes",1,2),"")),""))</f>
        <v/>
      </c>
      <c r="AY236" s="73" t="str">
        <f>IF(OR(P236="",VLOOKUP(P$1,Services!$A$1:$B$19,2,0)="Exclude"),"",IF($D236=1,IF(OR(price_limit="",price_limit="No Limit"),IF(P236="Yes",1,2),IF(SUMIFS(WhatIf!$G:$G,WhatIf!$A:$A,P$1,WhatIf!$B:$B,P236)&lt;=price_limit,IF(P236="Yes",1,2),"")),""))</f>
        <v/>
      </c>
      <c r="AZ236" s="73" t="str">
        <f>IF(OR(Q236="",VLOOKUP(Q$1,Services!$A$1:$B$19,2,0)="Exclude"),"",IF($D236=1,IF(OR(price_limit="",price_limit="No Limit"),IF(Q236="Yes",1,2),IF(SUMIFS(WhatIf!$G:$G,WhatIf!$A:$A,Q$1,WhatIf!$B:$B,Q236)&lt;=price_limit,IF(Q236="Yes",1,2),"")),""))</f>
        <v/>
      </c>
      <c r="BA236" s="73" t="str">
        <f>IF(OR(R236="",VLOOKUP(R$1,Services!$A$1:$B$19,2,0)="Exclude"),"",IF($D236=1,IF(OR(price_limit="",price_limit="No Limit"),IF(R236="Yes",1,2),IF(SUMIFS(WhatIf!$G:$G,WhatIf!$A:$A,R$1,WhatIf!$B:$B,R236)&lt;=price_limit,IF(R236="Yes",1,2),"")),""))</f>
        <v/>
      </c>
      <c r="BB236" s="73" t="str">
        <f>IF(OR(S236="",VLOOKUP(S$1,Services!$A$1:$B$19,2,0)="Exclude"),"",IF($D236=1,IF(OR(price_limit="",price_limit="No Limit"),IF(S236="Yes",1,2),IF(SUMIFS(WhatIf!$G:$G,WhatIf!$A:$A,S$1,WhatIf!$B:$B,S236)&lt;=price_limit,IF(S236="Yes",1,2),"")),""))</f>
        <v/>
      </c>
      <c r="BC236" s="73" t="str">
        <f>IF(OR(T236="",VLOOKUP(T$1,Services!$A$1:$B$19,2,0)="Exclude"),"",IF($D236=1,IF(OR(price_limit="",price_limit="No Limit"),IF(T236="Yes",1,2),IF(SUMIFS(WhatIf!$G:$G,WhatIf!$A:$A,T$1,WhatIf!$B:$B,T236)&lt;=price_limit,IF(T236="Yes",1,2),"")),""))</f>
        <v/>
      </c>
      <c r="BD236" s="73" t="str">
        <f>IF(OR(U236="",VLOOKUP(U$1,Services!$A$1:$B$19,2,0)="Exclude"),"",IF($D236=1,IF(OR(price_limit="",price_limit="No Limit"),IF(U236="Yes",1,2),IF(SUMIFS(WhatIf!$G:$G,WhatIf!$A:$A,U$1,WhatIf!$B:$B,U236)&lt;=price_limit,IF(U236="Yes",1,2),"")),""))</f>
        <v/>
      </c>
      <c r="BE236" s="3">
        <f t="shared" si="16"/>
        <v>0</v>
      </c>
      <c r="BF236" s="3">
        <f t="shared" si="17"/>
        <v>0</v>
      </c>
      <c r="BG236" s="3">
        <f>IF(MID(highlight_pick,1,1)="#",IF(INDEX(Analysis!$C$7:$E$7,1,VALUE(MID(highlight_pick,2,1)))&lt;&gt;"",IF(INDEX($A236:$BI236,1,MATCH(INDEX(Analysis!$C$7:$E$7,1,VALUE(MID(highlight_pick,2,1))),$1:$1,0))="",0,IF(INDEX($A236:$BI236,1,MATCH(INDEX(Analysis!$C$7:$E$7,1,VALUE(MID(highlight_pick,2,1))),$1:$1,0))="Yes",1,IF(ISNUMBER(SEARCH(INDEX($A236:$BI236,1,MATCH(INDEX(Analysis!$C$7:$E$7,1,VALUE(MID(highlight_pick,2,1))),$1:$1,0)),INDEX(Analysis!$C$9:$E$9,1,VALUE(MID(highlight_pick,2,1))))),2,0))),0),0)</f>
        <v>0</v>
      </c>
      <c r="BH236" s="3">
        <f>IF(MID(highlight_pick,1,1)="#",IF(INDEX(Analysis!$C$10:$E$10,1,VALUE(MID(highlight_pick,2,1)))&lt;&gt;"",IF(INDEX($A236:$BI236,1,MATCH(INDEX(Analysis!$C$10:$E$10,1,VALUE(MID(highlight_pick,2,1))),$1:$1,0))="",0,IF(INDEX($A236:$BI236,1,MATCH(INDEX(Analysis!$C$10:$E$10,1,VALUE(MID(highlight_pick,2,1))),$1:$1,0))="Yes",1,IF(ISNUMBER(SEARCH(INDEX($A236:$BI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row>
    <row r="237" spans="1:61" ht="24.9" x14ac:dyDescent="0.3">
      <c r="A237" s="19" t="s">
        <v>888</v>
      </c>
      <c r="C237" s="4" t="s">
        <v>477</v>
      </c>
      <c r="D237" s="3" t="str">
        <f t="shared" ca="1" si="14"/>
        <v/>
      </c>
      <c r="F237" s="5" t="s">
        <v>888</v>
      </c>
      <c r="G237" s="5" t="s">
        <v>888</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5"/>
        <v/>
      </c>
      <c r="AN237" s="73" t="str">
        <f>IF(OR(E237="",VLOOKUP(E$1,Services!$A$1:$B$19,2,0)="Exclude"),"",IF($D237=1,IF(OR(price_limit="",price_limit="No Limit"),IF(E237="Yes",1,2),IF(SUMIFS(WhatIf!$G:$G,WhatIf!$A:$A,E$1,WhatIf!$B:$B,E237)&lt;=price_limit,IF(E237="Yes",1,2),"")),""))</f>
        <v/>
      </c>
      <c r="AO237" s="73" t="str">
        <f ca="1">IF(OR(F237="",VLOOKUP(F$1,Services!$A$1:$B$19,2,0)="Exclude"),"",IF($D237=1,IF(OR(price_limit="",price_limit="No Limit"),IF(F237="Yes",1,2),IF(SUMIFS(WhatIf!$G:$G,WhatIf!$A:$A,F$1,WhatIf!$B:$B,F237)&lt;=price_limit,IF(F237="Yes",1,2),"")),""))</f>
        <v/>
      </c>
      <c r="AP237" s="73" t="str">
        <f ca="1">IF(OR(G237="",VLOOKUP(G$1,Services!$A$1:$B$19,2,0)="Exclude"),"",IF($D237=1,IF(OR(price_limit="",price_limit="No Limit"),IF(G237="Yes",1,2),IF(SUMIFS(WhatIf!$G:$G,WhatIf!$A:$A,G$1,WhatIf!$B:$B,G237)&lt;=price_limit,IF(G237="Yes",1,2),"")),""))</f>
        <v/>
      </c>
      <c r="AQ237" s="73" t="str">
        <f>IF(OR(H237="",VLOOKUP(H$1,Services!$A$1:$B$19,2,0)="Exclude"),"",IF($D237=1,IF(OR(price_limit="",price_limit="No Limit"),IF(H237="Yes",1,2),IF(SUMIFS(WhatIf!$G:$G,WhatIf!$A:$A,H$1,WhatIf!$B:$B,H237)&lt;=price_limit,IF(H237="Yes",1,2),"")),""))</f>
        <v/>
      </c>
      <c r="AR237" s="73" t="str">
        <f>IF(OR(I237="",VLOOKUP(I$1,Services!$A$1:$B$19,2,0)="Exclude"),"",IF($D237=1,IF(OR(price_limit="",price_limit="No Limit"),IF(I237="Yes",1,2),IF(SUMIFS(WhatIf!$G:$G,WhatIf!$A:$A,I$1,WhatIf!$B:$B,I237)&lt;=price_limit,IF(I237="Yes",1,2),"")),""))</f>
        <v/>
      </c>
      <c r="AS237" s="73" t="str">
        <f>IF(OR(J237="",VLOOKUP(J$1,Services!$A$1:$B$19,2,0)="Exclude"),"",IF($D237=1,IF(OR(price_limit="",price_limit="No Limit"),IF(J237="Yes",1,2),IF(SUMIFS(WhatIf!$G:$G,WhatIf!$A:$A,J$1,WhatIf!$B:$B,J237)&lt;=price_limit,IF(J237="Yes",1,2),"")),""))</f>
        <v/>
      </c>
      <c r="AT237" s="73" t="str">
        <f>IF(OR(K237="",VLOOKUP(K$1,Services!$A$1:$B$19,2,0)="Exclude"),"",IF($D237=1,IF(OR(price_limit="",price_limit="No Limit"),IF(K237="Yes",1,2),IF(SUMIFS(WhatIf!$G:$G,WhatIf!$A:$A,K$1,WhatIf!$B:$B,K237)&lt;=price_limit,IF(K237="Yes",1,2),"")),""))</f>
        <v/>
      </c>
      <c r="AU237" s="73" t="str">
        <f>IF(OR(L237="",VLOOKUP(L$1,Services!$A$1:$B$19,2,0)="Exclude"),"",IF($D237=1,IF(OR(price_limit="",price_limit="No Limit"),IF(L237="Yes",1,2),IF(SUMIFS(WhatIf!$G:$G,WhatIf!$A:$A,L$1,WhatIf!$B:$B,L237)&lt;=price_limit,IF(L237="Yes",1,2),"")),""))</f>
        <v/>
      </c>
      <c r="AV237" s="73" t="str">
        <f>IF(OR(M237="",VLOOKUP(M$1,Services!$A$1:$B$19,2,0)="Exclude"),"",IF($D237=1,IF(OR(price_limit="",price_limit="No Limit"),IF(M237="Yes",1,2),IF(SUMIFS(WhatIf!$G:$G,WhatIf!$A:$A,M$1,WhatIf!$B:$B,M237)&lt;=price_limit,IF(M237="Yes",1,2),"")),""))</f>
        <v/>
      </c>
      <c r="AW237" s="73" t="str">
        <f>IF(OR(N237="",VLOOKUP(N$1,Services!$A$1:$B$19,2,0)="Exclude"),"",IF($D237=1,IF(OR(price_limit="",price_limit="No Limit"),IF(N237="Yes",1,2),IF(SUMIFS(WhatIf!$G:$G,WhatIf!$A:$A,N$1,WhatIf!$B:$B,N237)&lt;=price_limit,IF(N237="Yes",1,2),"")),""))</f>
        <v/>
      </c>
      <c r="AX237" s="73" t="str">
        <f>IF(OR(O237="",VLOOKUP(O$1,Services!$A$1:$B$19,2,0)="Exclude"),"",IF($D237=1,IF(OR(price_limit="",price_limit="No Limit"),IF(O237="Yes",1,2),IF(SUMIFS(WhatIf!$G:$G,WhatIf!$A:$A,O$1,WhatIf!$B:$B,O237)&lt;=price_limit,IF(O237="Yes",1,2),"")),""))</f>
        <v/>
      </c>
      <c r="AY237" s="73" t="str">
        <f>IF(OR(P237="",VLOOKUP(P$1,Services!$A$1:$B$19,2,0)="Exclude"),"",IF($D237=1,IF(OR(price_limit="",price_limit="No Limit"),IF(P237="Yes",1,2),IF(SUMIFS(WhatIf!$G:$G,WhatIf!$A:$A,P$1,WhatIf!$B:$B,P237)&lt;=price_limit,IF(P237="Yes",1,2),"")),""))</f>
        <v/>
      </c>
      <c r="AZ237" s="73" t="str">
        <f>IF(OR(Q237="",VLOOKUP(Q$1,Services!$A$1:$B$19,2,0)="Exclude"),"",IF($D237=1,IF(OR(price_limit="",price_limit="No Limit"),IF(Q237="Yes",1,2),IF(SUMIFS(WhatIf!$G:$G,WhatIf!$A:$A,Q$1,WhatIf!$B:$B,Q237)&lt;=price_limit,IF(Q237="Yes",1,2),"")),""))</f>
        <v/>
      </c>
      <c r="BA237" s="73" t="str">
        <f>IF(OR(R237="",VLOOKUP(R$1,Services!$A$1:$B$19,2,0)="Exclude"),"",IF($D237=1,IF(OR(price_limit="",price_limit="No Limit"),IF(R237="Yes",1,2),IF(SUMIFS(WhatIf!$G:$G,WhatIf!$A:$A,R$1,WhatIf!$B:$B,R237)&lt;=price_limit,IF(R237="Yes",1,2),"")),""))</f>
        <v/>
      </c>
      <c r="BB237" s="73" t="str">
        <f>IF(OR(S237="",VLOOKUP(S$1,Services!$A$1:$B$19,2,0)="Exclude"),"",IF($D237=1,IF(OR(price_limit="",price_limit="No Limit"),IF(S237="Yes",1,2),IF(SUMIFS(WhatIf!$G:$G,WhatIf!$A:$A,S$1,WhatIf!$B:$B,S237)&lt;=price_limit,IF(S237="Yes",1,2),"")),""))</f>
        <v/>
      </c>
      <c r="BC237" s="73" t="str">
        <f>IF(OR(T237="",VLOOKUP(T$1,Services!$A$1:$B$19,2,0)="Exclude"),"",IF($D237=1,IF(OR(price_limit="",price_limit="No Limit"),IF(T237="Yes",1,2),IF(SUMIFS(WhatIf!$G:$G,WhatIf!$A:$A,T$1,WhatIf!$B:$B,T237)&lt;=price_limit,IF(T237="Yes",1,2),"")),""))</f>
        <v/>
      </c>
      <c r="BD237" s="73" t="str">
        <f>IF(OR(U237="",VLOOKUP(U$1,Services!$A$1:$B$19,2,0)="Exclude"),"",IF($D237=1,IF(OR(price_limit="",price_limit="No Limit"),IF(U237="Yes",1,2),IF(SUMIFS(WhatIf!$G:$G,WhatIf!$A:$A,U$1,WhatIf!$B:$B,U237)&lt;=price_limit,IF(U237="Yes",1,2),"")),""))</f>
        <v/>
      </c>
      <c r="BE237" s="3">
        <f t="shared" si="16"/>
        <v>0</v>
      </c>
      <c r="BF237" s="3">
        <f t="shared" si="17"/>
        <v>0</v>
      </c>
      <c r="BG237" s="3">
        <f>IF(MID(highlight_pick,1,1)="#",IF(INDEX(Analysis!$C$7:$E$7,1,VALUE(MID(highlight_pick,2,1)))&lt;&gt;"",IF(INDEX($A237:$BI237,1,MATCH(INDEX(Analysis!$C$7:$E$7,1,VALUE(MID(highlight_pick,2,1))),$1:$1,0))="",0,IF(INDEX($A237:$BI237,1,MATCH(INDEX(Analysis!$C$7:$E$7,1,VALUE(MID(highlight_pick,2,1))),$1:$1,0))="Yes",1,IF(ISNUMBER(SEARCH(INDEX($A237:$BI237,1,MATCH(INDEX(Analysis!$C$7:$E$7,1,VALUE(MID(highlight_pick,2,1))),$1:$1,0)),INDEX(Analysis!$C$9:$E$9,1,VALUE(MID(highlight_pick,2,1))))),2,0))),0),0)</f>
        <v>0</v>
      </c>
      <c r="BH237" s="3">
        <f>IF(MID(highlight_pick,1,1)="#",IF(INDEX(Analysis!$C$10:$E$10,1,VALUE(MID(highlight_pick,2,1)))&lt;&gt;"",IF(INDEX($A237:$BI237,1,MATCH(INDEX(Analysis!$C$10:$E$10,1,VALUE(MID(highlight_pick,2,1))),$1:$1,0))="",0,IF(INDEX($A237:$BI237,1,MATCH(INDEX(Analysis!$C$10:$E$10,1,VALUE(MID(highlight_pick,2,1))),$1:$1,0))="Yes",1,IF(ISNUMBER(SEARCH(INDEX($A237:$BI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row>
    <row r="238" spans="1:61" x14ac:dyDescent="0.3">
      <c r="A238" s="19" t="s">
        <v>357</v>
      </c>
      <c r="B238" s="4" t="s">
        <v>247</v>
      </c>
      <c r="C238" s="4" t="s">
        <v>214</v>
      </c>
      <c r="D238" s="3" t="str">
        <f t="shared" ca="1" si="14"/>
        <v/>
      </c>
      <c r="R238" s="5" t="s">
        <v>861</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5"/>
        <v/>
      </c>
      <c r="AN238" s="73" t="str">
        <f>IF(OR(E238="",VLOOKUP(E$1,Services!$A$1:$B$19,2,0)="Exclude"),"",IF($D238=1,IF(OR(price_limit="",price_limit="No Limit"),IF(E238="Yes",1,2),IF(SUMIFS(WhatIf!$G:$G,WhatIf!$A:$A,E$1,WhatIf!$B:$B,E238)&lt;=price_limit,IF(E238="Yes",1,2),"")),""))</f>
        <v/>
      </c>
      <c r="AO238" s="73" t="str">
        <f>IF(OR(F238="",VLOOKUP(F$1,Services!$A$1:$B$19,2,0)="Exclude"),"",IF($D238=1,IF(OR(price_limit="",price_limit="No Limit"),IF(F238="Yes",1,2),IF(SUMIFS(WhatIf!$G:$G,WhatIf!$A:$A,F$1,WhatIf!$B:$B,F238)&lt;=price_limit,IF(F238="Yes",1,2),"")),""))</f>
        <v/>
      </c>
      <c r="AP238" s="73" t="str">
        <f>IF(OR(G238="",VLOOKUP(G$1,Services!$A$1:$B$19,2,0)="Exclude"),"",IF($D238=1,IF(OR(price_limit="",price_limit="No Limit"),IF(G238="Yes",1,2),IF(SUMIFS(WhatIf!$G:$G,WhatIf!$A:$A,G$1,WhatIf!$B:$B,G238)&lt;=price_limit,IF(G238="Yes",1,2),"")),""))</f>
        <v/>
      </c>
      <c r="AQ238" s="73" t="str">
        <f>IF(OR(H238="",VLOOKUP(H$1,Services!$A$1:$B$19,2,0)="Exclude"),"",IF($D238=1,IF(OR(price_limit="",price_limit="No Limit"),IF(H238="Yes",1,2),IF(SUMIFS(WhatIf!$G:$G,WhatIf!$A:$A,H$1,WhatIf!$B:$B,H238)&lt;=price_limit,IF(H238="Yes",1,2),"")),""))</f>
        <v/>
      </c>
      <c r="AR238" s="73" t="str">
        <f>IF(OR(I238="",VLOOKUP(I$1,Services!$A$1:$B$19,2,0)="Exclude"),"",IF($D238=1,IF(OR(price_limit="",price_limit="No Limit"),IF(I238="Yes",1,2),IF(SUMIFS(WhatIf!$G:$G,WhatIf!$A:$A,I$1,WhatIf!$B:$B,I238)&lt;=price_limit,IF(I238="Yes",1,2),"")),""))</f>
        <v/>
      </c>
      <c r="AS238" s="73" t="str">
        <f>IF(OR(J238="",VLOOKUP(J$1,Services!$A$1:$B$19,2,0)="Exclude"),"",IF($D238=1,IF(OR(price_limit="",price_limit="No Limit"),IF(J238="Yes",1,2),IF(SUMIFS(WhatIf!$G:$G,WhatIf!$A:$A,J$1,WhatIf!$B:$B,J238)&lt;=price_limit,IF(J238="Yes",1,2),"")),""))</f>
        <v/>
      </c>
      <c r="AT238" s="73" t="str">
        <f>IF(OR(K238="",VLOOKUP(K$1,Services!$A$1:$B$19,2,0)="Exclude"),"",IF($D238=1,IF(OR(price_limit="",price_limit="No Limit"),IF(K238="Yes",1,2),IF(SUMIFS(WhatIf!$G:$G,WhatIf!$A:$A,K$1,WhatIf!$B:$B,K238)&lt;=price_limit,IF(K238="Yes",1,2),"")),""))</f>
        <v/>
      </c>
      <c r="AU238" s="73" t="str">
        <f>IF(OR(L238="",VLOOKUP(L$1,Services!$A$1:$B$19,2,0)="Exclude"),"",IF($D238=1,IF(OR(price_limit="",price_limit="No Limit"),IF(L238="Yes",1,2),IF(SUMIFS(WhatIf!$G:$G,WhatIf!$A:$A,L$1,WhatIf!$B:$B,L238)&lt;=price_limit,IF(L238="Yes",1,2),"")),""))</f>
        <v/>
      </c>
      <c r="AV238" s="73" t="str">
        <f>IF(OR(M238="",VLOOKUP(M$1,Services!$A$1:$B$19,2,0)="Exclude"),"",IF($D238=1,IF(OR(price_limit="",price_limit="No Limit"),IF(M238="Yes",1,2),IF(SUMIFS(WhatIf!$G:$G,WhatIf!$A:$A,M$1,WhatIf!$B:$B,M238)&lt;=price_limit,IF(M238="Yes",1,2),"")),""))</f>
        <v/>
      </c>
      <c r="AW238" s="73" t="str">
        <f>IF(OR(N238="",VLOOKUP(N$1,Services!$A$1:$B$19,2,0)="Exclude"),"",IF($D238=1,IF(OR(price_limit="",price_limit="No Limit"),IF(N238="Yes",1,2),IF(SUMIFS(WhatIf!$G:$G,WhatIf!$A:$A,N$1,WhatIf!$B:$B,N238)&lt;=price_limit,IF(N238="Yes",1,2),"")),""))</f>
        <v/>
      </c>
      <c r="AX238" s="73" t="str">
        <f>IF(OR(O238="",VLOOKUP(O$1,Services!$A$1:$B$19,2,0)="Exclude"),"",IF($D238=1,IF(OR(price_limit="",price_limit="No Limit"),IF(O238="Yes",1,2),IF(SUMIFS(WhatIf!$G:$G,WhatIf!$A:$A,O$1,WhatIf!$B:$B,O238)&lt;=price_limit,IF(O238="Yes",1,2),"")),""))</f>
        <v/>
      </c>
      <c r="AY238" s="73" t="str">
        <f>IF(OR(P238="",VLOOKUP(P$1,Services!$A$1:$B$19,2,0)="Exclude"),"",IF($D238=1,IF(OR(price_limit="",price_limit="No Limit"),IF(P238="Yes",1,2),IF(SUMIFS(WhatIf!$G:$G,WhatIf!$A:$A,P$1,WhatIf!$B:$B,P238)&lt;=price_limit,IF(P238="Yes",1,2),"")),""))</f>
        <v/>
      </c>
      <c r="AZ238" s="73" t="str">
        <f>IF(OR(Q238="",VLOOKUP(Q$1,Services!$A$1:$B$19,2,0)="Exclude"),"",IF($D238=1,IF(OR(price_limit="",price_limit="No Limit"),IF(Q238="Yes",1,2),IF(SUMIFS(WhatIf!$G:$G,WhatIf!$A:$A,Q$1,WhatIf!$B:$B,Q238)&lt;=price_limit,IF(Q238="Yes",1,2),"")),""))</f>
        <v/>
      </c>
      <c r="BA238" s="73" t="str">
        <f ca="1">IF(OR(R238="",VLOOKUP(R$1,Services!$A$1:$B$19,2,0)="Exclude"),"",IF($D238=1,IF(OR(price_limit="",price_limit="No Limit"),IF(R238="Yes",1,2),IF(SUMIFS(WhatIf!$G:$G,WhatIf!$A:$A,R$1,WhatIf!$B:$B,R238)&lt;=price_limit,IF(R238="Yes",1,2),"")),""))</f>
        <v/>
      </c>
      <c r="BB238" s="73" t="str">
        <f>IF(OR(S238="",VLOOKUP(S$1,Services!$A$1:$B$19,2,0)="Exclude"),"",IF($D238=1,IF(OR(price_limit="",price_limit="No Limit"),IF(S238="Yes",1,2),IF(SUMIFS(WhatIf!$G:$G,WhatIf!$A:$A,S$1,WhatIf!$B:$B,S238)&lt;=price_limit,IF(S238="Yes",1,2),"")),""))</f>
        <v/>
      </c>
      <c r="BC238" s="73" t="str">
        <f>IF(OR(T238="",VLOOKUP(T$1,Services!$A$1:$B$19,2,0)="Exclude"),"",IF($D238=1,IF(OR(price_limit="",price_limit="No Limit"),IF(T238="Yes",1,2),IF(SUMIFS(WhatIf!$G:$G,WhatIf!$A:$A,T$1,WhatIf!$B:$B,T238)&lt;=price_limit,IF(T238="Yes",1,2),"")),""))</f>
        <v/>
      </c>
      <c r="BD238" s="73" t="str">
        <f>IF(OR(U238="",VLOOKUP(U$1,Services!$A$1:$B$19,2,0)="Exclude"),"",IF($D238=1,IF(OR(price_limit="",price_limit="No Limit"),IF(U238="Yes",1,2),IF(SUMIFS(WhatIf!$G:$G,WhatIf!$A:$A,U$1,WhatIf!$B:$B,U238)&lt;=price_limit,IF(U238="Yes",1,2),"")),""))</f>
        <v/>
      </c>
      <c r="BE238" s="3">
        <f t="shared" si="16"/>
        <v>0</v>
      </c>
      <c r="BF238" s="3">
        <f t="shared" si="17"/>
        <v>0</v>
      </c>
      <c r="BG238" s="3">
        <f>IF(MID(highlight_pick,1,1)="#",IF(INDEX(Analysis!$C$7:$E$7,1,VALUE(MID(highlight_pick,2,1)))&lt;&gt;"",IF(INDEX($A238:$BI238,1,MATCH(INDEX(Analysis!$C$7:$E$7,1,VALUE(MID(highlight_pick,2,1))),$1:$1,0))="",0,IF(INDEX($A238:$BI238,1,MATCH(INDEX(Analysis!$C$7:$E$7,1,VALUE(MID(highlight_pick,2,1))),$1:$1,0))="Yes",1,IF(ISNUMBER(SEARCH(INDEX($A238:$BI238,1,MATCH(INDEX(Analysis!$C$7:$E$7,1,VALUE(MID(highlight_pick,2,1))),$1:$1,0)),INDEX(Analysis!$C$9:$E$9,1,VALUE(MID(highlight_pick,2,1))))),2,0))),0),0)</f>
        <v>0</v>
      </c>
      <c r="BH238" s="3">
        <f>IF(MID(highlight_pick,1,1)="#",IF(INDEX(Analysis!$C$10:$E$10,1,VALUE(MID(highlight_pick,2,1)))&lt;&gt;"",IF(INDEX($A238:$BI238,1,MATCH(INDEX(Analysis!$C$10:$E$10,1,VALUE(MID(highlight_pick,2,1))),$1:$1,0))="",0,IF(INDEX($A238:$BI238,1,MATCH(INDEX(Analysis!$C$10:$E$10,1,VALUE(MID(highlight_pick,2,1))),$1:$1,0))="Yes",1,IF(ISNUMBER(SEARCH(INDEX($A238:$BI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row>
    <row r="239" spans="1:61" ht="24.9" x14ac:dyDescent="0.3">
      <c r="A239" s="19" t="s">
        <v>402</v>
      </c>
      <c r="B239" s="4" t="s">
        <v>422</v>
      </c>
      <c r="C239" s="4" t="s">
        <v>215</v>
      </c>
      <c r="D239" s="3" t="str">
        <f t="shared" ca="1" si="14"/>
        <v/>
      </c>
      <c r="R239" s="5" t="s">
        <v>859</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5"/>
        <v/>
      </c>
      <c r="AN239" s="73" t="str">
        <f>IF(OR(E239="",VLOOKUP(E$1,Services!$A$1:$B$19,2,0)="Exclude"),"",IF($D239=1,IF(OR(price_limit="",price_limit="No Limit"),IF(E239="Yes",1,2),IF(SUMIFS(WhatIf!$G:$G,WhatIf!$A:$A,E$1,WhatIf!$B:$B,E239)&lt;=price_limit,IF(E239="Yes",1,2),"")),""))</f>
        <v/>
      </c>
      <c r="AO239" s="73" t="str">
        <f>IF(OR(F239="",VLOOKUP(F$1,Services!$A$1:$B$19,2,0)="Exclude"),"",IF($D239=1,IF(OR(price_limit="",price_limit="No Limit"),IF(F239="Yes",1,2),IF(SUMIFS(WhatIf!$G:$G,WhatIf!$A:$A,F$1,WhatIf!$B:$B,F239)&lt;=price_limit,IF(F239="Yes",1,2),"")),""))</f>
        <v/>
      </c>
      <c r="AP239" s="73" t="str">
        <f>IF(OR(G239="",VLOOKUP(G$1,Services!$A$1:$B$19,2,0)="Exclude"),"",IF($D239=1,IF(OR(price_limit="",price_limit="No Limit"),IF(G239="Yes",1,2),IF(SUMIFS(WhatIf!$G:$G,WhatIf!$A:$A,G$1,WhatIf!$B:$B,G239)&lt;=price_limit,IF(G239="Yes",1,2),"")),""))</f>
        <v/>
      </c>
      <c r="AQ239" s="73" t="str">
        <f>IF(OR(H239="",VLOOKUP(H$1,Services!$A$1:$B$19,2,0)="Exclude"),"",IF($D239=1,IF(OR(price_limit="",price_limit="No Limit"),IF(H239="Yes",1,2),IF(SUMIFS(WhatIf!$G:$G,WhatIf!$A:$A,H$1,WhatIf!$B:$B,H239)&lt;=price_limit,IF(H239="Yes",1,2),"")),""))</f>
        <v/>
      </c>
      <c r="AR239" s="73" t="str">
        <f>IF(OR(I239="",VLOOKUP(I$1,Services!$A$1:$B$19,2,0)="Exclude"),"",IF($D239=1,IF(OR(price_limit="",price_limit="No Limit"),IF(I239="Yes",1,2),IF(SUMIFS(WhatIf!$G:$G,WhatIf!$A:$A,I$1,WhatIf!$B:$B,I239)&lt;=price_limit,IF(I239="Yes",1,2),"")),""))</f>
        <v/>
      </c>
      <c r="AS239" s="73" t="str">
        <f>IF(OR(J239="",VLOOKUP(J$1,Services!$A$1:$B$19,2,0)="Exclude"),"",IF($D239=1,IF(OR(price_limit="",price_limit="No Limit"),IF(J239="Yes",1,2),IF(SUMIFS(WhatIf!$G:$G,WhatIf!$A:$A,J$1,WhatIf!$B:$B,J239)&lt;=price_limit,IF(J239="Yes",1,2),"")),""))</f>
        <v/>
      </c>
      <c r="AT239" s="73" t="str">
        <f>IF(OR(K239="",VLOOKUP(K$1,Services!$A$1:$B$19,2,0)="Exclude"),"",IF($D239=1,IF(OR(price_limit="",price_limit="No Limit"),IF(K239="Yes",1,2),IF(SUMIFS(WhatIf!$G:$G,WhatIf!$A:$A,K$1,WhatIf!$B:$B,K239)&lt;=price_limit,IF(K239="Yes",1,2),"")),""))</f>
        <v/>
      </c>
      <c r="AU239" s="73" t="str">
        <f>IF(OR(L239="",VLOOKUP(L$1,Services!$A$1:$B$19,2,0)="Exclude"),"",IF($D239=1,IF(OR(price_limit="",price_limit="No Limit"),IF(L239="Yes",1,2),IF(SUMIFS(WhatIf!$G:$G,WhatIf!$A:$A,L$1,WhatIf!$B:$B,L239)&lt;=price_limit,IF(L239="Yes",1,2),"")),""))</f>
        <v/>
      </c>
      <c r="AV239" s="73" t="str">
        <f>IF(OR(M239="",VLOOKUP(M$1,Services!$A$1:$B$19,2,0)="Exclude"),"",IF($D239=1,IF(OR(price_limit="",price_limit="No Limit"),IF(M239="Yes",1,2),IF(SUMIFS(WhatIf!$G:$G,WhatIf!$A:$A,M$1,WhatIf!$B:$B,M239)&lt;=price_limit,IF(M239="Yes",1,2),"")),""))</f>
        <v/>
      </c>
      <c r="AW239" s="73" t="str">
        <f>IF(OR(N239="",VLOOKUP(N$1,Services!$A$1:$B$19,2,0)="Exclude"),"",IF($D239=1,IF(OR(price_limit="",price_limit="No Limit"),IF(N239="Yes",1,2),IF(SUMIFS(WhatIf!$G:$G,WhatIf!$A:$A,N$1,WhatIf!$B:$B,N239)&lt;=price_limit,IF(N239="Yes",1,2),"")),""))</f>
        <v/>
      </c>
      <c r="AX239" s="73" t="str">
        <f>IF(OR(O239="",VLOOKUP(O$1,Services!$A$1:$B$19,2,0)="Exclude"),"",IF($D239=1,IF(OR(price_limit="",price_limit="No Limit"),IF(O239="Yes",1,2),IF(SUMIFS(WhatIf!$G:$G,WhatIf!$A:$A,O$1,WhatIf!$B:$B,O239)&lt;=price_limit,IF(O239="Yes",1,2),"")),""))</f>
        <v/>
      </c>
      <c r="AY239" s="73" t="str">
        <f>IF(OR(P239="",VLOOKUP(P$1,Services!$A$1:$B$19,2,0)="Exclude"),"",IF($D239=1,IF(OR(price_limit="",price_limit="No Limit"),IF(P239="Yes",1,2),IF(SUMIFS(WhatIf!$G:$G,WhatIf!$A:$A,P$1,WhatIf!$B:$B,P239)&lt;=price_limit,IF(P239="Yes",1,2),"")),""))</f>
        <v/>
      </c>
      <c r="AZ239" s="73" t="str">
        <f>IF(OR(Q239="",VLOOKUP(Q$1,Services!$A$1:$B$19,2,0)="Exclude"),"",IF($D239=1,IF(OR(price_limit="",price_limit="No Limit"),IF(Q239="Yes",1,2),IF(SUMIFS(WhatIf!$G:$G,WhatIf!$A:$A,Q$1,WhatIf!$B:$B,Q239)&lt;=price_limit,IF(Q239="Yes",1,2),"")),""))</f>
        <v/>
      </c>
      <c r="BA239" s="73" t="str">
        <f ca="1">IF(OR(R239="",VLOOKUP(R$1,Services!$A$1:$B$19,2,0)="Exclude"),"",IF($D239=1,IF(OR(price_limit="",price_limit="No Limit"),IF(R239="Yes",1,2),IF(SUMIFS(WhatIf!$G:$G,WhatIf!$A:$A,R$1,WhatIf!$B:$B,R239)&lt;=price_limit,IF(R239="Yes",1,2),"")),""))</f>
        <v/>
      </c>
      <c r="BB239" s="73" t="str">
        <f>IF(OR(S239="",VLOOKUP(S$1,Services!$A$1:$B$19,2,0)="Exclude"),"",IF($D239=1,IF(OR(price_limit="",price_limit="No Limit"),IF(S239="Yes",1,2),IF(SUMIFS(WhatIf!$G:$G,WhatIf!$A:$A,S$1,WhatIf!$B:$B,S239)&lt;=price_limit,IF(S239="Yes",1,2),"")),""))</f>
        <v/>
      </c>
      <c r="BC239" s="73" t="str">
        <f>IF(OR(T239="",VLOOKUP(T$1,Services!$A$1:$B$19,2,0)="Exclude"),"",IF($D239=1,IF(OR(price_limit="",price_limit="No Limit"),IF(T239="Yes",1,2),IF(SUMIFS(WhatIf!$G:$G,WhatIf!$A:$A,T$1,WhatIf!$B:$B,T239)&lt;=price_limit,IF(T239="Yes",1,2),"")),""))</f>
        <v/>
      </c>
      <c r="BD239" s="73" t="str">
        <f>IF(OR(U239="",VLOOKUP(U$1,Services!$A$1:$B$19,2,0)="Exclude"),"",IF($D239=1,IF(OR(price_limit="",price_limit="No Limit"),IF(U239="Yes",1,2),IF(SUMIFS(WhatIf!$G:$G,WhatIf!$A:$A,U$1,WhatIf!$B:$B,U239)&lt;=price_limit,IF(U239="Yes",1,2),"")),""))</f>
        <v/>
      </c>
      <c r="BE239" s="3">
        <f t="shared" si="16"/>
        <v>0</v>
      </c>
      <c r="BF239" s="3">
        <f t="shared" si="17"/>
        <v>0</v>
      </c>
      <c r="BG239" s="3">
        <f>IF(MID(highlight_pick,1,1)="#",IF(INDEX(Analysis!$C$7:$E$7,1,VALUE(MID(highlight_pick,2,1)))&lt;&gt;"",IF(INDEX($A239:$BI239,1,MATCH(INDEX(Analysis!$C$7:$E$7,1,VALUE(MID(highlight_pick,2,1))),$1:$1,0))="",0,IF(INDEX($A239:$BI239,1,MATCH(INDEX(Analysis!$C$7:$E$7,1,VALUE(MID(highlight_pick,2,1))),$1:$1,0))="Yes",1,IF(ISNUMBER(SEARCH(INDEX($A239:$BI239,1,MATCH(INDEX(Analysis!$C$7:$E$7,1,VALUE(MID(highlight_pick,2,1))),$1:$1,0)),INDEX(Analysis!$C$9:$E$9,1,VALUE(MID(highlight_pick,2,1))))),2,0))),0),0)</f>
        <v>0</v>
      </c>
      <c r="BH239" s="3">
        <f>IF(MID(highlight_pick,1,1)="#",IF(INDEX(Analysis!$C$10:$E$10,1,VALUE(MID(highlight_pick,2,1)))&lt;&gt;"",IF(INDEX($A239:$BI239,1,MATCH(INDEX(Analysis!$C$10:$E$10,1,VALUE(MID(highlight_pick,2,1))),$1:$1,0))="",0,IF(INDEX($A239:$BI239,1,MATCH(INDEX(Analysis!$C$10:$E$10,1,VALUE(MID(highlight_pick,2,1))),$1:$1,0))="Yes",1,IF(ISNUMBER(SEARCH(INDEX($A239:$BI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row>
    <row r="240" spans="1:61" x14ac:dyDescent="0.3">
      <c r="A240" s="19" t="s">
        <v>589</v>
      </c>
      <c r="C240" s="4" t="s">
        <v>482</v>
      </c>
      <c r="D240" s="3" t="str">
        <f t="shared" ca="1" si="14"/>
        <v/>
      </c>
      <c r="F240" s="5" t="s">
        <v>562</v>
      </c>
      <c r="G240" s="5" t="s">
        <v>562</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5"/>
        <v/>
      </c>
      <c r="AN240" s="73" t="str">
        <f>IF(OR(E240="",VLOOKUP(E$1,Services!$A$1:$B$19,2,0)="Exclude"),"",IF($D240=1,IF(OR(price_limit="",price_limit="No Limit"),IF(E240="Yes",1,2),IF(SUMIFS(WhatIf!$G:$G,WhatIf!$A:$A,E$1,WhatIf!$B:$B,E240)&lt;=price_limit,IF(E240="Yes",1,2),"")),""))</f>
        <v/>
      </c>
      <c r="AO240" s="73" t="str">
        <f ca="1">IF(OR(F240="",VLOOKUP(F$1,Services!$A$1:$B$19,2,0)="Exclude"),"",IF($D240=1,IF(OR(price_limit="",price_limit="No Limit"),IF(F240="Yes",1,2),IF(SUMIFS(WhatIf!$G:$G,WhatIf!$A:$A,F$1,WhatIf!$B:$B,F240)&lt;=price_limit,IF(F240="Yes",1,2),"")),""))</f>
        <v/>
      </c>
      <c r="AP240" s="73" t="str">
        <f ca="1">IF(OR(G240="",VLOOKUP(G$1,Services!$A$1:$B$19,2,0)="Exclude"),"",IF($D240=1,IF(OR(price_limit="",price_limit="No Limit"),IF(G240="Yes",1,2),IF(SUMIFS(WhatIf!$G:$G,WhatIf!$A:$A,G$1,WhatIf!$B:$B,G240)&lt;=price_limit,IF(G240="Yes",1,2),"")),""))</f>
        <v/>
      </c>
      <c r="AQ240" s="73" t="str">
        <f>IF(OR(H240="",VLOOKUP(H$1,Services!$A$1:$B$19,2,0)="Exclude"),"",IF($D240=1,IF(OR(price_limit="",price_limit="No Limit"),IF(H240="Yes",1,2),IF(SUMIFS(WhatIf!$G:$G,WhatIf!$A:$A,H$1,WhatIf!$B:$B,H240)&lt;=price_limit,IF(H240="Yes",1,2),"")),""))</f>
        <v/>
      </c>
      <c r="AR240" s="73" t="str">
        <f>IF(OR(I240="",VLOOKUP(I$1,Services!$A$1:$B$19,2,0)="Exclude"),"",IF($D240=1,IF(OR(price_limit="",price_limit="No Limit"),IF(I240="Yes",1,2),IF(SUMIFS(WhatIf!$G:$G,WhatIf!$A:$A,I$1,WhatIf!$B:$B,I240)&lt;=price_limit,IF(I240="Yes",1,2),"")),""))</f>
        <v/>
      </c>
      <c r="AS240" s="73" t="str">
        <f>IF(OR(J240="",VLOOKUP(J$1,Services!$A$1:$B$19,2,0)="Exclude"),"",IF($D240=1,IF(OR(price_limit="",price_limit="No Limit"),IF(J240="Yes",1,2),IF(SUMIFS(WhatIf!$G:$G,WhatIf!$A:$A,J$1,WhatIf!$B:$B,J240)&lt;=price_limit,IF(J240="Yes",1,2),"")),""))</f>
        <v/>
      </c>
      <c r="AT240" s="73" t="str">
        <f>IF(OR(K240="",VLOOKUP(K$1,Services!$A$1:$B$19,2,0)="Exclude"),"",IF($D240=1,IF(OR(price_limit="",price_limit="No Limit"),IF(K240="Yes",1,2),IF(SUMIFS(WhatIf!$G:$G,WhatIf!$A:$A,K$1,WhatIf!$B:$B,K240)&lt;=price_limit,IF(K240="Yes",1,2),"")),""))</f>
        <v/>
      </c>
      <c r="AU240" s="73" t="str">
        <f>IF(OR(L240="",VLOOKUP(L$1,Services!$A$1:$B$19,2,0)="Exclude"),"",IF($D240=1,IF(OR(price_limit="",price_limit="No Limit"),IF(L240="Yes",1,2),IF(SUMIFS(WhatIf!$G:$G,WhatIf!$A:$A,L$1,WhatIf!$B:$B,L240)&lt;=price_limit,IF(L240="Yes",1,2),"")),""))</f>
        <v/>
      </c>
      <c r="AV240" s="73" t="str">
        <f>IF(OR(M240="",VLOOKUP(M$1,Services!$A$1:$B$19,2,0)="Exclude"),"",IF($D240=1,IF(OR(price_limit="",price_limit="No Limit"),IF(M240="Yes",1,2),IF(SUMIFS(WhatIf!$G:$G,WhatIf!$A:$A,M$1,WhatIf!$B:$B,M240)&lt;=price_limit,IF(M240="Yes",1,2),"")),""))</f>
        <v/>
      </c>
      <c r="AW240" s="73" t="str">
        <f>IF(OR(N240="",VLOOKUP(N$1,Services!$A$1:$B$19,2,0)="Exclude"),"",IF($D240=1,IF(OR(price_limit="",price_limit="No Limit"),IF(N240="Yes",1,2),IF(SUMIFS(WhatIf!$G:$G,WhatIf!$A:$A,N$1,WhatIf!$B:$B,N240)&lt;=price_limit,IF(N240="Yes",1,2),"")),""))</f>
        <v/>
      </c>
      <c r="AX240" s="73" t="str">
        <f>IF(OR(O240="",VLOOKUP(O$1,Services!$A$1:$B$19,2,0)="Exclude"),"",IF($D240=1,IF(OR(price_limit="",price_limit="No Limit"),IF(O240="Yes",1,2),IF(SUMIFS(WhatIf!$G:$G,WhatIf!$A:$A,O$1,WhatIf!$B:$B,O240)&lt;=price_limit,IF(O240="Yes",1,2),"")),""))</f>
        <v/>
      </c>
      <c r="AY240" s="73" t="str">
        <f>IF(OR(P240="",VLOOKUP(P$1,Services!$A$1:$B$19,2,0)="Exclude"),"",IF($D240=1,IF(OR(price_limit="",price_limit="No Limit"),IF(P240="Yes",1,2),IF(SUMIFS(WhatIf!$G:$G,WhatIf!$A:$A,P$1,WhatIf!$B:$B,P240)&lt;=price_limit,IF(P240="Yes",1,2),"")),""))</f>
        <v/>
      </c>
      <c r="AZ240" s="73" t="str">
        <f>IF(OR(Q240="",VLOOKUP(Q$1,Services!$A$1:$B$19,2,0)="Exclude"),"",IF($D240=1,IF(OR(price_limit="",price_limit="No Limit"),IF(Q240="Yes",1,2),IF(SUMIFS(WhatIf!$G:$G,WhatIf!$A:$A,Q$1,WhatIf!$B:$B,Q240)&lt;=price_limit,IF(Q240="Yes",1,2),"")),""))</f>
        <v/>
      </c>
      <c r="BA240" s="73" t="str">
        <f>IF(OR(R240="",VLOOKUP(R$1,Services!$A$1:$B$19,2,0)="Exclude"),"",IF($D240=1,IF(OR(price_limit="",price_limit="No Limit"),IF(R240="Yes",1,2),IF(SUMIFS(WhatIf!$G:$G,WhatIf!$A:$A,R$1,WhatIf!$B:$B,R240)&lt;=price_limit,IF(R240="Yes",1,2),"")),""))</f>
        <v/>
      </c>
      <c r="BB240" s="73" t="str">
        <f>IF(OR(S240="",VLOOKUP(S$1,Services!$A$1:$B$19,2,0)="Exclude"),"",IF($D240=1,IF(OR(price_limit="",price_limit="No Limit"),IF(S240="Yes",1,2),IF(SUMIFS(WhatIf!$G:$G,WhatIf!$A:$A,S$1,WhatIf!$B:$B,S240)&lt;=price_limit,IF(S240="Yes",1,2),"")),""))</f>
        <v/>
      </c>
      <c r="BC240" s="73" t="str">
        <f>IF(OR(T240="",VLOOKUP(T$1,Services!$A$1:$B$19,2,0)="Exclude"),"",IF($D240=1,IF(OR(price_limit="",price_limit="No Limit"),IF(T240="Yes",1,2),IF(SUMIFS(WhatIf!$G:$G,WhatIf!$A:$A,T$1,WhatIf!$B:$B,T240)&lt;=price_limit,IF(T240="Yes",1,2),"")),""))</f>
        <v/>
      </c>
      <c r="BD240" s="73" t="str">
        <f>IF(OR(U240="",VLOOKUP(U$1,Services!$A$1:$B$19,2,0)="Exclude"),"",IF($D240=1,IF(OR(price_limit="",price_limit="No Limit"),IF(U240="Yes",1,2),IF(SUMIFS(WhatIf!$G:$G,WhatIf!$A:$A,U$1,WhatIf!$B:$B,U240)&lt;=price_limit,IF(U240="Yes",1,2),"")),""))</f>
        <v/>
      </c>
      <c r="BE240" s="3">
        <f t="shared" si="16"/>
        <v>0</v>
      </c>
      <c r="BF240" s="3">
        <f t="shared" si="17"/>
        <v>0</v>
      </c>
      <c r="BG240" s="3">
        <f>IF(MID(highlight_pick,1,1)="#",IF(INDEX(Analysis!$C$7:$E$7,1,VALUE(MID(highlight_pick,2,1)))&lt;&gt;"",IF(INDEX($A240:$BI240,1,MATCH(INDEX(Analysis!$C$7:$E$7,1,VALUE(MID(highlight_pick,2,1))),$1:$1,0))="",0,IF(INDEX($A240:$BI240,1,MATCH(INDEX(Analysis!$C$7:$E$7,1,VALUE(MID(highlight_pick,2,1))),$1:$1,0))="Yes",1,IF(ISNUMBER(SEARCH(INDEX($A240:$BI240,1,MATCH(INDEX(Analysis!$C$7:$E$7,1,VALUE(MID(highlight_pick,2,1))),$1:$1,0)),INDEX(Analysis!$C$9:$E$9,1,VALUE(MID(highlight_pick,2,1))))),2,0))),0),0)</f>
        <v>0</v>
      </c>
      <c r="BH240" s="3">
        <f>IF(MID(highlight_pick,1,1)="#",IF(INDEX(Analysis!$C$10:$E$10,1,VALUE(MID(highlight_pick,2,1)))&lt;&gt;"",IF(INDEX($A240:$BI240,1,MATCH(INDEX(Analysis!$C$10:$E$10,1,VALUE(MID(highlight_pick,2,1))),$1:$1,0))="",0,IF(INDEX($A240:$BI240,1,MATCH(INDEX(Analysis!$C$10:$E$10,1,VALUE(MID(highlight_pick,2,1))),$1:$1,0))="Yes",1,IF(ISNUMBER(SEARCH(INDEX($A240:$BI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row>
    <row r="241" spans="1:61" x14ac:dyDescent="0.3">
      <c r="A241" s="19" t="s">
        <v>588</v>
      </c>
      <c r="C241" s="4" t="s">
        <v>482</v>
      </c>
      <c r="D241" s="3" t="str">
        <f t="shared" ca="1" si="14"/>
        <v/>
      </c>
      <c r="F241" s="5" t="s">
        <v>562</v>
      </c>
      <c r="G241" s="5" t="s">
        <v>562</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5"/>
        <v/>
      </c>
      <c r="AN241" s="73" t="str">
        <f>IF(OR(E241="",VLOOKUP(E$1,Services!$A$1:$B$19,2,0)="Exclude"),"",IF($D241=1,IF(OR(price_limit="",price_limit="No Limit"),IF(E241="Yes",1,2),IF(SUMIFS(WhatIf!$G:$G,WhatIf!$A:$A,E$1,WhatIf!$B:$B,E241)&lt;=price_limit,IF(E241="Yes",1,2),"")),""))</f>
        <v/>
      </c>
      <c r="AO241" s="73" t="str">
        <f ca="1">IF(OR(F241="",VLOOKUP(F$1,Services!$A$1:$B$19,2,0)="Exclude"),"",IF($D241=1,IF(OR(price_limit="",price_limit="No Limit"),IF(F241="Yes",1,2),IF(SUMIFS(WhatIf!$G:$G,WhatIf!$A:$A,F$1,WhatIf!$B:$B,F241)&lt;=price_limit,IF(F241="Yes",1,2),"")),""))</f>
        <v/>
      </c>
      <c r="AP241" s="73" t="str">
        <f ca="1">IF(OR(G241="",VLOOKUP(G$1,Services!$A$1:$B$19,2,0)="Exclude"),"",IF($D241=1,IF(OR(price_limit="",price_limit="No Limit"),IF(G241="Yes",1,2),IF(SUMIFS(WhatIf!$G:$G,WhatIf!$A:$A,G$1,WhatIf!$B:$B,G241)&lt;=price_limit,IF(G241="Yes",1,2),"")),""))</f>
        <v/>
      </c>
      <c r="AQ241" s="73" t="str">
        <f>IF(OR(H241="",VLOOKUP(H$1,Services!$A$1:$B$19,2,0)="Exclude"),"",IF($D241=1,IF(OR(price_limit="",price_limit="No Limit"),IF(H241="Yes",1,2),IF(SUMIFS(WhatIf!$G:$G,WhatIf!$A:$A,H$1,WhatIf!$B:$B,H241)&lt;=price_limit,IF(H241="Yes",1,2),"")),""))</f>
        <v/>
      </c>
      <c r="AR241" s="73" t="str">
        <f>IF(OR(I241="",VLOOKUP(I$1,Services!$A$1:$B$19,2,0)="Exclude"),"",IF($D241=1,IF(OR(price_limit="",price_limit="No Limit"),IF(I241="Yes",1,2),IF(SUMIFS(WhatIf!$G:$G,WhatIf!$A:$A,I$1,WhatIf!$B:$B,I241)&lt;=price_limit,IF(I241="Yes",1,2),"")),""))</f>
        <v/>
      </c>
      <c r="AS241" s="73" t="str">
        <f>IF(OR(J241="",VLOOKUP(J$1,Services!$A$1:$B$19,2,0)="Exclude"),"",IF($D241=1,IF(OR(price_limit="",price_limit="No Limit"),IF(J241="Yes",1,2),IF(SUMIFS(WhatIf!$G:$G,WhatIf!$A:$A,J$1,WhatIf!$B:$B,J241)&lt;=price_limit,IF(J241="Yes",1,2),"")),""))</f>
        <v/>
      </c>
      <c r="AT241" s="73" t="str">
        <f>IF(OR(K241="",VLOOKUP(K$1,Services!$A$1:$B$19,2,0)="Exclude"),"",IF($D241=1,IF(OR(price_limit="",price_limit="No Limit"),IF(K241="Yes",1,2),IF(SUMIFS(WhatIf!$G:$G,WhatIf!$A:$A,K$1,WhatIf!$B:$B,K241)&lt;=price_limit,IF(K241="Yes",1,2),"")),""))</f>
        <v/>
      </c>
      <c r="AU241" s="73" t="str">
        <f>IF(OR(L241="",VLOOKUP(L$1,Services!$A$1:$B$19,2,0)="Exclude"),"",IF($D241=1,IF(OR(price_limit="",price_limit="No Limit"),IF(L241="Yes",1,2),IF(SUMIFS(WhatIf!$G:$G,WhatIf!$A:$A,L$1,WhatIf!$B:$B,L241)&lt;=price_limit,IF(L241="Yes",1,2),"")),""))</f>
        <v/>
      </c>
      <c r="AV241" s="73" t="str">
        <f>IF(OR(M241="",VLOOKUP(M$1,Services!$A$1:$B$19,2,0)="Exclude"),"",IF($D241=1,IF(OR(price_limit="",price_limit="No Limit"),IF(M241="Yes",1,2),IF(SUMIFS(WhatIf!$G:$G,WhatIf!$A:$A,M$1,WhatIf!$B:$B,M241)&lt;=price_limit,IF(M241="Yes",1,2),"")),""))</f>
        <v/>
      </c>
      <c r="AW241" s="73" t="str">
        <f>IF(OR(N241="",VLOOKUP(N$1,Services!$A$1:$B$19,2,0)="Exclude"),"",IF($D241=1,IF(OR(price_limit="",price_limit="No Limit"),IF(N241="Yes",1,2),IF(SUMIFS(WhatIf!$G:$G,WhatIf!$A:$A,N$1,WhatIf!$B:$B,N241)&lt;=price_limit,IF(N241="Yes",1,2),"")),""))</f>
        <v/>
      </c>
      <c r="AX241" s="73" t="str">
        <f>IF(OR(O241="",VLOOKUP(O$1,Services!$A$1:$B$19,2,0)="Exclude"),"",IF($D241=1,IF(OR(price_limit="",price_limit="No Limit"),IF(O241="Yes",1,2),IF(SUMIFS(WhatIf!$G:$G,WhatIf!$A:$A,O$1,WhatIf!$B:$B,O241)&lt;=price_limit,IF(O241="Yes",1,2),"")),""))</f>
        <v/>
      </c>
      <c r="AY241" s="73" t="str">
        <f>IF(OR(P241="",VLOOKUP(P$1,Services!$A$1:$B$19,2,0)="Exclude"),"",IF($D241=1,IF(OR(price_limit="",price_limit="No Limit"),IF(P241="Yes",1,2),IF(SUMIFS(WhatIf!$G:$G,WhatIf!$A:$A,P$1,WhatIf!$B:$B,P241)&lt;=price_limit,IF(P241="Yes",1,2),"")),""))</f>
        <v/>
      </c>
      <c r="AZ241" s="73" t="str">
        <f>IF(OR(Q241="",VLOOKUP(Q$1,Services!$A$1:$B$19,2,0)="Exclude"),"",IF($D241=1,IF(OR(price_limit="",price_limit="No Limit"),IF(Q241="Yes",1,2),IF(SUMIFS(WhatIf!$G:$G,WhatIf!$A:$A,Q$1,WhatIf!$B:$B,Q241)&lt;=price_limit,IF(Q241="Yes",1,2),"")),""))</f>
        <v/>
      </c>
      <c r="BA241" s="73" t="str">
        <f>IF(OR(R241="",VLOOKUP(R$1,Services!$A$1:$B$19,2,0)="Exclude"),"",IF($D241=1,IF(OR(price_limit="",price_limit="No Limit"),IF(R241="Yes",1,2),IF(SUMIFS(WhatIf!$G:$G,WhatIf!$A:$A,R$1,WhatIf!$B:$B,R241)&lt;=price_limit,IF(R241="Yes",1,2),"")),""))</f>
        <v/>
      </c>
      <c r="BB241" s="73" t="str">
        <f>IF(OR(S241="",VLOOKUP(S$1,Services!$A$1:$B$19,2,0)="Exclude"),"",IF($D241=1,IF(OR(price_limit="",price_limit="No Limit"),IF(S241="Yes",1,2),IF(SUMIFS(WhatIf!$G:$G,WhatIf!$A:$A,S$1,WhatIf!$B:$B,S241)&lt;=price_limit,IF(S241="Yes",1,2),"")),""))</f>
        <v/>
      </c>
      <c r="BC241" s="73" t="str">
        <f>IF(OR(T241="",VLOOKUP(T$1,Services!$A$1:$B$19,2,0)="Exclude"),"",IF($D241=1,IF(OR(price_limit="",price_limit="No Limit"),IF(T241="Yes",1,2),IF(SUMIFS(WhatIf!$G:$G,WhatIf!$A:$A,T$1,WhatIf!$B:$B,T241)&lt;=price_limit,IF(T241="Yes",1,2),"")),""))</f>
        <v/>
      </c>
      <c r="BD241" s="73" t="str">
        <f>IF(OR(U241="",VLOOKUP(U$1,Services!$A$1:$B$19,2,0)="Exclude"),"",IF($D241=1,IF(OR(price_limit="",price_limit="No Limit"),IF(U241="Yes",1,2),IF(SUMIFS(WhatIf!$G:$G,WhatIf!$A:$A,U$1,WhatIf!$B:$B,U241)&lt;=price_limit,IF(U241="Yes",1,2),"")),""))</f>
        <v/>
      </c>
      <c r="BE241" s="3">
        <f t="shared" si="16"/>
        <v>0</v>
      </c>
      <c r="BF241" s="3">
        <f t="shared" si="17"/>
        <v>0</v>
      </c>
      <c r="BG241" s="3">
        <f>IF(MID(highlight_pick,1,1)="#",IF(INDEX(Analysis!$C$7:$E$7,1,VALUE(MID(highlight_pick,2,1)))&lt;&gt;"",IF(INDEX($A241:$BI241,1,MATCH(INDEX(Analysis!$C$7:$E$7,1,VALUE(MID(highlight_pick,2,1))),$1:$1,0))="",0,IF(INDEX($A241:$BI241,1,MATCH(INDEX(Analysis!$C$7:$E$7,1,VALUE(MID(highlight_pick,2,1))),$1:$1,0))="Yes",1,IF(ISNUMBER(SEARCH(INDEX($A241:$BI241,1,MATCH(INDEX(Analysis!$C$7:$E$7,1,VALUE(MID(highlight_pick,2,1))),$1:$1,0)),INDEX(Analysis!$C$9:$E$9,1,VALUE(MID(highlight_pick,2,1))))),2,0))),0),0)</f>
        <v>0</v>
      </c>
      <c r="BH241" s="3">
        <f>IF(MID(highlight_pick,1,1)="#",IF(INDEX(Analysis!$C$10:$E$10,1,VALUE(MID(highlight_pick,2,1)))&lt;&gt;"",IF(INDEX($A241:$BI241,1,MATCH(INDEX(Analysis!$C$10:$E$10,1,VALUE(MID(highlight_pick,2,1))),$1:$1,0))="",0,IF(INDEX($A241:$BI241,1,MATCH(INDEX(Analysis!$C$10:$E$10,1,VALUE(MID(highlight_pick,2,1))),$1:$1,0))="Yes",1,IF(ISNUMBER(SEARCH(INDEX($A241:$BI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row>
    <row r="242" spans="1:61" x14ac:dyDescent="0.3">
      <c r="A242" s="19" t="s">
        <v>590</v>
      </c>
      <c r="C242" s="4" t="s">
        <v>482</v>
      </c>
      <c r="D242" s="3" t="str">
        <f t="shared" ca="1" si="14"/>
        <v/>
      </c>
      <c r="F242" s="5" t="s">
        <v>562</v>
      </c>
      <c r="G242" s="5" t="s">
        <v>562</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5"/>
        <v/>
      </c>
      <c r="AN242" s="73" t="str">
        <f>IF(OR(E242="",VLOOKUP(E$1,Services!$A$1:$B$19,2,0)="Exclude"),"",IF($D242=1,IF(OR(price_limit="",price_limit="No Limit"),IF(E242="Yes",1,2),IF(SUMIFS(WhatIf!$G:$G,WhatIf!$A:$A,E$1,WhatIf!$B:$B,E242)&lt;=price_limit,IF(E242="Yes",1,2),"")),""))</f>
        <v/>
      </c>
      <c r="AO242" s="73" t="str">
        <f ca="1">IF(OR(F242="",VLOOKUP(F$1,Services!$A$1:$B$19,2,0)="Exclude"),"",IF($D242=1,IF(OR(price_limit="",price_limit="No Limit"),IF(F242="Yes",1,2),IF(SUMIFS(WhatIf!$G:$G,WhatIf!$A:$A,F$1,WhatIf!$B:$B,F242)&lt;=price_limit,IF(F242="Yes",1,2),"")),""))</f>
        <v/>
      </c>
      <c r="AP242" s="73" t="str">
        <f ca="1">IF(OR(G242="",VLOOKUP(G$1,Services!$A$1:$B$19,2,0)="Exclude"),"",IF($D242=1,IF(OR(price_limit="",price_limit="No Limit"),IF(G242="Yes",1,2),IF(SUMIFS(WhatIf!$G:$G,WhatIf!$A:$A,G$1,WhatIf!$B:$B,G242)&lt;=price_limit,IF(G242="Yes",1,2),"")),""))</f>
        <v/>
      </c>
      <c r="AQ242" s="73" t="str">
        <f>IF(OR(H242="",VLOOKUP(H$1,Services!$A$1:$B$19,2,0)="Exclude"),"",IF($D242=1,IF(OR(price_limit="",price_limit="No Limit"),IF(H242="Yes",1,2),IF(SUMIFS(WhatIf!$G:$G,WhatIf!$A:$A,H$1,WhatIf!$B:$B,H242)&lt;=price_limit,IF(H242="Yes",1,2),"")),""))</f>
        <v/>
      </c>
      <c r="AR242" s="73" t="str">
        <f>IF(OR(I242="",VLOOKUP(I$1,Services!$A$1:$B$19,2,0)="Exclude"),"",IF($D242=1,IF(OR(price_limit="",price_limit="No Limit"),IF(I242="Yes",1,2),IF(SUMIFS(WhatIf!$G:$G,WhatIf!$A:$A,I$1,WhatIf!$B:$B,I242)&lt;=price_limit,IF(I242="Yes",1,2),"")),""))</f>
        <v/>
      </c>
      <c r="AS242" s="73" t="str">
        <f>IF(OR(J242="",VLOOKUP(J$1,Services!$A$1:$B$19,2,0)="Exclude"),"",IF($D242=1,IF(OR(price_limit="",price_limit="No Limit"),IF(J242="Yes",1,2),IF(SUMIFS(WhatIf!$G:$G,WhatIf!$A:$A,J$1,WhatIf!$B:$B,J242)&lt;=price_limit,IF(J242="Yes",1,2),"")),""))</f>
        <v/>
      </c>
      <c r="AT242" s="73" t="str">
        <f>IF(OR(K242="",VLOOKUP(K$1,Services!$A$1:$B$19,2,0)="Exclude"),"",IF($D242=1,IF(OR(price_limit="",price_limit="No Limit"),IF(K242="Yes",1,2),IF(SUMIFS(WhatIf!$G:$G,WhatIf!$A:$A,K$1,WhatIf!$B:$B,K242)&lt;=price_limit,IF(K242="Yes",1,2),"")),""))</f>
        <v/>
      </c>
      <c r="AU242" s="73" t="str">
        <f>IF(OR(L242="",VLOOKUP(L$1,Services!$A$1:$B$19,2,0)="Exclude"),"",IF($D242=1,IF(OR(price_limit="",price_limit="No Limit"),IF(L242="Yes",1,2),IF(SUMIFS(WhatIf!$G:$G,WhatIf!$A:$A,L$1,WhatIf!$B:$B,L242)&lt;=price_limit,IF(L242="Yes",1,2),"")),""))</f>
        <v/>
      </c>
      <c r="AV242" s="73" t="str">
        <f>IF(OR(M242="",VLOOKUP(M$1,Services!$A$1:$B$19,2,0)="Exclude"),"",IF($D242=1,IF(OR(price_limit="",price_limit="No Limit"),IF(M242="Yes",1,2),IF(SUMIFS(WhatIf!$G:$G,WhatIf!$A:$A,M$1,WhatIf!$B:$B,M242)&lt;=price_limit,IF(M242="Yes",1,2),"")),""))</f>
        <v/>
      </c>
      <c r="AW242" s="73" t="str">
        <f>IF(OR(N242="",VLOOKUP(N$1,Services!$A$1:$B$19,2,0)="Exclude"),"",IF($D242=1,IF(OR(price_limit="",price_limit="No Limit"),IF(N242="Yes",1,2),IF(SUMIFS(WhatIf!$G:$G,WhatIf!$A:$A,N$1,WhatIf!$B:$B,N242)&lt;=price_limit,IF(N242="Yes",1,2),"")),""))</f>
        <v/>
      </c>
      <c r="AX242" s="73" t="str">
        <f>IF(OR(O242="",VLOOKUP(O$1,Services!$A$1:$B$19,2,0)="Exclude"),"",IF($D242=1,IF(OR(price_limit="",price_limit="No Limit"),IF(O242="Yes",1,2),IF(SUMIFS(WhatIf!$G:$G,WhatIf!$A:$A,O$1,WhatIf!$B:$B,O242)&lt;=price_limit,IF(O242="Yes",1,2),"")),""))</f>
        <v/>
      </c>
      <c r="AY242" s="73" t="str">
        <f>IF(OR(P242="",VLOOKUP(P$1,Services!$A$1:$B$19,2,0)="Exclude"),"",IF($D242=1,IF(OR(price_limit="",price_limit="No Limit"),IF(P242="Yes",1,2),IF(SUMIFS(WhatIf!$G:$G,WhatIf!$A:$A,P$1,WhatIf!$B:$B,P242)&lt;=price_limit,IF(P242="Yes",1,2),"")),""))</f>
        <v/>
      </c>
      <c r="AZ242" s="73" t="str">
        <f>IF(OR(Q242="",VLOOKUP(Q$1,Services!$A$1:$B$19,2,0)="Exclude"),"",IF($D242=1,IF(OR(price_limit="",price_limit="No Limit"),IF(Q242="Yes",1,2),IF(SUMIFS(WhatIf!$G:$G,WhatIf!$A:$A,Q$1,WhatIf!$B:$B,Q242)&lt;=price_limit,IF(Q242="Yes",1,2),"")),""))</f>
        <v/>
      </c>
      <c r="BA242" s="73" t="str">
        <f>IF(OR(R242="",VLOOKUP(R$1,Services!$A$1:$B$19,2,0)="Exclude"),"",IF($D242=1,IF(OR(price_limit="",price_limit="No Limit"),IF(R242="Yes",1,2),IF(SUMIFS(WhatIf!$G:$G,WhatIf!$A:$A,R$1,WhatIf!$B:$B,R242)&lt;=price_limit,IF(R242="Yes",1,2),"")),""))</f>
        <v/>
      </c>
      <c r="BB242" s="73" t="str">
        <f>IF(OR(S242="",VLOOKUP(S$1,Services!$A$1:$B$19,2,0)="Exclude"),"",IF($D242=1,IF(OR(price_limit="",price_limit="No Limit"),IF(S242="Yes",1,2),IF(SUMIFS(WhatIf!$G:$G,WhatIf!$A:$A,S$1,WhatIf!$B:$B,S242)&lt;=price_limit,IF(S242="Yes",1,2),"")),""))</f>
        <v/>
      </c>
      <c r="BC242" s="73" t="str">
        <f>IF(OR(T242="",VLOOKUP(T$1,Services!$A$1:$B$19,2,0)="Exclude"),"",IF($D242=1,IF(OR(price_limit="",price_limit="No Limit"),IF(T242="Yes",1,2),IF(SUMIFS(WhatIf!$G:$G,WhatIf!$A:$A,T$1,WhatIf!$B:$B,T242)&lt;=price_limit,IF(T242="Yes",1,2),"")),""))</f>
        <v/>
      </c>
      <c r="BD242" s="73" t="str">
        <f>IF(OR(U242="",VLOOKUP(U$1,Services!$A$1:$B$19,2,0)="Exclude"),"",IF($D242=1,IF(OR(price_limit="",price_limit="No Limit"),IF(U242="Yes",1,2),IF(SUMIFS(WhatIf!$G:$G,WhatIf!$A:$A,U$1,WhatIf!$B:$B,U242)&lt;=price_limit,IF(U242="Yes",1,2),"")),""))</f>
        <v/>
      </c>
      <c r="BE242" s="3">
        <f t="shared" si="16"/>
        <v>0</v>
      </c>
      <c r="BF242" s="3">
        <f t="shared" si="17"/>
        <v>0</v>
      </c>
      <c r="BG242" s="3">
        <f>IF(MID(highlight_pick,1,1)="#",IF(INDEX(Analysis!$C$7:$E$7,1,VALUE(MID(highlight_pick,2,1)))&lt;&gt;"",IF(INDEX($A242:$BI242,1,MATCH(INDEX(Analysis!$C$7:$E$7,1,VALUE(MID(highlight_pick,2,1))),$1:$1,0))="",0,IF(INDEX($A242:$BI242,1,MATCH(INDEX(Analysis!$C$7:$E$7,1,VALUE(MID(highlight_pick,2,1))),$1:$1,0))="Yes",1,IF(ISNUMBER(SEARCH(INDEX($A242:$BI242,1,MATCH(INDEX(Analysis!$C$7:$E$7,1,VALUE(MID(highlight_pick,2,1))),$1:$1,0)),INDEX(Analysis!$C$9:$E$9,1,VALUE(MID(highlight_pick,2,1))))),2,0))),0),0)</f>
        <v>0</v>
      </c>
      <c r="BH242" s="3">
        <f>IF(MID(highlight_pick,1,1)="#",IF(INDEX(Analysis!$C$10:$E$10,1,VALUE(MID(highlight_pick,2,1)))&lt;&gt;"",IF(INDEX($A242:$BI242,1,MATCH(INDEX(Analysis!$C$10:$E$10,1,VALUE(MID(highlight_pick,2,1))),$1:$1,0))="",0,IF(INDEX($A242:$BI242,1,MATCH(INDEX(Analysis!$C$10:$E$10,1,VALUE(MID(highlight_pick,2,1))),$1:$1,0))="Yes",1,IF(ISNUMBER(SEARCH(INDEX($A242:$BI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row>
    <row r="243" spans="1:61" x14ac:dyDescent="0.3">
      <c r="A243" s="19" t="s">
        <v>278</v>
      </c>
      <c r="B243" s="4" t="s">
        <v>247</v>
      </c>
      <c r="C243" s="4" t="s">
        <v>214</v>
      </c>
      <c r="D243" s="3" t="str">
        <f t="shared" ca="1" si="14"/>
        <v/>
      </c>
      <c r="H243" s="5" t="s">
        <v>293</v>
      </c>
      <c r="I243" s="5" t="s">
        <v>293</v>
      </c>
      <c r="J243" s="5" t="s">
        <v>293</v>
      </c>
      <c r="K243" s="5" t="s">
        <v>293</v>
      </c>
      <c r="L243" s="5" t="s">
        <v>293</v>
      </c>
      <c r="M243" s="5" t="s">
        <v>293</v>
      </c>
      <c r="N243" s="5" t="s">
        <v>1</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5"/>
        <v/>
      </c>
      <c r="AN243" s="73" t="str">
        <f>IF(OR(E243="",VLOOKUP(E$1,Services!$A$1:$B$19,2,0)="Exclude"),"",IF($D243=1,IF(OR(price_limit="",price_limit="No Limit"),IF(E243="Yes",1,2),IF(SUMIFS(WhatIf!$G:$G,WhatIf!$A:$A,E$1,WhatIf!$B:$B,E243)&lt;=price_limit,IF(E243="Yes",1,2),"")),""))</f>
        <v/>
      </c>
      <c r="AO243" s="73" t="str">
        <f>IF(OR(F243="",VLOOKUP(F$1,Services!$A$1:$B$19,2,0)="Exclude"),"",IF($D243=1,IF(OR(price_limit="",price_limit="No Limit"),IF(F243="Yes",1,2),IF(SUMIFS(WhatIf!$G:$G,WhatIf!$A:$A,F$1,WhatIf!$B:$B,F243)&lt;=price_limit,IF(F243="Yes",1,2),"")),""))</f>
        <v/>
      </c>
      <c r="AP243" s="73" t="str">
        <f>IF(OR(G243="",VLOOKUP(G$1,Services!$A$1:$B$19,2,0)="Exclude"),"",IF($D243=1,IF(OR(price_limit="",price_limit="No Limit"),IF(G243="Yes",1,2),IF(SUMIFS(WhatIf!$G:$G,WhatIf!$A:$A,G$1,WhatIf!$B:$B,G243)&lt;=price_limit,IF(G243="Yes",1,2),"")),""))</f>
        <v/>
      </c>
      <c r="AQ243" s="73" t="str">
        <f ca="1">IF(OR(H243="",VLOOKUP(H$1,Services!$A$1:$B$19,2,0)="Exclude"),"",IF($D243=1,IF(OR(price_limit="",price_limit="No Limit"),IF(H243="Yes",1,2),IF(SUMIFS(WhatIf!$G:$G,WhatIf!$A:$A,H$1,WhatIf!$B:$B,H243)&lt;=price_limit,IF(H243="Yes",1,2),"")),""))</f>
        <v/>
      </c>
      <c r="AR243" s="73" t="str">
        <f ca="1">IF(OR(I243="",VLOOKUP(I$1,Services!$A$1:$B$19,2,0)="Exclude"),"",IF($D243=1,IF(OR(price_limit="",price_limit="No Limit"),IF(I243="Yes",1,2),IF(SUMIFS(WhatIf!$G:$G,WhatIf!$A:$A,I$1,WhatIf!$B:$B,I243)&lt;=price_limit,IF(I243="Yes",1,2),"")),""))</f>
        <v/>
      </c>
      <c r="AS243" s="73" t="str">
        <f ca="1">IF(OR(J243="",VLOOKUP(J$1,Services!$A$1:$B$19,2,0)="Exclude"),"",IF($D243=1,IF(OR(price_limit="",price_limit="No Limit"),IF(J243="Yes",1,2),IF(SUMIFS(WhatIf!$G:$G,WhatIf!$A:$A,J$1,WhatIf!$B:$B,J243)&lt;=price_limit,IF(J243="Yes",1,2),"")),""))</f>
        <v/>
      </c>
      <c r="AT243" s="73" t="str">
        <f ca="1">IF(OR(K243="",VLOOKUP(K$1,Services!$A$1:$B$19,2,0)="Exclude"),"",IF($D243=1,IF(OR(price_limit="",price_limit="No Limit"),IF(K243="Yes",1,2),IF(SUMIFS(WhatIf!$G:$G,WhatIf!$A:$A,K$1,WhatIf!$B:$B,K243)&lt;=price_limit,IF(K243="Yes",1,2),"")),""))</f>
        <v/>
      </c>
      <c r="AU243" s="73" t="str">
        <f ca="1">IF(OR(L243="",VLOOKUP(L$1,Services!$A$1:$B$19,2,0)="Exclude"),"",IF($D243=1,IF(OR(price_limit="",price_limit="No Limit"),IF(L243="Yes",1,2),IF(SUMIFS(WhatIf!$G:$G,WhatIf!$A:$A,L$1,WhatIf!$B:$B,L243)&lt;=price_limit,IF(L243="Yes",1,2),"")),""))</f>
        <v/>
      </c>
      <c r="AV243" s="73" t="str">
        <f ca="1">IF(OR(M243="",VLOOKUP(M$1,Services!$A$1:$B$19,2,0)="Exclude"),"",IF($D243=1,IF(OR(price_limit="",price_limit="No Limit"),IF(M243="Yes",1,2),IF(SUMIFS(WhatIf!$G:$G,WhatIf!$A:$A,M$1,WhatIf!$B:$B,M243)&lt;=price_limit,IF(M243="Yes",1,2),"")),""))</f>
        <v/>
      </c>
      <c r="AW243" s="73" t="str">
        <f ca="1">IF(OR(N243="",VLOOKUP(N$1,Services!$A$1:$B$19,2,0)="Exclude"),"",IF($D243=1,IF(OR(price_limit="",price_limit="No Limit"),IF(N243="Yes",1,2),IF(SUMIFS(WhatIf!$G:$G,WhatIf!$A:$A,N$1,WhatIf!$B:$B,N243)&lt;=price_limit,IF(N243="Yes",1,2),"")),""))</f>
        <v/>
      </c>
      <c r="AX243" s="73" t="str">
        <f>IF(OR(O243="",VLOOKUP(O$1,Services!$A$1:$B$19,2,0)="Exclude"),"",IF($D243=1,IF(OR(price_limit="",price_limit="No Limit"),IF(O243="Yes",1,2),IF(SUMIFS(WhatIf!$G:$G,WhatIf!$A:$A,O$1,WhatIf!$B:$B,O243)&lt;=price_limit,IF(O243="Yes",1,2),"")),""))</f>
        <v/>
      </c>
      <c r="AY243" s="73" t="str">
        <f>IF(OR(P243="",VLOOKUP(P$1,Services!$A$1:$B$19,2,0)="Exclude"),"",IF($D243=1,IF(OR(price_limit="",price_limit="No Limit"),IF(P243="Yes",1,2),IF(SUMIFS(WhatIf!$G:$G,WhatIf!$A:$A,P$1,WhatIf!$B:$B,P243)&lt;=price_limit,IF(P243="Yes",1,2),"")),""))</f>
        <v/>
      </c>
      <c r="AZ243" s="73" t="str">
        <f>IF(OR(Q243="",VLOOKUP(Q$1,Services!$A$1:$B$19,2,0)="Exclude"),"",IF($D243=1,IF(OR(price_limit="",price_limit="No Limit"),IF(Q243="Yes",1,2),IF(SUMIFS(WhatIf!$G:$G,WhatIf!$A:$A,Q$1,WhatIf!$B:$B,Q243)&lt;=price_limit,IF(Q243="Yes",1,2),"")),""))</f>
        <v/>
      </c>
      <c r="BA243" s="73" t="str">
        <f>IF(OR(R243="",VLOOKUP(R$1,Services!$A$1:$B$19,2,0)="Exclude"),"",IF($D243=1,IF(OR(price_limit="",price_limit="No Limit"),IF(R243="Yes",1,2),IF(SUMIFS(WhatIf!$G:$G,WhatIf!$A:$A,R$1,WhatIf!$B:$B,R243)&lt;=price_limit,IF(R243="Yes",1,2),"")),""))</f>
        <v/>
      </c>
      <c r="BB243" s="73" t="str">
        <f>IF(OR(S243="",VLOOKUP(S$1,Services!$A$1:$B$19,2,0)="Exclude"),"",IF($D243=1,IF(OR(price_limit="",price_limit="No Limit"),IF(S243="Yes",1,2),IF(SUMIFS(WhatIf!$G:$G,WhatIf!$A:$A,S$1,WhatIf!$B:$B,S243)&lt;=price_limit,IF(S243="Yes",1,2),"")),""))</f>
        <v/>
      </c>
      <c r="BC243" s="73" t="str">
        <f>IF(OR(T243="",VLOOKUP(T$1,Services!$A$1:$B$19,2,0)="Exclude"),"",IF($D243=1,IF(OR(price_limit="",price_limit="No Limit"),IF(T243="Yes",1,2),IF(SUMIFS(WhatIf!$G:$G,WhatIf!$A:$A,T$1,WhatIf!$B:$B,T243)&lt;=price_limit,IF(T243="Yes",1,2),"")),""))</f>
        <v/>
      </c>
      <c r="BD243" s="73" t="str">
        <f>IF(OR(U243="",VLOOKUP(U$1,Services!$A$1:$B$19,2,0)="Exclude"),"",IF($D243=1,IF(OR(price_limit="",price_limit="No Limit"),IF(U243="Yes",1,2),IF(SUMIFS(WhatIf!$G:$G,WhatIf!$A:$A,U$1,WhatIf!$B:$B,U243)&lt;=price_limit,IF(U243="Yes",1,2),"")),""))</f>
        <v/>
      </c>
      <c r="BE243" s="3">
        <f t="shared" si="16"/>
        <v>0</v>
      </c>
      <c r="BF243" s="3">
        <f t="shared" si="17"/>
        <v>0</v>
      </c>
      <c r="BG243" s="3">
        <f>IF(MID(highlight_pick,1,1)="#",IF(INDEX(Analysis!$C$7:$E$7,1,VALUE(MID(highlight_pick,2,1)))&lt;&gt;"",IF(INDEX($A243:$BI243,1,MATCH(INDEX(Analysis!$C$7:$E$7,1,VALUE(MID(highlight_pick,2,1))),$1:$1,0))="",0,IF(INDEX($A243:$BI243,1,MATCH(INDEX(Analysis!$C$7:$E$7,1,VALUE(MID(highlight_pick,2,1))),$1:$1,0))="Yes",1,IF(ISNUMBER(SEARCH(INDEX($A243:$BI243,1,MATCH(INDEX(Analysis!$C$7:$E$7,1,VALUE(MID(highlight_pick,2,1))),$1:$1,0)),INDEX(Analysis!$C$9:$E$9,1,VALUE(MID(highlight_pick,2,1))))),2,0))),0),0)</f>
        <v>0</v>
      </c>
      <c r="BH243" s="3">
        <f>IF(MID(highlight_pick,1,1)="#",IF(INDEX(Analysis!$C$10:$E$10,1,VALUE(MID(highlight_pick,2,1)))&lt;&gt;"",IF(INDEX($A243:$BI243,1,MATCH(INDEX(Analysis!$C$10:$E$10,1,VALUE(MID(highlight_pick,2,1))),$1:$1,0))="",0,IF(INDEX($A243:$BI243,1,MATCH(INDEX(Analysis!$C$10:$E$10,1,VALUE(MID(highlight_pick,2,1))),$1:$1,0))="Yes",1,IF(ISNUMBER(SEARCH(INDEX($A243:$BI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row>
    <row r="244" spans="1:61" x14ac:dyDescent="0.3">
      <c r="A244" s="19" t="s">
        <v>629</v>
      </c>
      <c r="C244" s="4" t="s">
        <v>214</v>
      </c>
      <c r="D244" s="3" t="str">
        <f t="shared" ca="1" si="14"/>
        <v/>
      </c>
      <c r="F244" s="5" t="s">
        <v>550</v>
      </c>
      <c r="G244" s="5" t="s">
        <v>550</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5"/>
        <v/>
      </c>
      <c r="AN244" s="73" t="str">
        <f>IF(OR(E244="",VLOOKUP(E$1,Services!$A$1:$B$19,2,0)="Exclude"),"",IF($D244=1,IF(OR(price_limit="",price_limit="No Limit"),IF(E244="Yes",1,2),IF(SUMIFS(WhatIf!$G:$G,WhatIf!$A:$A,E$1,WhatIf!$B:$B,E244)&lt;=price_limit,IF(E244="Yes",1,2),"")),""))</f>
        <v/>
      </c>
      <c r="AO244" s="73" t="str">
        <f ca="1">IF(OR(F244="",VLOOKUP(F$1,Services!$A$1:$B$19,2,0)="Exclude"),"",IF($D244=1,IF(OR(price_limit="",price_limit="No Limit"),IF(F244="Yes",1,2),IF(SUMIFS(WhatIf!$G:$G,WhatIf!$A:$A,F$1,WhatIf!$B:$B,F244)&lt;=price_limit,IF(F244="Yes",1,2),"")),""))</f>
        <v/>
      </c>
      <c r="AP244" s="73" t="str">
        <f ca="1">IF(OR(G244="",VLOOKUP(G$1,Services!$A$1:$B$19,2,0)="Exclude"),"",IF($D244=1,IF(OR(price_limit="",price_limit="No Limit"),IF(G244="Yes",1,2),IF(SUMIFS(WhatIf!$G:$G,WhatIf!$A:$A,G$1,WhatIf!$B:$B,G244)&lt;=price_limit,IF(G244="Yes",1,2),"")),""))</f>
        <v/>
      </c>
      <c r="AQ244" s="73" t="str">
        <f>IF(OR(H244="",VLOOKUP(H$1,Services!$A$1:$B$19,2,0)="Exclude"),"",IF($D244=1,IF(OR(price_limit="",price_limit="No Limit"),IF(H244="Yes",1,2),IF(SUMIFS(WhatIf!$G:$G,WhatIf!$A:$A,H$1,WhatIf!$B:$B,H244)&lt;=price_limit,IF(H244="Yes",1,2),"")),""))</f>
        <v/>
      </c>
      <c r="AR244" s="73" t="str">
        <f>IF(OR(I244="",VLOOKUP(I$1,Services!$A$1:$B$19,2,0)="Exclude"),"",IF($D244=1,IF(OR(price_limit="",price_limit="No Limit"),IF(I244="Yes",1,2),IF(SUMIFS(WhatIf!$G:$G,WhatIf!$A:$A,I$1,WhatIf!$B:$B,I244)&lt;=price_limit,IF(I244="Yes",1,2),"")),""))</f>
        <v/>
      </c>
      <c r="AS244" s="73" t="str">
        <f>IF(OR(J244="",VLOOKUP(J$1,Services!$A$1:$B$19,2,0)="Exclude"),"",IF($D244=1,IF(OR(price_limit="",price_limit="No Limit"),IF(J244="Yes",1,2),IF(SUMIFS(WhatIf!$G:$G,WhatIf!$A:$A,J$1,WhatIf!$B:$B,J244)&lt;=price_limit,IF(J244="Yes",1,2),"")),""))</f>
        <v/>
      </c>
      <c r="AT244" s="73" t="str">
        <f>IF(OR(K244="",VLOOKUP(K$1,Services!$A$1:$B$19,2,0)="Exclude"),"",IF($D244=1,IF(OR(price_limit="",price_limit="No Limit"),IF(K244="Yes",1,2),IF(SUMIFS(WhatIf!$G:$G,WhatIf!$A:$A,K$1,WhatIf!$B:$B,K244)&lt;=price_limit,IF(K244="Yes",1,2),"")),""))</f>
        <v/>
      </c>
      <c r="AU244" s="73" t="str">
        <f>IF(OR(L244="",VLOOKUP(L$1,Services!$A$1:$B$19,2,0)="Exclude"),"",IF($D244=1,IF(OR(price_limit="",price_limit="No Limit"),IF(L244="Yes",1,2),IF(SUMIFS(WhatIf!$G:$G,WhatIf!$A:$A,L$1,WhatIf!$B:$B,L244)&lt;=price_limit,IF(L244="Yes",1,2),"")),""))</f>
        <v/>
      </c>
      <c r="AV244" s="73" t="str">
        <f>IF(OR(M244="",VLOOKUP(M$1,Services!$A$1:$B$19,2,0)="Exclude"),"",IF($D244=1,IF(OR(price_limit="",price_limit="No Limit"),IF(M244="Yes",1,2),IF(SUMIFS(WhatIf!$G:$G,WhatIf!$A:$A,M$1,WhatIf!$B:$B,M244)&lt;=price_limit,IF(M244="Yes",1,2),"")),""))</f>
        <v/>
      </c>
      <c r="AW244" s="73" t="str">
        <f>IF(OR(N244="",VLOOKUP(N$1,Services!$A$1:$B$19,2,0)="Exclude"),"",IF($D244=1,IF(OR(price_limit="",price_limit="No Limit"),IF(N244="Yes",1,2),IF(SUMIFS(WhatIf!$G:$G,WhatIf!$A:$A,N$1,WhatIf!$B:$B,N244)&lt;=price_limit,IF(N244="Yes",1,2),"")),""))</f>
        <v/>
      </c>
      <c r="AX244" s="73" t="str">
        <f>IF(OR(O244="",VLOOKUP(O$1,Services!$A$1:$B$19,2,0)="Exclude"),"",IF($D244=1,IF(OR(price_limit="",price_limit="No Limit"),IF(O244="Yes",1,2),IF(SUMIFS(WhatIf!$G:$G,WhatIf!$A:$A,O$1,WhatIf!$B:$B,O244)&lt;=price_limit,IF(O244="Yes",1,2),"")),""))</f>
        <v/>
      </c>
      <c r="AY244" s="73" t="str">
        <f>IF(OR(P244="",VLOOKUP(P$1,Services!$A$1:$B$19,2,0)="Exclude"),"",IF($D244=1,IF(OR(price_limit="",price_limit="No Limit"),IF(P244="Yes",1,2),IF(SUMIFS(WhatIf!$G:$G,WhatIf!$A:$A,P$1,WhatIf!$B:$B,P244)&lt;=price_limit,IF(P244="Yes",1,2),"")),""))</f>
        <v/>
      </c>
      <c r="AZ244" s="73" t="str">
        <f>IF(OR(Q244="",VLOOKUP(Q$1,Services!$A$1:$B$19,2,0)="Exclude"),"",IF($D244=1,IF(OR(price_limit="",price_limit="No Limit"),IF(Q244="Yes",1,2),IF(SUMIFS(WhatIf!$G:$G,WhatIf!$A:$A,Q$1,WhatIf!$B:$B,Q244)&lt;=price_limit,IF(Q244="Yes",1,2),"")),""))</f>
        <v/>
      </c>
      <c r="BA244" s="73" t="str">
        <f>IF(OR(R244="",VLOOKUP(R$1,Services!$A$1:$B$19,2,0)="Exclude"),"",IF($D244=1,IF(OR(price_limit="",price_limit="No Limit"),IF(R244="Yes",1,2),IF(SUMIFS(WhatIf!$G:$G,WhatIf!$A:$A,R$1,WhatIf!$B:$B,R244)&lt;=price_limit,IF(R244="Yes",1,2),"")),""))</f>
        <v/>
      </c>
      <c r="BB244" s="73" t="str">
        <f>IF(OR(S244="",VLOOKUP(S$1,Services!$A$1:$B$19,2,0)="Exclude"),"",IF($D244=1,IF(OR(price_limit="",price_limit="No Limit"),IF(S244="Yes",1,2),IF(SUMIFS(WhatIf!$G:$G,WhatIf!$A:$A,S$1,WhatIf!$B:$B,S244)&lt;=price_limit,IF(S244="Yes",1,2),"")),""))</f>
        <v/>
      </c>
      <c r="BC244" s="73" t="str">
        <f>IF(OR(T244="",VLOOKUP(T$1,Services!$A$1:$B$19,2,0)="Exclude"),"",IF($D244=1,IF(OR(price_limit="",price_limit="No Limit"),IF(T244="Yes",1,2),IF(SUMIFS(WhatIf!$G:$G,WhatIf!$A:$A,T$1,WhatIf!$B:$B,T244)&lt;=price_limit,IF(T244="Yes",1,2),"")),""))</f>
        <v/>
      </c>
      <c r="BD244" s="73" t="str">
        <f>IF(OR(U244="",VLOOKUP(U$1,Services!$A$1:$B$19,2,0)="Exclude"),"",IF($D244=1,IF(OR(price_limit="",price_limit="No Limit"),IF(U244="Yes",1,2),IF(SUMIFS(WhatIf!$G:$G,WhatIf!$A:$A,U$1,WhatIf!$B:$B,U244)&lt;=price_limit,IF(U244="Yes",1,2),"")),""))</f>
        <v/>
      </c>
      <c r="BE244" s="3">
        <f t="shared" si="16"/>
        <v>0</v>
      </c>
      <c r="BF244" s="3">
        <f t="shared" si="17"/>
        <v>0</v>
      </c>
      <c r="BG244" s="3">
        <f>IF(MID(highlight_pick,1,1)="#",IF(INDEX(Analysis!$C$7:$E$7,1,VALUE(MID(highlight_pick,2,1)))&lt;&gt;"",IF(INDEX($A244:$BI244,1,MATCH(INDEX(Analysis!$C$7:$E$7,1,VALUE(MID(highlight_pick,2,1))),$1:$1,0))="",0,IF(INDEX($A244:$BI244,1,MATCH(INDEX(Analysis!$C$7:$E$7,1,VALUE(MID(highlight_pick,2,1))),$1:$1,0))="Yes",1,IF(ISNUMBER(SEARCH(INDEX($A244:$BI244,1,MATCH(INDEX(Analysis!$C$7:$E$7,1,VALUE(MID(highlight_pick,2,1))),$1:$1,0)),INDEX(Analysis!$C$9:$E$9,1,VALUE(MID(highlight_pick,2,1))))),2,0))),0),0)</f>
        <v>0</v>
      </c>
      <c r="BH244" s="3">
        <f>IF(MID(highlight_pick,1,1)="#",IF(INDEX(Analysis!$C$10:$E$10,1,VALUE(MID(highlight_pick,2,1)))&lt;&gt;"",IF(INDEX($A244:$BI244,1,MATCH(INDEX(Analysis!$C$10:$E$10,1,VALUE(MID(highlight_pick,2,1))),$1:$1,0))="",0,IF(INDEX($A244:$BI244,1,MATCH(INDEX(Analysis!$C$10:$E$10,1,VALUE(MID(highlight_pick,2,1))),$1:$1,0))="Yes",1,IF(ISNUMBER(SEARCH(INDEX($A244:$BI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row>
    <row r="245" spans="1:61" x14ac:dyDescent="0.3">
      <c r="A245" s="19" t="s">
        <v>626</v>
      </c>
      <c r="C245" s="4" t="s">
        <v>214</v>
      </c>
      <c r="D245" s="3" t="str">
        <f t="shared" ca="1" si="14"/>
        <v/>
      </c>
      <c r="F245" s="5" t="s">
        <v>550</v>
      </c>
      <c r="G245" s="5" t="s">
        <v>550</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5"/>
        <v/>
      </c>
      <c r="AN245" s="73" t="str">
        <f>IF(OR(E245="",VLOOKUP(E$1,Services!$A$1:$B$19,2,0)="Exclude"),"",IF($D245=1,IF(OR(price_limit="",price_limit="No Limit"),IF(E245="Yes",1,2),IF(SUMIFS(WhatIf!$G:$G,WhatIf!$A:$A,E$1,WhatIf!$B:$B,E245)&lt;=price_limit,IF(E245="Yes",1,2),"")),""))</f>
        <v/>
      </c>
      <c r="AO245" s="73" t="str">
        <f ca="1">IF(OR(F245="",VLOOKUP(F$1,Services!$A$1:$B$19,2,0)="Exclude"),"",IF($D245=1,IF(OR(price_limit="",price_limit="No Limit"),IF(F245="Yes",1,2),IF(SUMIFS(WhatIf!$G:$G,WhatIf!$A:$A,F$1,WhatIf!$B:$B,F245)&lt;=price_limit,IF(F245="Yes",1,2),"")),""))</f>
        <v/>
      </c>
      <c r="AP245" s="73" t="str">
        <f ca="1">IF(OR(G245="",VLOOKUP(G$1,Services!$A$1:$B$19,2,0)="Exclude"),"",IF($D245=1,IF(OR(price_limit="",price_limit="No Limit"),IF(G245="Yes",1,2),IF(SUMIFS(WhatIf!$G:$G,WhatIf!$A:$A,G$1,WhatIf!$B:$B,G245)&lt;=price_limit,IF(G245="Yes",1,2),"")),""))</f>
        <v/>
      </c>
      <c r="AQ245" s="73" t="str">
        <f>IF(OR(H245="",VLOOKUP(H$1,Services!$A$1:$B$19,2,0)="Exclude"),"",IF($D245=1,IF(OR(price_limit="",price_limit="No Limit"),IF(H245="Yes",1,2),IF(SUMIFS(WhatIf!$G:$G,WhatIf!$A:$A,H$1,WhatIf!$B:$B,H245)&lt;=price_limit,IF(H245="Yes",1,2),"")),""))</f>
        <v/>
      </c>
      <c r="AR245" s="73" t="str">
        <f>IF(OR(I245="",VLOOKUP(I$1,Services!$A$1:$B$19,2,0)="Exclude"),"",IF($D245=1,IF(OR(price_limit="",price_limit="No Limit"),IF(I245="Yes",1,2),IF(SUMIFS(WhatIf!$G:$G,WhatIf!$A:$A,I$1,WhatIf!$B:$B,I245)&lt;=price_limit,IF(I245="Yes",1,2),"")),""))</f>
        <v/>
      </c>
      <c r="AS245" s="73" t="str">
        <f>IF(OR(J245="",VLOOKUP(J$1,Services!$A$1:$B$19,2,0)="Exclude"),"",IF($D245=1,IF(OR(price_limit="",price_limit="No Limit"),IF(J245="Yes",1,2),IF(SUMIFS(WhatIf!$G:$G,WhatIf!$A:$A,J$1,WhatIf!$B:$B,J245)&lt;=price_limit,IF(J245="Yes",1,2),"")),""))</f>
        <v/>
      </c>
      <c r="AT245" s="73" t="str">
        <f>IF(OR(K245="",VLOOKUP(K$1,Services!$A$1:$B$19,2,0)="Exclude"),"",IF($D245=1,IF(OR(price_limit="",price_limit="No Limit"),IF(K245="Yes",1,2),IF(SUMIFS(WhatIf!$G:$G,WhatIf!$A:$A,K$1,WhatIf!$B:$B,K245)&lt;=price_limit,IF(K245="Yes",1,2),"")),""))</f>
        <v/>
      </c>
      <c r="AU245" s="73" t="str">
        <f>IF(OR(L245="",VLOOKUP(L$1,Services!$A$1:$B$19,2,0)="Exclude"),"",IF($D245=1,IF(OR(price_limit="",price_limit="No Limit"),IF(L245="Yes",1,2),IF(SUMIFS(WhatIf!$G:$G,WhatIf!$A:$A,L$1,WhatIf!$B:$B,L245)&lt;=price_limit,IF(L245="Yes",1,2),"")),""))</f>
        <v/>
      </c>
      <c r="AV245" s="73" t="str">
        <f>IF(OR(M245="",VLOOKUP(M$1,Services!$A$1:$B$19,2,0)="Exclude"),"",IF($D245=1,IF(OR(price_limit="",price_limit="No Limit"),IF(M245="Yes",1,2),IF(SUMIFS(WhatIf!$G:$G,WhatIf!$A:$A,M$1,WhatIf!$B:$B,M245)&lt;=price_limit,IF(M245="Yes",1,2),"")),""))</f>
        <v/>
      </c>
      <c r="AW245" s="73" t="str">
        <f>IF(OR(N245="",VLOOKUP(N$1,Services!$A$1:$B$19,2,0)="Exclude"),"",IF($D245=1,IF(OR(price_limit="",price_limit="No Limit"),IF(N245="Yes",1,2),IF(SUMIFS(WhatIf!$G:$G,WhatIf!$A:$A,N$1,WhatIf!$B:$B,N245)&lt;=price_limit,IF(N245="Yes",1,2),"")),""))</f>
        <v/>
      </c>
      <c r="AX245" s="73" t="str">
        <f>IF(OR(O245="",VLOOKUP(O$1,Services!$A$1:$B$19,2,0)="Exclude"),"",IF($D245=1,IF(OR(price_limit="",price_limit="No Limit"),IF(O245="Yes",1,2),IF(SUMIFS(WhatIf!$G:$G,WhatIf!$A:$A,O$1,WhatIf!$B:$B,O245)&lt;=price_limit,IF(O245="Yes",1,2),"")),""))</f>
        <v/>
      </c>
      <c r="AY245" s="73" t="str">
        <f>IF(OR(P245="",VLOOKUP(P$1,Services!$A$1:$B$19,2,0)="Exclude"),"",IF($D245=1,IF(OR(price_limit="",price_limit="No Limit"),IF(P245="Yes",1,2),IF(SUMIFS(WhatIf!$G:$G,WhatIf!$A:$A,P$1,WhatIf!$B:$B,P245)&lt;=price_limit,IF(P245="Yes",1,2),"")),""))</f>
        <v/>
      </c>
      <c r="AZ245" s="73" t="str">
        <f>IF(OR(Q245="",VLOOKUP(Q$1,Services!$A$1:$B$19,2,0)="Exclude"),"",IF($D245=1,IF(OR(price_limit="",price_limit="No Limit"),IF(Q245="Yes",1,2),IF(SUMIFS(WhatIf!$G:$G,WhatIf!$A:$A,Q$1,WhatIf!$B:$B,Q245)&lt;=price_limit,IF(Q245="Yes",1,2),"")),""))</f>
        <v/>
      </c>
      <c r="BA245" s="73" t="str">
        <f>IF(OR(R245="",VLOOKUP(R$1,Services!$A$1:$B$19,2,0)="Exclude"),"",IF($D245=1,IF(OR(price_limit="",price_limit="No Limit"),IF(R245="Yes",1,2),IF(SUMIFS(WhatIf!$G:$G,WhatIf!$A:$A,R$1,WhatIf!$B:$B,R245)&lt;=price_limit,IF(R245="Yes",1,2),"")),""))</f>
        <v/>
      </c>
      <c r="BB245" s="73" t="str">
        <f>IF(OR(S245="",VLOOKUP(S$1,Services!$A$1:$B$19,2,0)="Exclude"),"",IF($D245=1,IF(OR(price_limit="",price_limit="No Limit"),IF(S245="Yes",1,2),IF(SUMIFS(WhatIf!$G:$G,WhatIf!$A:$A,S$1,WhatIf!$B:$B,S245)&lt;=price_limit,IF(S245="Yes",1,2),"")),""))</f>
        <v/>
      </c>
      <c r="BC245" s="73" t="str">
        <f>IF(OR(T245="",VLOOKUP(T$1,Services!$A$1:$B$19,2,0)="Exclude"),"",IF($D245=1,IF(OR(price_limit="",price_limit="No Limit"),IF(T245="Yes",1,2),IF(SUMIFS(WhatIf!$G:$G,WhatIf!$A:$A,T$1,WhatIf!$B:$B,T245)&lt;=price_limit,IF(T245="Yes",1,2),"")),""))</f>
        <v/>
      </c>
      <c r="BD245" s="73" t="str">
        <f>IF(OR(U245="",VLOOKUP(U$1,Services!$A$1:$B$19,2,0)="Exclude"),"",IF($D245=1,IF(OR(price_limit="",price_limit="No Limit"),IF(U245="Yes",1,2),IF(SUMIFS(WhatIf!$G:$G,WhatIf!$A:$A,U$1,WhatIf!$B:$B,U245)&lt;=price_limit,IF(U245="Yes",1,2),"")),""))</f>
        <v/>
      </c>
      <c r="BE245" s="3">
        <f t="shared" si="16"/>
        <v>0</v>
      </c>
      <c r="BF245" s="3">
        <f t="shared" si="17"/>
        <v>0</v>
      </c>
      <c r="BG245" s="3">
        <f>IF(MID(highlight_pick,1,1)="#",IF(INDEX(Analysis!$C$7:$E$7,1,VALUE(MID(highlight_pick,2,1)))&lt;&gt;"",IF(INDEX($A245:$BI245,1,MATCH(INDEX(Analysis!$C$7:$E$7,1,VALUE(MID(highlight_pick,2,1))),$1:$1,0))="",0,IF(INDEX($A245:$BI245,1,MATCH(INDEX(Analysis!$C$7:$E$7,1,VALUE(MID(highlight_pick,2,1))),$1:$1,0))="Yes",1,IF(ISNUMBER(SEARCH(INDEX($A245:$BI245,1,MATCH(INDEX(Analysis!$C$7:$E$7,1,VALUE(MID(highlight_pick,2,1))),$1:$1,0)),INDEX(Analysis!$C$9:$E$9,1,VALUE(MID(highlight_pick,2,1))))),2,0))),0),0)</f>
        <v>0</v>
      </c>
      <c r="BH245" s="3">
        <f>IF(MID(highlight_pick,1,1)="#",IF(INDEX(Analysis!$C$10:$E$10,1,VALUE(MID(highlight_pick,2,1)))&lt;&gt;"",IF(INDEX($A245:$BI245,1,MATCH(INDEX(Analysis!$C$10:$E$10,1,VALUE(MID(highlight_pick,2,1))),$1:$1,0))="",0,IF(INDEX($A245:$BI245,1,MATCH(INDEX(Analysis!$C$10:$E$10,1,VALUE(MID(highlight_pick,2,1))),$1:$1,0))="Yes",1,IF(ISNUMBER(SEARCH(INDEX($A245:$BI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row>
    <row r="246" spans="1:61" x14ac:dyDescent="0.3">
      <c r="A246" s="19" t="s">
        <v>884</v>
      </c>
      <c r="C246" s="4" t="s">
        <v>215</v>
      </c>
      <c r="D246" s="3" t="str">
        <f t="shared" ca="1" si="14"/>
        <v/>
      </c>
      <c r="U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5"/>
        <v/>
      </c>
      <c r="AN246" s="73" t="str">
        <f>IF(OR(E246="",VLOOKUP(E$1,Services!$A$1:$B$19,2,0)="Exclude"),"",IF($D246=1,IF(OR(price_limit="",price_limit="No Limit"),IF(E246="Yes",1,2),IF(SUMIFS(WhatIf!$G:$G,WhatIf!$A:$A,E$1,WhatIf!$B:$B,E246)&lt;=price_limit,IF(E246="Yes",1,2),"")),""))</f>
        <v/>
      </c>
      <c r="AO246" s="73" t="str">
        <f>IF(OR(F246="",VLOOKUP(F$1,Services!$A$1:$B$19,2,0)="Exclude"),"",IF($D246=1,IF(OR(price_limit="",price_limit="No Limit"),IF(F246="Yes",1,2),IF(SUMIFS(WhatIf!$G:$G,WhatIf!$A:$A,F$1,WhatIf!$B:$B,F246)&lt;=price_limit,IF(F246="Yes",1,2),"")),""))</f>
        <v/>
      </c>
      <c r="AP246" s="73" t="str">
        <f>IF(OR(G246="",VLOOKUP(G$1,Services!$A$1:$B$19,2,0)="Exclude"),"",IF($D246=1,IF(OR(price_limit="",price_limit="No Limit"),IF(G246="Yes",1,2),IF(SUMIFS(WhatIf!$G:$G,WhatIf!$A:$A,G$1,WhatIf!$B:$B,G246)&lt;=price_limit,IF(G246="Yes",1,2),"")),""))</f>
        <v/>
      </c>
      <c r="AQ246" s="73" t="str">
        <f>IF(OR(H246="",VLOOKUP(H$1,Services!$A$1:$B$19,2,0)="Exclude"),"",IF($D246=1,IF(OR(price_limit="",price_limit="No Limit"),IF(H246="Yes",1,2),IF(SUMIFS(WhatIf!$G:$G,WhatIf!$A:$A,H$1,WhatIf!$B:$B,H246)&lt;=price_limit,IF(H246="Yes",1,2),"")),""))</f>
        <v/>
      </c>
      <c r="AR246" s="73" t="str">
        <f>IF(OR(I246="",VLOOKUP(I$1,Services!$A$1:$B$19,2,0)="Exclude"),"",IF($D246=1,IF(OR(price_limit="",price_limit="No Limit"),IF(I246="Yes",1,2),IF(SUMIFS(WhatIf!$G:$G,WhatIf!$A:$A,I$1,WhatIf!$B:$B,I246)&lt;=price_limit,IF(I246="Yes",1,2),"")),""))</f>
        <v/>
      </c>
      <c r="AS246" s="73" t="str">
        <f>IF(OR(J246="",VLOOKUP(J$1,Services!$A$1:$B$19,2,0)="Exclude"),"",IF($D246=1,IF(OR(price_limit="",price_limit="No Limit"),IF(J246="Yes",1,2),IF(SUMIFS(WhatIf!$G:$G,WhatIf!$A:$A,J$1,WhatIf!$B:$B,J246)&lt;=price_limit,IF(J246="Yes",1,2),"")),""))</f>
        <v/>
      </c>
      <c r="AT246" s="73" t="str">
        <f>IF(OR(K246="",VLOOKUP(K$1,Services!$A$1:$B$19,2,0)="Exclude"),"",IF($D246=1,IF(OR(price_limit="",price_limit="No Limit"),IF(K246="Yes",1,2),IF(SUMIFS(WhatIf!$G:$G,WhatIf!$A:$A,K$1,WhatIf!$B:$B,K246)&lt;=price_limit,IF(K246="Yes",1,2),"")),""))</f>
        <v/>
      </c>
      <c r="AU246" s="73" t="str">
        <f>IF(OR(L246="",VLOOKUP(L$1,Services!$A$1:$B$19,2,0)="Exclude"),"",IF($D246=1,IF(OR(price_limit="",price_limit="No Limit"),IF(L246="Yes",1,2),IF(SUMIFS(WhatIf!$G:$G,WhatIf!$A:$A,L$1,WhatIf!$B:$B,L246)&lt;=price_limit,IF(L246="Yes",1,2),"")),""))</f>
        <v/>
      </c>
      <c r="AV246" s="73" t="str">
        <f>IF(OR(M246="",VLOOKUP(M$1,Services!$A$1:$B$19,2,0)="Exclude"),"",IF($D246=1,IF(OR(price_limit="",price_limit="No Limit"),IF(M246="Yes",1,2),IF(SUMIFS(WhatIf!$G:$G,WhatIf!$A:$A,M$1,WhatIf!$B:$B,M246)&lt;=price_limit,IF(M246="Yes",1,2),"")),""))</f>
        <v/>
      </c>
      <c r="AW246" s="73" t="str">
        <f>IF(OR(N246="",VLOOKUP(N$1,Services!$A$1:$B$19,2,0)="Exclude"),"",IF($D246=1,IF(OR(price_limit="",price_limit="No Limit"),IF(N246="Yes",1,2),IF(SUMIFS(WhatIf!$G:$G,WhatIf!$A:$A,N$1,WhatIf!$B:$B,N246)&lt;=price_limit,IF(N246="Yes",1,2),"")),""))</f>
        <v/>
      </c>
      <c r="AX246" s="73" t="str">
        <f>IF(OR(O246="",VLOOKUP(O$1,Services!$A$1:$B$19,2,0)="Exclude"),"",IF($D246=1,IF(OR(price_limit="",price_limit="No Limit"),IF(O246="Yes",1,2),IF(SUMIFS(WhatIf!$G:$G,WhatIf!$A:$A,O$1,WhatIf!$B:$B,O246)&lt;=price_limit,IF(O246="Yes",1,2),"")),""))</f>
        <v/>
      </c>
      <c r="AY246" s="73" t="str">
        <f>IF(OR(P246="",VLOOKUP(P$1,Services!$A$1:$B$19,2,0)="Exclude"),"",IF($D246=1,IF(OR(price_limit="",price_limit="No Limit"),IF(P246="Yes",1,2),IF(SUMIFS(WhatIf!$G:$G,WhatIf!$A:$A,P$1,WhatIf!$B:$B,P246)&lt;=price_limit,IF(P246="Yes",1,2),"")),""))</f>
        <v/>
      </c>
      <c r="AZ246" s="73" t="str">
        <f>IF(OR(Q246="",VLOOKUP(Q$1,Services!$A$1:$B$19,2,0)="Exclude"),"",IF($D246=1,IF(OR(price_limit="",price_limit="No Limit"),IF(Q246="Yes",1,2),IF(SUMIFS(WhatIf!$G:$G,WhatIf!$A:$A,Q$1,WhatIf!$B:$B,Q246)&lt;=price_limit,IF(Q246="Yes",1,2),"")),""))</f>
        <v/>
      </c>
      <c r="BA246" s="73" t="str">
        <f>IF(OR(R246="",VLOOKUP(R$1,Services!$A$1:$B$19,2,0)="Exclude"),"",IF($D246=1,IF(OR(price_limit="",price_limit="No Limit"),IF(R246="Yes",1,2),IF(SUMIFS(WhatIf!$G:$G,WhatIf!$A:$A,R$1,WhatIf!$B:$B,R246)&lt;=price_limit,IF(R246="Yes",1,2),"")),""))</f>
        <v/>
      </c>
      <c r="BB246" s="73" t="str">
        <f>IF(OR(S246="",VLOOKUP(S$1,Services!$A$1:$B$19,2,0)="Exclude"),"",IF($D246=1,IF(OR(price_limit="",price_limit="No Limit"),IF(S246="Yes",1,2),IF(SUMIFS(WhatIf!$G:$G,WhatIf!$A:$A,S$1,WhatIf!$B:$B,S246)&lt;=price_limit,IF(S246="Yes",1,2),"")),""))</f>
        <v/>
      </c>
      <c r="BC246" s="73" t="str">
        <f>IF(OR(T246="",VLOOKUP(T$1,Services!$A$1:$B$19,2,0)="Exclude"),"",IF($D246=1,IF(OR(price_limit="",price_limit="No Limit"),IF(T246="Yes",1,2),IF(SUMIFS(WhatIf!$G:$G,WhatIf!$A:$A,T$1,WhatIf!$B:$B,T246)&lt;=price_limit,IF(T246="Yes",1,2),"")),""))</f>
        <v/>
      </c>
      <c r="BD246" s="73" t="str">
        <f ca="1">IF(OR(U246="",VLOOKUP(U$1,Services!$A$1:$B$19,2,0)="Exclude"),"",IF($D246=1,IF(OR(price_limit="",price_limit="No Limit"),IF(U246="Yes",1,2),IF(SUMIFS(WhatIf!$G:$G,WhatIf!$A:$A,U$1,WhatIf!$B:$B,U246)&lt;=price_limit,IF(U246="Yes",1,2),"")),""))</f>
        <v/>
      </c>
      <c r="BE246" s="3">
        <f t="shared" si="16"/>
        <v>0</v>
      </c>
      <c r="BF246" s="3">
        <f t="shared" si="17"/>
        <v>0</v>
      </c>
      <c r="BG246" s="3">
        <f>IF(MID(highlight_pick,1,1)="#",IF(INDEX(Analysis!$C$7:$E$7,1,VALUE(MID(highlight_pick,2,1)))&lt;&gt;"",IF(INDEX($A246:$BI246,1,MATCH(INDEX(Analysis!$C$7:$E$7,1,VALUE(MID(highlight_pick,2,1))),$1:$1,0))="",0,IF(INDEX($A246:$BI246,1,MATCH(INDEX(Analysis!$C$7:$E$7,1,VALUE(MID(highlight_pick,2,1))),$1:$1,0))="Yes",1,IF(ISNUMBER(SEARCH(INDEX($A246:$BI246,1,MATCH(INDEX(Analysis!$C$7:$E$7,1,VALUE(MID(highlight_pick,2,1))),$1:$1,0)),INDEX(Analysis!$C$9:$E$9,1,VALUE(MID(highlight_pick,2,1))))),2,0))),0),0)</f>
        <v>0</v>
      </c>
      <c r="BH246" s="3">
        <f>IF(MID(highlight_pick,1,1)="#",IF(INDEX(Analysis!$C$10:$E$10,1,VALUE(MID(highlight_pick,2,1)))&lt;&gt;"",IF(INDEX($A246:$BI246,1,MATCH(INDEX(Analysis!$C$10:$E$10,1,VALUE(MID(highlight_pick,2,1))),$1:$1,0))="",0,IF(INDEX($A246:$BI246,1,MATCH(INDEX(Analysis!$C$10:$E$10,1,VALUE(MID(highlight_pick,2,1))),$1:$1,0))="Yes",1,IF(ISNUMBER(SEARCH(INDEX($A246:$BI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row>
    <row r="247" spans="1:61" x14ac:dyDescent="0.3">
      <c r="A247" s="19" t="s">
        <v>887</v>
      </c>
      <c r="C247" s="4" t="s">
        <v>215</v>
      </c>
      <c r="D247" s="3" t="str">
        <f t="shared" ca="1" si="14"/>
        <v/>
      </c>
      <c r="O247" s="5" t="s">
        <v>1</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5"/>
        <v/>
      </c>
      <c r="AN247" s="73" t="str">
        <f>IF(OR(E247="",VLOOKUP(E$1,Services!$A$1:$B$19,2,0)="Exclude"),"",IF($D247=1,IF(OR(price_limit="",price_limit="No Limit"),IF(E247="Yes",1,2),IF(SUMIFS(WhatIf!$G:$G,WhatIf!$A:$A,E$1,WhatIf!$B:$B,E247)&lt;=price_limit,IF(E247="Yes",1,2),"")),""))</f>
        <v/>
      </c>
      <c r="AO247" s="73" t="str">
        <f>IF(OR(F247="",VLOOKUP(F$1,Services!$A$1:$B$19,2,0)="Exclude"),"",IF($D247=1,IF(OR(price_limit="",price_limit="No Limit"),IF(F247="Yes",1,2),IF(SUMIFS(WhatIf!$G:$G,WhatIf!$A:$A,F$1,WhatIf!$B:$B,F247)&lt;=price_limit,IF(F247="Yes",1,2),"")),""))</f>
        <v/>
      </c>
      <c r="AP247" s="73" t="str">
        <f>IF(OR(G247="",VLOOKUP(G$1,Services!$A$1:$B$19,2,0)="Exclude"),"",IF($D247=1,IF(OR(price_limit="",price_limit="No Limit"),IF(G247="Yes",1,2),IF(SUMIFS(WhatIf!$G:$G,WhatIf!$A:$A,G$1,WhatIf!$B:$B,G247)&lt;=price_limit,IF(G247="Yes",1,2),"")),""))</f>
        <v/>
      </c>
      <c r="AQ247" s="73" t="str">
        <f>IF(OR(H247="",VLOOKUP(H$1,Services!$A$1:$B$19,2,0)="Exclude"),"",IF($D247=1,IF(OR(price_limit="",price_limit="No Limit"),IF(H247="Yes",1,2),IF(SUMIFS(WhatIf!$G:$G,WhatIf!$A:$A,H$1,WhatIf!$B:$B,H247)&lt;=price_limit,IF(H247="Yes",1,2),"")),""))</f>
        <v/>
      </c>
      <c r="AR247" s="73" t="str">
        <f>IF(OR(I247="",VLOOKUP(I$1,Services!$A$1:$B$19,2,0)="Exclude"),"",IF($D247=1,IF(OR(price_limit="",price_limit="No Limit"),IF(I247="Yes",1,2),IF(SUMIFS(WhatIf!$G:$G,WhatIf!$A:$A,I$1,WhatIf!$B:$B,I247)&lt;=price_limit,IF(I247="Yes",1,2),"")),""))</f>
        <v/>
      </c>
      <c r="AS247" s="73" t="str">
        <f>IF(OR(J247="",VLOOKUP(J$1,Services!$A$1:$B$19,2,0)="Exclude"),"",IF($D247=1,IF(OR(price_limit="",price_limit="No Limit"),IF(J247="Yes",1,2),IF(SUMIFS(WhatIf!$G:$G,WhatIf!$A:$A,J$1,WhatIf!$B:$B,J247)&lt;=price_limit,IF(J247="Yes",1,2),"")),""))</f>
        <v/>
      </c>
      <c r="AT247" s="73" t="str">
        <f>IF(OR(K247="",VLOOKUP(K$1,Services!$A$1:$B$19,2,0)="Exclude"),"",IF($D247=1,IF(OR(price_limit="",price_limit="No Limit"),IF(K247="Yes",1,2),IF(SUMIFS(WhatIf!$G:$G,WhatIf!$A:$A,K$1,WhatIf!$B:$B,K247)&lt;=price_limit,IF(K247="Yes",1,2),"")),""))</f>
        <v/>
      </c>
      <c r="AU247" s="73" t="str">
        <f>IF(OR(L247="",VLOOKUP(L$1,Services!$A$1:$B$19,2,0)="Exclude"),"",IF($D247=1,IF(OR(price_limit="",price_limit="No Limit"),IF(L247="Yes",1,2),IF(SUMIFS(WhatIf!$G:$G,WhatIf!$A:$A,L$1,WhatIf!$B:$B,L247)&lt;=price_limit,IF(L247="Yes",1,2),"")),""))</f>
        <v/>
      </c>
      <c r="AV247" s="73" t="str">
        <f>IF(OR(M247="",VLOOKUP(M$1,Services!$A$1:$B$19,2,0)="Exclude"),"",IF($D247=1,IF(OR(price_limit="",price_limit="No Limit"),IF(M247="Yes",1,2),IF(SUMIFS(WhatIf!$G:$G,WhatIf!$A:$A,M$1,WhatIf!$B:$B,M247)&lt;=price_limit,IF(M247="Yes",1,2),"")),""))</f>
        <v/>
      </c>
      <c r="AW247" s="73" t="str">
        <f>IF(OR(N247="",VLOOKUP(N$1,Services!$A$1:$B$19,2,0)="Exclude"),"",IF($D247=1,IF(OR(price_limit="",price_limit="No Limit"),IF(N247="Yes",1,2),IF(SUMIFS(WhatIf!$G:$G,WhatIf!$A:$A,N$1,WhatIf!$B:$B,N247)&lt;=price_limit,IF(N247="Yes",1,2),"")),""))</f>
        <v/>
      </c>
      <c r="AX247" s="73" t="str">
        <f ca="1">IF(OR(O247="",VLOOKUP(O$1,Services!$A$1:$B$19,2,0)="Exclude"),"",IF($D247=1,IF(OR(price_limit="",price_limit="No Limit"),IF(O247="Yes",1,2),IF(SUMIFS(WhatIf!$G:$G,WhatIf!$A:$A,O$1,WhatIf!$B:$B,O247)&lt;=price_limit,IF(O247="Yes",1,2),"")),""))</f>
        <v/>
      </c>
      <c r="AY247" s="73" t="str">
        <f>IF(OR(P247="",VLOOKUP(P$1,Services!$A$1:$B$19,2,0)="Exclude"),"",IF($D247=1,IF(OR(price_limit="",price_limit="No Limit"),IF(P247="Yes",1,2),IF(SUMIFS(WhatIf!$G:$G,WhatIf!$A:$A,P$1,WhatIf!$B:$B,P247)&lt;=price_limit,IF(P247="Yes",1,2),"")),""))</f>
        <v/>
      </c>
      <c r="AZ247" s="73" t="str">
        <f>IF(OR(Q247="",VLOOKUP(Q$1,Services!$A$1:$B$19,2,0)="Exclude"),"",IF($D247=1,IF(OR(price_limit="",price_limit="No Limit"),IF(Q247="Yes",1,2),IF(SUMIFS(WhatIf!$G:$G,WhatIf!$A:$A,Q$1,WhatIf!$B:$B,Q247)&lt;=price_limit,IF(Q247="Yes",1,2),"")),""))</f>
        <v/>
      </c>
      <c r="BA247" s="73" t="str">
        <f>IF(OR(R247="",VLOOKUP(R$1,Services!$A$1:$B$19,2,0)="Exclude"),"",IF($D247=1,IF(OR(price_limit="",price_limit="No Limit"),IF(R247="Yes",1,2),IF(SUMIFS(WhatIf!$G:$G,WhatIf!$A:$A,R$1,WhatIf!$B:$B,R247)&lt;=price_limit,IF(R247="Yes",1,2),"")),""))</f>
        <v/>
      </c>
      <c r="BB247" s="73" t="str">
        <f>IF(OR(S247="",VLOOKUP(S$1,Services!$A$1:$B$19,2,0)="Exclude"),"",IF($D247=1,IF(OR(price_limit="",price_limit="No Limit"),IF(S247="Yes",1,2),IF(SUMIFS(WhatIf!$G:$G,WhatIf!$A:$A,S$1,WhatIf!$B:$B,S247)&lt;=price_limit,IF(S247="Yes",1,2),"")),""))</f>
        <v/>
      </c>
      <c r="BC247" s="73" t="str">
        <f>IF(OR(T247="",VLOOKUP(T$1,Services!$A$1:$B$19,2,0)="Exclude"),"",IF($D247=1,IF(OR(price_limit="",price_limit="No Limit"),IF(T247="Yes",1,2),IF(SUMIFS(WhatIf!$G:$G,WhatIf!$A:$A,T$1,WhatIf!$B:$B,T247)&lt;=price_limit,IF(T247="Yes",1,2),"")),""))</f>
        <v/>
      </c>
      <c r="BD247" s="73" t="str">
        <f>IF(OR(U247="",VLOOKUP(U$1,Services!$A$1:$B$19,2,0)="Exclude"),"",IF($D247=1,IF(OR(price_limit="",price_limit="No Limit"),IF(U247="Yes",1,2),IF(SUMIFS(WhatIf!$G:$G,WhatIf!$A:$A,U$1,WhatIf!$B:$B,U247)&lt;=price_limit,IF(U247="Yes",1,2),"")),""))</f>
        <v/>
      </c>
      <c r="BE247" s="3">
        <f t="shared" si="16"/>
        <v>0</v>
      </c>
      <c r="BF247" s="3">
        <f t="shared" si="17"/>
        <v>0</v>
      </c>
      <c r="BG247" s="3">
        <f>IF(MID(highlight_pick,1,1)="#",IF(INDEX(Analysis!$C$7:$E$7,1,VALUE(MID(highlight_pick,2,1)))&lt;&gt;"",IF(INDEX($A247:$BI247,1,MATCH(INDEX(Analysis!$C$7:$E$7,1,VALUE(MID(highlight_pick,2,1))),$1:$1,0))="",0,IF(INDEX($A247:$BI247,1,MATCH(INDEX(Analysis!$C$7:$E$7,1,VALUE(MID(highlight_pick,2,1))),$1:$1,0))="Yes",1,IF(ISNUMBER(SEARCH(INDEX($A247:$BI247,1,MATCH(INDEX(Analysis!$C$7:$E$7,1,VALUE(MID(highlight_pick,2,1))),$1:$1,0)),INDEX(Analysis!$C$9:$E$9,1,VALUE(MID(highlight_pick,2,1))))),2,0))),0),0)</f>
        <v>0</v>
      </c>
      <c r="BH247" s="3">
        <f>IF(MID(highlight_pick,1,1)="#",IF(INDEX(Analysis!$C$10:$E$10,1,VALUE(MID(highlight_pick,2,1)))&lt;&gt;"",IF(INDEX($A247:$BI247,1,MATCH(INDEX(Analysis!$C$10:$E$10,1,VALUE(MID(highlight_pick,2,1))),$1:$1,0))="",0,IF(INDEX($A247:$BI247,1,MATCH(INDEX(Analysis!$C$10:$E$10,1,VALUE(MID(highlight_pick,2,1))),$1:$1,0))="Yes",1,IF(ISNUMBER(SEARCH(INDEX($A247:$BI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row>
    <row r="248" spans="1:61" ht="24.9" x14ac:dyDescent="0.3">
      <c r="A248" s="19" t="s">
        <v>49</v>
      </c>
      <c r="B248" s="4" t="s">
        <v>790</v>
      </c>
      <c r="C248" s="4" t="s">
        <v>215</v>
      </c>
      <c r="D248" s="3" t="str">
        <f t="shared" ca="1" si="14"/>
        <v/>
      </c>
      <c r="F248" s="5" t="s">
        <v>528</v>
      </c>
      <c r="G248" s="5" t="s">
        <v>528</v>
      </c>
      <c r="K248" s="5" t="s">
        <v>1</v>
      </c>
      <c r="L248" s="5" t="s">
        <v>1</v>
      </c>
      <c r="M248" s="5" t="s">
        <v>1</v>
      </c>
      <c r="O248" s="6" t="s">
        <v>1</v>
      </c>
      <c r="P248" s="6"/>
      <c r="Q248" s="6" t="s">
        <v>317</v>
      </c>
      <c r="R248" s="6"/>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5"/>
        <v/>
      </c>
      <c r="AN248" s="73" t="str">
        <f>IF(OR(E248="",VLOOKUP(E$1,Services!$A$1:$B$19,2,0)="Exclude"),"",IF($D248=1,IF(OR(price_limit="",price_limit="No Limit"),IF(E248="Yes",1,2),IF(SUMIFS(WhatIf!$G:$G,WhatIf!$A:$A,E$1,WhatIf!$B:$B,E248)&lt;=price_limit,IF(E248="Yes",1,2),"")),""))</f>
        <v/>
      </c>
      <c r="AO248" s="73" t="str">
        <f ca="1">IF(OR(F248="",VLOOKUP(F$1,Services!$A$1:$B$19,2,0)="Exclude"),"",IF($D248=1,IF(OR(price_limit="",price_limit="No Limit"),IF(F248="Yes",1,2),IF(SUMIFS(WhatIf!$G:$G,WhatIf!$A:$A,F$1,WhatIf!$B:$B,F248)&lt;=price_limit,IF(F248="Yes",1,2),"")),""))</f>
        <v/>
      </c>
      <c r="AP248" s="73" t="str">
        <f ca="1">IF(OR(G248="",VLOOKUP(G$1,Services!$A$1:$B$19,2,0)="Exclude"),"",IF($D248=1,IF(OR(price_limit="",price_limit="No Limit"),IF(G248="Yes",1,2),IF(SUMIFS(WhatIf!$G:$G,WhatIf!$A:$A,G$1,WhatIf!$B:$B,G248)&lt;=price_limit,IF(G248="Yes",1,2),"")),""))</f>
        <v/>
      </c>
      <c r="AQ248" s="73" t="str">
        <f>IF(OR(H248="",VLOOKUP(H$1,Services!$A$1:$B$19,2,0)="Exclude"),"",IF($D248=1,IF(OR(price_limit="",price_limit="No Limit"),IF(H248="Yes",1,2),IF(SUMIFS(WhatIf!$G:$G,WhatIf!$A:$A,H$1,WhatIf!$B:$B,H248)&lt;=price_limit,IF(H248="Yes",1,2),"")),""))</f>
        <v/>
      </c>
      <c r="AR248" s="73" t="str">
        <f>IF(OR(I248="",VLOOKUP(I$1,Services!$A$1:$B$19,2,0)="Exclude"),"",IF($D248=1,IF(OR(price_limit="",price_limit="No Limit"),IF(I248="Yes",1,2),IF(SUMIFS(WhatIf!$G:$G,WhatIf!$A:$A,I$1,WhatIf!$B:$B,I248)&lt;=price_limit,IF(I248="Yes",1,2),"")),""))</f>
        <v/>
      </c>
      <c r="AS248" s="73" t="str">
        <f>IF(OR(J248="",VLOOKUP(J$1,Services!$A$1:$B$19,2,0)="Exclude"),"",IF($D248=1,IF(OR(price_limit="",price_limit="No Limit"),IF(J248="Yes",1,2),IF(SUMIFS(WhatIf!$G:$G,WhatIf!$A:$A,J$1,WhatIf!$B:$B,J248)&lt;=price_limit,IF(J248="Yes",1,2),"")),""))</f>
        <v/>
      </c>
      <c r="AT248" s="73" t="str">
        <f ca="1">IF(OR(K248="",VLOOKUP(K$1,Services!$A$1:$B$19,2,0)="Exclude"),"",IF($D248=1,IF(OR(price_limit="",price_limit="No Limit"),IF(K248="Yes",1,2),IF(SUMIFS(WhatIf!$G:$G,WhatIf!$A:$A,K$1,WhatIf!$B:$B,K248)&lt;=price_limit,IF(K248="Yes",1,2),"")),""))</f>
        <v/>
      </c>
      <c r="AU248" s="73" t="str">
        <f ca="1">IF(OR(L248="",VLOOKUP(L$1,Services!$A$1:$B$19,2,0)="Exclude"),"",IF($D248=1,IF(OR(price_limit="",price_limit="No Limit"),IF(L248="Yes",1,2),IF(SUMIFS(WhatIf!$G:$G,WhatIf!$A:$A,L$1,WhatIf!$B:$B,L248)&lt;=price_limit,IF(L248="Yes",1,2),"")),""))</f>
        <v/>
      </c>
      <c r="AV248" s="73" t="str">
        <f ca="1">IF(OR(M248="",VLOOKUP(M$1,Services!$A$1:$B$19,2,0)="Exclude"),"",IF($D248=1,IF(OR(price_limit="",price_limit="No Limit"),IF(M248="Yes",1,2),IF(SUMIFS(WhatIf!$G:$G,WhatIf!$A:$A,M$1,WhatIf!$B:$B,M248)&lt;=price_limit,IF(M248="Yes",1,2),"")),""))</f>
        <v/>
      </c>
      <c r="AW248" s="73" t="str">
        <f>IF(OR(N248="",VLOOKUP(N$1,Services!$A$1:$B$19,2,0)="Exclude"),"",IF($D248=1,IF(OR(price_limit="",price_limit="No Limit"),IF(N248="Yes",1,2),IF(SUMIFS(WhatIf!$G:$G,WhatIf!$A:$A,N$1,WhatIf!$B:$B,N248)&lt;=price_limit,IF(N248="Yes",1,2),"")),""))</f>
        <v/>
      </c>
      <c r="AX248" s="73" t="str">
        <f ca="1">IF(OR(O248="",VLOOKUP(O$1,Services!$A$1:$B$19,2,0)="Exclude"),"",IF($D248=1,IF(OR(price_limit="",price_limit="No Limit"),IF(O248="Yes",1,2),IF(SUMIFS(WhatIf!$G:$G,WhatIf!$A:$A,O$1,WhatIf!$B:$B,O248)&lt;=price_limit,IF(O248="Yes",1,2),"")),""))</f>
        <v/>
      </c>
      <c r="AY248" s="73" t="str">
        <f>IF(OR(P248="",VLOOKUP(P$1,Services!$A$1:$B$19,2,0)="Exclude"),"",IF($D248=1,IF(OR(price_limit="",price_limit="No Limit"),IF(P248="Yes",1,2),IF(SUMIFS(WhatIf!$G:$G,WhatIf!$A:$A,P$1,WhatIf!$B:$B,P248)&lt;=price_limit,IF(P248="Yes",1,2),"")),""))</f>
        <v/>
      </c>
      <c r="AZ248" s="73" t="str">
        <f ca="1">IF(OR(Q248="",VLOOKUP(Q$1,Services!$A$1:$B$19,2,0)="Exclude"),"",IF($D248=1,IF(OR(price_limit="",price_limit="No Limit"),IF(Q248="Yes",1,2),IF(SUMIFS(WhatIf!$G:$G,WhatIf!$A:$A,Q$1,WhatIf!$B:$B,Q248)&lt;=price_limit,IF(Q248="Yes",1,2),"")),""))</f>
        <v/>
      </c>
      <c r="BA248" s="73" t="str">
        <f>IF(OR(R248="",VLOOKUP(R$1,Services!$A$1:$B$19,2,0)="Exclude"),"",IF($D248=1,IF(OR(price_limit="",price_limit="No Limit"),IF(R248="Yes",1,2),IF(SUMIFS(WhatIf!$G:$G,WhatIf!$A:$A,R$1,WhatIf!$B:$B,R248)&lt;=price_limit,IF(R248="Yes",1,2),"")),""))</f>
        <v/>
      </c>
      <c r="BB248" s="73" t="str">
        <f>IF(OR(S248="",VLOOKUP(S$1,Services!$A$1:$B$19,2,0)="Exclude"),"",IF($D248=1,IF(OR(price_limit="",price_limit="No Limit"),IF(S248="Yes",1,2),IF(SUMIFS(WhatIf!$G:$G,WhatIf!$A:$A,S$1,WhatIf!$B:$B,S248)&lt;=price_limit,IF(S248="Yes",1,2),"")),""))</f>
        <v/>
      </c>
      <c r="BC248" s="73" t="str">
        <f>IF(OR(T248="",VLOOKUP(T$1,Services!$A$1:$B$19,2,0)="Exclude"),"",IF($D248=1,IF(OR(price_limit="",price_limit="No Limit"),IF(T248="Yes",1,2),IF(SUMIFS(WhatIf!$G:$G,WhatIf!$A:$A,T$1,WhatIf!$B:$B,T248)&lt;=price_limit,IF(T248="Yes",1,2),"")),""))</f>
        <v/>
      </c>
      <c r="BD248" s="73" t="str">
        <f>IF(OR(U248="",VLOOKUP(U$1,Services!$A$1:$B$19,2,0)="Exclude"),"",IF($D248=1,IF(OR(price_limit="",price_limit="No Limit"),IF(U248="Yes",1,2),IF(SUMIFS(WhatIf!$G:$G,WhatIf!$A:$A,U$1,WhatIf!$B:$B,U248)&lt;=price_limit,IF(U248="Yes",1,2),"")),""))</f>
        <v/>
      </c>
      <c r="BE248" s="3">
        <f t="shared" si="16"/>
        <v>0</v>
      </c>
      <c r="BF248" s="3">
        <f t="shared" si="17"/>
        <v>0</v>
      </c>
      <c r="BG248" s="3">
        <f>IF(MID(highlight_pick,1,1)="#",IF(INDEX(Analysis!$C$7:$E$7,1,VALUE(MID(highlight_pick,2,1)))&lt;&gt;"",IF(INDEX($A248:$BI248,1,MATCH(INDEX(Analysis!$C$7:$E$7,1,VALUE(MID(highlight_pick,2,1))),$1:$1,0))="",0,IF(INDEX($A248:$BI248,1,MATCH(INDEX(Analysis!$C$7:$E$7,1,VALUE(MID(highlight_pick,2,1))),$1:$1,0))="Yes",1,IF(ISNUMBER(SEARCH(INDEX($A248:$BI248,1,MATCH(INDEX(Analysis!$C$7:$E$7,1,VALUE(MID(highlight_pick,2,1))),$1:$1,0)),INDEX(Analysis!$C$9:$E$9,1,VALUE(MID(highlight_pick,2,1))))),2,0))),0),0)</f>
        <v>0</v>
      </c>
      <c r="BH248" s="3">
        <f>IF(MID(highlight_pick,1,1)="#",IF(INDEX(Analysis!$C$10:$E$10,1,VALUE(MID(highlight_pick,2,1)))&lt;&gt;"",IF(INDEX($A248:$BI248,1,MATCH(INDEX(Analysis!$C$10:$E$10,1,VALUE(MID(highlight_pick,2,1))),$1:$1,0))="",0,IF(INDEX($A248:$BI248,1,MATCH(INDEX(Analysis!$C$10:$E$10,1,VALUE(MID(highlight_pick,2,1))),$1:$1,0))="Yes",1,IF(ISNUMBER(SEARCH(INDEX($A248:$BI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row>
    <row r="249" spans="1:61" ht="24.9" x14ac:dyDescent="0.3">
      <c r="A249" s="19" t="s">
        <v>125</v>
      </c>
      <c r="B249" s="4" t="s">
        <v>321</v>
      </c>
      <c r="C249" s="4" t="s">
        <v>215</v>
      </c>
      <c r="D249" s="3" t="str">
        <f t="shared" ca="1" si="14"/>
        <v/>
      </c>
      <c r="F249" s="5" t="s">
        <v>528</v>
      </c>
      <c r="G249" s="5" t="s">
        <v>528</v>
      </c>
      <c r="Q249" s="5" t="s">
        <v>215</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5"/>
        <v/>
      </c>
      <c r="AN249" s="73" t="str">
        <f>IF(OR(E249="",VLOOKUP(E$1,Services!$A$1:$B$19,2,0)="Exclude"),"",IF($D249=1,IF(OR(price_limit="",price_limit="No Limit"),IF(E249="Yes",1,2),IF(SUMIFS(WhatIf!$G:$G,WhatIf!$A:$A,E$1,WhatIf!$B:$B,E249)&lt;=price_limit,IF(E249="Yes",1,2),"")),""))</f>
        <v/>
      </c>
      <c r="AO249" s="73" t="str">
        <f ca="1">IF(OR(F249="",VLOOKUP(F$1,Services!$A$1:$B$19,2,0)="Exclude"),"",IF($D249=1,IF(OR(price_limit="",price_limit="No Limit"),IF(F249="Yes",1,2),IF(SUMIFS(WhatIf!$G:$G,WhatIf!$A:$A,F$1,WhatIf!$B:$B,F249)&lt;=price_limit,IF(F249="Yes",1,2),"")),""))</f>
        <v/>
      </c>
      <c r="AP249" s="73" t="str">
        <f ca="1">IF(OR(G249="",VLOOKUP(G$1,Services!$A$1:$B$19,2,0)="Exclude"),"",IF($D249=1,IF(OR(price_limit="",price_limit="No Limit"),IF(G249="Yes",1,2),IF(SUMIFS(WhatIf!$G:$G,WhatIf!$A:$A,G$1,WhatIf!$B:$B,G249)&lt;=price_limit,IF(G249="Yes",1,2),"")),""))</f>
        <v/>
      </c>
      <c r="AQ249" s="73" t="str">
        <f>IF(OR(H249="",VLOOKUP(H$1,Services!$A$1:$B$19,2,0)="Exclude"),"",IF($D249=1,IF(OR(price_limit="",price_limit="No Limit"),IF(H249="Yes",1,2),IF(SUMIFS(WhatIf!$G:$G,WhatIf!$A:$A,H$1,WhatIf!$B:$B,H249)&lt;=price_limit,IF(H249="Yes",1,2),"")),""))</f>
        <v/>
      </c>
      <c r="AR249" s="73" t="str">
        <f>IF(OR(I249="",VLOOKUP(I$1,Services!$A$1:$B$19,2,0)="Exclude"),"",IF($D249=1,IF(OR(price_limit="",price_limit="No Limit"),IF(I249="Yes",1,2),IF(SUMIFS(WhatIf!$G:$G,WhatIf!$A:$A,I$1,WhatIf!$B:$B,I249)&lt;=price_limit,IF(I249="Yes",1,2),"")),""))</f>
        <v/>
      </c>
      <c r="AS249" s="73" t="str">
        <f>IF(OR(J249="",VLOOKUP(J$1,Services!$A$1:$B$19,2,0)="Exclude"),"",IF($D249=1,IF(OR(price_limit="",price_limit="No Limit"),IF(J249="Yes",1,2),IF(SUMIFS(WhatIf!$G:$G,WhatIf!$A:$A,J$1,WhatIf!$B:$B,J249)&lt;=price_limit,IF(J249="Yes",1,2),"")),""))</f>
        <v/>
      </c>
      <c r="AT249" s="73" t="str">
        <f>IF(OR(K249="",VLOOKUP(K$1,Services!$A$1:$B$19,2,0)="Exclude"),"",IF($D249=1,IF(OR(price_limit="",price_limit="No Limit"),IF(K249="Yes",1,2),IF(SUMIFS(WhatIf!$G:$G,WhatIf!$A:$A,K$1,WhatIf!$B:$B,K249)&lt;=price_limit,IF(K249="Yes",1,2),"")),""))</f>
        <v/>
      </c>
      <c r="AU249" s="73" t="str">
        <f>IF(OR(L249="",VLOOKUP(L$1,Services!$A$1:$B$19,2,0)="Exclude"),"",IF($D249=1,IF(OR(price_limit="",price_limit="No Limit"),IF(L249="Yes",1,2),IF(SUMIFS(WhatIf!$G:$G,WhatIf!$A:$A,L$1,WhatIf!$B:$B,L249)&lt;=price_limit,IF(L249="Yes",1,2),"")),""))</f>
        <v/>
      </c>
      <c r="AV249" s="73" t="str">
        <f>IF(OR(M249="",VLOOKUP(M$1,Services!$A$1:$B$19,2,0)="Exclude"),"",IF($D249=1,IF(OR(price_limit="",price_limit="No Limit"),IF(M249="Yes",1,2),IF(SUMIFS(WhatIf!$G:$G,WhatIf!$A:$A,M$1,WhatIf!$B:$B,M249)&lt;=price_limit,IF(M249="Yes",1,2),"")),""))</f>
        <v/>
      </c>
      <c r="AW249" s="73" t="str">
        <f>IF(OR(N249="",VLOOKUP(N$1,Services!$A$1:$B$19,2,0)="Exclude"),"",IF($D249=1,IF(OR(price_limit="",price_limit="No Limit"),IF(N249="Yes",1,2),IF(SUMIFS(WhatIf!$G:$G,WhatIf!$A:$A,N$1,WhatIf!$B:$B,N249)&lt;=price_limit,IF(N249="Yes",1,2),"")),""))</f>
        <v/>
      </c>
      <c r="AX249" s="73" t="str">
        <f>IF(OR(O249="",VLOOKUP(O$1,Services!$A$1:$B$19,2,0)="Exclude"),"",IF($D249=1,IF(OR(price_limit="",price_limit="No Limit"),IF(O249="Yes",1,2),IF(SUMIFS(WhatIf!$G:$G,WhatIf!$A:$A,O$1,WhatIf!$B:$B,O249)&lt;=price_limit,IF(O249="Yes",1,2),"")),""))</f>
        <v/>
      </c>
      <c r="AY249" s="73" t="str">
        <f>IF(OR(P249="",VLOOKUP(P$1,Services!$A$1:$B$19,2,0)="Exclude"),"",IF($D249=1,IF(OR(price_limit="",price_limit="No Limit"),IF(P249="Yes",1,2),IF(SUMIFS(WhatIf!$G:$G,WhatIf!$A:$A,P$1,WhatIf!$B:$B,P249)&lt;=price_limit,IF(P249="Yes",1,2),"")),""))</f>
        <v/>
      </c>
      <c r="AZ249" s="73" t="str">
        <f ca="1">IF(OR(Q249="",VLOOKUP(Q$1,Services!$A$1:$B$19,2,0)="Exclude"),"",IF($D249=1,IF(OR(price_limit="",price_limit="No Limit"),IF(Q249="Yes",1,2),IF(SUMIFS(WhatIf!$G:$G,WhatIf!$A:$A,Q$1,WhatIf!$B:$B,Q249)&lt;=price_limit,IF(Q249="Yes",1,2),"")),""))</f>
        <v/>
      </c>
      <c r="BA249" s="73" t="str">
        <f>IF(OR(R249="",VLOOKUP(R$1,Services!$A$1:$B$19,2,0)="Exclude"),"",IF($D249=1,IF(OR(price_limit="",price_limit="No Limit"),IF(R249="Yes",1,2),IF(SUMIFS(WhatIf!$G:$G,WhatIf!$A:$A,R$1,WhatIf!$B:$B,R249)&lt;=price_limit,IF(R249="Yes",1,2),"")),""))</f>
        <v/>
      </c>
      <c r="BB249" s="73" t="str">
        <f>IF(OR(S249="",VLOOKUP(S$1,Services!$A$1:$B$19,2,0)="Exclude"),"",IF($D249=1,IF(OR(price_limit="",price_limit="No Limit"),IF(S249="Yes",1,2),IF(SUMIFS(WhatIf!$G:$G,WhatIf!$A:$A,S$1,WhatIf!$B:$B,S249)&lt;=price_limit,IF(S249="Yes",1,2),"")),""))</f>
        <v/>
      </c>
      <c r="BC249" s="73" t="str">
        <f>IF(OR(T249="",VLOOKUP(T$1,Services!$A$1:$B$19,2,0)="Exclude"),"",IF($D249=1,IF(OR(price_limit="",price_limit="No Limit"),IF(T249="Yes",1,2),IF(SUMIFS(WhatIf!$G:$G,WhatIf!$A:$A,T$1,WhatIf!$B:$B,T249)&lt;=price_limit,IF(T249="Yes",1,2),"")),""))</f>
        <v/>
      </c>
      <c r="BD249" s="73" t="str">
        <f>IF(OR(U249="",VLOOKUP(U$1,Services!$A$1:$B$19,2,0)="Exclude"),"",IF($D249=1,IF(OR(price_limit="",price_limit="No Limit"),IF(U249="Yes",1,2),IF(SUMIFS(WhatIf!$G:$G,WhatIf!$A:$A,U$1,WhatIf!$B:$B,U249)&lt;=price_limit,IF(U249="Yes",1,2),"")),""))</f>
        <v/>
      </c>
      <c r="BE249" s="3">
        <f t="shared" si="16"/>
        <v>0</v>
      </c>
      <c r="BF249" s="3">
        <f t="shared" si="17"/>
        <v>0</v>
      </c>
      <c r="BG249" s="3">
        <f>IF(MID(highlight_pick,1,1)="#",IF(INDEX(Analysis!$C$7:$E$7,1,VALUE(MID(highlight_pick,2,1)))&lt;&gt;"",IF(INDEX($A249:$BI249,1,MATCH(INDEX(Analysis!$C$7:$E$7,1,VALUE(MID(highlight_pick,2,1))),$1:$1,0))="",0,IF(INDEX($A249:$BI249,1,MATCH(INDEX(Analysis!$C$7:$E$7,1,VALUE(MID(highlight_pick,2,1))),$1:$1,0))="Yes",1,IF(ISNUMBER(SEARCH(INDEX($A249:$BI249,1,MATCH(INDEX(Analysis!$C$7:$E$7,1,VALUE(MID(highlight_pick,2,1))),$1:$1,0)),INDEX(Analysis!$C$9:$E$9,1,VALUE(MID(highlight_pick,2,1))))),2,0))),0),0)</f>
        <v>0</v>
      </c>
      <c r="BH249" s="3">
        <f>IF(MID(highlight_pick,1,1)="#",IF(INDEX(Analysis!$C$10:$E$10,1,VALUE(MID(highlight_pick,2,1)))&lt;&gt;"",IF(INDEX($A249:$BI249,1,MATCH(INDEX(Analysis!$C$10:$E$10,1,VALUE(MID(highlight_pick,2,1))),$1:$1,0))="",0,IF(INDEX($A249:$BI249,1,MATCH(INDEX(Analysis!$C$10:$E$10,1,VALUE(MID(highlight_pick,2,1))),$1:$1,0))="Yes",1,IF(ISNUMBER(SEARCH(INDEX($A249:$BI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row>
    <row r="250" spans="1:61" ht="24.9" x14ac:dyDescent="0.3">
      <c r="A250" s="19" t="s">
        <v>889</v>
      </c>
      <c r="C250" s="4" t="s">
        <v>291</v>
      </c>
      <c r="D250" s="3" t="str">
        <f t="shared" ca="1" si="14"/>
        <v/>
      </c>
      <c r="F250" s="5" t="s">
        <v>889</v>
      </c>
      <c r="G250" s="5" t="s">
        <v>889</v>
      </c>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5"/>
        <v/>
      </c>
      <c r="AN250" s="73" t="str">
        <f>IF(OR(E250="",VLOOKUP(E$1,Services!$A$1:$B$19,2,0)="Exclude"),"",IF($D250=1,IF(OR(price_limit="",price_limit="No Limit"),IF(E250="Yes",1,2),IF(SUMIFS(WhatIf!$G:$G,WhatIf!$A:$A,E$1,WhatIf!$B:$B,E250)&lt;=price_limit,IF(E250="Yes",1,2),"")),""))</f>
        <v/>
      </c>
      <c r="AO250" s="73" t="str">
        <f ca="1">IF(OR(F250="",VLOOKUP(F$1,Services!$A$1:$B$19,2,0)="Exclude"),"",IF($D250=1,IF(OR(price_limit="",price_limit="No Limit"),IF(F250="Yes",1,2),IF(SUMIFS(WhatIf!$G:$G,WhatIf!$A:$A,F$1,WhatIf!$B:$B,F250)&lt;=price_limit,IF(F250="Yes",1,2),"")),""))</f>
        <v/>
      </c>
      <c r="AP250" s="73" t="str">
        <f ca="1">IF(OR(G250="",VLOOKUP(G$1,Services!$A$1:$B$19,2,0)="Exclude"),"",IF($D250=1,IF(OR(price_limit="",price_limit="No Limit"),IF(G250="Yes",1,2),IF(SUMIFS(WhatIf!$G:$G,WhatIf!$A:$A,G$1,WhatIf!$B:$B,G250)&lt;=price_limit,IF(G250="Yes",1,2),"")),""))</f>
        <v/>
      </c>
      <c r="AQ250" s="73" t="str">
        <f>IF(OR(H250="",VLOOKUP(H$1,Services!$A$1:$B$19,2,0)="Exclude"),"",IF($D250=1,IF(OR(price_limit="",price_limit="No Limit"),IF(H250="Yes",1,2),IF(SUMIFS(WhatIf!$G:$G,WhatIf!$A:$A,H$1,WhatIf!$B:$B,H250)&lt;=price_limit,IF(H250="Yes",1,2),"")),""))</f>
        <v/>
      </c>
      <c r="AR250" s="73" t="str">
        <f>IF(OR(I250="",VLOOKUP(I$1,Services!$A$1:$B$19,2,0)="Exclude"),"",IF($D250=1,IF(OR(price_limit="",price_limit="No Limit"),IF(I250="Yes",1,2),IF(SUMIFS(WhatIf!$G:$G,WhatIf!$A:$A,I$1,WhatIf!$B:$B,I250)&lt;=price_limit,IF(I250="Yes",1,2),"")),""))</f>
        <v/>
      </c>
      <c r="AS250" s="73" t="str">
        <f>IF(OR(J250="",VLOOKUP(J$1,Services!$A$1:$B$19,2,0)="Exclude"),"",IF($D250=1,IF(OR(price_limit="",price_limit="No Limit"),IF(J250="Yes",1,2),IF(SUMIFS(WhatIf!$G:$G,WhatIf!$A:$A,J$1,WhatIf!$B:$B,J250)&lt;=price_limit,IF(J250="Yes",1,2),"")),""))</f>
        <v/>
      </c>
      <c r="AT250" s="73" t="str">
        <f>IF(OR(K250="",VLOOKUP(K$1,Services!$A$1:$B$19,2,0)="Exclude"),"",IF($D250=1,IF(OR(price_limit="",price_limit="No Limit"),IF(K250="Yes",1,2),IF(SUMIFS(WhatIf!$G:$G,WhatIf!$A:$A,K$1,WhatIf!$B:$B,K250)&lt;=price_limit,IF(K250="Yes",1,2),"")),""))</f>
        <v/>
      </c>
      <c r="AU250" s="73" t="str">
        <f>IF(OR(L250="",VLOOKUP(L$1,Services!$A$1:$B$19,2,0)="Exclude"),"",IF($D250=1,IF(OR(price_limit="",price_limit="No Limit"),IF(L250="Yes",1,2),IF(SUMIFS(WhatIf!$G:$G,WhatIf!$A:$A,L$1,WhatIf!$B:$B,L250)&lt;=price_limit,IF(L250="Yes",1,2),"")),""))</f>
        <v/>
      </c>
      <c r="AV250" s="73" t="str">
        <f>IF(OR(M250="",VLOOKUP(M$1,Services!$A$1:$B$19,2,0)="Exclude"),"",IF($D250=1,IF(OR(price_limit="",price_limit="No Limit"),IF(M250="Yes",1,2),IF(SUMIFS(WhatIf!$G:$G,WhatIf!$A:$A,M$1,WhatIf!$B:$B,M250)&lt;=price_limit,IF(M250="Yes",1,2),"")),""))</f>
        <v/>
      </c>
      <c r="AW250" s="73" t="str">
        <f>IF(OR(N250="",VLOOKUP(N$1,Services!$A$1:$B$19,2,0)="Exclude"),"",IF($D250=1,IF(OR(price_limit="",price_limit="No Limit"),IF(N250="Yes",1,2),IF(SUMIFS(WhatIf!$G:$G,WhatIf!$A:$A,N$1,WhatIf!$B:$B,N250)&lt;=price_limit,IF(N250="Yes",1,2),"")),""))</f>
        <v/>
      </c>
      <c r="AX250" s="73" t="str">
        <f>IF(OR(O250="",VLOOKUP(O$1,Services!$A$1:$B$19,2,0)="Exclude"),"",IF($D250=1,IF(OR(price_limit="",price_limit="No Limit"),IF(O250="Yes",1,2),IF(SUMIFS(WhatIf!$G:$G,WhatIf!$A:$A,O$1,WhatIf!$B:$B,O250)&lt;=price_limit,IF(O250="Yes",1,2),"")),""))</f>
        <v/>
      </c>
      <c r="AY250" s="73" t="str">
        <f>IF(OR(P250="",VLOOKUP(P$1,Services!$A$1:$B$19,2,0)="Exclude"),"",IF($D250=1,IF(OR(price_limit="",price_limit="No Limit"),IF(P250="Yes",1,2),IF(SUMIFS(WhatIf!$G:$G,WhatIf!$A:$A,P$1,WhatIf!$B:$B,P250)&lt;=price_limit,IF(P250="Yes",1,2),"")),""))</f>
        <v/>
      </c>
      <c r="AZ250" s="73" t="str">
        <f>IF(OR(Q250="",VLOOKUP(Q$1,Services!$A$1:$B$19,2,0)="Exclude"),"",IF($D250=1,IF(OR(price_limit="",price_limit="No Limit"),IF(Q250="Yes",1,2),IF(SUMIFS(WhatIf!$G:$G,WhatIf!$A:$A,Q$1,WhatIf!$B:$B,Q250)&lt;=price_limit,IF(Q250="Yes",1,2),"")),""))</f>
        <v/>
      </c>
      <c r="BA250" s="73" t="str">
        <f>IF(OR(R250="",VLOOKUP(R$1,Services!$A$1:$B$19,2,0)="Exclude"),"",IF($D250=1,IF(OR(price_limit="",price_limit="No Limit"),IF(R250="Yes",1,2),IF(SUMIFS(WhatIf!$G:$G,WhatIf!$A:$A,R$1,WhatIf!$B:$B,R250)&lt;=price_limit,IF(R250="Yes",1,2),"")),""))</f>
        <v/>
      </c>
      <c r="BB250" s="73" t="str">
        <f>IF(OR(S250="",VLOOKUP(S$1,Services!$A$1:$B$19,2,0)="Exclude"),"",IF($D250=1,IF(OR(price_limit="",price_limit="No Limit"),IF(S250="Yes",1,2),IF(SUMIFS(WhatIf!$G:$G,WhatIf!$A:$A,S$1,WhatIf!$B:$B,S250)&lt;=price_limit,IF(S250="Yes",1,2),"")),""))</f>
        <v/>
      </c>
      <c r="BC250" s="73" t="str">
        <f>IF(OR(T250="",VLOOKUP(T$1,Services!$A$1:$B$19,2,0)="Exclude"),"",IF($D250=1,IF(OR(price_limit="",price_limit="No Limit"),IF(T250="Yes",1,2),IF(SUMIFS(WhatIf!$G:$G,WhatIf!$A:$A,T$1,WhatIf!$B:$B,T250)&lt;=price_limit,IF(T250="Yes",1,2),"")),""))</f>
        <v/>
      </c>
      <c r="BD250" s="73" t="str">
        <f>IF(OR(U250="",VLOOKUP(U$1,Services!$A$1:$B$19,2,0)="Exclude"),"",IF($D250=1,IF(OR(price_limit="",price_limit="No Limit"),IF(U250="Yes",1,2),IF(SUMIFS(WhatIf!$G:$G,WhatIf!$A:$A,U$1,WhatIf!$B:$B,U250)&lt;=price_limit,IF(U250="Yes",1,2),"")),""))</f>
        <v/>
      </c>
      <c r="BE250" s="3">
        <f t="shared" si="16"/>
        <v>0</v>
      </c>
      <c r="BF250" s="3">
        <f t="shared" si="17"/>
        <v>0</v>
      </c>
      <c r="BG250" s="3">
        <f>IF(MID(highlight_pick,1,1)="#",IF(INDEX(Analysis!$C$7:$E$7,1,VALUE(MID(highlight_pick,2,1)))&lt;&gt;"",IF(INDEX($A250:$BI250,1,MATCH(INDEX(Analysis!$C$7:$E$7,1,VALUE(MID(highlight_pick,2,1))),$1:$1,0))="",0,IF(INDEX($A250:$BI250,1,MATCH(INDEX(Analysis!$C$7:$E$7,1,VALUE(MID(highlight_pick,2,1))),$1:$1,0))="Yes",1,IF(ISNUMBER(SEARCH(INDEX($A250:$BI250,1,MATCH(INDEX(Analysis!$C$7:$E$7,1,VALUE(MID(highlight_pick,2,1))),$1:$1,0)),INDEX(Analysis!$C$9:$E$9,1,VALUE(MID(highlight_pick,2,1))))),2,0))),0),0)</f>
        <v>0</v>
      </c>
      <c r="BH250" s="3">
        <f>IF(MID(highlight_pick,1,1)="#",IF(INDEX(Analysis!$C$10:$E$10,1,VALUE(MID(highlight_pick,2,1)))&lt;&gt;"",IF(INDEX($A250:$BI250,1,MATCH(INDEX(Analysis!$C$10:$E$10,1,VALUE(MID(highlight_pick,2,1))),$1:$1,0))="",0,IF(INDEX($A250:$BI250,1,MATCH(INDEX(Analysis!$C$10:$E$10,1,VALUE(MID(highlight_pick,2,1))),$1:$1,0))="Yes",1,IF(ISNUMBER(SEARCH(INDEX($A250:$BI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row>
    <row r="251" spans="1:61" ht="37.299999999999997" x14ac:dyDescent="0.3">
      <c r="A251" s="19" t="s">
        <v>158</v>
      </c>
      <c r="B251" s="4" t="s">
        <v>426</v>
      </c>
      <c r="C251" s="4" t="s">
        <v>215</v>
      </c>
      <c r="D251" s="3" t="str">
        <f t="shared" ca="1" si="14"/>
        <v/>
      </c>
      <c r="E251" s="5" t="s">
        <v>1</v>
      </c>
      <c r="F251" s="5" t="s">
        <v>1</v>
      </c>
      <c r="J251" s="5" t="s">
        <v>1</v>
      </c>
      <c r="K251" s="5" t="s">
        <v>1</v>
      </c>
      <c r="L251" s="5" t="s">
        <v>1</v>
      </c>
      <c r="M251" s="5" t="s">
        <v>1</v>
      </c>
      <c r="N251" s="5" t="s">
        <v>1</v>
      </c>
      <c r="O251" s="5" t="s">
        <v>1</v>
      </c>
      <c r="P251" s="5" t="s">
        <v>1</v>
      </c>
      <c r="Q251" s="5" t="s">
        <v>318</v>
      </c>
      <c r="R251" s="5" t="s">
        <v>1</v>
      </c>
      <c r="S251" s="5" t="s">
        <v>1</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5"/>
        <v/>
      </c>
      <c r="AN251" s="73" t="str">
        <f ca="1">IF(OR(E251="",VLOOKUP(E$1,Services!$A$1:$B$19,2,0)="Exclude"),"",IF($D251=1,IF(OR(price_limit="",price_limit="No Limit"),IF(E251="Yes",1,2),IF(SUMIFS(WhatIf!$G:$G,WhatIf!$A:$A,E$1,WhatIf!$B:$B,E251)&lt;=price_limit,IF(E251="Yes",1,2),"")),""))</f>
        <v/>
      </c>
      <c r="AO251" s="73" t="str">
        <f ca="1">IF(OR(F251="",VLOOKUP(F$1,Services!$A$1:$B$19,2,0)="Exclude"),"",IF($D251=1,IF(OR(price_limit="",price_limit="No Limit"),IF(F251="Yes",1,2),IF(SUMIFS(WhatIf!$G:$G,WhatIf!$A:$A,F$1,WhatIf!$B:$B,F251)&lt;=price_limit,IF(F251="Yes",1,2),"")),""))</f>
        <v/>
      </c>
      <c r="AP251" s="73" t="str">
        <f>IF(OR(G251="",VLOOKUP(G$1,Services!$A$1:$B$19,2,0)="Exclude"),"",IF($D251=1,IF(OR(price_limit="",price_limit="No Limit"),IF(G251="Yes",1,2),IF(SUMIFS(WhatIf!$G:$G,WhatIf!$A:$A,G$1,WhatIf!$B:$B,G251)&lt;=price_limit,IF(G251="Yes",1,2),"")),""))</f>
        <v/>
      </c>
      <c r="AQ251" s="73" t="str">
        <f>IF(OR(H251="",VLOOKUP(H$1,Services!$A$1:$B$19,2,0)="Exclude"),"",IF($D251=1,IF(OR(price_limit="",price_limit="No Limit"),IF(H251="Yes",1,2),IF(SUMIFS(WhatIf!$G:$G,WhatIf!$A:$A,H$1,WhatIf!$B:$B,H251)&lt;=price_limit,IF(H251="Yes",1,2),"")),""))</f>
        <v/>
      </c>
      <c r="AR251" s="73" t="str">
        <f>IF(OR(I251="",VLOOKUP(I$1,Services!$A$1:$B$19,2,0)="Exclude"),"",IF($D251=1,IF(OR(price_limit="",price_limit="No Limit"),IF(I251="Yes",1,2),IF(SUMIFS(WhatIf!$G:$G,WhatIf!$A:$A,I$1,WhatIf!$B:$B,I251)&lt;=price_limit,IF(I251="Yes",1,2),"")),""))</f>
        <v/>
      </c>
      <c r="AS251" s="73" t="str">
        <f ca="1">IF(OR(J251="",VLOOKUP(J$1,Services!$A$1:$B$19,2,0)="Exclude"),"",IF($D251=1,IF(OR(price_limit="",price_limit="No Limit"),IF(J251="Yes",1,2),IF(SUMIFS(WhatIf!$G:$G,WhatIf!$A:$A,J$1,WhatIf!$B:$B,J251)&lt;=price_limit,IF(J251="Yes",1,2),"")),""))</f>
        <v/>
      </c>
      <c r="AT251" s="73" t="str">
        <f ca="1">IF(OR(K251="",VLOOKUP(K$1,Services!$A$1:$B$19,2,0)="Exclude"),"",IF($D251=1,IF(OR(price_limit="",price_limit="No Limit"),IF(K251="Yes",1,2),IF(SUMIFS(WhatIf!$G:$G,WhatIf!$A:$A,K$1,WhatIf!$B:$B,K251)&lt;=price_limit,IF(K251="Yes",1,2),"")),""))</f>
        <v/>
      </c>
      <c r="AU251" s="73" t="str">
        <f ca="1">IF(OR(L251="",VLOOKUP(L$1,Services!$A$1:$B$19,2,0)="Exclude"),"",IF($D251=1,IF(OR(price_limit="",price_limit="No Limit"),IF(L251="Yes",1,2),IF(SUMIFS(WhatIf!$G:$G,WhatIf!$A:$A,L$1,WhatIf!$B:$B,L251)&lt;=price_limit,IF(L251="Yes",1,2),"")),""))</f>
        <v/>
      </c>
      <c r="AV251" s="73" t="str">
        <f ca="1">IF(OR(M251="",VLOOKUP(M$1,Services!$A$1:$B$19,2,0)="Exclude"),"",IF($D251=1,IF(OR(price_limit="",price_limit="No Limit"),IF(M251="Yes",1,2),IF(SUMIFS(WhatIf!$G:$G,WhatIf!$A:$A,M$1,WhatIf!$B:$B,M251)&lt;=price_limit,IF(M251="Yes",1,2),"")),""))</f>
        <v/>
      </c>
      <c r="AW251" s="73" t="str">
        <f ca="1">IF(OR(N251="",VLOOKUP(N$1,Services!$A$1:$B$19,2,0)="Exclude"),"",IF($D251=1,IF(OR(price_limit="",price_limit="No Limit"),IF(N251="Yes",1,2),IF(SUMIFS(WhatIf!$G:$G,WhatIf!$A:$A,N$1,WhatIf!$B:$B,N251)&lt;=price_limit,IF(N251="Yes",1,2),"")),""))</f>
        <v/>
      </c>
      <c r="AX251" s="73" t="str">
        <f ca="1">IF(OR(O251="",VLOOKUP(O$1,Services!$A$1:$B$19,2,0)="Exclude"),"",IF($D251=1,IF(OR(price_limit="",price_limit="No Limit"),IF(O251="Yes",1,2),IF(SUMIFS(WhatIf!$G:$G,WhatIf!$A:$A,O$1,WhatIf!$B:$B,O251)&lt;=price_limit,IF(O251="Yes",1,2),"")),""))</f>
        <v/>
      </c>
      <c r="AY251" s="73" t="str">
        <f ca="1">IF(OR(P251="",VLOOKUP(P$1,Services!$A$1:$B$19,2,0)="Exclude"),"",IF($D251=1,IF(OR(price_limit="",price_limit="No Limit"),IF(P251="Yes",1,2),IF(SUMIFS(WhatIf!$G:$G,WhatIf!$A:$A,P$1,WhatIf!$B:$B,P251)&lt;=price_limit,IF(P251="Yes",1,2),"")),""))</f>
        <v/>
      </c>
      <c r="AZ251" s="73" t="str">
        <f ca="1">IF(OR(Q251="",VLOOKUP(Q$1,Services!$A$1:$B$19,2,0)="Exclude"),"",IF($D251=1,IF(OR(price_limit="",price_limit="No Limit"),IF(Q251="Yes",1,2),IF(SUMIFS(WhatIf!$G:$G,WhatIf!$A:$A,Q$1,WhatIf!$B:$B,Q251)&lt;=price_limit,IF(Q251="Yes",1,2),"")),""))</f>
        <v/>
      </c>
      <c r="BA251" s="73" t="str">
        <f ca="1">IF(OR(R251="",VLOOKUP(R$1,Services!$A$1:$B$19,2,0)="Exclude"),"",IF($D251=1,IF(OR(price_limit="",price_limit="No Limit"),IF(R251="Yes",1,2),IF(SUMIFS(WhatIf!$G:$G,WhatIf!$A:$A,R$1,WhatIf!$B:$B,R251)&lt;=price_limit,IF(R251="Yes",1,2),"")),""))</f>
        <v/>
      </c>
      <c r="BB251" s="73" t="str">
        <f ca="1">IF(OR(S251="",VLOOKUP(S$1,Services!$A$1:$B$19,2,0)="Exclude"),"",IF($D251=1,IF(OR(price_limit="",price_limit="No Limit"),IF(S251="Yes",1,2),IF(SUMIFS(WhatIf!$G:$G,WhatIf!$A:$A,S$1,WhatIf!$B:$B,S251)&lt;=price_limit,IF(S251="Yes",1,2),"")),""))</f>
        <v/>
      </c>
      <c r="BC251" s="73" t="str">
        <f>IF(OR(T251="",VLOOKUP(T$1,Services!$A$1:$B$19,2,0)="Exclude"),"",IF($D251=1,IF(OR(price_limit="",price_limit="No Limit"),IF(T251="Yes",1,2),IF(SUMIFS(WhatIf!$G:$G,WhatIf!$A:$A,T$1,WhatIf!$B:$B,T251)&lt;=price_limit,IF(T251="Yes",1,2),"")),""))</f>
        <v/>
      </c>
      <c r="BD251" s="73" t="str">
        <f>IF(OR(U251="",VLOOKUP(U$1,Services!$A$1:$B$19,2,0)="Exclude"),"",IF($D251=1,IF(OR(price_limit="",price_limit="No Limit"),IF(U251="Yes",1,2),IF(SUMIFS(WhatIf!$G:$G,WhatIf!$A:$A,U$1,WhatIf!$B:$B,U251)&lt;=price_limit,IF(U251="Yes",1,2),"")),""))</f>
        <v/>
      </c>
      <c r="BE251" s="3">
        <f t="shared" si="16"/>
        <v>0</v>
      </c>
      <c r="BF251" s="3">
        <f t="shared" si="17"/>
        <v>0</v>
      </c>
      <c r="BG251" s="3">
        <f>IF(MID(highlight_pick,1,1)="#",IF(INDEX(Analysis!$C$7:$E$7,1,VALUE(MID(highlight_pick,2,1)))&lt;&gt;"",IF(INDEX($A251:$BI251,1,MATCH(INDEX(Analysis!$C$7:$E$7,1,VALUE(MID(highlight_pick,2,1))),$1:$1,0))="",0,IF(INDEX($A251:$BI251,1,MATCH(INDEX(Analysis!$C$7:$E$7,1,VALUE(MID(highlight_pick,2,1))),$1:$1,0))="Yes",1,IF(ISNUMBER(SEARCH(INDEX($A251:$BI251,1,MATCH(INDEX(Analysis!$C$7:$E$7,1,VALUE(MID(highlight_pick,2,1))),$1:$1,0)),INDEX(Analysis!$C$9:$E$9,1,VALUE(MID(highlight_pick,2,1))))),2,0))),0),0)</f>
        <v>0</v>
      </c>
      <c r="BH251" s="3">
        <f>IF(MID(highlight_pick,1,1)="#",IF(INDEX(Analysis!$C$10:$E$10,1,VALUE(MID(highlight_pick,2,1)))&lt;&gt;"",IF(INDEX($A251:$BI251,1,MATCH(INDEX(Analysis!$C$10:$E$10,1,VALUE(MID(highlight_pick,2,1))),$1:$1,0))="",0,IF(INDEX($A251:$BI251,1,MATCH(INDEX(Analysis!$C$10:$E$10,1,VALUE(MID(highlight_pick,2,1))),$1:$1,0))="Yes",1,IF(ISNUMBER(SEARCH(INDEX($A251:$BI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row>
    <row r="252" spans="1:61" x14ac:dyDescent="0.3">
      <c r="A252" s="19" t="s">
        <v>517</v>
      </c>
      <c r="B252" s="4" t="s">
        <v>247</v>
      </c>
      <c r="C252" s="4" t="s">
        <v>215</v>
      </c>
      <c r="D252" s="3" t="str">
        <f t="shared" ca="1" si="14"/>
        <v/>
      </c>
      <c r="I252" s="5" t="s">
        <v>1</v>
      </c>
      <c r="U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5"/>
        <v/>
      </c>
      <c r="AN252" s="73" t="str">
        <f>IF(OR(E252="",VLOOKUP(E$1,Services!$A$1:$B$19,2,0)="Exclude"),"",IF($D252=1,IF(OR(price_limit="",price_limit="No Limit"),IF(E252="Yes",1,2),IF(SUMIFS(WhatIf!$G:$G,WhatIf!$A:$A,E$1,WhatIf!$B:$B,E252)&lt;=price_limit,IF(E252="Yes",1,2),"")),""))</f>
        <v/>
      </c>
      <c r="AO252" s="73" t="str">
        <f>IF(OR(F252="",VLOOKUP(F$1,Services!$A$1:$B$19,2,0)="Exclude"),"",IF($D252=1,IF(OR(price_limit="",price_limit="No Limit"),IF(F252="Yes",1,2),IF(SUMIFS(WhatIf!$G:$G,WhatIf!$A:$A,F$1,WhatIf!$B:$B,F252)&lt;=price_limit,IF(F252="Yes",1,2),"")),""))</f>
        <v/>
      </c>
      <c r="AP252" s="73" t="str">
        <f>IF(OR(G252="",VLOOKUP(G$1,Services!$A$1:$B$19,2,0)="Exclude"),"",IF($D252=1,IF(OR(price_limit="",price_limit="No Limit"),IF(G252="Yes",1,2),IF(SUMIFS(WhatIf!$G:$G,WhatIf!$A:$A,G$1,WhatIf!$B:$B,G252)&lt;=price_limit,IF(G252="Yes",1,2),"")),""))</f>
        <v/>
      </c>
      <c r="AQ252" s="73" t="str">
        <f>IF(OR(H252="",VLOOKUP(H$1,Services!$A$1:$B$19,2,0)="Exclude"),"",IF($D252=1,IF(OR(price_limit="",price_limit="No Limit"),IF(H252="Yes",1,2),IF(SUMIFS(WhatIf!$G:$G,WhatIf!$A:$A,H$1,WhatIf!$B:$B,H252)&lt;=price_limit,IF(H252="Yes",1,2),"")),""))</f>
        <v/>
      </c>
      <c r="AR252" s="73" t="str">
        <f ca="1">IF(OR(I252="",VLOOKUP(I$1,Services!$A$1:$B$19,2,0)="Exclude"),"",IF($D252=1,IF(OR(price_limit="",price_limit="No Limit"),IF(I252="Yes",1,2),IF(SUMIFS(WhatIf!$G:$G,WhatIf!$A:$A,I$1,WhatIf!$B:$B,I252)&lt;=price_limit,IF(I252="Yes",1,2),"")),""))</f>
        <v/>
      </c>
      <c r="AS252" s="73" t="str">
        <f>IF(OR(J252="",VLOOKUP(J$1,Services!$A$1:$B$19,2,0)="Exclude"),"",IF($D252=1,IF(OR(price_limit="",price_limit="No Limit"),IF(J252="Yes",1,2),IF(SUMIFS(WhatIf!$G:$G,WhatIf!$A:$A,J$1,WhatIf!$B:$B,J252)&lt;=price_limit,IF(J252="Yes",1,2),"")),""))</f>
        <v/>
      </c>
      <c r="AT252" s="73" t="str">
        <f>IF(OR(K252="",VLOOKUP(K$1,Services!$A$1:$B$19,2,0)="Exclude"),"",IF($D252=1,IF(OR(price_limit="",price_limit="No Limit"),IF(K252="Yes",1,2),IF(SUMIFS(WhatIf!$G:$G,WhatIf!$A:$A,K$1,WhatIf!$B:$B,K252)&lt;=price_limit,IF(K252="Yes",1,2),"")),""))</f>
        <v/>
      </c>
      <c r="AU252" s="73" t="str">
        <f>IF(OR(L252="",VLOOKUP(L$1,Services!$A$1:$B$19,2,0)="Exclude"),"",IF($D252=1,IF(OR(price_limit="",price_limit="No Limit"),IF(L252="Yes",1,2),IF(SUMIFS(WhatIf!$G:$G,WhatIf!$A:$A,L$1,WhatIf!$B:$B,L252)&lt;=price_limit,IF(L252="Yes",1,2),"")),""))</f>
        <v/>
      </c>
      <c r="AV252" s="73" t="str">
        <f>IF(OR(M252="",VLOOKUP(M$1,Services!$A$1:$B$19,2,0)="Exclude"),"",IF($D252=1,IF(OR(price_limit="",price_limit="No Limit"),IF(M252="Yes",1,2),IF(SUMIFS(WhatIf!$G:$G,WhatIf!$A:$A,M$1,WhatIf!$B:$B,M252)&lt;=price_limit,IF(M252="Yes",1,2),"")),""))</f>
        <v/>
      </c>
      <c r="AW252" s="73" t="str">
        <f>IF(OR(N252="",VLOOKUP(N$1,Services!$A$1:$B$19,2,0)="Exclude"),"",IF($D252=1,IF(OR(price_limit="",price_limit="No Limit"),IF(N252="Yes",1,2),IF(SUMIFS(WhatIf!$G:$G,WhatIf!$A:$A,N$1,WhatIf!$B:$B,N252)&lt;=price_limit,IF(N252="Yes",1,2),"")),""))</f>
        <v/>
      </c>
      <c r="AX252" s="73" t="str">
        <f>IF(OR(O252="",VLOOKUP(O$1,Services!$A$1:$B$19,2,0)="Exclude"),"",IF($D252=1,IF(OR(price_limit="",price_limit="No Limit"),IF(O252="Yes",1,2),IF(SUMIFS(WhatIf!$G:$G,WhatIf!$A:$A,O$1,WhatIf!$B:$B,O252)&lt;=price_limit,IF(O252="Yes",1,2),"")),""))</f>
        <v/>
      </c>
      <c r="AY252" s="73" t="str">
        <f>IF(OR(P252="",VLOOKUP(P$1,Services!$A$1:$B$19,2,0)="Exclude"),"",IF($D252=1,IF(OR(price_limit="",price_limit="No Limit"),IF(P252="Yes",1,2),IF(SUMIFS(WhatIf!$G:$G,WhatIf!$A:$A,P$1,WhatIf!$B:$B,P252)&lt;=price_limit,IF(P252="Yes",1,2),"")),""))</f>
        <v/>
      </c>
      <c r="AZ252" s="73" t="str">
        <f>IF(OR(Q252="",VLOOKUP(Q$1,Services!$A$1:$B$19,2,0)="Exclude"),"",IF($D252=1,IF(OR(price_limit="",price_limit="No Limit"),IF(Q252="Yes",1,2),IF(SUMIFS(WhatIf!$G:$G,WhatIf!$A:$A,Q$1,WhatIf!$B:$B,Q252)&lt;=price_limit,IF(Q252="Yes",1,2),"")),""))</f>
        <v/>
      </c>
      <c r="BA252" s="73" t="str">
        <f>IF(OR(R252="",VLOOKUP(R$1,Services!$A$1:$B$19,2,0)="Exclude"),"",IF($D252=1,IF(OR(price_limit="",price_limit="No Limit"),IF(R252="Yes",1,2),IF(SUMIFS(WhatIf!$G:$G,WhatIf!$A:$A,R$1,WhatIf!$B:$B,R252)&lt;=price_limit,IF(R252="Yes",1,2),"")),""))</f>
        <v/>
      </c>
      <c r="BB252" s="73" t="str">
        <f>IF(OR(S252="",VLOOKUP(S$1,Services!$A$1:$B$19,2,0)="Exclude"),"",IF($D252=1,IF(OR(price_limit="",price_limit="No Limit"),IF(S252="Yes",1,2),IF(SUMIFS(WhatIf!$G:$G,WhatIf!$A:$A,S$1,WhatIf!$B:$B,S252)&lt;=price_limit,IF(S252="Yes",1,2),"")),""))</f>
        <v/>
      </c>
      <c r="BC252" s="73" t="str">
        <f>IF(OR(T252="",VLOOKUP(T$1,Services!$A$1:$B$19,2,0)="Exclude"),"",IF($D252=1,IF(OR(price_limit="",price_limit="No Limit"),IF(T252="Yes",1,2),IF(SUMIFS(WhatIf!$G:$G,WhatIf!$A:$A,T$1,WhatIf!$B:$B,T252)&lt;=price_limit,IF(T252="Yes",1,2),"")),""))</f>
        <v/>
      </c>
      <c r="BD252" s="73" t="str">
        <f ca="1">IF(OR(U252="",VLOOKUP(U$1,Services!$A$1:$B$19,2,0)="Exclude"),"",IF($D252=1,IF(OR(price_limit="",price_limit="No Limit"),IF(U252="Yes",1,2),IF(SUMIFS(WhatIf!$G:$G,WhatIf!$A:$A,U$1,WhatIf!$B:$B,U252)&lt;=price_limit,IF(U252="Yes",1,2),"")),""))</f>
        <v/>
      </c>
      <c r="BE252" s="3">
        <f t="shared" si="16"/>
        <v>0</v>
      </c>
      <c r="BF252" s="3">
        <f t="shared" si="17"/>
        <v>0</v>
      </c>
      <c r="BG252" s="3">
        <f>IF(MID(highlight_pick,1,1)="#",IF(INDEX(Analysis!$C$7:$E$7,1,VALUE(MID(highlight_pick,2,1)))&lt;&gt;"",IF(INDEX($A252:$BI252,1,MATCH(INDEX(Analysis!$C$7:$E$7,1,VALUE(MID(highlight_pick,2,1))),$1:$1,0))="",0,IF(INDEX($A252:$BI252,1,MATCH(INDEX(Analysis!$C$7:$E$7,1,VALUE(MID(highlight_pick,2,1))),$1:$1,0))="Yes",1,IF(ISNUMBER(SEARCH(INDEX($A252:$BI252,1,MATCH(INDEX(Analysis!$C$7:$E$7,1,VALUE(MID(highlight_pick,2,1))),$1:$1,0)),INDEX(Analysis!$C$9:$E$9,1,VALUE(MID(highlight_pick,2,1))))),2,0))),0),0)</f>
        <v>0</v>
      </c>
      <c r="BH252" s="3">
        <f>IF(MID(highlight_pick,1,1)="#",IF(INDEX(Analysis!$C$10:$E$10,1,VALUE(MID(highlight_pick,2,1)))&lt;&gt;"",IF(INDEX($A252:$BI252,1,MATCH(INDEX(Analysis!$C$10:$E$10,1,VALUE(MID(highlight_pick,2,1))),$1:$1,0))="",0,IF(INDEX($A252:$BI252,1,MATCH(INDEX(Analysis!$C$10:$E$10,1,VALUE(MID(highlight_pick,2,1))),$1:$1,0))="Yes",1,IF(ISNUMBER(SEARCH(INDEX($A252:$BI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row>
    <row r="253" spans="1:61" x14ac:dyDescent="0.3">
      <c r="A253" s="19" t="s">
        <v>518</v>
      </c>
      <c r="B253" s="4" t="s">
        <v>247</v>
      </c>
      <c r="C253" s="4" t="s">
        <v>215</v>
      </c>
      <c r="D253" s="3" t="str">
        <f t="shared" ca="1" si="14"/>
        <v/>
      </c>
      <c r="I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5"/>
        <v/>
      </c>
      <c r="AN253" s="73" t="str">
        <f>IF(OR(E253="",VLOOKUP(E$1,Services!$A$1:$B$19,2,0)="Exclude"),"",IF($D253=1,IF(OR(price_limit="",price_limit="No Limit"),IF(E253="Yes",1,2),IF(SUMIFS(WhatIf!$G:$G,WhatIf!$A:$A,E$1,WhatIf!$B:$B,E253)&lt;=price_limit,IF(E253="Yes",1,2),"")),""))</f>
        <v/>
      </c>
      <c r="AO253" s="73" t="str">
        <f>IF(OR(F253="",VLOOKUP(F$1,Services!$A$1:$B$19,2,0)="Exclude"),"",IF($D253=1,IF(OR(price_limit="",price_limit="No Limit"),IF(F253="Yes",1,2),IF(SUMIFS(WhatIf!$G:$G,WhatIf!$A:$A,F$1,WhatIf!$B:$B,F253)&lt;=price_limit,IF(F253="Yes",1,2),"")),""))</f>
        <v/>
      </c>
      <c r="AP253" s="73" t="str">
        <f>IF(OR(G253="",VLOOKUP(G$1,Services!$A$1:$B$19,2,0)="Exclude"),"",IF($D253=1,IF(OR(price_limit="",price_limit="No Limit"),IF(G253="Yes",1,2),IF(SUMIFS(WhatIf!$G:$G,WhatIf!$A:$A,G$1,WhatIf!$B:$B,G253)&lt;=price_limit,IF(G253="Yes",1,2),"")),""))</f>
        <v/>
      </c>
      <c r="AQ253" s="73" t="str">
        <f>IF(OR(H253="",VLOOKUP(H$1,Services!$A$1:$B$19,2,0)="Exclude"),"",IF($D253=1,IF(OR(price_limit="",price_limit="No Limit"),IF(H253="Yes",1,2),IF(SUMIFS(WhatIf!$G:$G,WhatIf!$A:$A,H$1,WhatIf!$B:$B,H253)&lt;=price_limit,IF(H253="Yes",1,2),"")),""))</f>
        <v/>
      </c>
      <c r="AR253" s="73" t="str">
        <f ca="1">IF(OR(I253="",VLOOKUP(I$1,Services!$A$1:$B$19,2,0)="Exclude"),"",IF($D253=1,IF(OR(price_limit="",price_limit="No Limit"),IF(I253="Yes",1,2),IF(SUMIFS(WhatIf!$G:$G,WhatIf!$A:$A,I$1,WhatIf!$B:$B,I253)&lt;=price_limit,IF(I253="Yes",1,2),"")),""))</f>
        <v/>
      </c>
      <c r="AS253" s="73" t="str">
        <f>IF(OR(J253="",VLOOKUP(J$1,Services!$A$1:$B$19,2,0)="Exclude"),"",IF($D253=1,IF(OR(price_limit="",price_limit="No Limit"),IF(J253="Yes",1,2),IF(SUMIFS(WhatIf!$G:$G,WhatIf!$A:$A,J$1,WhatIf!$B:$B,J253)&lt;=price_limit,IF(J253="Yes",1,2),"")),""))</f>
        <v/>
      </c>
      <c r="AT253" s="73" t="str">
        <f>IF(OR(K253="",VLOOKUP(K$1,Services!$A$1:$B$19,2,0)="Exclude"),"",IF($D253=1,IF(OR(price_limit="",price_limit="No Limit"),IF(K253="Yes",1,2),IF(SUMIFS(WhatIf!$G:$G,WhatIf!$A:$A,K$1,WhatIf!$B:$B,K253)&lt;=price_limit,IF(K253="Yes",1,2),"")),""))</f>
        <v/>
      </c>
      <c r="AU253" s="73" t="str">
        <f>IF(OR(L253="",VLOOKUP(L$1,Services!$A$1:$B$19,2,0)="Exclude"),"",IF($D253=1,IF(OR(price_limit="",price_limit="No Limit"),IF(L253="Yes",1,2),IF(SUMIFS(WhatIf!$G:$G,WhatIf!$A:$A,L$1,WhatIf!$B:$B,L253)&lt;=price_limit,IF(L253="Yes",1,2),"")),""))</f>
        <v/>
      </c>
      <c r="AV253" s="73" t="str">
        <f>IF(OR(M253="",VLOOKUP(M$1,Services!$A$1:$B$19,2,0)="Exclude"),"",IF($D253=1,IF(OR(price_limit="",price_limit="No Limit"),IF(M253="Yes",1,2),IF(SUMIFS(WhatIf!$G:$G,WhatIf!$A:$A,M$1,WhatIf!$B:$B,M253)&lt;=price_limit,IF(M253="Yes",1,2),"")),""))</f>
        <v/>
      </c>
      <c r="AW253" s="73" t="str">
        <f>IF(OR(N253="",VLOOKUP(N$1,Services!$A$1:$B$19,2,0)="Exclude"),"",IF($D253=1,IF(OR(price_limit="",price_limit="No Limit"),IF(N253="Yes",1,2),IF(SUMIFS(WhatIf!$G:$G,WhatIf!$A:$A,N$1,WhatIf!$B:$B,N253)&lt;=price_limit,IF(N253="Yes",1,2),"")),""))</f>
        <v/>
      </c>
      <c r="AX253" s="73" t="str">
        <f>IF(OR(O253="",VLOOKUP(O$1,Services!$A$1:$B$19,2,0)="Exclude"),"",IF($D253=1,IF(OR(price_limit="",price_limit="No Limit"),IF(O253="Yes",1,2),IF(SUMIFS(WhatIf!$G:$G,WhatIf!$A:$A,O$1,WhatIf!$B:$B,O253)&lt;=price_limit,IF(O253="Yes",1,2),"")),""))</f>
        <v/>
      </c>
      <c r="AY253" s="73" t="str">
        <f>IF(OR(P253="",VLOOKUP(P$1,Services!$A$1:$B$19,2,0)="Exclude"),"",IF($D253=1,IF(OR(price_limit="",price_limit="No Limit"),IF(P253="Yes",1,2),IF(SUMIFS(WhatIf!$G:$G,WhatIf!$A:$A,P$1,WhatIf!$B:$B,P253)&lt;=price_limit,IF(P253="Yes",1,2),"")),""))</f>
        <v/>
      </c>
      <c r="AZ253" s="73" t="str">
        <f>IF(OR(Q253="",VLOOKUP(Q$1,Services!$A$1:$B$19,2,0)="Exclude"),"",IF($D253=1,IF(OR(price_limit="",price_limit="No Limit"),IF(Q253="Yes",1,2),IF(SUMIFS(WhatIf!$G:$G,WhatIf!$A:$A,Q$1,WhatIf!$B:$B,Q253)&lt;=price_limit,IF(Q253="Yes",1,2),"")),""))</f>
        <v/>
      </c>
      <c r="BA253" s="73" t="str">
        <f>IF(OR(R253="",VLOOKUP(R$1,Services!$A$1:$B$19,2,0)="Exclude"),"",IF($D253=1,IF(OR(price_limit="",price_limit="No Limit"),IF(R253="Yes",1,2),IF(SUMIFS(WhatIf!$G:$G,WhatIf!$A:$A,R$1,WhatIf!$B:$B,R253)&lt;=price_limit,IF(R253="Yes",1,2),"")),""))</f>
        <v/>
      </c>
      <c r="BB253" s="73" t="str">
        <f>IF(OR(S253="",VLOOKUP(S$1,Services!$A$1:$B$19,2,0)="Exclude"),"",IF($D253=1,IF(OR(price_limit="",price_limit="No Limit"),IF(S253="Yes",1,2),IF(SUMIFS(WhatIf!$G:$G,WhatIf!$A:$A,S$1,WhatIf!$B:$B,S253)&lt;=price_limit,IF(S253="Yes",1,2),"")),""))</f>
        <v/>
      </c>
      <c r="BC253" s="73" t="str">
        <f>IF(OR(T253="",VLOOKUP(T$1,Services!$A$1:$B$19,2,0)="Exclude"),"",IF($D253=1,IF(OR(price_limit="",price_limit="No Limit"),IF(T253="Yes",1,2),IF(SUMIFS(WhatIf!$G:$G,WhatIf!$A:$A,T$1,WhatIf!$B:$B,T253)&lt;=price_limit,IF(T253="Yes",1,2),"")),""))</f>
        <v/>
      </c>
      <c r="BD253" s="73" t="str">
        <f>IF(OR(U253="",VLOOKUP(U$1,Services!$A$1:$B$19,2,0)="Exclude"),"",IF($D253=1,IF(OR(price_limit="",price_limit="No Limit"),IF(U253="Yes",1,2),IF(SUMIFS(WhatIf!$G:$G,WhatIf!$A:$A,U$1,WhatIf!$B:$B,U253)&lt;=price_limit,IF(U253="Yes",1,2),"")),""))</f>
        <v/>
      </c>
      <c r="BE253" s="3">
        <f t="shared" si="16"/>
        <v>0</v>
      </c>
      <c r="BF253" s="3">
        <f t="shared" si="17"/>
        <v>0</v>
      </c>
      <c r="BG253" s="3">
        <f>IF(MID(highlight_pick,1,1)="#",IF(INDEX(Analysis!$C$7:$E$7,1,VALUE(MID(highlight_pick,2,1)))&lt;&gt;"",IF(INDEX($A253:$BI253,1,MATCH(INDEX(Analysis!$C$7:$E$7,1,VALUE(MID(highlight_pick,2,1))),$1:$1,0))="",0,IF(INDEX($A253:$BI253,1,MATCH(INDEX(Analysis!$C$7:$E$7,1,VALUE(MID(highlight_pick,2,1))),$1:$1,0))="Yes",1,IF(ISNUMBER(SEARCH(INDEX($A253:$BI253,1,MATCH(INDEX(Analysis!$C$7:$E$7,1,VALUE(MID(highlight_pick,2,1))),$1:$1,0)),INDEX(Analysis!$C$9:$E$9,1,VALUE(MID(highlight_pick,2,1))))),2,0))),0),0)</f>
        <v>0</v>
      </c>
      <c r="BH253" s="3">
        <f>IF(MID(highlight_pick,1,1)="#",IF(INDEX(Analysis!$C$10:$E$10,1,VALUE(MID(highlight_pick,2,1)))&lt;&gt;"",IF(INDEX($A253:$BI253,1,MATCH(INDEX(Analysis!$C$10:$E$10,1,VALUE(MID(highlight_pick,2,1))),$1:$1,0))="",0,IF(INDEX($A253:$BI253,1,MATCH(INDEX(Analysis!$C$10:$E$10,1,VALUE(MID(highlight_pick,2,1))),$1:$1,0))="Yes",1,IF(ISNUMBER(SEARCH(INDEX($A253:$BI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row>
    <row r="254" spans="1:61" x14ac:dyDescent="0.3">
      <c r="A254" s="19" t="s">
        <v>50</v>
      </c>
      <c r="B254" s="4" t="s">
        <v>247</v>
      </c>
      <c r="C254" s="4" t="s">
        <v>223</v>
      </c>
      <c r="D254" s="3" t="str">
        <f t="shared" ref="D254:D316" ca="1" si="18">IF(BI254=0,"",IF(BI254&lt;=VALUE(MID(marker_pick,1,1)),1,""))</f>
        <v/>
      </c>
      <c r="G254" s="5" t="s">
        <v>531</v>
      </c>
      <c r="H254" s="5" t="s">
        <v>1</v>
      </c>
      <c r="I254" s="5" t="s">
        <v>1</v>
      </c>
      <c r="J254" s="5" t="s">
        <v>1</v>
      </c>
      <c r="K254" s="5" t="s">
        <v>1</v>
      </c>
      <c r="L254" s="5" t="s">
        <v>1</v>
      </c>
      <c r="M254" s="5" t="s">
        <v>1</v>
      </c>
      <c r="N254" s="5" t="s">
        <v>1</v>
      </c>
      <c r="O254" s="6" t="s">
        <v>1</v>
      </c>
      <c r="P254" s="6" t="s">
        <v>1</v>
      </c>
      <c r="Q254" s="6" t="s">
        <v>1</v>
      </c>
      <c r="R254" s="6" t="s">
        <v>1</v>
      </c>
      <c r="U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ref="AM254:AM316" ca="1" si="19">IF(SUM(V254:AL254)&gt;0,1,"")</f>
        <v/>
      </c>
      <c r="AN254" s="73" t="str">
        <f>IF(OR(E254="",VLOOKUP(E$1,Services!$A$1:$B$19,2,0)="Exclude"),"",IF($D254=1,IF(OR(price_limit="",price_limit="No Limit"),IF(E254="Yes",1,2),IF(SUMIFS(WhatIf!$G:$G,WhatIf!$A:$A,E$1,WhatIf!$B:$B,E254)&lt;=price_limit,IF(E254="Yes",1,2),"")),""))</f>
        <v/>
      </c>
      <c r="AO254" s="73" t="str">
        <f>IF(OR(F254="",VLOOKUP(F$1,Services!$A$1:$B$19,2,0)="Exclude"),"",IF($D254=1,IF(OR(price_limit="",price_limit="No Limit"),IF(F254="Yes",1,2),IF(SUMIFS(WhatIf!$G:$G,WhatIf!$A:$A,F$1,WhatIf!$B:$B,F254)&lt;=price_limit,IF(F254="Yes",1,2),"")),""))</f>
        <v/>
      </c>
      <c r="AP254" s="73" t="str">
        <f ca="1">IF(OR(G254="",VLOOKUP(G$1,Services!$A$1:$B$19,2,0)="Exclude"),"",IF($D254=1,IF(OR(price_limit="",price_limit="No Limit"),IF(G254="Yes",1,2),IF(SUMIFS(WhatIf!$G:$G,WhatIf!$A:$A,G$1,WhatIf!$B:$B,G254)&lt;=price_limit,IF(G254="Yes",1,2),"")),""))</f>
        <v/>
      </c>
      <c r="AQ254" s="73" t="str">
        <f ca="1">IF(OR(H254="",VLOOKUP(H$1,Services!$A$1:$B$19,2,0)="Exclude"),"",IF($D254=1,IF(OR(price_limit="",price_limit="No Limit"),IF(H254="Yes",1,2),IF(SUMIFS(WhatIf!$G:$G,WhatIf!$A:$A,H$1,WhatIf!$B:$B,H254)&lt;=price_limit,IF(H254="Yes",1,2),"")),""))</f>
        <v/>
      </c>
      <c r="AR254" s="73" t="str">
        <f ca="1">IF(OR(I254="",VLOOKUP(I$1,Services!$A$1:$B$19,2,0)="Exclude"),"",IF($D254=1,IF(OR(price_limit="",price_limit="No Limit"),IF(I254="Yes",1,2),IF(SUMIFS(WhatIf!$G:$G,WhatIf!$A:$A,I$1,WhatIf!$B:$B,I254)&lt;=price_limit,IF(I254="Yes",1,2),"")),""))</f>
        <v/>
      </c>
      <c r="AS254" s="73" t="str">
        <f ca="1">IF(OR(J254="",VLOOKUP(J$1,Services!$A$1:$B$19,2,0)="Exclude"),"",IF($D254=1,IF(OR(price_limit="",price_limit="No Limit"),IF(J254="Yes",1,2),IF(SUMIFS(WhatIf!$G:$G,WhatIf!$A:$A,J$1,WhatIf!$B:$B,J254)&lt;=price_limit,IF(J254="Yes",1,2),"")),""))</f>
        <v/>
      </c>
      <c r="AT254" s="73" t="str">
        <f ca="1">IF(OR(K254="",VLOOKUP(K$1,Services!$A$1:$B$19,2,0)="Exclude"),"",IF($D254=1,IF(OR(price_limit="",price_limit="No Limit"),IF(K254="Yes",1,2),IF(SUMIFS(WhatIf!$G:$G,WhatIf!$A:$A,K$1,WhatIf!$B:$B,K254)&lt;=price_limit,IF(K254="Yes",1,2),"")),""))</f>
        <v/>
      </c>
      <c r="AU254" s="73" t="str">
        <f ca="1">IF(OR(L254="",VLOOKUP(L$1,Services!$A$1:$B$19,2,0)="Exclude"),"",IF($D254=1,IF(OR(price_limit="",price_limit="No Limit"),IF(L254="Yes",1,2),IF(SUMIFS(WhatIf!$G:$G,WhatIf!$A:$A,L$1,WhatIf!$B:$B,L254)&lt;=price_limit,IF(L254="Yes",1,2),"")),""))</f>
        <v/>
      </c>
      <c r="AV254" s="73" t="str">
        <f ca="1">IF(OR(M254="",VLOOKUP(M$1,Services!$A$1:$B$19,2,0)="Exclude"),"",IF($D254=1,IF(OR(price_limit="",price_limit="No Limit"),IF(M254="Yes",1,2),IF(SUMIFS(WhatIf!$G:$G,WhatIf!$A:$A,M$1,WhatIf!$B:$B,M254)&lt;=price_limit,IF(M254="Yes",1,2),"")),""))</f>
        <v/>
      </c>
      <c r="AW254" s="73" t="str">
        <f ca="1">IF(OR(N254="",VLOOKUP(N$1,Services!$A$1:$B$19,2,0)="Exclude"),"",IF($D254=1,IF(OR(price_limit="",price_limit="No Limit"),IF(N254="Yes",1,2),IF(SUMIFS(WhatIf!$G:$G,WhatIf!$A:$A,N$1,WhatIf!$B:$B,N254)&lt;=price_limit,IF(N254="Yes",1,2),"")),""))</f>
        <v/>
      </c>
      <c r="AX254" s="73" t="str">
        <f ca="1">IF(OR(O254="",VLOOKUP(O$1,Services!$A$1:$B$19,2,0)="Exclude"),"",IF($D254=1,IF(OR(price_limit="",price_limit="No Limit"),IF(O254="Yes",1,2),IF(SUMIFS(WhatIf!$G:$G,WhatIf!$A:$A,O$1,WhatIf!$B:$B,O254)&lt;=price_limit,IF(O254="Yes",1,2),"")),""))</f>
        <v/>
      </c>
      <c r="AY254" s="73" t="str">
        <f ca="1">IF(OR(P254="",VLOOKUP(P$1,Services!$A$1:$B$19,2,0)="Exclude"),"",IF($D254=1,IF(OR(price_limit="",price_limit="No Limit"),IF(P254="Yes",1,2),IF(SUMIFS(WhatIf!$G:$G,WhatIf!$A:$A,P$1,WhatIf!$B:$B,P254)&lt;=price_limit,IF(P254="Yes",1,2),"")),""))</f>
        <v/>
      </c>
      <c r="AZ254" s="73" t="str">
        <f ca="1">IF(OR(Q254="",VLOOKUP(Q$1,Services!$A$1:$B$19,2,0)="Exclude"),"",IF($D254=1,IF(OR(price_limit="",price_limit="No Limit"),IF(Q254="Yes",1,2),IF(SUMIFS(WhatIf!$G:$G,WhatIf!$A:$A,Q$1,WhatIf!$B:$B,Q254)&lt;=price_limit,IF(Q254="Yes",1,2),"")),""))</f>
        <v/>
      </c>
      <c r="BA254" s="73" t="str">
        <f ca="1">IF(OR(R254="",VLOOKUP(R$1,Services!$A$1:$B$19,2,0)="Exclude"),"",IF($D254=1,IF(OR(price_limit="",price_limit="No Limit"),IF(R254="Yes",1,2),IF(SUMIFS(WhatIf!$G:$G,WhatIf!$A:$A,R$1,WhatIf!$B:$B,R254)&lt;=price_limit,IF(R254="Yes",1,2),"")),""))</f>
        <v/>
      </c>
      <c r="BB254" s="73" t="str">
        <f>IF(OR(S254="",VLOOKUP(S$1,Services!$A$1:$B$19,2,0)="Exclude"),"",IF($D254=1,IF(OR(price_limit="",price_limit="No Limit"),IF(S254="Yes",1,2),IF(SUMIFS(WhatIf!$G:$G,WhatIf!$A:$A,S$1,WhatIf!$B:$B,S254)&lt;=price_limit,IF(S254="Yes",1,2),"")),""))</f>
        <v/>
      </c>
      <c r="BC254" s="73" t="str">
        <f>IF(OR(T254="",VLOOKUP(T$1,Services!$A$1:$B$19,2,0)="Exclude"),"",IF($D254=1,IF(OR(price_limit="",price_limit="No Limit"),IF(T254="Yes",1,2),IF(SUMIFS(WhatIf!$G:$G,WhatIf!$A:$A,T$1,WhatIf!$B:$B,T254)&lt;=price_limit,IF(T254="Yes",1,2),"")),""))</f>
        <v/>
      </c>
      <c r="BD254" s="73" t="str">
        <f ca="1">IF(OR(U254="",VLOOKUP(U$1,Services!$A$1:$B$19,2,0)="Exclude"),"",IF($D254=1,IF(OR(price_limit="",price_limit="No Limit"),IF(U254="Yes",1,2),IF(SUMIFS(WhatIf!$G:$G,WhatIf!$A:$A,U$1,WhatIf!$B:$B,U254)&lt;=price_limit,IF(U254="Yes",1,2),"")),""))</f>
        <v/>
      </c>
      <c r="BE254" s="3">
        <f t="shared" ref="BE254:BE316" si="20">MAX(BF254:BH254)</f>
        <v>0</v>
      </c>
      <c r="BF254" s="3">
        <f t="shared" si="17"/>
        <v>0</v>
      </c>
      <c r="BG254" s="3">
        <f>IF(MID(highlight_pick,1,1)="#",IF(INDEX(Analysis!$C$7:$E$7,1,VALUE(MID(highlight_pick,2,1)))&lt;&gt;"",IF(INDEX($A254:$BI254,1,MATCH(INDEX(Analysis!$C$7:$E$7,1,VALUE(MID(highlight_pick,2,1))),$1:$1,0))="",0,IF(INDEX($A254:$BI254,1,MATCH(INDEX(Analysis!$C$7:$E$7,1,VALUE(MID(highlight_pick,2,1))),$1:$1,0))="Yes",1,IF(ISNUMBER(SEARCH(INDEX($A254:$BI254,1,MATCH(INDEX(Analysis!$C$7:$E$7,1,VALUE(MID(highlight_pick,2,1))),$1:$1,0)),INDEX(Analysis!$C$9:$E$9,1,VALUE(MID(highlight_pick,2,1))))),2,0))),0),0)</f>
        <v>0</v>
      </c>
      <c r="BH254" s="3">
        <f>IF(MID(highlight_pick,1,1)="#",IF(INDEX(Analysis!$C$10:$E$10,1,VALUE(MID(highlight_pick,2,1)))&lt;&gt;"",IF(INDEX($A254:$BI254,1,MATCH(INDEX(Analysis!$C$10:$E$10,1,VALUE(MID(highlight_pick,2,1))),$1:$1,0))="",0,IF(INDEX($A254:$BI254,1,MATCH(INDEX(Analysis!$C$10:$E$10,1,VALUE(MID(highlight_pick,2,1))),$1:$1,0))="Yes",1,IF(ISNUMBER(SEARCH(INDEX($A254:$BI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row>
    <row r="255" spans="1:61" ht="24.9" x14ac:dyDescent="0.3">
      <c r="A255" s="19" t="s">
        <v>51</v>
      </c>
      <c r="B255" s="4" t="s">
        <v>247</v>
      </c>
      <c r="C255" s="4" t="s">
        <v>291</v>
      </c>
      <c r="D255" s="3" t="str">
        <f t="shared" ca="1" si="18"/>
        <v/>
      </c>
      <c r="E255" s="5" t="s">
        <v>1</v>
      </c>
      <c r="F255" s="5" t="s">
        <v>529</v>
      </c>
      <c r="G255" s="5" t="s">
        <v>529</v>
      </c>
      <c r="H255" s="5" t="s">
        <v>1</v>
      </c>
      <c r="I255" s="5" t="s">
        <v>1</v>
      </c>
      <c r="J255" s="5" t="s">
        <v>1</v>
      </c>
      <c r="K255" s="5" t="s">
        <v>1</v>
      </c>
      <c r="L255" s="5" t="s">
        <v>1</v>
      </c>
      <c r="M255" s="5" t="s">
        <v>1</v>
      </c>
      <c r="N255" s="5" t="s">
        <v>1</v>
      </c>
      <c r="O255" s="6"/>
      <c r="P255" s="6"/>
      <c r="Q255" s="6"/>
      <c r="R255" s="6" t="s">
        <v>1</v>
      </c>
      <c r="S255" s="5" t="s">
        <v>1</v>
      </c>
      <c r="U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9"/>
        <v/>
      </c>
      <c r="AN255" s="73" t="str">
        <f ca="1">IF(OR(E255="",VLOOKUP(E$1,Services!$A$1:$B$19,2,0)="Exclude"),"",IF($D255=1,IF(OR(price_limit="",price_limit="No Limit"),IF(E255="Yes",1,2),IF(SUMIFS(WhatIf!$G:$G,WhatIf!$A:$A,E$1,WhatIf!$B:$B,E255)&lt;=price_limit,IF(E255="Yes",1,2),"")),""))</f>
        <v/>
      </c>
      <c r="AO255" s="73" t="str">
        <f ca="1">IF(OR(F255="",VLOOKUP(F$1,Services!$A$1:$B$19,2,0)="Exclude"),"",IF($D255=1,IF(OR(price_limit="",price_limit="No Limit"),IF(F255="Yes",1,2),IF(SUMIFS(WhatIf!$G:$G,WhatIf!$A:$A,F$1,WhatIf!$B:$B,F255)&lt;=price_limit,IF(F255="Yes",1,2),"")),""))</f>
        <v/>
      </c>
      <c r="AP255" s="73" t="str">
        <f ca="1">IF(OR(G255="",VLOOKUP(G$1,Services!$A$1:$B$19,2,0)="Exclude"),"",IF($D255=1,IF(OR(price_limit="",price_limit="No Limit"),IF(G255="Yes",1,2),IF(SUMIFS(WhatIf!$G:$G,WhatIf!$A:$A,G$1,WhatIf!$B:$B,G255)&lt;=price_limit,IF(G255="Yes",1,2),"")),""))</f>
        <v/>
      </c>
      <c r="AQ255" s="73" t="str">
        <f ca="1">IF(OR(H255="",VLOOKUP(H$1,Services!$A$1:$B$19,2,0)="Exclude"),"",IF($D255=1,IF(OR(price_limit="",price_limit="No Limit"),IF(H255="Yes",1,2),IF(SUMIFS(WhatIf!$G:$G,WhatIf!$A:$A,H$1,WhatIf!$B:$B,H255)&lt;=price_limit,IF(H255="Yes",1,2),"")),""))</f>
        <v/>
      </c>
      <c r="AR255" s="73" t="str">
        <f ca="1">IF(OR(I255="",VLOOKUP(I$1,Services!$A$1:$B$19,2,0)="Exclude"),"",IF($D255=1,IF(OR(price_limit="",price_limit="No Limit"),IF(I255="Yes",1,2),IF(SUMIFS(WhatIf!$G:$G,WhatIf!$A:$A,I$1,WhatIf!$B:$B,I255)&lt;=price_limit,IF(I255="Yes",1,2),"")),""))</f>
        <v/>
      </c>
      <c r="AS255" s="73" t="str">
        <f ca="1">IF(OR(J255="",VLOOKUP(J$1,Services!$A$1:$B$19,2,0)="Exclude"),"",IF($D255=1,IF(OR(price_limit="",price_limit="No Limit"),IF(J255="Yes",1,2),IF(SUMIFS(WhatIf!$G:$G,WhatIf!$A:$A,J$1,WhatIf!$B:$B,J255)&lt;=price_limit,IF(J255="Yes",1,2),"")),""))</f>
        <v/>
      </c>
      <c r="AT255" s="73" t="str">
        <f ca="1">IF(OR(K255="",VLOOKUP(K$1,Services!$A$1:$B$19,2,0)="Exclude"),"",IF($D255=1,IF(OR(price_limit="",price_limit="No Limit"),IF(K255="Yes",1,2),IF(SUMIFS(WhatIf!$G:$G,WhatIf!$A:$A,K$1,WhatIf!$B:$B,K255)&lt;=price_limit,IF(K255="Yes",1,2),"")),""))</f>
        <v/>
      </c>
      <c r="AU255" s="73" t="str">
        <f ca="1">IF(OR(L255="",VLOOKUP(L$1,Services!$A$1:$B$19,2,0)="Exclude"),"",IF($D255=1,IF(OR(price_limit="",price_limit="No Limit"),IF(L255="Yes",1,2),IF(SUMIFS(WhatIf!$G:$G,WhatIf!$A:$A,L$1,WhatIf!$B:$B,L255)&lt;=price_limit,IF(L255="Yes",1,2),"")),""))</f>
        <v/>
      </c>
      <c r="AV255" s="73" t="str">
        <f ca="1">IF(OR(M255="",VLOOKUP(M$1,Services!$A$1:$B$19,2,0)="Exclude"),"",IF($D255=1,IF(OR(price_limit="",price_limit="No Limit"),IF(M255="Yes",1,2),IF(SUMIFS(WhatIf!$G:$G,WhatIf!$A:$A,M$1,WhatIf!$B:$B,M255)&lt;=price_limit,IF(M255="Yes",1,2),"")),""))</f>
        <v/>
      </c>
      <c r="AW255" s="73" t="str">
        <f ca="1">IF(OR(N255="",VLOOKUP(N$1,Services!$A$1:$B$19,2,0)="Exclude"),"",IF($D255=1,IF(OR(price_limit="",price_limit="No Limit"),IF(N255="Yes",1,2),IF(SUMIFS(WhatIf!$G:$G,WhatIf!$A:$A,N$1,WhatIf!$B:$B,N255)&lt;=price_limit,IF(N255="Yes",1,2),"")),""))</f>
        <v/>
      </c>
      <c r="AX255" s="73" t="str">
        <f>IF(OR(O255="",VLOOKUP(O$1,Services!$A$1:$B$19,2,0)="Exclude"),"",IF($D255=1,IF(OR(price_limit="",price_limit="No Limit"),IF(O255="Yes",1,2),IF(SUMIFS(WhatIf!$G:$G,WhatIf!$A:$A,O$1,WhatIf!$B:$B,O255)&lt;=price_limit,IF(O255="Yes",1,2),"")),""))</f>
        <v/>
      </c>
      <c r="AY255" s="73" t="str">
        <f>IF(OR(P255="",VLOOKUP(P$1,Services!$A$1:$B$19,2,0)="Exclude"),"",IF($D255=1,IF(OR(price_limit="",price_limit="No Limit"),IF(P255="Yes",1,2),IF(SUMIFS(WhatIf!$G:$G,WhatIf!$A:$A,P$1,WhatIf!$B:$B,P255)&lt;=price_limit,IF(P255="Yes",1,2),"")),""))</f>
        <v/>
      </c>
      <c r="AZ255" s="73" t="str">
        <f>IF(OR(Q255="",VLOOKUP(Q$1,Services!$A$1:$B$19,2,0)="Exclude"),"",IF($D255=1,IF(OR(price_limit="",price_limit="No Limit"),IF(Q255="Yes",1,2),IF(SUMIFS(WhatIf!$G:$G,WhatIf!$A:$A,Q$1,WhatIf!$B:$B,Q255)&lt;=price_limit,IF(Q255="Yes",1,2),"")),""))</f>
        <v/>
      </c>
      <c r="BA255" s="73" t="str">
        <f ca="1">IF(OR(R255="",VLOOKUP(R$1,Services!$A$1:$B$19,2,0)="Exclude"),"",IF($D255=1,IF(OR(price_limit="",price_limit="No Limit"),IF(R255="Yes",1,2),IF(SUMIFS(WhatIf!$G:$G,WhatIf!$A:$A,R$1,WhatIf!$B:$B,R255)&lt;=price_limit,IF(R255="Yes",1,2),"")),""))</f>
        <v/>
      </c>
      <c r="BB255" s="73" t="str">
        <f ca="1">IF(OR(S255="",VLOOKUP(S$1,Services!$A$1:$B$19,2,0)="Exclude"),"",IF($D255=1,IF(OR(price_limit="",price_limit="No Limit"),IF(S255="Yes",1,2),IF(SUMIFS(WhatIf!$G:$G,WhatIf!$A:$A,S$1,WhatIf!$B:$B,S255)&lt;=price_limit,IF(S255="Yes",1,2),"")),""))</f>
        <v/>
      </c>
      <c r="BC255" s="73" t="str">
        <f>IF(OR(T255="",VLOOKUP(T$1,Services!$A$1:$B$19,2,0)="Exclude"),"",IF($D255=1,IF(OR(price_limit="",price_limit="No Limit"),IF(T255="Yes",1,2),IF(SUMIFS(WhatIf!$G:$G,WhatIf!$A:$A,T$1,WhatIf!$B:$B,T255)&lt;=price_limit,IF(T255="Yes",1,2),"")),""))</f>
        <v/>
      </c>
      <c r="BD255" s="73" t="str">
        <f ca="1">IF(OR(U255="",VLOOKUP(U$1,Services!$A$1:$B$19,2,0)="Exclude"),"",IF($D255=1,IF(OR(price_limit="",price_limit="No Limit"),IF(U255="Yes",1,2),IF(SUMIFS(WhatIf!$G:$G,WhatIf!$A:$A,U$1,WhatIf!$B:$B,U255)&lt;=price_limit,IF(U255="Yes",1,2),"")),""))</f>
        <v/>
      </c>
      <c r="BE255" s="3">
        <f t="shared" si="20"/>
        <v>0</v>
      </c>
      <c r="BF255" s="3">
        <f t="shared" si="17"/>
        <v>0</v>
      </c>
      <c r="BG255" s="3">
        <f>IF(MID(highlight_pick,1,1)="#",IF(INDEX(Analysis!$C$7:$E$7,1,VALUE(MID(highlight_pick,2,1)))&lt;&gt;"",IF(INDEX($A255:$BI255,1,MATCH(INDEX(Analysis!$C$7:$E$7,1,VALUE(MID(highlight_pick,2,1))),$1:$1,0))="",0,IF(INDEX($A255:$BI255,1,MATCH(INDEX(Analysis!$C$7:$E$7,1,VALUE(MID(highlight_pick,2,1))),$1:$1,0))="Yes",1,IF(ISNUMBER(SEARCH(INDEX($A255:$BI255,1,MATCH(INDEX(Analysis!$C$7:$E$7,1,VALUE(MID(highlight_pick,2,1))),$1:$1,0)),INDEX(Analysis!$C$9:$E$9,1,VALUE(MID(highlight_pick,2,1))))),2,0))),0),0)</f>
        <v>0</v>
      </c>
      <c r="BH255" s="3">
        <f>IF(MID(highlight_pick,1,1)="#",IF(INDEX(Analysis!$C$10:$E$10,1,VALUE(MID(highlight_pick,2,1)))&lt;&gt;"",IF(INDEX($A255:$BI255,1,MATCH(INDEX(Analysis!$C$10:$E$10,1,VALUE(MID(highlight_pick,2,1))),$1:$1,0))="",0,IF(INDEX($A255:$BI255,1,MATCH(INDEX(Analysis!$C$10:$E$10,1,VALUE(MID(highlight_pick,2,1))),$1:$1,0))="Yes",1,IF(ISNUMBER(SEARCH(INDEX($A255:$BI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row>
    <row r="256" spans="1:61" x14ac:dyDescent="0.3">
      <c r="A256" s="19" t="s">
        <v>126</v>
      </c>
      <c r="B256" s="4" t="s">
        <v>247</v>
      </c>
      <c r="C256" s="4" t="s">
        <v>479</v>
      </c>
      <c r="D256" s="3" t="str">
        <f t="shared" ca="1" si="18"/>
        <v/>
      </c>
      <c r="E256" s="5" t="s">
        <v>1</v>
      </c>
      <c r="H256" s="6"/>
      <c r="I256" s="6"/>
      <c r="L256" s="5" t="s">
        <v>1</v>
      </c>
      <c r="M256" s="5" t="s">
        <v>1</v>
      </c>
      <c r="R256" s="5" t="s">
        <v>856</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9"/>
        <v/>
      </c>
      <c r="AN256" s="73" t="str">
        <f ca="1">IF(OR(E256="",VLOOKUP(E$1,Services!$A$1:$B$19,2,0)="Exclude"),"",IF($D256=1,IF(OR(price_limit="",price_limit="No Limit"),IF(E256="Yes",1,2),IF(SUMIFS(WhatIf!$G:$G,WhatIf!$A:$A,E$1,WhatIf!$B:$B,E256)&lt;=price_limit,IF(E256="Yes",1,2),"")),""))</f>
        <v/>
      </c>
      <c r="AO256" s="73" t="str">
        <f>IF(OR(F256="",VLOOKUP(F$1,Services!$A$1:$B$19,2,0)="Exclude"),"",IF($D256=1,IF(OR(price_limit="",price_limit="No Limit"),IF(F256="Yes",1,2),IF(SUMIFS(WhatIf!$G:$G,WhatIf!$A:$A,F$1,WhatIf!$B:$B,F256)&lt;=price_limit,IF(F256="Yes",1,2),"")),""))</f>
        <v/>
      </c>
      <c r="AP256" s="73" t="str">
        <f>IF(OR(G256="",VLOOKUP(G$1,Services!$A$1:$B$19,2,0)="Exclude"),"",IF($D256=1,IF(OR(price_limit="",price_limit="No Limit"),IF(G256="Yes",1,2),IF(SUMIFS(WhatIf!$G:$G,WhatIf!$A:$A,G$1,WhatIf!$B:$B,G256)&lt;=price_limit,IF(G256="Yes",1,2),"")),""))</f>
        <v/>
      </c>
      <c r="AQ256" s="73" t="str">
        <f>IF(OR(H256="",VLOOKUP(H$1,Services!$A$1:$B$19,2,0)="Exclude"),"",IF($D256=1,IF(OR(price_limit="",price_limit="No Limit"),IF(H256="Yes",1,2),IF(SUMIFS(WhatIf!$G:$G,WhatIf!$A:$A,H$1,WhatIf!$B:$B,H256)&lt;=price_limit,IF(H256="Yes",1,2),"")),""))</f>
        <v/>
      </c>
      <c r="AR256" s="73" t="str">
        <f>IF(OR(I256="",VLOOKUP(I$1,Services!$A$1:$B$19,2,0)="Exclude"),"",IF($D256=1,IF(OR(price_limit="",price_limit="No Limit"),IF(I256="Yes",1,2),IF(SUMIFS(WhatIf!$G:$G,WhatIf!$A:$A,I$1,WhatIf!$B:$B,I256)&lt;=price_limit,IF(I256="Yes",1,2),"")),""))</f>
        <v/>
      </c>
      <c r="AS256" s="73" t="str">
        <f>IF(OR(J256="",VLOOKUP(J$1,Services!$A$1:$B$19,2,0)="Exclude"),"",IF($D256=1,IF(OR(price_limit="",price_limit="No Limit"),IF(J256="Yes",1,2),IF(SUMIFS(WhatIf!$G:$G,WhatIf!$A:$A,J$1,WhatIf!$B:$B,J256)&lt;=price_limit,IF(J256="Yes",1,2),"")),""))</f>
        <v/>
      </c>
      <c r="AT256" s="73" t="str">
        <f>IF(OR(K256="",VLOOKUP(K$1,Services!$A$1:$B$19,2,0)="Exclude"),"",IF($D256=1,IF(OR(price_limit="",price_limit="No Limit"),IF(K256="Yes",1,2),IF(SUMIFS(WhatIf!$G:$G,WhatIf!$A:$A,K$1,WhatIf!$B:$B,K256)&lt;=price_limit,IF(K256="Yes",1,2),"")),""))</f>
        <v/>
      </c>
      <c r="AU256" s="73" t="str">
        <f ca="1">IF(OR(L256="",VLOOKUP(L$1,Services!$A$1:$B$19,2,0)="Exclude"),"",IF($D256=1,IF(OR(price_limit="",price_limit="No Limit"),IF(L256="Yes",1,2),IF(SUMIFS(WhatIf!$G:$G,WhatIf!$A:$A,L$1,WhatIf!$B:$B,L256)&lt;=price_limit,IF(L256="Yes",1,2),"")),""))</f>
        <v/>
      </c>
      <c r="AV256" s="73" t="str">
        <f ca="1">IF(OR(M256="",VLOOKUP(M$1,Services!$A$1:$B$19,2,0)="Exclude"),"",IF($D256=1,IF(OR(price_limit="",price_limit="No Limit"),IF(M256="Yes",1,2),IF(SUMIFS(WhatIf!$G:$G,WhatIf!$A:$A,M$1,WhatIf!$B:$B,M256)&lt;=price_limit,IF(M256="Yes",1,2),"")),""))</f>
        <v/>
      </c>
      <c r="AW256" s="73" t="str">
        <f>IF(OR(N256="",VLOOKUP(N$1,Services!$A$1:$B$19,2,0)="Exclude"),"",IF($D256=1,IF(OR(price_limit="",price_limit="No Limit"),IF(N256="Yes",1,2),IF(SUMIFS(WhatIf!$G:$G,WhatIf!$A:$A,N$1,WhatIf!$B:$B,N256)&lt;=price_limit,IF(N256="Yes",1,2),"")),""))</f>
        <v/>
      </c>
      <c r="AX256" s="73" t="str">
        <f>IF(OR(O256="",VLOOKUP(O$1,Services!$A$1:$B$19,2,0)="Exclude"),"",IF($D256=1,IF(OR(price_limit="",price_limit="No Limit"),IF(O256="Yes",1,2),IF(SUMIFS(WhatIf!$G:$G,WhatIf!$A:$A,O$1,WhatIf!$B:$B,O256)&lt;=price_limit,IF(O256="Yes",1,2),"")),""))</f>
        <v/>
      </c>
      <c r="AY256" s="73" t="str">
        <f>IF(OR(P256="",VLOOKUP(P$1,Services!$A$1:$B$19,2,0)="Exclude"),"",IF($D256=1,IF(OR(price_limit="",price_limit="No Limit"),IF(P256="Yes",1,2),IF(SUMIFS(WhatIf!$G:$G,WhatIf!$A:$A,P$1,WhatIf!$B:$B,P256)&lt;=price_limit,IF(P256="Yes",1,2),"")),""))</f>
        <v/>
      </c>
      <c r="AZ256" s="73" t="str">
        <f>IF(OR(Q256="",VLOOKUP(Q$1,Services!$A$1:$B$19,2,0)="Exclude"),"",IF($D256=1,IF(OR(price_limit="",price_limit="No Limit"),IF(Q256="Yes",1,2),IF(SUMIFS(WhatIf!$G:$G,WhatIf!$A:$A,Q$1,WhatIf!$B:$B,Q256)&lt;=price_limit,IF(Q256="Yes",1,2),"")),""))</f>
        <v/>
      </c>
      <c r="BA256" s="73" t="str">
        <f ca="1">IF(OR(R256="",VLOOKUP(R$1,Services!$A$1:$B$19,2,0)="Exclude"),"",IF($D256=1,IF(OR(price_limit="",price_limit="No Limit"),IF(R256="Yes",1,2),IF(SUMIFS(WhatIf!$G:$G,WhatIf!$A:$A,R$1,WhatIf!$B:$B,R256)&lt;=price_limit,IF(R256="Yes",1,2),"")),""))</f>
        <v/>
      </c>
      <c r="BB256" s="73" t="str">
        <f>IF(OR(S256="",VLOOKUP(S$1,Services!$A$1:$B$19,2,0)="Exclude"),"",IF($D256=1,IF(OR(price_limit="",price_limit="No Limit"),IF(S256="Yes",1,2),IF(SUMIFS(WhatIf!$G:$G,WhatIf!$A:$A,S$1,WhatIf!$B:$B,S256)&lt;=price_limit,IF(S256="Yes",1,2),"")),""))</f>
        <v/>
      </c>
      <c r="BC256" s="73" t="str">
        <f>IF(OR(T256="",VLOOKUP(T$1,Services!$A$1:$B$19,2,0)="Exclude"),"",IF($D256=1,IF(OR(price_limit="",price_limit="No Limit"),IF(T256="Yes",1,2),IF(SUMIFS(WhatIf!$G:$G,WhatIf!$A:$A,T$1,WhatIf!$B:$B,T256)&lt;=price_limit,IF(T256="Yes",1,2),"")),""))</f>
        <v/>
      </c>
      <c r="BD256" s="73" t="str">
        <f>IF(OR(U256="",VLOOKUP(U$1,Services!$A$1:$B$19,2,0)="Exclude"),"",IF($D256=1,IF(OR(price_limit="",price_limit="No Limit"),IF(U256="Yes",1,2),IF(SUMIFS(WhatIf!$G:$G,WhatIf!$A:$A,U$1,WhatIf!$B:$B,U256)&lt;=price_limit,IF(U256="Yes",1,2),"")),""))</f>
        <v/>
      </c>
      <c r="BE256" s="3">
        <f t="shared" si="20"/>
        <v>0</v>
      </c>
      <c r="BF256" s="3">
        <f t="shared" si="17"/>
        <v>0</v>
      </c>
      <c r="BG256" s="3">
        <f>IF(MID(highlight_pick,1,1)="#",IF(INDEX(Analysis!$C$7:$E$7,1,VALUE(MID(highlight_pick,2,1)))&lt;&gt;"",IF(INDEX($A256:$BI256,1,MATCH(INDEX(Analysis!$C$7:$E$7,1,VALUE(MID(highlight_pick,2,1))),$1:$1,0))="",0,IF(INDEX($A256:$BI256,1,MATCH(INDEX(Analysis!$C$7:$E$7,1,VALUE(MID(highlight_pick,2,1))),$1:$1,0))="Yes",1,IF(ISNUMBER(SEARCH(INDEX($A256:$BI256,1,MATCH(INDEX(Analysis!$C$7:$E$7,1,VALUE(MID(highlight_pick,2,1))),$1:$1,0)),INDEX(Analysis!$C$9:$E$9,1,VALUE(MID(highlight_pick,2,1))))),2,0))),0),0)</f>
        <v>0</v>
      </c>
      <c r="BH256" s="3">
        <f>IF(MID(highlight_pick,1,1)="#",IF(INDEX(Analysis!$C$10:$E$10,1,VALUE(MID(highlight_pick,2,1)))&lt;&gt;"",IF(INDEX($A256:$BI256,1,MATCH(INDEX(Analysis!$C$10:$E$10,1,VALUE(MID(highlight_pick,2,1))),$1:$1,0))="",0,IF(INDEX($A256:$BI256,1,MATCH(INDEX(Analysis!$C$10:$E$10,1,VALUE(MID(highlight_pick,2,1))),$1:$1,0))="Yes",1,IF(ISNUMBER(SEARCH(INDEX($A256:$BI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row>
    <row r="257" spans="1:61" x14ac:dyDescent="0.3">
      <c r="A257" s="19" t="s">
        <v>127</v>
      </c>
      <c r="B257" s="4" t="s">
        <v>247</v>
      </c>
      <c r="C257" s="4" t="s">
        <v>479</v>
      </c>
      <c r="D257" s="3" t="str">
        <f t="shared" ca="1" si="18"/>
        <v/>
      </c>
      <c r="E257" s="5" t="s">
        <v>1</v>
      </c>
      <c r="R257" s="5" t="s">
        <v>856</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9"/>
        <v/>
      </c>
      <c r="AN257" s="73" t="str">
        <f ca="1">IF(OR(E257="",VLOOKUP(E$1,Services!$A$1:$B$19,2,0)="Exclude"),"",IF($D257=1,IF(OR(price_limit="",price_limit="No Limit"),IF(E257="Yes",1,2),IF(SUMIFS(WhatIf!$G:$G,WhatIf!$A:$A,E$1,WhatIf!$B:$B,E257)&lt;=price_limit,IF(E257="Yes",1,2),"")),""))</f>
        <v/>
      </c>
      <c r="AO257" s="73" t="str">
        <f>IF(OR(F257="",VLOOKUP(F$1,Services!$A$1:$B$19,2,0)="Exclude"),"",IF($D257=1,IF(OR(price_limit="",price_limit="No Limit"),IF(F257="Yes",1,2),IF(SUMIFS(WhatIf!$G:$G,WhatIf!$A:$A,F$1,WhatIf!$B:$B,F257)&lt;=price_limit,IF(F257="Yes",1,2),"")),""))</f>
        <v/>
      </c>
      <c r="AP257" s="73" t="str">
        <f>IF(OR(G257="",VLOOKUP(G$1,Services!$A$1:$B$19,2,0)="Exclude"),"",IF($D257=1,IF(OR(price_limit="",price_limit="No Limit"),IF(G257="Yes",1,2),IF(SUMIFS(WhatIf!$G:$G,WhatIf!$A:$A,G$1,WhatIf!$B:$B,G257)&lt;=price_limit,IF(G257="Yes",1,2),"")),""))</f>
        <v/>
      </c>
      <c r="AQ257" s="73" t="str">
        <f>IF(OR(H257="",VLOOKUP(H$1,Services!$A$1:$B$19,2,0)="Exclude"),"",IF($D257=1,IF(OR(price_limit="",price_limit="No Limit"),IF(H257="Yes",1,2),IF(SUMIFS(WhatIf!$G:$G,WhatIf!$A:$A,H$1,WhatIf!$B:$B,H257)&lt;=price_limit,IF(H257="Yes",1,2),"")),""))</f>
        <v/>
      </c>
      <c r="AR257" s="73" t="str">
        <f>IF(OR(I257="",VLOOKUP(I$1,Services!$A$1:$B$19,2,0)="Exclude"),"",IF($D257=1,IF(OR(price_limit="",price_limit="No Limit"),IF(I257="Yes",1,2),IF(SUMIFS(WhatIf!$G:$G,WhatIf!$A:$A,I$1,WhatIf!$B:$B,I257)&lt;=price_limit,IF(I257="Yes",1,2),"")),""))</f>
        <v/>
      </c>
      <c r="AS257" s="73" t="str">
        <f>IF(OR(J257="",VLOOKUP(J$1,Services!$A$1:$B$19,2,0)="Exclude"),"",IF($D257=1,IF(OR(price_limit="",price_limit="No Limit"),IF(J257="Yes",1,2),IF(SUMIFS(WhatIf!$G:$G,WhatIf!$A:$A,J$1,WhatIf!$B:$B,J257)&lt;=price_limit,IF(J257="Yes",1,2),"")),""))</f>
        <v/>
      </c>
      <c r="AT257" s="73" t="str">
        <f>IF(OR(K257="",VLOOKUP(K$1,Services!$A$1:$B$19,2,0)="Exclude"),"",IF($D257=1,IF(OR(price_limit="",price_limit="No Limit"),IF(K257="Yes",1,2),IF(SUMIFS(WhatIf!$G:$G,WhatIf!$A:$A,K$1,WhatIf!$B:$B,K257)&lt;=price_limit,IF(K257="Yes",1,2),"")),""))</f>
        <v/>
      </c>
      <c r="AU257" s="73" t="str">
        <f>IF(OR(L257="",VLOOKUP(L$1,Services!$A$1:$B$19,2,0)="Exclude"),"",IF($D257=1,IF(OR(price_limit="",price_limit="No Limit"),IF(L257="Yes",1,2),IF(SUMIFS(WhatIf!$G:$G,WhatIf!$A:$A,L$1,WhatIf!$B:$B,L257)&lt;=price_limit,IF(L257="Yes",1,2),"")),""))</f>
        <v/>
      </c>
      <c r="AV257" s="73" t="str">
        <f>IF(OR(M257="",VLOOKUP(M$1,Services!$A$1:$B$19,2,0)="Exclude"),"",IF($D257=1,IF(OR(price_limit="",price_limit="No Limit"),IF(M257="Yes",1,2),IF(SUMIFS(WhatIf!$G:$G,WhatIf!$A:$A,M$1,WhatIf!$B:$B,M257)&lt;=price_limit,IF(M257="Yes",1,2),"")),""))</f>
        <v/>
      </c>
      <c r="AW257" s="73" t="str">
        <f>IF(OR(N257="",VLOOKUP(N$1,Services!$A$1:$B$19,2,0)="Exclude"),"",IF($D257=1,IF(OR(price_limit="",price_limit="No Limit"),IF(N257="Yes",1,2),IF(SUMIFS(WhatIf!$G:$G,WhatIf!$A:$A,N$1,WhatIf!$B:$B,N257)&lt;=price_limit,IF(N257="Yes",1,2),"")),""))</f>
        <v/>
      </c>
      <c r="AX257" s="73" t="str">
        <f>IF(OR(O257="",VLOOKUP(O$1,Services!$A$1:$B$19,2,0)="Exclude"),"",IF($D257=1,IF(OR(price_limit="",price_limit="No Limit"),IF(O257="Yes",1,2),IF(SUMIFS(WhatIf!$G:$G,WhatIf!$A:$A,O$1,WhatIf!$B:$B,O257)&lt;=price_limit,IF(O257="Yes",1,2),"")),""))</f>
        <v/>
      </c>
      <c r="AY257" s="73" t="str">
        <f>IF(OR(P257="",VLOOKUP(P$1,Services!$A$1:$B$19,2,0)="Exclude"),"",IF($D257=1,IF(OR(price_limit="",price_limit="No Limit"),IF(P257="Yes",1,2),IF(SUMIFS(WhatIf!$G:$G,WhatIf!$A:$A,P$1,WhatIf!$B:$B,P257)&lt;=price_limit,IF(P257="Yes",1,2),"")),""))</f>
        <v/>
      </c>
      <c r="AZ257" s="73" t="str">
        <f>IF(OR(Q257="",VLOOKUP(Q$1,Services!$A$1:$B$19,2,0)="Exclude"),"",IF($D257=1,IF(OR(price_limit="",price_limit="No Limit"),IF(Q257="Yes",1,2),IF(SUMIFS(WhatIf!$G:$G,WhatIf!$A:$A,Q$1,WhatIf!$B:$B,Q257)&lt;=price_limit,IF(Q257="Yes",1,2),"")),""))</f>
        <v/>
      </c>
      <c r="BA257" s="73" t="str">
        <f ca="1">IF(OR(R257="",VLOOKUP(R$1,Services!$A$1:$B$19,2,0)="Exclude"),"",IF($D257=1,IF(OR(price_limit="",price_limit="No Limit"),IF(R257="Yes",1,2),IF(SUMIFS(WhatIf!$G:$G,WhatIf!$A:$A,R$1,WhatIf!$B:$B,R257)&lt;=price_limit,IF(R257="Yes",1,2),"")),""))</f>
        <v/>
      </c>
      <c r="BB257" s="73" t="str">
        <f>IF(OR(S257="",VLOOKUP(S$1,Services!$A$1:$B$19,2,0)="Exclude"),"",IF($D257=1,IF(OR(price_limit="",price_limit="No Limit"),IF(S257="Yes",1,2),IF(SUMIFS(WhatIf!$G:$G,WhatIf!$A:$A,S$1,WhatIf!$B:$B,S257)&lt;=price_limit,IF(S257="Yes",1,2),"")),""))</f>
        <v/>
      </c>
      <c r="BC257" s="73" t="str">
        <f>IF(OR(T257="",VLOOKUP(T$1,Services!$A$1:$B$19,2,0)="Exclude"),"",IF($D257=1,IF(OR(price_limit="",price_limit="No Limit"),IF(T257="Yes",1,2),IF(SUMIFS(WhatIf!$G:$G,WhatIf!$A:$A,T$1,WhatIf!$B:$B,T257)&lt;=price_limit,IF(T257="Yes",1,2),"")),""))</f>
        <v/>
      </c>
      <c r="BD257" s="73" t="str">
        <f>IF(OR(U257="",VLOOKUP(U$1,Services!$A$1:$B$19,2,0)="Exclude"),"",IF($D257=1,IF(OR(price_limit="",price_limit="No Limit"),IF(U257="Yes",1,2),IF(SUMIFS(WhatIf!$G:$G,WhatIf!$A:$A,U$1,WhatIf!$B:$B,U257)&lt;=price_limit,IF(U257="Yes",1,2),"")),""))</f>
        <v/>
      </c>
      <c r="BE257" s="3">
        <f t="shared" si="20"/>
        <v>0</v>
      </c>
      <c r="BF257" s="3">
        <f t="shared" si="17"/>
        <v>0</v>
      </c>
      <c r="BG257" s="3">
        <f>IF(MID(highlight_pick,1,1)="#",IF(INDEX(Analysis!$C$7:$E$7,1,VALUE(MID(highlight_pick,2,1)))&lt;&gt;"",IF(INDEX($A257:$BI257,1,MATCH(INDEX(Analysis!$C$7:$E$7,1,VALUE(MID(highlight_pick,2,1))),$1:$1,0))="",0,IF(INDEX($A257:$BI257,1,MATCH(INDEX(Analysis!$C$7:$E$7,1,VALUE(MID(highlight_pick,2,1))),$1:$1,0))="Yes",1,IF(ISNUMBER(SEARCH(INDEX($A257:$BI257,1,MATCH(INDEX(Analysis!$C$7:$E$7,1,VALUE(MID(highlight_pick,2,1))),$1:$1,0)),INDEX(Analysis!$C$9:$E$9,1,VALUE(MID(highlight_pick,2,1))))),2,0))),0),0)</f>
        <v>0</v>
      </c>
      <c r="BH257" s="3">
        <f>IF(MID(highlight_pick,1,1)="#",IF(INDEX(Analysis!$C$10:$E$10,1,VALUE(MID(highlight_pick,2,1)))&lt;&gt;"",IF(INDEX($A257:$BI257,1,MATCH(INDEX(Analysis!$C$10:$E$10,1,VALUE(MID(highlight_pick,2,1))),$1:$1,0))="",0,IF(INDEX($A257:$BI257,1,MATCH(INDEX(Analysis!$C$10:$E$10,1,VALUE(MID(highlight_pick,2,1))),$1:$1,0))="Yes",1,IF(ISNUMBER(SEARCH(INDEX($A257:$BI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row>
    <row r="258" spans="1:61" ht="24.9" x14ac:dyDescent="0.3">
      <c r="A258" s="19" t="s">
        <v>52</v>
      </c>
      <c r="B258" s="4" t="s">
        <v>237</v>
      </c>
      <c r="C258" s="4" t="s">
        <v>291</v>
      </c>
      <c r="D258" s="3" t="str">
        <f t="shared" ca="1" si="18"/>
        <v/>
      </c>
      <c r="E258" s="5" t="s">
        <v>1</v>
      </c>
      <c r="F258" s="5" t="s">
        <v>529</v>
      </c>
      <c r="G258" s="5" t="s">
        <v>529</v>
      </c>
      <c r="J258" s="5" t="s">
        <v>1</v>
      </c>
      <c r="K258" s="5" t="s">
        <v>1</v>
      </c>
      <c r="L258" s="5" t="s">
        <v>1</v>
      </c>
      <c r="M258" s="5" t="s">
        <v>1</v>
      </c>
      <c r="O258" s="6"/>
      <c r="P258" s="6"/>
      <c r="Q258" s="6"/>
      <c r="R258" s="6" t="s">
        <v>856</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ca="1" si="19"/>
        <v/>
      </c>
      <c r="AN258" s="73" t="str">
        <f ca="1">IF(OR(E258="",VLOOKUP(E$1,Services!$A$1:$B$19,2,0)="Exclude"),"",IF($D258=1,IF(OR(price_limit="",price_limit="No Limit"),IF(E258="Yes",1,2),IF(SUMIFS(WhatIf!$G:$G,WhatIf!$A:$A,E$1,WhatIf!$B:$B,E258)&lt;=price_limit,IF(E258="Yes",1,2),"")),""))</f>
        <v/>
      </c>
      <c r="AO258" s="73" t="str">
        <f ca="1">IF(OR(F258="",VLOOKUP(F$1,Services!$A$1:$B$19,2,0)="Exclude"),"",IF($D258=1,IF(OR(price_limit="",price_limit="No Limit"),IF(F258="Yes",1,2),IF(SUMIFS(WhatIf!$G:$G,WhatIf!$A:$A,F$1,WhatIf!$B:$B,F258)&lt;=price_limit,IF(F258="Yes",1,2),"")),""))</f>
        <v/>
      </c>
      <c r="AP258" s="73" t="str">
        <f ca="1">IF(OR(G258="",VLOOKUP(G$1,Services!$A$1:$B$19,2,0)="Exclude"),"",IF($D258=1,IF(OR(price_limit="",price_limit="No Limit"),IF(G258="Yes",1,2),IF(SUMIFS(WhatIf!$G:$G,WhatIf!$A:$A,G$1,WhatIf!$B:$B,G258)&lt;=price_limit,IF(G258="Yes",1,2),"")),""))</f>
        <v/>
      </c>
      <c r="AQ258" s="73" t="str">
        <f>IF(OR(H258="",VLOOKUP(H$1,Services!$A$1:$B$19,2,0)="Exclude"),"",IF($D258=1,IF(OR(price_limit="",price_limit="No Limit"),IF(H258="Yes",1,2),IF(SUMIFS(WhatIf!$G:$G,WhatIf!$A:$A,H$1,WhatIf!$B:$B,H258)&lt;=price_limit,IF(H258="Yes",1,2),"")),""))</f>
        <v/>
      </c>
      <c r="AR258" s="73" t="str">
        <f>IF(OR(I258="",VLOOKUP(I$1,Services!$A$1:$B$19,2,0)="Exclude"),"",IF($D258=1,IF(OR(price_limit="",price_limit="No Limit"),IF(I258="Yes",1,2),IF(SUMIFS(WhatIf!$G:$G,WhatIf!$A:$A,I$1,WhatIf!$B:$B,I258)&lt;=price_limit,IF(I258="Yes",1,2),"")),""))</f>
        <v/>
      </c>
      <c r="AS258" s="73" t="str">
        <f ca="1">IF(OR(J258="",VLOOKUP(J$1,Services!$A$1:$B$19,2,0)="Exclude"),"",IF($D258=1,IF(OR(price_limit="",price_limit="No Limit"),IF(J258="Yes",1,2),IF(SUMIFS(WhatIf!$G:$G,WhatIf!$A:$A,J$1,WhatIf!$B:$B,J258)&lt;=price_limit,IF(J258="Yes",1,2),"")),""))</f>
        <v/>
      </c>
      <c r="AT258" s="73" t="str">
        <f ca="1">IF(OR(K258="",VLOOKUP(K$1,Services!$A$1:$B$19,2,0)="Exclude"),"",IF($D258=1,IF(OR(price_limit="",price_limit="No Limit"),IF(K258="Yes",1,2),IF(SUMIFS(WhatIf!$G:$G,WhatIf!$A:$A,K$1,WhatIf!$B:$B,K258)&lt;=price_limit,IF(K258="Yes",1,2),"")),""))</f>
        <v/>
      </c>
      <c r="AU258" s="73" t="str">
        <f ca="1">IF(OR(L258="",VLOOKUP(L$1,Services!$A$1:$B$19,2,0)="Exclude"),"",IF($D258=1,IF(OR(price_limit="",price_limit="No Limit"),IF(L258="Yes",1,2),IF(SUMIFS(WhatIf!$G:$G,WhatIf!$A:$A,L$1,WhatIf!$B:$B,L258)&lt;=price_limit,IF(L258="Yes",1,2),"")),""))</f>
        <v/>
      </c>
      <c r="AV258" s="73" t="str">
        <f ca="1">IF(OR(M258="",VLOOKUP(M$1,Services!$A$1:$B$19,2,0)="Exclude"),"",IF($D258=1,IF(OR(price_limit="",price_limit="No Limit"),IF(M258="Yes",1,2),IF(SUMIFS(WhatIf!$G:$G,WhatIf!$A:$A,M$1,WhatIf!$B:$B,M258)&lt;=price_limit,IF(M258="Yes",1,2),"")),""))</f>
        <v/>
      </c>
      <c r="AW258" s="73" t="str">
        <f>IF(OR(N258="",VLOOKUP(N$1,Services!$A$1:$B$19,2,0)="Exclude"),"",IF($D258=1,IF(OR(price_limit="",price_limit="No Limit"),IF(N258="Yes",1,2),IF(SUMIFS(WhatIf!$G:$G,WhatIf!$A:$A,N$1,WhatIf!$B:$B,N258)&lt;=price_limit,IF(N258="Yes",1,2),"")),""))</f>
        <v/>
      </c>
      <c r="AX258" s="73" t="str">
        <f>IF(OR(O258="",VLOOKUP(O$1,Services!$A$1:$B$19,2,0)="Exclude"),"",IF($D258=1,IF(OR(price_limit="",price_limit="No Limit"),IF(O258="Yes",1,2),IF(SUMIFS(WhatIf!$G:$G,WhatIf!$A:$A,O$1,WhatIf!$B:$B,O258)&lt;=price_limit,IF(O258="Yes",1,2),"")),""))</f>
        <v/>
      </c>
      <c r="AY258" s="73" t="str">
        <f>IF(OR(P258="",VLOOKUP(P$1,Services!$A$1:$B$19,2,0)="Exclude"),"",IF($D258=1,IF(OR(price_limit="",price_limit="No Limit"),IF(P258="Yes",1,2),IF(SUMIFS(WhatIf!$G:$G,WhatIf!$A:$A,P$1,WhatIf!$B:$B,P258)&lt;=price_limit,IF(P258="Yes",1,2),"")),""))</f>
        <v/>
      </c>
      <c r="AZ258" s="73" t="str">
        <f>IF(OR(Q258="",VLOOKUP(Q$1,Services!$A$1:$B$19,2,0)="Exclude"),"",IF($D258=1,IF(OR(price_limit="",price_limit="No Limit"),IF(Q258="Yes",1,2),IF(SUMIFS(WhatIf!$G:$G,WhatIf!$A:$A,Q$1,WhatIf!$B:$B,Q258)&lt;=price_limit,IF(Q258="Yes",1,2),"")),""))</f>
        <v/>
      </c>
      <c r="BA258" s="73" t="str">
        <f ca="1">IF(OR(R258="",VLOOKUP(R$1,Services!$A$1:$B$19,2,0)="Exclude"),"",IF($D258=1,IF(OR(price_limit="",price_limit="No Limit"),IF(R258="Yes",1,2),IF(SUMIFS(WhatIf!$G:$G,WhatIf!$A:$A,R$1,WhatIf!$B:$B,R258)&lt;=price_limit,IF(R258="Yes",1,2),"")),""))</f>
        <v/>
      </c>
      <c r="BB258" s="73" t="str">
        <f>IF(OR(S258="",VLOOKUP(S$1,Services!$A$1:$B$19,2,0)="Exclude"),"",IF($D258=1,IF(OR(price_limit="",price_limit="No Limit"),IF(S258="Yes",1,2),IF(SUMIFS(WhatIf!$G:$G,WhatIf!$A:$A,S$1,WhatIf!$B:$B,S258)&lt;=price_limit,IF(S258="Yes",1,2),"")),""))</f>
        <v/>
      </c>
      <c r="BC258" s="73" t="str">
        <f>IF(OR(T258="",VLOOKUP(T$1,Services!$A$1:$B$19,2,0)="Exclude"),"",IF($D258=1,IF(OR(price_limit="",price_limit="No Limit"),IF(T258="Yes",1,2),IF(SUMIFS(WhatIf!$G:$G,WhatIf!$A:$A,T$1,WhatIf!$B:$B,T258)&lt;=price_limit,IF(T258="Yes",1,2),"")),""))</f>
        <v/>
      </c>
      <c r="BD258" s="73" t="str">
        <f>IF(OR(U258="",VLOOKUP(U$1,Services!$A$1:$B$19,2,0)="Exclude"),"",IF($D258=1,IF(OR(price_limit="",price_limit="No Limit"),IF(U258="Yes",1,2),IF(SUMIFS(WhatIf!$G:$G,WhatIf!$A:$A,U$1,WhatIf!$B:$B,U258)&lt;=price_limit,IF(U258="Yes",1,2),"")),""))</f>
        <v/>
      </c>
      <c r="BE258" s="3">
        <f t="shared" si="20"/>
        <v>0</v>
      </c>
      <c r="BF258" s="3">
        <f t="shared" ref="BF258:BF321" si="21">IF(highlight_pick="Select",0,IF(MID(highlight_pick,1,1)="#",0,IF(INDEX($A258:$BI258,1,MATCH(highlight_pick,$1:$1,0))="",0,IF(INDEX($A258:$BI258,1,MATCH(highlight_pick,$1:$1,0))="Yes",1,2))))</f>
        <v>0</v>
      </c>
      <c r="BG258" s="3">
        <f>IF(MID(highlight_pick,1,1)="#",IF(INDEX(Analysis!$C$7:$E$7,1,VALUE(MID(highlight_pick,2,1)))&lt;&gt;"",IF(INDEX($A258:$BI258,1,MATCH(INDEX(Analysis!$C$7:$E$7,1,VALUE(MID(highlight_pick,2,1))),$1:$1,0))="",0,IF(INDEX($A258:$BI258,1,MATCH(INDEX(Analysis!$C$7:$E$7,1,VALUE(MID(highlight_pick,2,1))),$1:$1,0))="Yes",1,IF(ISNUMBER(SEARCH(INDEX($A258:$BI258,1,MATCH(INDEX(Analysis!$C$7:$E$7,1,VALUE(MID(highlight_pick,2,1))),$1:$1,0)),INDEX(Analysis!$C$9:$E$9,1,VALUE(MID(highlight_pick,2,1))))),2,0))),0),0)</f>
        <v>0</v>
      </c>
      <c r="BH258" s="3">
        <f>IF(MID(highlight_pick,1,1)="#",IF(INDEX(Analysis!$C$10:$E$10,1,VALUE(MID(highlight_pick,2,1)))&lt;&gt;"",IF(INDEX($A258:$BI258,1,MATCH(INDEX(Analysis!$C$10:$E$10,1,VALUE(MID(highlight_pick,2,1))),$1:$1,0))="",0,IF(INDEX($A258:$BI258,1,MATCH(INDEX(Analysis!$C$10:$E$10,1,VALUE(MID(highlight_pick,2,1))),$1:$1,0))="Yes",1,IF(ISNUMBER(SEARCH(INDEX($A258:$BI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row>
    <row r="259" spans="1:61" x14ac:dyDescent="0.3">
      <c r="A259" s="19" t="s">
        <v>403</v>
      </c>
      <c r="B259" s="4" t="s">
        <v>236</v>
      </c>
      <c r="C259" s="4" t="s">
        <v>479</v>
      </c>
      <c r="D259" s="3" t="str">
        <f t="shared" ca="1" si="18"/>
        <v/>
      </c>
      <c r="O259" s="6"/>
      <c r="P259" s="6"/>
      <c r="Q259" s="6"/>
      <c r="R259" s="6" t="s">
        <v>856</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19"/>
        <v/>
      </c>
      <c r="AN259" s="73" t="str">
        <f>IF(OR(E259="",VLOOKUP(E$1,Services!$A$1:$B$19,2,0)="Exclude"),"",IF($D259=1,IF(OR(price_limit="",price_limit="No Limit"),IF(E259="Yes",1,2),IF(SUMIFS(WhatIf!$G:$G,WhatIf!$A:$A,E$1,WhatIf!$B:$B,E259)&lt;=price_limit,IF(E259="Yes",1,2),"")),""))</f>
        <v/>
      </c>
      <c r="AO259" s="73" t="str">
        <f>IF(OR(F259="",VLOOKUP(F$1,Services!$A$1:$B$19,2,0)="Exclude"),"",IF($D259=1,IF(OR(price_limit="",price_limit="No Limit"),IF(F259="Yes",1,2),IF(SUMIFS(WhatIf!$G:$G,WhatIf!$A:$A,F$1,WhatIf!$B:$B,F259)&lt;=price_limit,IF(F259="Yes",1,2),"")),""))</f>
        <v/>
      </c>
      <c r="AP259" s="73" t="str">
        <f>IF(OR(G259="",VLOOKUP(G$1,Services!$A$1:$B$19,2,0)="Exclude"),"",IF($D259=1,IF(OR(price_limit="",price_limit="No Limit"),IF(G259="Yes",1,2),IF(SUMIFS(WhatIf!$G:$G,WhatIf!$A:$A,G$1,WhatIf!$B:$B,G259)&lt;=price_limit,IF(G259="Yes",1,2),"")),""))</f>
        <v/>
      </c>
      <c r="AQ259" s="73" t="str">
        <f>IF(OR(H259="",VLOOKUP(H$1,Services!$A$1:$B$19,2,0)="Exclude"),"",IF($D259=1,IF(OR(price_limit="",price_limit="No Limit"),IF(H259="Yes",1,2),IF(SUMIFS(WhatIf!$G:$G,WhatIf!$A:$A,H$1,WhatIf!$B:$B,H259)&lt;=price_limit,IF(H259="Yes",1,2),"")),""))</f>
        <v/>
      </c>
      <c r="AR259" s="73" t="str">
        <f>IF(OR(I259="",VLOOKUP(I$1,Services!$A$1:$B$19,2,0)="Exclude"),"",IF($D259=1,IF(OR(price_limit="",price_limit="No Limit"),IF(I259="Yes",1,2),IF(SUMIFS(WhatIf!$G:$G,WhatIf!$A:$A,I$1,WhatIf!$B:$B,I259)&lt;=price_limit,IF(I259="Yes",1,2),"")),""))</f>
        <v/>
      </c>
      <c r="AS259" s="73" t="str">
        <f>IF(OR(J259="",VLOOKUP(J$1,Services!$A$1:$B$19,2,0)="Exclude"),"",IF($D259=1,IF(OR(price_limit="",price_limit="No Limit"),IF(J259="Yes",1,2),IF(SUMIFS(WhatIf!$G:$G,WhatIf!$A:$A,J$1,WhatIf!$B:$B,J259)&lt;=price_limit,IF(J259="Yes",1,2),"")),""))</f>
        <v/>
      </c>
      <c r="AT259" s="73" t="str">
        <f>IF(OR(K259="",VLOOKUP(K$1,Services!$A$1:$B$19,2,0)="Exclude"),"",IF($D259=1,IF(OR(price_limit="",price_limit="No Limit"),IF(K259="Yes",1,2),IF(SUMIFS(WhatIf!$G:$G,WhatIf!$A:$A,K$1,WhatIf!$B:$B,K259)&lt;=price_limit,IF(K259="Yes",1,2),"")),""))</f>
        <v/>
      </c>
      <c r="AU259" s="73" t="str">
        <f>IF(OR(L259="",VLOOKUP(L$1,Services!$A$1:$B$19,2,0)="Exclude"),"",IF($D259=1,IF(OR(price_limit="",price_limit="No Limit"),IF(L259="Yes",1,2),IF(SUMIFS(WhatIf!$G:$G,WhatIf!$A:$A,L$1,WhatIf!$B:$B,L259)&lt;=price_limit,IF(L259="Yes",1,2),"")),""))</f>
        <v/>
      </c>
      <c r="AV259" s="73" t="str">
        <f>IF(OR(M259="",VLOOKUP(M$1,Services!$A$1:$B$19,2,0)="Exclude"),"",IF($D259=1,IF(OR(price_limit="",price_limit="No Limit"),IF(M259="Yes",1,2),IF(SUMIFS(WhatIf!$G:$G,WhatIf!$A:$A,M$1,WhatIf!$B:$B,M259)&lt;=price_limit,IF(M259="Yes",1,2),"")),""))</f>
        <v/>
      </c>
      <c r="AW259" s="73" t="str">
        <f>IF(OR(N259="",VLOOKUP(N$1,Services!$A$1:$B$19,2,0)="Exclude"),"",IF($D259=1,IF(OR(price_limit="",price_limit="No Limit"),IF(N259="Yes",1,2),IF(SUMIFS(WhatIf!$G:$G,WhatIf!$A:$A,N$1,WhatIf!$B:$B,N259)&lt;=price_limit,IF(N259="Yes",1,2),"")),""))</f>
        <v/>
      </c>
      <c r="AX259" s="73" t="str">
        <f>IF(OR(O259="",VLOOKUP(O$1,Services!$A$1:$B$19,2,0)="Exclude"),"",IF($D259=1,IF(OR(price_limit="",price_limit="No Limit"),IF(O259="Yes",1,2),IF(SUMIFS(WhatIf!$G:$G,WhatIf!$A:$A,O$1,WhatIf!$B:$B,O259)&lt;=price_limit,IF(O259="Yes",1,2),"")),""))</f>
        <v/>
      </c>
      <c r="AY259" s="73" t="str">
        <f>IF(OR(P259="",VLOOKUP(P$1,Services!$A$1:$B$19,2,0)="Exclude"),"",IF($D259=1,IF(OR(price_limit="",price_limit="No Limit"),IF(P259="Yes",1,2),IF(SUMIFS(WhatIf!$G:$G,WhatIf!$A:$A,P$1,WhatIf!$B:$B,P259)&lt;=price_limit,IF(P259="Yes",1,2),"")),""))</f>
        <v/>
      </c>
      <c r="AZ259" s="73" t="str">
        <f>IF(OR(Q259="",VLOOKUP(Q$1,Services!$A$1:$B$19,2,0)="Exclude"),"",IF($D259=1,IF(OR(price_limit="",price_limit="No Limit"),IF(Q259="Yes",1,2),IF(SUMIFS(WhatIf!$G:$G,WhatIf!$A:$A,Q$1,WhatIf!$B:$B,Q259)&lt;=price_limit,IF(Q259="Yes",1,2),"")),""))</f>
        <v/>
      </c>
      <c r="BA259" s="73" t="str">
        <f ca="1">IF(OR(R259="",VLOOKUP(R$1,Services!$A$1:$B$19,2,0)="Exclude"),"",IF($D259=1,IF(OR(price_limit="",price_limit="No Limit"),IF(R259="Yes",1,2),IF(SUMIFS(WhatIf!$G:$G,WhatIf!$A:$A,R$1,WhatIf!$B:$B,R259)&lt;=price_limit,IF(R259="Yes",1,2),"")),""))</f>
        <v/>
      </c>
      <c r="BB259" s="73" t="str">
        <f>IF(OR(S259="",VLOOKUP(S$1,Services!$A$1:$B$19,2,0)="Exclude"),"",IF($D259=1,IF(OR(price_limit="",price_limit="No Limit"),IF(S259="Yes",1,2),IF(SUMIFS(WhatIf!$G:$G,WhatIf!$A:$A,S$1,WhatIf!$B:$B,S259)&lt;=price_limit,IF(S259="Yes",1,2),"")),""))</f>
        <v/>
      </c>
      <c r="BC259" s="73" t="str">
        <f>IF(OR(T259="",VLOOKUP(T$1,Services!$A$1:$B$19,2,0)="Exclude"),"",IF($D259=1,IF(OR(price_limit="",price_limit="No Limit"),IF(T259="Yes",1,2),IF(SUMIFS(WhatIf!$G:$G,WhatIf!$A:$A,T$1,WhatIf!$B:$B,T259)&lt;=price_limit,IF(T259="Yes",1,2),"")),""))</f>
        <v/>
      </c>
      <c r="BD259" s="73" t="str">
        <f>IF(OR(U259="",VLOOKUP(U$1,Services!$A$1:$B$19,2,0)="Exclude"),"",IF($D259=1,IF(OR(price_limit="",price_limit="No Limit"),IF(U259="Yes",1,2),IF(SUMIFS(WhatIf!$G:$G,WhatIf!$A:$A,U$1,WhatIf!$B:$B,U259)&lt;=price_limit,IF(U259="Yes",1,2),"")),""))</f>
        <v/>
      </c>
      <c r="BE259" s="3">
        <f t="shared" si="20"/>
        <v>0</v>
      </c>
      <c r="BF259" s="3">
        <f t="shared" si="21"/>
        <v>0</v>
      </c>
      <c r="BG259" s="3">
        <f>IF(MID(highlight_pick,1,1)="#",IF(INDEX(Analysis!$C$7:$E$7,1,VALUE(MID(highlight_pick,2,1)))&lt;&gt;"",IF(INDEX($A259:$BI259,1,MATCH(INDEX(Analysis!$C$7:$E$7,1,VALUE(MID(highlight_pick,2,1))),$1:$1,0))="",0,IF(INDEX($A259:$BI259,1,MATCH(INDEX(Analysis!$C$7:$E$7,1,VALUE(MID(highlight_pick,2,1))),$1:$1,0))="Yes",1,IF(ISNUMBER(SEARCH(INDEX($A259:$BI259,1,MATCH(INDEX(Analysis!$C$7:$E$7,1,VALUE(MID(highlight_pick,2,1))),$1:$1,0)),INDEX(Analysis!$C$9:$E$9,1,VALUE(MID(highlight_pick,2,1))))),2,0))),0),0)</f>
        <v>0</v>
      </c>
      <c r="BH259" s="3">
        <f>IF(MID(highlight_pick,1,1)="#",IF(INDEX(Analysis!$C$10:$E$10,1,VALUE(MID(highlight_pick,2,1)))&lt;&gt;"",IF(INDEX($A259:$BI259,1,MATCH(INDEX(Analysis!$C$10:$E$10,1,VALUE(MID(highlight_pick,2,1))),$1:$1,0))="",0,IF(INDEX($A259:$BI259,1,MATCH(INDEX(Analysis!$C$10:$E$10,1,VALUE(MID(highlight_pick,2,1))),$1:$1,0))="Yes",1,IF(ISNUMBER(SEARCH(INDEX($A259:$BI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row>
    <row r="260" spans="1:61" x14ac:dyDescent="0.3">
      <c r="A260" s="19" t="s">
        <v>279</v>
      </c>
      <c r="B260" s="4" t="s">
        <v>247</v>
      </c>
      <c r="C260" s="4" t="s">
        <v>214</v>
      </c>
      <c r="D260" s="3" t="str">
        <f t="shared" ca="1" si="18"/>
        <v/>
      </c>
      <c r="H260" s="5" t="s">
        <v>293</v>
      </c>
      <c r="I260" s="5" t="s">
        <v>293</v>
      </c>
      <c r="J260" s="5" t="s">
        <v>293</v>
      </c>
      <c r="K260" s="5" t="s">
        <v>293</v>
      </c>
      <c r="L260" s="5" t="s">
        <v>293</v>
      </c>
      <c r="M260" s="5" t="s">
        <v>293</v>
      </c>
      <c r="N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19"/>
        <v/>
      </c>
      <c r="AN260" s="73" t="str">
        <f>IF(OR(E260="",VLOOKUP(E$1,Services!$A$1:$B$19,2,0)="Exclude"),"",IF($D260=1,IF(OR(price_limit="",price_limit="No Limit"),IF(E260="Yes",1,2),IF(SUMIFS(WhatIf!$G:$G,WhatIf!$A:$A,E$1,WhatIf!$B:$B,E260)&lt;=price_limit,IF(E260="Yes",1,2),"")),""))</f>
        <v/>
      </c>
      <c r="AO260" s="73" t="str">
        <f>IF(OR(F260="",VLOOKUP(F$1,Services!$A$1:$B$19,2,0)="Exclude"),"",IF($D260=1,IF(OR(price_limit="",price_limit="No Limit"),IF(F260="Yes",1,2),IF(SUMIFS(WhatIf!$G:$G,WhatIf!$A:$A,F$1,WhatIf!$B:$B,F260)&lt;=price_limit,IF(F260="Yes",1,2),"")),""))</f>
        <v/>
      </c>
      <c r="AP260" s="73" t="str">
        <f>IF(OR(G260="",VLOOKUP(G$1,Services!$A$1:$B$19,2,0)="Exclude"),"",IF($D260=1,IF(OR(price_limit="",price_limit="No Limit"),IF(G260="Yes",1,2),IF(SUMIFS(WhatIf!$G:$G,WhatIf!$A:$A,G$1,WhatIf!$B:$B,G260)&lt;=price_limit,IF(G260="Yes",1,2),"")),""))</f>
        <v/>
      </c>
      <c r="AQ260" s="73" t="str">
        <f ca="1">IF(OR(H260="",VLOOKUP(H$1,Services!$A$1:$B$19,2,0)="Exclude"),"",IF($D260=1,IF(OR(price_limit="",price_limit="No Limit"),IF(H260="Yes",1,2),IF(SUMIFS(WhatIf!$G:$G,WhatIf!$A:$A,H$1,WhatIf!$B:$B,H260)&lt;=price_limit,IF(H260="Yes",1,2),"")),""))</f>
        <v/>
      </c>
      <c r="AR260" s="73" t="str">
        <f ca="1">IF(OR(I260="",VLOOKUP(I$1,Services!$A$1:$B$19,2,0)="Exclude"),"",IF($D260=1,IF(OR(price_limit="",price_limit="No Limit"),IF(I260="Yes",1,2),IF(SUMIFS(WhatIf!$G:$G,WhatIf!$A:$A,I$1,WhatIf!$B:$B,I260)&lt;=price_limit,IF(I260="Yes",1,2),"")),""))</f>
        <v/>
      </c>
      <c r="AS260" s="73" t="str">
        <f ca="1">IF(OR(J260="",VLOOKUP(J$1,Services!$A$1:$B$19,2,0)="Exclude"),"",IF($D260=1,IF(OR(price_limit="",price_limit="No Limit"),IF(J260="Yes",1,2),IF(SUMIFS(WhatIf!$G:$G,WhatIf!$A:$A,J$1,WhatIf!$B:$B,J260)&lt;=price_limit,IF(J260="Yes",1,2),"")),""))</f>
        <v/>
      </c>
      <c r="AT260" s="73" t="str">
        <f ca="1">IF(OR(K260="",VLOOKUP(K$1,Services!$A$1:$B$19,2,0)="Exclude"),"",IF($D260=1,IF(OR(price_limit="",price_limit="No Limit"),IF(K260="Yes",1,2),IF(SUMIFS(WhatIf!$G:$G,WhatIf!$A:$A,K$1,WhatIf!$B:$B,K260)&lt;=price_limit,IF(K260="Yes",1,2),"")),""))</f>
        <v/>
      </c>
      <c r="AU260" s="73" t="str">
        <f ca="1">IF(OR(L260="",VLOOKUP(L$1,Services!$A$1:$B$19,2,0)="Exclude"),"",IF($D260=1,IF(OR(price_limit="",price_limit="No Limit"),IF(L260="Yes",1,2),IF(SUMIFS(WhatIf!$G:$G,WhatIf!$A:$A,L$1,WhatIf!$B:$B,L260)&lt;=price_limit,IF(L260="Yes",1,2),"")),""))</f>
        <v/>
      </c>
      <c r="AV260" s="73" t="str">
        <f ca="1">IF(OR(M260="",VLOOKUP(M$1,Services!$A$1:$B$19,2,0)="Exclude"),"",IF($D260=1,IF(OR(price_limit="",price_limit="No Limit"),IF(M260="Yes",1,2),IF(SUMIFS(WhatIf!$G:$G,WhatIf!$A:$A,M$1,WhatIf!$B:$B,M260)&lt;=price_limit,IF(M260="Yes",1,2),"")),""))</f>
        <v/>
      </c>
      <c r="AW260" s="73" t="str">
        <f ca="1">IF(OR(N260="",VLOOKUP(N$1,Services!$A$1:$B$19,2,0)="Exclude"),"",IF($D260=1,IF(OR(price_limit="",price_limit="No Limit"),IF(N260="Yes",1,2),IF(SUMIFS(WhatIf!$G:$G,WhatIf!$A:$A,N$1,WhatIf!$B:$B,N260)&lt;=price_limit,IF(N260="Yes",1,2),"")),""))</f>
        <v/>
      </c>
      <c r="AX260" s="73" t="str">
        <f>IF(OR(O260="",VLOOKUP(O$1,Services!$A$1:$B$19,2,0)="Exclude"),"",IF($D260=1,IF(OR(price_limit="",price_limit="No Limit"),IF(O260="Yes",1,2),IF(SUMIFS(WhatIf!$G:$G,WhatIf!$A:$A,O$1,WhatIf!$B:$B,O260)&lt;=price_limit,IF(O260="Yes",1,2),"")),""))</f>
        <v/>
      </c>
      <c r="AY260" s="73" t="str">
        <f>IF(OR(P260="",VLOOKUP(P$1,Services!$A$1:$B$19,2,0)="Exclude"),"",IF($D260=1,IF(OR(price_limit="",price_limit="No Limit"),IF(P260="Yes",1,2),IF(SUMIFS(WhatIf!$G:$G,WhatIf!$A:$A,P$1,WhatIf!$B:$B,P260)&lt;=price_limit,IF(P260="Yes",1,2),"")),""))</f>
        <v/>
      </c>
      <c r="AZ260" s="73" t="str">
        <f>IF(OR(Q260="",VLOOKUP(Q$1,Services!$A$1:$B$19,2,0)="Exclude"),"",IF($D260=1,IF(OR(price_limit="",price_limit="No Limit"),IF(Q260="Yes",1,2),IF(SUMIFS(WhatIf!$G:$G,WhatIf!$A:$A,Q$1,WhatIf!$B:$B,Q260)&lt;=price_limit,IF(Q260="Yes",1,2),"")),""))</f>
        <v/>
      </c>
      <c r="BA260" s="73" t="str">
        <f>IF(OR(R260="",VLOOKUP(R$1,Services!$A$1:$B$19,2,0)="Exclude"),"",IF($D260=1,IF(OR(price_limit="",price_limit="No Limit"),IF(R260="Yes",1,2),IF(SUMIFS(WhatIf!$G:$G,WhatIf!$A:$A,R$1,WhatIf!$B:$B,R260)&lt;=price_limit,IF(R260="Yes",1,2),"")),""))</f>
        <v/>
      </c>
      <c r="BB260" s="73" t="str">
        <f>IF(OR(S260="",VLOOKUP(S$1,Services!$A$1:$B$19,2,0)="Exclude"),"",IF($D260=1,IF(OR(price_limit="",price_limit="No Limit"),IF(S260="Yes",1,2),IF(SUMIFS(WhatIf!$G:$G,WhatIf!$A:$A,S$1,WhatIf!$B:$B,S260)&lt;=price_limit,IF(S260="Yes",1,2),"")),""))</f>
        <v/>
      </c>
      <c r="BC260" s="73" t="str">
        <f>IF(OR(T260="",VLOOKUP(T$1,Services!$A$1:$B$19,2,0)="Exclude"),"",IF($D260=1,IF(OR(price_limit="",price_limit="No Limit"),IF(T260="Yes",1,2),IF(SUMIFS(WhatIf!$G:$G,WhatIf!$A:$A,T$1,WhatIf!$B:$B,T260)&lt;=price_limit,IF(T260="Yes",1,2),"")),""))</f>
        <v/>
      </c>
      <c r="BD260" s="73" t="str">
        <f>IF(OR(U260="",VLOOKUP(U$1,Services!$A$1:$B$19,2,0)="Exclude"),"",IF($D260=1,IF(OR(price_limit="",price_limit="No Limit"),IF(U260="Yes",1,2),IF(SUMIFS(WhatIf!$G:$G,WhatIf!$A:$A,U$1,WhatIf!$B:$B,U260)&lt;=price_limit,IF(U260="Yes",1,2),"")),""))</f>
        <v/>
      </c>
      <c r="BE260" s="3">
        <f t="shared" si="20"/>
        <v>0</v>
      </c>
      <c r="BF260" s="3">
        <f t="shared" si="21"/>
        <v>0</v>
      </c>
      <c r="BG260" s="3">
        <f>IF(MID(highlight_pick,1,1)="#",IF(INDEX(Analysis!$C$7:$E$7,1,VALUE(MID(highlight_pick,2,1)))&lt;&gt;"",IF(INDEX($A260:$BI260,1,MATCH(INDEX(Analysis!$C$7:$E$7,1,VALUE(MID(highlight_pick,2,1))),$1:$1,0))="",0,IF(INDEX($A260:$BI260,1,MATCH(INDEX(Analysis!$C$7:$E$7,1,VALUE(MID(highlight_pick,2,1))),$1:$1,0))="Yes",1,IF(ISNUMBER(SEARCH(INDEX($A260:$BI260,1,MATCH(INDEX(Analysis!$C$7:$E$7,1,VALUE(MID(highlight_pick,2,1))),$1:$1,0)),INDEX(Analysis!$C$9:$E$9,1,VALUE(MID(highlight_pick,2,1))))),2,0))),0),0)</f>
        <v>0</v>
      </c>
      <c r="BH260" s="3">
        <f>IF(MID(highlight_pick,1,1)="#",IF(INDEX(Analysis!$C$10:$E$10,1,VALUE(MID(highlight_pick,2,1)))&lt;&gt;"",IF(INDEX($A260:$BI260,1,MATCH(INDEX(Analysis!$C$10:$E$10,1,VALUE(MID(highlight_pick,2,1))),$1:$1,0))="",0,IF(INDEX($A260:$BI260,1,MATCH(INDEX(Analysis!$C$10:$E$10,1,VALUE(MID(highlight_pick,2,1))),$1:$1,0))="Yes",1,IF(ISNUMBER(SEARCH(INDEX($A260:$BI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row>
    <row r="261" spans="1:61" x14ac:dyDescent="0.3">
      <c r="A261" s="19" t="s">
        <v>880</v>
      </c>
      <c r="C261" s="4" t="s">
        <v>479</v>
      </c>
      <c r="D261" s="3" t="str">
        <f t="shared" ca="1" si="18"/>
        <v/>
      </c>
      <c r="U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19"/>
        <v/>
      </c>
      <c r="AN261" s="73" t="str">
        <f>IF(OR(E261="",VLOOKUP(E$1,Services!$A$1:$B$19,2,0)="Exclude"),"",IF($D261=1,IF(OR(price_limit="",price_limit="No Limit"),IF(E261="Yes",1,2),IF(SUMIFS(WhatIf!$G:$G,WhatIf!$A:$A,E$1,WhatIf!$B:$B,E261)&lt;=price_limit,IF(E261="Yes",1,2),"")),""))</f>
        <v/>
      </c>
      <c r="AO261" s="73" t="str">
        <f>IF(OR(F261="",VLOOKUP(F$1,Services!$A$1:$B$19,2,0)="Exclude"),"",IF($D261=1,IF(OR(price_limit="",price_limit="No Limit"),IF(F261="Yes",1,2),IF(SUMIFS(WhatIf!$G:$G,WhatIf!$A:$A,F$1,WhatIf!$B:$B,F261)&lt;=price_limit,IF(F261="Yes",1,2),"")),""))</f>
        <v/>
      </c>
      <c r="AP261" s="73" t="str">
        <f>IF(OR(G261="",VLOOKUP(G$1,Services!$A$1:$B$19,2,0)="Exclude"),"",IF($D261=1,IF(OR(price_limit="",price_limit="No Limit"),IF(G261="Yes",1,2),IF(SUMIFS(WhatIf!$G:$G,WhatIf!$A:$A,G$1,WhatIf!$B:$B,G261)&lt;=price_limit,IF(G261="Yes",1,2),"")),""))</f>
        <v/>
      </c>
      <c r="AQ261" s="73" t="str">
        <f>IF(OR(H261="",VLOOKUP(H$1,Services!$A$1:$B$19,2,0)="Exclude"),"",IF($D261=1,IF(OR(price_limit="",price_limit="No Limit"),IF(H261="Yes",1,2),IF(SUMIFS(WhatIf!$G:$G,WhatIf!$A:$A,H$1,WhatIf!$B:$B,H261)&lt;=price_limit,IF(H261="Yes",1,2),"")),""))</f>
        <v/>
      </c>
      <c r="AR261" s="73" t="str">
        <f>IF(OR(I261="",VLOOKUP(I$1,Services!$A$1:$B$19,2,0)="Exclude"),"",IF($D261=1,IF(OR(price_limit="",price_limit="No Limit"),IF(I261="Yes",1,2),IF(SUMIFS(WhatIf!$G:$G,WhatIf!$A:$A,I$1,WhatIf!$B:$B,I261)&lt;=price_limit,IF(I261="Yes",1,2),"")),""))</f>
        <v/>
      </c>
      <c r="AS261" s="73" t="str">
        <f>IF(OR(J261="",VLOOKUP(J$1,Services!$A$1:$B$19,2,0)="Exclude"),"",IF($D261=1,IF(OR(price_limit="",price_limit="No Limit"),IF(J261="Yes",1,2),IF(SUMIFS(WhatIf!$G:$G,WhatIf!$A:$A,J$1,WhatIf!$B:$B,J261)&lt;=price_limit,IF(J261="Yes",1,2),"")),""))</f>
        <v/>
      </c>
      <c r="AT261" s="73" t="str">
        <f>IF(OR(K261="",VLOOKUP(K$1,Services!$A$1:$B$19,2,0)="Exclude"),"",IF($D261=1,IF(OR(price_limit="",price_limit="No Limit"),IF(K261="Yes",1,2),IF(SUMIFS(WhatIf!$G:$G,WhatIf!$A:$A,K$1,WhatIf!$B:$B,K261)&lt;=price_limit,IF(K261="Yes",1,2),"")),""))</f>
        <v/>
      </c>
      <c r="AU261" s="73" t="str">
        <f>IF(OR(L261="",VLOOKUP(L$1,Services!$A$1:$B$19,2,0)="Exclude"),"",IF($D261=1,IF(OR(price_limit="",price_limit="No Limit"),IF(L261="Yes",1,2),IF(SUMIFS(WhatIf!$G:$G,WhatIf!$A:$A,L$1,WhatIf!$B:$B,L261)&lt;=price_limit,IF(L261="Yes",1,2),"")),""))</f>
        <v/>
      </c>
      <c r="AV261" s="73" t="str">
        <f>IF(OR(M261="",VLOOKUP(M$1,Services!$A$1:$B$19,2,0)="Exclude"),"",IF($D261=1,IF(OR(price_limit="",price_limit="No Limit"),IF(M261="Yes",1,2),IF(SUMIFS(WhatIf!$G:$G,WhatIf!$A:$A,M$1,WhatIf!$B:$B,M261)&lt;=price_limit,IF(M261="Yes",1,2),"")),""))</f>
        <v/>
      </c>
      <c r="AW261" s="73" t="str">
        <f>IF(OR(N261="",VLOOKUP(N$1,Services!$A$1:$B$19,2,0)="Exclude"),"",IF($D261=1,IF(OR(price_limit="",price_limit="No Limit"),IF(N261="Yes",1,2),IF(SUMIFS(WhatIf!$G:$G,WhatIf!$A:$A,N$1,WhatIf!$B:$B,N261)&lt;=price_limit,IF(N261="Yes",1,2),"")),""))</f>
        <v/>
      </c>
      <c r="AX261" s="73" t="str">
        <f>IF(OR(O261="",VLOOKUP(O$1,Services!$A$1:$B$19,2,0)="Exclude"),"",IF($D261=1,IF(OR(price_limit="",price_limit="No Limit"),IF(O261="Yes",1,2),IF(SUMIFS(WhatIf!$G:$G,WhatIf!$A:$A,O$1,WhatIf!$B:$B,O261)&lt;=price_limit,IF(O261="Yes",1,2),"")),""))</f>
        <v/>
      </c>
      <c r="AY261" s="73" t="str">
        <f>IF(OR(P261="",VLOOKUP(P$1,Services!$A$1:$B$19,2,0)="Exclude"),"",IF($D261=1,IF(OR(price_limit="",price_limit="No Limit"),IF(P261="Yes",1,2),IF(SUMIFS(WhatIf!$G:$G,WhatIf!$A:$A,P$1,WhatIf!$B:$B,P261)&lt;=price_limit,IF(P261="Yes",1,2),"")),""))</f>
        <v/>
      </c>
      <c r="AZ261" s="73" t="str">
        <f>IF(OR(Q261="",VLOOKUP(Q$1,Services!$A$1:$B$19,2,0)="Exclude"),"",IF($D261=1,IF(OR(price_limit="",price_limit="No Limit"),IF(Q261="Yes",1,2),IF(SUMIFS(WhatIf!$G:$G,WhatIf!$A:$A,Q$1,WhatIf!$B:$B,Q261)&lt;=price_limit,IF(Q261="Yes",1,2),"")),""))</f>
        <v/>
      </c>
      <c r="BA261" s="73" t="str">
        <f>IF(OR(R261="",VLOOKUP(R$1,Services!$A$1:$B$19,2,0)="Exclude"),"",IF($D261=1,IF(OR(price_limit="",price_limit="No Limit"),IF(R261="Yes",1,2),IF(SUMIFS(WhatIf!$G:$G,WhatIf!$A:$A,R$1,WhatIf!$B:$B,R261)&lt;=price_limit,IF(R261="Yes",1,2),"")),""))</f>
        <v/>
      </c>
      <c r="BB261" s="73" t="str">
        <f>IF(OR(S261="",VLOOKUP(S$1,Services!$A$1:$B$19,2,0)="Exclude"),"",IF($D261=1,IF(OR(price_limit="",price_limit="No Limit"),IF(S261="Yes",1,2),IF(SUMIFS(WhatIf!$G:$G,WhatIf!$A:$A,S$1,WhatIf!$B:$B,S261)&lt;=price_limit,IF(S261="Yes",1,2),"")),""))</f>
        <v/>
      </c>
      <c r="BC261" s="73" t="str">
        <f>IF(OR(T261="",VLOOKUP(T$1,Services!$A$1:$B$19,2,0)="Exclude"),"",IF($D261=1,IF(OR(price_limit="",price_limit="No Limit"),IF(T261="Yes",1,2),IF(SUMIFS(WhatIf!$G:$G,WhatIf!$A:$A,T$1,WhatIf!$B:$B,T261)&lt;=price_limit,IF(T261="Yes",1,2),"")),""))</f>
        <v/>
      </c>
      <c r="BD261" s="73" t="str">
        <f ca="1">IF(OR(U261="",VLOOKUP(U$1,Services!$A$1:$B$19,2,0)="Exclude"),"",IF($D261=1,IF(OR(price_limit="",price_limit="No Limit"),IF(U261="Yes",1,2),IF(SUMIFS(WhatIf!$G:$G,WhatIf!$A:$A,U$1,WhatIf!$B:$B,U261)&lt;=price_limit,IF(U261="Yes",1,2),"")),""))</f>
        <v/>
      </c>
      <c r="BE261" s="3">
        <f t="shared" si="20"/>
        <v>0</v>
      </c>
      <c r="BF261" s="3">
        <f t="shared" si="21"/>
        <v>0</v>
      </c>
      <c r="BG261" s="3">
        <f>IF(MID(highlight_pick,1,1)="#",IF(INDEX(Analysis!$C$7:$E$7,1,VALUE(MID(highlight_pick,2,1)))&lt;&gt;"",IF(INDEX($A261:$BI261,1,MATCH(INDEX(Analysis!$C$7:$E$7,1,VALUE(MID(highlight_pick,2,1))),$1:$1,0))="",0,IF(INDEX($A261:$BI261,1,MATCH(INDEX(Analysis!$C$7:$E$7,1,VALUE(MID(highlight_pick,2,1))),$1:$1,0))="Yes",1,IF(ISNUMBER(SEARCH(INDEX($A261:$BI261,1,MATCH(INDEX(Analysis!$C$7:$E$7,1,VALUE(MID(highlight_pick,2,1))),$1:$1,0)),INDEX(Analysis!$C$9:$E$9,1,VALUE(MID(highlight_pick,2,1))))),2,0))),0),0)</f>
        <v>0</v>
      </c>
      <c r="BH261" s="3">
        <f>IF(MID(highlight_pick,1,1)="#",IF(INDEX(Analysis!$C$10:$E$10,1,VALUE(MID(highlight_pick,2,1)))&lt;&gt;"",IF(INDEX($A261:$BI261,1,MATCH(INDEX(Analysis!$C$10:$E$10,1,VALUE(MID(highlight_pick,2,1))),$1:$1,0))="",0,IF(INDEX($A261:$BI261,1,MATCH(INDEX(Analysis!$C$10:$E$10,1,VALUE(MID(highlight_pick,2,1))),$1:$1,0))="Yes",1,IF(ISNUMBER(SEARCH(INDEX($A261:$BI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row>
    <row r="262" spans="1:61" ht="24.9" x14ac:dyDescent="0.3">
      <c r="A262" s="19" t="s">
        <v>404</v>
      </c>
      <c r="B262" s="4" t="s">
        <v>238</v>
      </c>
      <c r="C262" s="4" t="s">
        <v>476</v>
      </c>
      <c r="D262" s="3" t="str">
        <f t="shared" ca="1" si="18"/>
        <v/>
      </c>
      <c r="H262" s="5" t="s">
        <v>1</v>
      </c>
      <c r="I262" s="5" t="s">
        <v>1</v>
      </c>
      <c r="O262" s="6" t="s">
        <v>1</v>
      </c>
      <c r="P262" s="6"/>
      <c r="Q262" s="6" t="s">
        <v>1</v>
      </c>
      <c r="R262" s="6"/>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19"/>
        <v/>
      </c>
      <c r="AN262" s="73" t="str">
        <f>IF(OR(E262="",VLOOKUP(E$1,Services!$A$1:$B$19,2,0)="Exclude"),"",IF($D262=1,IF(OR(price_limit="",price_limit="No Limit"),IF(E262="Yes",1,2),IF(SUMIFS(WhatIf!$G:$G,WhatIf!$A:$A,E$1,WhatIf!$B:$B,E262)&lt;=price_limit,IF(E262="Yes",1,2),"")),""))</f>
        <v/>
      </c>
      <c r="AO262" s="73" t="str">
        <f>IF(OR(F262="",VLOOKUP(F$1,Services!$A$1:$B$19,2,0)="Exclude"),"",IF($D262=1,IF(OR(price_limit="",price_limit="No Limit"),IF(F262="Yes",1,2),IF(SUMIFS(WhatIf!$G:$G,WhatIf!$A:$A,F$1,WhatIf!$B:$B,F262)&lt;=price_limit,IF(F262="Yes",1,2),"")),""))</f>
        <v/>
      </c>
      <c r="AP262" s="73" t="str">
        <f>IF(OR(G262="",VLOOKUP(G$1,Services!$A$1:$B$19,2,0)="Exclude"),"",IF($D262=1,IF(OR(price_limit="",price_limit="No Limit"),IF(G262="Yes",1,2),IF(SUMIFS(WhatIf!$G:$G,WhatIf!$A:$A,G$1,WhatIf!$B:$B,G262)&lt;=price_limit,IF(G262="Yes",1,2),"")),""))</f>
        <v/>
      </c>
      <c r="AQ262" s="73" t="str">
        <f ca="1">IF(OR(H262="",VLOOKUP(H$1,Services!$A$1:$B$19,2,0)="Exclude"),"",IF($D262=1,IF(OR(price_limit="",price_limit="No Limit"),IF(H262="Yes",1,2),IF(SUMIFS(WhatIf!$G:$G,WhatIf!$A:$A,H$1,WhatIf!$B:$B,H262)&lt;=price_limit,IF(H262="Yes",1,2),"")),""))</f>
        <v/>
      </c>
      <c r="AR262" s="73" t="str">
        <f ca="1">IF(OR(I262="",VLOOKUP(I$1,Services!$A$1:$B$19,2,0)="Exclude"),"",IF($D262=1,IF(OR(price_limit="",price_limit="No Limit"),IF(I262="Yes",1,2),IF(SUMIFS(WhatIf!$G:$G,WhatIf!$A:$A,I$1,WhatIf!$B:$B,I262)&lt;=price_limit,IF(I262="Yes",1,2),"")),""))</f>
        <v/>
      </c>
      <c r="AS262" s="73" t="str">
        <f>IF(OR(J262="",VLOOKUP(J$1,Services!$A$1:$B$19,2,0)="Exclude"),"",IF($D262=1,IF(OR(price_limit="",price_limit="No Limit"),IF(J262="Yes",1,2),IF(SUMIFS(WhatIf!$G:$G,WhatIf!$A:$A,J$1,WhatIf!$B:$B,J262)&lt;=price_limit,IF(J262="Yes",1,2),"")),""))</f>
        <v/>
      </c>
      <c r="AT262" s="73" t="str">
        <f>IF(OR(K262="",VLOOKUP(K$1,Services!$A$1:$B$19,2,0)="Exclude"),"",IF($D262=1,IF(OR(price_limit="",price_limit="No Limit"),IF(K262="Yes",1,2),IF(SUMIFS(WhatIf!$G:$G,WhatIf!$A:$A,K$1,WhatIf!$B:$B,K262)&lt;=price_limit,IF(K262="Yes",1,2),"")),""))</f>
        <v/>
      </c>
      <c r="AU262" s="73" t="str">
        <f>IF(OR(L262="",VLOOKUP(L$1,Services!$A$1:$B$19,2,0)="Exclude"),"",IF($D262=1,IF(OR(price_limit="",price_limit="No Limit"),IF(L262="Yes",1,2),IF(SUMIFS(WhatIf!$G:$G,WhatIf!$A:$A,L$1,WhatIf!$B:$B,L262)&lt;=price_limit,IF(L262="Yes",1,2),"")),""))</f>
        <v/>
      </c>
      <c r="AV262" s="73" t="str">
        <f>IF(OR(M262="",VLOOKUP(M$1,Services!$A$1:$B$19,2,0)="Exclude"),"",IF($D262=1,IF(OR(price_limit="",price_limit="No Limit"),IF(M262="Yes",1,2),IF(SUMIFS(WhatIf!$G:$G,WhatIf!$A:$A,M$1,WhatIf!$B:$B,M262)&lt;=price_limit,IF(M262="Yes",1,2),"")),""))</f>
        <v/>
      </c>
      <c r="AW262" s="73" t="str">
        <f>IF(OR(N262="",VLOOKUP(N$1,Services!$A$1:$B$19,2,0)="Exclude"),"",IF($D262=1,IF(OR(price_limit="",price_limit="No Limit"),IF(N262="Yes",1,2),IF(SUMIFS(WhatIf!$G:$G,WhatIf!$A:$A,N$1,WhatIf!$B:$B,N262)&lt;=price_limit,IF(N262="Yes",1,2),"")),""))</f>
        <v/>
      </c>
      <c r="AX262" s="73" t="str">
        <f ca="1">IF(OR(O262="",VLOOKUP(O$1,Services!$A$1:$B$19,2,0)="Exclude"),"",IF($D262=1,IF(OR(price_limit="",price_limit="No Limit"),IF(O262="Yes",1,2),IF(SUMIFS(WhatIf!$G:$G,WhatIf!$A:$A,O$1,WhatIf!$B:$B,O262)&lt;=price_limit,IF(O262="Yes",1,2),"")),""))</f>
        <v/>
      </c>
      <c r="AY262" s="73" t="str">
        <f>IF(OR(P262="",VLOOKUP(P$1,Services!$A$1:$B$19,2,0)="Exclude"),"",IF($D262=1,IF(OR(price_limit="",price_limit="No Limit"),IF(P262="Yes",1,2),IF(SUMIFS(WhatIf!$G:$G,WhatIf!$A:$A,P$1,WhatIf!$B:$B,P262)&lt;=price_limit,IF(P262="Yes",1,2),"")),""))</f>
        <v/>
      </c>
      <c r="AZ262" s="73" t="str">
        <f ca="1">IF(OR(Q262="",VLOOKUP(Q$1,Services!$A$1:$B$19,2,0)="Exclude"),"",IF($D262=1,IF(OR(price_limit="",price_limit="No Limit"),IF(Q262="Yes",1,2),IF(SUMIFS(WhatIf!$G:$G,WhatIf!$A:$A,Q$1,WhatIf!$B:$B,Q262)&lt;=price_limit,IF(Q262="Yes",1,2),"")),""))</f>
        <v/>
      </c>
      <c r="BA262" s="73" t="str">
        <f>IF(OR(R262="",VLOOKUP(R$1,Services!$A$1:$B$19,2,0)="Exclude"),"",IF($D262=1,IF(OR(price_limit="",price_limit="No Limit"),IF(R262="Yes",1,2),IF(SUMIFS(WhatIf!$G:$G,WhatIf!$A:$A,R$1,WhatIf!$B:$B,R262)&lt;=price_limit,IF(R262="Yes",1,2),"")),""))</f>
        <v/>
      </c>
      <c r="BB262" s="73" t="str">
        <f>IF(OR(S262="",VLOOKUP(S$1,Services!$A$1:$B$19,2,0)="Exclude"),"",IF($D262=1,IF(OR(price_limit="",price_limit="No Limit"),IF(S262="Yes",1,2),IF(SUMIFS(WhatIf!$G:$G,WhatIf!$A:$A,S$1,WhatIf!$B:$B,S262)&lt;=price_limit,IF(S262="Yes",1,2),"")),""))</f>
        <v/>
      </c>
      <c r="BC262" s="73" t="str">
        <f>IF(OR(T262="",VLOOKUP(T$1,Services!$A$1:$B$19,2,0)="Exclude"),"",IF($D262=1,IF(OR(price_limit="",price_limit="No Limit"),IF(T262="Yes",1,2),IF(SUMIFS(WhatIf!$G:$G,WhatIf!$A:$A,T$1,WhatIf!$B:$B,T262)&lt;=price_limit,IF(T262="Yes",1,2),"")),""))</f>
        <v/>
      </c>
      <c r="BD262" s="73" t="str">
        <f>IF(OR(U262="",VLOOKUP(U$1,Services!$A$1:$B$19,2,0)="Exclude"),"",IF($D262=1,IF(OR(price_limit="",price_limit="No Limit"),IF(U262="Yes",1,2),IF(SUMIFS(WhatIf!$G:$G,WhatIf!$A:$A,U$1,WhatIf!$B:$B,U262)&lt;=price_limit,IF(U262="Yes",1,2),"")),""))</f>
        <v/>
      </c>
      <c r="BE262" s="3">
        <f t="shared" si="20"/>
        <v>0</v>
      </c>
      <c r="BF262" s="3">
        <f t="shared" si="21"/>
        <v>0</v>
      </c>
      <c r="BG262" s="3">
        <f>IF(MID(highlight_pick,1,1)="#",IF(INDEX(Analysis!$C$7:$E$7,1,VALUE(MID(highlight_pick,2,1)))&lt;&gt;"",IF(INDEX($A262:$BI262,1,MATCH(INDEX(Analysis!$C$7:$E$7,1,VALUE(MID(highlight_pick,2,1))),$1:$1,0))="",0,IF(INDEX($A262:$BI262,1,MATCH(INDEX(Analysis!$C$7:$E$7,1,VALUE(MID(highlight_pick,2,1))),$1:$1,0))="Yes",1,IF(ISNUMBER(SEARCH(INDEX($A262:$BI262,1,MATCH(INDEX(Analysis!$C$7:$E$7,1,VALUE(MID(highlight_pick,2,1))),$1:$1,0)),INDEX(Analysis!$C$9:$E$9,1,VALUE(MID(highlight_pick,2,1))))),2,0))),0),0)</f>
        <v>0</v>
      </c>
      <c r="BH262" s="3">
        <f>IF(MID(highlight_pick,1,1)="#",IF(INDEX(Analysis!$C$10:$E$10,1,VALUE(MID(highlight_pick,2,1)))&lt;&gt;"",IF(INDEX($A262:$BI262,1,MATCH(INDEX(Analysis!$C$10:$E$10,1,VALUE(MID(highlight_pick,2,1))),$1:$1,0))="",0,IF(INDEX($A262:$BI262,1,MATCH(INDEX(Analysis!$C$10:$E$10,1,VALUE(MID(highlight_pick,2,1))),$1:$1,0))="Yes",1,IF(ISNUMBER(SEARCH(INDEX($A262:$BI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row>
    <row r="263" spans="1:61" x14ac:dyDescent="0.3">
      <c r="A263" s="19" t="s">
        <v>785</v>
      </c>
      <c r="B263" s="4" t="s">
        <v>895</v>
      </c>
      <c r="C263" s="4" t="s">
        <v>291</v>
      </c>
      <c r="D263" s="3" t="str">
        <f t="shared" ca="1" si="18"/>
        <v/>
      </c>
      <c r="P263" s="5" t="s">
        <v>1</v>
      </c>
      <c r="T263" s="5" t="s">
        <v>255</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19"/>
        <v/>
      </c>
      <c r="AN263" s="73" t="str">
        <f>IF(OR(E263="",VLOOKUP(E$1,Services!$A$1:$B$19,2,0)="Exclude"),"",IF($D263=1,IF(OR(price_limit="",price_limit="No Limit"),IF(E263="Yes",1,2),IF(SUMIFS(WhatIf!$G:$G,WhatIf!$A:$A,E$1,WhatIf!$B:$B,E263)&lt;=price_limit,IF(E263="Yes",1,2),"")),""))</f>
        <v/>
      </c>
      <c r="AO263" s="73" t="str">
        <f>IF(OR(F263="",VLOOKUP(F$1,Services!$A$1:$B$19,2,0)="Exclude"),"",IF($D263=1,IF(OR(price_limit="",price_limit="No Limit"),IF(F263="Yes",1,2),IF(SUMIFS(WhatIf!$G:$G,WhatIf!$A:$A,F$1,WhatIf!$B:$B,F263)&lt;=price_limit,IF(F263="Yes",1,2),"")),""))</f>
        <v/>
      </c>
      <c r="AP263" s="73" t="str">
        <f>IF(OR(G263="",VLOOKUP(G$1,Services!$A$1:$B$19,2,0)="Exclude"),"",IF($D263=1,IF(OR(price_limit="",price_limit="No Limit"),IF(G263="Yes",1,2),IF(SUMIFS(WhatIf!$G:$G,WhatIf!$A:$A,G$1,WhatIf!$B:$B,G263)&lt;=price_limit,IF(G263="Yes",1,2),"")),""))</f>
        <v/>
      </c>
      <c r="AQ263" s="73" t="str">
        <f>IF(OR(H263="",VLOOKUP(H$1,Services!$A$1:$B$19,2,0)="Exclude"),"",IF($D263=1,IF(OR(price_limit="",price_limit="No Limit"),IF(H263="Yes",1,2),IF(SUMIFS(WhatIf!$G:$G,WhatIf!$A:$A,H$1,WhatIf!$B:$B,H263)&lt;=price_limit,IF(H263="Yes",1,2),"")),""))</f>
        <v/>
      </c>
      <c r="AR263" s="73" t="str">
        <f>IF(OR(I263="",VLOOKUP(I$1,Services!$A$1:$B$19,2,0)="Exclude"),"",IF($D263=1,IF(OR(price_limit="",price_limit="No Limit"),IF(I263="Yes",1,2),IF(SUMIFS(WhatIf!$G:$G,WhatIf!$A:$A,I$1,WhatIf!$B:$B,I263)&lt;=price_limit,IF(I263="Yes",1,2),"")),""))</f>
        <v/>
      </c>
      <c r="AS263" s="73" t="str">
        <f>IF(OR(J263="",VLOOKUP(J$1,Services!$A$1:$B$19,2,0)="Exclude"),"",IF($D263=1,IF(OR(price_limit="",price_limit="No Limit"),IF(J263="Yes",1,2),IF(SUMIFS(WhatIf!$G:$G,WhatIf!$A:$A,J$1,WhatIf!$B:$B,J263)&lt;=price_limit,IF(J263="Yes",1,2),"")),""))</f>
        <v/>
      </c>
      <c r="AT263" s="73" t="str">
        <f>IF(OR(K263="",VLOOKUP(K$1,Services!$A$1:$B$19,2,0)="Exclude"),"",IF($D263=1,IF(OR(price_limit="",price_limit="No Limit"),IF(K263="Yes",1,2),IF(SUMIFS(WhatIf!$G:$G,WhatIf!$A:$A,K$1,WhatIf!$B:$B,K263)&lt;=price_limit,IF(K263="Yes",1,2),"")),""))</f>
        <v/>
      </c>
      <c r="AU263" s="73" t="str">
        <f>IF(OR(L263="",VLOOKUP(L$1,Services!$A$1:$B$19,2,0)="Exclude"),"",IF($D263=1,IF(OR(price_limit="",price_limit="No Limit"),IF(L263="Yes",1,2),IF(SUMIFS(WhatIf!$G:$G,WhatIf!$A:$A,L$1,WhatIf!$B:$B,L263)&lt;=price_limit,IF(L263="Yes",1,2),"")),""))</f>
        <v/>
      </c>
      <c r="AV263" s="73" t="str">
        <f>IF(OR(M263="",VLOOKUP(M$1,Services!$A$1:$B$19,2,0)="Exclude"),"",IF($D263=1,IF(OR(price_limit="",price_limit="No Limit"),IF(M263="Yes",1,2),IF(SUMIFS(WhatIf!$G:$G,WhatIf!$A:$A,M$1,WhatIf!$B:$B,M263)&lt;=price_limit,IF(M263="Yes",1,2),"")),""))</f>
        <v/>
      </c>
      <c r="AW263" s="73" t="str">
        <f>IF(OR(N263="",VLOOKUP(N$1,Services!$A$1:$B$19,2,0)="Exclude"),"",IF($D263=1,IF(OR(price_limit="",price_limit="No Limit"),IF(N263="Yes",1,2),IF(SUMIFS(WhatIf!$G:$G,WhatIf!$A:$A,N$1,WhatIf!$B:$B,N263)&lt;=price_limit,IF(N263="Yes",1,2),"")),""))</f>
        <v/>
      </c>
      <c r="AX263" s="73" t="str">
        <f>IF(OR(O263="",VLOOKUP(O$1,Services!$A$1:$B$19,2,0)="Exclude"),"",IF($D263=1,IF(OR(price_limit="",price_limit="No Limit"),IF(O263="Yes",1,2),IF(SUMIFS(WhatIf!$G:$G,WhatIf!$A:$A,O$1,WhatIf!$B:$B,O263)&lt;=price_limit,IF(O263="Yes",1,2),"")),""))</f>
        <v/>
      </c>
      <c r="AY263" s="73" t="str">
        <f ca="1">IF(OR(P263="",VLOOKUP(P$1,Services!$A$1:$B$19,2,0)="Exclude"),"",IF($D263=1,IF(OR(price_limit="",price_limit="No Limit"),IF(P263="Yes",1,2),IF(SUMIFS(WhatIf!$G:$G,WhatIf!$A:$A,P$1,WhatIf!$B:$B,P263)&lt;=price_limit,IF(P263="Yes",1,2),"")),""))</f>
        <v/>
      </c>
      <c r="AZ263" s="73" t="str">
        <f>IF(OR(Q263="",VLOOKUP(Q$1,Services!$A$1:$B$19,2,0)="Exclude"),"",IF($D263=1,IF(OR(price_limit="",price_limit="No Limit"),IF(Q263="Yes",1,2),IF(SUMIFS(WhatIf!$G:$G,WhatIf!$A:$A,Q$1,WhatIf!$B:$B,Q263)&lt;=price_limit,IF(Q263="Yes",1,2),"")),""))</f>
        <v/>
      </c>
      <c r="BA263" s="73" t="str">
        <f>IF(OR(R263="",VLOOKUP(R$1,Services!$A$1:$B$19,2,0)="Exclude"),"",IF($D263=1,IF(OR(price_limit="",price_limit="No Limit"),IF(R263="Yes",1,2),IF(SUMIFS(WhatIf!$G:$G,WhatIf!$A:$A,R$1,WhatIf!$B:$B,R263)&lt;=price_limit,IF(R263="Yes",1,2),"")),""))</f>
        <v/>
      </c>
      <c r="BB263" s="73" t="str">
        <f>IF(OR(S263="",VLOOKUP(S$1,Services!$A$1:$B$19,2,0)="Exclude"),"",IF($D263=1,IF(OR(price_limit="",price_limit="No Limit"),IF(S263="Yes",1,2),IF(SUMIFS(WhatIf!$G:$G,WhatIf!$A:$A,S$1,WhatIf!$B:$B,S263)&lt;=price_limit,IF(S263="Yes",1,2),"")),""))</f>
        <v/>
      </c>
      <c r="BC263" s="73" t="str">
        <f ca="1">IF(OR(T263="",VLOOKUP(T$1,Services!$A$1:$B$19,2,0)="Exclude"),"",IF($D263=1,IF(OR(price_limit="",price_limit="No Limit"),IF(T263="Yes",1,2),IF(SUMIFS(WhatIf!$G:$G,WhatIf!$A:$A,T$1,WhatIf!$B:$B,T263)&lt;=price_limit,IF(T263="Yes",1,2),"")),""))</f>
        <v/>
      </c>
      <c r="BD263" s="73" t="str">
        <f>IF(OR(U263="",VLOOKUP(U$1,Services!$A$1:$B$19,2,0)="Exclude"),"",IF($D263=1,IF(OR(price_limit="",price_limit="No Limit"),IF(U263="Yes",1,2),IF(SUMIFS(WhatIf!$G:$G,WhatIf!$A:$A,U$1,WhatIf!$B:$B,U263)&lt;=price_limit,IF(U263="Yes",1,2),"")),""))</f>
        <v/>
      </c>
      <c r="BE263" s="3">
        <f t="shared" si="20"/>
        <v>0</v>
      </c>
      <c r="BF263" s="3">
        <f t="shared" si="21"/>
        <v>0</v>
      </c>
      <c r="BG263" s="3">
        <f>IF(MID(highlight_pick,1,1)="#",IF(INDEX(Analysis!$C$7:$E$7,1,VALUE(MID(highlight_pick,2,1)))&lt;&gt;"",IF(INDEX($A263:$BI263,1,MATCH(INDEX(Analysis!$C$7:$E$7,1,VALUE(MID(highlight_pick,2,1))),$1:$1,0))="",0,IF(INDEX($A263:$BI263,1,MATCH(INDEX(Analysis!$C$7:$E$7,1,VALUE(MID(highlight_pick,2,1))),$1:$1,0))="Yes",1,IF(ISNUMBER(SEARCH(INDEX($A263:$BI263,1,MATCH(INDEX(Analysis!$C$7:$E$7,1,VALUE(MID(highlight_pick,2,1))),$1:$1,0)),INDEX(Analysis!$C$9:$E$9,1,VALUE(MID(highlight_pick,2,1))))),2,0))),0),0)</f>
        <v>0</v>
      </c>
      <c r="BH263" s="3">
        <f>IF(MID(highlight_pick,1,1)="#",IF(INDEX(Analysis!$C$10:$E$10,1,VALUE(MID(highlight_pick,2,1)))&lt;&gt;"",IF(INDEX($A263:$BI263,1,MATCH(INDEX(Analysis!$C$10:$E$10,1,VALUE(MID(highlight_pick,2,1))),$1:$1,0))="",0,IF(INDEX($A263:$BI263,1,MATCH(INDEX(Analysis!$C$10:$E$10,1,VALUE(MID(highlight_pick,2,1))),$1:$1,0))="Yes",1,IF(ISNUMBER(SEARCH(INDEX($A263:$BI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row>
    <row r="264" spans="1:61" x14ac:dyDescent="0.3">
      <c r="A264" s="19" t="s">
        <v>280</v>
      </c>
      <c r="B264" s="4" t="s">
        <v>247</v>
      </c>
      <c r="C264" s="4" t="s">
        <v>214</v>
      </c>
      <c r="D264" s="3" t="str">
        <f t="shared" ca="1" si="18"/>
        <v/>
      </c>
      <c r="H264" s="5" t="s">
        <v>293</v>
      </c>
      <c r="I264" s="5" t="s">
        <v>293</v>
      </c>
      <c r="J264" s="5" t="s">
        <v>293</v>
      </c>
      <c r="K264" s="5" t="s">
        <v>293</v>
      </c>
      <c r="L264" s="5" t="s">
        <v>293</v>
      </c>
      <c r="M264" s="5" t="s">
        <v>293</v>
      </c>
      <c r="N264" s="5" t="s">
        <v>1</v>
      </c>
      <c r="Q264" s="5" t="s">
        <v>293</v>
      </c>
      <c r="R264" s="5" t="s">
        <v>861</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19"/>
        <v/>
      </c>
      <c r="AN264" s="73" t="str">
        <f>IF(OR(E264="",VLOOKUP(E$1,Services!$A$1:$B$19,2,0)="Exclude"),"",IF($D264=1,IF(OR(price_limit="",price_limit="No Limit"),IF(E264="Yes",1,2),IF(SUMIFS(WhatIf!$G:$G,WhatIf!$A:$A,E$1,WhatIf!$B:$B,E264)&lt;=price_limit,IF(E264="Yes",1,2),"")),""))</f>
        <v/>
      </c>
      <c r="AO264" s="73" t="str">
        <f>IF(OR(F264="",VLOOKUP(F$1,Services!$A$1:$B$19,2,0)="Exclude"),"",IF($D264=1,IF(OR(price_limit="",price_limit="No Limit"),IF(F264="Yes",1,2),IF(SUMIFS(WhatIf!$G:$G,WhatIf!$A:$A,F$1,WhatIf!$B:$B,F264)&lt;=price_limit,IF(F264="Yes",1,2),"")),""))</f>
        <v/>
      </c>
      <c r="AP264" s="73" t="str">
        <f>IF(OR(G264="",VLOOKUP(G$1,Services!$A$1:$B$19,2,0)="Exclude"),"",IF($D264=1,IF(OR(price_limit="",price_limit="No Limit"),IF(G264="Yes",1,2),IF(SUMIFS(WhatIf!$G:$G,WhatIf!$A:$A,G$1,WhatIf!$B:$B,G264)&lt;=price_limit,IF(G264="Yes",1,2),"")),""))</f>
        <v/>
      </c>
      <c r="AQ264" s="73" t="str">
        <f ca="1">IF(OR(H264="",VLOOKUP(H$1,Services!$A$1:$B$19,2,0)="Exclude"),"",IF($D264=1,IF(OR(price_limit="",price_limit="No Limit"),IF(H264="Yes",1,2),IF(SUMIFS(WhatIf!$G:$G,WhatIf!$A:$A,H$1,WhatIf!$B:$B,H264)&lt;=price_limit,IF(H264="Yes",1,2),"")),""))</f>
        <v/>
      </c>
      <c r="AR264" s="73" t="str">
        <f ca="1">IF(OR(I264="",VLOOKUP(I$1,Services!$A$1:$B$19,2,0)="Exclude"),"",IF($D264=1,IF(OR(price_limit="",price_limit="No Limit"),IF(I264="Yes",1,2),IF(SUMIFS(WhatIf!$G:$G,WhatIf!$A:$A,I$1,WhatIf!$B:$B,I264)&lt;=price_limit,IF(I264="Yes",1,2),"")),""))</f>
        <v/>
      </c>
      <c r="AS264" s="73" t="str">
        <f ca="1">IF(OR(J264="",VLOOKUP(J$1,Services!$A$1:$B$19,2,0)="Exclude"),"",IF($D264=1,IF(OR(price_limit="",price_limit="No Limit"),IF(J264="Yes",1,2),IF(SUMIFS(WhatIf!$G:$G,WhatIf!$A:$A,J$1,WhatIf!$B:$B,J264)&lt;=price_limit,IF(J264="Yes",1,2),"")),""))</f>
        <v/>
      </c>
      <c r="AT264" s="73" t="str">
        <f ca="1">IF(OR(K264="",VLOOKUP(K$1,Services!$A$1:$B$19,2,0)="Exclude"),"",IF($D264=1,IF(OR(price_limit="",price_limit="No Limit"),IF(K264="Yes",1,2),IF(SUMIFS(WhatIf!$G:$G,WhatIf!$A:$A,K$1,WhatIf!$B:$B,K264)&lt;=price_limit,IF(K264="Yes",1,2),"")),""))</f>
        <v/>
      </c>
      <c r="AU264" s="73" t="str">
        <f ca="1">IF(OR(L264="",VLOOKUP(L$1,Services!$A$1:$B$19,2,0)="Exclude"),"",IF($D264=1,IF(OR(price_limit="",price_limit="No Limit"),IF(L264="Yes",1,2),IF(SUMIFS(WhatIf!$G:$G,WhatIf!$A:$A,L$1,WhatIf!$B:$B,L264)&lt;=price_limit,IF(L264="Yes",1,2),"")),""))</f>
        <v/>
      </c>
      <c r="AV264" s="73" t="str">
        <f ca="1">IF(OR(M264="",VLOOKUP(M$1,Services!$A$1:$B$19,2,0)="Exclude"),"",IF($D264=1,IF(OR(price_limit="",price_limit="No Limit"),IF(M264="Yes",1,2),IF(SUMIFS(WhatIf!$G:$G,WhatIf!$A:$A,M$1,WhatIf!$B:$B,M264)&lt;=price_limit,IF(M264="Yes",1,2),"")),""))</f>
        <v/>
      </c>
      <c r="AW264" s="73" t="str">
        <f ca="1">IF(OR(N264="",VLOOKUP(N$1,Services!$A$1:$B$19,2,0)="Exclude"),"",IF($D264=1,IF(OR(price_limit="",price_limit="No Limit"),IF(N264="Yes",1,2),IF(SUMIFS(WhatIf!$G:$G,WhatIf!$A:$A,N$1,WhatIf!$B:$B,N264)&lt;=price_limit,IF(N264="Yes",1,2),"")),""))</f>
        <v/>
      </c>
      <c r="AX264" s="73" t="str">
        <f>IF(OR(O264="",VLOOKUP(O$1,Services!$A$1:$B$19,2,0)="Exclude"),"",IF($D264=1,IF(OR(price_limit="",price_limit="No Limit"),IF(O264="Yes",1,2),IF(SUMIFS(WhatIf!$G:$G,WhatIf!$A:$A,O$1,WhatIf!$B:$B,O264)&lt;=price_limit,IF(O264="Yes",1,2),"")),""))</f>
        <v/>
      </c>
      <c r="AY264" s="73" t="str">
        <f>IF(OR(P264="",VLOOKUP(P$1,Services!$A$1:$B$19,2,0)="Exclude"),"",IF($D264=1,IF(OR(price_limit="",price_limit="No Limit"),IF(P264="Yes",1,2),IF(SUMIFS(WhatIf!$G:$G,WhatIf!$A:$A,P$1,WhatIf!$B:$B,P264)&lt;=price_limit,IF(P264="Yes",1,2),"")),""))</f>
        <v/>
      </c>
      <c r="AZ264" s="73" t="str">
        <f ca="1">IF(OR(Q264="",VLOOKUP(Q$1,Services!$A$1:$B$19,2,0)="Exclude"),"",IF($D264=1,IF(OR(price_limit="",price_limit="No Limit"),IF(Q264="Yes",1,2),IF(SUMIFS(WhatIf!$G:$G,WhatIf!$A:$A,Q$1,WhatIf!$B:$B,Q264)&lt;=price_limit,IF(Q264="Yes",1,2),"")),""))</f>
        <v/>
      </c>
      <c r="BA264" s="73" t="str">
        <f ca="1">IF(OR(R264="",VLOOKUP(R$1,Services!$A$1:$B$19,2,0)="Exclude"),"",IF($D264=1,IF(OR(price_limit="",price_limit="No Limit"),IF(R264="Yes",1,2),IF(SUMIFS(WhatIf!$G:$G,WhatIf!$A:$A,R$1,WhatIf!$B:$B,R264)&lt;=price_limit,IF(R264="Yes",1,2),"")),""))</f>
        <v/>
      </c>
      <c r="BB264" s="73" t="str">
        <f>IF(OR(S264="",VLOOKUP(S$1,Services!$A$1:$B$19,2,0)="Exclude"),"",IF($D264=1,IF(OR(price_limit="",price_limit="No Limit"),IF(S264="Yes",1,2),IF(SUMIFS(WhatIf!$G:$G,WhatIf!$A:$A,S$1,WhatIf!$B:$B,S264)&lt;=price_limit,IF(S264="Yes",1,2),"")),""))</f>
        <v/>
      </c>
      <c r="BC264" s="73" t="str">
        <f>IF(OR(T264="",VLOOKUP(T$1,Services!$A$1:$B$19,2,0)="Exclude"),"",IF($D264=1,IF(OR(price_limit="",price_limit="No Limit"),IF(T264="Yes",1,2),IF(SUMIFS(WhatIf!$G:$G,WhatIf!$A:$A,T$1,WhatIf!$B:$B,T264)&lt;=price_limit,IF(T264="Yes",1,2),"")),""))</f>
        <v/>
      </c>
      <c r="BD264" s="73" t="str">
        <f>IF(OR(U264="",VLOOKUP(U$1,Services!$A$1:$B$19,2,0)="Exclude"),"",IF($D264=1,IF(OR(price_limit="",price_limit="No Limit"),IF(U264="Yes",1,2),IF(SUMIFS(WhatIf!$G:$G,WhatIf!$A:$A,U$1,WhatIf!$B:$B,U264)&lt;=price_limit,IF(U264="Yes",1,2),"")),""))</f>
        <v/>
      </c>
      <c r="BE264" s="3">
        <f t="shared" si="20"/>
        <v>0</v>
      </c>
      <c r="BF264" s="3">
        <f t="shared" si="21"/>
        <v>0</v>
      </c>
      <c r="BG264" s="3">
        <f>IF(MID(highlight_pick,1,1)="#",IF(INDEX(Analysis!$C$7:$E$7,1,VALUE(MID(highlight_pick,2,1)))&lt;&gt;"",IF(INDEX($A264:$BI264,1,MATCH(INDEX(Analysis!$C$7:$E$7,1,VALUE(MID(highlight_pick,2,1))),$1:$1,0))="",0,IF(INDEX($A264:$BI264,1,MATCH(INDEX(Analysis!$C$7:$E$7,1,VALUE(MID(highlight_pick,2,1))),$1:$1,0))="Yes",1,IF(ISNUMBER(SEARCH(INDEX($A264:$BI264,1,MATCH(INDEX(Analysis!$C$7:$E$7,1,VALUE(MID(highlight_pick,2,1))),$1:$1,0)),INDEX(Analysis!$C$9:$E$9,1,VALUE(MID(highlight_pick,2,1))))),2,0))),0),0)</f>
        <v>0</v>
      </c>
      <c r="BH264" s="3">
        <f>IF(MID(highlight_pick,1,1)="#",IF(INDEX(Analysis!$C$10:$E$10,1,VALUE(MID(highlight_pick,2,1)))&lt;&gt;"",IF(INDEX($A264:$BI264,1,MATCH(INDEX(Analysis!$C$10:$E$10,1,VALUE(MID(highlight_pick,2,1))),$1:$1,0))="",0,IF(INDEX($A264:$BI264,1,MATCH(INDEX(Analysis!$C$10:$E$10,1,VALUE(MID(highlight_pick,2,1))),$1:$1,0))="Yes",1,IF(ISNUMBER(SEARCH(INDEX($A264:$BI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row>
    <row r="265" spans="1:61" ht="24.9" x14ac:dyDescent="0.3">
      <c r="A265" s="19" t="s">
        <v>53</v>
      </c>
      <c r="B265" s="4" t="s">
        <v>419</v>
      </c>
      <c r="C265" s="4" t="s">
        <v>205</v>
      </c>
      <c r="D265" s="3" t="str">
        <f t="shared" ca="1" si="18"/>
        <v/>
      </c>
      <c r="G265" s="5" t="s">
        <v>1</v>
      </c>
      <c r="H265" s="6" t="s">
        <v>1</v>
      </c>
      <c r="I265" s="6" t="s">
        <v>1</v>
      </c>
      <c r="L265" s="5" t="s">
        <v>1</v>
      </c>
      <c r="M265" s="5" t="s">
        <v>1</v>
      </c>
      <c r="O265" s="6" t="s">
        <v>1</v>
      </c>
      <c r="P265" s="6" t="s">
        <v>1</v>
      </c>
      <c r="Q265" s="6" t="s">
        <v>317</v>
      </c>
      <c r="R265" s="6" t="s">
        <v>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19"/>
        <v/>
      </c>
      <c r="AN265" s="73" t="str">
        <f>IF(OR(E265="",VLOOKUP(E$1,Services!$A$1:$B$19,2,0)="Exclude"),"",IF($D265=1,IF(OR(price_limit="",price_limit="No Limit"),IF(E265="Yes",1,2),IF(SUMIFS(WhatIf!$G:$G,WhatIf!$A:$A,E$1,WhatIf!$B:$B,E265)&lt;=price_limit,IF(E265="Yes",1,2),"")),""))</f>
        <v/>
      </c>
      <c r="AO265" s="73" t="str">
        <f>IF(OR(F265="",VLOOKUP(F$1,Services!$A$1:$B$19,2,0)="Exclude"),"",IF($D265=1,IF(OR(price_limit="",price_limit="No Limit"),IF(F265="Yes",1,2),IF(SUMIFS(WhatIf!$G:$G,WhatIf!$A:$A,F$1,WhatIf!$B:$B,F265)&lt;=price_limit,IF(F265="Yes",1,2),"")),""))</f>
        <v/>
      </c>
      <c r="AP265" s="73" t="str">
        <f ca="1">IF(OR(G265="",VLOOKUP(G$1,Services!$A$1:$B$19,2,0)="Exclude"),"",IF($D265=1,IF(OR(price_limit="",price_limit="No Limit"),IF(G265="Yes",1,2),IF(SUMIFS(WhatIf!$G:$G,WhatIf!$A:$A,G$1,WhatIf!$B:$B,G265)&lt;=price_limit,IF(G265="Yes",1,2),"")),""))</f>
        <v/>
      </c>
      <c r="AQ265" s="73" t="str">
        <f ca="1">IF(OR(H265="",VLOOKUP(H$1,Services!$A$1:$B$19,2,0)="Exclude"),"",IF($D265=1,IF(OR(price_limit="",price_limit="No Limit"),IF(H265="Yes",1,2),IF(SUMIFS(WhatIf!$G:$G,WhatIf!$A:$A,H$1,WhatIf!$B:$B,H265)&lt;=price_limit,IF(H265="Yes",1,2),"")),""))</f>
        <v/>
      </c>
      <c r="AR265" s="73" t="str">
        <f ca="1">IF(OR(I265="",VLOOKUP(I$1,Services!$A$1:$B$19,2,0)="Exclude"),"",IF($D265=1,IF(OR(price_limit="",price_limit="No Limit"),IF(I265="Yes",1,2),IF(SUMIFS(WhatIf!$G:$G,WhatIf!$A:$A,I$1,WhatIf!$B:$B,I265)&lt;=price_limit,IF(I265="Yes",1,2),"")),""))</f>
        <v/>
      </c>
      <c r="AS265" s="73" t="str">
        <f>IF(OR(J265="",VLOOKUP(J$1,Services!$A$1:$B$19,2,0)="Exclude"),"",IF($D265=1,IF(OR(price_limit="",price_limit="No Limit"),IF(J265="Yes",1,2),IF(SUMIFS(WhatIf!$G:$G,WhatIf!$A:$A,J$1,WhatIf!$B:$B,J265)&lt;=price_limit,IF(J265="Yes",1,2),"")),""))</f>
        <v/>
      </c>
      <c r="AT265" s="73" t="str">
        <f>IF(OR(K265="",VLOOKUP(K$1,Services!$A$1:$B$19,2,0)="Exclude"),"",IF($D265=1,IF(OR(price_limit="",price_limit="No Limit"),IF(K265="Yes",1,2),IF(SUMIFS(WhatIf!$G:$G,WhatIf!$A:$A,K$1,WhatIf!$B:$B,K265)&lt;=price_limit,IF(K265="Yes",1,2),"")),""))</f>
        <v/>
      </c>
      <c r="AU265" s="73" t="str">
        <f ca="1">IF(OR(L265="",VLOOKUP(L$1,Services!$A$1:$B$19,2,0)="Exclude"),"",IF($D265=1,IF(OR(price_limit="",price_limit="No Limit"),IF(L265="Yes",1,2),IF(SUMIFS(WhatIf!$G:$G,WhatIf!$A:$A,L$1,WhatIf!$B:$B,L265)&lt;=price_limit,IF(L265="Yes",1,2),"")),""))</f>
        <v/>
      </c>
      <c r="AV265" s="73" t="str">
        <f ca="1">IF(OR(M265="",VLOOKUP(M$1,Services!$A$1:$B$19,2,0)="Exclude"),"",IF($D265=1,IF(OR(price_limit="",price_limit="No Limit"),IF(M265="Yes",1,2),IF(SUMIFS(WhatIf!$G:$G,WhatIf!$A:$A,M$1,WhatIf!$B:$B,M265)&lt;=price_limit,IF(M265="Yes",1,2),"")),""))</f>
        <v/>
      </c>
      <c r="AW265" s="73" t="str">
        <f>IF(OR(N265="",VLOOKUP(N$1,Services!$A$1:$B$19,2,0)="Exclude"),"",IF($D265=1,IF(OR(price_limit="",price_limit="No Limit"),IF(N265="Yes",1,2),IF(SUMIFS(WhatIf!$G:$G,WhatIf!$A:$A,N$1,WhatIf!$B:$B,N265)&lt;=price_limit,IF(N265="Yes",1,2),"")),""))</f>
        <v/>
      </c>
      <c r="AX265" s="73" t="str">
        <f ca="1">IF(OR(O265="",VLOOKUP(O$1,Services!$A$1:$B$19,2,0)="Exclude"),"",IF($D265=1,IF(OR(price_limit="",price_limit="No Limit"),IF(O265="Yes",1,2),IF(SUMIFS(WhatIf!$G:$G,WhatIf!$A:$A,O$1,WhatIf!$B:$B,O265)&lt;=price_limit,IF(O265="Yes",1,2),"")),""))</f>
        <v/>
      </c>
      <c r="AY265" s="73" t="str">
        <f ca="1">IF(OR(P265="",VLOOKUP(P$1,Services!$A$1:$B$19,2,0)="Exclude"),"",IF($D265=1,IF(OR(price_limit="",price_limit="No Limit"),IF(P265="Yes",1,2),IF(SUMIFS(WhatIf!$G:$G,WhatIf!$A:$A,P$1,WhatIf!$B:$B,P265)&lt;=price_limit,IF(P265="Yes",1,2),"")),""))</f>
        <v/>
      </c>
      <c r="AZ265" s="73" t="str">
        <f ca="1">IF(OR(Q265="",VLOOKUP(Q$1,Services!$A$1:$B$19,2,0)="Exclude"),"",IF($D265=1,IF(OR(price_limit="",price_limit="No Limit"),IF(Q265="Yes",1,2),IF(SUMIFS(WhatIf!$G:$G,WhatIf!$A:$A,Q$1,WhatIf!$B:$B,Q265)&lt;=price_limit,IF(Q265="Yes",1,2),"")),""))</f>
        <v/>
      </c>
      <c r="BA265" s="73" t="str">
        <f ca="1">IF(OR(R265="",VLOOKUP(R$1,Services!$A$1:$B$19,2,0)="Exclude"),"",IF($D265=1,IF(OR(price_limit="",price_limit="No Limit"),IF(R265="Yes",1,2),IF(SUMIFS(WhatIf!$G:$G,WhatIf!$A:$A,R$1,WhatIf!$B:$B,R265)&lt;=price_limit,IF(R265="Yes",1,2),"")),""))</f>
        <v/>
      </c>
      <c r="BB265" s="73" t="str">
        <f>IF(OR(S265="",VLOOKUP(S$1,Services!$A$1:$B$19,2,0)="Exclude"),"",IF($D265=1,IF(OR(price_limit="",price_limit="No Limit"),IF(S265="Yes",1,2),IF(SUMIFS(WhatIf!$G:$G,WhatIf!$A:$A,S$1,WhatIf!$B:$B,S265)&lt;=price_limit,IF(S265="Yes",1,2),"")),""))</f>
        <v/>
      </c>
      <c r="BC265" s="73" t="str">
        <f>IF(OR(T265="",VLOOKUP(T$1,Services!$A$1:$B$19,2,0)="Exclude"),"",IF($D265=1,IF(OR(price_limit="",price_limit="No Limit"),IF(T265="Yes",1,2),IF(SUMIFS(WhatIf!$G:$G,WhatIf!$A:$A,T$1,WhatIf!$B:$B,T265)&lt;=price_limit,IF(T265="Yes",1,2),"")),""))</f>
        <v/>
      </c>
      <c r="BD265" s="73" t="str">
        <f>IF(OR(U265="",VLOOKUP(U$1,Services!$A$1:$B$19,2,0)="Exclude"),"",IF($D265=1,IF(OR(price_limit="",price_limit="No Limit"),IF(U265="Yes",1,2),IF(SUMIFS(WhatIf!$G:$G,WhatIf!$A:$A,U$1,WhatIf!$B:$B,U265)&lt;=price_limit,IF(U265="Yes",1,2),"")),""))</f>
        <v/>
      </c>
      <c r="BE265" s="3">
        <f t="shared" si="20"/>
        <v>0</v>
      </c>
      <c r="BF265" s="3">
        <f t="shared" si="21"/>
        <v>0</v>
      </c>
      <c r="BG265" s="3">
        <f>IF(MID(highlight_pick,1,1)="#",IF(INDEX(Analysis!$C$7:$E$7,1,VALUE(MID(highlight_pick,2,1)))&lt;&gt;"",IF(INDEX($A265:$BI265,1,MATCH(INDEX(Analysis!$C$7:$E$7,1,VALUE(MID(highlight_pick,2,1))),$1:$1,0))="",0,IF(INDEX($A265:$BI265,1,MATCH(INDEX(Analysis!$C$7:$E$7,1,VALUE(MID(highlight_pick,2,1))),$1:$1,0))="Yes",1,IF(ISNUMBER(SEARCH(INDEX($A265:$BI265,1,MATCH(INDEX(Analysis!$C$7:$E$7,1,VALUE(MID(highlight_pick,2,1))),$1:$1,0)),INDEX(Analysis!$C$9:$E$9,1,VALUE(MID(highlight_pick,2,1))))),2,0))),0),0)</f>
        <v>0</v>
      </c>
      <c r="BH265" s="3">
        <f>IF(MID(highlight_pick,1,1)="#",IF(INDEX(Analysis!$C$10:$E$10,1,VALUE(MID(highlight_pick,2,1)))&lt;&gt;"",IF(INDEX($A265:$BI265,1,MATCH(INDEX(Analysis!$C$10:$E$10,1,VALUE(MID(highlight_pick,2,1))),$1:$1,0))="",0,IF(INDEX($A265:$BI265,1,MATCH(INDEX(Analysis!$C$10:$E$10,1,VALUE(MID(highlight_pick,2,1))),$1:$1,0))="Yes",1,IF(ISNUMBER(SEARCH(INDEX($A265:$BI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row>
    <row r="266" spans="1:61" ht="49.75" x14ac:dyDescent="0.3">
      <c r="A266" s="19" t="s">
        <v>54</v>
      </c>
      <c r="B266" s="4" t="s">
        <v>672</v>
      </c>
      <c r="C266" s="4" t="s">
        <v>291</v>
      </c>
      <c r="D266" s="3" t="str">
        <f t="shared" ca="1" si="18"/>
        <v/>
      </c>
      <c r="G266" s="5" t="s">
        <v>1</v>
      </c>
      <c r="H266" s="5" t="s">
        <v>1</v>
      </c>
      <c r="I266" s="5" t="s">
        <v>1</v>
      </c>
      <c r="J266" s="5" t="s">
        <v>1</v>
      </c>
      <c r="K266" s="5" t="s">
        <v>1</v>
      </c>
      <c r="L266" s="5" t="s">
        <v>1</v>
      </c>
      <c r="M266" s="5" t="s">
        <v>1</v>
      </c>
      <c r="N266" s="5" t="s">
        <v>1</v>
      </c>
      <c r="O266" s="6" t="s">
        <v>1</v>
      </c>
      <c r="P266" s="6"/>
      <c r="Q266" s="6" t="s">
        <v>1</v>
      </c>
      <c r="R266" s="6" t="s">
        <v>1</v>
      </c>
      <c r="U266" s="5"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19"/>
        <v/>
      </c>
      <c r="AN266" s="73" t="str">
        <f>IF(OR(E266="",VLOOKUP(E$1,Services!$A$1:$B$19,2,0)="Exclude"),"",IF($D266=1,IF(OR(price_limit="",price_limit="No Limit"),IF(E266="Yes",1,2),IF(SUMIFS(WhatIf!$G:$G,WhatIf!$A:$A,E$1,WhatIf!$B:$B,E266)&lt;=price_limit,IF(E266="Yes",1,2),"")),""))</f>
        <v/>
      </c>
      <c r="AO266" s="73" t="str">
        <f>IF(OR(F266="",VLOOKUP(F$1,Services!$A$1:$B$19,2,0)="Exclude"),"",IF($D266=1,IF(OR(price_limit="",price_limit="No Limit"),IF(F266="Yes",1,2),IF(SUMIFS(WhatIf!$G:$G,WhatIf!$A:$A,F$1,WhatIf!$B:$B,F266)&lt;=price_limit,IF(F266="Yes",1,2),"")),""))</f>
        <v/>
      </c>
      <c r="AP266" s="73" t="str">
        <f ca="1">IF(OR(G266="",VLOOKUP(G$1,Services!$A$1:$B$19,2,0)="Exclude"),"",IF($D266=1,IF(OR(price_limit="",price_limit="No Limit"),IF(G266="Yes",1,2),IF(SUMIFS(WhatIf!$G:$G,WhatIf!$A:$A,G$1,WhatIf!$B:$B,G266)&lt;=price_limit,IF(G266="Yes",1,2),"")),""))</f>
        <v/>
      </c>
      <c r="AQ266" s="73" t="str">
        <f ca="1">IF(OR(H266="",VLOOKUP(H$1,Services!$A$1:$B$19,2,0)="Exclude"),"",IF($D266=1,IF(OR(price_limit="",price_limit="No Limit"),IF(H266="Yes",1,2),IF(SUMIFS(WhatIf!$G:$G,WhatIf!$A:$A,H$1,WhatIf!$B:$B,H266)&lt;=price_limit,IF(H266="Yes",1,2),"")),""))</f>
        <v/>
      </c>
      <c r="AR266" s="73" t="str">
        <f ca="1">IF(OR(I266="",VLOOKUP(I$1,Services!$A$1:$B$19,2,0)="Exclude"),"",IF($D266=1,IF(OR(price_limit="",price_limit="No Limit"),IF(I266="Yes",1,2),IF(SUMIFS(WhatIf!$G:$G,WhatIf!$A:$A,I$1,WhatIf!$B:$B,I266)&lt;=price_limit,IF(I266="Yes",1,2),"")),""))</f>
        <v/>
      </c>
      <c r="AS266" s="73" t="str">
        <f ca="1">IF(OR(J266="",VLOOKUP(J$1,Services!$A$1:$B$19,2,0)="Exclude"),"",IF($D266=1,IF(OR(price_limit="",price_limit="No Limit"),IF(J266="Yes",1,2),IF(SUMIFS(WhatIf!$G:$G,WhatIf!$A:$A,J$1,WhatIf!$B:$B,J266)&lt;=price_limit,IF(J266="Yes",1,2),"")),""))</f>
        <v/>
      </c>
      <c r="AT266" s="73" t="str">
        <f ca="1">IF(OR(K266="",VLOOKUP(K$1,Services!$A$1:$B$19,2,0)="Exclude"),"",IF($D266=1,IF(OR(price_limit="",price_limit="No Limit"),IF(K266="Yes",1,2),IF(SUMIFS(WhatIf!$G:$G,WhatIf!$A:$A,K$1,WhatIf!$B:$B,K266)&lt;=price_limit,IF(K266="Yes",1,2),"")),""))</f>
        <v/>
      </c>
      <c r="AU266" s="73" t="str">
        <f ca="1">IF(OR(L266="",VLOOKUP(L$1,Services!$A$1:$B$19,2,0)="Exclude"),"",IF($D266=1,IF(OR(price_limit="",price_limit="No Limit"),IF(L266="Yes",1,2),IF(SUMIFS(WhatIf!$G:$G,WhatIf!$A:$A,L$1,WhatIf!$B:$B,L266)&lt;=price_limit,IF(L266="Yes",1,2),"")),""))</f>
        <v/>
      </c>
      <c r="AV266" s="73" t="str">
        <f ca="1">IF(OR(M266="",VLOOKUP(M$1,Services!$A$1:$B$19,2,0)="Exclude"),"",IF($D266=1,IF(OR(price_limit="",price_limit="No Limit"),IF(M266="Yes",1,2),IF(SUMIFS(WhatIf!$G:$G,WhatIf!$A:$A,M$1,WhatIf!$B:$B,M266)&lt;=price_limit,IF(M266="Yes",1,2),"")),""))</f>
        <v/>
      </c>
      <c r="AW266" s="73" t="str">
        <f ca="1">IF(OR(N266="",VLOOKUP(N$1,Services!$A$1:$B$19,2,0)="Exclude"),"",IF($D266=1,IF(OR(price_limit="",price_limit="No Limit"),IF(N266="Yes",1,2),IF(SUMIFS(WhatIf!$G:$G,WhatIf!$A:$A,N$1,WhatIf!$B:$B,N266)&lt;=price_limit,IF(N266="Yes",1,2),"")),""))</f>
        <v/>
      </c>
      <c r="AX266" s="73" t="str">
        <f ca="1">IF(OR(O266="",VLOOKUP(O$1,Services!$A$1:$B$19,2,0)="Exclude"),"",IF($D266=1,IF(OR(price_limit="",price_limit="No Limit"),IF(O266="Yes",1,2),IF(SUMIFS(WhatIf!$G:$G,WhatIf!$A:$A,O$1,WhatIf!$B:$B,O266)&lt;=price_limit,IF(O266="Yes",1,2),"")),""))</f>
        <v/>
      </c>
      <c r="AY266" s="73" t="str">
        <f>IF(OR(P266="",VLOOKUP(P$1,Services!$A$1:$B$19,2,0)="Exclude"),"",IF($D266=1,IF(OR(price_limit="",price_limit="No Limit"),IF(P266="Yes",1,2),IF(SUMIFS(WhatIf!$G:$G,WhatIf!$A:$A,P$1,WhatIf!$B:$B,P266)&lt;=price_limit,IF(P266="Yes",1,2),"")),""))</f>
        <v/>
      </c>
      <c r="AZ266" s="73" t="str">
        <f ca="1">IF(OR(Q266="",VLOOKUP(Q$1,Services!$A$1:$B$19,2,0)="Exclude"),"",IF($D266=1,IF(OR(price_limit="",price_limit="No Limit"),IF(Q266="Yes",1,2),IF(SUMIFS(WhatIf!$G:$G,WhatIf!$A:$A,Q$1,WhatIf!$B:$B,Q266)&lt;=price_limit,IF(Q266="Yes",1,2),"")),""))</f>
        <v/>
      </c>
      <c r="BA266" s="73" t="str">
        <f ca="1">IF(OR(R266="",VLOOKUP(R$1,Services!$A$1:$B$19,2,0)="Exclude"),"",IF($D266=1,IF(OR(price_limit="",price_limit="No Limit"),IF(R266="Yes",1,2),IF(SUMIFS(WhatIf!$G:$G,WhatIf!$A:$A,R$1,WhatIf!$B:$B,R266)&lt;=price_limit,IF(R266="Yes",1,2),"")),""))</f>
        <v/>
      </c>
      <c r="BB266" s="73" t="str">
        <f>IF(OR(S266="",VLOOKUP(S$1,Services!$A$1:$B$19,2,0)="Exclude"),"",IF($D266=1,IF(OR(price_limit="",price_limit="No Limit"),IF(S266="Yes",1,2),IF(SUMIFS(WhatIf!$G:$G,WhatIf!$A:$A,S$1,WhatIf!$B:$B,S266)&lt;=price_limit,IF(S266="Yes",1,2),"")),""))</f>
        <v/>
      </c>
      <c r="BC266" s="73" t="str">
        <f>IF(OR(T266="",VLOOKUP(T$1,Services!$A$1:$B$19,2,0)="Exclude"),"",IF($D266=1,IF(OR(price_limit="",price_limit="No Limit"),IF(T266="Yes",1,2),IF(SUMIFS(WhatIf!$G:$G,WhatIf!$A:$A,T$1,WhatIf!$B:$B,T266)&lt;=price_limit,IF(T266="Yes",1,2),"")),""))</f>
        <v/>
      </c>
      <c r="BD266" s="73" t="str">
        <f ca="1">IF(OR(U266="",VLOOKUP(U$1,Services!$A$1:$B$19,2,0)="Exclude"),"",IF($D266=1,IF(OR(price_limit="",price_limit="No Limit"),IF(U266="Yes",1,2),IF(SUMIFS(WhatIf!$G:$G,WhatIf!$A:$A,U$1,WhatIf!$B:$B,U266)&lt;=price_limit,IF(U266="Yes",1,2),"")),""))</f>
        <v/>
      </c>
      <c r="BE266" s="3">
        <f t="shared" si="20"/>
        <v>0</v>
      </c>
      <c r="BF266" s="3">
        <f t="shared" si="21"/>
        <v>0</v>
      </c>
      <c r="BG266" s="3">
        <f>IF(MID(highlight_pick,1,1)="#",IF(INDEX(Analysis!$C$7:$E$7,1,VALUE(MID(highlight_pick,2,1)))&lt;&gt;"",IF(INDEX($A266:$BI266,1,MATCH(INDEX(Analysis!$C$7:$E$7,1,VALUE(MID(highlight_pick,2,1))),$1:$1,0))="",0,IF(INDEX($A266:$BI266,1,MATCH(INDEX(Analysis!$C$7:$E$7,1,VALUE(MID(highlight_pick,2,1))),$1:$1,0))="Yes",1,IF(ISNUMBER(SEARCH(INDEX($A266:$BI266,1,MATCH(INDEX(Analysis!$C$7:$E$7,1,VALUE(MID(highlight_pick,2,1))),$1:$1,0)),INDEX(Analysis!$C$9:$E$9,1,VALUE(MID(highlight_pick,2,1))))),2,0))),0),0)</f>
        <v>0</v>
      </c>
      <c r="BH266" s="3">
        <f>IF(MID(highlight_pick,1,1)="#",IF(INDEX(Analysis!$C$10:$E$10,1,VALUE(MID(highlight_pick,2,1)))&lt;&gt;"",IF(INDEX($A266:$BI266,1,MATCH(INDEX(Analysis!$C$10:$E$10,1,VALUE(MID(highlight_pick,2,1))),$1:$1,0))="",0,IF(INDEX($A266:$BI266,1,MATCH(INDEX(Analysis!$C$10:$E$10,1,VALUE(MID(highlight_pick,2,1))),$1:$1,0))="Yes",1,IF(ISNUMBER(SEARCH(INDEX($A266:$BI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row>
    <row r="267" spans="1:61" x14ac:dyDescent="0.3">
      <c r="A267" s="19" t="s">
        <v>638</v>
      </c>
      <c r="C267" s="4" t="s">
        <v>482</v>
      </c>
      <c r="D267" s="3" t="str">
        <f t="shared" ca="1" si="18"/>
        <v/>
      </c>
      <c r="F267" s="5" t="s">
        <v>564</v>
      </c>
      <c r="G267" s="5" t="s">
        <v>564</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19"/>
        <v/>
      </c>
      <c r="AN267" s="73" t="str">
        <f>IF(OR(E267="",VLOOKUP(E$1,Services!$A$1:$B$19,2,0)="Exclude"),"",IF($D267=1,IF(OR(price_limit="",price_limit="No Limit"),IF(E267="Yes",1,2),IF(SUMIFS(WhatIf!$G:$G,WhatIf!$A:$A,E$1,WhatIf!$B:$B,E267)&lt;=price_limit,IF(E267="Yes",1,2),"")),""))</f>
        <v/>
      </c>
      <c r="AO267" s="73" t="str">
        <f ca="1">IF(OR(F267="",VLOOKUP(F$1,Services!$A$1:$B$19,2,0)="Exclude"),"",IF($D267=1,IF(OR(price_limit="",price_limit="No Limit"),IF(F267="Yes",1,2),IF(SUMIFS(WhatIf!$G:$G,WhatIf!$A:$A,F$1,WhatIf!$B:$B,F267)&lt;=price_limit,IF(F267="Yes",1,2),"")),""))</f>
        <v/>
      </c>
      <c r="AP267" s="73" t="str">
        <f ca="1">IF(OR(G267="",VLOOKUP(G$1,Services!$A$1:$B$19,2,0)="Exclude"),"",IF($D267=1,IF(OR(price_limit="",price_limit="No Limit"),IF(G267="Yes",1,2),IF(SUMIFS(WhatIf!$G:$G,WhatIf!$A:$A,G$1,WhatIf!$B:$B,G267)&lt;=price_limit,IF(G267="Yes",1,2),"")),""))</f>
        <v/>
      </c>
      <c r="AQ267" s="73" t="str">
        <f>IF(OR(H267="",VLOOKUP(H$1,Services!$A$1:$B$19,2,0)="Exclude"),"",IF($D267=1,IF(OR(price_limit="",price_limit="No Limit"),IF(H267="Yes",1,2),IF(SUMIFS(WhatIf!$G:$G,WhatIf!$A:$A,H$1,WhatIf!$B:$B,H267)&lt;=price_limit,IF(H267="Yes",1,2),"")),""))</f>
        <v/>
      </c>
      <c r="AR267" s="73" t="str">
        <f>IF(OR(I267="",VLOOKUP(I$1,Services!$A$1:$B$19,2,0)="Exclude"),"",IF($D267=1,IF(OR(price_limit="",price_limit="No Limit"),IF(I267="Yes",1,2),IF(SUMIFS(WhatIf!$G:$G,WhatIf!$A:$A,I$1,WhatIf!$B:$B,I267)&lt;=price_limit,IF(I267="Yes",1,2),"")),""))</f>
        <v/>
      </c>
      <c r="AS267" s="73" t="str">
        <f>IF(OR(J267="",VLOOKUP(J$1,Services!$A$1:$B$19,2,0)="Exclude"),"",IF($D267=1,IF(OR(price_limit="",price_limit="No Limit"),IF(J267="Yes",1,2),IF(SUMIFS(WhatIf!$G:$G,WhatIf!$A:$A,J$1,WhatIf!$B:$B,J267)&lt;=price_limit,IF(J267="Yes",1,2),"")),""))</f>
        <v/>
      </c>
      <c r="AT267" s="73" t="str">
        <f>IF(OR(K267="",VLOOKUP(K$1,Services!$A$1:$B$19,2,0)="Exclude"),"",IF($D267=1,IF(OR(price_limit="",price_limit="No Limit"),IF(K267="Yes",1,2),IF(SUMIFS(WhatIf!$G:$G,WhatIf!$A:$A,K$1,WhatIf!$B:$B,K267)&lt;=price_limit,IF(K267="Yes",1,2),"")),""))</f>
        <v/>
      </c>
      <c r="AU267" s="73" t="str">
        <f>IF(OR(L267="",VLOOKUP(L$1,Services!$A$1:$B$19,2,0)="Exclude"),"",IF($D267=1,IF(OR(price_limit="",price_limit="No Limit"),IF(L267="Yes",1,2),IF(SUMIFS(WhatIf!$G:$G,WhatIf!$A:$A,L$1,WhatIf!$B:$B,L267)&lt;=price_limit,IF(L267="Yes",1,2),"")),""))</f>
        <v/>
      </c>
      <c r="AV267" s="73" t="str">
        <f>IF(OR(M267="",VLOOKUP(M$1,Services!$A$1:$B$19,2,0)="Exclude"),"",IF($D267=1,IF(OR(price_limit="",price_limit="No Limit"),IF(M267="Yes",1,2),IF(SUMIFS(WhatIf!$G:$G,WhatIf!$A:$A,M$1,WhatIf!$B:$B,M267)&lt;=price_limit,IF(M267="Yes",1,2),"")),""))</f>
        <v/>
      </c>
      <c r="AW267" s="73" t="str">
        <f>IF(OR(N267="",VLOOKUP(N$1,Services!$A$1:$B$19,2,0)="Exclude"),"",IF($D267=1,IF(OR(price_limit="",price_limit="No Limit"),IF(N267="Yes",1,2),IF(SUMIFS(WhatIf!$G:$G,WhatIf!$A:$A,N$1,WhatIf!$B:$B,N267)&lt;=price_limit,IF(N267="Yes",1,2),"")),""))</f>
        <v/>
      </c>
      <c r="AX267" s="73" t="str">
        <f>IF(OR(O267="",VLOOKUP(O$1,Services!$A$1:$B$19,2,0)="Exclude"),"",IF($D267=1,IF(OR(price_limit="",price_limit="No Limit"),IF(O267="Yes",1,2),IF(SUMIFS(WhatIf!$G:$G,WhatIf!$A:$A,O$1,WhatIf!$B:$B,O267)&lt;=price_limit,IF(O267="Yes",1,2),"")),""))</f>
        <v/>
      </c>
      <c r="AY267" s="73" t="str">
        <f>IF(OR(P267="",VLOOKUP(P$1,Services!$A$1:$B$19,2,0)="Exclude"),"",IF($D267=1,IF(OR(price_limit="",price_limit="No Limit"),IF(P267="Yes",1,2),IF(SUMIFS(WhatIf!$G:$G,WhatIf!$A:$A,P$1,WhatIf!$B:$B,P267)&lt;=price_limit,IF(P267="Yes",1,2),"")),""))</f>
        <v/>
      </c>
      <c r="AZ267" s="73" t="str">
        <f>IF(OR(Q267="",VLOOKUP(Q$1,Services!$A$1:$B$19,2,0)="Exclude"),"",IF($D267=1,IF(OR(price_limit="",price_limit="No Limit"),IF(Q267="Yes",1,2),IF(SUMIFS(WhatIf!$G:$G,WhatIf!$A:$A,Q$1,WhatIf!$B:$B,Q267)&lt;=price_limit,IF(Q267="Yes",1,2),"")),""))</f>
        <v/>
      </c>
      <c r="BA267" s="73" t="str">
        <f>IF(OR(R267="",VLOOKUP(R$1,Services!$A$1:$B$19,2,0)="Exclude"),"",IF($D267=1,IF(OR(price_limit="",price_limit="No Limit"),IF(R267="Yes",1,2),IF(SUMIFS(WhatIf!$G:$G,WhatIf!$A:$A,R$1,WhatIf!$B:$B,R267)&lt;=price_limit,IF(R267="Yes",1,2),"")),""))</f>
        <v/>
      </c>
      <c r="BB267" s="73" t="str">
        <f>IF(OR(S267="",VLOOKUP(S$1,Services!$A$1:$B$19,2,0)="Exclude"),"",IF($D267=1,IF(OR(price_limit="",price_limit="No Limit"),IF(S267="Yes",1,2),IF(SUMIFS(WhatIf!$G:$G,WhatIf!$A:$A,S$1,WhatIf!$B:$B,S267)&lt;=price_limit,IF(S267="Yes",1,2),"")),""))</f>
        <v/>
      </c>
      <c r="BC267" s="73" t="str">
        <f>IF(OR(T267="",VLOOKUP(T$1,Services!$A$1:$B$19,2,0)="Exclude"),"",IF($D267=1,IF(OR(price_limit="",price_limit="No Limit"),IF(T267="Yes",1,2),IF(SUMIFS(WhatIf!$G:$G,WhatIf!$A:$A,T$1,WhatIf!$B:$B,T267)&lt;=price_limit,IF(T267="Yes",1,2),"")),""))</f>
        <v/>
      </c>
      <c r="BD267" s="73" t="str">
        <f>IF(OR(U267="",VLOOKUP(U$1,Services!$A$1:$B$19,2,0)="Exclude"),"",IF($D267=1,IF(OR(price_limit="",price_limit="No Limit"),IF(U267="Yes",1,2),IF(SUMIFS(WhatIf!$G:$G,WhatIf!$A:$A,U$1,WhatIf!$B:$B,U267)&lt;=price_limit,IF(U267="Yes",1,2),"")),""))</f>
        <v/>
      </c>
      <c r="BE267" s="3">
        <f t="shared" si="20"/>
        <v>0</v>
      </c>
      <c r="BF267" s="3">
        <f t="shared" si="21"/>
        <v>0</v>
      </c>
      <c r="BG267" s="3">
        <f>IF(MID(highlight_pick,1,1)="#",IF(INDEX(Analysis!$C$7:$E$7,1,VALUE(MID(highlight_pick,2,1)))&lt;&gt;"",IF(INDEX($A267:$BI267,1,MATCH(INDEX(Analysis!$C$7:$E$7,1,VALUE(MID(highlight_pick,2,1))),$1:$1,0))="",0,IF(INDEX($A267:$BI267,1,MATCH(INDEX(Analysis!$C$7:$E$7,1,VALUE(MID(highlight_pick,2,1))),$1:$1,0))="Yes",1,IF(ISNUMBER(SEARCH(INDEX($A267:$BI267,1,MATCH(INDEX(Analysis!$C$7:$E$7,1,VALUE(MID(highlight_pick,2,1))),$1:$1,0)),INDEX(Analysis!$C$9:$E$9,1,VALUE(MID(highlight_pick,2,1))))),2,0))),0),0)</f>
        <v>0</v>
      </c>
      <c r="BH267" s="3">
        <f>IF(MID(highlight_pick,1,1)="#",IF(INDEX(Analysis!$C$10:$E$10,1,VALUE(MID(highlight_pick,2,1)))&lt;&gt;"",IF(INDEX($A267:$BI267,1,MATCH(INDEX(Analysis!$C$10:$E$10,1,VALUE(MID(highlight_pick,2,1))),$1:$1,0))="",0,IF(INDEX($A267:$BI267,1,MATCH(INDEX(Analysis!$C$10:$E$10,1,VALUE(MID(highlight_pick,2,1))),$1:$1,0))="Yes",1,IF(ISNUMBER(SEARCH(INDEX($A267:$BI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row>
    <row r="268" spans="1:61" x14ac:dyDescent="0.3">
      <c r="A268" s="19" t="s">
        <v>774</v>
      </c>
      <c r="C268" s="4" t="s">
        <v>215</v>
      </c>
      <c r="D268" s="3" t="str">
        <f t="shared" ca="1" si="18"/>
        <v/>
      </c>
      <c r="T268" s="5" t="s">
        <v>255</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19"/>
        <v/>
      </c>
      <c r="AN268" s="73" t="str">
        <f>IF(OR(E268="",VLOOKUP(E$1,Services!$A$1:$B$19,2,0)="Exclude"),"",IF($D268=1,IF(OR(price_limit="",price_limit="No Limit"),IF(E268="Yes",1,2),IF(SUMIFS(WhatIf!$G:$G,WhatIf!$A:$A,E$1,WhatIf!$B:$B,E268)&lt;=price_limit,IF(E268="Yes",1,2),"")),""))</f>
        <v/>
      </c>
      <c r="AO268" s="73" t="str">
        <f>IF(OR(F268="",VLOOKUP(F$1,Services!$A$1:$B$19,2,0)="Exclude"),"",IF($D268=1,IF(OR(price_limit="",price_limit="No Limit"),IF(F268="Yes",1,2),IF(SUMIFS(WhatIf!$G:$G,WhatIf!$A:$A,F$1,WhatIf!$B:$B,F268)&lt;=price_limit,IF(F268="Yes",1,2),"")),""))</f>
        <v/>
      </c>
      <c r="AP268" s="73" t="str">
        <f>IF(OR(G268="",VLOOKUP(G$1,Services!$A$1:$B$19,2,0)="Exclude"),"",IF($D268=1,IF(OR(price_limit="",price_limit="No Limit"),IF(G268="Yes",1,2),IF(SUMIFS(WhatIf!$G:$G,WhatIf!$A:$A,G$1,WhatIf!$B:$B,G268)&lt;=price_limit,IF(G268="Yes",1,2),"")),""))</f>
        <v/>
      </c>
      <c r="AQ268" s="73" t="str">
        <f>IF(OR(H268="",VLOOKUP(H$1,Services!$A$1:$B$19,2,0)="Exclude"),"",IF($D268=1,IF(OR(price_limit="",price_limit="No Limit"),IF(H268="Yes",1,2),IF(SUMIFS(WhatIf!$G:$G,WhatIf!$A:$A,H$1,WhatIf!$B:$B,H268)&lt;=price_limit,IF(H268="Yes",1,2),"")),""))</f>
        <v/>
      </c>
      <c r="AR268" s="73" t="str">
        <f>IF(OR(I268="",VLOOKUP(I$1,Services!$A$1:$B$19,2,0)="Exclude"),"",IF($D268=1,IF(OR(price_limit="",price_limit="No Limit"),IF(I268="Yes",1,2),IF(SUMIFS(WhatIf!$G:$G,WhatIf!$A:$A,I$1,WhatIf!$B:$B,I268)&lt;=price_limit,IF(I268="Yes",1,2),"")),""))</f>
        <v/>
      </c>
      <c r="AS268" s="73" t="str">
        <f>IF(OR(J268="",VLOOKUP(J$1,Services!$A$1:$B$19,2,0)="Exclude"),"",IF($D268=1,IF(OR(price_limit="",price_limit="No Limit"),IF(J268="Yes",1,2),IF(SUMIFS(WhatIf!$G:$G,WhatIf!$A:$A,J$1,WhatIf!$B:$B,J268)&lt;=price_limit,IF(J268="Yes",1,2),"")),""))</f>
        <v/>
      </c>
      <c r="AT268" s="73" t="str">
        <f>IF(OR(K268="",VLOOKUP(K$1,Services!$A$1:$B$19,2,0)="Exclude"),"",IF($D268=1,IF(OR(price_limit="",price_limit="No Limit"),IF(K268="Yes",1,2),IF(SUMIFS(WhatIf!$G:$G,WhatIf!$A:$A,K$1,WhatIf!$B:$B,K268)&lt;=price_limit,IF(K268="Yes",1,2),"")),""))</f>
        <v/>
      </c>
      <c r="AU268" s="73" t="str">
        <f>IF(OR(L268="",VLOOKUP(L$1,Services!$A$1:$B$19,2,0)="Exclude"),"",IF($D268=1,IF(OR(price_limit="",price_limit="No Limit"),IF(L268="Yes",1,2),IF(SUMIFS(WhatIf!$G:$G,WhatIf!$A:$A,L$1,WhatIf!$B:$B,L268)&lt;=price_limit,IF(L268="Yes",1,2),"")),""))</f>
        <v/>
      </c>
      <c r="AV268" s="73" t="str">
        <f>IF(OR(M268="",VLOOKUP(M$1,Services!$A$1:$B$19,2,0)="Exclude"),"",IF($D268=1,IF(OR(price_limit="",price_limit="No Limit"),IF(M268="Yes",1,2),IF(SUMIFS(WhatIf!$G:$G,WhatIf!$A:$A,M$1,WhatIf!$B:$B,M268)&lt;=price_limit,IF(M268="Yes",1,2),"")),""))</f>
        <v/>
      </c>
      <c r="AW268" s="73" t="str">
        <f>IF(OR(N268="",VLOOKUP(N$1,Services!$A$1:$B$19,2,0)="Exclude"),"",IF($D268=1,IF(OR(price_limit="",price_limit="No Limit"),IF(N268="Yes",1,2),IF(SUMIFS(WhatIf!$G:$G,WhatIf!$A:$A,N$1,WhatIf!$B:$B,N268)&lt;=price_limit,IF(N268="Yes",1,2),"")),""))</f>
        <v/>
      </c>
      <c r="AX268" s="73" t="str">
        <f>IF(OR(O268="",VLOOKUP(O$1,Services!$A$1:$B$19,2,0)="Exclude"),"",IF($D268=1,IF(OR(price_limit="",price_limit="No Limit"),IF(O268="Yes",1,2),IF(SUMIFS(WhatIf!$G:$G,WhatIf!$A:$A,O$1,WhatIf!$B:$B,O268)&lt;=price_limit,IF(O268="Yes",1,2),"")),""))</f>
        <v/>
      </c>
      <c r="AY268" s="73" t="str">
        <f>IF(OR(P268="",VLOOKUP(P$1,Services!$A$1:$B$19,2,0)="Exclude"),"",IF($D268=1,IF(OR(price_limit="",price_limit="No Limit"),IF(P268="Yes",1,2),IF(SUMIFS(WhatIf!$G:$G,WhatIf!$A:$A,P$1,WhatIf!$B:$B,P268)&lt;=price_limit,IF(P268="Yes",1,2),"")),""))</f>
        <v/>
      </c>
      <c r="AZ268" s="73" t="str">
        <f>IF(OR(Q268="",VLOOKUP(Q$1,Services!$A$1:$B$19,2,0)="Exclude"),"",IF($D268=1,IF(OR(price_limit="",price_limit="No Limit"),IF(Q268="Yes",1,2),IF(SUMIFS(WhatIf!$G:$G,WhatIf!$A:$A,Q$1,WhatIf!$B:$B,Q268)&lt;=price_limit,IF(Q268="Yes",1,2),"")),""))</f>
        <v/>
      </c>
      <c r="BA268" s="73" t="str">
        <f>IF(OR(R268="",VLOOKUP(R$1,Services!$A$1:$B$19,2,0)="Exclude"),"",IF($D268=1,IF(OR(price_limit="",price_limit="No Limit"),IF(R268="Yes",1,2),IF(SUMIFS(WhatIf!$G:$G,WhatIf!$A:$A,R$1,WhatIf!$B:$B,R268)&lt;=price_limit,IF(R268="Yes",1,2),"")),""))</f>
        <v/>
      </c>
      <c r="BB268" s="73" t="str">
        <f>IF(OR(S268="",VLOOKUP(S$1,Services!$A$1:$B$19,2,0)="Exclude"),"",IF($D268=1,IF(OR(price_limit="",price_limit="No Limit"),IF(S268="Yes",1,2),IF(SUMIFS(WhatIf!$G:$G,WhatIf!$A:$A,S$1,WhatIf!$B:$B,S268)&lt;=price_limit,IF(S268="Yes",1,2),"")),""))</f>
        <v/>
      </c>
      <c r="BC268" s="73" t="str">
        <f ca="1">IF(OR(T268="",VLOOKUP(T$1,Services!$A$1:$B$19,2,0)="Exclude"),"",IF($D268=1,IF(OR(price_limit="",price_limit="No Limit"),IF(T268="Yes",1,2),IF(SUMIFS(WhatIf!$G:$G,WhatIf!$A:$A,T$1,WhatIf!$B:$B,T268)&lt;=price_limit,IF(T268="Yes",1,2),"")),""))</f>
        <v/>
      </c>
      <c r="BD268" s="73" t="str">
        <f>IF(OR(U268="",VLOOKUP(U$1,Services!$A$1:$B$19,2,0)="Exclude"),"",IF($D268=1,IF(OR(price_limit="",price_limit="No Limit"),IF(U268="Yes",1,2),IF(SUMIFS(WhatIf!$G:$G,WhatIf!$A:$A,U$1,WhatIf!$B:$B,U268)&lt;=price_limit,IF(U268="Yes",1,2),"")),""))</f>
        <v/>
      </c>
      <c r="BE268" s="3">
        <f t="shared" si="20"/>
        <v>0</v>
      </c>
      <c r="BF268" s="3">
        <f t="shared" si="21"/>
        <v>0</v>
      </c>
      <c r="BG268" s="3">
        <f>IF(MID(highlight_pick,1,1)="#",IF(INDEX(Analysis!$C$7:$E$7,1,VALUE(MID(highlight_pick,2,1)))&lt;&gt;"",IF(INDEX($A268:$BI268,1,MATCH(INDEX(Analysis!$C$7:$E$7,1,VALUE(MID(highlight_pick,2,1))),$1:$1,0))="",0,IF(INDEX($A268:$BI268,1,MATCH(INDEX(Analysis!$C$7:$E$7,1,VALUE(MID(highlight_pick,2,1))),$1:$1,0))="Yes",1,IF(ISNUMBER(SEARCH(INDEX($A268:$BI268,1,MATCH(INDEX(Analysis!$C$7:$E$7,1,VALUE(MID(highlight_pick,2,1))),$1:$1,0)),INDEX(Analysis!$C$9:$E$9,1,VALUE(MID(highlight_pick,2,1))))),2,0))),0),0)</f>
        <v>0</v>
      </c>
      <c r="BH268" s="3">
        <f>IF(MID(highlight_pick,1,1)="#",IF(INDEX(Analysis!$C$10:$E$10,1,VALUE(MID(highlight_pick,2,1)))&lt;&gt;"",IF(INDEX($A268:$BI268,1,MATCH(INDEX(Analysis!$C$10:$E$10,1,VALUE(MID(highlight_pick,2,1))),$1:$1,0))="",0,IF(INDEX($A268:$BI268,1,MATCH(INDEX(Analysis!$C$10:$E$10,1,VALUE(MID(highlight_pick,2,1))),$1:$1,0))="Yes",1,IF(ISNUMBER(SEARCH(INDEX($A268:$BI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row>
    <row r="269" spans="1:61" ht="37.299999999999997" x14ac:dyDescent="0.3">
      <c r="A269" s="19" t="s">
        <v>167</v>
      </c>
      <c r="B269" s="4" t="s">
        <v>247</v>
      </c>
      <c r="C269" s="4" t="s">
        <v>215</v>
      </c>
      <c r="D269" s="3" t="str">
        <f t="shared" ca="1" si="18"/>
        <v/>
      </c>
      <c r="F269" s="5" t="s">
        <v>167</v>
      </c>
      <c r="G269" s="5" t="s">
        <v>167</v>
      </c>
      <c r="O269" s="5" t="s">
        <v>167</v>
      </c>
      <c r="R269" s="5" t="s">
        <v>167</v>
      </c>
      <c r="U269" s="5" t="s">
        <v>1</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19"/>
        <v/>
      </c>
      <c r="AN269" s="73" t="str">
        <f>IF(OR(E269="",VLOOKUP(E$1,Services!$A$1:$B$19,2,0)="Exclude"),"",IF($D269=1,IF(OR(price_limit="",price_limit="No Limit"),IF(E269="Yes",1,2),IF(SUMIFS(WhatIf!$G:$G,WhatIf!$A:$A,E$1,WhatIf!$B:$B,E269)&lt;=price_limit,IF(E269="Yes",1,2),"")),""))</f>
        <v/>
      </c>
      <c r="AO269" s="73" t="str">
        <f ca="1">IF(OR(F269="",VLOOKUP(F$1,Services!$A$1:$B$19,2,0)="Exclude"),"",IF($D269=1,IF(OR(price_limit="",price_limit="No Limit"),IF(F269="Yes",1,2),IF(SUMIFS(WhatIf!$G:$G,WhatIf!$A:$A,F$1,WhatIf!$B:$B,F269)&lt;=price_limit,IF(F269="Yes",1,2),"")),""))</f>
        <v/>
      </c>
      <c r="AP269" s="73" t="str">
        <f ca="1">IF(OR(G269="",VLOOKUP(G$1,Services!$A$1:$B$19,2,0)="Exclude"),"",IF($D269=1,IF(OR(price_limit="",price_limit="No Limit"),IF(G269="Yes",1,2),IF(SUMIFS(WhatIf!$G:$G,WhatIf!$A:$A,G$1,WhatIf!$B:$B,G269)&lt;=price_limit,IF(G269="Yes",1,2),"")),""))</f>
        <v/>
      </c>
      <c r="AQ269" s="73" t="str">
        <f>IF(OR(H269="",VLOOKUP(H$1,Services!$A$1:$B$19,2,0)="Exclude"),"",IF($D269=1,IF(OR(price_limit="",price_limit="No Limit"),IF(H269="Yes",1,2),IF(SUMIFS(WhatIf!$G:$G,WhatIf!$A:$A,H$1,WhatIf!$B:$B,H269)&lt;=price_limit,IF(H269="Yes",1,2),"")),""))</f>
        <v/>
      </c>
      <c r="AR269" s="73" t="str">
        <f>IF(OR(I269="",VLOOKUP(I$1,Services!$A$1:$B$19,2,0)="Exclude"),"",IF($D269=1,IF(OR(price_limit="",price_limit="No Limit"),IF(I269="Yes",1,2),IF(SUMIFS(WhatIf!$G:$G,WhatIf!$A:$A,I$1,WhatIf!$B:$B,I269)&lt;=price_limit,IF(I269="Yes",1,2),"")),""))</f>
        <v/>
      </c>
      <c r="AS269" s="73" t="str">
        <f>IF(OR(J269="",VLOOKUP(J$1,Services!$A$1:$B$19,2,0)="Exclude"),"",IF($D269=1,IF(OR(price_limit="",price_limit="No Limit"),IF(J269="Yes",1,2),IF(SUMIFS(WhatIf!$G:$G,WhatIf!$A:$A,J$1,WhatIf!$B:$B,J269)&lt;=price_limit,IF(J269="Yes",1,2),"")),""))</f>
        <v/>
      </c>
      <c r="AT269" s="73" t="str">
        <f>IF(OR(K269="",VLOOKUP(K$1,Services!$A$1:$B$19,2,0)="Exclude"),"",IF($D269=1,IF(OR(price_limit="",price_limit="No Limit"),IF(K269="Yes",1,2),IF(SUMIFS(WhatIf!$G:$G,WhatIf!$A:$A,K$1,WhatIf!$B:$B,K269)&lt;=price_limit,IF(K269="Yes",1,2),"")),""))</f>
        <v/>
      </c>
      <c r="AU269" s="73" t="str">
        <f>IF(OR(L269="",VLOOKUP(L$1,Services!$A$1:$B$19,2,0)="Exclude"),"",IF($D269=1,IF(OR(price_limit="",price_limit="No Limit"),IF(L269="Yes",1,2),IF(SUMIFS(WhatIf!$G:$G,WhatIf!$A:$A,L$1,WhatIf!$B:$B,L269)&lt;=price_limit,IF(L269="Yes",1,2),"")),""))</f>
        <v/>
      </c>
      <c r="AV269" s="73" t="str">
        <f>IF(OR(M269="",VLOOKUP(M$1,Services!$A$1:$B$19,2,0)="Exclude"),"",IF($D269=1,IF(OR(price_limit="",price_limit="No Limit"),IF(M269="Yes",1,2),IF(SUMIFS(WhatIf!$G:$G,WhatIf!$A:$A,M$1,WhatIf!$B:$B,M269)&lt;=price_limit,IF(M269="Yes",1,2),"")),""))</f>
        <v/>
      </c>
      <c r="AW269" s="73" t="str">
        <f>IF(OR(N269="",VLOOKUP(N$1,Services!$A$1:$B$19,2,0)="Exclude"),"",IF($D269=1,IF(OR(price_limit="",price_limit="No Limit"),IF(N269="Yes",1,2),IF(SUMIFS(WhatIf!$G:$G,WhatIf!$A:$A,N$1,WhatIf!$B:$B,N269)&lt;=price_limit,IF(N269="Yes",1,2),"")),""))</f>
        <v/>
      </c>
      <c r="AX269" s="73" t="str">
        <f ca="1">IF(OR(O269="",VLOOKUP(O$1,Services!$A$1:$B$19,2,0)="Exclude"),"",IF($D269=1,IF(OR(price_limit="",price_limit="No Limit"),IF(O269="Yes",1,2),IF(SUMIFS(WhatIf!$G:$G,WhatIf!$A:$A,O$1,WhatIf!$B:$B,O269)&lt;=price_limit,IF(O269="Yes",1,2),"")),""))</f>
        <v/>
      </c>
      <c r="AY269" s="73" t="str">
        <f>IF(OR(P269="",VLOOKUP(P$1,Services!$A$1:$B$19,2,0)="Exclude"),"",IF($D269=1,IF(OR(price_limit="",price_limit="No Limit"),IF(P269="Yes",1,2),IF(SUMIFS(WhatIf!$G:$G,WhatIf!$A:$A,P$1,WhatIf!$B:$B,P269)&lt;=price_limit,IF(P269="Yes",1,2),"")),""))</f>
        <v/>
      </c>
      <c r="AZ269" s="73" t="str">
        <f>IF(OR(Q269="",VLOOKUP(Q$1,Services!$A$1:$B$19,2,0)="Exclude"),"",IF($D269=1,IF(OR(price_limit="",price_limit="No Limit"),IF(Q269="Yes",1,2),IF(SUMIFS(WhatIf!$G:$G,WhatIf!$A:$A,Q$1,WhatIf!$B:$B,Q269)&lt;=price_limit,IF(Q269="Yes",1,2),"")),""))</f>
        <v/>
      </c>
      <c r="BA269" s="73" t="str">
        <f ca="1">IF(OR(R269="",VLOOKUP(R$1,Services!$A$1:$B$19,2,0)="Exclude"),"",IF($D269=1,IF(OR(price_limit="",price_limit="No Limit"),IF(R269="Yes",1,2),IF(SUMIFS(WhatIf!$G:$G,WhatIf!$A:$A,R$1,WhatIf!$B:$B,R269)&lt;=price_limit,IF(R269="Yes",1,2),"")),""))</f>
        <v/>
      </c>
      <c r="BB269" s="73" t="str">
        <f>IF(OR(S269="",VLOOKUP(S$1,Services!$A$1:$B$19,2,0)="Exclude"),"",IF($D269=1,IF(OR(price_limit="",price_limit="No Limit"),IF(S269="Yes",1,2),IF(SUMIFS(WhatIf!$G:$G,WhatIf!$A:$A,S$1,WhatIf!$B:$B,S269)&lt;=price_limit,IF(S269="Yes",1,2),"")),""))</f>
        <v/>
      </c>
      <c r="BC269" s="73" t="str">
        <f>IF(OR(T269="",VLOOKUP(T$1,Services!$A$1:$B$19,2,0)="Exclude"),"",IF($D269=1,IF(OR(price_limit="",price_limit="No Limit"),IF(T269="Yes",1,2),IF(SUMIFS(WhatIf!$G:$G,WhatIf!$A:$A,T$1,WhatIf!$B:$B,T269)&lt;=price_limit,IF(T269="Yes",1,2),"")),""))</f>
        <v/>
      </c>
      <c r="BD269" s="73" t="str">
        <f ca="1">IF(OR(U269="",VLOOKUP(U$1,Services!$A$1:$B$19,2,0)="Exclude"),"",IF($D269=1,IF(OR(price_limit="",price_limit="No Limit"),IF(U269="Yes",1,2),IF(SUMIFS(WhatIf!$G:$G,WhatIf!$A:$A,U$1,WhatIf!$B:$B,U269)&lt;=price_limit,IF(U269="Yes",1,2),"")),""))</f>
        <v/>
      </c>
      <c r="BE269" s="3">
        <f t="shared" si="20"/>
        <v>0</v>
      </c>
      <c r="BF269" s="3">
        <f t="shared" si="21"/>
        <v>0</v>
      </c>
      <c r="BG269" s="3">
        <f>IF(MID(highlight_pick,1,1)="#",IF(INDEX(Analysis!$C$7:$E$7,1,VALUE(MID(highlight_pick,2,1)))&lt;&gt;"",IF(INDEX($A269:$BI269,1,MATCH(INDEX(Analysis!$C$7:$E$7,1,VALUE(MID(highlight_pick,2,1))),$1:$1,0))="",0,IF(INDEX($A269:$BI269,1,MATCH(INDEX(Analysis!$C$7:$E$7,1,VALUE(MID(highlight_pick,2,1))),$1:$1,0))="Yes",1,IF(ISNUMBER(SEARCH(INDEX($A269:$BI269,1,MATCH(INDEX(Analysis!$C$7:$E$7,1,VALUE(MID(highlight_pick,2,1))),$1:$1,0)),INDEX(Analysis!$C$9:$E$9,1,VALUE(MID(highlight_pick,2,1))))),2,0))),0),0)</f>
        <v>0</v>
      </c>
      <c r="BH269" s="3">
        <f>IF(MID(highlight_pick,1,1)="#",IF(INDEX(Analysis!$C$10:$E$10,1,VALUE(MID(highlight_pick,2,1)))&lt;&gt;"",IF(INDEX($A269:$BI269,1,MATCH(INDEX(Analysis!$C$10:$E$10,1,VALUE(MID(highlight_pick,2,1))),$1:$1,0))="",0,IF(INDEX($A269:$BI269,1,MATCH(INDEX(Analysis!$C$10:$E$10,1,VALUE(MID(highlight_pick,2,1))),$1:$1,0))="Yes",1,IF(ISNUMBER(SEARCH(INDEX($A269:$BI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row>
    <row r="270" spans="1:61" x14ac:dyDescent="0.3">
      <c r="A270" s="19" t="s">
        <v>55</v>
      </c>
      <c r="B270" s="4" t="s">
        <v>247</v>
      </c>
      <c r="C270" s="4" t="s">
        <v>215</v>
      </c>
      <c r="D270" s="3" t="str">
        <f t="shared" ca="1" si="18"/>
        <v/>
      </c>
      <c r="H270" s="6"/>
      <c r="I270" s="6"/>
      <c r="L270" s="5" t="s">
        <v>1</v>
      </c>
      <c r="M270" s="5" t="s">
        <v>1</v>
      </c>
      <c r="O270" s="5" t="s">
        <v>1</v>
      </c>
      <c r="P270" s="6"/>
      <c r="Q270" s="6" t="s">
        <v>317</v>
      </c>
      <c r="R270" s="6"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19"/>
        <v/>
      </c>
      <c r="AN270" s="73" t="str">
        <f>IF(OR(E270="",VLOOKUP(E$1,Services!$A$1:$B$19,2,0)="Exclude"),"",IF($D270=1,IF(OR(price_limit="",price_limit="No Limit"),IF(E270="Yes",1,2),IF(SUMIFS(WhatIf!$G:$G,WhatIf!$A:$A,E$1,WhatIf!$B:$B,E270)&lt;=price_limit,IF(E270="Yes",1,2),"")),""))</f>
        <v/>
      </c>
      <c r="AO270" s="73" t="str">
        <f>IF(OR(F270="",VLOOKUP(F$1,Services!$A$1:$B$19,2,0)="Exclude"),"",IF($D270=1,IF(OR(price_limit="",price_limit="No Limit"),IF(F270="Yes",1,2),IF(SUMIFS(WhatIf!$G:$G,WhatIf!$A:$A,F$1,WhatIf!$B:$B,F270)&lt;=price_limit,IF(F270="Yes",1,2),"")),""))</f>
        <v/>
      </c>
      <c r="AP270" s="73" t="str">
        <f>IF(OR(G270="",VLOOKUP(G$1,Services!$A$1:$B$19,2,0)="Exclude"),"",IF($D270=1,IF(OR(price_limit="",price_limit="No Limit"),IF(G270="Yes",1,2),IF(SUMIFS(WhatIf!$G:$G,WhatIf!$A:$A,G$1,WhatIf!$B:$B,G270)&lt;=price_limit,IF(G270="Yes",1,2),"")),""))</f>
        <v/>
      </c>
      <c r="AQ270" s="73" t="str">
        <f>IF(OR(H270="",VLOOKUP(H$1,Services!$A$1:$B$19,2,0)="Exclude"),"",IF($D270=1,IF(OR(price_limit="",price_limit="No Limit"),IF(H270="Yes",1,2),IF(SUMIFS(WhatIf!$G:$G,WhatIf!$A:$A,H$1,WhatIf!$B:$B,H270)&lt;=price_limit,IF(H270="Yes",1,2),"")),""))</f>
        <v/>
      </c>
      <c r="AR270" s="73" t="str">
        <f>IF(OR(I270="",VLOOKUP(I$1,Services!$A$1:$B$19,2,0)="Exclude"),"",IF($D270=1,IF(OR(price_limit="",price_limit="No Limit"),IF(I270="Yes",1,2),IF(SUMIFS(WhatIf!$G:$G,WhatIf!$A:$A,I$1,WhatIf!$B:$B,I270)&lt;=price_limit,IF(I270="Yes",1,2),"")),""))</f>
        <v/>
      </c>
      <c r="AS270" s="73" t="str">
        <f>IF(OR(J270="",VLOOKUP(J$1,Services!$A$1:$B$19,2,0)="Exclude"),"",IF($D270=1,IF(OR(price_limit="",price_limit="No Limit"),IF(J270="Yes",1,2),IF(SUMIFS(WhatIf!$G:$G,WhatIf!$A:$A,J$1,WhatIf!$B:$B,J270)&lt;=price_limit,IF(J270="Yes",1,2),"")),""))</f>
        <v/>
      </c>
      <c r="AT270" s="73" t="str">
        <f>IF(OR(K270="",VLOOKUP(K$1,Services!$A$1:$B$19,2,0)="Exclude"),"",IF($D270=1,IF(OR(price_limit="",price_limit="No Limit"),IF(K270="Yes",1,2),IF(SUMIFS(WhatIf!$G:$G,WhatIf!$A:$A,K$1,WhatIf!$B:$B,K270)&lt;=price_limit,IF(K270="Yes",1,2),"")),""))</f>
        <v/>
      </c>
      <c r="AU270" s="73" t="str">
        <f ca="1">IF(OR(L270="",VLOOKUP(L$1,Services!$A$1:$B$19,2,0)="Exclude"),"",IF($D270=1,IF(OR(price_limit="",price_limit="No Limit"),IF(L270="Yes",1,2),IF(SUMIFS(WhatIf!$G:$G,WhatIf!$A:$A,L$1,WhatIf!$B:$B,L270)&lt;=price_limit,IF(L270="Yes",1,2),"")),""))</f>
        <v/>
      </c>
      <c r="AV270" s="73" t="str">
        <f ca="1">IF(OR(M270="",VLOOKUP(M$1,Services!$A$1:$B$19,2,0)="Exclude"),"",IF($D270=1,IF(OR(price_limit="",price_limit="No Limit"),IF(M270="Yes",1,2),IF(SUMIFS(WhatIf!$G:$G,WhatIf!$A:$A,M$1,WhatIf!$B:$B,M270)&lt;=price_limit,IF(M270="Yes",1,2),"")),""))</f>
        <v/>
      </c>
      <c r="AW270" s="73" t="str">
        <f>IF(OR(N270="",VLOOKUP(N$1,Services!$A$1:$B$19,2,0)="Exclude"),"",IF($D270=1,IF(OR(price_limit="",price_limit="No Limit"),IF(N270="Yes",1,2),IF(SUMIFS(WhatIf!$G:$G,WhatIf!$A:$A,N$1,WhatIf!$B:$B,N270)&lt;=price_limit,IF(N270="Yes",1,2),"")),""))</f>
        <v/>
      </c>
      <c r="AX270" s="73" t="str">
        <f ca="1">IF(OR(O270="",VLOOKUP(O$1,Services!$A$1:$B$19,2,0)="Exclude"),"",IF($D270=1,IF(OR(price_limit="",price_limit="No Limit"),IF(O270="Yes",1,2),IF(SUMIFS(WhatIf!$G:$G,WhatIf!$A:$A,O$1,WhatIf!$B:$B,O270)&lt;=price_limit,IF(O270="Yes",1,2),"")),""))</f>
        <v/>
      </c>
      <c r="AY270" s="73" t="str">
        <f>IF(OR(P270="",VLOOKUP(P$1,Services!$A$1:$B$19,2,0)="Exclude"),"",IF($D270=1,IF(OR(price_limit="",price_limit="No Limit"),IF(P270="Yes",1,2),IF(SUMIFS(WhatIf!$G:$G,WhatIf!$A:$A,P$1,WhatIf!$B:$B,P270)&lt;=price_limit,IF(P270="Yes",1,2),"")),""))</f>
        <v/>
      </c>
      <c r="AZ270" s="73" t="str">
        <f ca="1">IF(OR(Q270="",VLOOKUP(Q$1,Services!$A$1:$B$19,2,0)="Exclude"),"",IF($D270=1,IF(OR(price_limit="",price_limit="No Limit"),IF(Q270="Yes",1,2),IF(SUMIFS(WhatIf!$G:$G,WhatIf!$A:$A,Q$1,WhatIf!$B:$B,Q270)&lt;=price_limit,IF(Q270="Yes",1,2),"")),""))</f>
        <v/>
      </c>
      <c r="BA270" s="73" t="str">
        <f ca="1">IF(OR(R270="",VLOOKUP(R$1,Services!$A$1:$B$19,2,0)="Exclude"),"",IF($D270=1,IF(OR(price_limit="",price_limit="No Limit"),IF(R270="Yes",1,2),IF(SUMIFS(WhatIf!$G:$G,WhatIf!$A:$A,R$1,WhatIf!$B:$B,R270)&lt;=price_limit,IF(R270="Yes",1,2),"")),""))</f>
        <v/>
      </c>
      <c r="BB270" s="73" t="str">
        <f>IF(OR(S270="",VLOOKUP(S$1,Services!$A$1:$B$19,2,0)="Exclude"),"",IF($D270=1,IF(OR(price_limit="",price_limit="No Limit"),IF(S270="Yes",1,2),IF(SUMIFS(WhatIf!$G:$G,WhatIf!$A:$A,S$1,WhatIf!$B:$B,S270)&lt;=price_limit,IF(S270="Yes",1,2),"")),""))</f>
        <v/>
      </c>
      <c r="BC270" s="73" t="str">
        <f>IF(OR(T270="",VLOOKUP(T$1,Services!$A$1:$B$19,2,0)="Exclude"),"",IF($D270=1,IF(OR(price_limit="",price_limit="No Limit"),IF(T270="Yes",1,2),IF(SUMIFS(WhatIf!$G:$G,WhatIf!$A:$A,T$1,WhatIf!$B:$B,T270)&lt;=price_limit,IF(T270="Yes",1,2),"")),""))</f>
        <v/>
      </c>
      <c r="BD270" s="73" t="str">
        <f>IF(OR(U270="",VLOOKUP(U$1,Services!$A$1:$B$19,2,0)="Exclude"),"",IF($D270=1,IF(OR(price_limit="",price_limit="No Limit"),IF(U270="Yes",1,2),IF(SUMIFS(WhatIf!$G:$G,WhatIf!$A:$A,U$1,WhatIf!$B:$B,U270)&lt;=price_limit,IF(U270="Yes",1,2),"")),""))</f>
        <v/>
      </c>
      <c r="BE270" s="3">
        <f t="shared" si="20"/>
        <v>0</v>
      </c>
      <c r="BF270" s="3">
        <f t="shared" si="21"/>
        <v>0</v>
      </c>
      <c r="BG270" s="3">
        <f>IF(MID(highlight_pick,1,1)="#",IF(INDEX(Analysis!$C$7:$E$7,1,VALUE(MID(highlight_pick,2,1)))&lt;&gt;"",IF(INDEX($A270:$BI270,1,MATCH(INDEX(Analysis!$C$7:$E$7,1,VALUE(MID(highlight_pick,2,1))),$1:$1,0))="",0,IF(INDEX($A270:$BI270,1,MATCH(INDEX(Analysis!$C$7:$E$7,1,VALUE(MID(highlight_pick,2,1))),$1:$1,0))="Yes",1,IF(ISNUMBER(SEARCH(INDEX($A270:$BI270,1,MATCH(INDEX(Analysis!$C$7:$E$7,1,VALUE(MID(highlight_pick,2,1))),$1:$1,0)),INDEX(Analysis!$C$9:$E$9,1,VALUE(MID(highlight_pick,2,1))))),2,0))),0),0)</f>
        <v>0</v>
      </c>
      <c r="BH270" s="3">
        <f>IF(MID(highlight_pick,1,1)="#",IF(INDEX(Analysis!$C$10:$E$10,1,VALUE(MID(highlight_pick,2,1)))&lt;&gt;"",IF(INDEX($A270:$BI270,1,MATCH(INDEX(Analysis!$C$10:$E$10,1,VALUE(MID(highlight_pick,2,1))),$1:$1,0))="",0,IF(INDEX($A270:$BI270,1,MATCH(INDEX(Analysis!$C$10:$E$10,1,VALUE(MID(highlight_pick,2,1))),$1:$1,0))="Yes",1,IF(ISNUMBER(SEARCH(INDEX($A270:$BI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row>
    <row r="271" spans="1:61" ht="24.9" x14ac:dyDescent="0.3">
      <c r="A271" s="19" t="s">
        <v>4</v>
      </c>
      <c r="B271" s="4" t="s">
        <v>247</v>
      </c>
      <c r="C271" s="4" t="s">
        <v>476</v>
      </c>
      <c r="D271" s="3">
        <f t="shared" ca="1" si="18"/>
        <v>1</v>
      </c>
      <c r="G271" s="5" t="s">
        <v>1</v>
      </c>
      <c r="H271" s="5" t="s">
        <v>1</v>
      </c>
      <c r="I271" s="5" t="s">
        <v>1</v>
      </c>
      <c r="J271" s="5" t="s">
        <v>1</v>
      </c>
      <c r="K271" s="5" t="s">
        <v>1</v>
      </c>
      <c r="L271" s="5" t="s">
        <v>1</v>
      </c>
      <c r="M271" s="5" t="s">
        <v>1</v>
      </c>
      <c r="N271" s="5" t="s">
        <v>1</v>
      </c>
      <c r="O271" s="6" t="s">
        <v>1</v>
      </c>
      <c r="P271" s="6" t="s">
        <v>1</v>
      </c>
      <c r="Q271" s="6" t="s">
        <v>1</v>
      </c>
      <c r="R271" s="6" t="s">
        <v>1</v>
      </c>
      <c r="U271" s="5"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f ca="1">IF(AND($D271=1,ISNUMBER(MATCH(O$1&amp;O271&amp;"x",WhatIf!$H:$H,0))),1,"")</f>
        <v>1</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f t="shared" ca="1" si="19"/>
        <v>1</v>
      </c>
      <c r="AN271" s="73" t="str">
        <f>IF(OR(E271="",VLOOKUP(E$1,Services!$A$1:$B$19,2,0)="Exclude"),"",IF($D271=1,IF(OR(price_limit="",price_limit="No Limit"),IF(E271="Yes",1,2),IF(SUMIFS(WhatIf!$G:$G,WhatIf!$A:$A,E$1,WhatIf!$B:$B,E271)&lt;=price_limit,IF(E271="Yes",1,2),"")),""))</f>
        <v/>
      </c>
      <c r="AO271" s="73" t="str">
        <f>IF(OR(F271="",VLOOKUP(F$1,Services!$A$1:$B$19,2,0)="Exclude"),"",IF($D271=1,IF(OR(price_limit="",price_limit="No Limit"),IF(F271="Yes",1,2),IF(SUMIFS(WhatIf!$G:$G,WhatIf!$A:$A,F$1,WhatIf!$B:$B,F271)&lt;=price_limit,IF(F271="Yes",1,2),"")),""))</f>
        <v/>
      </c>
      <c r="AP271" s="73">
        <f ca="1">IF(OR(G271="",VLOOKUP(G$1,Services!$A$1:$B$19,2,0)="Exclude"),"",IF($D271=1,IF(OR(price_limit="",price_limit="No Limit"),IF(G271="Yes",1,2),IF(SUMIFS(WhatIf!$G:$G,WhatIf!$A:$A,G$1,WhatIf!$B:$B,G271)&lt;=price_limit,IF(G271="Yes",1,2),"")),""))</f>
        <v>1</v>
      </c>
      <c r="AQ271" s="73">
        <f ca="1">IF(OR(H271="",VLOOKUP(H$1,Services!$A$1:$B$19,2,0)="Exclude"),"",IF($D271=1,IF(OR(price_limit="",price_limit="No Limit"),IF(H271="Yes",1,2),IF(SUMIFS(WhatIf!$G:$G,WhatIf!$A:$A,H$1,WhatIf!$B:$B,H271)&lt;=price_limit,IF(H271="Yes",1,2),"")),""))</f>
        <v>1</v>
      </c>
      <c r="AR271" s="73">
        <f ca="1">IF(OR(I271="",VLOOKUP(I$1,Services!$A$1:$B$19,2,0)="Exclude"),"",IF($D271=1,IF(OR(price_limit="",price_limit="No Limit"),IF(I271="Yes",1,2),IF(SUMIFS(WhatIf!$G:$G,WhatIf!$A:$A,I$1,WhatIf!$B:$B,I271)&lt;=price_limit,IF(I271="Yes",1,2),"")),""))</f>
        <v>1</v>
      </c>
      <c r="AS271" s="73">
        <f ca="1">IF(OR(J271="",VLOOKUP(J$1,Services!$A$1:$B$19,2,0)="Exclude"),"",IF($D271=1,IF(OR(price_limit="",price_limit="No Limit"),IF(J271="Yes",1,2),IF(SUMIFS(WhatIf!$G:$G,WhatIf!$A:$A,J$1,WhatIf!$B:$B,J271)&lt;=price_limit,IF(J271="Yes",1,2),"")),""))</f>
        <v>1</v>
      </c>
      <c r="AT271" s="73">
        <f ca="1">IF(OR(K271="",VLOOKUP(K$1,Services!$A$1:$B$19,2,0)="Exclude"),"",IF($D271=1,IF(OR(price_limit="",price_limit="No Limit"),IF(K271="Yes",1,2),IF(SUMIFS(WhatIf!$G:$G,WhatIf!$A:$A,K$1,WhatIf!$B:$B,K271)&lt;=price_limit,IF(K271="Yes",1,2),"")),""))</f>
        <v>1</v>
      </c>
      <c r="AU271" s="73">
        <f ca="1">IF(OR(L271="",VLOOKUP(L$1,Services!$A$1:$B$19,2,0)="Exclude"),"",IF($D271=1,IF(OR(price_limit="",price_limit="No Limit"),IF(L271="Yes",1,2),IF(SUMIFS(WhatIf!$G:$G,WhatIf!$A:$A,L$1,WhatIf!$B:$B,L271)&lt;=price_limit,IF(L271="Yes",1,2),"")),""))</f>
        <v>1</v>
      </c>
      <c r="AV271" s="73">
        <f ca="1">IF(OR(M271="",VLOOKUP(M$1,Services!$A$1:$B$19,2,0)="Exclude"),"",IF($D271=1,IF(OR(price_limit="",price_limit="No Limit"),IF(M271="Yes",1,2),IF(SUMIFS(WhatIf!$G:$G,WhatIf!$A:$A,M$1,WhatIf!$B:$B,M271)&lt;=price_limit,IF(M271="Yes",1,2),"")),""))</f>
        <v>1</v>
      </c>
      <c r="AW271" s="73">
        <f ca="1">IF(OR(N271="",VLOOKUP(N$1,Services!$A$1:$B$19,2,0)="Exclude"),"",IF($D271=1,IF(OR(price_limit="",price_limit="No Limit"),IF(N271="Yes",1,2),IF(SUMIFS(WhatIf!$G:$G,WhatIf!$A:$A,N$1,WhatIf!$B:$B,N271)&lt;=price_limit,IF(N271="Yes",1,2),"")),""))</f>
        <v>1</v>
      </c>
      <c r="AX271" s="73">
        <f ca="1">IF(OR(O271="",VLOOKUP(O$1,Services!$A$1:$B$19,2,0)="Exclude"),"",IF($D271=1,IF(OR(price_limit="",price_limit="No Limit"),IF(O271="Yes",1,2),IF(SUMIFS(WhatIf!$G:$G,WhatIf!$A:$A,O$1,WhatIf!$B:$B,O271)&lt;=price_limit,IF(O271="Yes",1,2),"")),""))</f>
        <v>1</v>
      </c>
      <c r="AY271" s="73">
        <f ca="1">IF(OR(P271="",VLOOKUP(P$1,Services!$A$1:$B$19,2,0)="Exclude"),"",IF($D271=1,IF(OR(price_limit="",price_limit="No Limit"),IF(P271="Yes",1,2),IF(SUMIFS(WhatIf!$G:$G,WhatIf!$A:$A,P$1,WhatIf!$B:$B,P271)&lt;=price_limit,IF(P271="Yes",1,2),"")),""))</f>
        <v>1</v>
      </c>
      <c r="AZ271" s="73">
        <f ca="1">IF(OR(Q271="",VLOOKUP(Q$1,Services!$A$1:$B$19,2,0)="Exclude"),"",IF($D271=1,IF(OR(price_limit="",price_limit="No Limit"),IF(Q271="Yes",1,2),IF(SUMIFS(WhatIf!$G:$G,WhatIf!$A:$A,Q$1,WhatIf!$B:$B,Q271)&lt;=price_limit,IF(Q271="Yes",1,2),"")),""))</f>
        <v>1</v>
      </c>
      <c r="BA271" s="73">
        <f ca="1">IF(OR(R271="",VLOOKUP(R$1,Services!$A$1:$B$19,2,0)="Exclude"),"",IF($D271=1,IF(OR(price_limit="",price_limit="No Limit"),IF(R271="Yes",1,2),IF(SUMIFS(WhatIf!$G:$G,WhatIf!$A:$A,R$1,WhatIf!$B:$B,R271)&lt;=price_limit,IF(R271="Yes",1,2),"")),""))</f>
        <v>1</v>
      </c>
      <c r="BB271" s="73" t="str">
        <f>IF(OR(S271="",VLOOKUP(S$1,Services!$A$1:$B$19,2,0)="Exclude"),"",IF($D271=1,IF(OR(price_limit="",price_limit="No Limit"),IF(S271="Yes",1,2),IF(SUMIFS(WhatIf!$G:$G,WhatIf!$A:$A,S$1,WhatIf!$B:$B,S271)&lt;=price_limit,IF(S271="Yes",1,2),"")),""))</f>
        <v/>
      </c>
      <c r="BC271" s="73" t="str">
        <f>IF(OR(T271="",VLOOKUP(T$1,Services!$A$1:$B$19,2,0)="Exclude"),"",IF($D271=1,IF(OR(price_limit="",price_limit="No Limit"),IF(T271="Yes",1,2),IF(SUMIFS(WhatIf!$G:$G,WhatIf!$A:$A,T$1,WhatIf!$B:$B,T271)&lt;=price_limit,IF(T271="Yes",1,2),"")),""))</f>
        <v/>
      </c>
      <c r="BD271" s="73">
        <f ca="1">IF(OR(U271="",VLOOKUP(U$1,Services!$A$1:$B$19,2,0)="Exclude"),"",IF($D271=1,IF(OR(price_limit="",price_limit="No Limit"),IF(U271="Yes",1,2),IF(SUMIFS(WhatIf!$G:$G,WhatIf!$A:$A,U$1,WhatIf!$B:$B,U271)&lt;=price_limit,IF(U271="Yes",1,2),"")),""))</f>
        <v>1</v>
      </c>
      <c r="BE271" s="3">
        <f t="shared" si="20"/>
        <v>0</v>
      </c>
      <c r="BF271" s="3">
        <f t="shared" si="21"/>
        <v>0</v>
      </c>
      <c r="BG271" s="3">
        <f>IF(MID(highlight_pick,1,1)="#",IF(INDEX(Analysis!$C$7:$E$7,1,VALUE(MID(highlight_pick,2,1)))&lt;&gt;"",IF(INDEX($A271:$BI271,1,MATCH(INDEX(Analysis!$C$7:$E$7,1,VALUE(MID(highlight_pick,2,1))),$1:$1,0))="",0,IF(INDEX($A271:$BI271,1,MATCH(INDEX(Analysis!$C$7:$E$7,1,VALUE(MID(highlight_pick,2,1))),$1:$1,0))="Yes",1,IF(ISNUMBER(SEARCH(INDEX($A271:$BI271,1,MATCH(INDEX(Analysis!$C$7:$E$7,1,VALUE(MID(highlight_pick,2,1))),$1:$1,0)),INDEX(Analysis!$C$9:$E$9,1,VALUE(MID(highlight_pick,2,1))))),2,0))),0),0)</f>
        <v>0</v>
      </c>
      <c r="BH271" s="3">
        <f>IF(MID(highlight_pick,1,1)="#",IF(INDEX(Analysis!$C$10:$E$10,1,VALUE(MID(highlight_pick,2,1)))&lt;&gt;"",IF(INDEX($A271:$BI271,1,MATCH(INDEX(Analysis!$C$10:$E$10,1,VALUE(MID(highlight_pick,2,1))),$1:$1,0))="",0,IF(INDEX($A271:$BI271,1,MATCH(INDEX(Analysis!$C$10:$E$10,1,VALUE(MID(highlight_pick,2,1))),$1:$1,0))="Yes",1,IF(ISNUMBER(SEARCH(INDEX($A271:$BI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1</v>
      </c>
    </row>
    <row r="272" spans="1:61" ht="24.9" x14ac:dyDescent="0.3">
      <c r="A272" s="19" t="s">
        <v>184</v>
      </c>
      <c r="B272" s="4" t="s">
        <v>308</v>
      </c>
      <c r="C272" s="4" t="s">
        <v>215</v>
      </c>
      <c r="D272" s="3" t="str">
        <f t="shared" ca="1" si="18"/>
        <v/>
      </c>
      <c r="G272" s="5" t="s">
        <v>1</v>
      </c>
      <c r="H272" s="5" t="s">
        <v>1</v>
      </c>
      <c r="I272" s="5" t="s">
        <v>1</v>
      </c>
      <c r="J272" s="5" t="s">
        <v>1</v>
      </c>
      <c r="K272" s="5" t="s">
        <v>1</v>
      </c>
      <c r="L272" s="5" t="s">
        <v>1</v>
      </c>
      <c r="M272" s="5" t="s">
        <v>1</v>
      </c>
      <c r="N272" s="5" t="s">
        <v>1</v>
      </c>
      <c r="O272" s="6" t="s">
        <v>1</v>
      </c>
      <c r="P272" s="6" t="s">
        <v>1</v>
      </c>
      <c r="Q272" s="6" t="s">
        <v>1</v>
      </c>
      <c r="R272" s="6" t="s">
        <v>1</v>
      </c>
      <c r="U272" s="5"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19"/>
        <v/>
      </c>
      <c r="AN272" s="73" t="str">
        <f>IF(OR(E272="",VLOOKUP(E$1,Services!$A$1:$B$19,2,0)="Exclude"),"",IF($D272=1,IF(OR(price_limit="",price_limit="No Limit"),IF(E272="Yes",1,2),IF(SUMIFS(WhatIf!$G:$G,WhatIf!$A:$A,E$1,WhatIf!$B:$B,E272)&lt;=price_limit,IF(E272="Yes",1,2),"")),""))</f>
        <v/>
      </c>
      <c r="AO272" s="73" t="str">
        <f>IF(OR(F272="",VLOOKUP(F$1,Services!$A$1:$B$19,2,0)="Exclude"),"",IF($D272=1,IF(OR(price_limit="",price_limit="No Limit"),IF(F272="Yes",1,2),IF(SUMIFS(WhatIf!$G:$G,WhatIf!$A:$A,F$1,WhatIf!$B:$B,F272)&lt;=price_limit,IF(F272="Yes",1,2),"")),""))</f>
        <v/>
      </c>
      <c r="AP272" s="73" t="str">
        <f ca="1">IF(OR(G272="",VLOOKUP(G$1,Services!$A$1:$B$19,2,0)="Exclude"),"",IF($D272=1,IF(OR(price_limit="",price_limit="No Limit"),IF(G272="Yes",1,2),IF(SUMIFS(WhatIf!$G:$G,WhatIf!$A:$A,G$1,WhatIf!$B:$B,G272)&lt;=price_limit,IF(G272="Yes",1,2),"")),""))</f>
        <v/>
      </c>
      <c r="AQ272" s="73" t="str">
        <f ca="1">IF(OR(H272="",VLOOKUP(H$1,Services!$A$1:$B$19,2,0)="Exclude"),"",IF($D272=1,IF(OR(price_limit="",price_limit="No Limit"),IF(H272="Yes",1,2),IF(SUMIFS(WhatIf!$G:$G,WhatIf!$A:$A,H$1,WhatIf!$B:$B,H272)&lt;=price_limit,IF(H272="Yes",1,2),"")),""))</f>
        <v/>
      </c>
      <c r="AR272" s="73" t="str">
        <f ca="1">IF(OR(I272="",VLOOKUP(I$1,Services!$A$1:$B$19,2,0)="Exclude"),"",IF($D272=1,IF(OR(price_limit="",price_limit="No Limit"),IF(I272="Yes",1,2),IF(SUMIFS(WhatIf!$G:$G,WhatIf!$A:$A,I$1,WhatIf!$B:$B,I272)&lt;=price_limit,IF(I272="Yes",1,2),"")),""))</f>
        <v/>
      </c>
      <c r="AS272" s="73" t="str">
        <f ca="1">IF(OR(J272="",VLOOKUP(J$1,Services!$A$1:$B$19,2,0)="Exclude"),"",IF($D272=1,IF(OR(price_limit="",price_limit="No Limit"),IF(J272="Yes",1,2),IF(SUMIFS(WhatIf!$G:$G,WhatIf!$A:$A,J$1,WhatIf!$B:$B,J272)&lt;=price_limit,IF(J272="Yes",1,2),"")),""))</f>
        <v/>
      </c>
      <c r="AT272" s="73" t="str">
        <f ca="1">IF(OR(K272="",VLOOKUP(K$1,Services!$A$1:$B$19,2,0)="Exclude"),"",IF($D272=1,IF(OR(price_limit="",price_limit="No Limit"),IF(K272="Yes",1,2),IF(SUMIFS(WhatIf!$G:$G,WhatIf!$A:$A,K$1,WhatIf!$B:$B,K272)&lt;=price_limit,IF(K272="Yes",1,2),"")),""))</f>
        <v/>
      </c>
      <c r="AU272" s="73" t="str">
        <f ca="1">IF(OR(L272="",VLOOKUP(L$1,Services!$A$1:$B$19,2,0)="Exclude"),"",IF($D272=1,IF(OR(price_limit="",price_limit="No Limit"),IF(L272="Yes",1,2),IF(SUMIFS(WhatIf!$G:$G,WhatIf!$A:$A,L$1,WhatIf!$B:$B,L272)&lt;=price_limit,IF(L272="Yes",1,2),"")),""))</f>
        <v/>
      </c>
      <c r="AV272" s="73" t="str">
        <f ca="1">IF(OR(M272="",VLOOKUP(M$1,Services!$A$1:$B$19,2,0)="Exclude"),"",IF($D272=1,IF(OR(price_limit="",price_limit="No Limit"),IF(M272="Yes",1,2),IF(SUMIFS(WhatIf!$G:$G,WhatIf!$A:$A,M$1,WhatIf!$B:$B,M272)&lt;=price_limit,IF(M272="Yes",1,2),"")),""))</f>
        <v/>
      </c>
      <c r="AW272" s="73" t="str">
        <f ca="1">IF(OR(N272="",VLOOKUP(N$1,Services!$A$1:$B$19,2,0)="Exclude"),"",IF($D272=1,IF(OR(price_limit="",price_limit="No Limit"),IF(N272="Yes",1,2),IF(SUMIFS(WhatIf!$G:$G,WhatIf!$A:$A,N$1,WhatIf!$B:$B,N272)&lt;=price_limit,IF(N272="Yes",1,2),"")),""))</f>
        <v/>
      </c>
      <c r="AX272" s="73" t="str">
        <f ca="1">IF(OR(O272="",VLOOKUP(O$1,Services!$A$1:$B$19,2,0)="Exclude"),"",IF($D272=1,IF(OR(price_limit="",price_limit="No Limit"),IF(O272="Yes",1,2),IF(SUMIFS(WhatIf!$G:$G,WhatIf!$A:$A,O$1,WhatIf!$B:$B,O272)&lt;=price_limit,IF(O272="Yes",1,2),"")),""))</f>
        <v/>
      </c>
      <c r="AY272" s="73" t="str">
        <f ca="1">IF(OR(P272="",VLOOKUP(P$1,Services!$A$1:$B$19,2,0)="Exclude"),"",IF($D272=1,IF(OR(price_limit="",price_limit="No Limit"),IF(P272="Yes",1,2),IF(SUMIFS(WhatIf!$G:$G,WhatIf!$A:$A,P$1,WhatIf!$B:$B,P272)&lt;=price_limit,IF(P272="Yes",1,2),"")),""))</f>
        <v/>
      </c>
      <c r="AZ272" s="73" t="str">
        <f ca="1">IF(OR(Q272="",VLOOKUP(Q$1,Services!$A$1:$B$19,2,0)="Exclude"),"",IF($D272=1,IF(OR(price_limit="",price_limit="No Limit"),IF(Q272="Yes",1,2),IF(SUMIFS(WhatIf!$G:$G,WhatIf!$A:$A,Q$1,WhatIf!$B:$B,Q272)&lt;=price_limit,IF(Q272="Yes",1,2),"")),""))</f>
        <v/>
      </c>
      <c r="BA272" s="73" t="str">
        <f ca="1">IF(OR(R272="",VLOOKUP(R$1,Services!$A$1:$B$19,2,0)="Exclude"),"",IF($D272=1,IF(OR(price_limit="",price_limit="No Limit"),IF(R272="Yes",1,2),IF(SUMIFS(WhatIf!$G:$G,WhatIf!$A:$A,R$1,WhatIf!$B:$B,R272)&lt;=price_limit,IF(R272="Yes",1,2),"")),""))</f>
        <v/>
      </c>
      <c r="BB272" s="73" t="str">
        <f>IF(OR(S272="",VLOOKUP(S$1,Services!$A$1:$B$19,2,0)="Exclude"),"",IF($D272=1,IF(OR(price_limit="",price_limit="No Limit"),IF(S272="Yes",1,2),IF(SUMIFS(WhatIf!$G:$G,WhatIf!$A:$A,S$1,WhatIf!$B:$B,S272)&lt;=price_limit,IF(S272="Yes",1,2),"")),""))</f>
        <v/>
      </c>
      <c r="BC272" s="73" t="str">
        <f>IF(OR(T272="",VLOOKUP(T$1,Services!$A$1:$B$19,2,0)="Exclude"),"",IF($D272=1,IF(OR(price_limit="",price_limit="No Limit"),IF(T272="Yes",1,2),IF(SUMIFS(WhatIf!$G:$G,WhatIf!$A:$A,T$1,WhatIf!$B:$B,T272)&lt;=price_limit,IF(T272="Yes",1,2),"")),""))</f>
        <v/>
      </c>
      <c r="BD272" s="73" t="str">
        <f ca="1">IF(OR(U272="",VLOOKUP(U$1,Services!$A$1:$B$19,2,0)="Exclude"),"",IF($D272=1,IF(OR(price_limit="",price_limit="No Limit"),IF(U272="Yes",1,2),IF(SUMIFS(WhatIf!$G:$G,WhatIf!$A:$A,U$1,WhatIf!$B:$B,U272)&lt;=price_limit,IF(U272="Yes",1,2),"")),""))</f>
        <v/>
      </c>
      <c r="BE272" s="3">
        <f t="shared" si="20"/>
        <v>0</v>
      </c>
      <c r="BF272" s="3">
        <f t="shared" si="21"/>
        <v>0</v>
      </c>
      <c r="BG272" s="3">
        <f>IF(MID(highlight_pick,1,1)="#",IF(INDEX(Analysis!$C$7:$E$7,1,VALUE(MID(highlight_pick,2,1)))&lt;&gt;"",IF(INDEX($A272:$BI272,1,MATCH(INDEX(Analysis!$C$7:$E$7,1,VALUE(MID(highlight_pick,2,1))),$1:$1,0))="",0,IF(INDEX($A272:$BI272,1,MATCH(INDEX(Analysis!$C$7:$E$7,1,VALUE(MID(highlight_pick,2,1))),$1:$1,0))="Yes",1,IF(ISNUMBER(SEARCH(INDEX($A272:$BI272,1,MATCH(INDEX(Analysis!$C$7:$E$7,1,VALUE(MID(highlight_pick,2,1))),$1:$1,0)),INDEX(Analysis!$C$9:$E$9,1,VALUE(MID(highlight_pick,2,1))))),2,0))),0),0)</f>
        <v>0</v>
      </c>
      <c r="BH272" s="3">
        <f>IF(MID(highlight_pick,1,1)="#",IF(INDEX(Analysis!$C$10:$E$10,1,VALUE(MID(highlight_pick,2,1)))&lt;&gt;"",IF(INDEX($A272:$BI272,1,MATCH(INDEX(Analysis!$C$10:$E$10,1,VALUE(MID(highlight_pick,2,1))),$1:$1,0))="",0,IF(INDEX($A272:$BI272,1,MATCH(INDEX(Analysis!$C$10:$E$10,1,VALUE(MID(highlight_pick,2,1))),$1:$1,0))="Yes",1,IF(ISNUMBER(SEARCH(INDEX($A272:$BI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row>
    <row r="273" spans="1:61" ht="24.9" x14ac:dyDescent="0.3">
      <c r="A273" s="19" t="s">
        <v>252</v>
      </c>
      <c r="B273" s="4" t="s">
        <v>201</v>
      </c>
      <c r="C273" s="4" t="s">
        <v>480</v>
      </c>
      <c r="D273" s="3" t="str">
        <f t="shared" ca="1" si="18"/>
        <v/>
      </c>
      <c r="G273" s="5" t="s">
        <v>1</v>
      </c>
      <c r="O273" s="6"/>
      <c r="P273" s="6"/>
      <c r="Q273" s="6" t="s">
        <v>215</v>
      </c>
      <c r="R273" s="6"/>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19"/>
        <v/>
      </c>
      <c r="AN273" s="73" t="str">
        <f>IF(OR(E273="",VLOOKUP(E$1,Services!$A$1:$B$19,2,0)="Exclude"),"",IF($D273=1,IF(OR(price_limit="",price_limit="No Limit"),IF(E273="Yes",1,2),IF(SUMIFS(WhatIf!$G:$G,WhatIf!$A:$A,E$1,WhatIf!$B:$B,E273)&lt;=price_limit,IF(E273="Yes",1,2),"")),""))</f>
        <v/>
      </c>
      <c r="AO273" s="73" t="str">
        <f>IF(OR(F273="",VLOOKUP(F$1,Services!$A$1:$B$19,2,0)="Exclude"),"",IF($D273=1,IF(OR(price_limit="",price_limit="No Limit"),IF(F273="Yes",1,2),IF(SUMIFS(WhatIf!$G:$G,WhatIf!$A:$A,F$1,WhatIf!$B:$B,F273)&lt;=price_limit,IF(F273="Yes",1,2),"")),""))</f>
        <v/>
      </c>
      <c r="AP273" s="73" t="str">
        <f ca="1">IF(OR(G273="",VLOOKUP(G$1,Services!$A$1:$B$19,2,0)="Exclude"),"",IF($D273=1,IF(OR(price_limit="",price_limit="No Limit"),IF(G273="Yes",1,2),IF(SUMIFS(WhatIf!$G:$G,WhatIf!$A:$A,G$1,WhatIf!$B:$B,G273)&lt;=price_limit,IF(G273="Yes",1,2),"")),""))</f>
        <v/>
      </c>
      <c r="AQ273" s="73" t="str">
        <f>IF(OR(H273="",VLOOKUP(H$1,Services!$A$1:$B$19,2,0)="Exclude"),"",IF($D273=1,IF(OR(price_limit="",price_limit="No Limit"),IF(H273="Yes",1,2),IF(SUMIFS(WhatIf!$G:$G,WhatIf!$A:$A,H$1,WhatIf!$B:$B,H273)&lt;=price_limit,IF(H273="Yes",1,2),"")),""))</f>
        <v/>
      </c>
      <c r="AR273" s="73" t="str">
        <f>IF(OR(I273="",VLOOKUP(I$1,Services!$A$1:$B$19,2,0)="Exclude"),"",IF($D273=1,IF(OR(price_limit="",price_limit="No Limit"),IF(I273="Yes",1,2),IF(SUMIFS(WhatIf!$G:$G,WhatIf!$A:$A,I$1,WhatIf!$B:$B,I273)&lt;=price_limit,IF(I273="Yes",1,2),"")),""))</f>
        <v/>
      </c>
      <c r="AS273" s="73" t="str">
        <f>IF(OR(J273="",VLOOKUP(J$1,Services!$A$1:$B$19,2,0)="Exclude"),"",IF($D273=1,IF(OR(price_limit="",price_limit="No Limit"),IF(J273="Yes",1,2),IF(SUMIFS(WhatIf!$G:$G,WhatIf!$A:$A,J$1,WhatIf!$B:$B,J273)&lt;=price_limit,IF(J273="Yes",1,2),"")),""))</f>
        <v/>
      </c>
      <c r="AT273" s="73" t="str">
        <f>IF(OR(K273="",VLOOKUP(K$1,Services!$A$1:$B$19,2,0)="Exclude"),"",IF($D273=1,IF(OR(price_limit="",price_limit="No Limit"),IF(K273="Yes",1,2),IF(SUMIFS(WhatIf!$G:$G,WhatIf!$A:$A,K$1,WhatIf!$B:$B,K273)&lt;=price_limit,IF(K273="Yes",1,2),"")),""))</f>
        <v/>
      </c>
      <c r="AU273" s="73" t="str">
        <f>IF(OR(L273="",VLOOKUP(L$1,Services!$A$1:$B$19,2,0)="Exclude"),"",IF($D273=1,IF(OR(price_limit="",price_limit="No Limit"),IF(L273="Yes",1,2),IF(SUMIFS(WhatIf!$G:$G,WhatIf!$A:$A,L$1,WhatIf!$B:$B,L273)&lt;=price_limit,IF(L273="Yes",1,2),"")),""))</f>
        <v/>
      </c>
      <c r="AV273" s="73" t="str">
        <f>IF(OR(M273="",VLOOKUP(M$1,Services!$A$1:$B$19,2,0)="Exclude"),"",IF($D273=1,IF(OR(price_limit="",price_limit="No Limit"),IF(M273="Yes",1,2),IF(SUMIFS(WhatIf!$G:$G,WhatIf!$A:$A,M$1,WhatIf!$B:$B,M273)&lt;=price_limit,IF(M273="Yes",1,2),"")),""))</f>
        <v/>
      </c>
      <c r="AW273" s="73" t="str">
        <f>IF(OR(N273="",VLOOKUP(N$1,Services!$A$1:$B$19,2,0)="Exclude"),"",IF($D273=1,IF(OR(price_limit="",price_limit="No Limit"),IF(N273="Yes",1,2),IF(SUMIFS(WhatIf!$G:$G,WhatIf!$A:$A,N$1,WhatIf!$B:$B,N273)&lt;=price_limit,IF(N273="Yes",1,2),"")),""))</f>
        <v/>
      </c>
      <c r="AX273" s="73" t="str">
        <f>IF(OR(O273="",VLOOKUP(O$1,Services!$A$1:$B$19,2,0)="Exclude"),"",IF($D273=1,IF(OR(price_limit="",price_limit="No Limit"),IF(O273="Yes",1,2),IF(SUMIFS(WhatIf!$G:$G,WhatIf!$A:$A,O$1,WhatIf!$B:$B,O273)&lt;=price_limit,IF(O273="Yes",1,2),"")),""))</f>
        <v/>
      </c>
      <c r="AY273" s="73" t="str">
        <f>IF(OR(P273="",VLOOKUP(P$1,Services!$A$1:$B$19,2,0)="Exclude"),"",IF($D273=1,IF(OR(price_limit="",price_limit="No Limit"),IF(P273="Yes",1,2),IF(SUMIFS(WhatIf!$G:$G,WhatIf!$A:$A,P$1,WhatIf!$B:$B,P273)&lt;=price_limit,IF(P273="Yes",1,2),"")),""))</f>
        <v/>
      </c>
      <c r="AZ273" s="73" t="str">
        <f ca="1">IF(OR(Q273="",VLOOKUP(Q$1,Services!$A$1:$B$19,2,0)="Exclude"),"",IF($D273=1,IF(OR(price_limit="",price_limit="No Limit"),IF(Q273="Yes",1,2),IF(SUMIFS(WhatIf!$G:$G,WhatIf!$A:$A,Q$1,WhatIf!$B:$B,Q273)&lt;=price_limit,IF(Q273="Yes",1,2),"")),""))</f>
        <v/>
      </c>
      <c r="BA273" s="73" t="str">
        <f>IF(OR(R273="",VLOOKUP(R$1,Services!$A$1:$B$19,2,0)="Exclude"),"",IF($D273=1,IF(OR(price_limit="",price_limit="No Limit"),IF(R273="Yes",1,2),IF(SUMIFS(WhatIf!$G:$G,WhatIf!$A:$A,R$1,WhatIf!$B:$B,R273)&lt;=price_limit,IF(R273="Yes",1,2),"")),""))</f>
        <v/>
      </c>
      <c r="BB273" s="73" t="str">
        <f>IF(OR(S273="",VLOOKUP(S$1,Services!$A$1:$B$19,2,0)="Exclude"),"",IF($D273=1,IF(OR(price_limit="",price_limit="No Limit"),IF(S273="Yes",1,2),IF(SUMIFS(WhatIf!$G:$G,WhatIf!$A:$A,S$1,WhatIf!$B:$B,S273)&lt;=price_limit,IF(S273="Yes",1,2),"")),""))</f>
        <v/>
      </c>
      <c r="BC273" s="73" t="str">
        <f>IF(OR(T273="",VLOOKUP(T$1,Services!$A$1:$B$19,2,0)="Exclude"),"",IF($D273=1,IF(OR(price_limit="",price_limit="No Limit"),IF(T273="Yes",1,2),IF(SUMIFS(WhatIf!$G:$G,WhatIf!$A:$A,T$1,WhatIf!$B:$B,T273)&lt;=price_limit,IF(T273="Yes",1,2),"")),""))</f>
        <v/>
      </c>
      <c r="BD273" s="73" t="str">
        <f>IF(OR(U273="",VLOOKUP(U$1,Services!$A$1:$B$19,2,0)="Exclude"),"",IF($D273=1,IF(OR(price_limit="",price_limit="No Limit"),IF(U273="Yes",1,2),IF(SUMIFS(WhatIf!$G:$G,WhatIf!$A:$A,U$1,WhatIf!$B:$B,U273)&lt;=price_limit,IF(U273="Yes",1,2),"")),""))</f>
        <v/>
      </c>
      <c r="BE273" s="3">
        <f t="shared" si="20"/>
        <v>0</v>
      </c>
      <c r="BF273" s="3">
        <f t="shared" si="21"/>
        <v>0</v>
      </c>
      <c r="BG273" s="3">
        <f>IF(MID(highlight_pick,1,1)="#",IF(INDEX(Analysis!$C$7:$E$7,1,VALUE(MID(highlight_pick,2,1)))&lt;&gt;"",IF(INDEX($A273:$BI273,1,MATCH(INDEX(Analysis!$C$7:$E$7,1,VALUE(MID(highlight_pick,2,1))),$1:$1,0))="",0,IF(INDEX($A273:$BI273,1,MATCH(INDEX(Analysis!$C$7:$E$7,1,VALUE(MID(highlight_pick,2,1))),$1:$1,0))="Yes",1,IF(ISNUMBER(SEARCH(INDEX($A273:$BI273,1,MATCH(INDEX(Analysis!$C$7:$E$7,1,VALUE(MID(highlight_pick,2,1))),$1:$1,0)),INDEX(Analysis!$C$9:$E$9,1,VALUE(MID(highlight_pick,2,1))))),2,0))),0),0)</f>
        <v>0</v>
      </c>
      <c r="BH273" s="3">
        <f>IF(MID(highlight_pick,1,1)="#",IF(INDEX(Analysis!$C$10:$E$10,1,VALUE(MID(highlight_pick,2,1)))&lt;&gt;"",IF(INDEX($A273:$BI273,1,MATCH(INDEX(Analysis!$C$10:$E$10,1,VALUE(MID(highlight_pick,2,1))),$1:$1,0))="",0,IF(INDEX($A273:$BI273,1,MATCH(INDEX(Analysis!$C$10:$E$10,1,VALUE(MID(highlight_pick,2,1))),$1:$1,0))="Yes",1,IF(ISNUMBER(SEARCH(INDEX($A273:$BI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row>
    <row r="274" spans="1:61" x14ac:dyDescent="0.3">
      <c r="A274" s="19" t="s">
        <v>879</v>
      </c>
      <c r="C274" s="4" t="s">
        <v>215</v>
      </c>
      <c r="D274" s="3" t="str">
        <f t="shared" ca="1" si="18"/>
        <v/>
      </c>
      <c r="U274" s="5" t="s">
        <v>1</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19"/>
        <v/>
      </c>
      <c r="AN274" s="73" t="str">
        <f>IF(OR(E274="",VLOOKUP(E$1,Services!$A$1:$B$19,2,0)="Exclude"),"",IF($D274=1,IF(OR(price_limit="",price_limit="No Limit"),IF(E274="Yes",1,2),IF(SUMIFS(WhatIf!$G:$G,WhatIf!$A:$A,E$1,WhatIf!$B:$B,E274)&lt;=price_limit,IF(E274="Yes",1,2),"")),""))</f>
        <v/>
      </c>
      <c r="AO274" s="73" t="str">
        <f>IF(OR(F274="",VLOOKUP(F$1,Services!$A$1:$B$19,2,0)="Exclude"),"",IF($D274=1,IF(OR(price_limit="",price_limit="No Limit"),IF(F274="Yes",1,2),IF(SUMIFS(WhatIf!$G:$G,WhatIf!$A:$A,F$1,WhatIf!$B:$B,F274)&lt;=price_limit,IF(F274="Yes",1,2),"")),""))</f>
        <v/>
      </c>
      <c r="AP274" s="73" t="str">
        <f>IF(OR(G274="",VLOOKUP(G$1,Services!$A$1:$B$19,2,0)="Exclude"),"",IF($D274=1,IF(OR(price_limit="",price_limit="No Limit"),IF(G274="Yes",1,2),IF(SUMIFS(WhatIf!$G:$G,WhatIf!$A:$A,G$1,WhatIf!$B:$B,G274)&lt;=price_limit,IF(G274="Yes",1,2),"")),""))</f>
        <v/>
      </c>
      <c r="AQ274" s="73" t="str">
        <f>IF(OR(H274="",VLOOKUP(H$1,Services!$A$1:$B$19,2,0)="Exclude"),"",IF($D274=1,IF(OR(price_limit="",price_limit="No Limit"),IF(H274="Yes",1,2),IF(SUMIFS(WhatIf!$G:$G,WhatIf!$A:$A,H$1,WhatIf!$B:$B,H274)&lt;=price_limit,IF(H274="Yes",1,2),"")),""))</f>
        <v/>
      </c>
      <c r="AR274" s="73" t="str">
        <f>IF(OR(I274="",VLOOKUP(I$1,Services!$A$1:$B$19,2,0)="Exclude"),"",IF($D274=1,IF(OR(price_limit="",price_limit="No Limit"),IF(I274="Yes",1,2),IF(SUMIFS(WhatIf!$G:$G,WhatIf!$A:$A,I$1,WhatIf!$B:$B,I274)&lt;=price_limit,IF(I274="Yes",1,2),"")),""))</f>
        <v/>
      </c>
      <c r="AS274" s="73" t="str">
        <f>IF(OR(J274="",VLOOKUP(J$1,Services!$A$1:$B$19,2,0)="Exclude"),"",IF($D274=1,IF(OR(price_limit="",price_limit="No Limit"),IF(J274="Yes",1,2),IF(SUMIFS(WhatIf!$G:$G,WhatIf!$A:$A,J$1,WhatIf!$B:$B,J274)&lt;=price_limit,IF(J274="Yes",1,2),"")),""))</f>
        <v/>
      </c>
      <c r="AT274" s="73" t="str">
        <f>IF(OR(K274="",VLOOKUP(K$1,Services!$A$1:$B$19,2,0)="Exclude"),"",IF($D274=1,IF(OR(price_limit="",price_limit="No Limit"),IF(K274="Yes",1,2),IF(SUMIFS(WhatIf!$G:$G,WhatIf!$A:$A,K$1,WhatIf!$B:$B,K274)&lt;=price_limit,IF(K274="Yes",1,2),"")),""))</f>
        <v/>
      </c>
      <c r="AU274" s="73" t="str">
        <f>IF(OR(L274="",VLOOKUP(L$1,Services!$A$1:$B$19,2,0)="Exclude"),"",IF($D274=1,IF(OR(price_limit="",price_limit="No Limit"),IF(L274="Yes",1,2),IF(SUMIFS(WhatIf!$G:$G,WhatIf!$A:$A,L$1,WhatIf!$B:$B,L274)&lt;=price_limit,IF(L274="Yes",1,2),"")),""))</f>
        <v/>
      </c>
      <c r="AV274" s="73" t="str">
        <f>IF(OR(M274="",VLOOKUP(M$1,Services!$A$1:$B$19,2,0)="Exclude"),"",IF($D274=1,IF(OR(price_limit="",price_limit="No Limit"),IF(M274="Yes",1,2),IF(SUMIFS(WhatIf!$G:$G,WhatIf!$A:$A,M$1,WhatIf!$B:$B,M274)&lt;=price_limit,IF(M274="Yes",1,2),"")),""))</f>
        <v/>
      </c>
      <c r="AW274" s="73" t="str">
        <f>IF(OR(N274="",VLOOKUP(N$1,Services!$A$1:$B$19,2,0)="Exclude"),"",IF($D274=1,IF(OR(price_limit="",price_limit="No Limit"),IF(N274="Yes",1,2),IF(SUMIFS(WhatIf!$G:$G,WhatIf!$A:$A,N$1,WhatIf!$B:$B,N274)&lt;=price_limit,IF(N274="Yes",1,2),"")),""))</f>
        <v/>
      </c>
      <c r="AX274" s="73" t="str">
        <f>IF(OR(O274="",VLOOKUP(O$1,Services!$A$1:$B$19,2,0)="Exclude"),"",IF($D274=1,IF(OR(price_limit="",price_limit="No Limit"),IF(O274="Yes",1,2),IF(SUMIFS(WhatIf!$G:$G,WhatIf!$A:$A,O$1,WhatIf!$B:$B,O274)&lt;=price_limit,IF(O274="Yes",1,2),"")),""))</f>
        <v/>
      </c>
      <c r="AY274" s="73" t="str">
        <f>IF(OR(P274="",VLOOKUP(P$1,Services!$A$1:$B$19,2,0)="Exclude"),"",IF($D274=1,IF(OR(price_limit="",price_limit="No Limit"),IF(P274="Yes",1,2),IF(SUMIFS(WhatIf!$G:$G,WhatIf!$A:$A,P$1,WhatIf!$B:$B,P274)&lt;=price_limit,IF(P274="Yes",1,2),"")),""))</f>
        <v/>
      </c>
      <c r="AZ274" s="73" t="str">
        <f>IF(OR(Q274="",VLOOKUP(Q$1,Services!$A$1:$B$19,2,0)="Exclude"),"",IF($D274=1,IF(OR(price_limit="",price_limit="No Limit"),IF(Q274="Yes",1,2),IF(SUMIFS(WhatIf!$G:$G,WhatIf!$A:$A,Q$1,WhatIf!$B:$B,Q274)&lt;=price_limit,IF(Q274="Yes",1,2),"")),""))</f>
        <v/>
      </c>
      <c r="BA274" s="73" t="str">
        <f>IF(OR(R274="",VLOOKUP(R$1,Services!$A$1:$B$19,2,0)="Exclude"),"",IF($D274=1,IF(OR(price_limit="",price_limit="No Limit"),IF(R274="Yes",1,2),IF(SUMIFS(WhatIf!$G:$G,WhatIf!$A:$A,R$1,WhatIf!$B:$B,R274)&lt;=price_limit,IF(R274="Yes",1,2),"")),""))</f>
        <v/>
      </c>
      <c r="BB274" s="73" t="str">
        <f>IF(OR(S274="",VLOOKUP(S$1,Services!$A$1:$B$19,2,0)="Exclude"),"",IF($D274=1,IF(OR(price_limit="",price_limit="No Limit"),IF(S274="Yes",1,2),IF(SUMIFS(WhatIf!$G:$G,WhatIf!$A:$A,S$1,WhatIf!$B:$B,S274)&lt;=price_limit,IF(S274="Yes",1,2),"")),""))</f>
        <v/>
      </c>
      <c r="BC274" s="73" t="str">
        <f>IF(OR(T274="",VLOOKUP(T$1,Services!$A$1:$B$19,2,0)="Exclude"),"",IF($D274=1,IF(OR(price_limit="",price_limit="No Limit"),IF(T274="Yes",1,2),IF(SUMIFS(WhatIf!$G:$G,WhatIf!$A:$A,T$1,WhatIf!$B:$B,T274)&lt;=price_limit,IF(T274="Yes",1,2),"")),""))</f>
        <v/>
      </c>
      <c r="BD274" s="73" t="str">
        <f ca="1">IF(OR(U274="",VLOOKUP(U$1,Services!$A$1:$B$19,2,0)="Exclude"),"",IF($D274=1,IF(OR(price_limit="",price_limit="No Limit"),IF(U274="Yes",1,2),IF(SUMIFS(WhatIf!$G:$G,WhatIf!$A:$A,U$1,WhatIf!$B:$B,U274)&lt;=price_limit,IF(U274="Yes",1,2),"")),""))</f>
        <v/>
      </c>
      <c r="BE274" s="3">
        <f t="shared" si="20"/>
        <v>0</v>
      </c>
      <c r="BF274" s="3">
        <f t="shared" si="21"/>
        <v>0</v>
      </c>
      <c r="BG274" s="3">
        <f>IF(MID(highlight_pick,1,1)="#",IF(INDEX(Analysis!$C$7:$E$7,1,VALUE(MID(highlight_pick,2,1)))&lt;&gt;"",IF(INDEX($A274:$BI274,1,MATCH(INDEX(Analysis!$C$7:$E$7,1,VALUE(MID(highlight_pick,2,1))),$1:$1,0))="",0,IF(INDEX($A274:$BI274,1,MATCH(INDEX(Analysis!$C$7:$E$7,1,VALUE(MID(highlight_pick,2,1))),$1:$1,0))="Yes",1,IF(ISNUMBER(SEARCH(INDEX($A274:$BI274,1,MATCH(INDEX(Analysis!$C$7:$E$7,1,VALUE(MID(highlight_pick,2,1))),$1:$1,0)),INDEX(Analysis!$C$9:$E$9,1,VALUE(MID(highlight_pick,2,1))))),2,0))),0),0)</f>
        <v>0</v>
      </c>
      <c r="BH274" s="3">
        <f>IF(MID(highlight_pick,1,1)="#",IF(INDEX(Analysis!$C$10:$E$10,1,VALUE(MID(highlight_pick,2,1)))&lt;&gt;"",IF(INDEX($A274:$BI274,1,MATCH(INDEX(Analysis!$C$10:$E$10,1,VALUE(MID(highlight_pick,2,1))),$1:$1,0))="",0,IF(INDEX($A274:$BI274,1,MATCH(INDEX(Analysis!$C$10:$E$10,1,VALUE(MID(highlight_pick,2,1))),$1:$1,0))="Yes",1,IF(ISNUMBER(SEARCH(INDEX($A274:$BI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row>
    <row r="275" spans="1:61" x14ac:dyDescent="0.3">
      <c r="A275" s="19" t="s">
        <v>420</v>
      </c>
      <c r="B275" s="4" t="s">
        <v>247</v>
      </c>
      <c r="C275" s="4" t="s">
        <v>223</v>
      </c>
      <c r="D275" s="3" t="str">
        <f t="shared" ca="1" si="18"/>
        <v/>
      </c>
      <c r="G275" s="5" t="s">
        <v>531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19"/>
        <v/>
      </c>
      <c r="AN275" s="73" t="str">
        <f>IF(OR(E275="",VLOOKUP(E$1,Services!$A$1:$B$19,2,0)="Exclude"),"",IF($D275=1,IF(OR(price_limit="",price_limit="No Limit"),IF(E275="Yes",1,2),IF(SUMIFS(WhatIf!$G:$G,WhatIf!$A:$A,E$1,WhatIf!$B:$B,E275)&lt;=price_limit,IF(E275="Yes",1,2),"")),""))</f>
        <v/>
      </c>
      <c r="AO275" s="73" t="str">
        <f>IF(OR(F275="",VLOOKUP(F$1,Services!$A$1:$B$19,2,0)="Exclude"),"",IF($D275=1,IF(OR(price_limit="",price_limit="No Limit"),IF(F275="Yes",1,2),IF(SUMIFS(WhatIf!$G:$G,WhatIf!$A:$A,F$1,WhatIf!$B:$B,F275)&lt;=price_limit,IF(F275="Yes",1,2),"")),""))</f>
        <v/>
      </c>
      <c r="AP275" s="73" t="str">
        <f ca="1">IF(OR(G275="",VLOOKUP(G$1,Services!$A$1:$B$19,2,0)="Exclude"),"",IF($D275=1,IF(OR(price_limit="",price_limit="No Limit"),IF(G275="Yes",1,2),IF(SUMIFS(WhatIf!$G:$G,WhatIf!$A:$A,G$1,WhatIf!$B:$B,G275)&lt;=price_limit,IF(G275="Yes",1,2),"")),""))</f>
        <v/>
      </c>
      <c r="AQ275" s="73" t="str">
        <f>IF(OR(H275="",VLOOKUP(H$1,Services!$A$1:$B$19,2,0)="Exclude"),"",IF($D275=1,IF(OR(price_limit="",price_limit="No Limit"),IF(H275="Yes",1,2),IF(SUMIFS(WhatIf!$G:$G,WhatIf!$A:$A,H$1,WhatIf!$B:$B,H275)&lt;=price_limit,IF(H275="Yes",1,2),"")),""))</f>
        <v/>
      </c>
      <c r="AR275" s="73" t="str">
        <f>IF(OR(I275="",VLOOKUP(I$1,Services!$A$1:$B$19,2,0)="Exclude"),"",IF($D275=1,IF(OR(price_limit="",price_limit="No Limit"),IF(I275="Yes",1,2),IF(SUMIFS(WhatIf!$G:$G,WhatIf!$A:$A,I$1,WhatIf!$B:$B,I275)&lt;=price_limit,IF(I275="Yes",1,2),"")),""))</f>
        <v/>
      </c>
      <c r="AS275" s="73" t="str">
        <f>IF(OR(J275="",VLOOKUP(J$1,Services!$A$1:$B$19,2,0)="Exclude"),"",IF($D275=1,IF(OR(price_limit="",price_limit="No Limit"),IF(J275="Yes",1,2),IF(SUMIFS(WhatIf!$G:$G,WhatIf!$A:$A,J$1,WhatIf!$B:$B,J275)&lt;=price_limit,IF(J275="Yes",1,2),"")),""))</f>
        <v/>
      </c>
      <c r="AT275" s="73" t="str">
        <f>IF(OR(K275="",VLOOKUP(K$1,Services!$A$1:$B$19,2,0)="Exclude"),"",IF($D275=1,IF(OR(price_limit="",price_limit="No Limit"),IF(K275="Yes",1,2),IF(SUMIFS(WhatIf!$G:$G,WhatIf!$A:$A,K$1,WhatIf!$B:$B,K275)&lt;=price_limit,IF(K275="Yes",1,2),"")),""))</f>
        <v/>
      </c>
      <c r="AU275" s="73" t="str">
        <f>IF(OR(L275="",VLOOKUP(L$1,Services!$A$1:$B$19,2,0)="Exclude"),"",IF($D275=1,IF(OR(price_limit="",price_limit="No Limit"),IF(L275="Yes",1,2),IF(SUMIFS(WhatIf!$G:$G,WhatIf!$A:$A,L$1,WhatIf!$B:$B,L275)&lt;=price_limit,IF(L275="Yes",1,2),"")),""))</f>
        <v/>
      </c>
      <c r="AV275" s="73" t="str">
        <f>IF(OR(M275="",VLOOKUP(M$1,Services!$A$1:$B$19,2,0)="Exclude"),"",IF($D275=1,IF(OR(price_limit="",price_limit="No Limit"),IF(M275="Yes",1,2),IF(SUMIFS(WhatIf!$G:$G,WhatIf!$A:$A,M$1,WhatIf!$B:$B,M275)&lt;=price_limit,IF(M275="Yes",1,2),"")),""))</f>
        <v/>
      </c>
      <c r="AW275" s="73" t="str">
        <f>IF(OR(N275="",VLOOKUP(N$1,Services!$A$1:$B$19,2,0)="Exclude"),"",IF($D275=1,IF(OR(price_limit="",price_limit="No Limit"),IF(N275="Yes",1,2),IF(SUMIFS(WhatIf!$G:$G,WhatIf!$A:$A,N$1,WhatIf!$B:$B,N275)&lt;=price_limit,IF(N275="Yes",1,2),"")),""))</f>
        <v/>
      </c>
      <c r="AX275" s="73" t="str">
        <f>IF(OR(O275="",VLOOKUP(O$1,Services!$A$1:$B$19,2,0)="Exclude"),"",IF($D275=1,IF(OR(price_limit="",price_limit="No Limit"),IF(O275="Yes",1,2),IF(SUMIFS(WhatIf!$G:$G,WhatIf!$A:$A,O$1,WhatIf!$B:$B,O275)&lt;=price_limit,IF(O275="Yes",1,2),"")),""))</f>
        <v/>
      </c>
      <c r="AY275" s="73" t="str">
        <f>IF(OR(P275="",VLOOKUP(P$1,Services!$A$1:$B$19,2,0)="Exclude"),"",IF($D275=1,IF(OR(price_limit="",price_limit="No Limit"),IF(P275="Yes",1,2),IF(SUMIFS(WhatIf!$G:$G,WhatIf!$A:$A,P$1,WhatIf!$B:$B,P275)&lt;=price_limit,IF(P275="Yes",1,2),"")),""))</f>
        <v/>
      </c>
      <c r="AZ275" s="73" t="str">
        <f>IF(OR(Q275="",VLOOKUP(Q$1,Services!$A$1:$B$19,2,0)="Exclude"),"",IF($D275=1,IF(OR(price_limit="",price_limit="No Limit"),IF(Q275="Yes",1,2),IF(SUMIFS(WhatIf!$G:$G,WhatIf!$A:$A,Q$1,WhatIf!$B:$B,Q275)&lt;=price_limit,IF(Q275="Yes",1,2),"")),""))</f>
        <v/>
      </c>
      <c r="BA275" s="73" t="str">
        <f>IF(OR(R275="",VLOOKUP(R$1,Services!$A$1:$B$19,2,0)="Exclude"),"",IF($D275=1,IF(OR(price_limit="",price_limit="No Limit"),IF(R275="Yes",1,2),IF(SUMIFS(WhatIf!$G:$G,WhatIf!$A:$A,R$1,WhatIf!$B:$B,R275)&lt;=price_limit,IF(R275="Yes",1,2),"")),""))</f>
        <v/>
      </c>
      <c r="BB275" s="73" t="str">
        <f>IF(OR(S275="",VLOOKUP(S$1,Services!$A$1:$B$19,2,0)="Exclude"),"",IF($D275=1,IF(OR(price_limit="",price_limit="No Limit"),IF(S275="Yes",1,2),IF(SUMIFS(WhatIf!$G:$G,WhatIf!$A:$A,S$1,WhatIf!$B:$B,S275)&lt;=price_limit,IF(S275="Yes",1,2),"")),""))</f>
        <v/>
      </c>
      <c r="BC275" s="73" t="str">
        <f>IF(OR(T275="",VLOOKUP(T$1,Services!$A$1:$B$19,2,0)="Exclude"),"",IF($D275=1,IF(OR(price_limit="",price_limit="No Limit"),IF(T275="Yes",1,2),IF(SUMIFS(WhatIf!$G:$G,WhatIf!$A:$A,T$1,WhatIf!$B:$B,T275)&lt;=price_limit,IF(T275="Yes",1,2),"")),""))</f>
        <v/>
      </c>
      <c r="BD275" s="73" t="str">
        <f>IF(OR(U275="",VLOOKUP(U$1,Services!$A$1:$B$19,2,0)="Exclude"),"",IF($D275=1,IF(OR(price_limit="",price_limit="No Limit"),IF(U275="Yes",1,2),IF(SUMIFS(WhatIf!$G:$G,WhatIf!$A:$A,U$1,WhatIf!$B:$B,U275)&lt;=price_limit,IF(U275="Yes",1,2),"")),""))</f>
        <v/>
      </c>
      <c r="BE275" s="3">
        <f t="shared" si="20"/>
        <v>0</v>
      </c>
      <c r="BF275" s="3">
        <f t="shared" si="21"/>
        <v>0</v>
      </c>
      <c r="BG275" s="3">
        <f>IF(MID(highlight_pick,1,1)="#",IF(INDEX(Analysis!$C$7:$E$7,1,VALUE(MID(highlight_pick,2,1)))&lt;&gt;"",IF(INDEX($A275:$BI275,1,MATCH(INDEX(Analysis!$C$7:$E$7,1,VALUE(MID(highlight_pick,2,1))),$1:$1,0))="",0,IF(INDEX($A275:$BI275,1,MATCH(INDEX(Analysis!$C$7:$E$7,1,VALUE(MID(highlight_pick,2,1))),$1:$1,0))="Yes",1,IF(ISNUMBER(SEARCH(INDEX($A275:$BI275,1,MATCH(INDEX(Analysis!$C$7:$E$7,1,VALUE(MID(highlight_pick,2,1))),$1:$1,0)),INDEX(Analysis!$C$9:$E$9,1,VALUE(MID(highlight_pick,2,1))))),2,0))),0),0)</f>
        <v>0</v>
      </c>
      <c r="BH275" s="3">
        <f>IF(MID(highlight_pick,1,1)="#",IF(INDEX(Analysis!$C$10:$E$10,1,VALUE(MID(highlight_pick,2,1)))&lt;&gt;"",IF(INDEX($A275:$BI275,1,MATCH(INDEX(Analysis!$C$10:$E$10,1,VALUE(MID(highlight_pick,2,1))),$1:$1,0))="",0,IF(INDEX($A275:$BI275,1,MATCH(INDEX(Analysis!$C$10:$E$10,1,VALUE(MID(highlight_pick,2,1))),$1:$1,0))="Yes",1,IF(ISNUMBER(SEARCH(INDEX($A275:$BI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row>
    <row r="276" spans="1:61" x14ac:dyDescent="0.3">
      <c r="A276" s="19" t="s">
        <v>128</v>
      </c>
      <c r="B276" s="4" t="s">
        <v>247</v>
      </c>
      <c r="C276" s="4" t="s">
        <v>223</v>
      </c>
      <c r="D276" s="3" t="str">
        <f t="shared" ca="1" si="18"/>
        <v/>
      </c>
      <c r="O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19"/>
        <v/>
      </c>
      <c r="AN276" s="73" t="str">
        <f>IF(OR(E276="",VLOOKUP(E$1,Services!$A$1:$B$19,2,0)="Exclude"),"",IF($D276=1,IF(OR(price_limit="",price_limit="No Limit"),IF(E276="Yes",1,2),IF(SUMIFS(WhatIf!$G:$G,WhatIf!$A:$A,E$1,WhatIf!$B:$B,E276)&lt;=price_limit,IF(E276="Yes",1,2),"")),""))</f>
        <v/>
      </c>
      <c r="AO276" s="73" t="str">
        <f>IF(OR(F276="",VLOOKUP(F$1,Services!$A$1:$B$19,2,0)="Exclude"),"",IF($D276=1,IF(OR(price_limit="",price_limit="No Limit"),IF(F276="Yes",1,2),IF(SUMIFS(WhatIf!$G:$G,WhatIf!$A:$A,F$1,WhatIf!$B:$B,F276)&lt;=price_limit,IF(F276="Yes",1,2),"")),""))</f>
        <v/>
      </c>
      <c r="AP276" s="73" t="str">
        <f>IF(OR(G276="",VLOOKUP(G$1,Services!$A$1:$B$19,2,0)="Exclude"),"",IF($D276=1,IF(OR(price_limit="",price_limit="No Limit"),IF(G276="Yes",1,2),IF(SUMIFS(WhatIf!$G:$G,WhatIf!$A:$A,G$1,WhatIf!$B:$B,G276)&lt;=price_limit,IF(G276="Yes",1,2),"")),""))</f>
        <v/>
      </c>
      <c r="AQ276" s="73" t="str">
        <f>IF(OR(H276="",VLOOKUP(H$1,Services!$A$1:$B$19,2,0)="Exclude"),"",IF($D276=1,IF(OR(price_limit="",price_limit="No Limit"),IF(H276="Yes",1,2),IF(SUMIFS(WhatIf!$G:$G,WhatIf!$A:$A,H$1,WhatIf!$B:$B,H276)&lt;=price_limit,IF(H276="Yes",1,2),"")),""))</f>
        <v/>
      </c>
      <c r="AR276" s="73" t="str">
        <f>IF(OR(I276="",VLOOKUP(I$1,Services!$A$1:$B$19,2,0)="Exclude"),"",IF($D276=1,IF(OR(price_limit="",price_limit="No Limit"),IF(I276="Yes",1,2),IF(SUMIFS(WhatIf!$G:$G,WhatIf!$A:$A,I$1,WhatIf!$B:$B,I276)&lt;=price_limit,IF(I276="Yes",1,2),"")),""))</f>
        <v/>
      </c>
      <c r="AS276" s="73" t="str">
        <f>IF(OR(J276="",VLOOKUP(J$1,Services!$A$1:$B$19,2,0)="Exclude"),"",IF($D276=1,IF(OR(price_limit="",price_limit="No Limit"),IF(J276="Yes",1,2),IF(SUMIFS(WhatIf!$G:$G,WhatIf!$A:$A,J$1,WhatIf!$B:$B,J276)&lt;=price_limit,IF(J276="Yes",1,2),"")),""))</f>
        <v/>
      </c>
      <c r="AT276" s="73" t="str">
        <f>IF(OR(K276="",VLOOKUP(K$1,Services!$A$1:$B$19,2,0)="Exclude"),"",IF($D276=1,IF(OR(price_limit="",price_limit="No Limit"),IF(K276="Yes",1,2),IF(SUMIFS(WhatIf!$G:$G,WhatIf!$A:$A,K$1,WhatIf!$B:$B,K276)&lt;=price_limit,IF(K276="Yes",1,2),"")),""))</f>
        <v/>
      </c>
      <c r="AU276" s="73" t="str">
        <f>IF(OR(L276="",VLOOKUP(L$1,Services!$A$1:$B$19,2,0)="Exclude"),"",IF($D276=1,IF(OR(price_limit="",price_limit="No Limit"),IF(L276="Yes",1,2),IF(SUMIFS(WhatIf!$G:$G,WhatIf!$A:$A,L$1,WhatIf!$B:$B,L276)&lt;=price_limit,IF(L276="Yes",1,2),"")),""))</f>
        <v/>
      </c>
      <c r="AV276" s="73" t="str">
        <f>IF(OR(M276="",VLOOKUP(M$1,Services!$A$1:$B$19,2,0)="Exclude"),"",IF($D276=1,IF(OR(price_limit="",price_limit="No Limit"),IF(M276="Yes",1,2),IF(SUMIFS(WhatIf!$G:$G,WhatIf!$A:$A,M$1,WhatIf!$B:$B,M276)&lt;=price_limit,IF(M276="Yes",1,2),"")),""))</f>
        <v/>
      </c>
      <c r="AW276" s="73" t="str">
        <f>IF(OR(N276="",VLOOKUP(N$1,Services!$A$1:$B$19,2,0)="Exclude"),"",IF($D276=1,IF(OR(price_limit="",price_limit="No Limit"),IF(N276="Yes",1,2),IF(SUMIFS(WhatIf!$G:$G,WhatIf!$A:$A,N$1,WhatIf!$B:$B,N276)&lt;=price_limit,IF(N276="Yes",1,2),"")),""))</f>
        <v/>
      </c>
      <c r="AX276" s="73" t="str">
        <f ca="1">IF(OR(O276="",VLOOKUP(O$1,Services!$A$1:$B$19,2,0)="Exclude"),"",IF($D276=1,IF(OR(price_limit="",price_limit="No Limit"),IF(O276="Yes",1,2),IF(SUMIFS(WhatIf!$G:$G,WhatIf!$A:$A,O$1,WhatIf!$B:$B,O276)&lt;=price_limit,IF(O276="Yes",1,2),"")),""))</f>
        <v/>
      </c>
      <c r="AY276" s="73" t="str">
        <f>IF(OR(P276="",VLOOKUP(P$1,Services!$A$1:$B$19,2,0)="Exclude"),"",IF($D276=1,IF(OR(price_limit="",price_limit="No Limit"),IF(P276="Yes",1,2),IF(SUMIFS(WhatIf!$G:$G,WhatIf!$A:$A,P$1,WhatIf!$B:$B,P276)&lt;=price_limit,IF(P276="Yes",1,2),"")),""))</f>
        <v/>
      </c>
      <c r="AZ276" s="73" t="str">
        <f>IF(OR(Q276="",VLOOKUP(Q$1,Services!$A$1:$B$19,2,0)="Exclude"),"",IF($D276=1,IF(OR(price_limit="",price_limit="No Limit"),IF(Q276="Yes",1,2),IF(SUMIFS(WhatIf!$G:$G,WhatIf!$A:$A,Q$1,WhatIf!$B:$B,Q276)&lt;=price_limit,IF(Q276="Yes",1,2),"")),""))</f>
        <v/>
      </c>
      <c r="BA276" s="73" t="str">
        <f>IF(OR(R276="",VLOOKUP(R$1,Services!$A$1:$B$19,2,0)="Exclude"),"",IF($D276=1,IF(OR(price_limit="",price_limit="No Limit"),IF(R276="Yes",1,2),IF(SUMIFS(WhatIf!$G:$G,WhatIf!$A:$A,R$1,WhatIf!$B:$B,R276)&lt;=price_limit,IF(R276="Yes",1,2),"")),""))</f>
        <v/>
      </c>
      <c r="BB276" s="73" t="str">
        <f>IF(OR(S276="",VLOOKUP(S$1,Services!$A$1:$B$19,2,0)="Exclude"),"",IF($D276=1,IF(OR(price_limit="",price_limit="No Limit"),IF(S276="Yes",1,2),IF(SUMIFS(WhatIf!$G:$G,WhatIf!$A:$A,S$1,WhatIf!$B:$B,S276)&lt;=price_limit,IF(S276="Yes",1,2),"")),""))</f>
        <v/>
      </c>
      <c r="BC276" s="73" t="str">
        <f>IF(OR(T276="",VLOOKUP(T$1,Services!$A$1:$B$19,2,0)="Exclude"),"",IF($D276=1,IF(OR(price_limit="",price_limit="No Limit"),IF(T276="Yes",1,2),IF(SUMIFS(WhatIf!$G:$G,WhatIf!$A:$A,T$1,WhatIf!$B:$B,T276)&lt;=price_limit,IF(T276="Yes",1,2),"")),""))</f>
        <v/>
      </c>
      <c r="BD276" s="73" t="str">
        <f>IF(OR(U276="",VLOOKUP(U$1,Services!$A$1:$B$19,2,0)="Exclude"),"",IF($D276=1,IF(OR(price_limit="",price_limit="No Limit"),IF(U276="Yes",1,2),IF(SUMIFS(WhatIf!$G:$G,WhatIf!$A:$A,U$1,WhatIf!$B:$B,U276)&lt;=price_limit,IF(U276="Yes",1,2),"")),""))</f>
        <v/>
      </c>
      <c r="BE276" s="3">
        <f t="shared" si="20"/>
        <v>0</v>
      </c>
      <c r="BF276" s="3">
        <f t="shared" si="21"/>
        <v>0</v>
      </c>
      <c r="BG276" s="3">
        <f>IF(MID(highlight_pick,1,1)="#",IF(INDEX(Analysis!$C$7:$E$7,1,VALUE(MID(highlight_pick,2,1)))&lt;&gt;"",IF(INDEX($A276:$BI276,1,MATCH(INDEX(Analysis!$C$7:$E$7,1,VALUE(MID(highlight_pick,2,1))),$1:$1,0))="",0,IF(INDEX($A276:$BI276,1,MATCH(INDEX(Analysis!$C$7:$E$7,1,VALUE(MID(highlight_pick,2,1))),$1:$1,0))="Yes",1,IF(ISNUMBER(SEARCH(INDEX($A276:$BI276,1,MATCH(INDEX(Analysis!$C$7:$E$7,1,VALUE(MID(highlight_pick,2,1))),$1:$1,0)),INDEX(Analysis!$C$9:$E$9,1,VALUE(MID(highlight_pick,2,1))))),2,0))),0),0)</f>
        <v>0</v>
      </c>
      <c r="BH276" s="3">
        <f>IF(MID(highlight_pick,1,1)="#",IF(INDEX(Analysis!$C$10:$E$10,1,VALUE(MID(highlight_pick,2,1)))&lt;&gt;"",IF(INDEX($A276:$BI276,1,MATCH(INDEX(Analysis!$C$10:$E$10,1,VALUE(MID(highlight_pick,2,1))),$1:$1,0))="",0,IF(INDEX($A276:$BI276,1,MATCH(INDEX(Analysis!$C$10:$E$10,1,VALUE(MID(highlight_pick,2,1))),$1:$1,0))="Yes",1,IF(ISNUMBER(SEARCH(INDEX($A276:$BI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row>
    <row r="277" spans="1:61" x14ac:dyDescent="0.3">
      <c r="A277" s="19" t="s">
        <v>129</v>
      </c>
      <c r="B277" s="4" t="s">
        <v>312</v>
      </c>
      <c r="C277" s="4" t="s">
        <v>215</v>
      </c>
      <c r="D277" s="3" t="str">
        <f t="shared" ca="1" si="18"/>
        <v/>
      </c>
      <c r="O277" s="5" t="s">
        <v>1</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19"/>
        <v/>
      </c>
      <c r="AN277" s="73" t="str">
        <f>IF(OR(E277="",VLOOKUP(E$1,Services!$A$1:$B$19,2,0)="Exclude"),"",IF($D277=1,IF(OR(price_limit="",price_limit="No Limit"),IF(E277="Yes",1,2),IF(SUMIFS(WhatIf!$G:$G,WhatIf!$A:$A,E$1,WhatIf!$B:$B,E277)&lt;=price_limit,IF(E277="Yes",1,2),"")),""))</f>
        <v/>
      </c>
      <c r="AO277" s="73" t="str">
        <f>IF(OR(F277="",VLOOKUP(F$1,Services!$A$1:$B$19,2,0)="Exclude"),"",IF($D277=1,IF(OR(price_limit="",price_limit="No Limit"),IF(F277="Yes",1,2),IF(SUMIFS(WhatIf!$G:$G,WhatIf!$A:$A,F$1,WhatIf!$B:$B,F277)&lt;=price_limit,IF(F277="Yes",1,2),"")),""))</f>
        <v/>
      </c>
      <c r="AP277" s="73" t="str">
        <f>IF(OR(G277="",VLOOKUP(G$1,Services!$A$1:$B$19,2,0)="Exclude"),"",IF($D277=1,IF(OR(price_limit="",price_limit="No Limit"),IF(G277="Yes",1,2),IF(SUMIFS(WhatIf!$G:$G,WhatIf!$A:$A,G$1,WhatIf!$B:$B,G277)&lt;=price_limit,IF(G277="Yes",1,2),"")),""))</f>
        <v/>
      </c>
      <c r="AQ277" s="73" t="str">
        <f>IF(OR(H277="",VLOOKUP(H$1,Services!$A$1:$B$19,2,0)="Exclude"),"",IF($D277=1,IF(OR(price_limit="",price_limit="No Limit"),IF(H277="Yes",1,2),IF(SUMIFS(WhatIf!$G:$G,WhatIf!$A:$A,H$1,WhatIf!$B:$B,H277)&lt;=price_limit,IF(H277="Yes",1,2),"")),""))</f>
        <v/>
      </c>
      <c r="AR277" s="73" t="str">
        <f>IF(OR(I277="",VLOOKUP(I$1,Services!$A$1:$B$19,2,0)="Exclude"),"",IF($D277=1,IF(OR(price_limit="",price_limit="No Limit"),IF(I277="Yes",1,2),IF(SUMIFS(WhatIf!$G:$G,WhatIf!$A:$A,I$1,WhatIf!$B:$B,I277)&lt;=price_limit,IF(I277="Yes",1,2),"")),""))</f>
        <v/>
      </c>
      <c r="AS277" s="73" t="str">
        <f>IF(OR(J277="",VLOOKUP(J$1,Services!$A$1:$B$19,2,0)="Exclude"),"",IF($D277=1,IF(OR(price_limit="",price_limit="No Limit"),IF(J277="Yes",1,2),IF(SUMIFS(WhatIf!$G:$G,WhatIf!$A:$A,J$1,WhatIf!$B:$B,J277)&lt;=price_limit,IF(J277="Yes",1,2),"")),""))</f>
        <v/>
      </c>
      <c r="AT277" s="73" t="str">
        <f>IF(OR(K277="",VLOOKUP(K$1,Services!$A$1:$B$19,2,0)="Exclude"),"",IF($D277=1,IF(OR(price_limit="",price_limit="No Limit"),IF(K277="Yes",1,2),IF(SUMIFS(WhatIf!$G:$G,WhatIf!$A:$A,K$1,WhatIf!$B:$B,K277)&lt;=price_limit,IF(K277="Yes",1,2),"")),""))</f>
        <v/>
      </c>
      <c r="AU277" s="73" t="str">
        <f>IF(OR(L277="",VLOOKUP(L$1,Services!$A$1:$B$19,2,0)="Exclude"),"",IF($D277=1,IF(OR(price_limit="",price_limit="No Limit"),IF(L277="Yes",1,2),IF(SUMIFS(WhatIf!$G:$G,WhatIf!$A:$A,L$1,WhatIf!$B:$B,L277)&lt;=price_limit,IF(L277="Yes",1,2),"")),""))</f>
        <v/>
      </c>
      <c r="AV277" s="73" t="str">
        <f>IF(OR(M277="",VLOOKUP(M$1,Services!$A$1:$B$19,2,0)="Exclude"),"",IF($D277=1,IF(OR(price_limit="",price_limit="No Limit"),IF(M277="Yes",1,2),IF(SUMIFS(WhatIf!$G:$G,WhatIf!$A:$A,M$1,WhatIf!$B:$B,M277)&lt;=price_limit,IF(M277="Yes",1,2),"")),""))</f>
        <v/>
      </c>
      <c r="AW277" s="73" t="str">
        <f>IF(OR(N277="",VLOOKUP(N$1,Services!$A$1:$B$19,2,0)="Exclude"),"",IF($D277=1,IF(OR(price_limit="",price_limit="No Limit"),IF(N277="Yes",1,2),IF(SUMIFS(WhatIf!$G:$G,WhatIf!$A:$A,N$1,WhatIf!$B:$B,N277)&lt;=price_limit,IF(N277="Yes",1,2),"")),""))</f>
        <v/>
      </c>
      <c r="AX277" s="73" t="str">
        <f ca="1">IF(OR(O277="",VLOOKUP(O$1,Services!$A$1:$B$19,2,0)="Exclude"),"",IF($D277=1,IF(OR(price_limit="",price_limit="No Limit"),IF(O277="Yes",1,2),IF(SUMIFS(WhatIf!$G:$G,WhatIf!$A:$A,O$1,WhatIf!$B:$B,O277)&lt;=price_limit,IF(O277="Yes",1,2),"")),""))</f>
        <v/>
      </c>
      <c r="AY277" s="73" t="str">
        <f>IF(OR(P277="",VLOOKUP(P$1,Services!$A$1:$B$19,2,0)="Exclude"),"",IF($D277=1,IF(OR(price_limit="",price_limit="No Limit"),IF(P277="Yes",1,2),IF(SUMIFS(WhatIf!$G:$G,WhatIf!$A:$A,P$1,WhatIf!$B:$B,P277)&lt;=price_limit,IF(P277="Yes",1,2),"")),""))</f>
        <v/>
      </c>
      <c r="AZ277" s="73" t="str">
        <f>IF(OR(Q277="",VLOOKUP(Q$1,Services!$A$1:$B$19,2,0)="Exclude"),"",IF($D277=1,IF(OR(price_limit="",price_limit="No Limit"),IF(Q277="Yes",1,2),IF(SUMIFS(WhatIf!$G:$G,WhatIf!$A:$A,Q$1,WhatIf!$B:$B,Q277)&lt;=price_limit,IF(Q277="Yes",1,2),"")),""))</f>
        <v/>
      </c>
      <c r="BA277" s="73" t="str">
        <f>IF(OR(R277="",VLOOKUP(R$1,Services!$A$1:$B$19,2,0)="Exclude"),"",IF($D277=1,IF(OR(price_limit="",price_limit="No Limit"),IF(R277="Yes",1,2),IF(SUMIFS(WhatIf!$G:$G,WhatIf!$A:$A,R$1,WhatIf!$B:$B,R277)&lt;=price_limit,IF(R277="Yes",1,2),"")),""))</f>
        <v/>
      </c>
      <c r="BB277" s="73" t="str">
        <f>IF(OR(S277="",VLOOKUP(S$1,Services!$A$1:$B$19,2,0)="Exclude"),"",IF($D277=1,IF(OR(price_limit="",price_limit="No Limit"),IF(S277="Yes",1,2),IF(SUMIFS(WhatIf!$G:$G,WhatIf!$A:$A,S$1,WhatIf!$B:$B,S277)&lt;=price_limit,IF(S277="Yes",1,2),"")),""))</f>
        <v/>
      </c>
      <c r="BC277" s="73" t="str">
        <f>IF(OR(T277="",VLOOKUP(T$1,Services!$A$1:$B$19,2,0)="Exclude"),"",IF($D277=1,IF(OR(price_limit="",price_limit="No Limit"),IF(T277="Yes",1,2),IF(SUMIFS(WhatIf!$G:$G,WhatIf!$A:$A,T$1,WhatIf!$B:$B,T277)&lt;=price_limit,IF(T277="Yes",1,2),"")),""))</f>
        <v/>
      </c>
      <c r="BD277" s="73" t="str">
        <f>IF(OR(U277="",VLOOKUP(U$1,Services!$A$1:$B$19,2,0)="Exclude"),"",IF($D277=1,IF(OR(price_limit="",price_limit="No Limit"),IF(U277="Yes",1,2),IF(SUMIFS(WhatIf!$G:$G,WhatIf!$A:$A,U$1,WhatIf!$B:$B,U277)&lt;=price_limit,IF(U277="Yes",1,2),"")),""))</f>
        <v/>
      </c>
      <c r="BE277" s="3">
        <f t="shared" si="20"/>
        <v>0</v>
      </c>
      <c r="BF277" s="3">
        <f t="shared" si="21"/>
        <v>0</v>
      </c>
      <c r="BG277" s="3">
        <f>IF(MID(highlight_pick,1,1)="#",IF(INDEX(Analysis!$C$7:$E$7,1,VALUE(MID(highlight_pick,2,1)))&lt;&gt;"",IF(INDEX($A277:$BI277,1,MATCH(INDEX(Analysis!$C$7:$E$7,1,VALUE(MID(highlight_pick,2,1))),$1:$1,0))="",0,IF(INDEX($A277:$BI277,1,MATCH(INDEX(Analysis!$C$7:$E$7,1,VALUE(MID(highlight_pick,2,1))),$1:$1,0))="Yes",1,IF(ISNUMBER(SEARCH(INDEX($A277:$BI277,1,MATCH(INDEX(Analysis!$C$7:$E$7,1,VALUE(MID(highlight_pick,2,1))),$1:$1,0)),INDEX(Analysis!$C$9:$E$9,1,VALUE(MID(highlight_pick,2,1))))),2,0))),0),0)</f>
        <v>0</v>
      </c>
      <c r="BH277" s="3">
        <f>IF(MID(highlight_pick,1,1)="#",IF(INDEX(Analysis!$C$10:$E$10,1,VALUE(MID(highlight_pick,2,1)))&lt;&gt;"",IF(INDEX($A277:$BI277,1,MATCH(INDEX(Analysis!$C$10:$E$10,1,VALUE(MID(highlight_pick,2,1))),$1:$1,0))="",0,IF(INDEX($A277:$BI277,1,MATCH(INDEX(Analysis!$C$10:$E$10,1,VALUE(MID(highlight_pick,2,1))),$1:$1,0))="Yes",1,IF(ISNUMBER(SEARCH(INDEX($A277:$BI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row>
    <row r="278" spans="1:61" x14ac:dyDescent="0.3">
      <c r="A278" s="19" t="s">
        <v>130</v>
      </c>
      <c r="B278" s="4" t="s">
        <v>239</v>
      </c>
      <c r="C278" s="4" t="s">
        <v>223</v>
      </c>
      <c r="D278" s="3" t="str">
        <f t="shared" ca="1" si="18"/>
        <v/>
      </c>
      <c r="F278" s="5" t="s">
        <v>531</v>
      </c>
      <c r="G278" s="5" t="s">
        <v>531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19"/>
        <v/>
      </c>
      <c r="AN278" s="73" t="str">
        <f>IF(OR(E278="",VLOOKUP(E$1,Services!$A$1:$B$19,2,0)="Exclude"),"",IF($D278=1,IF(OR(price_limit="",price_limit="No Limit"),IF(E278="Yes",1,2),IF(SUMIFS(WhatIf!$G:$G,WhatIf!$A:$A,E$1,WhatIf!$B:$B,E278)&lt;=price_limit,IF(E278="Yes",1,2),"")),""))</f>
        <v/>
      </c>
      <c r="AO278" s="73" t="str">
        <f ca="1">IF(OR(F278="",VLOOKUP(F$1,Services!$A$1:$B$19,2,0)="Exclude"),"",IF($D278=1,IF(OR(price_limit="",price_limit="No Limit"),IF(F278="Yes",1,2),IF(SUMIFS(WhatIf!$G:$G,WhatIf!$A:$A,F$1,WhatIf!$B:$B,F278)&lt;=price_limit,IF(F278="Yes",1,2),"")),""))</f>
        <v/>
      </c>
      <c r="AP278" s="73" t="str">
        <f ca="1">IF(OR(G278="",VLOOKUP(G$1,Services!$A$1:$B$19,2,0)="Exclude"),"",IF($D278=1,IF(OR(price_limit="",price_limit="No Limit"),IF(G278="Yes",1,2),IF(SUMIFS(WhatIf!$G:$G,WhatIf!$A:$A,G$1,WhatIf!$B:$B,G278)&lt;=price_limit,IF(G278="Yes",1,2),"")),""))</f>
        <v/>
      </c>
      <c r="AQ278" s="73" t="str">
        <f>IF(OR(H278="",VLOOKUP(H$1,Services!$A$1:$B$19,2,0)="Exclude"),"",IF($D278=1,IF(OR(price_limit="",price_limit="No Limit"),IF(H278="Yes",1,2),IF(SUMIFS(WhatIf!$G:$G,WhatIf!$A:$A,H$1,WhatIf!$B:$B,H278)&lt;=price_limit,IF(H278="Yes",1,2),"")),""))</f>
        <v/>
      </c>
      <c r="AR278" s="73" t="str">
        <f>IF(OR(I278="",VLOOKUP(I$1,Services!$A$1:$B$19,2,0)="Exclude"),"",IF($D278=1,IF(OR(price_limit="",price_limit="No Limit"),IF(I278="Yes",1,2),IF(SUMIFS(WhatIf!$G:$G,WhatIf!$A:$A,I$1,WhatIf!$B:$B,I278)&lt;=price_limit,IF(I278="Yes",1,2),"")),""))</f>
        <v/>
      </c>
      <c r="AS278" s="73" t="str">
        <f>IF(OR(J278="",VLOOKUP(J$1,Services!$A$1:$B$19,2,0)="Exclude"),"",IF($D278=1,IF(OR(price_limit="",price_limit="No Limit"),IF(J278="Yes",1,2),IF(SUMIFS(WhatIf!$G:$G,WhatIf!$A:$A,J$1,WhatIf!$B:$B,J278)&lt;=price_limit,IF(J278="Yes",1,2),"")),""))</f>
        <v/>
      </c>
      <c r="AT278" s="73" t="str">
        <f>IF(OR(K278="",VLOOKUP(K$1,Services!$A$1:$B$19,2,0)="Exclude"),"",IF($D278=1,IF(OR(price_limit="",price_limit="No Limit"),IF(K278="Yes",1,2),IF(SUMIFS(WhatIf!$G:$G,WhatIf!$A:$A,K$1,WhatIf!$B:$B,K278)&lt;=price_limit,IF(K278="Yes",1,2),"")),""))</f>
        <v/>
      </c>
      <c r="AU278" s="73" t="str">
        <f>IF(OR(L278="",VLOOKUP(L$1,Services!$A$1:$B$19,2,0)="Exclude"),"",IF($D278=1,IF(OR(price_limit="",price_limit="No Limit"),IF(L278="Yes",1,2),IF(SUMIFS(WhatIf!$G:$G,WhatIf!$A:$A,L$1,WhatIf!$B:$B,L278)&lt;=price_limit,IF(L278="Yes",1,2),"")),""))</f>
        <v/>
      </c>
      <c r="AV278" s="73" t="str">
        <f>IF(OR(M278="",VLOOKUP(M$1,Services!$A$1:$B$19,2,0)="Exclude"),"",IF($D278=1,IF(OR(price_limit="",price_limit="No Limit"),IF(M278="Yes",1,2),IF(SUMIFS(WhatIf!$G:$G,WhatIf!$A:$A,M$1,WhatIf!$B:$B,M278)&lt;=price_limit,IF(M278="Yes",1,2),"")),""))</f>
        <v/>
      </c>
      <c r="AW278" s="73" t="str">
        <f>IF(OR(N278="",VLOOKUP(N$1,Services!$A$1:$B$19,2,0)="Exclude"),"",IF($D278=1,IF(OR(price_limit="",price_limit="No Limit"),IF(N278="Yes",1,2),IF(SUMIFS(WhatIf!$G:$G,WhatIf!$A:$A,N$1,WhatIf!$B:$B,N278)&lt;=price_limit,IF(N278="Yes",1,2),"")),""))</f>
        <v/>
      </c>
      <c r="AX278" s="73" t="str">
        <f>IF(OR(O278="",VLOOKUP(O$1,Services!$A$1:$B$19,2,0)="Exclude"),"",IF($D278=1,IF(OR(price_limit="",price_limit="No Limit"),IF(O278="Yes",1,2),IF(SUMIFS(WhatIf!$G:$G,WhatIf!$A:$A,O$1,WhatIf!$B:$B,O278)&lt;=price_limit,IF(O278="Yes",1,2),"")),""))</f>
        <v/>
      </c>
      <c r="AY278" s="73" t="str">
        <f>IF(OR(P278="",VLOOKUP(P$1,Services!$A$1:$B$19,2,0)="Exclude"),"",IF($D278=1,IF(OR(price_limit="",price_limit="No Limit"),IF(P278="Yes",1,2),IF(SUMIFS(WhatIf!$G:$G,WhatIf!$A:$A,P$1,WhatIf!$B:$B,P278)&lt;=price_limit,IF(P278="Yes",1,2),"")),""))</f>
        <v/>
      </c>
      <c r="AZ278" s="73" t="str">
        <f>IF(OR(Q278="",VLOOKUP(Q$1,Services!$A$1:$B$19,2,0)="Exclude"),"",IF($D278=1,IF(OR(price_limit="",price_limit="No Limit"),IF(Q278="Yes",1,2),IF(SUMIFS(WhatIf!$G:$G,WhatIf!$A:$A,Q$1,WhatIf!$B:$B,Q278)&lt;=price_limit,IF(Q278="Yes",1,2),"")),""))</f>
        <v/>
      </c>
      <c r="BA278" s="73" t="str">
        <f>IF(OR(R278="",VLOOKUP(R$1,Services!$A$1:$B$19,2,0)="Exclude"),"",IF($D278=1,IF(OR(price_limit="",price_limit="No Limit"),IF(R278="Yes",1,2),IF(SUMIFS(WhatIf!$G:$G,WhatIf!$A:$A,R$1,WhatIf!$B:$B,R278)&lt;=price_limit,IF(R278="Yes",1,2),"")),""))</f>
        <v/>
      </c>
      <c r="BB278" s="73" t="str">
        <f>IF(OR(S278="",VLOOKUP(S$1,Services!$A$1:$B$19,2,0)="Exclude"),"",IF($D278=1,IF(OR(price_limit="",price_limit="No Limit"),IF(S278="Yes",1,2),IF(SUMIFS(WhatIf!$G:$G,WhatIf!$A:$A,S$1,WhatIf!$B:$B,S278)&lt;=price_limit,IF(S278="Yes",1,2),"")),""))</f>
        <v/>
      </c>
      <c r="BC278" s="73" t="str">
        <f>IF(OR(T278="",VLOOKUP(T$1,Services!$A$1:$B$19,2,0)="Exclude"),"",IF($D278=1,IF(OR(price_limit="",price_limit="No Limit"),IF(T278="Yes",1,2),IF(SUMIFS(WhatIf!$G:$G,WhatIf!$A:$A,T$1,WhatIf!$B:$B,T278)&lt;=price_limit,IF(T278="Yes",1,2),"")),""))</f>
        <v/>
      </c>
      <c r="BD278" s="73" t="str">
        <f>IF(OR(U278="",VLOOKUP(U$1,Services!$A$1:$B$19,2,0)="Exclude"),"",IF($D278=1,IF(OR(price_limit="",price_limit="No Limit"),IF(U278="Yes",1,2),IF(SUMIFS(WhatIf!$G:$G,WhatIf!$A:$A,U$1,WhatIf!$B:$B,U278)&lt;=price_limit,IF(U278="Yes",1,2),"")),""))</f>
        <v/>
      </c>
      <c r="BE278" s="3">
        <f t="shared" si="20"/>
        <v>0</v>
      </c>
      <c r="BF278" s="3">
        <f t="shared" si="21"/>
        <v>0</v>
      </c>
      <c r="BG278" s="3">
        <f>IF(MID(highlight_pick,1,1)="#",IF(INDEX(Analysis!$C$7:$E$7,1,VALUE(MID(highlight_pick,2,1)))&lt;&gt;"",IF(INDEX($A278:$BI278,1,MATCH(INDEX(Analysis!$C$7:$E$7,1,VALUE(MID(highlight_pick,2,1))),$1:$1,0))="",0,IF(INDEX($A278:$BI278,1,MATCH(INDEX(Analysis!$C$7:$E$7,1,VALUE(MID(highlight_pick,2,1))),$1:$1,0))="Yes",1,IF(ISNUMBER(SEARCH(INDEX($A278:$BI278,1,MATCH(INDEX(Analysis!$C$7:$E$7,1,VALUE(MID(highlight_pick,2,1))),$1:$1,0)),INDEX(Analysis!$C$9:$E$9,1,VALUE(MID(highlight_pick,2,1))))),2,0))),0),0)</f>
        <v>0</v>
      </c>
      <c r="BH278" s="3">
        <f>IF(MID(highlight_pick,1,1)="#",IF(INDEX(Analysis!$C$10:$E$10,1,VALUE(MID(highlight_pick,2,1)))&lt;&gt;"",IF(INDEX($A278:$BI278,1,MATCH(INDEX(Analysis!$C$10:$E$10,1,VALUE(MID(highlight_pick,2,1))),$1:$1,0))="",0,IF(INDEX($A278:$BI278,1,MATCH(INDEX(Analysis!$C$10:$E$10,1,VALUE(MID(highlight_pick,2,1))),$1:$1,0))="Yes",1,IF(ISNUMBER(SEARCH(INDEX($A278:$BI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row>
    <row r="279" spans="1:61" x14ac:dyDescent="0.3">
      <c r="A279" s="19" t="s">
        <v>655</v>
      </c>
      <c r="C279" s="4" t="s">
        <v>482</v>
      </c>
      <c r="D279" s="3" t="str">
        <f t="shared" ca="1" si="18"/>
        <v/>
      </c>
      <c r="F279" s="5" t="s">
        <v>558</v>
      </c>
      <c r="G279" s="5" t="s">
        <v>558</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19"/>
        <v/>
      </c>
      <c r="AN279" s="73" t="str">
        <f>IF(OR(E279="",VLOOKUP(E$1,Services!$A$1:$B$19,2,0)="Exclude"),"",IF($D279=1,IF(OR(price_limit="",price_limit="No Limit"),IF(E279="Yes",1,2),IF(SUMIFS(WhatIf!$G:$G,WhatIf!$A:$A,E$1,WhatIf!$B:$B,E279)&lt;=price_limit,IF(E279="Yes",1,2),"")),""))</f>
        <v/>
      </c>
      <c r="AO279" s="73" t="str">
        <f ca="1">IF(OR(F279="",VLOOKUP(F$1,Services!$A$1:$B$19,2,0)="Exclude"),"",IF($D279=1,IF(OR(price_limit="",price_limit="No Limit"),IF(F279="Yes",1,2),IF(SUMIFS(WhatIf!$G:$G,WhatIf!$A:$A,F$1,WhatIf!$B:$B,F279)&lt;=price_limit,IF(F279="Yes",1,2),"")),""))</f>
        <v/>
      </c>
      <c r="AP279" s="73" t="str">
        <f ca="1">IF(OR(G279="",VLOOKUP(G$1,Services!$A$1:$B$19,2,0)="Exclude"),"",IF($D279=1,IF(OR(price_limit="",price_limit="No Limit"),IF(G279="Yes",1,2),IF(SUMIFS(WhatIf!$G:$G,WhatIf!$A:$A,G$1,WhatIf!$B:$B,G279)&lt;=price_limit,IF(G279="Yes",1,2),"")),""))</f>
        <v/>
      </c>
      <c r="AQ279" s="73" t="str">
        <f>IF(OR(H279="",VLOOKUP(H$1,Services!$A$1:$B$19,2,0)="Exclude"),"",IF($D279=1,IF(OR(price_limit="",price_limit="No Limit"),IF(H279="Yes",1,2),IF(SUMIFS(WhatIf!$G:$G,WhatIf!$A:$A,H$1,WhatIf!$B:$B,H279)&lt;=price_limit,IF(H279="Yes",1,2),"")),""))</f>
        <v/>
      </c>
      <c r="AR279" s="73" t="str">
        <f>IF(OR(I279="",VLOOKUP(I$1,Services!$A$1:$B$19,2,0)="Exclude"),"",IF($D279=1,IF(OR(price_limit="",price_limit="No Limit"),IF(I279="Yes",1,2),IF(SUMIFS(WhatIf!$G:$G,WhatIf!$A:$A,I$1,WhatIf!$B:$B,I279)&lt;=price_limit,IF(I279="Yes",1,2),"")),""))</f>
        <v/>
      </c>
      <c r="AS279" s="73" t="str">
        <f>IF(OR(J279="",VLOOKUP(J$1,Services!$A$1:$B$19,2,0)="Exclude"),"",IF($D279=1,IF(OR(price_limit="",price_limit="No Limit"),IF(J279="Yes",1,2),IF(SUMIFS(WhatIf!$G:$G,WhatIf!$A:$A,J$1,WhatIf!$B:$B,J279)&lt;=price_limit,IF(J279="Yes",1,2),"")),""))</f>
        <v/>
      </c>
      <c r="AT279" s="73" t="str">
        <f>IF(OR(K279="",VLOOKUP(K$1,Services!$A$1:$B$19,2,0)="Exclude"),"",IF($D279=1,IF(OR(price_limit="",price_limit="No Limit"),IF(K279="Yes",1,2),IF(SUMIFS(WhatIf!$G:$G,WhatIf!$A:$A,K$1,WhatIf!$B:$B,K279)&lt;=price_limit,IF(K279="Yes",1,2),"")),""))</f>
        <v/>
      </c>
      <c r="AU279" s="73" t="str">
        <f>IF(OR(L279="",VLOOKUP(L$1,Services!$A$1:$B$19,2,0)="Exclude"),"",IF($D279=1,IF(OR(price_limit="",price_limit="No Limit"),IF(L279="Yes",1,2),IF(SUMIFS(WhatIf!$G:$G,WhatIf!$A:$A,L$1,WhatIf!$B:$B,L279)&lt;=price_limit,IF(L279="Yes",1,2),"")),""))</f>
        <v/>
      </c>
      <c r="AV279" s="73" t="str">
        <f>IF(OR(M279="",VLOOKUP(M$1,Services!$A$1:$B$19,2,0)="Exclude"),"",IF($D279=1,IF(OR(price_limit="",price_limit="No Limit"),IF(M279="Yes",1,2),IF(SUMIFS(WhatIf!$G:$G,WhatIf!$A:$A,M$1,WhatIf!$B:$B,M279)&lt;=price_limit,IF(M279="Yes",1,2),"")),""))</f>
        <v/>
      </c>
      <c r="AW279" s="73" t="str">
        <f>IF(OR(N279="",VLOOKUP(N$1,Services!$A$1:$B$19,2,0)="Exclude"),"",IF($D279=1,IF(OR(price_limit="",price_limit="No Limit"),IF(N279="Yes",1,2),IF(SUMIFS(WhatIf!$G:$G,WhatIf!$A:$A,N$1,WhatIf!$B:$B,N279)&lt;=price_limit,IF(N279="Yes",1,2),"")),""))</f>
        <v/>
      </c>
      <c r="AX279" s="73" t="str">
        <f>IF(OR(O279="",VLOOKUP(O$1,Services!$A$1:$B$19,2,0)="Exclude"),"",IF($D279=1,IF(OR(price_limit="",price_limit="No Limit"),IF(O279="Yes",1,2),IF(SUMIFS(WhatIf!$G:$G,WhatIf!$A:$A,O$1,WhatIf!$B:$B,O279)&lt;=price_limit,IF(O279="Yes",1,2),"")),""))</f>
        <v/>
      </c>
      <c r="AY279" s="73" t="str">
        <f>IF(OR(P279="",VLOOKUP(P$1,Services!$A$1:$B$19,2,0)="Exclude"),"",IF($D279=1,IF(OR(price_limit="",price_limit="No Limit"),IF(P279="Yes",1,2),IF(SUMIFS(WhatIf!$G:$G,WhatIf!$A:$A,P$1,WhatIf!$B:$B,P279)&lt;=price_limit,IF(P279="Yes",1,2),"")),""))</f>
        <v/>
      </c>
      <c r="AZ279" s="73" t="str">
        <f>IF(OR(Q279="",VLOOKUP(Q$1,Services!$A$1:$B$19,2,0)="Exclude"),"",IF($D279=1,IF(OR(price_limit="",price_limit="No Limit"),IF(Q279="Yes",1,2),IF(SUMIFS(WhatIf!$G:$G,WhatIf!$A:$A,Q$1,WhatIf!$B:$B,Q279)&lt;=price_limit,IF(Q279="Yes",1,2),"")),""))</f>
        <v/>
      </c>
      <c r="BA279" s="73" t="str">
        <f>IF(OR(R279="",VLOOKUP(R$1,Services!$A$1:$B$19,2,0)="Exclude"),"",IF($D279=1,IF(OR(price_limit="",price_limit="No Limit"),IF(R279="Yes",1,2),IF(SUMIFS(WhatIf!$G:$G,WhatIf!$A:$A,R$1,WhatIf!$B:$B,R279)&lt;=price_limit,IF(R279="Yes",1,2),"")),""))</f>
        <v/>
      </c>
      <c r="BB279" s="73" t="str">
        <f>IF(OR(S279="",VLOOKUP(S$1,Services!$A$1:$B$19,2,0)="Exclude"),"",IF($D279=1,IF(OR(price_limit="",price_limit="No Limit"),IF(S279="Yes",1,2),IF(SUMIFS(WhatIf!$G:$G,WhatIf!$A:$A,S$1,WhatIf!$B:$B,S279)&lt;=price_limit,IF(S279="Yes",1,2),"")),""))</f>
        <v/>
      </c>
      <c r="BC279" s="73" t="str">
        <f>IF(OR(T279="",VLOOKUP(T$1,Services!$A$1:$B$19,2,0)="Exclude"),"",IF($D279=1,IF(OR(price_limit="",price_limit="No Limit"),IF(T279="Yes",1,2),IF(SUMIFS(WhatIf!$G:$G,WhatIf!$A:$A,T$1,WhatIf!$B:$B,T279)&lt;=price_limit,IF(T279="Yes",1,2),"")),""))</f>
        <v/>
      </c>
      <c r="BD279" s="73" t="str">
        <f>IF(OR(U279="",VLOOKUP(U$1,Services!$A$1:$B$19,2,0)="Exclude"),"",IF($D279=1,IF(OR(price_limit="",price_limit="No Limit"),IF(U279="Yes",1,2),IF(SUMIFS(WhatIf!$G:$G,WhatIf!$A:$A,U$1,WhatIf!$B:$B,U279)&lt;=price_limit,IF(U279="Yes",1,2),"")),""))</f>
        <v/>
      </c>
      <c r="BE279" s="3">
        <f t="shared" si="20"/>
        <v>0</v>
      </c>
      <c r="BF279" s="3">
        <f t="shared" si="21"/>
        <v>0</v>
      </c>
      <c r="BG279" s="3">
        <f>IF(MID(highlight_pick,1,1)="#",IF(INDEX(Analysis!$C$7:$E$7,1,VALUE(MID(highlight_pick,2,1)))&lt;&gt;"",IF(INDEX($A279:$BI279,1,MATCH(INDEX(Analysis!$C$7:$E$7,1,VALUE(MID(highlight_pick,2,1))),$1:$1,0))="",0,IF(INDEX($A279:$BI279,1,MATCH(INDEX(Analysis!$C$7:$E$7,1,VALUE(MID(highlight_pick,2,1))),$1:$1,0))="Yes",1,IF(ISNUMBER(SEARCH(INDEX($A279:$BI279,1,MATCH(INDEX(Analysis!$C$7:$E$7,1,VALUE(MID(highlight_pick,2,1))),$1:$1,0)),INDEX(Analysis!$C$9:$E$9,1,VALUE(MID(highlight_pick,2,1))))),2,0))),0),0)</f>
        <v>0</v>
      </c>
      <c r="BH279" s="3">
        <f>IF(MID(highlight_pick,1,1)="#",IF(INDEX(Analysis!$C$10:$E$10,1,VALUE(MID(highlight_pick,2,1)))&lt;&gt;"",IF(INDEX($A279:$BI279,1,MATCH(INDEX(Analysis!$C$10:$E$10,1,VALUE(MID(highlight_pick,2,1))),$1:$1,0))="",0,IF(INDEX($A279:$BI279,1,MATCH(INDEX(Analysis!$C$10:$E$10,1,VALUE(MID(highlight_pick,2,1))),$1:$1,0))="Yes",1,IF(ISNUMBER(SEARCH(INDEX($A279:$BI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row>
    <row r="280" spans="1:61" x14ac:dyDescent="0.3">
      <c r="A280" s="19" t="s">
        <v>131</v>
      </c>
      <c r="B280" s="4" t="s">
        <v>427</v>
      </c>
      <c r="C280" s="4" t="s">
        <v>223</v>
      </c>
      <c r="D280" s="3" t="str">
        <f t="shared" ca="1" si="18"/>
        <v/>
      </c>
      <c r="F280" s="5" t="s">
        <v>531</v>
      </c>
      <c r="G280" s="5" t="s">
        <v>531</v>
      </c>
      <c r="T280" s="5" t="s">
        <v>255</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19"/>
        <v/>
      </c>
      <c r="AN280" s="73" t="str">
        <f>IF(OR(E280="",VLOOKUP(E$1,Services!$A$1:$B$19,2,0)="Exclude"),"",IF($D280=1,IF(OR(price_limit="",price_limit="No Limit"),IF(E280="Yes",1,2),IF(SUMIFS(WhatIf!$G:$G,WhatIf!$A:$A,E$1,WhatIf!$B:$B,E280)&lt;=price_limit,IF(E280="Yes",1,2),"")),""))</f>
        <v/>
      </c>
      <c r="AO280" s="73" t="str">
        <f ca="1">IF(OR(F280="",VLOOKUP(F$1,Services!$A$1:$B$19,2,0)="Exclude"),"",IF($D280=1,IF(OR(price_limit="",price_limit="No Limit"),IF(F280="Yes",1,2),IF(SUMIFS(WhatIf!$G:$G,WhatIf!$A:$A,F$1,WhatIf!$B:$B,F280)&lt;=price_limit,IF(F280="Yes",1,2),"")),""))</f>
        <v/>
      </c>
      <c r="AP280" s="73" t="str">
        <f ca="1">IF(OR(G280="",VLOOKUP(G$1,Services!$A$1:$B$19,2,0)="Exclude"),"",IF($D280=1,IF(OR(price_limit="",price_limit="No Limit"),IF(G280="Yes",1,2),IF(SUMIFS(WhatIf!$G:$G,WhatIf!$A:$A,G$1,WhatIf!$B:$B,G280)&lt;=price_limit,IF(G280="Yes",1,2),"")),""))</f>
        <v/>
      </c>
      <c r="AQ280" s="73" t="str">
        <f>IF(OR(H280="",VLOOKUP(H$1,Services!$A$1:$B$19,2,0)="Exclude"),"",IF($D280=1,IF(OR(price_limit="",price_limit="No Limit"),IF(H280="Yes",1,2),IF(SUMIFS(WhatIf!$G:$G,WhatIf!$A:$A,H$1,WhatIf!$B:$B,H280)&lt;=price_limit,IF(H280="Yes",1,2),"")),""))</f>
        <v/>
      </c>
      <c r="AR280" s="73" t="str">
        <f>IF(OR(I280="",VLOOKUP(I$1,Services!$A$1:$B$19,2,0)="Exclude"),"",IF($D280=1,IF(OR(price_limit="",price_limit="No Limit"),IF(I280="Yes",1,2),IF(SUMIFS(WhatIf!$G:$G,WhatIf!$A:$A,I$1,WhatIf!$B:$B,I280)&lt;=price_limit,IF(I280="Yes",1,2),"")),""))</f>
        <v/>
      </c>
      <c r="AS280" s="73" t="str">
        <f>IF(OR(J280="",VLOOKUP(J$1,Services!$A$1:$B$19,2,0)="Exclude"),"",IF($D280=1,IF(OR(price_limit="",price_limit="No Limit"),IF(J280="Yes",1,2),IF(SUMIFS(WhatIf!$G:$G,WhatIf!$A:$A,J$1,WhatIf!$B:$B,J280)&lt;=price_limit,IF(J280="Yes",1,2),"")),""))</f>
        <v/>
      </c>
      <c r="AT280" s="73" t="str">
        <f>IF(OR(K280="",VLOOKUP(K$1,Services!$A$1:$B$19,2,0)="Exclude"),"",IF($D280=1,IF(OR(price_limit="",price_limit="No Limit"),IF(K280="Yes",1,2),IF(SUMIFS(WhatIf!$G:$G,WhatIf!$A:$A,K$1,WhatIf!$B:$B,K280)&lt;=price_limit,IF(K280="Yes",1,2),"")),""))</f>
        <v/>
      </c>
      <c r="AU280" s="73" t="str">
        <f>IF(OR(L280="",VLOOKUP(L$1,Services!$A$1:$B$19,2,0)="Exclude"),"",IF($D280=1,IF(OR(price_limit="",price_limit="No Limit"),IF(L280="Yes",1,2),IF(SUMIFS(WhatIf!$G:$G,WhatIf!$A:$A,L$1,WhatIf!$B:$B,L280)&lt;=price_limit,IF(L280="Yes",1,2),"")),""))</f>
        <v/>
      </c>
      <c r="AV280" s="73" t="str">
        <f>IF(OR(M280="",VLOOKUP(M$1,Services!$A$1:$B$19,2,0)="Exclude"),"",IF($D280=1,IF(OR(price_limit="",price_limit="No Limit"),IF(M280="Yes",1,2),IF(SUMIFS(WhatIf!$G:$G,WhatIf!$A:$A,M$1,WhatIf!$B:$B,M280)&lt;=price_limit,IF(M280="Yes",1,2),"")),""))</f>
        <v/>
      </c>
      <c r="AW280" s="73" t="str">
        <f>IF(OR(N280="",VLOOKUP(N$1,Services!$A$1:$B$19,2,0)="Exclude"),"",IF($D280=1,IF(OR(price_limit="",price_limit="No Limit"),IF(N280="Yes",1,2),IF(SUMIFS(WhatIf!$G:$G,WhatIf!$A:$A,N$1,WhatIf!$B:$B,N280)&lt;=price_limit,IF(N280="Yes",1,2),"")),""))</f>
        <v/>
      </c>
      <c r="AX280" s="73" t="str">
        <f>IF(OR(O280="",VLOOKUP(O$1,Services!$A$1:$B$19,2,0)="Exclude"),"",IF($D280=1,IF(OR(price_limit="",price_limit="No Limit"),IF(O280="Yes",1,2),IF(SUMIFS(WhatIf!$G:$G,WhatIf!$A:$A,O$1,WhatIf!$B:$B,O280)&lt;=price_limit,IF(O280="Yes",1,2),"")),""))</f>
        <v/>
      </c>
      <c r="AY280" s="73" t="str">
        <f>IF(OR(P280="",VLOOKUP(P$1,Services!$A$1:$B$19,2,0)="Exclude"),"",IF($D280=1,IF(OR(price_limit="",price_limit="No Limit"),IF(P280="Yes",1,2),IF(SUMIFS(WhatIf!$G:$G,WhatIf!$A:$A,P$1,WhatIf!$B:$B,P280)&lt;=price_limit,IF(P280="Yes",1,2),"")),""))</f>
        <v/>
      </c>
      <c r="AZ280" s="73" t="str">
        <f>IF(OR(Q280="",VLOOKUP(Q$1,Services!$A$1:$B$19,2,0)="Exclude"),"",IF($D280=1,IF(OR(price_limit="",price_limit="No Limit"),IF(Q280="Yes",1,2),IF(SUMIFS(WhatIf!$G:$G,WhatIf!$A:$A,Q$1,WhatIf!$B:$B,Q280)&lt;=price_limit,IF(Q280="Yes",1,2),"")),""))</f>
        <v/>
      </c>
      <c r="BA280" s="73" t="str">
        <f>IF(OR(R280="",VLOOKUP(R$1,Services!$A$1:$B$19,2,0)="Exclude"),"",IF($D280=1,IF(OR(price_limit="",price_limit="No Limit"),IF(R280="Yes",1,2),IF(SUMIFS(WhatIf!$G:$G,WhatIf!$A:$A,R$1,WhatIf!$B:$B,R280)&lt;=price_limit,IF(R280="Yes",1,2),"")),""))</f>
        <v/>
      </c>
      <c r="BB280" s="73" t="str">
        <f>IF(OR(S280="",VLOOKUP(S$1,Services!$A$1:$B$19,2,0)="Exclude"),"",IF($D280=1,IF(OR(price_limit="",price_limit="No Limit"),IF(S280="Yes",1,2),IF(SUMIFS(WhatIf!$G:$G,WhatIf!$A:$A,S$1,WhatIf!$B:$B,S280)&lt;=price_limit,IF(S280="Yes",1,2),"")),""))</f>
        <v/>
      </c>
      <c r="BC280" s="73" t="str">
        <f ca="1">IF(OR(T280="",VLOOKUP(T$1,Services!$A$1:$B$19,2,0)="Exclude"),"",IF($D280=1,IF(OR(price_limit="",price_limit="No Limit"),IF(T280="Yes",1,2),IF(SUMIFS(WhatIf!$G:$G,WhatIf!$A:$A,T$1,WhatIf!$B:$B,T280)&lt;=price_limit,IF(T280="Yes",1,2),"")),""))</f>
        <v/>
      </c>
      <c r="BD280" s="73" t="str">
        <f>IF(OR(U280="",VLOOKUP(U$1,Services!$A$1:$B$19,2,0)="Exclude"),"",IF($D280=1,IF(OR(price_limit="",price_limit="No Limit"),IF(U280="Yes",1,2),IF(SUMIFS(WhatIf!$G:$G,WhatIf!$A:$A,U$1,WhatIf!$B:$B,U280)&lt;=price_limit,IF(U280="Yes",1,2),"")),""))</f>
        <v/>
      </c>
      <c r="BE280" s="3">
        <f t="shared" si="20"/>
        <v>0</v>
      </c>
      <c r="BF280" s="3">
        <f t="shared" si="21"/>
        <v>0</v>
      </c>
      <c r="BG280" s="3">
        <f>IF(MID(highlight_pick,1,1)="#",IF(INDEX(Analysis!$C$7:$E$7,1,VALUE(MID(highlight_pick,2,1)))&lt;&gt;"",IF(INDEX($A280:$BI280,1,MATCH(INDEX(Analysis!$C$7:$E$7,1,VALUE(MID(highlight_pick,2,1))),$1:$1,0))="",0,IF(INDEX($A280:$BI280,1,MATCH(INDEX(Analysis!$C$7:$E$7,1,VALUE(MID(highlight_pick,2,1))),$1:$1,0))="Yes",1,IF(ISNUMBER(SEARCH(INDEX($A280:$BI280,1,MATCH(INDEX(Analysis!$C$7:$E$7,1,VALUE(MID(highlight_pick,2,1))),$1:$1,0)),INDEX(Analysis!$C$9:$E$9,1,VALUE(MID(highlight_pick,2,1))))),2,0))),0),0)</f>
        <v>0</v>
      </c>
      <c r="BH280" s="3">
        <f>IF(MID(highlight_pick,1,1)="#",IF(INDEX(Analysis!$C$10:$E$10,1,VALUE(MID(highlight_pick,2,1)))&lt;&gt;"",IF(INDEX($A280:$BI280,1,MATCH(INDEX(Analysis!$C$10:$E$10,1,VALUE(MID(highlight_pick,2,1))),$1:$1,0))="",0,IF(INDEX($A280:$BI280,1,MATCH(INDEX(Analysis!$C$10:$E$10,1,VALUE(MID(highlight_pick,2,1))),$1:$1,0))="Yes",1,IF(ISNUMBER(SEARCH(INDEX($A280:$BI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row>
    <row r="281" spans="1:61" x14ac:dyDescent="0.3">
      <c r="A281" s="19" t="s">
        <v>56</v>
      </c>
      <c r="B281" s="4" t="s">
        <v>247</v>
      </c>
      <c r="C281" s="4" t="s">
        <v>223</v>
      </c>
      <c r="D281" s="3" t="str">
        <f t="shared" ca="1" si="18"/>
        <v/>
      </c>
      <c r="F281" s="5" t="s">
        <v>1</v>
      </c>
      <c r="G281" s="5" t="s">
        <v>1</v>
      </c>
      <c r="O281" s="5" t="s">
        <v>1</v>
      </c>
      <c r="P281" s="6"/>
      <c r="R281" s="6" t="s">
        <v>856</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19"/>
        <v/>
      </c>
      <c r="AN281" s="73" t="str">
        <f>IF(OR(E281="",VLOOKUP(E$1,Services!$A$1:$B$19,2,0)="Exclude"),"",IF($D281=1,IF(OR(price_limit="",price_limit="No Limit"),IF(E281="Yes",1,2),IF(SUMIFS(WhatIf!$G:$G,WhatIf!$A:$A,E$1,WhatIf!$B:$B,E281)&lt;=price_limit,IF(E281="Yes",1,2),"")),""))</f>
        <v/>
      </c>
      <c r="AO281" s="73" t="str">
        <f ca="1">IF(OR(F281="",VLOOKUP(F$1,Services!$A$1:$B$19,2,0)="Exclude"),"",IF($D281=1,IF(OR(price_limit="",price_limit="No Limit"),IF(F281="Yes",1,2),IF(SUMIFS(WhatIf!$G:$G,WhatIf!$A:$A,F$1,WhatIf!$B:$B,F281)&lt;=price_limit,IF(F281="Yes",1,2),"")),""))</f>
        <v/>
      </c>
      <c r="AP281" s="73" t="str">
        <f ca="1">IF(OR(G281="",VLOOKUP(G$1,Services!$A$1:$B$19,2,0)="Exclude"),"",IF($D281=1,IF(OR(price_limit="",price_limit="No Limit"),IF(G281="Yes",1,2),IF(SUMIFS(WhatIf!$G:$G,WhatIf!$A:$A,G$1,WhatIf!$B:$B,G281)&lt;=price_limit,IF(G281="Yes",1,2),"")),""))</f>
        <v/>
      </c>
      <c r="AQ281" s="73" t="str">
        <f>IF(OR(H281="",VLOOKUP(H$1,Services!$A$1:$B$19,2,0)="Exclude"),"",IF($D281=1,IF(OR(price_limit="",price_limit="No Limit"),IF(H281="Yes",1,2),IF(SUMIFS(WhatIf!$G:$G,WhatIf!$A:$A,H$1,WhatIf!$B:$B,H281)&lt;=price_limit,IF(H281="Yes",1,2),"")),""))</f>
        <v/>
      </c>
      <c r="AR281" s="73" t="str">
        <f>IF(OR(I281="",VLOOKUP(I$1,Services!$A$1:$B$19,2,0)="Exclude"),"",IF($D281=1,IF(OR(price_limit="",price_limit="No Limit"),IF(I281="Yes",1,2),IF(SUMIFS(WhatIf!$G:$G,WhatIf!$A:$A,I$1,WhatIf!$B:$B,I281)&lt;=price_limit,IF(I281="Yes",1,2),"")),""))</f>
        <v/>
      </c>
      <c r="AS281" s="73" t="str">
        <f>IF(OR(J281="",VLOOKUP(J$1,Services!$A$1:$B$19,2,0)="Exclude"),"",IF($D281=1,IF(OR(price_limit="",price_limit="No Limit"),IF(J281="Yes",1,2),IF(SUMIFS(WhatIf!$G:$G,WhatIf!$A:$A,J$1,WhatIf!$B:$B,J281)&lt;=price_limit,IF(J281="Yes",1,2),"")),""))</f>
        <v/>
      </c>
      <c r="AT281" s="73" t="str">
        <f>IF(OR(K281="",VLOOKUP(K$1,Services!$A$1:$B$19,2,0)="Exclude"),"",IF($D281=1,IF(OR(price_limit="",price_limit="No Limit"),IF(K281="Yes",1,2),IF(SUMIFS(WhatIf!$G:$G,WhatIf!$A:$A,K$1,WhatIf!$B:$B,K281)&lt;=price_limit,IF(K281="Yes",1,2),"")),""))</f>
        <v/>
      </c>
      <c r="AU281" s="73" t="str">
        <f>IF(OR(L281="",VLOOKUP(L$1,Services!$A$1:$B$19,2,0)="Exclude"),"",IF($D281=1,IF(OR(price_limit="",price_limit="No Limit"),IF(L281="Yes",1,2),IF(SUMIFS(WhatIf!$G:$G,WhatIf!$A:$A,L$1,WhatIf!$B:$B,L281)&lt;=price_limit,IF(L281="Yes",1,2),"")),""))</f>
        <v/>
      </c>
      <c r="AV281" s="73" t="str">
        <f>IF(OR(M281="",VLOOKUP(M$1,Services!$A$1:$B$19,2,0)="Exclude"),"",IF($D281=1,IF(OR(price_limit="",price_limit="No Limit"),IF(M281="Yes",1,2),IF(SUMIFS(WhatIf!$G:$G,WhatIf!$A:$A,M$1,WhatIf!$B:$B,M281)&lt;=price_limit,IF(M281="Yes",1,2),"")),""))</f>
        <v/>
      </c>
      <c r="AW281" s="73" t="str">
        <f>IF(OR(N281="",VLOOKUP(N$1,Services!$A$1:$B$19,2,0)="Exclude"),"",IF($D281=1,IF(OR(price_limit="",price_limit="No Limit"),IF(N281="Yes",1,2),IF(SUMIFS(WhatIf!$G:$G,WhatIf!$A:$A,N$1,WhatIf!$B:$B,N281)&lt;=price_limit,IF(N281="Yes",1,2),"")),""))</f>
        <v/>
      </c>
      <c r="AX281" s="73" t="str">
        <f ca="1">IF(OR(O281="",VLOOKUP(O$1,Services!$A$1:$B$19,2,0)="Exclude"),"",IF($D281=1,IF(OR(price_limit="",price_limit="No Limit"),IF(O281="Yes",1,2),IF(SUMIFS(WhatIf!$G:$G,WhatIf!$A:$A,O$1,WhatIf!$B:$B,O281)&lt;=price_limit,IF(O281="Yes",1,2),"")),""))</f>
        <v/>
      </c>
      <c r="AY281" s="73" t="str">
        <f>IF(OR(P281="",VLOOKUP(P$1,Services!$A$1:$B$19,2,0)="Exclude"),"",IF($D281=1,IF(OR(price_limit="",price_limit="No Limit"),IF(P281="Yes",1,2),IF(SUMIFS(WhatIf!$G:$G,WhatIf!$A:$A,P$1,WhatIf!$B:$B,P281)&lt;=price_limit,IF(P281="Yes",1,2),"")),""))</f>
        <v/>
      </c>
      <c r="AZ281" s="73" t="str">
        <f>IF(OR(Q281="",VLOOKUP(Q$1,Services!$A$1:$B$19,2,0)="Exclude"),"",IF($D281=1,IF(OR(price_limit="",price_limit="No Limit"),IF(Q281="Yes",1,2),IF(SUMIFS(WhatIf!$G:$G,WhatIf!$A:$A,Q$1,WhatIf!$B:$B,Q281)&lt;=price_limit,IF(Q281="Yes",1,2),"")),""))</f>
        <v/>
      </c>
      <c r="BA281" s="73" t="str">
        <f ca="1">IF(OR(R281="",VLOOKUP(R$1,Services!$A$1:$B$19,2,0)="Exclude"),"",IF($D281=1,IF(OR(price_limit="",price_limit="No Limit"),IF(R281="Yes",1,2),IF(SUMIFS(WhatIf!$G:$G,WhatIf!$A:$A,R$1,WhatIf!$B:$B,R281)&lt;=price_limit,IF(R281="Yes",1,2),"")),""))</f>
        <v/>
      </c>
      <c r="BB281" s="73" t="str">
        <f>IF(OR(S281="",VLOOKUP(S$1,Services!$A$1:$B$19,2,0)="Exclude"),"",IF($D281=1,IF(OR(price_limit="",price_limit="No Limit"),IF(S281="Yes",1,2),IF(SUMIFS(WhatIf!$G:$G,WhatIf!$A:$A,S$1,WhatIf!$B:$B,S281)&lt;=price_limit,IF(S281="Yes",1,2),"")),""))</f>
        <v/>
      </c>
      <c r="BC281" s="73" t="str">
        <f>IF(OR(T281="",VLOOKUP(T$1,Services!$A$1:$B$19,2,0)="Exclude"),"",IF($D281=1,IF(OR(price_limit="",price_limit="No Limit"),IF(T281="Yes",1,2),IF(SUMIFS(WhatIf!$G:$G,WhatIf!$A:$A,T$1,WhatIf!$B:$B,T281)&lt;=price_limit,IF(T281="Yes",1,2),"")),""))</f>
        <v/>
      </c>
      <c r="BD281" s="73" t="str">
        <f>IF(OR(U281="",VLOOKUP(U$1,Services!$A$1:$B$19,2,0)="Exclude"),"",IF($D281=1,IF(OR(price_limit="",price_limit="No Limit"),IF(U281="Yes",1,2),IF(SUMIFS(WhatIf!$G:$G,WhatIf!$A:$A,U$1,WhatIf!$B:$B,U281)&lt;=price_limit,IF(U281="Yes",1,2),"")),""))</f>
        <v/>
      </c>
      <c r="BE281" s="3">
        <f t="shared" si="20"/>
        <v>0</v>
      </c>
      <c r="BF281" s="3">
        <f t="shared" si="21"/>
        <v>0</v>
      </c>
      <c r="BG281" s="3">
        <f>IF(MID(highlight_pick,1,1)="#",IF(INDEX(Analysis!$C$7:$E$7,1,VALUE(MID(highlight_pick,2,1)))&lt;&gt;"",IF(INDEX($A281:$BI281,1,MATCH(INDEX(Analysis!$C$7:$E$7,1,VALUE(MID(highlight_pick,2,1))),$1:$1,0))="",0,IF(INDEX($A281:$BI281,1,MATCH(INDEX(Analysis!$C$7:$E$7,1,VALUE(MID(highlight_pick,2,1))),$1:$1,0))="Yes",1,IF(ISNUMBER(SEARCH(INDEX($A281:$BI281,1,MATCH(INDEX(Analysis!$C$7:$E$7,1,VALUE(MID(highlight_pick,2,1))),$1:$1,0)),INDEX(Analysis!$C$9:$E$9,1,VALUE(MID(highlight_pick,2,1))))),2,0))),0),0)</f>
        <v>0</v>
      </c>
      <c r="BH281" s="3">
        <f>IF(MID(highlight_pick,1,1)="#",IF(INDEX(Analysis!$C$10:$E$10,1,VALUE(MID(highlight_pick,2,1)))&lt;&gt;"",IF(INDEX($A281:$BI281,1,MATCH(INDEX(Analysis!$C$10:$E$10,1,VALUE(MID(highlight_pick,2,1))),$1:$1,0))="",0,IF(INDEX($A281:$BI281,1,MATCH(INDEX(Analysis!$C$10:$E$10,1,VALUE(MID(highlight_pick,2,1))),$1:$1,0))="Yes",1,IF(ISNUMBER(SEARCH(INDEX($A281:$BI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row>
    <row r="282" spans="1:61" x14ac:dyDescent="0.3">
      <c r="A282" s="19" t="s">
        <v>57</v>
      </c>
      <c r="B282" s="4" t="s">
        <v>247</v>
      </c>
      <c r="C282" s="4" t="s">
        <v>215</v>
      </c>
      <c r="D282" s="3" t="str">
        <f t="shared" ca="1" si="18"/>
        <v/>
      </c>
      <c r="G282" s="5" t="s">
        <v>1</v>
      </c>
      <c r="O282" s="6"/>
      <c r="P282" s="6"/>
      <c r="Q282" s="6" t="s">
        <v>317</v>
      </c>
      <c r="R282" s="6" t="s">
        <v>1</v>
      </c>
      <c r="U282" s="5" t="s">
        <v>1</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19"/>
        <v/>
      </c>
      <c r="AN282" s="73" t="str">
        <f>IF(OR(E282="",VLOOKUP(E$1,Services!$A$1:$B$19,2,0)="Exclude"),"",IF($D282=1,IF(OR(price_limit="",price_limit="No Limit"),IF(E282="Yes",1,2),IF(SUMIFS(WhatIf!$G:$G,WhatIf!$A:$A,E$1,WhatIf!$B:$B,E282)&lt;=price_limit,IF(E282="Yes",1,2),"")),""))</f>
        <v/>
      </c>
      <c r="AO282" s="73" t="str">
        <f>IF(OR(F282="",VLOOKUP(F$1,Services!$A$1:$B$19,2,0)="Exclude"),"",IF($D282=1,IF(OR(price_limit="",price_limit="No Limit"),IF(F282="Yes",1,2),IF(SUMIFS(WhatIf!$G:$G,WhatIf!$A:$A,F$1,WhatIf!$B:$B,F282)&lt;=price_limit,IF(F282="Yes",1,2),"")),""))</f>
        <v/>
      </c>
      <c r="AP282" s="73" t="str">
        <f ca="1">IF(OR(G282="",VLOOKUP(G$1,Services!$A$1:$B$19,2,0)="Exclude"),"",IF($D282=1,IF(OR(price_limit="",price_limit="No Limit"),IF(G282="Yes",1,2),IF(SUMIFS(WhatIf!$G:$G,WhatIf!$A:$A,G$1,WhatIf!$B:$B,G282)&lt;=price_limit,IF(G282="Yes",1,2),"")),""))</f>
        <v/>
      </c>
      <c r="AQ282" s="73" t="str">
        <f>IF(OR(H282="",VLOOKUP(H$1,Services!$A$1:$B$19,2,0)="Exclude"),"",IF($D282=1,IF(OR(price_limit="",price_limit="No Limit"),IF(H282="Yes",1,2),IF(SUMIFS(WhatIf!$G:$G,WhatIf!$A:$A,H$1,WhatIf!$B:$B,H282)&lt;=price_limit,IF(H282="Yes",1,2),"")),""))</f>
        <v/>
      </c>
      <c r="AR282" s="73" t="str">
        <f>IF(OR(I282="",VLOOKUP(I$1,Services!$A$1:$B$19,2,0)="Exclude"),"",IF($D282=1,IF(OR(price_limit="",price_limit="No Limit"),IF(I282="Yes",1,2),IF(SUMIFS(WhatIf!$G:$G,WhatIf!$A:$A,I$1,WhatIf!$B:$B,I282)&lt;=price_limit,IF(I282="Yes",1,2),"")),""))</f>
        <v/>
      </c>
      <c r="AS282" s="73" t="str">
        <f>IF(OR(J282="",VLOOKUP(J$1,Services!$A$1:$B$19,2,0)="Exclude"),"",IF($D282=1,IF(OR(price_limit="",price_limit="No Limit"),IF(J282="Yes",1,2),IF(SUMIFS(WhatIf!$G:$G,WhatIf!$A:$A,J$1,WhatIf!$B:$B,J282)&lt;=price_limit,IF(J282="Yes",1,2),"")),""))</f>
        <v/>
      </c>
      <c r="AT282" s="73" t="str">
        <f>IF(OR(K282="",VLOOKUP(K$1,Services!$A$1:$B$19,2,0)="Exclude"),"",IF($D282=1,IF(OR(price_limit="",price_limit="No Limit"),IF(K282="Yes",1,2),IF(SUMIFS(WhatIf!$G:$G,WhatIf!$A:$A,K$1,WhatIf!$B:$B,K282)&lt;=price_limit,IF(K282="Yes",1,2),"")),""))</f>
        <v/>
      </c>
      <c r="AU282" s="73" t="str">
        <f>IF(OR(L282="",VLOOKUP(L$1,Services!$A$1:$B$19,2,0)="Exclude"),"",IF($D282=1,IF(OR(price_limit="",price_limit="No Limit"),IF(L282="Yes",1,2),IF(SUMIFS(WhatIf!$G:$G,WhatIf!$A:$A,L$1,WhatIf!$B:$B,L282)&lt;=price_limit,IF(L282="Yes",1,2),"")),""))</f>
        <v/>
      </c>
      <c r="AV282" s="73" t="str">
        <f>IF(OR(M282="",VLOOKUP(M$1,Services!$A$1:$B$19,2,0)="Exclude"),"",IF($D282=1,IF(OR(price_limit="",price_limit="No Limit"),IF(M282="Yes",1,2),IF(SUMIFS(WhatIf!$G:$G,WhatIf!$A:$A,M$1,WhatIf!$B:$B,M282)&lt;=price_limit,IF(M282="Yes",1,2),"")),""))</f>
        <v/>
      </c>
      <c r="AW282" s="73" t="str">
        <f>IF(OR(N282="",VLOOKUP(N$1,Services!$A$1:$B$19,2,0)="Exclude"),"",IF($D282=1,IF(OR(price_limit="",price_limit="No Limit"),IF(N282="Yes",1,2),IF(SUMIFS(WhatIf!$G:$G,WhatIf!$A:$A,N$1,WhatIf!$B:$B,N282)&lt;=price_limit,IF(N282="Yes",1,2),"")),""))</f>
        <v/>
      </c>
      <c r="AX282" s="73" t="str">
        <f>IF(OR(O282="",VLOOKUP(O$1,Services!$A$1:$B$19,2,0)="Exclude"),"",IF($D282=1,IF(OR(price_limit="",price_limit="No Limit"),IF(O282="Yes",1,2),IF(SUMIFS(WhatIf!$G:$G,WhatIf!$A:$A,O$1,WhatIf!$B:$B,O282)&lt;=price_limit,IF(O282="Yes",1,2),"")),""))</f>
        <v/>
      </c>
      <c r="AY282" s="73" t="str">
        <f>IF(OR(P282="",VLOOKUP(P$1,Services!$A$1:$B$19,2,0)="Exclude"),"",IF($D282=1,IF(OR(price_limit="",price_limit="No Limit"),IF(P282="Yes",1,2),IF(SUMIFS(WhatIf!$G:$G,WhatIf!$A:$A,P$1,WhatIf!$B:$B,P282)&lt;=price_limit,IF(P282="Yes",1,2),"")),""))</f>
        <v/>
      </c>
      <c r="AZ282" s="73" t="str">
        <f ca="1">IF(OR(Q282="",VLOOKUP(Q$1,Services!$A$1:$B$19,2,0)="Exclude"),"",IF($D282=1,IF(OR(price_limit="",price_limit="No Limit"),IF(Q282="Yes",1,2),IF(SUMIFS(WhatIf!$G:$G,WhatIf!$A:$A,Q$1,WhatIf!$B:$B,Q282)&lt;=price_limit,IF(Q282="Yes",1,2),"")),""))</f>
        <v/>
      </c>
      <c r="BA282" s="73" t="str">
        <f ca="1">IF(OR(R282="",VLOOKUP(R$1,Services!$A$1:$B$19,2,0)="Exclude"),"",IF($D282=1,IF(OR(price_limit="",price_limit="No Limit"),IF(R282="Yes",1,2),IF(SUMIFS(WhatIf!$G:$G,WhatIf!$A:$A,R$1,WhatIf!$B:$B,R282)&lt;=price_limit,IF(R282="Yes",1,2),"")),""))</f>
        <v/>
      </c>
      <c r="BB282" s="73" t="str">
        <f>IF(OR(S282="",VLOOKUP(S$1,Services!$A$1:$B$19,2,0)="Exclude"),"",IF($D282=1,IF(OR(price_limit="",price_limit="No Limit"),IF(S282="Yes",1,2),IF(SUMIFS(WhatIf!$G:$G,WhatIf!$A:$A,S$1,WhatIf!$B:$B,S282)&lt;=price_limit,IF(S282="Yes",1,2),"")),""))</f>
        <v/>
      </c>
      <c r="BC282" s="73" t="str">
        <f>IF(OR(T282="",VLOOKUP(T$1,Services!$A$1:$B$19,2,0)="Exclude"),"",IF($D282=1,IF(OR(price_limit="",price_limit="No Limit"),IF(T282="Yes",1,2),IF(SUMIFS(WhatIf!$G:$G,WhatIf!$A:$A,T$1,WhatIf!$B:$B,T282)&lt;=price_limit,IF(T282="Yes",1,2),"")),""))</f>
        <v/>
      </c>
      <c r="BD282" s="73" t="str">
        <f ca="1">IF(OR(U282="",VLOOKUP(U$1,Services!$A$1:$B$19,2,0)="Exclude"),"",IF($D282=1,IF(OR(price_limit="",price_limit="No Limit"),IF(U282="Yes",1,2),IF(SUMIFS(WhatIf!$G:$G,WhatIf!$A:$A,U$1,WhatIf!$B:$B,U282)&lt;=price_limit,IF(U282="Yes",1,2),"")),""))</f>
        <v/>
      </c>
      <c r="BE282" s="3">
        <f t="shared" si="20"/>
        <v>0</v>
      </c>
      <c r="BF282" s="3">
        <f t="shared" si="21"/>
        <v>0</v>
      </c>
      <c r="BG282" s="3">
        <f>IF(MID(highlight_pick,1,1)="#",IF(INDEX(Analysis!$C$7:$E$7,1,VALUE(MID(highlight_pick,2,1)))&lt;&gt;"",IF(INDEX($A282:$BI282,1,MATCH(INDEX(Analysis!$C$7:$E$7,1,VALUE(MID(highlight_pick,2,1))),$1:$1,0))="",0,IF(INDEX($A282:$BI282,1,MATCH(INDEX(Analysis!$C$7:$E$7,1,VALUE(MID(highlight_pick,2,1))),$1:$1,0))="Yes",1,IF(ISNUMBER(SEARCH(INDEX($A282:$BI282,1,MATCH(INDEX(Analysis!$C$7:$E$7,1,VALUE(MID(highlight_pick,2,1))),$1:$1,0)),INDEX(Analysis!$C$9:$E$9,1,VALUE(MID(highlight_pick,2,1))))),2,0))),0),0)</f>
        <v>0</v>
      </c>
      <c r="BH282" s="3">
        <f>IF(MID(highlight_pick,1,1)="#",IF(INDEX(Analysis!$C$10:$E$10,1,VALUE(MID(highlight_pick,2,1)))&lt;&gt;"",IF(INDEX($A282:$BI282,1,MATCH(INDEX(Analysis!$C$10:$E$10,1,VALUE(MID(highlight_pick,2,1))),$1:$1,0))="",0,IF(INDEX($A282:$BI282,1,MATCH(INDEX(Analysis!$C$10:$E$10,1,VALUE(MID(highlight_pick,2,1))),$1:$1,0))="Yes",1,IF(ISNUMBER(SEARCH(INDEX($A282:$BI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row>
    <row r="283" spans="1:61" x14ac:dyDescent="0.3">
      <c r="A283" s="19" t="s">
        <v>185</v>
      </c>
      <c r="B283" s="4" t="s">
        <v>132</v>
      </c>
      <c r="C283" s="4" t="s">
        <v>215</v>
      </c>
      <c r="D283" s="3" t="str">
        <f t="shared" ca="1" si="18"/>
        <v/>
      </c>
      <c r="G283" s="5" t="s">
        <v>528</v>
      </c>
      <c r="O283" s="6"/>
      <c r="P283" s="6"/>
      <c r="Q283" s="6" t="s">
        <v>215</v>
      </c>
      <c r="R283" s="5" t="s">
        <v>858</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19"/>
        <v/>
      </c>
      <c r="AN283" s="73" t="str">
        <f>IF(OR(E283="",VLOOKUP(E$1,Services!$A$1:$B$19,2,0)="Exclude"),"",IF($D283=1,IF(OR(price_limit="",price_limit="No Limit"),IF(E283="Yes",1,2),IF(SUMIFS(WhatIf!$G:$G,WhatIf!$A:$A,E$1,WhatIf!$B:$B,E283)&lt;=price_limit,IF(E283="Yes",1,2),"")),""))</f>
        <v/>
      </c>
      <c r="AO283" s="73" t="str">
        <f>IF(OR(F283="",VLOOKUP(F$1,Services!$A$1:$B$19,2,0)="Exclude"),"",IF($D283=1,IF(OR(price_limit="",price_limit="No Limit"),IF(F283="Yes",1,2),IF(SUMIFS(WhatIf!$G:$G,WhatIf!$A:$A,F$1,WhatIf!$B:$B,F283)&lt;=price_limit,IF(F283="Yes",1,2),"")),""))</f>
        <v/>
      </c>
      <c r="AP283" s="73" t="str">
        <f ca="1">IF(OR(G283="",VLOOKUP(G$1,Services!$A$1:$B$19,2,0)="Exclude"),"",IF($D283=1,IF(OR(price_limit="",price_limit="No Limit"),IF(G283="Yes",1,2),IF(SUMIFS(WhatIf!$G:$G,WhatIf!$A:$A,G$1,WhatIf!$B:$B,G283)&lt;=price_limit,IF(G283="Yes",1,2),"")),""))</f>
        <v/>
      </c>
      <c r="AQ283" s="73" t="str">
        <f>IF(OR(H283="",VLOOKUP(H$1,Services!$A$1:$B$19,2,0)="Exclude"),"",IF($D283=1,IF(OR(price_limit="",price_limit="No Limit"),IF(H283="Yes",1,2),IF(SUMIFS(WhatIf!$G:$G,WhatIf!$A:$A,H$1,WhatIf!$B:$B,H283)&lt;=price_limit,IF(H283="Yes",1,2),"")),""))</f>
        <v/>
      </c>
      <c r="AR283" s="73" t="str">
        <f>IF(OR(I283="",VLOOKUP(I$1,Services!$A$1:$B$19,2,0)="Exclude"),"",IF($D283=1,IF(OR(price_limit="",price_limit="No Limit"),IF(I283="Yes",1,2),IF(SUMIFS(WhatIf!$G:$G,WhatIf!$A:$A,I$1,WhatIf!$B:$B,I283)&lt;=price_limit,IF(I283="Yes",1,2),"")),""))</f>
        <v/>
      </c>
      <c r="AS283" s="73" t="str">
        <f>IF(OR(J283="",VLOOKUP(J$1,Services!$A$1:$B$19,2,0)="Exclude"),"",IF($D283=1,IF(OR(price_limit="",price_limit="No Limit"),IF(J283="Yes",1,2),IF(SUMIFS(WhatIf!$G:$G,WhatIf!$A:$A,J$1,WhatIf!$B:$B,J283)&lt;=price_limit,IF(J283="Yes",1,2),"")),""))</f>
        <v/>
      </c>
      <c r="AT283" s="73" t="str">
        <f>IF(OR(K283="",VLOOKUP(K$1,Services!$A$1:$B$19,2,0)="Exclude"),"",IF($D283=1,IF(OR(price_limit="",price_limit="No Limit"),IF(K283="Yes",1,2),IF(SUMIFS(WhatIf!$G:$G,WhatIf!$A:$A,K$1,WhatIf!$B:$B,K283)&lt;=price_limit,IF(K283="Yes",1,2),"")),""))</f>
        <v/>
      </c>
      <c r="AU283" s="73" t="str">
        <f>IF(OR(L283="",VLOOKUP(L$1,Services!$A$1:$B$19,2,0)="Exclude"),"",IF($D283=1,IF(OR(price_limit="",price_limit="No Limit"),IF(L283="Yes",1,2),IF(SUMIFS(WhatIf!$G:$G,WhatIf!$A:$A,L$1,WhatIf!$B:$B,L283)&lt;=price_limit,IF(L283="Yes",1,2),"")),""))</f>
        <v/>
      </c>
      <c r="AV283" s="73" t="str">
        <f>IF(OR(M283="",VLOOKUP(M$1,Services!$A$1:$B$19,2,0)="Exclude"),"",IF($D283=1,IF(OR(price_limit="",price_limit="No Limit"),IF(M283="Yes",1,2),IF(SUMIFS(WhatIf!$G:$G,WhatIf!$A:$A,M$1,WhatIf!$B:$B,M283)&lt;=price_limit,IF(M283="Yes",1,2),"")),""))</f>
        <v/>
      </c>
      <c r="AW283" s="73" t="str">
        <f>IF(OR(N283="",VLOOKUP(N$1,Services!$A$1:$B$19,2,0)="Exclude"),"",IF($D283=1,IF(OR(price_limit="",price_limit="No Limit"),IF(N283="Yes",1,2),IF(SUMIFS(WhatIf!$G:$G,WhatIf!$A:$A,N$1,WhatIf!$B:$B,N283)&lt;=price_limit,IF(N283="Yes",1,2),"")),""))</f>
        <v/>
      </c>
      <c r="AX283" s="73" t="str">
        <f>IF(OR(O283="",VLOOKUP(O$1,Services!$A$1:$B$19,2,0)="Exclude"),"",IF($D283=1,IF(OR(price_limit="",price_limit="No Limit"),IF(O283="Yes",1,2),IF(SUMIFS(WhatIf!$G:$G,WhatIf!$A:$A,O$1,WhatIf!$B:$B,O283)&lt;=price_limit,IF(O283="Yes",1,2),"")),""))</f>
        <v/>
      </c>
      <c r="AY283" s="73" t="str">
        <f>IF(OR(P283="",VLOOKUP(P$1,Services!$A$1:$B$19,2,0)="Exclude"),"",IF($D283=1,IF(OR(price_limit="",price_limit="No Limit"),IF(P283="Yes",1,2),IF(SUMIFS(WhatIf!$G:$G,WhatIf!$A:$A,P$1,WhatIf!$B:$B,P283)&lt;=price_limit,IF(P283="Yes",1,2),"")),""))</f>
        <v/>
      </c>
      <c r="AZ283" s="73" t="str">
        <f ca="1">IF(OR(Q283="",VLOOKUP(Q$1,Services!$A$1:$B$19,2,0)="Exclude"),"",IF($D283=1,IF(OR(price_limit="",price_limit="No Limit"),IF(Q283="Yes",1,2),IF(SUMIFS(WhatIf!$G:$G,WhatIf!$A:$A,Q$1,WhatIf!$B:$B,Q283)&lt;=price_limit,IF(Q283="Yes",1,2),"")),""))</f>
        <v/>
      </c>
      <c r="BA283" s="73" t="str">
        <f ca="1">IF(OR(R283="",VLOOKUP(R$1,Services!$A$1:$B$19,2,0)="Exclude"),"",IF($D283=1,IF(OR(price_limit="",price_limit="No Limit"),IF(R283="Yes",1,2),IF(SUMIFS(WhatIf!$G:$G,WhatIf!$A:$A,R$1,WhatIf!$B:$B,R283)&lt;=price_limit,IF(R283="Yes",1,2),"")),""))</f>
        <v/>
      </c>
      <c r="BB283" s="73" t="str">
        <f>IF(OR(S283="",VLOOKUP(S$1,Services!$A$1:$B$19,2,0)="Exclude"),"",IF($D283=1,IF(OR(price_limit="",price_limit="No Limit"),IF(S283="Yes",1,2),IF(SUMIFS(WhatIf!$G:$G,WhatIf!$A:$A,S$1,WhatIf!$B:$B,S283)&lt;=price_limit,IF(S283="Yes",1,2),"")),""))</f>
        <v/>
      </c>
      <c r="BC283" s="73" t="str">
        <f>IF(OR(T283="",VLOOKUP(T$1,Services!$A$1:$B$19,2,0)="Exclude"),"",IF($D283=1,IF(OR(price_limit="",price_limit="No Limit"),IF(T283="Yes",1,2),IF(SUMIFS(WhatIf!$G:$G,WhatIf!$A:$A,T$1,WhatIf!$B:$B,T283)&lt;=price_limit,IF(T283="Yes",1,2),"")),""))</f>
        <v/>
      </c>
      <c r="BD283" s="73" t="str">
        <f>IF(OR(U283="",VLOOKUP(U$1,Services!$A$1:$B$19,2,0)="Exclude"),"",IF($D283=1,IF(OR(price_limit="",price_limit="No Limit"),IF(U283="Yes",1,2),IF(SUMIFS(WhatIf!$G:$G,WhatIf!$A:$A,U$1,WhatIf!$B:$B,U283)&lt;=price_limit,IF(U283="Yes",1,2),"")),""))</f>
        <v/>
      </c>
      <c r="BE283" s="3">
        <f t="shared" si="20"/>
        <v>0</v>
      </c>
      <c r="BF283" s="3">
        <f t="shared" si="21"/>
        <v>0</v>
      </c>
      <c r="BG283" s="3">
        <f>IF(MID(highlight_pick,1,1)="#",IF(INDEX(Analysis!$C$7:$E$7,1,VALUE(MID(highlight_pick,2,1)))&lt;&gt;"",IF(INDEX($A283:$BI283,1,MATCH(INDEX(Analysis!$C$7:$E$7,1,VALUE(MID(highlight_pick,2,1))),$1:$1,0))="",0,IF(INDEX($A283:$BI283,1,MATCH(INDEX(Analysis!$C$7:$E$7,1,VALUE(MID(highlight_pick,2,1))),$1:$1,0))="Yes",1,IF(ISNUMBER(SEARCH(INDEX($A283:$BI283,1,MATCH(INDEX(Analysis!$C$7:$E$7,1,VALUE(MID(highlight_pick,2,1))),$1:$1,0)),INDEX(Analysis!$C$9:$E$9,1,VALUE(MID(highlight_pick,2,1))))),2,0))),0),0)</f>
        <v>0</v>
      </c>
      <c r="BH283" s="3">
        <f>IF(MID(highlight_pick,1,1)="#",IF(INDEX(Analysis!$C$10:$E$10,1,VALUE(MID(highlight_pick,2,1)))&lt;&gt;"",IF(INDEX($A283:$BI283,1,MATCH(INDEX(Analysis!$C$10:$E$10,1,VALUE(MID(highlight_pick,2,1))),$1:$1,0))="",0,IF(INDEX($A283:$BI283,1,MATCH(INDEX(Analysis!$C$10:$E$10,1,VALUE(MID(highlight_pick,2,1))),$1:$1,0))="Yes",1,IF(ISNUMBER(SEARCH(INDEX($A283:$BI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row>
    <row r="284" spans="1:61" ht="24.9" x14ac:dyDescent="0.3">
      <c r="A284" s="19" t="s">
        <v>58</v>
      </c>
      <c r="B284" s="4" t="s">
        <v>247</v>
      </c>
      <c r="C284" s="4" t="s">
        <v>215</v>
      </c>
      <c r="D284" s="3" t="str">
        <f t="shared" ca="1" si="18"/>
        <v/>
      </c>
      <c r="F284" s="5" t="s">
        <v>528</v>
      </c>
      <c r="G284" s="5" t="s">
        <v>528</v>
      </c>
      <c r="H284" s="6"/>
      <c r="I284" s="6"/>
      <c r="L284" s="5" t="s">
        <v>1</v>
      </c>
      <c r="M284" s="5" t="s">
        <v>1</v>
      </c>
      <c r="O284" s="6"/>
      <c r="P284" s="6"/>
      <c r="Q284" s="6"/>
      <c r="R284" s="6"/>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19"/>
        <v/>
      </c>
      <c r="AN284" s="73" t="str">
        <f>IF(OR(E284="",VLOOKUP(E$1,Services!$A$1:$B$19,2,0)="Exclude"),"",IF($D284=1,IF(OR(price_limit="",price_limit="No Limit"),IF(E284="Yes",1,2),IF(SUMIFS(WhatIf!$G:$G,WhatIf!$A:$A,E$1,WhatIf!$B:$B,E284)&lt;=price_limit,IF(E284="Yes",1,2),"")),""))</f>
        <v/>
      </c>
      <c r="AO284" s="73" t="str">
        <f ca="1">IF(OR(F284="",VLOOKUP(F$1,Services!$A$1:$B$19,2,0)="Exclude"),"",IF($D284=1,IF(OR(price_limit="",price_limit="No Limit"),IF(F284="Yes",1,2),IF(SUMIFS(WhatIf!$G:$G,WhatIf!$A:$A,F$1,WhatIf!$B:$B,F284)&lt;=price_limit,IF(F284="Yes",1,2),"")),""))</f>
        <v/>
      </c>
      <c r="AP284" s="73" t="str">
        <f ca="1">IF(OR(G284="",VLOOKUP(G$1,Services!$A$1:$B$19,2,0)="Exclude"),"",IF($D284=1,IF(OR(price_limit="",price_limit="No Limit"),IF(G284="Yes",1,2),IF(SUMIFS(WhatIf!$G:$G,WhatIf!$A:$A,G$1,WhatIf!$B:$B,G284)&lt;=price_limit,IF(G284="Yes",1,2),"")),""))</f>
        <v/>
      </c>
      <c r="AQ284" s="73" t="str">
        <f>IF(OR(H284="",VLOOKUP(H$1,Services!$A$1:$B$19,2,0)="Exclude"),"",IF($D284=1,IF(OR(price_limit="",price_limit="No Limit"),IF(H284="Yes",1,2),IF(SUMIFS(WhatIf!$G:$G,WhatIf!$A:$A,H$1,WhatIf!$B:$B,H284)&lt;=price_limit,IF(H284="Yes",1,2),"")),""))</f>
        <v/>
      </c>
      <c r="AR284" s="73" t="str">
        <f>IF(OR(I284="",VLOOKUP(I$1,Services!$A$1:$B$19,2,0)="Exclude"),"",IF($D284=1,IF(OR(price_limit="",price_limit="No Limit"),IF(I284="Yes",1,2),IF(SUMIFS(WhatIf!$G:$G,WhatIf!$A:$A,I$1,WhatIf!$B:$B,I284)&lt;=price_limit,IF(I284="Yes",1,2),"")),""))</f>
        <v/>
      </c>
      <c r="AS284" s="73" t="str">
        <f>IF(OR(J284="",VLOOKUP(J$1,Services!$A$1:$B$19,2,0)="Exclude"),"",IF($D284=1,IF(OR(price_limit="",price_limit="No Limit"),IF(J284="Yes",1,2),IF(SUMIFS(WhatIf!$G:$G,WhatIf!$A:$A,J$1,WhatIf!$B:$B,J284)&lt;=price_limit,IF(J284="Yes",1,2),"")),""))</f>
        <v/>
      </c>
      <c r="AT284" s="73" t="str">
        <f>IF(OR(K284="",VLOOKUP(K$1,Services!$A$1:$B$19,2,0)="Exclude"),"",IF($D284=1,IF(OR(price_limit="",price_limit="No Limit"),IF(K284="Yes",1,2),IF(SUMIFS(WhatIf!$G:$G,WhatIf!$A:$A,K$1,WhatIf!$B:$B,K284)&lt;=price_limit,IF(K284="Yes",1,2),"")),""))</f>
        <v/>
      </c>
      <c r="AU284" s="73" t="str">
        <f ca="1">IF(OR(L284="",VLOOKUP(L$1,Services!$A$1:$B$19,2,0)="Exclude"),"",IF($D284=1,IF(OR(price_limit="",price_limit="No Limit"),IF(L284="Yes",1,2),IF(SUMIFS(WhatIf!$G:$G,WhatIf!$A:$A,L$1,WhatIf!$B:$B,L284)&lt;=price_limit,IF(L284="Yes",1,2),"")),""))</f>
        <v/>
      </c>
      <c r="AV284" s="73" t="str">
        <f ca="1">IF(OR(M284="",VLOOKUP(M$1,Services!$A$1:$B$19,2,0)="Exclude"),"",IF($D284=1,IF(OR(price_limit="",price_limit="No Limit"),IF(M284="Yes",1,2),IF(SUMIFS(WhatIf!$G:$G,WhatIf!$A:$A,M$1,WhatIf!$B:$B,M284)&lt;=price_limit,IF(M284="Yes",1,2),"")),""))</f>
        <v/>
      </c>
      <c r="AW284" s="73" t="str">
        <f>IF(OR(N284="",VLOOKUP(N$1,Services!$A$1:$B$19,2,0)="Exclude"),"",IF($D284=1,IF(OR(price_limit="",price_limit="No Limit"),IF(N284="Yes",1,2),IF(SUMIFS(WhatIf!$G:$G,WhatIf!$A:$A,N$1,WhatIf!$B:$B,N284)&lt;=price_limit,IF(N284="Yes",1,2),"")),""))</f>
        <v/>
      </c>
      <c r="AX284" s="73" t="str">
        <f>IF(OR(O284="",VLOOKUP(O$1,Services!$A$1:$B$19,2,0)="Exclude"),"",IF($D284=1,IF(OR(price_limit="",price_limit="No Limit"),IF(O284="Yes",1,2),IF(SUMIFS(WhatIf!$G:$G,WhatIf!$A:$A,O$1,WhatIf!$B:$B,O284)&lt;=price_limit,IF(O284="Yes",1,2),"")),""))</f>
        <v/>
      </c>
      <c r="AY284" s="73" t="str">
        <f>IF(OR(P284="",VLOOKUP(P$1,Services!$A$1:$B$19,2,0)="Exclude"),"",IF($D284=1,IF(OR(price_limit="",price_limit="No Limit"),IF(P284="Yes",1,2),IF(SUMIFS(WhatIf!$G:$G,WhatIf!$A:$A,P$1,WhatIf!$B:$B,P284)&lt;=price_limit,IF(P284="Yes",1,2),"")),""))</f>
        <v/>
      </c>
      <c r="AZ284" s="73" t="str">
        <f>IF(OR(Q284="",VLOOKUP(Q$1,Services!$A$1:$B$19,2,0)="Exclude"),"",IF($D284=1,IF(OR(price_limit="",price_limit="No Limit"),IF(Q284="Yes",1,2),IF(SUMIFS(WhatIf!$G:$G,WhatIf!$A:$A,Q$1,WhatIf!$B:$B,Q284)&lt;=price_limit,IF(Q284="Yes",1,2),"")),""))</f>
        <v/>
      </c>
      <c r="BA284" s="73" t="str">
        <f>IF(OR(R284="",VLOOKUP(R$1,Services!$A$1:$B$19,2,0)="Exclude"),"",IF($D284=1,IF(OR(price_limit="",price_limit="No Limit"),IF(R284="Yes",1,2),IF(SUMIFS(WhatIf!$G:$G,WhatIf!$A:$A,R$1,WhatIf!$B:$B,R284)&lt;=price_limit,IF(R284="Yes",1,2),"")),""))</f>
        <v/>
      </c>
      <c r="BB284" s="73" t="str">
        <f>IF(OR(S284="",VLOOKUP(S$1,Services!$A$1:$B$19,2,0)="Exclude"),"",IF($D284=1,IF(OR(price_limit="",price_limit="No Limit"),IF(S284="Yes",1,2),IF(SUMIFS(WhatIf!$G:$G,WhatIf!$A:$A,S$1,WhatIf!$B:$B,S284)&lt;=price_limit,IF(S284="Yes",1,2),"")),""))</f>
        <v/>
      </c>
      <c r="BC284" s="73" t="str">
        <f>IF(OR(T284="",VLOOKUP(T$1,Services!$A$1:$B$19,2,0)="Exclude"),"",IF($D284=1,IF(OR(price_limit="",price_limit="No Limit"),IF(T284="Yes",1,2),IF(SUMIFS(WhatIf!$G:$G,WhatIf!$A:$A,T$1,WhatIf!$B:$B,T284)&lt;=price_limit,IF(T284="Yes",1,2),"")),""))</f>
        <v/>
      </c>
      <c r="BD284" s="73" t="str">
        <f>IF(OR(U284="",VLOOKUP(U$1,Services!$A$1:$B$19,2,0)="Exclude"),"",IF($D284=1,IF(OR(price_limit="",price_limit="No Limit"),IF(U284="Yes",1,2),IF(SUMIFS(WhatIf!$G:$G,WhatIf!$A:$A,U$1,WhatIf!$B:$B,U284)&lt;=price_limit,IF(U284="Yes",1,2),"")),""))</f>
        <v/>
      </c>
      <c r="BE284" s="3">
        <f t="shared" si="20"/>
        <v>0</v>
      </c>
      <c r="BF284" s="3">
        <f t="shared" si="21"/>
        <v>0</v>
      </c>
      <c r="BG284" s="3">
        <f>IF(MID(highlight_pick,1,1)="#",IF(INDEX(Analysis!$C$7:$E$7,1,VALUE(MID(highlight_pick,2,1)))&lt;&gt;"",IF(INDEX($A284:$BI284,1,MATCH(INDEX(Analysis!$C$7:$E$7,1,VALUE(MID(highlight_pick,2,1))),$1:$1,0))="",0,IF(INDEX($A284:$BI284,1,MATCH(INDEX(Analysis!$C$7:$E$7,1,VALUE(MID(highlight_pick,2,1))),$1:$1,0))="Yes",1,IF(ISNUMBER(SEARCH(INDEX($A284:$BI284,1,MATCH(INDEX(Analysis!$C$7:$E$7,1,VALUE(MID(highlight_pick,2,1))),$1:$1,0)),INDEX(Analysis!$C$9:$E$9,1,VALUE(MID(highlight_pick,2,1))))),2,0))),0),0)</f>
        <v>0</v>
      </c>
      <c r="BH284" s="3">
        <f>IF(MID(highlight_pick,1,1)="#",IF(INDEX(Analysis!$C$10:$E$10,1,VALUE(MID(highlight_pick,2,1)))&lt;&gt;"",IF(INDEX($A284:$BI284,1,MATCH(INDEX(Analysis!$C$10:$E$10,1,VALUE(MID(highlight_pick,2,1))),$1:$1,0))="",0,IF(INDEX($A284:$BI284,1,MATCH(INDEX(Analysis!$C$10:$E$10,1,VALUE(MID(highlight_pick,2,1))),$1:$1,0))="Yes",1,IF(ISNUMBER(SEARCH(INDEX($A284:$BI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row>
    <row r="285" spans="1:61" ht="24.9" x14ac:dyDescent="0.3">
      <c r="A285" s="19" t="s">
        <v>59</v>
      </c>
      <c r="B285" s="4" t="s">
        <v>855</v>
      </c>
      <c r="C285" s="4" t="s">
        <v>475</v>
      </c>
      <c r="D285" s="3" t="str">
        <f t="shared" ca="1" si="18"/>
        <v/>
      </c>
      <c r="E285" s="5" t="s">
        <v>1</v>
      </c>
      <c r="F285" s="5" t="s">
        <v>530</v>
      </c>
      <c r="G285" s="5" t="s">
        <v>1</v>
      </c>
      <c r="H285" s="5" t="s">
        <v>1</v>
      </c>
      <c r="I285" s="5" t="s">
        <v>1</v>
      </c>
      <c r="K285" s="5" t="s">
        <v>1</v>
      </c>
      <c r="L285" s="5" t="s">
        <v>1</v>
      </c>
      <c r="M285" s="5" t="s">
        <v>1</v>
      </c>
      <c r="N285" s="5" t="s">
        <v>1</v>
      </c>
      <c r="O285" s="6"/>
      <c r="P285" s="6"/>
      <c r="Q285" s="6"/>
      <c r="R285" s="6" t="s">
        <v>1</v>
      </c>
      <c r="U285" s="5" t="s">
        <v>1</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19"/>
        <v/>
      </c>
      <c r="AN285" s="73" t="str">
        <f ca="1">IF(OR(E285="",VLOOKUP(E$1,Services!$A$1:$B$19,2,0)="Exclude"),"",IF($D285=1,IF(OR(price_limit="",price_limit="No Limit"),IF(E285="Yes",1,2),IF(SUMIFS(WhatIf!$G:$G,WhatIf!$A:$A,E$1,WhatIf!$B:$B,E285)&lt;=price_limit,IF(E285="Yes",1,2),"")),""))</f>
        <v/>
      </c>
      <c r="AO285" s="73" t="str">
        <f ca="1">IF(OR(F285="",VLOOKUP(F$1,Services!$A$1:$B$19,2,0)="Exclude"),"",IF($D285=1,IF(OR(price_limit="",price_limit="No Limit"),IF(F285="Yes",1,2),IF(SUMIFS(WhatIf!$G:$G,WhatIf!$A:$A,F$1,WhatIf!$B:$B,F285)&lt;=price_limit,IF(F285="Yes",1,2),"")),""))</f>
        <v/>
      </c>
      <c r="AP285" s="73" t="str">
        <f ca="1">IF(OR(G285="",VLOOKUP(G$1,Services!$A$1:$B$19,2,0)="Exclude"),"",IF($D285=1,IF(OR(price_limit="",price_limit="No Limit"),IF(G285="Yes",1,2),IF(SUMIFS(WhatIf!$G:$G,WhatIf!$A:$A,G$1,WhatIf!$B:$B,G285)&lt;=price_limit,IF(G285="Yes",1,2),"")),""))</f>
        <v/>
      </c>
      <c r="AQ285" s="73" t="str">
        <f ca="1">IF(OR(H285="",VLOOKUP(H$1,Services!$A$1:$B$19,2,0)="Exclude"),"",IF($D285=1,IF(OR(price_limit="",price_limit="No Limit"),IF(H285="Yes",1,2),IF(SUMIFS(WhatIf!$G:$G,WhatIf!$A:$A,H$1,WhatIf!$B:$B,H285)&lt;=price_limit,IF(H285="Yes",1,2),"")),""))</f>
        <v/>
      </c>
      <c r="AR285" s="73" t="str">
        <f ca="1">IF(OR(I285="",VLOOKUP(I$1,Services!$A$1:$B$19,2,0)="Exclude"),"",IF($D285=1,IF(OR(price_limit="",price_limit="No Limit"),IF(I285="Yes",1,2),IF(SUMIFS(WhatIf!$G:$G,WhatIf!$A:$A,I$1,WhatIf!$B:$B,I285)&lt;=price_limit,IF(I285="Yes",1,2),"")),""))</f>
        <v/>
      </c>
      <c r="AS285" s="73" t="str">
        <f>IF(OR(J285="",VLOOKUP(J$1,Services!$A$1:$B$19,2,0)="Exclude"),"",IF($D285=1,IF(OR(price_limit="",price_limit="No Limit"),IF(J285="Yes",1,2),IF(SUMIFS(WhatIf!$G:$G,WhatIf!$A:$A,J$1,WhatIf!$B:$B,J285)&lt;=price_limit,IF(J285="Yes",1,2),"")),""))</f>
        <v/>
      </c>
      <c r="AT285" s="73" t="str">
        <f ca="1">IF(OR(K285="",VLOOKUP(K$1,Services!$A$1:$B$19,2,0)="Exclude"),"",IF($D285=1,IF(OR(price_limit="",price_limit="No Limit"),IF(K285="Yes",1,2),IF(SUMIFS(WhatIf!$G:$G,WhatIf!$A:$A,K$1,WhatIf!$B:$B,K285)&lt;=price_limit,IF(K285="Yes",1,2),"")),""))</f>
        <v/>
      </c>
      <c r="AU285" s="73" t="str">
        <f ca="1">IF(OR(L285="",VLOOKUP(L$1,Services!$A$1:$B$19,2,0)="Exclude"),"",IF($D285=1,IF(OR(price_limit="",price_limit="No Limit"),IF(L285="Yes",1,2),IF(SUMIFS(WhatIf!$G:$G,WhatIf!$A:$A,L$1,WhatIf!$B:$B,L285)&lt;=price_limit,IF(L285="Yes",1,2),"")),""))</f>
        <v/>
      </c>
      <c r="AV285" s="73" t="str">
        <f ca="1">IF(OR(M285="",VLOOKUP(M$1,Services!$A$1:$B$19,2,0)="Exclude"),"",IF($D285=1,IF(OR(price_limit="",price_limit="No Limit"),IF(M285="Yes",1,2),IF(SUMIFS(WhatIf!$G:$G,WhatIf!$A:$A,M$1,WhatIf!$B:$B,M285)&lt;=price_limit,IF(M285="Yes",1,2),"")),""))</f>
        <v/>
      </c>
      <c r="AW285" s="73" t="str">
        <f ca="1">IF(OR(N285="",VLOOKUP(N$1,Services!$A$1:$B$19,2,0)="Exclude"),"",IF($D285=1,IF(OR(price_limit="",price_limit="No Limit"),IF(N285="Yes",1,2),IF(SUMIFS(WhatIf!$G:$G,WhatIf!$A:$A,N$1,WhatIf!$B:$B,N285)&lt;=price_limit,IF(N285="Yes",1,2),"")),""))</f>
        <v/>
      </c>
      <c r="AX285" s="73" t="str">
        <f>IF(OR(O285="",VLOOKUP(O$1,Services!$A$1:$B$19,2,0)="Exclude"),"",IF($D285=1,IF(OR(price_limit="",price_limit="No Limit"),IF(O285="Yes",1,2),IF(SUMIFS(WhatIf!$G:$G,WhatIf!$A:$A,O$1,WhatIf!$B:$B,O285)&lt;=price_limit,IF(O285="Yes",1,2),"")),""))</f>
        <v/>
      </c>
      <c r="AY285" s="73" t="str">
        <f>IF(OR(P285="",VLOOKUP(P$1,Services!$A$1:$B$19,2,0)="Exclude"),"",IF($D285=1,IF(OR(price_limit="",price_limit="No Limit"),IF(P285="Yes",1,2),IF(SUMIFS(WhatIf!$G:$G,WhatIf!$A:$A,P$1,WhatIf!$B:$B,P285)&lt;=price_limit,IF(P285="Yes",1,2),"")),""))</f>
        <v/>
      </c>
      <c r="AZ285" s="73" t="str">
        <f>IF(OR(Q285="",VLOOKUP(Q$1,Services!$A$1:$B$19,2,0)="Exclude"),"",IF($D285=1,IF(OR(price_limit="",price_limit="No Limit"),IF(Q285="Yes",1,2),IF(SUMIFS(WhatIf!$G:$G,WhatIf!$A:$A,Q$1,WhatIf!$B:$B,Q285)&lt;=price_limit,IF(Q285="Yes",1,2),"")),""))</f>
        <v/>
      </c>
      <c r="BA285" s="73" t="str">
        <f ca="1">IF(OR(R285="",VLOOKUP(R$1,Services!$A$1:$B$19,2,0)="Exclude"),"",IF($D285=1,IF(OR(price_limit="",price_limit="No Limit"),IF(R285="Yes",1,2),IF(SUMIFS(WhatIf!$G:$G,WhatIf!$A:$A,R$1,WhatIf!$B:$B,R285)&lt;=price_limit,IF(R285="Yes",1,2),"")),""))</f>
        <v/>
      </c>
      <c r="BB285" s="73" t="str">
        <f>IF(OR(S285="",VLOOKUP(S$1,Services!$A$1:$B$19,2,0)="Exclude"),"",IF($D285=1,IF(OR(price_limit="",price_limit="No Limit"),IF(S285="Yes",1,2),IF(SUMIFS(WhatIf!$G:$G,WhatIf!$A:$A,S$1,WhatIf!$B:$B,S285)&lt;=price_limit,IF(S285="Yes",1,2),"")),""))</f>
        <v/>
      </c>
      <c r="BC285" s="73" t="str">
        <f>IF(OR(T285="",VLOOKUP(T$1,Services!$A$1:$B$19,2,0)="Exclude"),"",IF($D285=1,IF(OR(price_limit="",price_limit="No Limit"),IF(T285="Yes",1,2),IF(SUMIFS(WhatIf!$G:$G,WhatIf!$A:$A,T$1,WhatIf!$B:$B,T285)&lt;=price_limit,IF(T285="Yes",1,2),"")),""))</f>
        <v/>
      </c>
      <c r="BD285" s="73" t="str">
        <f ca="1">IF(OR(U285="",VLOOKUP(U$1,Services!$A$1:$B$19,2,0)="Exclude"),"",IF($D285=1,IF(OR(price_limit="",price_limit="No Limit"),IF(U285="Yes",1,2),IF(SUMIFS(WhatIf!$G:$G,WhatIf!$A:$A,U$1,WhatIf!$B:$B,U285)&lt;=price_limit,IF(U285="Yes",1,2),"")),""))</f>
        <v/>
      </c>
      <c r="BE285" s="3">
        <f t="shared" si="20"/>
        <v>0</v>
      </c>
      <c r="BF285" s="3">
        <f t="shared" si="21"/>
        <v>0</v>
      </c>
      <c r="BG285" s="3">
        <f>IF(MID(highlight_pick,1,1)="#",IF(INDEX(Analysis!$C$7:$E$7,1,VALUE(MID(highlight_pick,2,1)))&lt;&gt;"",IF(INDEX($A285:$BI285,1,MATCH(INDEX(Analysis!$C$7:$E$7,1,VALUE(MID(highlight_pick,2,1))),$1:$1,0))="",0,IF(INDEX($A285:$BI285,1,MATCH(INDEX(Analysis!$C$7:$E$7,1,VALUE(MID(highlight_pick,2,1))),$1:$1,0))="Yes",1,IF(ISNUMBER(SEARCH(INDEX($A285:$BI285,1,MATCH(INDEX(Analysis!$C$7:$E$7,1,VALUE(MID(highlight_pick,2,1))),$1:$1,0)),INDEX(Analysis!$C$9:$E$9,1,VALUE(MID(highlight_pick,2,1))))),2,0))),0),0)</f>
        <v>0</v>
      </c>
      <c r="BH285" s="3">
        <f>IF(MID(highlight_pick,1,1)="#",IF(INDEX(Analysis!$C$10:$E$10,1,VALUE(MID(highlight_pick,2,1)))&lt;&gt;"",IF(INDEX($A285:$BI285,1,MATCH(INDEX(Analysis!$C$10:$E$10,1,VALUE(MID(highlight_pick,2,1))),$1:$1,0))="",0,IF(INDEX($A285:$BI285,1,MATCH(INDEX(Analysis!$C$10:$E$10,1,VALUE(MID(highlight_pick,2,1))),$1:$1,0))="Yes",1,IF(ISNUMBER(SEARCH(INDEX($A285:$BI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row>
    <row r="286" spans="1:61" ht="24.9" x14ac:dyDescent="0.3">
      <c r="A286" s="19" t="s">
        <v>60</v>
      </c>
      <c r="B286" s="4" t="s">
        <v>358</v>
      </c>
      <c r="C286" s="4" t="s">
        <v>475</v>
      </c>
      <c r="D286" s="3" t="str">
        <f t="shared" ca="1" si="18"/>
        <v/>
      </c>
      <c r="E286" s="5" t="s">
        <v>1</v>
      </c>
      <c r="H286" s="5" t="s">
        <v>1</v>
      </c>
      <c r="I286" s="5" t="s">
        <v>1</v>
      </c>
      <c r="J286" s="5" t="s">
        <v>1</v>
      </c>
      <c r="K286" s="5" t="s">
        <v>1</v>
      </c>
      <c r="L286" s="5" t="s">
        <v>1</v>
      </c>
      <c r="M286" s="5" t="s">
        <v>1</v>
      </c>
      <c r="N286" s="5" t="s">
        <v>1</v>
      </c>
      <c r="O286" s="6"/>
      <c r="P286" s="6"/>
      <c r="Q286" s="6"/>
      <c r="R286" s="6" t="s">
        <v>1</v>
      </c>
      <c r="S286" s="5"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19"/>
        <v/>
      </c>
      <c r="AN286" s="73" t="str">
        <f ca="1">IF(OR(E286="",VLOOKUP(E$1,Services!$A$1:$B$19,2,0)="Exclude"),"",IF($D286=1,IF(OR(price_limit="",price_limit="No Limit"),IF(E286="Yes",1,2),IF(SUMIFS(WhatIf!$G:$G,WhatIf!$A:$A,E$1,WhatIf!$B:$B,E286)&lt;=price_limit,IF(E286="Yes",1,2),"")),""))</f>
        <v/>
      </c>
      <c r="AO286" s="73" t="str">
        <f>IF(OR(F286="",VLOOKUP(F$1,Services!$A$1:$B$19,2,0)="Exclude"),"",IF($D286=1,IF(OR(price_limit="",price_limit="No Limit"),IF(F286="Yes",1,2),IF(SUMIFS(WhatIf!$G:$G,WhatIf!$A:$A,F$1,WhatIf!$B:$B,F286)&lt;=price_limit,IF(F286="Yes",1,2),"")),""))</f>
        <v/>
      </c>
      <c r="AP286" s="73" t="str">
        <f>IF(OR(G286="",VLOOKUP(G$1,Services!$A$1:$B$19,2,0)="Exclude"),"",IF($D286=1,IF(OR(price_limit="",price_limit="No Limit"),IF(G286="Yes",1,2),IF(SUMIFS(WhatIf!$G:$G,WhatIf!$A:$A,G$1,WhatIf!$B:$B,G286)&lt;=price_limit,IF(G286="Yes",1,2),"")),""))</f>
        <v/>
      </c>
      <c r="AQ286" s="73" t="str">
        <f ca="1">IF(OR(H286="",VLOOKUP(H$1,Services!$A$1:$B$19,2,0)="Exclude"),"",IF($D286=1,IF(OR(price_limit="",price_limit="No Limit"),IF(H286="Yes",1,2),IF(SUMIFS(WhatIf!$G:$G,WhatIf!$A:$A,H$1,WhatIf!$B:$B,H286)&lt;=price_limit,IF(H286="Yes",1,2),"")),""))</f>
        <v/>
      </c>
      <c r="AR286" s="73" t="str">
        <f ca="1">IF(OR(I286="",VLOOKUP(I$1,Services!$A$1:$B$19,2,0)="Exclude"),"",IF($D286=1,IF(OR(price_limit="",price_limit="No Limit"),IF(I286="Yes",1,2),IF(SUMIFS(WhatIf!$G:$G,WhatIf!$A:$A,I$1,WhatIf!$B:$B,I286)&lt;=price_limit,IF(I286="Yes",1,2),"")),""))</f>
        <v/>
      </c>
      <c r="AS286" s="73" t="str">
        <f ca="1">IF(OR(J286="",VLOOKUP(J$1,Services!$A$1:$B$19,2,0)="Exclude"),"",IF($D286=1,IF(OR(price_limit="",price_limit="No Limit"),IF(J286="Yes",1,2),IF(SUMIFS(WhatIf!$G:$G,WhatIf!$A:$A,J$1,WhatIf!$B:$B,J286)&lt;=price_limit,IF(J286="Yes",1,2),"")),""))</f>
        <v/>
      </c>
      <c r="AT286" s="73" t="str">
        <f ca="1">IF(OR(K286="",VLOOKUP(K$1,Services!$A$1:$B$19,2,0)="Exclude"),"",IF($D286=1,IF(OR(price_limit="",price_limit="No Limit"),IF(K286="Yes",1,2),IF(SUMIFS(WhatIf!$G:$G,WhatIf!$A:$A,K$1,WhatIf!$B:$B,K286)&lt;=price_limit,IF(K286="Yes",1,2),"")),""))</f>
        <v/>
      </c>
      <c r="AU286" s="73" t="str">
        <f ca="1">IF(OR(L286="",VLOOKUP(L$1,Services!$A$1:$B$19,2,0)="Exclude"),"",IF($D286=1,IF(OR(price_limit="",price_limit="No Limit"),IF(L286="Yes",1,2),IF(SUMIFS(WhatIf!$G:$G,WhatIf!$A:$A,L$1,WhatIf!$B:$B,L286)&lt;=price_limit,IF(L286="Yes",1,2),"")),""))</f>
        <v/>
      </c>
      <c r="AV286" s="73" t="str">
        <f ca="1">IF(OR(M286="",VLOOKUP(M$1,Services!$A$1:$B$19,2,0)="Exclude"),"",IF($D286=1,IF(OR(price_limit="",price_limit="No Limit"),IF(M286="Yes",1,2),IF(SUMIFS(WhatIf!$G:$G,WhatIf!$A:$A,M$1,WhatIf!$B:$B,M286)&lt;=price_limit,IF(M286="Yes",1,2),"")),""))</f>
        <v/>
      </c>
      <c r="AW286" s="73" t="str">
        <f ca="1">IF(OR(N286="",VLOOKUP(N$1,Services!$A$1:$B$19,2,0)="Exclude"),"",IF($D286=1,IF(OR(price_limit="",price_limit="No Limit"),IF(N286="Yes",1,2),IF(SUMIFS(WhatIf!$G:$G,WhatIf!$A:$A,N$1,WhatIf!$B:$B,N286)&lt;=price_limit,IF(N286="Yes",1,2),"")),""))</f>
        <v/>
      </c>
      <c r="AX286" s="73" t="str">
        <f>IF(OR(O286="",VLOOKUP(O$1,Services!$A$1:$B$19,2,0)="Exclude"),"",IF($D286=1,IF(OR(price_limit="",price_limit="No Limit"),IF(O286="Yes",1,2),IF(SUMIFS(WhatIf!$G:$G,WhatIf!$A:$A,O$1,WhatIf!$B:$B,O286)&lt;=price_limit,IF(O286="Yes",1,2),"")),""))</f>
        <v/>
      </c>
      <c r="AY286" s="73" t="str">
        <f>IF(OR(P286="",VLOOKUP(P$1,Services!$A$1:$B$19,2,0)="Exclude"),"",IF($D286=1,IF(OR(price_limit="",price_limit="No Limit"),IF(P286="Yes",1,2),IF(SUMIFS(WhatIf!$G:$G,WhatIf!$A:$A,P$1,WhatIf!$B:$B,P286)&lt;=price_limit,IF(P286="Yes",1,2),"")),""))</f>
        <v/>
      </c>
      <c r="AZ286" s="73" t="str">
        <f>IF(OR(Q286="",VLOOKUP(Q$1,Services!$A$1:$B$19,2,0)="Exclude"),"",IF($D286=1,IF(OR(price_limit="",price_limit="No Limit"),IF(Q286="Yes",1,2),IF(SUMIFS(WhatIf!$G:$G,WhatIf!$A:$A,Q$1,WhatIf!$B:$B,Q286)&lt;=price_limit,IF(Q286="Yes",1,2),"")),""))</f>
        <v/>
      </c>
      <c r="BA286" s="73" t="str">
        <f ca="1">IF(OR(R286="",VLOOKUP(R$1,Services!$A$1:$B$19,2,0)="Exclude"),"",IF($D286=1,IF(OR(price_limit="",price_limit="No Limit"),IF(R286="Yes",1,2),IF(SUMIFS(WhatIf!$G:$G,WhatIf!$A:$A,R$1,WhatIf!$B:$B,R286)&lt;=price_limit,IF(R286="Yes",1,2),"")),""))</f>
        <v/>
      </c>
      <c r="BB286" s="73" t="str">
        <f ca="1">IF(OR(S286="",VLOOKUP(S$1,Services!$A$1:$B$19,2,0)="Exclude"),"",IF($D286=1,IF(OR(price_limit="",price_limit="No Limit"),IF(S286="Yes",1,2),IF(SUMIFS(WhatIf!$G:$G,WhatIf!$A:$A,S$1,WhatIf!$B:$B,S286)&lt;=price_limit,IF(S286="Yes",1,2),"")),""))</f>
        <v/>
      </c>
      <c r="BC286" s="73" t="str">
        <f>IF(OR(T286="",VLOOKUP(T$1,Services!$A$1:$B$19,2,0)="Exclude"),"",IF($D286=1,IF(OR(price_limit="",price_limit="No Limit"),IF(T286="Yes",1,2),IF(SUMIFS(WhatIf!$G:$G,WhatIf!$A:$A,T$1,WhatIf!$B:$B,T286)&lt;=price_limit,IF(T286="Yes",1,2),"")),""))</f>
        <v/>
      </c>
      <c r="BD286" s="73" t="str">
        <f ca="1">IF(OR(U286="",VLOOKUP(U$1,Services!$A$1:$B$19,2,0)="Exclude"),"",IF($D286=1,IF(OR(price_limit="",price_limit="No Limit"),IF(U286="Yes",1,2),IF(SUMIFS(WhatIf!$G:$G,WhatIf!$A:$A,U$1,WhatIf!$B:$B,U286)&lt;=price_limit,IF(U286="Yes",1,2),"")),""))</f>
        <v/>
      </c>
      <c r="BE286" s="3">
        <f t="shared" si="20"/>
        <v>0</v>
      </c>
      <c r="BF286" s="3">
        <f t="shared" si="21"/>
        <v>0</v>
      </c>
      <c r="BG286" s="3">
        <f>IF(MID(highlight_pick,1,1)="#",IF(INDEX(Analysis!$C$7:$E$7,1,VALUE(MID(highlight_pick,2,1)))&lt;&gt;"",IF(INDEX($A286:$BI286,1,MATCH(INDEX(Analysis!$C$7:$E$7,1,VALUE(MID(highlight_pick,2,1))),$1:$1,0))="",0,IF(INDEX($A286:$BI286,1,MATCH(INDEX(Analysis!$C$7:$E$7,1,VALUE(MID(highlight_pick,2,1))),$1:$1,0))="Yes",1,IF(ISNUMBER(SEARCH(INDEX($A286:$BI286,1,MATCH(INDEX(Analysis!$C$7:$E$7,1,VALUE(MID(highlight_pick,2,1))),$1:$1,0)),INDEX(Analysis!$C$9:$E$9,1,VALUE(MID(highlight_pick,2,1))))),2,0))),0),0)</f>
        <v>0</v>
      </c>
      <c r="BH286" s="3">
        <f>IF(MID(highlight_pick,1,1)="#",IF(INDEX(Analysis!$C$10:$E$10,1,VALUE(MID(highlight_pick,2,1)))&lt;&gt;"",IF(INDEX($A286:$BI286,1,MATCH(INDEX(Analysis!$C$10:$E$10,1,VALUE(MID(highlight_pick,2,1))),$1:$1,0))="",0,IF(INDEX($A286:$BI286,1,MATCH(INDEX(Analysis!$C$10:$E$10,1,VALUE(MID(highlight_pick,2,1))),$1:$1,0))="Yes",1,IF(ISNUMBER(SEARCH(INDEX($A286:$BI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row>
    <row r="287" spans="1:61" x14ac:dyDescent="0.3">
      <c r="A287" s="19" t="s">
        <v>61</v>
      </c>
      <c r="B287" s="4" t="s">
        <v>306</v>
      </c>
      <c r="C287" s="4" t="s">
        <v>475</v>
      </c>
      <c r="D287" s="3" t="str">
        <f t="shared" ca="1" si="18"/>
        <v/>
      </c>
      <c r="E287" s="5" t="s">
        <v>1</v>
      </c>
      <c r="F287" s="5" t="s">
        <v>530</v>
      </c>
      <c r="G287" s="5" t="s">
        <v>530</v>
      </c>
      <c r="K287" s="5" t="s">
        <v>1</v>
      </c>
      <c r="L287" s="5" t="s">
        <v>1</v>
      </c>
      <c r="M287" s="5" t="s">
        <v>1</v>
      </c>
      <c r="O287" s="6"/>
      <c r="P287" s="6"/>
      <c r="Q287" s="6"/>
      <c r="R287" s="6" t="s">
        <v>856</v>
      </c>
      <c r="S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19"/>
        <v/>
      </c>
      <c r="AN287" s="73" t="str">
        <f ca="1">IF(OR(E287="",VLOOKUP(E$1,Services!$A$1:$B$19,2,0)="Exclude"),"",IF($D287=1,IF(OR(price_limit="",price_limit="No Limit"),IF(E287="Yes",1,2),IF(SUMIFS(WhatIf!$G:$G,WhatIf!$A:$A,E$1,WhatIf!$B:$B,E287)&lt;=price_limit,IF(E287="Yes",1,2),"")),""))</f>
        <v/>
      </c>
      <c r="AO287" s="73" t="str">
        <f ca="1">IF(OR(F287="",VLOOKUP(F$1,Services!$A$1:$B$19,2,0)="Exclude"),"",IF($D287=1,IF(OR(price_limit="",price_limit="No Limit"),IF(F287="Yes",1,2),IF(SUMIFS(WhatIf!$G:$G,WhatIf!$A:$A,F$1,WhatIf!$B:$B,F287)&lt;=price_limit,IF(F287="Yes",1,2),"")),""))</f>
        <v/>
      </c>
      <c r="AP287" s="73" t="str">
        <f ca="1">IF(OR(G287="",VLOOKUP(G$1,Services!$A$1:$B$19,2,0)="Exclude"),"",IF($D287=1,IF(OR(price_limit="",price_limit="No Limit"),IF(G287="Yes",1,2),IF(SUMIFS(WhatIf!$G:$G,WhatIf!$A:$A,G$1,WhatIf!$B:$B,G287)&lt;=price_limit,IF(G287="Yes",1,2),"")),""))</f>
        <v/>
      </c>
      <c r="AQ287" s="73" t="str">
        <f>IF(OR(H287="",VLOOKUP(H$1,Services!$A$1:$B$19,2,0)="Exclude"),"",IF($D287=1,IF(OR(price_limit="",price_limit="No Limit"),IF(H287="Yes",1,2),IF(SUMIFS(WhatIf!$G:$G,WhatIf!$A:$A,H$1,WhatIf!$B:$B,H287)&lt;=price_limit,IF(H287="Yes",1,2),"")),""))</f>
        <v/>
      </c>
      <c r="AR287" s="73" t="str">
        <f>IF(OR(I287="",VLOOKUP(I$1,Services!$A$1:$B$19,2,0)="Exclude"),"",IF($D287=1,IF(OR(price_limit="",price_limit="No Limit"),IF(I287="Yes",1,2),IF(SUMIFS(WhatIf!$G:$G,WhatIf!$A:$A,I$1,WhatIf!$B:$B,I287)&lt;=price_limit,IF(I287="Yes",1,2),"")),""))</f>
        <v/>
      </c>
      <c r="AS287" s="73" t="str">
        <f>IF(OR(J287="",VLOOKUP(J$1,Services!$A$1:$B$19,2,0)="Exclude"),"",IF($D287=1,IF(OR(price_limit="",price_limit="No Limit"),IF(J287="Yes",1,2),IF(SUMIFS(WhatIf!$G:$G,WhatIf!$A:$A,J$1,WhatIf!$B:$B,J287)&lt;=price_limit,IF(J287="Yes",1,2),"")),""))</f>
        <v/>
      </c>
      <c r="AT287" s="73" t="str">
        <f ca="1">IF(OR(K287="",VLOOKUP(K$1,Services!$A$1:$B$19,2,0)="Exclude"),"",IF($D287=1,IF(OR(price_limit="",price_limit="No Limit"),IF(K287="Yes",1,2),IF(SUMIFS(WhatIf!$G:$G,WhatIf!$A:$A,K$1,WhatIf!$B:$B,K287)&lt;=price_limit,IF(K287="Yes",1,2),"")),""))</f>
        <v/>
      </c>
      <c r="AU287" s="73" t="str">
        <f ca="1">IF(OR(L287="",VLOOKUP(L$1,Services!$A$1:$B$19,2,0)="Exclude"),"",IF($D287=1,IF(OR(price_limit="",price_limit="No Limit"),IF(L287="Yes",1,2),IF(SUMIFS(WhatIf!$G:$G,WhatIf!$A:$A,L$1,WhatIf!$B:$B,L287)&lt;=price_limit,IF(L287="Yes",1,2),"")),""))</f>
        <v/>
      </c>
      <c r="AV287" s="73" t="str">
        <f ca="1">IF(OR(M287="",VLOOKUP(M$1,Services!$A$1:$B$19,2,0)="Exclude"),"",IF($D287=1,IF(OR(price_limit="",price_limit="No Limit"),IF(M287="Yes",1,2),IF(SUMIFS(WhatIf!$G:$G,WhatIf!$A:$A,M$1,WhatIf!$B:$B,M287)&lt;=price_limit,IF(M287="Yes",1,2),"")),""))</f>
        <v/>
      </c>
      <c r="AW287" s="73" t="str">
        <f>IF(OR(N287="",VLOOKUP(N$1,Services!$A$1:$B$19,2,0)="Exclude"),"",IF($D287=1,IF(OR(price_limit="",price_limit="No Limit"),IF(N287="Yes",1,2),IF(SUMIFS(WhatIf!$G:$G,WhatIf!$A:$A,N$1,WhatIf!$B:$B,N287)&lt;=price_limit,IF(N287="Yes",1,2),"")),""))</f>
        <v/>
      </c>
      <c r="AX287" s="73" t="str">
        <f>IF(OR(O287="",VLOOKUP(O$1,Services!$A$1:$B$19,2,0)="Exclude"),"",IF($D287=1,IF(OR(price_limit="",price_limit="No Limit"),IF(O287="Yes",1,2),IF(SUMIFS(WhatIf!$G:$G,WhatIf!$A:$A,O$1,WhatIf!$B:$B,O287)&lt;=price_limit,IF(O287="Yes",1,2),"")),""))</f>
        <v/>
      </c>
      <c r="AY287" s="73" t="str">
        <f>IF(OR(P287="",VLOOKUP(P$1,Services!$A$1:$B$19,2,0)="Exclude"),"",IF($D287=1,IF(OR(price_limit="",price_limit="No Limit"),IF(P287="Yes",1,2),IF(SUMIFS(WhatIf!$G:$G,WhatIf!$A:$A,P$1,WhatIf!$B:$B,P287)&lt;=price_limit,IF(P287="Yes",1,2),"")),""))</f>
        <v/>
      </c>
      <c r="AZ287" s="73" t="str">
        <f>IF(OR(Q287="",VLOOKUP(Q$1,Services!$A$1:$B$19,2,0)="Exclude"),"",IF($D287=1,IF(OR(price_limit="",price_limit="No Limit"),IF(Q287="Yes",1,2),IF(SUMIFS(WhatIf!$G:$G,WhatIf!$A:$A,Q$1,WhatIf!$B:$B,Q287)&lt;=price_limit,IF(Q287="Yes",1,2),"")),""))</f>
        <v/>
      </c>
      <c r="BA287" s="73" t="str">
        <f ca="1">IF(OR(R287="",VLOOKUP(R$1,Services!$A$1:$B$19,2,0)="Exclude"),"",IF($D287=1,IF(OR(price_limit="",price_limit="No Limit"),IF(R287="Yes",1,2),IF(SUMIFS(WhatIf!$G:$G,WhatIf!$A:$A,R$1,WhatIf!$B:$B,R287)&lt;=price_limit,IF(R287="Yes",1,2),"")),""))</f>
        <v/>
      </c>
      <c r="BB287" s="73" t="str">
        <f ca="1">IF(OR(S287="",VLOOKUP(S$1,Services!$A$1:$B$19,2,0)="Exclude"),"",IF($D287=1,IF(OR(price_limit="",price_limit="No Limit"),IF(S287="Yes",1,2),IF(SUMIFS(WhatIf!$G:$G,WhatIf!$A:$A,S$1,WhatIf!$B:$B,S287)&lt;=price_limit,IF(S287="Yes",1,2),"")),""))</f>
        <v/>
      </c>
      <c r="BC287" s="73" t="str">
        <f>IF(OR(T287="",VLOOKUP(T$1,Services!$A$1:$B$19,2,0)="Exclude"),"",IF($D287=1,IF(OR(price_limit="",price_limit="No Limit"),IF(T287="Yes",1,2),IF(SUMIFS(WhatIf!$G:$G,WhatIf!$A:$A,T$1,WhatIf!$B:$B,T287)&lt;=price_limit,IF(T287="Yes",1,2),"")),""))</f>
        <v/>
      </c>
      <c r="BD287" s="73" t="str">
        <f>IF(OR(U287="",VLOOKUP(U$1,Services!$A$1:$B$19,2,0)="Exclude"),"",IF($D287=1,IF(OR(price_limit="",price_limit="No Limit"),IF(U287="Yes",1,2),IF(SUMIFS(WhatIf!$G:$G,WhatIf!$A:$A,U$1,WhatIf!$B:$B,U287)&lt;=price_limit,IF(U287="Yes",1,2),"")),""))</f>
        <v/>
      </c>
      <c r="BE287" s="3">
        <f t="shared" si="20"/>
        <v>0</v>
      </c>
      <c r="BF287" s="3">
        <f t="shared" si="21"/>
        <v>0</v>
      </c>
      <c r="BG287" s="3">
        <f>IF(MID(highlight_pick,1,1)="#",IF(INDEX(Analysis!$C$7:$E$7,1,VALUE(MID(highlight_pick,2,1)))&lt;&gt;"",IF(INDEX($A287:$BI287,1,MATCH(INDEX(Analysis!$C$7:$E$7,1,VALUE(MID(highlight_pick,2,1))),$1:$1,0))="",0,IF(INDEX($A287:$BI287,1,MATCH(INDEX(Analysis!$C$7:$E$7,1,VALUE(MID(highlight_pick,2,1))),$1:$1,0))="Yes",1,IF(ISNUMBER(SEARCH(INDEX($A287:$BI287,1,MATCH(INDEX(Analysis!$C$7:$E$7,1,VALUE(MID(highlight_pick,2,1))),$1:$1,0)),INDEX(Analysis!$C$9:$E$9,1,VALUE(MID(highlight_pick,2,1))))),2,0))),0),0)</f>
        <v>0</v>
      </c>
      <c r="BH287" s="3">
        <f>IF(MID(highlight_pick,1,1)="#",IF(INDEX(Analysis!$C$10:$E$10,1,VALUE(MID(highlight_pick,2,1)))&lt;&gt;"",IF(INDEX($A287:$BI287,1,MATCH(INDEX(Analysis!$C$10:$E$10,1,VALUE(MID(highlight_pick,2,1))),$1:$1,0))="",0,IF(INDEX($A287:$BI287,1,MATCH(INDEX(Analysis!$C$10:$E$10,1,VALUE(MID(highlight_pick,2,1))),$1:$1,0))="Yes",1,IF(ISNUMBER(SEARCH(INDEX($A287:$BI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row>
    <row r="288" spans="1:61" x14ac:dyDescent="0.3">
      <c r="A288" s="19" t="s">
        <v>642</v>
      </c>
      <c r="C288" s="4" t="s">
        <v>214</v>
      </c>
      <c r="D288" s="3" t="str">
        <f t="shared" ca="1" si="18"/>
        <v/>
      </c>
      <c r="F288" s="5" t="s">
        <v>551</v>
      </c>
      <c r="G288" s="5" t="s">
        <v>551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19"/>
        <v/>
      </c>
      <c r="AN288" s="73" t="str">
        <f>IF(OR(E288="",VLOOKUP(E$1,Services!$A$1:$B$19,2,0)="Exclude"),"",IF($D288=1,IF(OR(price_limit="",price_limit="No Limit"),IF(E288="Yes",1,2),IF(SUMIFS(WhatIf!$G:$G,WhatIf!$A:$A,E$1,WhatIf!$B:$B,E288)&lt;=price_limit,IF(E288="Yes",1,2),"")),""))</f>
        <v/>
      </c>
      <c r="AO288" s="73" t="str">
        <f ca="1">IF(OR(F288="",VLOOKUP(F$1,Services!$A$1:$B$19,2,0)="Exclude"),"",IF($D288=1,IF(OR(price_limit="",price_limit="No Limit"),IF(F288="Yes",1,2),IF(SUMIFS(WhatIf!$G:$G,WhatIf!$A:$A,F$1,WhatIf!$B:$B,F288)&lt;=price_limit,IF(F288="Yes",1,2),"")),""))</f>
        <v/>
      </c>
      <c r="AP288" s="73" t="str">
        <f ca="1">IF(OR(G288="",VLOOKUP(G$1,Services!$A$1:$B$19,2,0)="Exclude"),"",IF($D288=1,IF(OR(price_limit="",price_limit="No Limit"),IF(G288="Yes",1,2),IF(SUMIFS(WhatIf!$G:$G,WhatIf!$A:$A,G$1,WhatIf!$B:$B,G288)&lt;=price_limit,IF(G288="Yes",1,2),"")),""))</f>
        <v/>
      </c>
      <c r="AQ288" s="73" t="str">
        <f>IF(OR(H288="",VLOOKUP(H$1,Services!$A$1:$B$19,2,0)="Exclude"),"",IF($D288=1,IF(OR(price_limit="",price_limit="No Limit"),IF(H288="Yes",1,2),IF(SUMIFS(WhatIf!$G:$G,WhatIf!$A:$A,H$1,WhatIf!$B:$B,H288)&lt;=price_limit,IF(H288="Yes",1,2),"")),""))</f>
        <v/>
      </c>
      <c r="AR288" s="73" t="str">
        <f>IF(OR(I288="",VLOOKUP(I$1,Services!$A$1:$B$19,2,0)="Exclude"),"",IF($D288=1,IF(OR(price_limit="",price_limit="No Limit"),IF(I288="Yes",1,2),IF(SUMIFS(WhatIf!$G:$G,WhatIf!$A:$A,I$1,WhatIf!$B:$B,I288)&lt;=price_limit,IF(I288="Yes",1,2),"")),""))</f>
        <v/>
      </c>
      <c r="AS288" s="73" t="str">
        <f>IF(OR(J288="",VLOOKUP(J$1,Services!$A$1:$B$19,2,0)="Exclude"),"",IF($D288=1,IF(OR(price_limit="",price_limit="No Limit"),IF(J288="Yes",1,2),IF(SUMIFS(WhatIf!$G:$G,WhatIf!$A:$A,J$1,WhatIf!$B:$B,J288)&lt;=price_limit,IF(J288="Yes",1,2),"")),""))</f>
        <v/>
      </c>
      <c r="AT288" s="73" t="str">
        <f>IF(OR(K288="",VLOOKUP(K$1,Services!$A$1:$B$19,2,0)="Exclude"),"",IF($D288=1,IF(OR(price_limit="",price_limit="No Limit"),IF(K288="Yes",1,2),IF(SUMIFS(WhatIf!$G:$G,WhatIf!$A:$A,K$1,WhatIf!$B:$B,K288)&lt;=price_limit,IF(K288="Yes",1,2),"")),""))</f>
        <v/>
      </c>
      <c r="AU288" s="73" t="str">
        <f>IF(OR(L288="",VLOOKUP(L$1,Services!$A$1:$B$19,2,0)="Exclude"),"",IF($D288=1,IF(OR(price_limit="",price_limit="No Limit"),IF(L288="Yes",1,2),IF(SUMIFS(WhatIf!$G:$G,WhatIf!$A:$A,L$1,WhatIf!$B:$B,L288)&lt;=price_limit,IF(L288="Yes",1,2),"")),""))</f>
        <v/>
      </c>
      <c r="AV288" s="73" t="str">
        <f>IF(OR(M288="",VLOOKUP(M$1,Services!$A$1:$B$19,2,0)="Exclude"),"",IF($D288=1,IF(OR(price_limit="",price_limit="No Limit"),IF(M288="Yes",1,2),IF(SUMIFS(WhatIf!$G:$G,WhatIf!$A:$A,M$1,WhatIf!$B:$B,M288)&lt;=price_limit,IF(M288="Yes",1,2),"")),""))</f>
        <v/>
      </c>
      <c r="AW288" s="73" t="str">
        <f>IF(OR(N288="",VLOOKUP(N$1,Services!$A$1:$B$19,2,0)="Exclude"),"",IF($D288=1,IF(OR(price_limit="",price_limit="No Limit"),IF(N288="Yes",1,2),IF(SUMIFS(WhatIf!$G:$G,WhatIf!$A:$A,N$1,WhatIf!$B:$B,N288)&lt;=price_limit,IF(N288="Yes",1,2),"")),""))</f>
        <v/>
      </c>
      <c r="AX288" s="73" t="str">
        <f>IF(OR(O288="",VLOOKUP(O$1,Services!$A$1:$B$19,2,0)="Exclude"),"",IF($D288=1,IF(OR(price_limit="",price_limit="No Limit"),IF(O288="Yes",1,2),IF(SUMIFS(WhatIf!$G:$G,WhatIf!$A:$A,O$1,WhatIf!$B:$B,O288)&lt;=price_limit,IF(O288="Yes",1,2),"")),""))</f>
        <v/>
      </c>
      <c r="AY288" s="73" t="str">
        <f>IF(OR(P288="",VLOOKUP(P$1,Services!$A$1:$B$19,2,0)="Exclude"),"",IF($D288=1,IF(OR(price_limit="",price_limit="No Limit"),IF(P288="Yes",1,2),IF(SUMIFS(WhatIf!$G:$G,WhatIf!$A:$A,P$1,WhatIf!$B:$B,P288)&lt;=price_limit,IF(P288="Yes",1,2),"")),""))</f>
        <v/>
      </c>
      <c r="AZ288" s="73" t="str">
        <f>IF(OR(Q288="",VLOOKUP(Q$1,Services!$A$1:$B$19,2,0)="Exclude"),"",IF($D288=1,IF(OR(price_limit="",price_limit="No Limit"),IF(Q288="Yes",1,2),IF(SUMIFS(WhatIf!$G:$G,WhatIf!$A:$A,Q$1,WhatIf!$B:$B,Q288)&lt;=price_limit,IF(Q288="Yes",1,2),"")),""))</f>
        <v/>
      </c>
      <c r="BA288" s="73" t="str">
        <f>IF(OR(R288="",VLOOKUP(R$1,Services!$A$1:$B$19,2,0)="Exclude"),"",IF($D288=1,IF(OR(price_limit="",price_limit="No Limit"),IF(R288="Yes",1,2),IF(SUMIFS(WhatIf!$G:$G,WhatIf!$A:$A,R$1,WhatIf!$B:$B,R288)&lt;=price_limit,IF(R288="Yes",1,2),"")),""))</f>
        <v/>
      </c>
      <c r="BB288" s="73" t="str">
        <f>IF(OR(S288="",VLOOKUP(S$1,Services!$A$1:$B$19,2,0)="Exclude"),"",IF($D288=1,IF(OR(price_limit="",price_limit="No Limit"),IF(S288="Yes",1,2),IF(SUMIFS(WhatIf!$G:$G,WhatIf!$A:$A,S$1,WhatIf!$B:$B,S288)&lt;=price_limit,IF(S288="Yes",1,2),"")),""))</f>
        <v/>
      </c>
      <c r="BC288" s="73" t="str">
        <f>IF(OR(T288="",VLOOKUP(T$1,Services!$A$1:$B$19,2,0)="Exclude"),"",IF($D288=1,IF(OR(price_limit="",price_limit="No Limit"),IF(T288="Yes",1,2),IF(SUMIFS(WhatIf!$G:$G,WhatIf!$A:$A,T$1,WhatIf!$B:$B,T288)&lt;=price_limit,IF(T288="Yes",1,2),"")),""))</f>
        <v/>
      </c>
      <c r="BD288" s="73" t="str">
        <f>IF(OR(U288="",VLOOKUP(U$1,Services!$A$1:$B$19,2,0)="Exclude"),"",IF($D288=1,IF(OR(price_limit="",price_limit="No Limit"),IF(U288="Yes",1,2),IF(SUMIFS(WhatIf!$G:$G,WhatIf!$A:$A,U$1,WhatIf!$B:$B,U288)&lt;=price_limit,IF(U288="Yes",1,2),"")),""))</f>
        <v/>
      </c>
      <c r="BE288" s="3">
        <f t="shared" si="20"/>
        <v>0</v>
      </c>
      <c r="BF288" s="3">
        <f t="shared" si="21"/>
        <v>0</v>
      </c>
      <c r="BG288" s="3">
        <f>IF(MID(highlight_pick,1,1)="#",IF(INDEX(Analysis!$C$7:$E$7,1,VALUE(MID(highlight_pick,2,1)))&lt;&gt;"",IF(INDEX($A288:$BI288,1,MATCH(INDEX(Analysis!$C$7:$E$7,1,VALUE(MID(highlight_pick,2,1))),$1:$1,0))="",0,IF(INDEX($A288:$BI288,1,MATCH(INDEX(Analysis!$C$7:$E$7,1,VALUE(MID(highlight_pick,2,1))),$1:$1,0))="Yes",1,IF(ISNUMBER(SEARCH(INDEX($A288:$BI288,1,MATCH(INDEX(Analysis!$C$7:$E$7,1,VALUE(MID(highlight_pick,2,1))),$1:$1,0)),INDEX(Analysis!$C$9:$E$9,1,VALUE(MID(highlight_pick,2,1))))),2,0))),0),0)</f>
        <v>0</v>
      </c>
      <c r="BH288" s="3">
        <f>IF(MID(highlight_pick,1,1)="#",IF(INDEX(Analysis!$C$10:$E$10,1,VALUE(MID(highlight_pick,2,1)))&lt;&gt;"",IF(INDEX($A288:$BI288,1,MATCH(INDEX(Analysis!$C$10:$E$10,1,VALUE(MID(highlight_pick,2,1))),$1:$1,0))="",0,IF(INDEX($A288:$BI288,1,MATCH(INDEX(Analysis!$C$10:$E$10,1,VALUE(MID(highlight_pick,2,1))),$1:$1,0))="Yes",1,IF(ISNUMBER(SEARCH(INDEX($A288:$BI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row>
    <row r="289" spans="1:61" x14ac:dyDescent="0.3">
      <c r="A289" s="19" t="s">
        <v>212</v>
      </c>
      <c r="B289" s="4" t="s">
        <v>247</v>
      </c>
      <c r="C289" s="4" t="s">
        <v>214</v>
      </c>
      <c r="D289" s="3" t="str">
        <f t="shared" ca="1" si="18"/>
        <v/>
      </c>
      <c r="F289" s="5" t="s">
        <v>551</v>
      </c>
      <c r="G289" s="5" t="s">
        <v>551</v>
      </c>
      <c r="H289" s="5" t="s">
        <v>293</v>
      </c>
      <c r="I289" s="5" t="s">
        <v>293</v>
      </c>
      <c r="J289" s="5" t="s">
        <v>293</v>
      </c>
      <c r="K289" s="5" t="s">
        <v>293</v>
      </c>
      <c r="L289" s="5" t="s">
        <v>293</v>
      </c>
      <c r="M289" s="5" t="s">
        <v>293</v>
      </c>
      <c r="N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19"/>
        <v/>
      </c>
      <c r="AN289" s="73" t="str">
        <f>IF(OR(E289="",VLOOKUP(E$1,Services!$A$1:$B$19,2,0)="Exclude"),"",IF($D289=1,IF(OR(price_limit="",price_limit="No Limit"),IF(E289="Yes",1,2),IF(SUMIFS(WhatIf!$G:$G,WhatIf!$A:$A,E$1,WhatIf!$B:$B,E289)&lt;=price_limit,IF(E289="Yes",1,2),"")),""))</f>
        <v/>
      </c>
      <c r="AO289" s="73" t="str">
        <f ca="1">IF(OR(F289="",VLOOKUP(F$1,Services!$A$1:$B$19,2,0)="Exclude"),"",IF($D289=1,IF(OR(price_limit="",price_limit="No Limit"),IF(F289="Yes",1,2),IF(SUMIFS(WhatIf!$G:$G,WhatIf!$A:$A,F$1,WhatIf!$B:$B,F289)&lt;=price_limit,IF(F289="Yes",1,2),"")),""))</f>
        <v/>
      </c>
      <c r="AP289" s="73" t="str">
        <f ca="1">IF(OR(G289="",VLOOKUP(G$1,Services!$A$1:$B$19,2,0)="Exclude"),"",IF($D289=1,IF(OR(price_limit="",price_limit="No Limit"),IF(G289="Yes",1,2),IF(SUMIFS(WhatIf!$G:$G,WhatIf!$A:$A,G$1,WhatIf!$B:$B,G289)&lt;=price_limit,IF(G289="Yes",1,2),"")),""))</f>
        <v/>
      </c>
      <c r="AQ289" s="73" t="str">
        <f ca="1">IF(OR(H289="",VLOOKUP(H$1,Services!$A$1:$B$19,2,0)="Exclude"),"",IF($D289=1,IF(OR(price_limit="",price_limit="No Limit"),IF(H289="Yes",1,2),IF(SUMIFS(WhatIf!$G:$G,WhatIf!$A:$A,H$1,WhatIf!$B:$B,H289)&lt;=price_limit,IF(H289="Yes",1,2),"")),""))</f>
        <v/>
      </c>
      <c r="AR289" s="73" t="str">
        <f ca="1">IF(OR(I289="",VLOOKUP(I$1,Services!$A$1:$B$19,2,0)="Exclude"),"",IF($D289=1,IF(OR(price_limit="",price_limit="No Limit"),IF(I289="Yes",1,2),IF(SUMIFS(WhatIf!$G:$G,WhatIf!$A:$A,I$1,WhatIf!$B:$B,I289)&lt;=price_limit,IF(I289="Yes",1,2),"")),""))</f>
        <v/>
      </c>
      <c r="AS289" s="73" t="str">
        <f ca="1">IF(OR(J289="",VLOOKUP(J$1,Services!$A$1:$B$19,2,0)="Exclude"),"",IF($D289=1,IF(OR(price_limit="",price_limit="No Limit"),IF(J289="Yes",1,2),IF(SUMIFS(WhatIf!$G:$G,WhatIf!$A:$A,J$1,WhatIf!$B:$B,J289)&lt;=price_limit,IF(J289="Yes",1,2),"")),""))</f>
        <v/>
      </c>
      <c r="AT289" s="73" t="str">
        <f ca="1">IF(OR(K289="",VLOOKUP(K$1,Services!$A$1:$B$19,2,0)="Exclude"),"",IF($D289=1,IF(OR(price_limit="",price_limit="No Limit"),IF(K289="Yes",1,2),IF(SUMIFS(WhatIf!$G:$G,WhatIf!$A:$A,K$1,WhatIf!$B:$B,K289)&lt;=price_limit,IF(K289="Yes",1,2),"")),""))</f>
        <v/>
      </c>
      <c r="AU289" s="73" t="str">
        <f ca="1">IF(OR(L289="",VLOOKUP(L$1,Services!$A$1:$B$19,2,0)="Exclude"),"",IF($D289=1,IF(OR(price_limit="",price_limit="No Limit"),IF(L289="Yes",1,2),IF(SUMIFS(WhatIf!$G:$G,WhatIf!$A:$A,L$1,WhatIf!$B:$B,L289)&lt;=price_limit,IF(L289="Yes",1,2),"")),""))</f>
        <v/>
      </c>
      <c r="AV289" s="73" t="str">
        <f ca="1">IF(OR(M289="",VLOOKUP(M$1,Services!$A$1:$B$19,2,0)="Exclude"),"",IF($D289=1,IF(OR(price_limit="",price_limit="No Limit"),IF(M289="Yes",1,2),IF(SUMIFS(WhatIf!$G:$G,WhatIf!$A:$A,M$1,WhatIf!$B:$B,M289)&lt;=price_limit,IF(M289="Yes",1,2),"")),""))</f>
        <v/>
      </c>
      <c r="AW289" s="73" t="str">
        <f ca="1">IF(OR(N289="",VLOOKUP(N$1,Services!$A$1:$B$19,2,0)="Exclude"),"",IF($D289=1,IF(OR(price_limit="",price_limit="No Limit"),IF(N289="Yes",1,2),IF(SUMIFS(WhatIf!$G:$G,WhatIf!$A:$A,N$1,WhatIf!$B:$B,N289)&lt;=price_limit,IF(N289="Yes",1,2),"")),""))</f>
        <v/>
      </c>
      <c r="AX289" s="73" t="str">
        <f>IF(OR(O289="",VLOOKUP(O$1,Services!$A$1:$B$19,2,0)="Exclude"),"",IF($D289=1,IF(OR(price_limit="",price_limit="No Limit"),IF(O289="Yes",1,2),IF(SUMIFS(WhatIf!$G:$G,WhatIf!$A:$A,O$1,WhatIf!$B:$B,O289)&lt;=price_limit,IF(O289="Yes",1,2),"")),""))</f>
        <v/>
      </c>
      <c r="AY289" s="73" t="str">
        <f>IF(OR(P289="",VLOOKUP(P$1,Services!$A$1:$B$19,2,0)="Exclude"),"",IF($D289=1,IF(OR(price_limit="",price_limit="No Limit"),IF(P289="Yes",1,2),IF(SUMIFS(WhatIf!$G:$G,WhatIf!$A:$A,P$1,WhatIf!$B:$B,P289)&lt;=price_limit,IF(P289="Yes",1,2),"")),""))</f>
        <v/>
      </c>
      <c r="AZ289" s="73" t="str">
        <f>IF(OR(Q289="",VLOOKUP(Q$1,Services!$A$1:$B$19,2,0)="Exclude"),"",IF($D289=1,IF(OR(price_limit="",price_limit="No Limit"),IF(Q289="Yes",1,2),IF(SUMIFS(WhatIf!$G:$G,WhatIf!$A:$A,Q$1,WhatIf!$B:$B,Q289)&lt;=price_limit,IF(Q289="Yes",1,2),"")),""))</f>
        <v/>
      </c>
      <c r="BA289" s="73" t="str">
        <f>IF(OR(R289="",VLOOKUP(R$1,Services!$A$1:$B$19,2,0)="Exclude"),"",IF($D289=1,IF(OR(price_limit="",price_limit="No Limit"),IF(R289="Yes",1,2),IF(SUMIFS(WhatIf!$G:$G,WhatIf!$A:$A,R$1,WhatIf!$B:$B,R289)&lt;=price_limit,IF(R289="Yes",1,2),"")),""))</f>
        <v/>
      </c>
      <c r="BB289" s="73" t="str">
        <f>IF(OR(S289="",VLOOKUP(S$1,Services!$A$1:$B$19,2,0)="Exclude"),"",IF($D289=1,IF(OR(price_limit="",price_limit="No Limit"),IF(S289="Yes",1,2),IF(SUMIFS(WhatIf!$G:$G,WhatIf!$A:$A,S$1,WhatIf!$B:$B,S289)&lt;=price_limit,IF(S289="Yes",1,2),"")),""))</f>
        <v/>
      </c>
      <c r="BC289" s="73" t="str">
        <f>IF(OR(T289="",VLOOKUP(T$1,Services!$A$1:$B$19,2,0)="Exclude"),"",IF($D289=1,IF(OR(price_limit="",price_limit="No Limit"),IF(T289="Yes",1,2),IF(SUMIFS(WhatIf!$G:$G,WhatIf!$A:$A,T$1,WhatIf!$B:$B,T289)&lt;=price_limit,IF(T289="Yes",1,2),"")),""))</f>
        <v/>
      </c>
      <c r="BD289" s="73" t="str">
        <f>IF(OR(U289="",VLOOKUP(U$1,Services!$A$1:$B$19,2,0)="Exclude"),"",IF($D289=1,IF(OR(price_limit="",price_limit="No Limit"),IF(U289="Yes",1,2),IF(SUMIFS(WhatIf!$G:$G,WhatIf!$A:$A,U$1,WhatIf!$B:$B,U289)&lt;=price_limit,IF(U289="Yes",1,2),"")),""))</f>
        <v/>
      </c>
      <c r="BE289" s="3">
        <f t="shared" si="20"/>
        <v>0</v>
      </c>
      <c r="BF289" s="3">
        <f t="shared" si="21"/>
        <v>0</v>
      </c>
      <c r="BG289" s="3">
        <f>IF(MID(highlight_pick,1,1)="#",IF(INDEX(Analysis!$C$7:$E$7,1,VALUE(MID(highlight_pick,2,1)))&lt;&gt;"",IF(INDEX($A289:$BI289,1,MATCH(INDEX(Analysis!$C$7:$E$7,1,VALUE(MID(highlight_pick,2,1))),$1:$1,0))="",0,IF(INDEX($A289:$BI289,1,MATCH(INDEX(Analysis!$C$7:$E$7,1,VALUE(MID(highlight_pick,2,1))),$1:$1,0))="Yes",1,IF(ISNUMBER(SEARCH(INDEX($A289:$BI289,1,MATCH(INDEX(Analysis!$C$7:$E$7,1,VALUE(MID(highlight_pick,2,1))),$1:$1,0)),INDEX(Analysis!$C$9:$E$9,1,VALUE(MID(highlight_pick,2,1))))),2,0))),0),0)</f>
        <v>0</v>
      </c>
      <c r="BH289" s="3">
        <f>IF(MID(highlight_pick,1,1)="#",IF(INDEX(Analysis!$C$10:$E$10,1,VALUE(MID(highlight_pick,2,1)))&lt;&gt;"",IF(INDEX($A289:$BI289,1,MATCH(INDEX(Analysis!$C$10:$E$10,1,VALUE(MID(highlight_pick,2,1))),$1:$1,0))="",0,IF(INDEX($A289:$BI289,1,MATCH(INDEX(Analysis!$C$10:$E$10,1,VALUE(MID(highlight_pick,2,1))),$1:$1,0))="Yes",1,IF(ISNUMBER(SEARCH(INDEX($A289:$BI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row>
    <row r="290" spans="1:61" x14ac:dyDescent="0.3">
      <c r="A290" s="19" t="s">
        <v>281</v>
      </c>
      <c r="B290" s="4" t="s">
        <v>247</v>
      </c>
      <c r="C290" s="4" t="s">
        <v>214</v>
      </c>
      <c r="D290" s="3" t="str">
        <f t="shared" ca="1" si="18"/>
        <v/>
      </c>
      <c r="F290" s="5" t="s">
        <v>551</v>
      </c>
      <c r="G290" s="5" t="s">
        <v>551</v>
      </c>
      <c r="H290" s="5" t="s">
        <v>293</v>
      </c>
      <c r="I290" s="5" t="s">
        <v>293</v>
      </c>
      <c r="J290" s="5" t="s">
        <v>293</v>
      </c>
      <c r="K290" s="5" t="s">
        <v>293</v>
      </c>
      <c r="L290" s="5" t="s">
        <v>293</v>
      </c>
      <c r="M290" s="5" t="s">
        <v>293</v>
      </c>
      <c r="N290" s="5" t="s">
        <v>1</v>
      </c>
      <c r="R290" s="5" t="s">
        <v>861</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19"/>
        <v/>
      </c>
      <c r="AN290" s="73" t="str">
        <f>IF(OR(E290="",VLOOKUP(E$1,Services!$A$1:$B$19,2,0)="Exclude"),"",IF($D290=1,IF(OR(price_limit="",price_limit="No Limit"),IF(E290="Yes",1,2),IF(SUMIFS(WhatIf!$G:$G,WhatIf!$A:$A,E$1,WhatIf!$B:$B,E290)&lt;=price_limit,IF(E290="Yes",1,2),"")),""))</f>
        <v/>
      </c>
      <c r="AO290" s="73" t="str">
        <f ca="1">IF(OR(F290="",VLOOKUP(F$1,Services!$A$1:$B$19,2,0)="Exclude"),"",IF($D290=1,IF(OR(price_limit="",price_limit="No Limit"),IF(F290="Yes",1,2),IF(SUMIFS(WhatIf!$G:$G,WhatIf!$A:$A,F$1,WhatIf!$B:$B,F290)&lt;=price_limit,IF(F290="Yes",1,2),"")),""))</f>
        <v/>
      </c>
      <c r="AP290" s="73" t="str">
        <f ca="1">IF(OR(G290="",VLOOKUP(G$1,Services!$A$1:$B$19,2,0)="Exclude"),"",IF($D290=1,IF(OR(price_limit="",price_limit="No Limit"),IF(G290="Yes",1,2),IF(SUMIFS(WhatIf!$G:$G,WhatIf!$A:$A,G$1,WhatIf!$B:$B,G290)&lt;=price_limit,IF(G290="Yes",1,2),"")),""))</f>
        <v/>
      </c>
      <c r="AQ290" s="73" t="str">
        <f ca="1">IF(OR(H290="",VLOOKUP(H$1,Services!$A$1:$B$19,2,0)="Exclude"),"",IF($D290=1,IF(OR(price_limit="",price_limit="No Limit"),IF(H290="Yes",1,2),IF(SUMIFS(WhatIf!$G:$G,WhatIf!$A:$A,H$1,WhatIf!$B:$B,H290)&lt;=price_limit,IF(H290="Yes",1,2),"")),""))</f>
        <v/>
      </c>
      <c r="AR290" s="73" t="str">
        <f ca="1">IF(OR(I290="",VLOOKUP(I$1,Services!$A$1:$B$19,2,0)="Exclude"),"",IF($D290=1,IF(OR(price_limit="",price_limit="No Limit"),IF(I290="Yes",1,2),IF(SUMIFS(WhatIf!$G:$G,WhatIf!$A:$A,I$1,WhatIf!$B:$B,I290)&lt;=price_limit,IF(I290="Yes",1,2),"")),""))</f>
        <v/>
      </c>
      <c r="AS290" s="73" t="str">
        <f ca="1">IF(OR(J290="",VLOOKUP(J$1,Services!$A$1:$B$19,2,0)="Exclude"),"",IF($D290=1,IF(OR(price_limit="",price_limit="No Limit"),IF(J290="Yes",1,2),IF(SUMIFS(WhatIf!$G:$G,WhatIf!$A:$A,J$1,WhatIf!$B:$B,J290)&lt;=price_limit,IF(J290="Yes",1,2),"")),""))</f>
        <v/>
      </c>
      <c r="AT290" s="73" t="str">
        <f ca="1">IF(OR(K290="",VLOOKUP(K$1,Services!$A$1:$B$19,2,0)="Exclude"),"",IF($D290=1,IF(OR(price_limit="",price_limit="No Limit"),IF(K290="Yes",1,2),IF(SUMIFS(WhatIf!$G:$G,WhatIf!$A:$A,K$1,WhatIf!$B:$B,K290)&lt;=price_limit,IF(K290="Yes",1,2),"")),""))</f>
        <v/>
      </c>
      <c r="AU290" s="73" t="str">
        <f ca="1">IF(OR(L290="",VLOOKUP(L$1,Services!$A$1:$B$19,2,0)="Exclude"),"",IF($D290=1,IF(OR(price_limit="",price_limit="No Limit"),IF(L290="Yes",1,2),IF(SUMIFS(WhatIf!$G:$G,WhatIf!$A:$A,L$1,WhatIf!$B:$B,L290)&lt;=price_limit,IF(L290="Yes",1,2),"")),""))</f>
        <v/>
      </c>
      <c r="AV290" s="73" t="str">
        <f ca="1">IF(OR(M290="",VLOOKUP(M$1,Services!$A$1:$B$19,2,0)="Exclude"),"",IF($D290=1,IF(OR(price_limit="",price_limit="No Limit"),IF(M290="Yes",1,2),IF(SUMIFS(WhatIf!$G:$G,WhatIf!$A:$A,M$1,WhatIf!$B:$B,M290)&lt;=price_limit,IF(M290="Yes",1,2),"")),""))</f>
        <v/>
      </c>
      <c r="AW290" s="73" t="str">
        <f ca="1">IF(OR(N290="",VLOOKUP(N$1,Services!$A$1:$B$19,2,0)="Exclude"),"",IF($D290=1,IF(OR(price_limit="",price_limit="No Limit"),IF(N290="Yes",1,2),IF(SUMIFS(WhatIf!$G:$G,WhatIf!$A:$A,N$1,WhatIf!$B:$B,N290)&lt;=price_limit,IF(N290="Yes",1,2),"")),""))</f>
        <v/>
      </c>
      <c r="AX290" s="73" t="str">
        <f>IF(OR(O290="",VLOOKUP(O$1,Services!$A$1:$B$19,2,0)="Exclude"),"",IF($D290=1,IF(OR(price_limit="",price_limit="No Limit"),IF(O290="Yes",1,2),IF(SUMIFS(WhatIf!$G:$G,WhatIf!$A:$A,O$1,WhatIf!$B:$B,O290)&lt;=price_limit,IF(O290="Yes",1,2),"")),""))</f>
        <v/>
      </c>
      <c r="AY290" s="73" t="str">
        <f>IF(OR(P290="",VLOOKUP(P$1,Services!$A$1:$B$19,2,0)="Exclude"),"",IF($D290=1,IF(OR(price_limit="",price_limit="No Limit"),IF(P290="Yes",1,2),IF(SUMIFS(WhatIf!$G:$G,WhatIf!$A:$A,P$1,WhatIf!$B:$B,P290)&lt;=price_limit,IF(P290="Yes",1,2),"")),""))</f>
        <v/>
      </c>
      <c r="AZ290" s="73" t="str">
        <f>IF(OR(Q290="",VLOOKUP(Q$1,Services!$A$1:$B$19,2,0)="Exclude"),"",IF($D290=1,IF(OR(price_limit="",price_limit="No Limit"),IF(Q290="Yes",1,2),IF(SUMIFS(WhatIf!$G:$G,WhatIf!$A:$A,Q$1,WhatIf!$B:$B,Q290)&lt;=price_limit,IF(Q290="Yes",1,2),"")),""))</f>
        <v/>
      </c>
      <c r="BA290" s="73" t="str">
        <f ca="1">IF(OR(R290="",VLOOKUP(R$1,Services!$A$1:$B$19,2,0)="Exclude"),"",IF($D290=1,IF(OR(price_limit="",price_limit="No Limit"),IF(R290="Yes",1,2),IF(SUMIFS(WhatIf!$G:$G,WhatIf!$A:$A,R$1,WhatIf!$B:$B,R290)&lt;=price_limit,IF(R290="Yes",1,2),"")),""))</f>
        <v/>
      </c>
      <c r="BB290" s="73" t="str">
        <f>IF(OR(S290="",VLOOKUP(S$1,Services!$A$1:$B$19,2,0)="Exclude"),"",IF($D290=1,IF(OR(price_limit="",price_limit="No Limit"),IF(S290="Yes",1,2),IF(SUMIFS(WhatIf!$G:$G,WhatIf!$A:$A,S$1,WhatIf!$B:$B,S290)&lt;=price_limit,IF(S290="Yes",1,2),"")),""))</f>
        <v/>
      </c>
      <c r="BC290" s="73" t="str">
        <f>IF(OR(T290="",VLOOKUP(T$1,Services!$A$1:$B$19,2,0)="Exclude"),"",IF($D290=1,IF(OR(price_limit="",price_limit="No Limit"),IF(T290="Yes",1,2),IF(SUMIFS(WhatIf!$G:$G,WhatIf!$A:$A,T$1,WhatIf!$B:$B,T290)&lt;=price_limit,IF(T290="Yes",1,2),"")),""))</f>
        <v/>
      </c>
      <c r="BD290" s="73" t="str">
        <f>IF(OR(U290="",VLOOKUP(U$1,Services!$A$1:$B$19,2,0)="Exclude"),"",IF($D290=1,IF(OR(price_limit="",price_limit="No Limit"),IF(U290="Yes",1,2),IF(SUMIFS(WhatIf!$G:$G,WhatIf!$A:$A,U$1,WhatIf!$B:$B,U290)&lt;=price_limit,IF(U290="Yes",1,2),"")),""))</f>
        <v/>
      </c>
      <c r="BE290" s="3">
        <f t="shared" si="20"/>
        <v>0</v>
      </c>
      <c r="BF290" s="3">
        <f t="shared" si="21"/>
        <v>0</v>
      </c>
      <c r="BG290" s="3">
        <f>IF(MID(highlight_pick,1,1)="#",IF(INDEX(Analysis!$C$7:$E$7,1,VALUE(MID(highlight_pick,2,1)))&lt;&gt;"",IF(INDEX($A290:$BI290,1,MATCH(INDEX(Analysis!$C$7:$E$7,1,VALUE(MID(highlight_pick,2,1))),$1:$1,0))="",0,IF(INDEX($A290:$BI290,1,MATCH(INDEX(Analysis!$C$7:$E$7,1,VALUE(MID(highlight_pick,2,1))),$1:$1,0))="Yes",1,IF(ISNUMBER(SEARCH(INDEX($A290:$BI290,1,MATCH(INDEX(Analysis!$C$7:$E$7,1,VALUE(MID(highlight_pick,2,1))),$1:$1,0)),INDEX(Analysis!$C$9:$E$9,1,VALUE(MID(highlight_pick,2,1))))),2,0))),0),0)</f>
        <v>0</v>
      </c>
      <c r="BH290" s="3">
        <f>IF(MID(highlight_pick,1,1)="#",IF(INDEX(Analysis!$C$10:$E$10,1,VALUE(MID(highlight_pick,2,1)))&lt;&gt;"",IF(INDEX($A290:$BI290,1,MATCH(INDEX(Analysis!$C$10:$E$10,1,VALUE(MID(highlight_pick,2,1))),$1:$1,0))="",0,IF(INDEX($A290:$BI290,1,MATCH(INDEX(Analysis!$C$10:$E$10,1,VALUE(MID(highlight_pick,2,1))),$1:$1,0))="Yes",1,IF(ISNUMBER(SEARCH(INDEX($A290:$BI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row>
    <row r="291" spans="1:61" x14ac:dyDescent="0.3">
      <c r="A291" s="19" t="s">
        <v>782</v>
      </c>
      <c r="C291" s="4" t="s">
        <v>205</v>
      </c>
      <c r="D291" s="3" t="str">
        <f t="shared" ca="1" si="18"/>
        <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19"/>
        <v/>
      </c>
      <c r="AN291" s="73" t="str">
        <f>IF(OR(E291="",VLOOKUP(E$1,Services!$A$1:$B$19,2,0)="Exclude"),"",IF($D291=1,IF(OR(price_limit="",price_limit="No Limit"),IF(E291="Yes",1,2),IF(SUMIFS(WhatIf!$G:$G,WhatIf!$A:$A,E$1,WhatIf!$B:$B,E291)&lt;=price_limit,IF(E291="Yes",1,2),"")),""))</f>
        <v/>
      </c>
      <c r="AO291" s="73" t="str">
        <f>IF(OR(F291="",VLOOKUP(F$1,Services!$A$1:$B$19,2,0)="Exclude"),"",IF($D291=1,IF(OR(price_limit="",price_limit="No Limit"),IF(F291="Yes",1,2),IF(SUMIFS(WhatIf!$G:$G,WhatIf!$A:$A,F$1,WhatIf!$B:$B,F291)&lt;=price_limit,IF(F291="Yes",1,2),"")),""))</f>
        <v/>
      </c>
      <c r="AP291" s="73" t="str">
        <f>IF(OR(G291="",VLOOKUP(G$1,Services!$A$1:$B$19,2,0)="Exclude"),"",IF($D291=1,IF(OR(price_limit="",price_limit="No Limit"),IF(G291="Yes",1,2),IF(SUMIFS(WhatIf!$G:$G,WhatIf!$A:$A,G$1,WhatIf!$B:$B,G291)&lt;=price_limit,IF(G291="Yes",1,2),"")),""))</f>
        <v/>
      </c>
      <c r="AQ291" s="73" t="str">
        <f>IF(OR(H291="",VLOOKUP(H$1,Services!$A$1:$B$19,2,0)="Exclude"),"",IF($D291=1,IF(OR(price_limit="",price_limit="No Limit"),IF(H291="Yes",1,2),IF(SUMIFS(WhatIf!$G:$G,WhatIf!$A:$A,H$1,WhatIf!$B:$B,H291)&lt;=price_limit,IF(H291="Yes",1,2),"")),""))</f>
        <v/>
      </c>
      <c r="AR291" s="73" t="str">
        <f>IF(OR(I291="",VLOOKUP(I$1,Services!$A$1:$B$19,2,0)="Exclude"),"",IF($D291=1,IF(OR(price_limit="",price_limit="No Limit"),IF(I291="Yes",1,2),IF(SUMIFS(WhatIf!$G:$G,WhatIf!$A:$A,I$1,WhatIf!$B:$B,I291)&lt;=price_limit,IF(I291="Yes",1,2),"")),""))</f>
        <v/>
      </c>
      <c r="AS291" s="73" t="str">
        <f>IF(OR(J291="",VLOOKUP(J$1,Services!$A$1:$B$19,2,0)="Exclude"),"",IF($D291=1,IF(OR(price_limit="",price_limit="No Limit"),IF(J291="Yes",1,2),IF(SUMIFS(WhatIf!$G:$G,WhatIf!$A:$A,J$1,WhatIf!$B:$B,J291)&lt;=price_limit,IF(J291="Yes",1,2),"")),""))</f>
        <v/>
      </c>
      <c r="AT291" s="73" t="str">
        <f>IF(OR(K291="",VLOOKUP(K$1,Services!$A$1:$B$19,2,0)="Exclude"),"",IF($D291=1,IF(OR(price_limit="",price_limit="No Limit"),IF(K291="Yes",1,2),IF(SUMIFS(WhatIf!$G:$G,WhatIf!$A:$A,K$1,WhatIf!$B:$B,K291)&lt;=price_limit,IF(K291="Yes",1,2),"")),""))</f>
        <v/>
      </c>
      <c r="AU291" s="73" t="str">
        <f>IF(OR(L291="",VLOOKUP(L$1,Services!$A$1:$B$19,2,0)="Exclude"),"",IF($D291=1,IF(OR(price_limit="",price_limit="No Limit"),IF(L291="Yes",1,2),IF(SUMIFS(WhatIf!$G:$G,WhatIf!$A:$A,L$1,WhatIf!$B:$B,L291)&lt;=price_limit,IF(L291="Yes",1,2),"")),""))</f>
        <v/>
      </c>
      <c r="AV291" s="73" t="str">
        <f>IF(OR(M291="",VLOOKUP(M$1,Services!$A$1:$B$19,2,0)="Exclude"),"",IF($D291=1,IF(OR(price_limit="",price_limit="No Limit"),IF(M291="Yes",1,2),IF(SUMIFS(WhatIf!$G:$G,WhatIf!$A:$A,M$1,WhatIf!$B:$B,M291)&lt;=price_limit,IF(M291="Yes",1,2),"")),""))</f>
        <v/>
      </c>
      <c r="AW291" s="73" t="str">
        <f>IF(OR(N291="",VLOOKUP(N$1,Services!$A$1:$B$19,2,0)="Exclude"),"",IF($D291=1,IF(OR(price_limit="",price_limit="No Limit"),IF(N291="Yes",1,2),IF(SUMIFS(WhatIf!$G:$G,WhatIf!$A:$A,N$1,WhatIf!$B:$B,N291)&lt;=price_limit,IF(N291="Yes",1,2),"")),""))</f>
        <v/>
      </c>
      <c r="AX291" s="73" t="str">
        <f>IF(OR(O291="",VLOOKUP(O$1,Services!$A$1:$B$19,2,0)="Exclude"),"",IF($D291=1,IF(OR(price_limit="",price_limit="No Limit"),IF(O291="Yes",1,2),IF(SUMIFS(WhatIf!$G:$G,WhatIf!$A:$A,O$1,WhatIf!$B:$B,O291)&lt;=price_limit,IF(O291="Yes",1,2),"")),""))</f>
        <v/>
      </c>
      <c r="AY291" s="73" t="str">
        <f>IF(OR(P291="",VLOOKUP(P$1,Services!$A$1:$B$19,2,0)="Exclude"),"",IF($D291=1,IF(OR(price_limit="",price_limit="No Limit"),IF(P291="Yes",1,2),IF(SUMIFS(WhatIf!$G:$G,WhatIf!$A:$A,P$1,WhatIf!$B:$B,P291)&lt;=price_limit,IF(P291="Yes",1,2),"")),""))</f>
        <v/>
      </c>
      <c r="AZ291" s="73" t="str">
        <f>IF(OR(Q291="",VLOOKUP(Q$1,Services!$A$1:$B$19,2,0)="Exclude"),"",IF($D291=1,IF(OR(price_limit="",price_limit="No Limit"),IF(Q291="Yes",1,2),IF(SUMIFS(WhatIf!$G:$G,WhatIf!$A:$A,Q$1,WhatIf!$B:$B,Q291)&lt;=price_limit,IF(Q291="Yes",1,2),"")),""))</f>
        <v/>
      </c>
      <c r="BA291" s="73" t="str">
        <f>IF(OR(R291="",VLOOKUP(R$1,Services!$A$1:$B$19,2,0)="Exclude"),"",IF($D291=1,IF(OR(price_limit="",price_limit="No Limit"),IF(R291="Yes",1,2),IF(SUMIFS(WhatIf!$G:$G,WhatIf!$A:$A,R$1,WhatIf!$B:$B,R291)&lt;=price_limit,IF(R291="Yes",1,2),"")),""))</f>
        <v/>
      </c>
      <c r="BB291" s="73" t="str">
        <f>IF(OR(S291="",VLOOKUP(S$1,Services!$A$1:$B$19,2,0)="Exclude"),"",IF($D291=1,IF(OR(price_limit="",price_limit="No Limit"),IF(S291="Yes",1,2),IF(SUMIFS(WhatIf!$G:$G,WhatIf!$A:$A,S$1,WhatIf!$B:$B,S291)&lt;=price_limit,IF(S291="Yes",1,2),"")),""))</f>
        <v/>
      </c>
      <c r="BC291" s="73" t="str">
        <f ca="1">IF(OR(T291="",VLOOKUP(T$1,Services!$A$1:$B$19,2,0)="Exclude"),"",IF($D291=1,IF(OR(price_limit="",price_limit="No Limit"),IF(T291="Yes",1,2),IF(SUMIFS(WhatIf!$G:$G,WhatIf!$A:$A,T$1,WhatIf!$B:$B,T291)&lt;=price_limit,IF(T291="Yes",1,2),"")),""))</f>
        <v/>
      </c>
      <c r="BD291" s="73" t="str">
        <f>IF(OR(U291="",VLOOKUP(U$1,Services!$A$1:$B$19,2,0)="Exclude"),"",IF($D291=1,IF(OR(price_limit="",price_limit="No Limit"),IF(U291="Yes",1,2),IF(SUMIFS(WhatIf!$G:$G,WhatIf!$A:$A,U$1,WhatIf!$B:$B,U291)&lt;=price_limit,IF(U291="Yes",1,2),"")),""))</f>
        <v/>
      </c>
      <c r="BE291" s="3">
        <f t="shared" si="20"/>
        <v>0</v>
      </c>
      <c r="BF291" s="3">
        <f t="shared" si="21"/>
        <v>0</v>
      </c>
      <c r="BG291" s="3">
        <f>IF(MID(highlight_pick,1,1)="#",IF(INDEX(Analysis!$C$7:$E$7,1,VALUE(MID(highlight_pick,2,1)))&lt;&gt;"",IF(INDEX($A291:$BI291,1,MATCH(INDEX(Analysis!$C$7:$E$7,1,VALUE(MID(highlight_pick,2,1))),$1:$1,0))="",0,IF(INDEX($A291:$BI291,1,MATCH(INDEX(Analysis!$C$7:$E$7,1,VALUE(MID(highlight_pick,2,1))),$1:$1,0))="Yes",1,IF(ISNUMBER(SEARCH(INDEX($A291:$BI291,1,MATCH(INDEX(Analysis!$C$7:$E$7,1,VALUE(MID(highlight_pick,2,1))),$1:$1,0)),INDEX(Analysis!$C$9:$E$9,1,VALUE(MID(highlight_pick,2,1))))),2,0))),0),0)</f>
        <v>0</v>
      </c>
      <c r="BH291" s="3">
        <f>IF(MID(highlight_pick,1,1)="#",IF(INDEX(Analysis!$C$10:$E$10,1,VALUE(MID(highlight_pick,2,1)))&lt;&gt;"",IF(INDEX($A291:$BI291,1,MATCH(INDEX(Analysis!$C$10:$E$10,1,VALUE(MID(highlight_pick,2,1))),$1:$1,0))="",0,IF(INDEX($A291:$BI291,1,MATCH(INDEX(Analysis!$C$10:$E$10,1,VALUE(MID(highlight_pick,2,1))),$1:$1,0))="Yes",1,IF(ISNUMBER(SEARCH(INDEX($A291:$BI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row>
    <row r="292" spans="1:61" ht="12.45" customHeight="1" x14ac:dyDescent="0.3">
      <c r="A292" s="19" t="s">
        <v>133</v>
      </c>
      <c r="B292" s="4" t="s">
        <v>247</v>
      </c>
      <c r="C292" s="4" t="s">
        <v>215</v>
      </c>
      <c r="D292" s="3" t="str">
        <f t="shared" ca="1" si="18"/>
        <v/>
      </c>
      <c r="G292" s="5" t="s">
        <v>528</v>
      </c>
      <c r="H292" s="6"/>
      <c r="I292" s="6" t="s">
        <v>1</v>
      </c>
      <c r="L292" s="5" t="s">
        <v>1</v>
      </c>
      <c r="M292" s="5" t="s">
        <v>1</v>
      </c>
      <c r="O292" s="5" t="s">
        <v>1</v>
      </c>
      <c r="P292" s="5" t="s">
        <v>1</v>
      </c>
      <c r="Q292" s="5" t="s">
        <v>317</v>
      </c>
      <c r="R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19"/>
        <v/>
      </c>
      <c r="AN292" s="73" t="str">
        <f>IF(OR(E292="",VLOOKUP(E$1,Services!$A$1:$B$19,2,0)="Exclude"),"",IF($D292=1,IF(OR(price_limit="",price_limit="No Limit"),IF(E292="Yes",1,2),IF(SUMIFS(WhatIf!$G:$G,WhatIf!$A:$A,E$1,WhatIf!$B:$B,E292)&lt;=price_limit,IF(E292="Yes",1,2),"")),""))</f>
        <v/>
      </c>
      <c r="AO292" s="73" t="str">
        <f>IF(OR(F292="",VLOOKUP(F$1,Services!$A$1:$B$19,2,0)="Exclude"),"",IF($D292=1,IF(OR(price_limit="",price_limit="No Limit"),IF(F292="Yes",1,2),IF(SUMIFS(WhatIf!$G:$G,WhatIf!$A:$A,F$1,WhatIf!$B:$B,F292)&lt;=price_limit,IF(F292="Yes",1,2),"")),""))</f>
        <v/>
      </c>
      <c r="AP292" s="73" t="str">
        <f ca="1">IF(OR(G292="",VLOOKUP(G$1,Services!$A$1:$B$19,2,0)="Exclude"),"",IF($D292=1,IF(OR(price_limit="",price_limit="No Limit"),IF(G292="Yes",1,2),IF(SUMIFS(WhatIf!$G:$G,WhatIf!$A:$A,G$1,WhatIf!$B:$B,G292)&lt;=price_limit,IF(G292="Yes",1,2),"")),""))</f>
        <v/>
      </c>
      <c r="AQ292" s="73" t="str">
        <f>IF(OR(H292="",VLOOKUP(H$1,Services!$A$1:$B$19,2,0)="Exclude"),"",IF($D292=1,IF(OR(price_limit="",price_limit="No Limit"),IF(H292="Yes",1,2),IF(SUMIFS(WhatIf!$G:$G,WhatIf!$A:$A,H$1,WhatIf!$B:$B,H292)&lt;=price_limit,IF(H292="Yes",1,2),"")),""))</f>
        <v/>
      </c>
      <c r="AR292" s="73" t="str">
        <f ca="1">IF(OR(I292="",VLOOKUP(I$1,Services!$A$1:$B$19,2,0)="Exclude"),"",IF($D292=1,IF(OR(price_limit="",price_limit="No Limit"),IF(I292="Yes",1,2),IF(SUMIFS(WhatIf!$G:$G,WhatIf!$A:$A,I$1,WhatIf!$B:$B,I292)&lt;=price_limit,IF(I292="Yes",1,2),"")),""))</f>
        <v/>
      </c>
      <c r="AS292" s="73" t="str">
        <f>IF(OR(J292="",VLOOKUP(J$1,Services!$A$1:$B$19,2,0)="Exclude"),"",IF($D292=1,IF(OR(price_limit="",price_limit="No Limit"),IF(J292="Yes",1,2),IF(SUMIFS(WhatIf!$G:$G,WhatIf!$A:$A,J$1,WhatIf!$B:$B,J292)&lt;=price_limit,IF(J292="Yes",1,2),"")),""))</f>
        <v/>
      </c>
      <c r="AT292" s="73" t="str">
        <f>IF(OR(K292="",VLOOKUP(K$1,Services!$A$1:$B$19,2,0)="Exclude"),"",IF($D292=1,IF(OR(price_limit="",price_limit="No Limit"),IF(K292="Yes",1,2),IF(SUMIFS(WhatIf!$G:$G,WhatIf!$A:$A,K$1,WhatIf!$B:$B,K292)&lt;=price_limit,IF(K292="Yes",1,2),"")),""))</f>
        <v/>
      </c>
      <c r="AU292" s="73" t="str">
        <f ca="1">IF(OR(L292="",VLOOKUP(L$1,Services!$A$1:$B$19,2,0)="Exclude"),"",IF($D292=1,IF(OR(price_limit="",price_limit="No Limit"),IF(L292="Yes",1,2),IF(SUMIFS(WhatIf!$G:$G,WhatIf!$A:$A,L$1,WhatIf!$B:$B,L292)&lt;=price_limit,IF(L292="Yes",1,2),"")),""))</f>
        <v/>
      </c>
      <c r="AV292" s="73" t="str">
        <f ca="1">IF(OR(M292="",VLOOKUP(M$1,Services!$A$1:$B$19,2,0)="Exclude"),"",IF($D292=1,IF(OR(price_limit="",price_limit="No Limit"),IF(M292="Yes",1,2),IF(SUMIFS(WhatIf!$G:$G,WhatIf!$A:$A,M$1,WhatIf!$B:$B,M292)&lt;=price_limit,IF(M292="Yes",1,2),"")),""))</f>
        <v/>
      </c>
      <c r="AW292" s="73" t="str">
        <f>IF(OR(N292="",VLOOKUP(N$1,Services!$A$1:$B$19,2,0)="Exclude"),"",IF($D292=1,IF(OR(price_limit="",price_limit="No Limit"),IF(N292="Yes",1,2),IF(SUMIFS(WhatIf!$G:$G,WhatIf!$A:$A,N$1,WhatIf!$B:$B,N292)&lt;=price_limit,IF(N292="Yes",1,2),"")),""))</f>
        <v/>
      </c>
      <c r="AX292" s="73" t="str">
        <f ca="1">IF(OR(O292="",VLOOKUP(O$1,Services!$A$1:$B$19,2,0)="Exclude"),"",IF($D292=1,IF(OR(price_limit="",price_limit="No Limit"),IF(O292="Yes",1,2),IF(SUMIFS(WhatIf!$G:$G,WhatIf!$A:$A,O$1,WhatIf!$B:$B,O292)&lt;=price_limit,IF(O292="Yes",1,2),"")),""))</f>
        <v/>
      </c>
      <c r="AY292" s="73" t="str">
        <f ca="1">IF(OR(P292="",VLOOKUP(P$1,Services!$A$1:$B$19,2,0)="Exclude"),"",IF($D292=1,IF(OR(price_limit="",price_limit="No Limit"),IF(P292="Yes",1,2),IF(SUMIFS(WhatIf!$G:$G,WhatIf!$A:$A,P$1,WhatIf!$B:$B,P292)&lt;=price_limit,IF(P292="Yes",1,2),"")),""))</f>
        <v/>
      </c>
      <c r="AZ292" s="73" t="str">
        <f ca="1">IF(OR(Q292="",VLOOKUP(Q$1,Services!$A$1:$B$19,2,0)="Exclude"),"",IF($D292=1,IF(OR(price_limit="",price_limit="No Limit"),IF(Q292="Yes",1,2),IF(SUMIFS(WhatIf!$G:$G,WhatIf!$A:$A,Q$1,WhatIf!$B:$B,Q292)&lt;=price_limit,IF(Q292="Yes",1,2),"")),""))</f>
        <v/>
      </c>
      <c r="BA292" s="73" t="str">
        <f ca="1">IF(OR(R292="",VLOOKUP(R$1,Services!$A$1:$B$19,2,0)="Exclude"),"",IF($D292=1,IF(OR(price_limit="",price_limit="No Limit"),IF(R292="Yes",1,2),IF(SUMIFS(WhatIf!$G:$G,WhatIf!$A:$A,R$1,WhatIf!$B:$B,R292)&lt;=price_limit,IF(R292="Yes",1,2),"")),""))</f>
        <v/>
      </c>
      <c r="BB292" s="73" t="str">
        <f>IF(OR(S292="",VLOOKUP(S$1,Services!$A$1:$B$19,2,0)="Exclude"),"",IF($D292=1,IF(OR(price_limit="",price_limit="No Limit"),IF(S292="Yes",1,2),IF(SUMIFS(WhatIf!$G:$G,WhatIf!$A:$A,S$1,WhatIf!$B:$B,S292)&lt;=price_limit,IF(S292="Yes",1,2),"")),""))</f>
        <v/>
      </c>
      <c r="BC292" s="73" t="str">
        <f>IF(OR(T292="",VLOOKUP(T$1,Services!$A$1:$B$19,2,0)="Exclude"),"",IF($D292=1,IF(OR(price_limit="",price_limit="No Limit"),IF(T292="Yes",1,2),IF(SUMIFS(WhatIf!$G:$G,WhatIf!$A:$A,T$1,WhatIf!$B:$B,T292)&lt;=price_limit,IF(T292="Yes",1,2),"")),""))</f>
        <v/>
      </c>
      <c r="BD292" s="73" t="str">
        <f>IF(OR(U292="",VLOOKUP(U$1,Services!$A$1:$B$19,2,0)="Exclude"),"",IF($D292=1,IF(OR(price_limit="",price_limit="No Limit"),IF(U292="Yes",1,2),IF(SUMIFS(WhatIf!$G:$G,WhatIf!$A:$A,U$1,WhatIf!$B:$B,U292)&lt;=price_limit,IF(U292="Yes",1,2),"")),""))</f>
        <v/>
      </c>
      <c r="BE292" s="3">
        <f t="shared" si="20"/>
        <v>0</v>
      </c>
      <c r="BF292" s="3">
        <f t="shared" si="21"/>
        <v>0</v>
      </c>
      <c r="BG292" s="3">
        <f>IF(MID(highlight_pick,1,1)="#",IF(INDEX(Analysis!$C$7:$E$7,1,VALUE(MID(highlight_pick,2,1)))&lt;&gt;"",IF(INDEX($A292:$BI292,1,MATCH(INDEX(Analysis!$C$7:$E$7,1,VALUE(MID(highlight_pick,2,1))),$1:$1,0))="",0,IF(INDEX($A292:$BI292,1,MATCH(INDEX(Analysis!$C$7:$E$7,1,VALUE(MID(highlight_pick,2,1))),$1:$1,0))="Yes",1,IF(ISNUMBER(SEARCH(INDEX($A292:$BI292,1,MATCH(INDEX(Analysis!$C$7:$E$7,1,VALUE(MID(highlight_pick,2,1))),$1:$1,0)),INDEX(Analysis!$C$9:$E$9,1,VALUE(MID(highlight_pick,2,1))))),2,0))),0),0)</f>
        <v>0</v>
      </c>
      <c r="BH292" s="3">
        <f>IF(MID(highlight_pick,1,1)="#",IF(INDEX(Analysis!$C$10:$E$10,1,VALUE(MID(highlight_pick,2,1)))&lt;&gt;"",IF(INDEX($A292:$BI292,1,MATCH(INDEX(Analysis!$C$10:$E$10,1,VALUE(MID(highlight_pick,2,1))),$1:$1,0))="",0,IF(INDEX($A292:$BI292,1,MATCH(INDEX(Analysis!$C$10:$E$10,1,VALUE(MID(highlight_pick,2,1))),$1:$1,0))="Yes",1,IF(ISNUMBER(SEARCH(INDEX($A292:$BI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row>
    <row r="293" spans="1:61" ht="24.9" x14ac:dyDescent="0.3">
      <c r="A293" s="19" t="s">
        <v>710</v>
      </c>
      <c r="B293" s="19" t="s">
        <v>780</v>
      </c>
      <c r="C293" s="4" t="s">
        <v>223</v>
      </c>
      <c r="D293" s="3" t="str">
        <f t="shared" ca="1" si="18"/>
        <v/>
      </c>
      <c r="J293" s="5" t="s">
        <v>1</v>
      </c>
      <c r="K293" s="5" t="s">
        <v>1</v>
      </c>
      <c r="L293" s="5" t="s">
        <v>1</v>
      </c>
      <c r="M293" s="5" t="s">
        <v>1</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19"/>
        <v/>
      </c>
      <c r="AN293" s="73" t="str">
        <f>IF(OR(E293="",VLOOKUP(E$1,Services!$A$1:$B$19,2,0)="Exclude"),"",IF($D293=1,IF(OR(price_limit="",price_limit="No Limit"),IF(E293="Yes",1,2),IF(SUMIFS(WhatIf!$G:$G,WhatIf!$A:$A,E$1,WhatIf!$B:$B,E293)&lt;=price_limit,IF(E293="Yes",1,2),"")),""))</f>
        <v/>
      </c>
      <c r="AO293" s="73" t="str">
        <f>IF(OR(F293="",VLOOKUP(F$1,Services!$A$1:$B$19,2,0)="Exclude"),"",IF($D293=1,IF(OR(price_limit="",price_limit="No Limit"),IF(F293="Yes",1,2),IF(SUMIFS(WhatIf!$G:$G,WhatIf!$A:$A,F$1,WhatIf!$B:$B,F293)&lt;=price_limit,IF(F293="Yes",1,2),"")),""))</f>
        <v/>
      </c>
      <c r="AP293" s="73" t="str">
        <f>IF(OR(G293="",VLOOKUP(G$1,Services!$A$1:$B$19,2,0)="Exclude"),"",IF($D293=1,IF(OR(price_limit="",price_limit="No Limit"),IF(G293="Yes",1,2),IF(SUMIFS(WhatIf!$G:$G,WhatIf!$A:$A,G$1,WhatIf!$B:$B,G293)&lt;=price_limit,IF(G293="Yes",1,2),"")),""))</f>
        <v/>
      </c>
      <c r="AQ293" s="73" t="str">
        <f>IF(OR(H293="",VLOOKUP(H$1,Services!$A$1:$B$19,2,0)="Exclude"),"",IF($D293=1,IF(OR(price_limit="",price_limit="No Limit"),IF(H293="Yes",1,2),IF(SUMIFS(WhatIf!$G:$G,WhatIf!$A:$A,H$1,WhatIf!$B:$B,H293)&lt;=price_limit,IF(H293="Yes",1,2),"")),""))</f>
        <v/>
      </c>
      <c r="AR293" s="73" t="str">
        <f>IF(OR(I293="",VLOOKUP(I$1,Services!$A$1:$B$19,2,0)="Exclude"),"",IF($D293=1,IF(OR(price_limit="",price_limit="No Limit"),IF(I293="Yes",1,2),IF(SUMIFS(WhatIf!$G:$G,WhatIf!$A:$A,I$1,WhatIf!$B:$B,I293)&lt;=price_limit,IF(I293="Yes",1,2),"")),""))</f>
        <v/>
      </c>
      <c r="AS293" s="73" t="str">
        <f ca="1">IF(OR(J293="",VLOOKUP(J$1,Services!$A$1:$B$19,2,0)="Exclude"),"",IF($D293=1,IF(OR(price_limit="",price_limit="No Limit"),IF(J293="Yes",1,2),IF(SUMIFS(WhatIf!$G:$G,WhatIf!$A:$A,J$1,WhatIf!$B:$B,J293)&lt;=price_limit,IF(J293="Yes",1,2),"")),""))</f>
        <v/>
      </c>
      <c r="AT293" s="73" t="str">
        <f ca="1">IF(OR(K293="",VLOOKUP(K$1,Services!$A$1:$B$19,2,0)="Exclude"),"",IF($D293=1,IF(OR(price_limit="",price_limit="No Limit"),IF(K293="Yes",1,2),IF(SUMIFS(WhatIf!$G:$G,WhatIf!$A:$A,K$1,WhatIf!$B:$B,K293)&lt;=price_limit,IF(K293="Yes",1,2),"")),""))</f>
        <v/>
      </c>
      <c r="AU293" s="73" t="str">
        <f ca="1">IF(OR(L293="",VLOOKUP(L$1,Services!$A$1:$B$19,2,0)="Exclude"),"",IF($D293=1,IF(OR(price_limit="",price_limit="No Limit"),IF(L293="Yes",1,2),IF(SUMIFS(WhatIf!$G:$G,WhatIf!$A:$A,L$1,WhatIf!$B:$B,L293)&lt;=price_limit,IF(L293="Yes",1,2),"")),""))</f>
        <v/>
      </c>
      <c r="AV293" s="73" t="str">
        <f ca="1">IF(OR(M293="",VLOOKUP(M$1,Services!$A$1:$B$19,2,0)="Exclude"),"",IF($D293=1,IF(OR(price_limit="",price_limit="No Limit"),IF(M293="Yes",1,2),IF(SUMIFS(WhatIf!$G:$G,WhatIf!$A:$A,M$1,WhatIf!$B:$B,M293)&lt;=price_limit,IF(M293="Yes",1,2),"")),""))</f>
        <v/>
      </c>
      <c r="AW293" s="73" t="str">
        <f>IF(OR(N293="",VLOOKUP(N$1,Services!$A$1:$B$19,2,0)="Exclude"),"",IF($D293=1,IF(OR(price_limit="",price_limit="No Limit"),IF(N293="Yes",1,2),IF(SUMIFS(WhatIf!$G:$G,WhatIf!$A:$A,N$1,WhatIf!$B:$B,N293)&lt;=price_limit,IF(N293="Yes",1,2),"")),""))</f>
        <v/>
      </c>
      <c r="AX293" s="73" t="str">
        <f>IF(OR(O293="",VLOOKUP(O$1,Services!$A$1:$B$19,2,0)="Exclude"),"",IF($D293=1,IF(OR(price_limit="",price_limit="No Limit"),IF(O293="Yes",1,2),IF(SUMIFS(WhatIf!$G:$G,WhatIf!$A:$A,O$1,WhatIf!$B:$B,O293)&lt;=price_limit,IF(O293="Yes",1,2),"")),""))</f>
        <v/>
      </c>
      <c r="AY293" s="73" t="str">
        <f>IF(OR(P293="",VLOOKUP(P$1,Services!$A$1:$B$19,2,0)="Exclude"),"",IF($D293=1,IF(OR(price_limit="",price_limit="No Limit"),IF(P293="Yes",1,2),IF(SUMIFS(WhatIf!$G:$G,WhatIf!$A:$A,P$1,WhatIf!$B:$B,P293)&lt;=price_limit,IF(P293="Yes",1,2),"")),""))</f>
        <v/>
      </c>
      <c r="AZ293" s="73" t="str">
        <f>IF(OR(Q293="",VLOOKUP(Q$1,Services!$A$1:$B$19,2,0)="Exclude"),"",IF($D293=1,IF(OR(price_limit="",price_limit="No Limit"),IF(Q293="Yes",1,2),IF(SUMIFS(WhatIf!$G:$G,WhatIf!$A:$A,Q$1,WhatIf!$B:$B,Q293)&lt;=price_limit,IF(Q293="Yes",1,2),"")),""))</f>
        <v/>
      </c>
      <c r="BA293" s="73" t="str">
        <f>IF(OR(R293="",VLOOKUP(R$1,Services!$A$1:$B$19,2,0)="Exclude"),"",IF($D293=1,IF(OR(price_limit="",price_limit="No Limit"),IF(R293="Yes",1,2),IF(SUMIFS(WhatIf!$G:$G,WhatIf!$A:$A,R$1,WhatIf!$B:$B,R293)&lt;=price_limit,IF(R293="Yes",1,2),"")),""))</f>
        <v/>
      </c>
      <c r="BB293" s="73" t="str">
        <f>IF(OR(S293="",VLOOKUP(S$1,Services!$A$1:$B$19,2,0)="Exclude"),"",IF($D293=1,IF(OR(price_limit="",price_limit="No Limit"),IF(S293="Yes",1,2),IF(SUMIFS(WhatIf!$G:$G,WhatIf!$A:$A,S$1,WhatIf!$B:$B,S293)&lt;=price_limit,IF(S293="Yes",1,2),"")),""))</f>
        <v/>
      </c>
      <c r="BC293" s="73" t="str">
        <f ca="1">IF(OR(T293="",VLOOKUP(T$1,Services!$A$1:$B$19,2,0)="Exclude"),"",IF($D293=1,IF(OR(price_limit="",price_limit="No Limit"),IF(T293="Yes",1,2),IF(SUMIFS(WhatIf!$G:$G,WhatIf!$A:$A,T$1,WhatIf!$B:$B,T293)&lt;=price_limit,IF(T293="Yes",1,2),"")),""))</f>
        <v/>
      </c>
      <c r="BD293" s="73" t="str">
        <f>IF(OR(U293="",VLOOKUP(U$1,Services!$A$1:$B$19,2,0)="Exclude"),"",IF($D293=1,IF(OR(price_limit="",price_limit="No Limit"),IF(U293="Yes",1,2),IF(SUMIFS(WhatIf!$G:$G,WhatIf!$A:$A,U$1,WhatIf!$B:$B,U293)&lt;=price_limit,IF(U293="Yes",1,2),"")),""))</f>
        <v/>
      </c>
      <c r="BE293" s="3">
        <f t="shared" si="20"/>
        <v>0</v>
      </c>
      <c r="BF293" s="3">
        <f t="shared" si="21"/>
        <v>0</v>
      </c>
      <c r="BG293" s="3">
        <f>IF(MID(highlight_pick,1,1)="#",IF(INDEX(Analysis!$C$7:$E$7,1,VALUE(MID(highlight_pick,2,1)))&lt;&gt;"",IF(INDEX($A293:$BI293,1,MATCH(INDEX(Analysis!$C$7:$E$7,1,VALUE(MID(highlight_pick,2,1))),$1:$1,0))="",0,IF(INDEX($A293:$BI293,1,MATCH(INDEX(Analysis!$C$7:$E$7,1,VALUE(MID(highlight_pick,2,1))),$1:$1,0))="Yes",1,IF(ISNUMBER(SEARCH(INDEX($A293:$BI293,1,MATCH(INDEX(Analysis!$C$7:$E$7,1,VALUE(MID(highlight_pick,2,1))),$1:$1,0)),INDEX(Analysis!$C$9:$E$9,1,VALUE(MID(highlight_pick,2,1))))),2,0))),0),0)</f>
        <v>0</v>
      </c>
      <c r="BH293" s="3">
        <f>IF(MID(highlight_pick,1,1)="#",IF(INDEX(Analysis!$C$10:$E$10,1,VALUE(MID(highlight_pick,2,1)))&lt;&gt;"",IF(INDEX($A293:$BI293,1,MATCH(INDEX(Analysis!$C$10:$E$10,1,VALUE(MID(highlight_pick,2,1))),$1:$1,0))="",0,IF(INDEX($A293:$BI293,1,MATCH(INDEX(Analysis!$C$10:$E$10,1,VALUE(MID(highlight_pick,2,1))),$1:$1,0))="Yes",1,IF(ISNUMBER(SEARCH(INDEX($A293:$BI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row>
    <row r="294" spans="1:61" x14ac:dyDescent="0.3">
      <c r="A294" s="19" t="s">
        <v>359</v>
      </c>
      <c r="B294" s="4" t="s">
        <v>247</v>
      </c>
      <c r="C294" s="4" t="s">
        <v>215</v>
      </c>
      <c r="D294" s="3" t="str">
        <f t="shared" ca="1" si="18"/>
        <v/>
      </c>
      <c r="O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19"/>
        <v/>
      </c>
      <c r="AN294" s="73" t="str">
        <f>IF(OR(E294="",VLOOKUP(E$1,Services!$A$1:$B$19,2,0)="Exclude"),"",IF($D294=1,IF(OR(price_limit="",price_limit="No Limit"),IF(E294="Yes",1,2),IF(SUMIFS(WhatIf!$G:$G,WhatIf!$A:$A,E$1,WhatIf!$B:$B,E294)&lt;=price_limit,IF(E294="Yes",1,2),"")),""))</f>
        <v/>
      </c>
      <c r="AO294" s="73" t="str">
        <f>IF(OR(F294="",VLOOKUP(F$1,Services!$A$1:$B$19,2,0)="Exclude"),"",IF($D294=1,IF(OR(price_limit="",price_limit="No Limit"),IF(F294="Yes",1,2),IF(SUMIFS(WhatIf!$G:$G,WhatIf!$A:$A,F$1,WhatIf!$B:$B,F294)&lt;=price_limit,IF(F294="Yes",1,2),"")),""))</f>
        <v/>
      </c>
      <c r="AP294" s="73" t="str">
        <f>IF(OR(G294="",VLOOKUP(G$1,Services!$A$1:$B$19,2,0)="Exclude"),"",IF($D294=1,IF(OR(price_limit="",price_limit="No Limit"),IF(G294="Yes",1,2),IF(SUMIFS(WhatIf!$G:$G,WhatIf!$A:$A,G$1,WhatIf!$B:$B,G294)&lt;=price_limit,IF(G294="Yes",1,2),"")),""))</f>
        <v/>
      </c>
      <c r="AQ294" s="73" t="str">
        <f>IF(OR(H294="",VLOOKUP(H$1,Services!$A$1:$B$19,2,0)="Exclude"),"",IF($D294=1,IF(OR(price_limit="",price_limit="No Limit"),IF(H294="Yes",1,2),IF(SUMIFS(WhatIf!$G:$G,WhatIf!$A:$A,H$1,WhatIf!$B:$B,H294)&lt;=price_limit,IF(H294="Yes",1,2),"")),""))</f>
        <v/>
      </c>
      <c r="AR294" s="73" t="str">
        <f>IF(OR(I294="",VLOOKUP(I$1,Services!$A$1:$B$19,2,0)="Exclude"),"",IF($D294=1,IF(OR(price_limit="",price_limit="No Limit"),IF(I294="Yes",1,2),IF(SUMIFS(WhatIf!$G:$G,WhatIf!$A:$A,I$1,WhatIf!$B:$B,I294)&lt;=price_limit,IF(I294="Yes",1,2),"")),""))</f>
        <v/>
      </c>
      <c r="AS294" s="73" t="str">
        <f>IF(OR(J294="",VLOOKUP(J$1,Services!$A$1:$B$19,2,0)="Exclude"),"",IF($D294=1,IF(OR(price_limit="",price_limit="No Limit"),IF(J294="Yes",1,2),IF(SUMIFS(WhatIf!$G:$G,WhatIf!$A:$A,J$1,WhatIf!$B:$B,J294)&lt;=price_limit,IF(J294="Yes",1,2),"")),""))</f>
        <v/>
      </c>
      <c r="AT294" s="73" t="str">
        <f>IF(OR(K294="",VLOOKUP(K$1,Services!$A$1:$B$19,2,0)="Exclude"),"",IF($D294=1,IF(OR(price_limit="",price_limit="No Limit"),IF(K294="Yes",1,2),IF(SUMIFS(WhatIf!$G:$G,WhatIf!$A:$A,K$1,WhatIf!$B:$B,K294)&lt;=price_limit,IF(K294="Yes",1,2),"")),""))</f>
        <v/>
      </c>
      <c r="AU294" s="73" t="str">
        <f>IF(OR(L294="",VLOOKUP(L$1,Services!$A$1:$B$19,2,0)="Exclude"),"",IF($D294=1,IF(OR(price_limit="",price_limit="No Limit"),IF(L294="Yes",1,2),IF(SUMIFS(WhatIf!$G:$G,WhatIf!$A:$A,L$1,WhatIf!$B:$B,L294)&lt;=price_limit,IF(L294="Yes",1,2),"")),""))</f>
        <v/>
      </c>
      <c r="AV294" s="73" t="str">
        <f>IF(OR(M294="",VLOOKUP(M$1,Services!$A$1:$B$19,2,0)="Exclude"),"",IF($D294=1,IF(OR(price_limit="",price_limit="No Limit"),IF(M294="Yes",1,2),IF(SUMIFS(WhatIf!$G:$G,WhatIf!$A:$A,M$1,WhatIf!$B:$B,M294)&lt;=price_limit,IF(M294="Yes",1,2),"")),""))</f>
        <v/>
      </c>
      <c r="AW294" s="73" t="str">
        <f>IF(OR(N294="",VLOOKUP(N$1,Services!$A$1:$B$19,2,0)="Exclude"),"",IF($D294=1,IF(OR(price_limit="",price_limit="No Limit"),IF(N294="Yes",1,2),IF(SUMIFS(WhatIf!$G:$G,WhatIf!$A:$A,N$1,WhatIf!$B:$B,N294)&lt;=price_limit,IF(N294="Yes",1,2),"")),""))</f>
        <v/>
      </c>
      <c r="AX294" s="73" t="str">
        <f ca="1">IF(OR(O294="",VLOOKUP(O$1,Services!$A$1:$B$19,2,0)="Exclude"),"",IF($D294=1,IF(OR(price_limit="",price_limit="No Limit"),IF(O294="Yes",1,2),IF(SUMIFS(WhatIf!$G:$G,WhatIf!$A:$A,O$1,WhatIf!$B:$B,O294)&lt;=price_limit,IF(O294="Yes",1,2),"")),""))</f>
        <v/>
      </c>
      <c r="AY294" s="73" t="str">
        <f>IF(OR(P294="",VLOOKUP(P$1,Services!$A$1:$B$19,2,0)="Exclude"),"",IF($D294=1,IF(OR(price_limit="",price_limit="No Limit"),IF(P294="Yes",1,2),IF(SUMIFS(WhatIf!$G:$G,WhatIf!$A:$A,P$1,WhatIf!$B:$B,P294)&lt;=price_limit,IF(P294="Yes",1,2),"")),""))</f>
        <v/>
      </c>
      <c r="AZ294" s="73" t="str">
        <f>IF(OR(Q294="",VLOOKUP(Q$1,Services!$A$1:$B$19,2,0)="Exclude"),"",IF($D294=1,IF(OR(price_limit="",price_limit="No Limit"),IF(Q294="Yes",1,2),IF(SUMIFS(WhatIf!$G:$G,WhatIf!$A:$A,Q$1,WhatIf!$B:$B,Q294)&lt;=price_limit,IF(Q294="Yes",1,2),"")),""))</f>
        <v/>
      </c>
      <c r="BA294" s="73" t="str">
        <f>IF(OR(R294="",VLOOKUP(R$1,Services!$A$1:$B$19,2,0)="Exclude"),"",IF($D294=1,IF(OR(price_limit="",price_limit="No Limit"),IF(R294="Yes",1,2),IF(SUMIFS(WhatIf!$G:$G,WhatIf!$A:$A,R$1,WhatIf!$B:$B,R294)&lt;=price_limit,IF(R294="Yes",1,2),"")),""))</f>
        <v/>
      </c>
      <c r="BB294" s="73" t="str">
        <f>IF(OR(S294="",VLOOKUP(S$1,Services!$A$1:$B$19,2,0)="Exclude"),"",IF($D294=1,IF(OR(price_limit="",price_limit="No Limit"),IF(S294="Yes",1,2),IF(SUMIFS(WhatIf!$G:$G,WhatIf!$A:$A,S$1,WhatIf!$B:$B,S294)&lt;=price_limit,IF(S294="Yes",1,2),"")),""))</f>
        <v/>
      </c>
      <c r="BC294" s="73" t="str">
        <f>IF(OR(T294="",VLOOKUP(T$1,Services!$A$1:$B$19,2,0)="Exclude"),"",IF($D294=1,IF(OR(price_limit="",price_limit="No Limit"),IF(T294="Yes",1,2),IF(SUMIFS(WhatIf!$G:$G,WhatIf!$A:$A,T$1,WhatIf!$B:$B,T294)&lt;=price_limit,IF(T294="Yes",1,2),"")),""))</f>
        <v/>
      </c>
      <c r="BD294" s="73" t="str">
        <f>IF(OR(U294="",VLOOKUP(U$1,Services!$A$1:$B$19,2,0)="Exclude"),"",IF($D294=1,IF(OR(price_limit="",price_limit="No Limit"),IF(U294="Yes",1,2),IF(SUMIFS(WhatIf!$G:$G,WhatIf!$A:$A,U$1,WhatIf!$B:$B,U294)&lt;=price_limit,IF(U294="Yes",1,2),"")),""))</f>
        <v/>
      </c>
      <c r="BE294" s="3">
        <f t="shared" si="20"/>
        <v>0</v>
      </c>
      <c r="BF294" s="3">
        <f t="shared" si="21"/>
        <v>0</v>
      </c>
      <c r="BG294" s="3">
        <f>IF(MID(highlight_pick,1,1)="#",IF(INDEX(Analysis!$C$7:$E$7,1,VALUE(MID(highlight_pick,2,1)))&lt;&gt;"",IF(INDEX($A294:$BI294,1,MATCH(INDEX(Analysis!$C$7:$E$7,1,VALUE(MID(highlight_pick,2,1))),$1:$1,0))="",0,IF(INDEX($A294:$BI294,1,MATCH(INDEX(Analysis!$C$7:$E$7,1,VALUE(MID(highlight_pick,2,1))),$1:$1,0))="Yes",1,IF(ISNUMBER(SEARCH(INDEX($A294:$BI294,1,MATCH(INDEX(Analysis!$C$7:$E$7,1,VALUE(MID(highlight_pick,2,1))),$1:$1,0)),INDEX(Analysis!$C$9:$E$9,1,VALUE(MID(highlight_pick,2,1))))),2,0))),0),0)</f>
        <v>0</v>
      </c>
      <c r="BH294" s="3">
        <f>IF(MID(highlight_pick,1,1)="#",IF(INDEX(Analysis!$C$10:$E$10,1,VALUE(MID(highlight_pick,2,1)))&lt;&gt;"",IF(INDEX($A294:$BI294,1,MATCH(INDEX(Analysis!$C$10:$E$10,1,VALUE(MID(highlight_pick,2,1))),$1:$1,0))="",0,IF(INDEX($A294:$BI294,1,MATCH(INDEX(Analysis!$C$10:$E$10,1,VALUE(MID(highlight_pick,2,1))),$1:$1,0))="Yes",1,IF(ISNUMBER(SEARCH(INDEX($A294:$BI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row>
    <row r="295" spans="1:61" ht="24.9" x14ac:dyDescent="0.3">
      <c r="A295" s="19" t="s">
        <v>134</v>
      </c>
      <c r="B295" s="4" t="s">
        <v>670</v>
      </c>
      <c r="C295" s="4" t="s">
        <v>205</v>
      </c>
      <c r="D295" s="3" t="str">
        <f t="shared" ca="1" si="18"/>
        <v/>
      </c>
      <c r="F295" s="5" t="s">
        <v>534</v>
      </c>
      <c r="G295" s="5" t="s">
        <v>534</v>
      </c>
      <c r="R295" s="5" t="s">
        <v>859</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19"/>
        <v/>
      </c>
      <c r="AN295" s="73" t="str">
        <f>IF(OR(E295="",VLOOKUP(E$1,Services!$A$1:$B$19,2,0)="Exclude"),"",IF($D295=1,IF(OR(price_limit="",price_limit="No Limit"),IF(E295="Yes",1,2),IF(SUMIFS(WhatIf!$G:$G,WhatIf!$A:$A,E$1,WhatIf!$B:$B,E295)&lt;=price_limit,IF(E295="Yes",1,2),"")),""))</f>
        <v/>
      </c>
      <c r="AO295" s="73" t="str">
        <f ca="1">IF(OR(F295="",VLOOKUP(F$1,Services!$A$1:$B$19,2,0)="Exclude"),"",IF($D295=1,IF(OR(price_limit="",price_limit="No Limit"),IF(F295="Yes",1,2),IF(SUMIFS(WhatIf!$G:$G,WhatIf!$A:$A,F$1,WhatIf!$B:$B,F295)&lt;=price_limit,IF(F295="Yes",1,2),"")),""))</f>
        <v/>
      </c>
      <c r="AP295" s="73" t="str">
        <f ca="1">IF(OR(G295="",VLOOKUP(G$1,Services!$A$1:$B$19,2,0)="Exclude"),"",IF($D295=1,IF(OR(price_limit="",price_limit="No Limit"),IF(G295="Yes",1,2),IF(SUMIFS(WhatIf!$G:$G,WhatIf!$A:$A,G$1,WhatIf!$B:$B,G295)&lt;=price_limit,IF(G295="Yes",1,2),"")),""))</f>
        <v/>
      </c>
      <c r="AQ295" s="73" t="str">
        <f>IF(OR(H295="",VLOOKUP(H$1,Services!$A$1:$B$19,2,0)="Exclude"),"",IF($D295=1,IF(OR(price_limit="",price_limit="No Limit"),IF(H295="Yes",1,2),IF(SUMIFS(WhatIf!$G:$G,WhatIf!$A:$A,H$1,WhatIf!$B:$B,H295)&lt;=price_limit,IF(H295="Yes",1,2),"")),""))</f>
        <v/>
      </c>
      <c r="AR295" s="73" t="str">
        <f>IF(OR(I295="",VLOOKUP(I$1,Services!$A$1:$B$19,2,0)="Exclude"),"",IF($D295=1,IF(OR(price_limit="",price_limit="No Limit"),IF(I295="Yes",1,2),IF(SUMIFS(WhatIf!$G:$G,WhatIf!$A:$A,I$1,WhatIf!$B:$B,I295)&lt;=price_limit,IF(I295="Yes",1,2),"")),""))</f>
        <v/>
      </c>
      <c r="AS295" s="73" t="str">
        <f>IF(OR(J295="",VLOOKUP(J$1,Services!$A$1:$B$19,2,0)="Exclude"),"",IF($D295=1,IF(OR(price_limit="",price_limit="No Limit"),IF(J295="Yes",1,2),IF(SUMIFS(WhatIf!$G:$G,WhatIf!$A:$A,J$1,WhatIf!$B:$B,J295)&lt;=price_limit,IF(J295="Yes",1,2),"")),""))</f>
        <v/>
      </c>
      <c r="AT295" s="73" t="str">
        <f>IF(OR(K295="",VLOOKUP(K$1,Services!$A$1:$B$19,2,0)="Exclude"),"",IF($D295=1,IF(OR(price_limit="",price_limit="No Limit"),IF(K295="Yes",1,2),IF(SUMIFS(WhatIf!$G:$G,WhatIf!$A:$A,K$1,WhatIf!$B:$B,K295)&lt;=price_limit,IF(K295="Yes",1,2),"")),""))</f>
        <v/>
      </c>
      <c r="AU295" s="73" t="str">
        <f>IF(OR(L295="",VLOOKUP(L$1,Services!$A$1:$B$19,2,0)="Exclude"),"",IF($D295=1,IF(OR(price_limit="",price_limit="No Limit"),IF(L295="Yes",1,2),IF(SUMIFS(WhatIf!$G:$G,WhatIf!$A:$A,L$1,WhatIf!$B:$B,L295)&lt;=price_limit,IF(L295="Yes",1,2),"")),""))</f>
        <v/>
      </c>
      <c r="AV295" s="73" t="str">
        <f>IF(OR(M295="",VLOOKUP(M$1,Services!$A$1:$B$19,2,0)="Exclude"),"",IF($D295=1,IF(OR(price_limit="",price_limit="No Limit"),IF(M295="Yes",1,2),IF(SUMIFS(WhatIf!$G:$G,WhatIf!$A:$A,M$1,WhatIf!$B:$B,M295)&lt;=price_limit,IF(M295="Yes",1,2),"")),""))</f>
        <v/>
      </c>
      <c r="AW295" s="73" t="str">
        <f>IF(OR(N295="",VLOOKUP(N$1,Services!$A$1:$B$19,2,0)="Exclude"),"",IF($D295=1,IF(OR(price_limit="",price_limit="No Limit"),IF(N295="Yes",1,2),IF(SUMIFS(WhatIf!$G:$G,WhatIf!$A:$A,N$1,WhatIf!$B:$B,N295)&lt;=price_limit,IF(N295="Yes",1,2),"")),""))</f>
        <v/>
      </c>
      <c r="AX295" s="73" t="str">
        <f>IF(OR(O295="",VLOOKUP(O$1,Services!$A$1:$B$19,2,0)="Exclude"),"",IF($D295=1,IF(OR(price_limit="",price_limit="No Limit"),IF(O295="Yes",1,2),IF(SUMIFS(WhatIf!$G:$G,WhatIf!$A:$A,O$1,WhatIf!$B:$B,O295)&lt;=price_limit,IF(O295="Yes",1,2),"")),""))</f>
        <v/>
      </c>
      <c r="AY295" s="73" t="str">
        <f>IF(OR(P295="",VLOOKUP(P$1,Services!$A$1:$B$19,2,0)="Exclude"),"",IF($D295=1,IF(OR(price_limit="",price_limit="No Limit"),IF(P295="Yes",1,2),IF(SUMIFS(WhatIf!$G:$G,WhatIf!$A:$A,P$1,WhatIf!$B:$B,P295)&lt;=price_limit,IF(P295="Yes",1,2),"")),""))</f>
        <v/>
      </c>
      <c r="AZ295" s="73" t="str">
        <f>IF(OR(Q295="",VLOOKUP(Q$1,Services!$A$1:$B$19,2,0)="Exclude"),"",IF($D295=1,IF(OR(price_limit="",price_limit="No Limit"),IF(Q295="Yes",1,2),IF(SUMIFS(WhatIf!$G:$G,WhatIf!$A:$A,Q$1,WhatIf!$B:$B,Q295)&lt;=price_limit,IF(Q295="Yes",1,2),"")),""))</f>
        <v/>
      </c>
      <c r="BA295" s="73" t="str">
        <f ca="1">IF(OR(R295="",VLOOKUP(R$1,Services!$A$1:$B$19,2,0)="Exclude"),"",IF($D295=1,IF(OR(price_limit="",price_limit="No Limit"),IF(R295="Yes",1,2),IF(SUMIFS(WhatIf!$G:$G,WhatIf!$A:$A,R$1,WhatIf!$B:$B,R295)&lt;=price_limit,IF(R295="Yes",1,2),"")),""))</f>
        <v/>
      </c>
      <c r="BB295" s="73" t="str">
        <f>IF(OR(S295="",VLOOKUP(S$1,Services!$A$1:$B$19,2,0)="Exclude"),"",IF($D295=1,IF(OR(price_limit="",price_limit="No Limit"),IF(S295="Yes",1,2),IF(SUMIFS(WhatIf!$G:$G,WhatIf!$A:$A,S$1,WhatIf!$B:$B,S295)&lt;=price_limit,IF(S295="Yes",1,2),"")),""))</f>
        <v/>
      </c>
      <c r="BC295" s="73" t="str">
        <f>IF(OR(T295="",VLOOKUP(T$1,Services!$A$1:$B$19,2,0)="Exclude"),"",IF($D295=1,IF(OR(price_limit="",price_limit="No Limit"),IF(T295="Yes",1,2),IF(SUMIFS(WhatIf!$G:$G,WhatIf!$A:$A,T$1,WhatIf!$B:$B,T295)&lt;=price_limit,IF(T295="Yes",1,2),"")),""))</f>
        <v/>
      </c>
      <c r="BD295" s="73" t="str">
        <f>IF(OR(U295="",VLOOKUP(U$1,Services!$A$1:$B$19,2,0)="Exclude"),"",IF($D295=1,IF(OR(price_limit="",price_limit="No Limit"),IF(U295="Yes",1,2),IF(SUMIFS(WhatIf!$G:$G,WhatIf!$A:$A,U$1,WhatIf!$B:$B,U295)&lt;=price_limit,IF(U295="Yes",1,2),"")),""))</f>
        <v/>
      </c>
      <c r="BE295" s="3">
        <f t="shared" si="20"/>
        <v>0</v>
      </c>
      <c r="BF295" s="3">
        <f t="shared" si="21"/>
        <v>0</v>
      </c>
      <c r="BG295" s="3">
        <f>IF(MID(highlight_pick,1,1)="#",IF(INDEX(Analysis!$C$7:$E$7,1,VALUE(MID(highlight_pick,2,1)))&lt;&gt;"",IF(INDEX($A295:$BI295,1,MATCH(INDEX(Analysis!$C$7:$E$7,1,VALUE(MID(highlight_pick,2,1))),$1:$1,0))="",0,IF(INDEX($A295:$BI295,1,MATCH(INDEX(Analysis!$C$7:$E$7,1,VALUE(MID(highlight_pick,2,1))),$1:$1,0))="Yes",1,IF(ISNUMBER(SEARCH(INDEX($A295:$BI295,1,MATCH(INDEX(Analysis!$C$7:$E$7,1,VALUE(MID(highlight_pick,2,1))),$1:$1,0)),INDEX(Analysis!$C$9:$E$9,1,VALUE(MID(highlight_pick,2,1))))),2,0))),0),0)</f>
        <v>0</v>
      </c>
      <c r="BH295" s="3">
        <f>IF(MID(highlight_pick,1,1)="#",IF(INDEX(Analysis!$C$10:$E$10,1,VALUE(MID(highlight_pick,2,1)))&lt;&gt;"",IF(INDEX($A295:$BI295,1,MATCH(INDEX(Analysis!$C$10:$E$10,1,VALUE(MID(highlight_pick,2,1))),$1:$1,0))="",0,IF(INDEX($A295:$BI295,1,MATCH(INDEX(Analysis!$C$10:$E$10,1,VALUE(MID(highlight_pick,2,1))),$1:$1,0))="Yes",1,IF(ISNUMBER(SEARCH(INDEX($A295:$BI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row>
    <row r="296" spans="1:61" ht="49.75" x14ac:dyDescent="0.3">
      <c r="A296" s="19" t="s">
        <v>135</v>
      </c>
      <c r="B296" s="4" t="s">
        <v>841</v>
      </c>
      <c r="C296" s="4" t="s">
        <v>215</v>
      </c>
      <c r="D296" s="3" t="str">
        <f t="shared" ca="1" si="18"/>
        <v/>
      </c>
      <c r="F296" s="5" t="s">
        <v>545</v>
      </c>
      <c r="G296" s="5" t="s">
        <v>545</v>
      </c>
      <c r="Q296" s="5" t="s">
        <v>215</v>
      </c>
      <c r="R296" s="5" t="s">
        <v>859</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19"/>
        <v/>
      </c>
      <c r="AN296" s="73" t="str">
        <f>IF(OR(E296="",VLOOKUP(E$1,Services!$A$1:$B$19,2,0)="Exclude"),"",IF($D296=1,IF(OR(price_limit="",price_limit="No Limit"),IF(E296="Yes",1,2),IF(SUMIFS(WhatIf!$G:$G,WhatIf!$A:$A,E$1,WhatIf!$B:$B,E296)&lt;=price_limit,IF(E296="Yes",1,2),"")),""))</f>
        <v/>
      </c>
      <c r="AO296" s="73" t="str">
        <f ca="1">IF(OR(F296="",VLOOKUP(F$1,Services!$A$1:$B$19,2,0)="Exclude"),"",IF($D296=1,IF(OR(price_limit="",price_limit="No Limit"),IF(F296="Yes",1,2),IF(SUMIFS(WhatIf!$G:$G,WhatIf!$A:$A,F$1,WhatIf!$B:$B,F296)&lt;=price_limit,IF(F296="Yes",1,2),"")),""))</f>
        <v/>
      </c>
      <c r="AP296" s="73" t="str">
        <f ca="1">IF(OR(G296="",VLOOKUP(G$1,Services!$A$1:$B$19,2,0)="Exclude"),"",IF($D296=1,IF(OR(price_limit="",price_limit="No Limit"),IF(G296="Yes",1,2),IF(SUMIFS(WhatIf!$G:$G,WhatIf!$A:$A,G$1,WhatIf!$B:$B,G296)&lt;=price_limit,IF(G296="Yes",1,2),"")),""))</f>
        <v/>
      </c>
      <c r="AQ296" s="73" t="str">
        <f>IF(OR(H296="",VLOOKUP(H$1,Services!$A$1:$B$19,2,0)="Exclude"),"",IF($D296=1,IF(OR(price_limit="",price_limit="No Limit"),IF(H296="Yes",1,2),IF(SUMIFS(WhatIf!$G:$G,WhatIf!$A:$A,H$1,WhatIf!$B:$B,H296)&lt;=price_limit,IF(H296="Yes",1,2),"")),""))</f>
        <v/>
      </c>
      <c r="AR296" s="73" t="str">
        <f>IF(OR(I296="",VLOOKUP(I$1,Services!$A$1:$B$19,2,0)="Exclude"),"",IF($D296=1,IF(OR(price_limit="",price_limit="No Limit"),IF(I296="Yes",1,2),IF(SUMIFS(WhatIf!$G:$G,WhatIf!$A:$A,I$1,WhatIf!$B:$B,I296)&lt;=price_limit,IF(I296="Yes",1,2),"")),""))</f>
        <v/>
      </c>
      <c r="AS296" s="73" t="str">
        <f>IF(OR(J296="",VLOOKUP(J$1,Services!$A$1:$B$19,2,0)="Exclude"),"",IF($D296=1,IF(OR(price_limit="",price_limit="No Limit"),IF(J296="Yes",1,2),IF(SUMIFS(WhatIf!$G:$G,WhatIf!$A:$A,J$1,WhatIf!$B:$B,J296)&lt;=price_limit,IF(J296="Yes",1,2),"")),""))</f>
        <v/>
      </c>
      <c r="AT296" s="73" t="str">
        <f>IF(OR(K296="",VLOOKUP(K$1,Services!$A$1:$B$19,2,0)="Exclude"),"",IF($D296=1,IF(OR(price_limit="",price_limit="No Limit"),IF(K296="Yes",1,2),IF(SUMIFS(WhatIf!$G:$G,WhatIf!$A:$A,K$1,WhatIf!$B:$B,K296)&lt;=price_limit,IF(K296="Yes",1,2),"")),""))</f>
        <v/>
      </c>
      <c r="AU296" s="73" t="str">
        <f>IF(OR(L296="",VLOOKUP(L$1,Services!$A$1:$B$19,2,0)="Exclude"),"",IF($D296=1,IF(OR(price_limit="",price_limit="No Limit"),IF(L296="Yes",1,2),IF(SUMIFS(WhatIf!$G:$G,WhatIf!$A:$A,L$1,WhatIf!$B:$B,L296)&lt;=price_limit,IF(L296="Yes",1,2),"")),""))</f>
        <v/>
      </c>
      <c r="AV296" s="73" t="str">
        <f>IF(OR(M296="",VLOOKUP(M$1,Services!$A$1:$B$19,2,0)="Exclude"),"",IF($D296=1,IF(OR(price_limit="",price_limit="No Limit"),IF(M296="Yes",1,2),IF(SUMIFS(WhatIf!$G:$G,WhatIf!$A:$A,M$1,WhatIf!$B:$B,M296)&lt;=price_limit,IF(M296="Yes",1,2),"")),""))</f>
        <v/>
      </c>
      <c r="AW296" s="73" t="str">
        <f>IF(OR(N296="",VLOOKUP(N$1,Services!$A$1:$B$19,2,0)="Exclude"),"",IF($D296=1,IF(OR(price_limit="",price_limit="No Limit"),IF(N296="Yes",1,2),IF(SUMIFS(WhatIf!$G:$G,WhatIf!$A:$A,N$1,WhatIf!$B:$B,N296)&lt;=price_limit,IF(N296="Yes",1,2),"")),""))</f>
        <v/>
      </c>
      <c r="AX296" s="73" t="str">
        <f>IF(OR(O296="",VLOOKUP(O$1,Services!$A$1:$B$19,2,0)="Exclude"),"",IF($D296=1,IF(OR(price_limit="",price_limit="No Limit"),IF(O296="Yes",1,2),IF(SUMIFS(WhatIf!$G:$G,WhatIf!$A:$A,O$1,WhatIf!$B:$B,O296)&lt;=price_limit,IF(O296="Yes",1,2),"")),""))</f>
        <v/>
      </c>
      <c r="AY296" s="73" t="str">
        <f>IF(OR(P296="",VLOOKUP(P$1,Services!$A$1:$B$19,2,0)="Exclude"),"",IF($D296=1,IF(OR(price_limit="",price_limit="No Limit"),IF(P296="Yes",1,2),IF(SUMIFS(WhatIf!$G:$G,WhatIf!$A:$A,P$1,WhatIf!$B:$B,P296)&lt;=price_limit,IF(P296="Yes",1,2),"")),""))</f>
        <v/>
      </c>
      <c r="AZ296" s="73" t="str">
        <f ca="1">IF(OR(Q296="",VLOOKUP(Q$1,Services!$A$1:$B$19,2,0)="Exclude"),"",IF($D296=1,IF(OR(price_limit="",price_limit="No Limit"),IF(Q296="Yes",1,2),IF(SUMIFS(WhatIf!$G:$G,WhatIf!$A:$A,Q$1,WhatIf!$B:$B,Q296)&lt;=price_limit,IF(Q296="Yes",1,2),"")),""))</f>
        <v/>
      </c>
      <c r="BA296" s="73" t="str">
        <f ca="1">IF(OR(R296="",VLOOKUP(R$1,Services!$A$1:$B$19,2,0)="Exclude"),"",IF($D296=1,IF(OR(price_limit="",price_limit="No Limit"),IF(R296="Yes",1,2),IF(SUMIFS(WhatIf!$G:$G,WhatIf!$A:$A,R$1,WhatIf!$B:$B,R296)&lt;=price_limit,IF(R296="Yes",1,2),"")),""))</f>
        <v/>
      </c>
      <c r="BB296" s="73" t="str">
        <f>IF(OR(S296="",VLOOKUP(S$1,Services!$A$1:$B$19,2,0)="Exclude"),"",IF($D296=1,IF(OR(price_limit="",price_limit="No Limit"),IF(S296="Yes",1,2),IF(SUMIFS(WhatIf!$G:$G,WhatIf!$A:$A,S$1,WhatIf!$B:$B,S296)&lt;=price_limit,IF(S296="Yes",1,2),"")),""))</f>
        <v/>
      </c>
      <c r="BC296" s="73" t="str">
        <f>IF(OR(T296="",VLOOKUP(T$1,Services!$A$1:$B$19,2,0)="Exclude"),"",IF($D296=1,IF(OR(price_limit="",price_limit="No Limit"),IF(T296="Yes",1,2),IF(SUMIFS(WhatIf!$G:$G,WhatIf!$A:$A,T$1,WhatIf!$B:$B,T296)&lt;=price_limit,IF(T296="Yes",1,2),"")),""))</f>
        <v/>
      </c>
      <c r="BD296" s="73" t="str">
        <f>IF(OR(U296="",VLOOKUP(U$1,Services!$A$1:$B$19,2,0)="Exclude"),"",IF($D296=1,IF(OR(price_limit="",price_limit="No Limit"),IF(U296="Yes",1,2),IF(SUMIFS(WhatIf!$G:$G,WhatIf!$A:$A,U$1,WhatIf!$B:$B,U296)&lt;=price_limit,IF(U296="Yes",1,2),"")),""))</f>
        <v/>
      </c>
      <c r="BE296" s="3">
        <f t="shared" si="20"/>
        <v>0</v>
      </c>
      <c r="BF296" s="3">
        <f t="shared" si="21"/>
        <v>0</v>
      </c>
      <c r="BG296" s="3">
        <f>IF(MID(highlight_pick,1,1)="#",IF(INDEX(Analysis!$C$7:$E$7,1,VALUE(MID(highlight_pick,2,1)))&lt;&gt;"",IF(INDEX($A296:$BI296,1,MATCH(INDEX(Analysis!$C$7:$E$7,1,VALUE(MID(highlight_pick,2,1))),$1:$1,0))="",0,IF(INDEX($A296:$BI296,1,MATCH(INDEX(Analysis!$C$7:$E$7,1,VALUE(MID(highlight_pick,2,1))),$1:$1,0))="Yes",1,IF(ISNUMBER(SEARCH(INDEX($A296:$BI296,1,MATCH(INDEX(Analysis!$C$7:$E$7,1,VALUE(MID(highlight_pick,2,1))),$1:$1,0)),INDEX(Analysis!$C$9:$E$9,1,VALUE(MID(highlight_pick,2,1))))),2,0))),0),0)</f>
        <v>0</v>
      </c>
      <c r="BH296" s="3">
        <f>IF(MID(highlight_pick,1,1)="#",IF(INDEX(Analysis!$C$10:$E$10,1,VALUE(MID(highlight_pick,2,1)))&lt;&gt;"",IF(INDEX($A296:$BI296,1,MATCH(INDEX(Analysis!$C$10:$E$10,1,VALUE(MID(highlight_pick,2,1))),$1:$1,0))="",0,IF(INDEX($A296:$BI296,1,MATCH(INDEX(Analysis!$C$10:$E$10,1,VALUE(MID(highlight_pick,2,1))),$1:$1,0))="Yes",1,IF(ISNUMBER(SEARCH(INDEX($A296:$BI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row>
    <row r="297" spans="1:61" x14ac:dyDescent="0.3">
      <c r="A297" s="19" t="s">
        <v>462</v>
      </c>
      <c r="B297" s="4" t="s">
        <v>247</v>
      </c>
      <c r="C297" s="4" t="s">
        <v>205</v>
      </c>
      <c r="D297" s="3" t="str">
        <f t="shared" ca="1" si="18"/>
        <v/>
      </c>
      <c r="H297" s="5" t="s">
        <v>1</v>
      </c>
      <c r="I297" s="5" t="s">
        <v>1</v>
      </c>
      <c r="J297" s="5" t="s">
        <v>1</v>
      </c>
      <c r="L297" s="5" t="s">
        <v>1</v>
      </c>
      <c r="M297" s="5" t="s">
        <v>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19"/>
        <v/>
      </c>
      <c r="AN297" s="73" t="str">
        <f>IF(OR(E297="",VLOOKUP(E$1,Services!$A$1:$B$19,2,0)="Exclude"),"",IF($D297=1,IF(OR(price_limit="",price_limit="No Limit"),IF(E297="Yes",1,2),IF(SUMIFS(WhatIf!$G:$G,WhatIf!$A:$A,E$1,WhatIf!$B:$B,E297)&lt;=price_limit,IF(E297="Yes",1,2),"")),""))</f>
        <v/>
      </c>
      <c r="AO297" s="73" t="str">
        <f>IF(OR(F297="",VLOOKUP(F$1,Services!$A$1:$B$19,2,0)="Exclude"),"",IF($D297=1,IF(OR(price_limit="",price_limit="No Limit"),IF(F297="Yes",1,2),IF(SUMIFS(WhatIf!$G:$G,WhatIf!$A:$A,F$1,WhatIf!$B:$B,F297)&lt;=price_limit,IF(F297="Yes",1,2),"")),""))</f>
        <v/>
      </c>
      <c r="AP297" s="73" t="str">
        <f>IF(OR(G297="",VLOOKUP(G$1,Services!$A$1:$B$19,2,0)="Exclude"),"",IF($D297=1,IF(OR(price_limit="",price_limit="No Limit"),IF(G297="Yes",1,2),IF(SUMIFS(WhatIf!$G:$G,WhatIf!$A:$A,G$1,WhatIf!$B:$B,G297)&lt;=price_limit,IF(G297="Yes",1,2),"")),""))</f>
        <v/>
      </c>
      <c r="AQ297" s="73" t="str">
        <f ca="1">IF(OR(H297="",VLOOKUP(H$1,Services!$A$1:$B$19,2,0)="Exclude"),"",IF($D297=1,IF(OR(price_limit="",price_limit="No Limit"),IF(H297="Yes",1,2),IF(SUMIFS(WhatIf!$G:$G,WhatIf!$A:$A,H$1,WhatIf!$B:$B,H297)&lt;=price_limit,IF(H297="Yes",1,2),"")),""))</f>
        <v/>
      </c>
      <c r="AR297" s="73" t="str">
        <f ca="1">IF(OR(I297="",VLOOKUP(I$1,Services!$A$1:$B$19,2,0)="Exclude"),"",IF($D297=1,IF(OR(price_limit="",price_limit="No Limit"),IF(I297="Yes",1,2),IF(SUMIFS(WhatIf!$G:$G,WhatIf!$A:$A,I$1,WhatIf!$B:$B,I297)&lt;=price_limit,IF(I297="Yes",1,2),"")),""))</f>
        <v/>
      </c>
      <c r="AS297" s="73" t="str">
        <f ca="1">IF(OR(J297="",VLOOKUP(J$1,Services!$A$1:$B$19,2,0)="Exclude"),"",IF($D297=1,IF(OR(price_limit="",price_limit="No Limit"),IF(J297="Yes",1,2),IF(SUMIFS(WhatIf!$G:$G,WhatIf!$A:$A,J$1,WhatIf!$B:$B,J297)&lt;=price_limit,IF(J297="Yes",1,2),"")),""))</f>
        <v/>
      </c>
      <c r="AT297" s="73" t="str">
        <f>IF(OR(K297="",VLOOKUP(K$1,Services!$A$1:$B$19,2,0)="Exclude"),"",IF($D297=1,IF(OR(price_limit="",price_limit="No Limit"),IF(K297="Yes",1,2),IF(SUMIFS(WhatIf!$G:$G,WhatIf!$A:$A,K$1,WhatIf!$B:$B,K297)&lt;=price_limit,IF(K297="Yes",1,2),"")),""))</f>
        <v/>
      </c>
      <c r="AU297" s="73" t="str">
        <f ca="1">IF(OR(L297="",VLOOKUP(L$1,Services!$A$1:$B$19,2,0)="Exclude"),"",IF($D297=1,IF(OR(price_limit="",price_limit="No Limit"),IF(L297="Yes",1,2),IF(SUMIFS(WhatIf!$G:$G,WhatIf!$A:$A,L$1,WhatIf!$B:$B,L297)&lt;=price_limit,IF(L297="Yes",1,2),"")),""))</f>
        <v/>
      </c>
      <c r="AV297" s="73" t="str">
        <f ca="1">IF(OR(M297="",VLOOKUP(M$1,Services!$A$1:$B$19,2,0)="Exclude"),"",IF($D297=1,IF(OR(price_limit="",price_limit="No Limit"),IF(M297="Yes",1,2),IF(SUMIFS(WhatIf!$G:$G,WhatIf!$A:$A,M$1,WhatIf!$B:$B,M297)&lt;=price_limit,IF(M297="Yes",1,2),"")),""))</f>
        <v/>
      </c>
      <c r="AW297" s="73" t="str">
        <f>IF(OR(N297="",VLOOKUP(N$1,Services!$A$1:$B$19,2,0)="Exclude"),"",IF($D297=1,IF(OR(price_limit="",price_limit="No Limit"),IF(N297="Yes",1,2),IF(SUMIFS(WhatIf!$G:$G,WhatIf!$A:$A,N$1,WhatIf!$B:$B,N297)&lt;=price_limit,IF(N297="Yes",1,2),"")),""))</f>
        <v/>
      </c>
      <c r="AX297" s="73" t="str">
        <f>IF(OR(O297="",VLOOKUP(O$1,Services!$A$1:$B$19,2,0)="Exclude"),"",IF($D297=1,IF(OR(price_limit="",price_limit="No Limit"),IF(O297="Yes",1,2),IF(SUMIFS(WhatIf!$G:$G,WhatIf!$A:$A,O$1,WhatIf!$B:$B,O297)&lt;=price_limit,IF(O297="Yes",1,2),"")),""))</f>
        <v/>
      </c>
      <c r="AY297" s="73" t="str">
        <f>IF(OR(P297="",VLOOKUP(P$1,Services!$A$1:$B$19,2,0)="Exclude"),"",IF($D297=1,IF(OR(price_limit="",price_limit="No Limit"),IF(P297="Yes",1,2),IF(SUMIFS(WhatIf!$G:$G,WhatIf!$A:$A,P$1,WhatIf!$B:$B,P297)&lt;=price_limit,IF(P297="Yes",1,2),"")),""))</f>
        <v/>
      </c>
      <c r="AZ297" s="73" t="str">
        <f>IF(OR(Q297="",VLOOKUP(Q$1,Services!$A$1:$B$19,2,0)="Exclude"),"",IF($D297=1,IF(OR(price_limit="",price_limit="No Limit"),IF(Q297="Yes",1,2),IF(SUMIFS(WhatIf!$G:$G,WhatIf!$A:$A,Q$1,WhatIf!$B:$B,Q297)&lt;=price_limit,IF(Q297="Yes",1,2),"")),""))</f>
        <v/>
      </c>
      <c r="BA297" s="73" t="str">
        <f>IF(OR(R297="",VLOOKUP(R$1,Services!$A$1:$B$19,2,0)="Exclude"),"",IF($D297=1,IF(OR(price_limit="",price_limit="No Limit"),IF(R297="Yes",1,2),IF(SUMIFS(WhatIf!$G:$G,WhatIf!$A:$A,R$1,WhatIf!$B:$B,R297)&lt;=price_limit,IF(R297="Yes",1,2),"")),""))</f>
        <v/>
      </c>
      <c r="BB297" s="73" t="str">
        <f>IF(OR(S297="",VLOOKUP(S$1,Services!$A$1:$B$19,2,0)="Exclude"),"",IF($D297=1,IF(OR(price_limit="",price_limit="No Limit"),IF(S297="Yes",1,2),IF(SUMIFS(WhatIf!$G:$G,WhatIf!$A:$A,S$1,WhatIf!$B:$B,S297)&lt;=price_limit,IF(S297="Yes",1,2),"")),""))</f>
        <v/>
      </c>
      <c r="BC297" s="73" t="str">
        <f>IF(OR(T297="",VLOOKUP(T$1,Services!$A$1:$B$19,2,0)="Exclude"),"",IF($D297=1,IF(OR(price_limit="",price_limit="No Limit"),IF(T297="Yes",1,2),IF(SUMIFS(WhatIf!$G:$G,WhatIf!$A:$A,T$1,WhatIf!$B:$B,T297)&lt;=price_limit,IF(T297="Yes",1,2),"")),""))</f>
        <v/>
      </c>
      <c r="BD297" s="73" t="str">
        <f>IF(OR(U297="",VLOOKUP(U$1,Services!$A$1:$B$19,2,0)="Exclude"),"",IF($D297=1,IF(OR(price_limit="",price_limit="No Limit"),IF(U297="Yes",1,2),IF(SUMIFS(WhatIf!$G:$G,WhatIf!$A:$A,U$1,WhatIf!$B:$B,U297)&lt;=price_limit,IF(U297="Yes",1,2),"")),""))</f>
        <v/>
      </c>
      <c r="BE297" s="3">
        <f t="shared" si="20"/>
        <v>0</v>
      </c>
      <c r="BF297" s="3">
        <f t="shared" si="21"/>
        <v>0</v>
      </c>
      <c r="BG297" s="3">
        <f>IF(MID(highlight_pick,1,1)="#",IF(INDEX(Analysis!$C$7:$E$7,1,VALUE(MID(highlight_pick,2,1)))&lt;&gt;"",IF(INDEX($A297:$BI297,1,MATCH(INDEX(Analysis!$C$7:$E$7,1,VALUE(MID(highlight_pick,2,1))),$1:$1,0))="",0,IF(INDEX($A297:$BI297,1,MATCH(INDEX(Analysis!$C$7:$E$7,1,VALUE(MID(highlight_pick,2,1))),$1:$1,0))="Yes",1,IF(ISNUMBER(SEARCH(INDEX($A297:$BI297,1,MATCH(INDEX(Analysis!$C$7:$E$7,1,VALUE(MID(highlight_pick,2,1))),$1:$1,0)),INDEX(Analysis!$C$9:$E$9,1,VALUE(MID(highlight_pick,2,1))))),2,0))),0),0)</f>
        <v>0</v>
      </c>
      <c r="BH297" s="3">
        <f>IF(MID(highlight_pick,1,1)="#",IF(INDEX(Analysis!$C$10:$E$10,1,VALUE(MID(highlight_pick,2,1)))&lt;&gt;"",IF(INDEX($A297:$BI297,1,MATCH(INDEX(Analysis!$C$10:$E$10,1,VALUE(MID(highlight_pick,2,1))),$1:$1,0))="",0,IF(INDEX($A297:$BI297,1,MATCH(INDEX(Analysis!$C$10:$E$10,1,VALUE(MID(highlight_pick,2,1))),$1:$1,0))="Yes",1,IF(ISNUMBER(SEARCH(INDEX($A297:$BI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row>
    <row r="298" spans="1:61" ht="24.9" x14ac:dyDescent="0.3">
      <c r="A298" s="19" t="s">
        <v>360</v>
      </c>
      <c r="B298" s="4" t="s">
        <v>847</v>
      </c>
      <c r="C298" s="4" t="s">
        <v>205</v>
      </c>
      <c r="D298" s="3" t="str">
        <f t="shared" ca="1" si="18"/>
        <v/>
      </c>
      <c r="E298" s="5" t="s">
        <v>1</v>
      </c>
      <c r="K298" s="5" t="s">
        <v>1</v>
      </c>
      <c r="L298" s="5" t="s">
        <v>1</v>
      </c>
      <c r="M298" s="5" t="s">
        <v>1</v>
      </c>
      <c r="O298" s="6"/>
      <c r="P298" s="6"/>
      <c r="Q298" s="6" t="s">
        <v>1</v>
      </c>
      <c r="R298" s="6" t="s">
        <v>1</v>
      </c>
      <c r="S298" s="5" t="s">
        <v>1</v>
      </c>
      <c r="U298" s="5" t="s">
        <v>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19"/>
        <v/>
      </c>
      <c r="AN298" s="73" t="str">
        <f ca="1">IF(OR(E298="",VLOOKUP(E$1,Services!$A$1:$B$19,2,0)="Exclude"),"",IF($D298=1,IF(OR(price_limit="",price_limit="No Limit"),IF(E298="Yes",1,2),IF(SUMIFS(WhatIf!$G:$G,WhatIf!$A:$A,E$1,WhatIf!$B:$B,E298)&lt;=price_limit,IF(E298="Yes",1,2),"")),""))</f>
        <v/>
      </c>
      <c r="AO298" s="73" t="str">
        <f>IF(OR(F298="",VLOOKUP(F$1,Services!$A$1:$B$19,2,0)="Exclude"),"",IF($D298=1,IF(OR(price_limit="",price_limit="No Limit"),IF(F298="Yes",1,2),IF(SUMIFS(WhatIf!$G:$G,WhatIf!$A:$A,F$1,WhatIf!$B:$B,F298)&lt;=price_limit,IF(F298="Yes",1,2),"")),""))</f>
        <v/>
      </c>
      <c r="AP298" s="73" t="str">
        <f>IF(OR(G298="",VLOOKUP(G$1,Services!$A$1:$B$19,2,0)="Exclude"),"",IF($D298=1,IF(OR(price_limit="",price_limit="No Limit"),IF(G298="Yes",1,2),IF(SUMIFS(WhatIf!$G:$G,WhatIf!$A:$A,G$1,WhatIf!$B:$B,G298)&lt;=price_limit,IF(G298="Yes",1,2),"")),""))</f>
        <v/>
      </c>
      <c r="AQ298" s="73" t="str">
        <f>IF(OR(H298="",VLOOKUP(H$1,Services!$A$1:$B$19,2,0)="Exclude"),"",IF($D298=1,IF(OR(price_limit="",price_limit="No Limit"),IF(H298="Yes",1,2),IF(SUMIFS(WhatIf!$G:$G,WhatIf!$A:$A,H$1,WhatIf!$B:$B,H298)&lt;=price_limit,IF(H298="Yes",1,2),"")),""))</f>
        <v/>
      </c>
      <c r="AR298" s="73" t="str">
        <f>IF(OR(I298="",VLOOKUP(I$1,Services!$A$1:$B$19,2,0)="Exclude"),"",IF($D298=1,IF(OR(price_limit="",price_limit="No Limit"),IF(I298="Yes",1,2),IF(SUMIFS(WhatIf!$G:$G,WhatIf!$A:$A,I$1,WhatIf!$B:$B,I298)&lt;=price_limit,IF(I298="Yes",1,2),"")),""))</f>
        <v/>
      </c>
      <c r="AS298" s="73" t="str">
        <f>IF(OR(J298="",VLOOKUP(J$1,Services!$A$1:$B$19,2,0)="Exclude"),"",IF($D298=1,IF(OR(price_limit="",price_limit="No Limit"),IF(J298="Yes",1,2),IF(SUMIFS(WhatIf!$G:$G,WhatIf!$A:$A,J$1,WhatIf!$B:$B,J298)&lt;=price_limit,IF(J298="Yes",1,2),"")),""))</f>
        <v/>
      </c>
      <c r="AT298" s="73" t="str">
        <f ca="1">IF(OR(K298="",VLOOKUP(K$1,Services!$A$1:$B$19,2,0)="Exclude"),"",IF($D298=1,IF(OR(price_limit="",price_limit="No Limit"),IF(K298="Yes",1,2),IF(SUMIFS(WhatIf!$G:$G,WhatIf!$A:$A,K$1,WhatIf!$B:$B,K298)&lt;=price_limit,IF(K298="Yes",1,2),"")),""))</f>
        <v/>
      </c>
      <c r="AU298" s="73" t="str">
        <f ca="1">IF(OR(L298="",VLOOKUP(L$1,Services!$A$1:$B$19,2,0)="Exclude"),"",IF($D298=1,IF(OR(price_limit="",price_limit="No Limit"),IF(L298="Yes",1,2),IF(SUMIFS(WhatIf!$G:$G,WhatIf!$A:$A,L$1,WhatIf!$B:$B,L298)&lt;=price_limit,IF(L298="Yes",1,2),"")),""))</f>
        <v/>
      </c>
      <c r="AV298" s="73" t="str">
        <f ca="1">IF(OR(M298="",VLOOKUP(M$1,Services!$A$1:$B$19,2,0)="Exclude"),"",IF($D298=1,IF(OR(price_limit="",price_limit="No Limit"),IF(M298="Yes",1,2),IF(SUMIFS(WhatIf!$G:$G,WhatIf!$A:$A,M$1,WhatIf!$B:$B,M298)&lt;=price_limit,IF(M298="Yes",1,2),"")),""))</f>
        <v/>
      </c>
      <c r="AW298" s="73" t="str">
        <f>IF(OR(N298="",VLOOKUP(N$1,Services!$A$1:$B$19,2,0)="Exclude"),"",IF($D298=1,IF(OR(price_limit="",price_limit="No Limit"),IF(N298="Yes",1,2),IF(SUMIFS(WhatIf!$G:$G,WhatIf!$A:$A,N$1,WhatIf!$B:$B,N298)&lt;=price_limit,IF(N298="Yes",1,2),"")),""))</f>
        <v/>
      </c>
      <c r="AX298" s="73" t="str">
        <f>IF(OR(O298="",VLOOKUP(O$1,Services!$A$1:$B$19,2,0)="Exclude"),"",IF($D298=1,IF(OR(price_limit="",price_limit="No Limit"),IF(O298="Yes",1,2),IF(SUMIFS(WhatIf!$G:$G,WhatIf!$A:$A,O$1,WhatIf!$B:$B,O298)&lt;=price_limit,IF(O298="Yes",1,2),"")),""))</f>
        <v/>
      </c>
      <c r="AY298" s="73" t="str">
        <f>IF(OR(P298="",VLOOKUP(P$1,Services!$A$1:$B$19,2,0)="Exclude"),"",IF($D298=1,IF(OR(price_limit="",price_limit="No Limit"),IF(P298="Yes",1,2),IF(SUMIFS(WhatIf!$G:$G,WhatIf!$A:$A,P$1,WhatIf!$B:$B,P298)&lt;=price_limit,IF(P298="Yes",1,2),"")),""))</f>
        <v/>
      </c>
      <c r="AZ298" s="73" t="str">
        <f ca="1">IF(OR(Q298="",VLOOKUP(Q$1,Services!$A$1:$B$19,2,0)="Exclude"),"",IF($D298=1,IF(OR(price_limit="",price_limit="No Limit"),IF(Q298="Yes",1,2),IF(SUMIFS(WhatIf!$G:$G,WhatIf!$A:$A,Q$1,WhatIf!$B:$B,Q298)&lt;=price_limit,IF(Q298="Yes",1,2),"")),""))</f>
        <v/>
      </c>
      <c r="BA298" s="73" t="str">
        <f ca="1">IF(OR(R298="",VLOOKUP(R$1,Services!$A$1:$B$19,2,0)="Exclude"),"",IF($D298=1,IF(OR(price_limit="",price_limit="No Limit"),IF(R298="Yes",1,2),IF(SUMIFS(WhatIf!$G:$G,WhatIf!$A:$A,R$1,WhatIf!$B:$B,R298)&lt;=price_limit,IF(R298="Yes",1,2),"")),""))</f>
        <v/>
      </c>
      <c r="BB298" s="73" t="str">
        <f ca="1">IF(OR(S298="",VLOOKUP(S$1,Services!$A$1:$B$19,2,0)="Exclude"),"",IF($D298=1,IF(OR(price_limit="",price_limit="No Limit"),IF(S298="Yes",1,2),IF(SUMIFS(WhatIf!$G:$G,WhatIf!$A:$A,S$1,WhatIf!$B:$B,S298)&lt;=price_limit,IF(S298="Yes",1,2),"")),""))</f>
        <v/>
      </c>
      <c r="BC298" s="73" t="str">
        <f>IF(OR(T298="",VLOOKUP(T$1,Services!$A$1:$B$19,2,0)="Exclude"),"",IF($D298=1,IF(OR(price_limit="",price_limit="No Limit"),IF(T298="Yes",1,2),IF(SUMIFS(WhatIf!$G:$G,WhatIf!$A:$A,T$1,WhatIf!$B:$B,T298)&lt;=price_limit,IF(T298="Yes",1,2),"")),""))</f>
        <v/>
      </c>
      <c r="BD298" s="73" t="str">
        <f ca="1">IF(OR(U298="",VLOOKUP(U$1,Services!$A$1:$B$19,2,0)="Exclude"),"",IF($D298=1,IF(OR(price_limit="",price_limit="No Limit"),IF(U298="Yes",1,2),IF(SUMIFS(WhatIf!$G:$G,WhatIf!$A:$A,U$1,WhatIf!$B:$B,U298)&lt;=price_limit,IF(U298="Yes",1,2),"")),""))</f>
        <v/>
      </c>
      <c r="BE298" s="3">
        <f t="shared" si="20"/>
        <v>0</v>
      </c>
      <c r="BF298" s="3">
        <f t="shared" si="21"/>
        <v>0</v>
      </c>
      <c r="BG298" s="3">
        <f>IF(MID(highlight_pick,1,1)="#",IF(INDEX(Analysis!$C$7:$E$7,1,VALUE(MID(highlight_pick,2,1)))&lt;&gt;"",IF(INDEX($A298:$BI298,1,MATCH(INDEX(Analysis!$C$7:$E$7,1,VALUE(MID(highlight_pick,2,1))),$1:$1,0))="",0,IF(INDEX($A298:$BI298,1,MATCH(INDEX(Analysis!$C$7:$E$7,1,VALUE(MID(highlight_pick,2,1))),$1:$1,0))="Yes",1,IF(ISNUMBER(SEARCH(INDEX($A298:$BI298,1,MATCH(INDEX(Analysis!$C$7:$E$7,1,VALUE(MID(highlight_pick,2,1))),$1:$1,0)),INDEX(Analysis!$C$9:$E$9,1,VALUE(MID(highlight_pick,2,1))))),2,0))),0),0)</f>
        <v>0</v>
      </c>
      <c r="BH298" s="3">
        <f>IF(MID(highlight_pick,1,1)="#",IF(INDEX(Analysis!$C$10:$E$10,1,VALUE(MID(highlight_pick,2,1)))&lt;&gt;"",IF(INDEX($A298:$BI298,1,MATCH(INDEX(Analysis!$C$10:$E$10,1,VALUE(MID(highlight_pick,2,1))),$1:$1,0))="",0,IF(INDEX($A298:$BI298,1,MATCH(INDEX(Analysis!$C$10:$E$10,1,VALUE(MID(highlight_pick,2,1))),$1:$1,0))="Yes",1,IF(ISNUMBER(SEARCH(INDEX($A298:$BI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row>
    <row r="299" spans="1:61" ht="24.9" x14ac:dyDescent="0.3">
      <c r="A299" s="19" t="s">
        <v>186</v>
      </c>
      <c r="B299" s="4" t="s">
        <v>136</v>
      </c>
      <c r="C299" s="4" t="s">
        <v>205</v>
      </c>
      <c r="D299" s="3" t="str">
        <f t="shared" ca="1" si="18"/>
        <v/>
      </c>
      <c r="G299" s="5" t="s">
        <v>532</v>
      </c>
      <c r="H299" s="6" t="s">
        <v>1</v>
      </c>
      <c r="I299" s="6" t="s">
        <v>1</v>
      </c>
      <c r="L299" s="5" t="s">
        <v>1</v>
      </c>
      <c r="M299" s="5" t="s">
        <v>1</v>
      </c>
      <c r="O299" s="6" t="s">
        <v>1</v>
      </c>
      <c r="P299" s="6" t="s">
        <v>1</v>
      </c>
      <c r="Q299" s="6" t="s">
        <v>1</v>
      </c>
      <c r="R299" s="6" t="s">
        <v>1</v>
      </c>
      <c r="U299" s="5"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19"/>
        <v/>
      </c>
      <c r="AN299" s="73" t="str">
        <f>IF(OR(E299="",VLOOKUP(E$1,Services!$A$1:$B$19,2,0)="Exclude"),"",IF($D299=1,IF(OR(price_limit="",price_limit="No Limit"),IF(E299="Yes",1,2),IF(SUMIFS(WhatIf!$G:$G,WhatIf!$A:$A,E$1,WhatIf!$B:$B,E299)&lt;=price_limit,IF(E299="Yes",1,2),"")),""))</f>
        <v/>
      </c>
      <c r="AO299" s="73" t="str">
        <f>IF(OR(F299="",VLOOKUP(F$1,Services!$A$1:$B$19,2,0)="Exclude"),"",IF($D299=1,IF(OR(price_limit="",price_limit="No Limit"),IF(F299="Yes",1,2),IF(SUMIFS(WhatIf!$G:$G,WhatIf!$A:$A,F$1,WhatIf!$B:$B,F299)&lt;=price_limit,IF(F299="Yes",1,2),"")),""))</f>
        <v/>
      </c>
      <c r="AP299" s="73" t="str">
        <f ca="1">IF(OR(G299="",VLOOKUP(G$1,Services!$A$1:$B$19,2,0)="Exclude"),"",IF($D299=1,IF(OR(price_limit="",price_limit="No Limit"),IF(G299="Yes",1,2),IF(SUMIFS(WhatIf!$G:$G,WhatIf!$A:$A,G$1,WhatIf!$B:$B,G299)&lt;=price_limit,IF(G299="Yes",1,2),"")),""))</f>
        <v/>
      </c>
      <c r="AQ299" s="73" t="str">
        <f ca="1">IF(OR(H299="",VLOOKUP(H$1,Services!$A$1:$B$19,2,0)="Exclude"),"",IF($D299=1,IF(OR(price_limit="",price_limit="No Limit"),IF(H299="Yes",1,2),IF(SUMIFS(WhatIf!$G:$G,WhatIf!$A:$A,H$1,WhatIf!$B:$B,H299)&lt;=price_limit,IF(H299="Yes",1,2),"")),""))</f>
        <v/>
      </c>
      <c r="AR299" s="73" t="str">
        <f ca="1">IF(OR(I299="",VLOOKUP(I$1,Services!$A$1:$B$19,2,0)="Exclude"),"",IF($D299=1,IF(OR(price_limit="",price_limit="No Limit"),IF(I299="Yes",1,2),IF(SUMIFS(WhatIf!$G:$G,WhatIf!$A:$A,I$1,WhatIf!$B:$B,I299)&lt;=price_limit,IF(I299="Yes",1,2),"")),""))</f>
        <v/>
      </c>
      <c r="AS299" s="73" t="str">
        <f>IF(OR(J299="",VLOOKUP(J$1,Services!$A$1:$B$19,2,0)="Exclude"),"",IF($D299=1,IF(OR(price_limit="",price_limit="No Limit"),IF(J299="Yes",1,2),IF(SUMIFS(WhatIf!$G:$G,WhatIf!$A:$A,J$1,WhatIf!$B:$B,J299)&lt;=price_limit,IF(J299="Yes",1,2),"")),""))</f>
        <v/>
      </c>
      <c r="AT299" s="73" t="str">
        <f>IF(OR(K299="",VLOOKUP(K$1,Services!$A$1:$B$19,2,0)="Exclude"),"",IF($D299=1,IF(OR(price_limit="",price_limit="No Limit"),IF(K299="Yes",1,2),IF(SUMIFS(WhatIf!$G:$G,WhatIf!$A:$A,K$1,WhatIf!$B:$B,K299)&lt;=price_limit,IF(K299="Yes",1,2),"")),""))</f>
        <v/>
      </c>
      <c r="AU299" s="73" t="str">
        <f ca="1">IF(OR(L299="",VLOOKUP(L$1,Services!$A$1:$B$19,2,0)="Exclude"),"",IF($D299=1,IF(OR(price_limit="",price_limit="No Limit"),IF(L299="Yes",1,2),IF(SUMIFS(WhatIf!$G:$G,WhatIf!$A:$A,L$1,WhatIf!$B:$B,L299)&lt;=price_limit,IF(L299="Yes",1,2),"")),""))</f>
        <v/>
      </c>
      <c r="AV299" s="73" t="str">
        <f ca="1">IF(OR(M299="",VLOOKUP(M$1,Services!$A$1:$B$19,2,0)="Exclude"),"",IF($D299=1,IF(OR(price_limit="",price_limit="No Limit"),IF(M299="Yes",1,2),IF(SUMIFS(WhatIf!$G:$G,WhatIf!$A:$A,M$1,WhatIf!$B:$B,M299)&lt;=price_limit,IF(M299="Yes",1,2),"")),""))</f>
        <v/>
      </c>
      <c r="AW299" s="73" t="str">
        <f>IF(OR(N299="",VLOOKUP(N$1,Services!$A$1:$B$19,2,0)="Exclude"),"",IF($D299=1,IF(OR(price_limit="",price_limit="No Limit"),IF(N299="Yes",1,2),IF(SUMIFS(WhatIf!$G:$G,WhatIf!$A:$A,N$1,WhatIf!$B:$B,N299)&lt;=price_limit,IF(N299="Yes",1,2),"")),""))</f>
        <v/>
      </c>
      <c r="AX299" s="73" t="str">
        <f ca="1">IF(OR(O299="",VLOOKUP(O$1,Services!$A$1:$B$19,2,0)="Exclude"),"",IF($D299=1,IF(OR(price_limit="",price_limit="No Limit"),IF(O299="Yes",1,2),IF(SUMIFS(WhatIf!$G:$G,WhatIf!$A:$A,O$1,WhatIf!$B:$B,O299)&lt;=price_limit,IF(O299="Yes",1,2),"")),""))</f>
        <v/>
      </c>
      <c r="AY299" s="73" t="str">
        <f ca="1">IF(OR(P299="",VLOOKUP(P$1,Services!$A$1:$B$19,2,0)="Exclude"),"",IF($D299=1,IF(OR(price_limit="",price_limit="No Limit"),IF(P299="Yes",1,2),IF(SUMIFS(WhatIf!$G:$G,WhatIf!$A:$A,P$1,WhatIf!$B:$B,P299)&lt;=price_limit,IF(P299="Yes",1,2),"")),""))</f>
        <v/>
      </c>
      <c r="AZ299" s="73" t="str">
        <f ca="1">IF(OR(Q299="",VLOOKUP(Q$1,Services!$A$1:$B$19,2,0)="Exclude"),"",IF($D299=1,IF(OR(price_limit="",price_limit="No Limit"),IF(Q299="Yes",1,2),IF(SUMIFS(WhatIf!$G:$G,WhatIf!$A:$A,Q$1,WhatIf!$B:$B,Q299)&lt;=price_limit,IF(Q299="Yes",1,2),"")),""))</f>
        <v/>
      </c>
      <c r="BA299" s="73" t="str">
        <f ca="1">IF(OR(R299="",VLOOKUP(R$1,Services!$A$1:$B$19,2,0)="Exclude"),"",IF($D299=1,IF(OR(price_limit="",price_limit="No Limit"),IF(R299="Yes",1,2),IF(SUMIFS(WhatIf!$G:$G,WhatIf!$A:$A,R$1,WhatIf!$B:$B,R299)&lt;=price_limit,IF(R299="Yes",1,2),"")),""))</f>
        <v/>
      </c>
      <c r="BB299" s="73" t="str">
        <f>IF(OR(S299="",VLOOKUP(S$1,Services!$A$1:$B$19,2,0)="Exclude"),"",IF($D299=1,IF(OR(price_limit="",price_limit="No Limit"),IF(S299="Yes",1,2),IF(SUMIFS(WhatIf!$G:$G,WhatIf!$A:$A,S$1,WhatIf!$B:$B,S299)&lt;=price_limit,IF(S299="Yes",1,2),"")),""))</f>
        <v/>
      </c>
      <c r="BC299" s="73" t="str">
        <f>IF(OR(T299="",VLOOKUP(T$1,Services!$A$1:$B$19,2,0)="Exclude"),"",IF($D299=1,IF(OR(price_limit="",price_limit="No Limit"),IF(T299="Yes",1,2),IF(SUMIFS(WhatIf!$G:$G,WhatIf!$A:$A,T$1,WhatIf!$B:$B,T299)&lt;=price_limit,IF(T299="Yes",1,2),"")),""))</f>
        <v/>
      </c>
      <c r="BD299" s="73" t="str">
        <f ca="1">IF(OR(U299="",VLOOKUP(U$1,Services!$A$1:$B$19,2,0)="Exclude"),"",IF($D299=1,IF(OR(price_limit="",price_limit="No Limit"),IF(U299="Yes",1,2),IF(SUMIFS(WhatIf!$G:$G,WhatIf!$A:$A,U$1,WhatIf!$B:$B,U299)&lt;=price_limit,IF(U299="Yes",1,2),"")),""))</f>
        <v/>
      </c>
      <c r="BE299" s="3">
        <f t="shared" si="20"/>
        <v>0</v>
      </c>
      <c r="BF299" s="3">
        <f t="shared" si="21"/>
        <v>0</v>
      </c>
      <c r="BG299" s="3">
        <f>IF(MID(highlight_pick,1,1)="#",IF(INDEX(Analysis!$C$7:$E$7,1,VALUE(MID(highlight_pick,2,1)))&lt;&gt;"",IF(INDEX($A299:$BI299,1,MATCH(INDEX(Analysis!$C$7:$E$7,1,VALUE(MID(highlight_pick,2,1))),$1:$1,0))="",0,IF(INDEX($A299:$BI299,1,MATCH(INDEX(Analysis!$C$7:$E$7,1,VALUE(MID(highlight_pick,2,1))),$1:$1,0))="Yes",1,IF(ISNUMBER(SEARCH(INDEX($A299:$BI299,1,MATCH(INDEX(Analysis!$C$7:$E$7,1,VALUE(MID(highlight_pick,2,1))),$1:$1,0)),INDEX(Analysis!$C$9:$E$9,1,VALUE(MID(highlight_pick,2,1))))),2,0))),0),0)</f>
        <v>0</v>
      </c>
      <c r="BH299" s="3">
        <f>IF(MID(highlight_pick,1,1)="#",IF(INDEX(Analysis!$C$10:$E$10,1,VALUE(MID(highlight_pick,2,1)))&lt;&gt;"",IF(INDEX($A299:$BI299,1,MATCH(INDEX(Analysis!$C$10:$E$10,1,VALUE(MID(highlight_pick,2,1))),$1:$1,0))="",0,IF(INDEX($A299:$BI299,1,MATCH(INDEX(Analysis!$C$10:$E$10,1,VALUE(MID(highlight_pick,2,1))),$1:$1,0))="Yes",1,IF(ISNUMBER(SEARCH(INDEX($A299:$BI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row>
    <row r="300" spans="1:61" x14ac:dyDescent="0.3">
      <c r="A300" s="19" t="s">
        <v>361</v>
      </c>
      <c r="B300" s="4" t="s">
        <v>247</v>
      </c>
      <c r="C300" s="4" t="s">
        <v>215</v>
      </c>
      <c r="D300" s="3" t="str">
        <f t="shared" ca="1" si="18"/>
        <v/>
      </c>
      <c r="R300" s="5" t="s">
        <v>858</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19"/>
        <v/>
      </c>
      <c r="AN300" s="73" t="str">
        <f>IF(OR(E300="",VLOOKUP(E$1,Services!$A$1:$B$19,2,0)="Exclude"),"",IF($D300=1,IF(OR(price_limit="",price_limit="No Limit"),IF(E300="Yes",1,2),IF(SUMIFS(WhatIf!$G:$G,WhatIf!$A:$A,E$1,WhatIf!$B:$B,E300)&lt;=price_limit,IF(E300="Yes",1,2),"")),""))</f>
        <v/>
      </c>
      <c r="AO300" s="73" t="str">
        <f>IF(OR(F300="",VLOOKUP(F$1,Services!$A$1:$B$19,2,0)="Exclude"),"",IF($D300=1,IF(OR(price_limit="",price_limit="No Limit"),IF(F300="Yes",1,2),IF(SUMIFS(WhatIf!$G:$G,WhatIf!$A:$A,F$1,WhatIf!$B:$B,F300)&lt;=price_limit,IF(F300="Yes",1,2),"")),""))</f>
        <v/>
      </c>
      <c r="AP300" s="73" t="str">
        <f>IF(OR(G300="",VLOOKUP(G$1,Services!$A$1:$B$19,2,0)="Exclude"),"",IF($D300=1,IF(OR(price_limit="",price_limit="No Limit"),IF(G300="Yes",1,2),IF(SUMIFS(WhatIf!$G:$G,WhatIf!$A:$A,G$1,WhatIf!$B:$B,G300)&lt;=price_limit,IF(G300="Yes",1,2),"")),""))</f>
        <v/>
      </c>
      <c r="AQ300" s="73" t="str">
        <f>IF(OR(H300="",VLOOKUP(H$1,Services!$A$1:$B$19,2,0)="Exclude"),"",IF($D300=1,IF(OR(price_limit="",price_limit="No Limit"),IF(H300="Yes",1,2),IF(SUMIFS(WhatIf!$G:$G,WhatIf!$A:$A,H$1,WhatIf!$B:$B,H300)&lt;=price_limit,IF(H300="Yes",1,2),"")),""))</f>
        <v/>
      </c>
      <c r="AR300" s="73" t="str">
        <f>IF(OR(I300="",VLOOKUP(I$1,Services!$A$1:$B$19,2,0)="Exclude"),"",IF($D300=1,IF(OR(price_limit="",price_limit="No Limit"),IF(I300="Yes",1,2),IF(SUMIFS(WhatIf!$G:$G,WhatIf!$A:$A,I$1,WhatIf!$B:$B,I300)&lt;=price_limit,IF(I300="Yes",1,2),"")),""))</f>
        <v/>
      </c>
      <c r="AS300" s="73" t="str">
        <f>IF(OR(J300="",VLOOKUP(J$1,Services!$A$1:$B$19,2,0)="Exclude"),"",IF($D300=1,IF(OR(price_limit="",price_limit="No Limit"),IF(J300="Yes",1,2),IF(SUMIFS(WhatIf!$G:$G,WhatIf!$A:$A,J$1,WhatIf!$B:$B,J300)&lt;=price_limit,IF(J300="Yes",1,2),"")),""))</f>
        <v/>
      </c>
      <c r="AT300" s="73" t="str">
        <f>IF(OR(K300="",VLOOKUP(K$1,Services!$A$1:$B$19,2,0)="Exclude"),"",IF($D300=1,IF(OR(price_limit="",price_limit="No Limit"),IF(K300="Yes",1,2),IF(SUMIFS(WhatIf!$G:$G,WhatIf!$A:$A,K$1,WhatIf!$B:$B,K300)&lt;=price_limit,IF(K300="Yes",1,2),"")),""))</f>
        <v/>
      </c>
      <c r="AU300" s="73" t="str">
        <f>IF(OR(L300="",VLOOKUP(L$1,Services!$A$1:$B$19,2,0)="Exclude"),"",IF($D300=1,IF(OR(price_limit="",price_limit="No Limit"),IF(L300="Yes",1,2),IF(SUMIFS(WhatIf!$G:$G,WhatIf!$A:$A,L$1,WhatIf!$B:$B,L300)&lt;=price_limit,IF(L300="Yes",1,2),"")),""))</f>
        <v/>
      </c>
      <c r="AV300" s="73" t="str">
        <f>IF(OR(M300="",VLOOKUP(M$1,Services!$A$1:$B$19,2,0)="Exclude"),"",IF($D300=1,IF(OR(price_limit="",price_limit="No Limit"),IF(M300="Yes",1,2),IF(SUMIFS(WhatIf!$G:$G,WhatIf!$A:$A,M$1,WhatIf!$B:$B,M300)&lt;=price_limit,IF(M300="Yes",1,2),"")),""))</f>
        <v/>
      </c>
      <c r="AW300" s="73" t="str">
        <f>IF(OR(N300="",VLOOKUP(N$1,Services!$A$1:$B$19,2,0)="Exclude"),"",IF($D300=1,IF(OR(price_limit="",price_limit="No Limit"),IF(N300="Yes",1,2),IF(SUMIFS(WhatIf!$G:$G,WhatIf!$A:$A,N$1,WhatIf!$B:$B,N300)&lt;=price_limit,IF(N300="Yes",1,2),"")),""))</f>
        <v/>
      </c>
      <c r="AX300" s="73" t="str">
        <f>IF(OR(O300="",VLOOKUP(O$1,Services!$A$1:$B$19,2,0)="Exclude"),"",IF($D300=1,IF(OR(price_limit="",price_limit="No Limit"),IF(O300="Yes",1,2),IF(SUMIFS(WhatIf!$G:$G,WhatIf!$A:$A,O$1,WhatIf!$B:$B,O300)&lt;=price_limit,IF(O300="Yes",1,2),"")),""))</f>
        <v/>
      </c>
      <c r="AY300" s="73" t="str">
        <f>IF(OR(P300="",VLOOKUP(P$1,Services!$A$1:$B$19,2,0)="Exclude"),"",IF($D300=1,IF(OR(price_limit="",price_limit="No Limit"),IF(P300="Yes",1,2),IF(SUMIFS(WhatIf!$G:$G,WhatIf!$A:$A,P$1,WhatIf!$B:$B,P300)&lt;=price_limit,IF(P300="Yes",1,2),"")),""))</f>
        <v/>
      </c>
      <c r="AZ300" s="73" t="str">
        <f>IF(OR(Q300="",VLOOKUP(Q$1,Services!$A$1:$B$19,2,0)="Exclude"),"",IF($D300=1,IF(OR(price_limit="",price_limit="No Limit"),IF(Q300="Yes",1,2),IF(SUMIFS(WhatIf!$G:$G,WhatIf!$A:$A,Q$1,WhatIf!$B:$B,Q300)&lt;=price_limit,IF(Q300="Yes",1,2),"")),""))</f>
        <v/>
      </c>
      <c r="BA300" s="73" t="str">
        <f ca="1">IF(OR(R300="",VLOOKUP(R$1,Services!$A$1:$B$19,2,0)="Exclude"),"",IF($D300=1,IF(OR(price_limit="",price_limit="No Limit"),IF(R300="Yes",1,2),IF(SUMIFS(WhatIf!$G:$G,WhatIf!$A:$A,R$1,WhatIf!$B:$B,R300)&lt;=price_limit,IF(R300="Yes",1,2),"")),""))</f>
        <v/>
      </c>
      <c r="BB300" s="73" t="str">
        <f>IF(OR(S300="",VLOOKUP(S$1,Services!$A$1:$B$19,2,0)="Exclude"),"",IF($D300=1,IF(OR(price_limit="",price_limit="No Limit"),IF(S300="Yes",1,2),IF(SUMIFS(WhatIf!$G:$G,WhatIf!$A:$A,S$1,WhatIf!$B:$B,S300)&lt;=price_limit,IF(S300="Yes",1,2),"")),""))</f>
        <v/>
      </c>
      <c r="BC300" s="73" t="str">
        <f>IF(OR(T300="",VLOOKUP(T$1,Services!$A$1:$B$19,2,0)="Exclude"),"",IF($D300=1,IF(OR(price_limit="",price_limit="No Limit"),IF(T300="Yes",1,2),IF(SUMIFS(WhatIf!$G:$G,WhatIf!$A:$A,T$1,WhatIf!$B:$B,T300)&lt;=price_limit,IF(T300="Yes",1,2),"")),""))</f>
        <v/>
      </c>
      <c r="BD300" s="73" t="str">
        <f>IF(OR(U300="",VLOOKUP(U$1,Services!$A$1:$B$19,2,0)="Exclude"),"",IF($D300=1,IF(OR(price_limit="",price_limit="No Limit"),IF(U300="Yes",1,2),IF(SUMIFS(WhatIf!$G:$G,WhatIf!$A:$A,U$1,WhatIf!$B:$B,U300)&lt;=price_limit,IF(U300="Yes",1,2),"")),""))</f>
        <v/>
      </c>
      <c r="BE300" s="3">
        <f t="shared" si="20"/>
        <v>0</v>
      </c>
      <c r="BF300" s="3">
        <f t="shared" si="21"/>
        <v>0</v>
      </c>
      <c r="BG300" s="3">
        <f>IF(MID(highlight_pick,1,1)="#",IF(INDEX(Analysis!$C$7:$E$7,1,VALUE(MID(highlight_pick,2,1)))&lt;&gt;"",IF(INDEX($A300:$BI300,1,MATCH(INDEX(Analysis!$C$7:$E$7,1,VALUE(MID(highlight_pick,2,1))),$1:$1,0))="",0,IF(INDEX($A300:$BI300,1,MATCH(INDEX(Analysis!$C$7:$E$7,1,VALUE(MID(highlight_pick,2,1))),$1:$1,0))="Yes",1,IF(ISNUMBER(SEARCH(INDEX($A300:$BI300,1,MATCH(INDEX(Analysis!$C$7:$E$7,1,VALUE(MID(highlight_pick,2,1))),$1:$1,0)),INDEX(Analysis!$C$9:$E$9,1,VALUE(MID(highlight_pick,2,1))))),2,0))),0),0)</f>
        <v>0</v>
      </c>
      <c r="BH300" s="3">
        <f>IF(MID(highlight_pick,1,1)="#",IF(INDEX(Analysis!$C$10:$E$10,1,VALUE(MID(highlight_pick,2,1)))&lt;&gt;"",IF(INDEX($A300:$BI300,1,MATCH(INDEX(Analysis!$C$10:$E$10,1,VALUE(MID(highlight_pick,2,1))),$1:$1,0))="",0,IF(INDEX($A300:$BI300,1,MATCH(INDEX(Analysis!$C$10:$E$10,1,VALUE(MID(highlight_pick,2,1))),$1:$1,0))="Yes",1,IF(ISNUMBER(SEARCH(INDEX($A300:$BI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row>
    <row r="301" spans="1:61" x14ac:dyDescent="0.3">
      <c r="A301" s="19" t="s">
        <v>362</v>
      </c>
      <c r="B301" s="4" t="s">
        <v>247</v>
      </c>
      <c r="C301" s="4" t="s">
        <v>215</v>
      </c>
      <c r="D301" s="3" t="str">
        <f t="shared" ca="1" si="18"/>
        <v/>
      </c>
      <c r="R301" s="5" t="s">
        <v>858</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19"/>
        <v/>
      </c>
      <c r="AN301" s="73" t="str">
        <f>IF(OR(E301="",VLOOKUP(E$1,Services!$A$1:$B$19,2,0)="Exclude"),"",IF($D301=1,IF(OR(price_limit="",price_limit="No Limit"),IF(E301="Yes",1,2),IF(SUMIFS(WhatIf!$G:$G,WhatIf!$A:$A,E$1,WhatIf!$B:$B,E301)&lt;=price_limit,IF(E301="Yes",1,2),"")),""))</f>
        <v/>
      </c>
      <c r="AO301" s="73" t="str">
        <f>IF(OR(F301="",VLOOKUP(F$1,Services!$A$1:$B$19,2,0)="Exclude"),"",IF($D301=1,IF(OR(price_limit="",price_limit="No Limit"),IF(F301="Yes",1,2),IF(SUMIFS(WhatIf!$G:$G,WhatIf!$A:$A,F$1,WhatIf!$B:$B,F301)&lt;=price_limit,IF(F301="Yes",1,2),"")),""))</f>
        <v/>
      </c>
      <c r="AP301" s="73" t="str">
        <f>IF(OR(G301="",VLOOKUP(G$1,Services!$A$1:$B$19,2,0)="Exclude"),"",IF($D301=1,IF(OR(price_limit="",price_limit="No Limit"),IF(G301="Yes",1,2),IF(SUMIFS(WhatIf!$G:$G,WhatIf!$A:$A,G$1,WhatIf!$B:$B,G301)&lt;=price_limit,IF(G301="Yes",1,2),"")),""))</f>
        <v/>
      </c>
      <c r="AQ301" s="73" t="str">
        <f>IF(OR(H301="",VLOOKUP(H$1,Services!$A$1:$B$19,2,0)="Exclude"),"",IF($D301=1,IF(OR(price_limit="",price_limit="No Limit"),IF(H301="Yes",1,2),IF(SUMIFS(WhatIf!$G:$G,WhatIf!$A:$A,H$1,WhatIf!$B:$B,H301)&lt;=price_limit,IF(H301="Yes",1,2),"")),""))</f>
        <v/>
      </c>
      <c r="AR301" s="73" t="str">
        <f>IF(OR(I301="",VLOOKUP(I$1,Services!$A$1:$B$19,2,0)="Exclude"),"",IF($D301=1,IF(OR(price_limit="",price_limit="No Limit"),IF(I301="Yes",1,2),IF(SUMIFS(WhatIf!$G:$G,WhatIf!$A:$A,I$1,WhatIf!$B:$B,I301)&lt;=price_limit,IF(I301="Yes",1,2),"")),""))</f>
        <v/>
      </c>
      <c r="AS301" s="73" t="str">
        <f>IF(OR(J301="",VLOOKUP(J$1,Services!$A$1:$B$19,2,0)="Exclude"),"",IF($D301=1,IF(OR(price_limit="",price_limit="No Limit"),IF(J301="Yes",1,2),IF(SUMIFS(WhatIf!$G:$G,WhatIf!$A:$A,J$1,WhatIf!$B:$B,J301)&lt;=price_limit,IF(J301="Yes",1,2),"")),""))</f>
        <v/>
      </c>
      <c r="AT301" s="73" t="str">
        <f>IF(OR(K301="",VLOOKUP(K$1,Services!$A$1:$B$19,2,0)="Exclude"),"",IF($D301=1,IF(OR(price_limit="",price_limit="No Limit"),IF(K301="Yes",1,2),IF(SUMIFS(WhatIf!$G:$G,WhatIf!$A:$A,K$1,WhatIf!$B:$B,K301)&lt;=price_limit,IF(K301="Yes",1,2),"")),""))</f>
        <v/>
      </c>
      <c r="AU301" s="73" t="str">
        <f>IF(OR(L301="",VLOOKUP(L$1,Services!$A$1:$B$19,2,0)="Exclude"),"",IF($D301=1,IF(OR(price_limit="",price_limit="No Limit"),IF(L301="Yes",1,2),IF(SUMIFS(WhatIf!$G:$G,WhatIf!$A:$A,L$1,WhatIf!$B:$B,L301)&lt;=price_limit,IF(L301="Yes",1,2),"")),""))</f>
        <v/>
      </c>
      <c r="AV301" s="73" t="str">
        <f>IF(OR(M301="",VLOOKUP(M$1,Services!$A$1:$B$19,2,0)="Exclude"),"",IF($D301=1,IF(OR(price_limit="",price_limit="No Limit"),IF(M301="Yes",1,2),IF(SUMIFS(WhatIf!$G:$G,WhatIf!$A:$A,M$1,WhatIf!$B:$B,M301)&lt;=price_limit,IF(M301="Yes",1,2),"")),""))</f>
        <v/>
      </c>
      <c r="AW301" s="73" t="str">
        <f>IF(OR(N301="",VLOOKUP(N$1,Services!$A$1:$B$19,2,0)="Exclude"),"",IF($D301=1,IF(OR(price_limit="",price_limit="No Limit"),IF(N301="Yes",1,2),IF(SUMIFS(WhatIf!$G:$G,WhatIf!$A:$A,N$1,WhatIf!$B:$B,N301)&lt;=price_limit,IF(N301="Yes",1,2),"")),""))</f>
        <v/>
      </c>
      <c r="AX301" s="73" t="str">
        <f>IF(OR(O301="",VLOOKUP(O$1,Services!$A$1:$B$19,2,0)="Exclude"),"",IF($D301=1,IF(OR(price_limit="",price_limit="No Limit"),IF(O301="Yes",1,2),IF(SUMIFS(WhatIf!$G:$G,WhatIf!$A:$A,O$1,WhatIf!$B:$B,O301)&lt;=price_limit,IF(O301="Yes",1,2),"")),""))</f>
        <v/>
      </c>
      <c r="AY301" s="73" t="str">
        <f>IF(OR(P301="",VLOOKUP(P$1,Services!$A$1:$B$19,2,0)="Exclude"),"",IF($D301=1,IF(OR(price_limit="",price_limit="No Limit"),IF(P301="Yes",1,2),IF(SUMIFS(WhatIf!$G:$G,WhatIf!$A:$A,P$1,WhatIf!$B:$B,P301)&lt;=price_limit,IF(P301="Yes",1,2),"")),""))</f>
        <v/>
      </c>
      <c r="AZ301" s="73" t="str">
        <f>IF(OR(Q301="",VLOOKUP(Q$1,Services!$A$1:$B$19,2,0)="Exclude"),"",IF($D301=1,IF(OR(price_limit="",price_limit="No Limit"),IF(Q301="Yes",1,2),IF(SUMIFS(WhatIf!$G:$G,WhatIf!$A:$A,Q$1,WhatIf!$B:$B,Q301)&lt;=price_limit,IF(Q301="Yes",1,2),"")),""))</f>
        <v/>
      </c>
      <c r="BA301" s="73" t="str">
        <f ca="1">IF(OR(R301="",VLOOKUP(R$1,Services!$A$1:$B$19,2,0)="Exclude"),"",IF($D301=1,IF(OR(price_limit="",price_limit="No Limit"),IF(R301="Yes",1,2),IF(SUMIFS(WhatIf!$G:$G,WhatIf!$A:$A,R$1,WhatIf!$B:$B,R301)&lt;=price_limit,IF(R301="Yes",1,2),"")),""))</f>
        <v/>
      </c>
      <c r="BB301" s="73" t="str">
        <f>IF(OR(S301="",VLOOKUP(S$1,Services!$A$1:$B$19,2,0)="Exclude"),"",IF($D301=1,IF(OR(price_limit="",price_limit="No Limit"),IF(S301="Yes",1,2),IF(SUMIFS(WhatIf!$G:$G,WhatIf!$A:$A,S$1,WhatIf!$B:$B,S301)&lt;=price_limit,IF(S301="Yes",1,2),"")),""))</f>
        <v/>
      </c>
      <c r="BC301" s="73" t="str">
        <f>IF(OR(T301="",VLOOKUP(T$1,Services!$A$1:$B$19,2,0)="Exclude"),"",IF($D301=1,IF(OR(price_limit="",price_limit="No Limit"),IF(T301="Yes",1,2),IF(SUMIFS(WhatIf!$G:$G,WhatIf!$A:$A,T$1,WhatIf!$B:$B,T301)&lt;=price_limit,IF(T301="Yes",1,2),"")),""))</f>
        <v/>
      </c>
      <c r="BD301" s="73" t="str">
        <f>IF(OR(U301="",VLOOKUP(U$1,Services!$A$1:$B$19,2,0)="Exclude"),"",IF($D301=1,IF(OR(price_limit="",price_limit="No Limit"),IF(U301="Yes",1,2),IF(SUMIFS(WhatIf!$G:$G,WhatIf!$A:$A,U$1,WhatIf!$B:$B,U301)&lt;=price_limit,IF(U301="Yes",1,2),"")),""))</f>
        <v/>
      </c>
      <c r="BE301" s="3">
        <f t="shared" si="20"/>
        <v>0</v>
      </c>
      <c r="BF301" s="3">
        <f t="shared" si="21"/>
        <v>0</v>
      </c>
      <c r="BG301" s="3">
        <f>IF(MID(highlight_pick,1,1)="#",IF(INDEX(Analysis!$C$7:$E$7,1,VALUE(MID(highlight_pick,2,1)))&lt;&gt;"",IF(INDEX($A301:$BI301,1,MATCH(INDEX(Analysis!$C$7:$E$7,1,VALUE(MID(highlight_pick,2,1))),$1:$1,0))="",0,IF(INDEX($A301:$BI301,1,MATCH(INDEX(Analysis!$C$7:$E$7,1,VALUE(MID(highlight_pick,2,1))),$1:$1,0))="Yes",1,IF(ISNUMBER(SEARCH(INDEX($A301:$BI301,1,MATCH(INDEX(Analysis!$C$7:$E$7,1,VALUE(MID(highlight_pick,2,1))),$1:$1,0)),INDEX(Analysis!$C$9:$E$9,1,VALUE(MID(highlight_pick,2,1))))),2,0))),0),0)</f>
        <v>0</v>
      </c>
      <c r="BH301" s="3">
        <f>IF(MID(highlight_pick,1,1)="#",IF(INDEX(Analysis!$C$10:$E$10,1,VALUE(MID(highlight_pick,2,1)))&lt;&gt;"",IF(INDEX($A301:$BI301,1,MATCH(INDEX(Analysis!$C$10:$E$10,1,VALUE(MID(highlight_pick,2,1))),$1:$1,0))="",0,IF(INDEX($A301:$BI301,1,MATCH(INDEX(Analysis!$C$10:$E$10,1,VALUE(MID(highlight_pick,2,1))),$1:$1,0))="Yes",1,IF(ISNUMBER(SEARCH(INDEX($A301:$BI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row>
    <row r="302" spans="1:61" x14ac:dyDescent="0.3">
      <c r="A302" s="19" t="s">
        <v>363</v>
      </c>
      <c r="B302" s="4" t="s">
        <v>247</v>
      </c>
      <c r="C302" s="4" t="s">
        <v>215</v>
      </c>
      <c r="D302" s="3" t="str">
        <f t="shared" ca="1" si="18"/>
        <v/>
      </c>
      <c r="R302" s="5" t="s">
        <v>858</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19"/>
        <v/>
      </c>
      <c r="AN302" s="73" t="str">
        <f>IF(OR(E302="",VLOOKUP(E$1,Services!$A$1:$B$19,2,0)="Exclude"),"",IF($D302=1,IF(OR(price_limit="",price_limit="No Limit"),IF(E302="Yes",1,2),IF(SUMIFS(WhatIf!$G:$G,WhatIf!$A:$A,E$1,WhatIf!$B:$B,E302)&lt;=price_limit,IF(E302="Yes",1,2),"")),""))</f>
        <v/>
      </c>
      <c r="AO302" s="73" t="str">
        <f>IF(OR(F302="",VLOOKUP(F$1,Services!$A$1:$B$19,2,0)="Exclude"),"",IF($D302=1,IF(OR(price_limit="",price_limit="No Limit"),IF(F302="Yes",1,2),IF(SUMIFS(WhatIf!$G:$G,WhatIf!$A:$A,F$1,WhatIf!$B:$B,F302)&lt;=price_limit,IF(F302="Yes",1,2),"")),""))</f>
        <v/>
      </c>
      <c r="AP302" s="73" t="str">
        <f>IF(OR(G302="",VLOOKUP(G$1,Services!$A$1:$B$19,2,0)="Exclude"),"",IF($D302=1,IF(OR(price_limit="",price_limit="No Limit"),IF(G302="Yes",1,2),IF(SUMIFS(WhatIf!$G:$G,WhatIf!$A:$A,G$1,WhatIf!$B:$B,G302)&lt;=price_limit,IF(G302="Yes",1,2),"")),""))</f>
        <v/>
      </c>
      <c r="AQ302" s="73" t="str">
        <f>IF(OR(H302="",VLOOKUP(H$1,Services!$A$1:$B$19,2,0)="Exclude"),"",IF($D302=1,IF(OR(price_limit="",price_limit="No Limit"),IF(H302="Yes",1,2),IF(SUMIFS(WhatIf!$G:$G,WhatIf!$A:$A,H$1,WhatIf!$B:$B,H302)&lt;=price_limit,IF(H302="Yes",1,2),"")),""))</f>
        <v/>
      </c>
      <c r="AR302" s="73" t="str">
        <f>IF(OR(I302="",VLOOKUP(I$1,Services!$A$1:$B$19,2,0)="Exclude"),"",IF($D302=1,IF(OR(price_limit="",price_limit="No Limit"),IF(I302="Yes",1,2),IF(SUMIFS(WhatIf!$G:$G,WhatIf!$A:$A,I$1,WhatIf!$B:$B,I302)&lt;=price_limit,IF(I302="Yes",1,2),"")),""))</f>
        <v/>
      </c>
      <c r="AS302" s="73" t="str">
        <f>IF(OR(J302="",VLOOKUP(J$1,Services!$A$1:$B$19,2,0)="Exclude"),"",IF($D302=1,IF(OR(price_limit="",price_limit="No Limit"),IF(J302="Yes",1,2),IF(SUMIFS(WhatIf!$G:$G,WhatIf!$A:$A,J$1,WhatIf!$B:$B,J302)&lt;=price_limit,IF(J302="Yes",1,2),"")),""))</f>
        <v/>
      </c>
      <c r="AT302" s="73" t="str">
        <f>IF(OR(K302="",VLOOKUP(K$1,Services!$A$1:$B$19,2,0)="Exclude"),"",IF($D302=1,IF(OR(price_limit="",price_limit="No Limit"),IF(K302="Yes",1,2),IF(SUMIFS(WhatIf!$G:$G,WhatIf!$A:$A,K$1,WhatIf!$B:$B,K302)&lt;=price_limit,IF(K302="Yes",1,2),"")),""))</f>
        <v/>
      </c>
      <c r="AU302" s="73" t="str">
        <f>IF(OR(L302="",VLOOKUP(L$1,Services!$A$1:$B$19,2,0)="Exclude"),"",IF($D302=1,IF(OR(price_limit="",price_limit="No Limit"),IF(L302="Yes",1,2),IF(SUMIFS(WhatIf!$G:$G,WhatIf!$A:$A,L$1,WhatIf!$B:$B,L302)&lt;=price_limit,IF(L302="Yes",1,2),"")),""))</f>
        <v/>
      </c>
      <c r="AV302" s="73" t="str">
        <f>IF(OR(M302="",VLOOKUP(M$1,Services!$A$1:$B$19,2,0)="Exclude"),"",IF($D302=1,IF(OR(price_limit="",price_limit="No Limit"),IF(M302="Yes",1,2),IF(SUMIFS(WhatIf!$G:$G,WhatIf!$A:$A,M$1,WhatIf!$B:$B,M302)&lt;=price_limit,IF(M302="Yes",1,2),"")),""))</f>
        <v/>
      </c>
      <c r="AW302" s="73" t="str">
        <f>IF(OR(N302="",VLOOKUP(N$1,Services!$A$1:$B$19,2,0)="Exclude"),"",IF($D302=1,IF(OR(price_limit="",price_limit="No Limit"),IF(N302="Yes",1,2),IF(SUMIFS(WhatIf!$G:$G,WhatIf!$A:$A,N$1,WhatIf!$B:$B,N302)&lt;=price_limit,IF(N302="Yes",1,2),"")),""))</f>
        <v/>
      </c>
      <c r="AX302" s="73" t="str">
        <f>IF(OR(O302="",VLOOKUP(O$1,Services!$A$1:$B$19,2,0)="Exclude"),"",IF($D302=1,IF(OR(price_limit="",price_limit="No Limit"),IF(O302="Yes",1,2),IF(SUMIFS(WhatIf!$G:$G,WhatIf!$A:$A,O$1,WhatIf!$B:$B,O302)&lt;=price_limit,IF(O302="Yes",1,2),"")),""))</f>
        <v/>
      </c>
      <c r="AY302" s="73" t="str">
        <f>IF(OR(P302="",VLOOKUP(P$1,Services!$A$1:$B$19,2,0)="Exclude"),"",IF($D302=1,IF(OR(price_limit="",price_limit="No Limit"),IF(P302="Yes",1,2),IF(SUMIFS(WhatIf!$G:$G,WhatIf!$A:$A,P$1,WhatIf!$B:$B,P302)&lt;=price_limit,IF(P302="Yes",1,2),"")),""))</f>
        <v/>
      </c>
      <c r="AZ302" s="73" t="str">
        <f>IF(OR(Q302="",VLOOKUP(Q$1,Services!$A$1:$B$19,2,0)="Exclude"),"",IF($D302=1,IF(OR(price_limit="",price_limit="No Limit"),IF(Q302="Yes",1,2),IF(SUMIFS(WhatIf!$G:$G,WhatIf!$A:$A,Q$1,WhatIf!$B:$B,Q302)&lt;=price_limit,IF(Q302="Yes",1,2),"")),""))</f>
        <v/>
      </c>
      <c r="BA302" s="73" t="str">
        <f ca="1">IF(OR(R302="",VLOOKUP(R$1,Services!$A$1:$B$19,2,0)="Exclude"),"",IF($D302=1,IF(OR(price_limit="",price_limit="No Limit"),IF(R302="Yes",1,2),IF(SUMIFS(WhatIf!$G:$G,WhatIf!$A:$A,R$1,WhatIf!$B:$B,R302)&lt;=price_limit,IF(R302="Yes",1,2),"")),""))</f>
        <v/>
      </c>
      <c r="BB302" s="73" t="str">
        <f>IF(OR(S302="",VLOOKUP(S$1,Services!$A$1:$B$19,2,0)="Exclude"),"",IF($D302=1,IF(OR(price_limit="",price_limit="No Limit"),IF(S302="Yes",1,2),IF(SUMIFS(WhatIf!$G:$G,WhatIf!$A:$A,S$1,WhatIf!$B:$B,S302)&lt;=price_limit,IF(S302="Yes",1,2),"")),""))</f>
        <v/>
      </c>
      <c r="BC302" s="73" t="str">
        <f>IF(OR(T302="",VLOOKUP(T$1,Services!$A$1:$B$19,2,0)="Exclude"),"",IF($D302=1,IF(OR(price_limit="",price_limit="No Limit"),IF(T302="Yes",1,2),IF(SUMIFS(WhatIf!$G:$G,WhatIf!$A:$A,T$1,WhatIf!$B:$B,T302)&lt;=price_limit,IF(T302="Yes",1,2),"")),""))</f>
        <v/>
      </c>
      <c r="BD302" s="73" t="str">
        <f>IF(OR(U302="",VLOOKUP(U$1,Services!$A$1:$B$19,2,0)="Exclude"),"",IF($D302=1,IF(OR(price_limit="",price_limit="No Limit"),IF(U302="Yes",1,2),IF(SUMIFS(WhatIf!$G:$G,WhatIf!$A:$A,U$1,WhatIf!$B:$B,U302)&lt;=price_limit,IF(U302="Yes",1,2),"")),""))</f>
        <v/>
      </c>
      <c r="BE302" s="3">
        <f t="shared" si="20"/>
        <v>0</v>
      </c>
      <c r="BF302" s="3">
        <f t="shared" si="21"/>
        <v>0</v>
      </c>
      <c r="BG302" s="3">
        <f>IF(MID(highlight_pick,1,1)="#",IF(INDEX(Analysis!$C$7:$E$7,1,VALUE(MID(highlight_pick,2,1)))&lt;&gt;"",IF(INDEX($A302:$BI302,1,MATCH(INDEX(Analysis!$C$7:$E$7,1,VALUE(MID(highlight_pick,2,1))),$1:$1,0))="",0,IF(INDEX($A302:$BI302,1,MATCH(INDEX(Analysis!$C$7:$E$7,1,VALUE(MID(highlight_pick,2,1))),$1:$1,0))="Yes",1,IF(ISNUMBER(SEARCH(INDEX($A302:$BI302,1,MATCH(INDEX(Analysis!$C$7:$E$7,1,VALUE(MID(highlight_pick,2,1))),$1:$1,0)),INDEX(Analysis!$C$9:$E$9,1,VALUE(MID(highlight_pick,2,1))))),2,0))),0),0)</f>
        <v>0</v>
      </c>
      <c r="BH302" s="3">
        <f>IF(MID(highlight_pick,1,1)="#",IF(INDEX(Analysis!$C$10:$E$10,1,VALUE(MID(highlight_pick,2,1)))&lt;&gt;"",IF(INDEX($A302:$BI302,1,MATCH(INDEX(Analysis!$C$10:$E$10,1,VALUE(MID(highlight_pick,2,1))),$1:$1,0))="",0,IF(INDEX($A302:$BI302,1,MATCH(INDEX(Analysis!$C$10:$E$10,1,VALUE(MID(highlight_pick,2,1))),$1:$1,0))="Yes",1,IF(ISNUMBER(SEARCH(INDEX($A302:$BI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row>
    <row r="303" spans="1:61" x14ac:dyDescent="0.3">
      <c r="A303" s="19" t="s">
        <v>364</v>
      </c>
      <c r="B303" s="4" t="s">
        <v>247</v>
      </c>
      <c r="C303" s="4" t="s">
        <v>215</v>
      </c>
      <c r="D303" s="3" t="str">
        <f t="shared" ca="1" si="18"/>
        <v/>
      </c>
      <c r="R303" s="5" t="s">
        <v>858</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19"/>
        <v/>
      </c>
      <c r="AN303" s="73" t="str">
        <f>IF(OR(E303="",VLOOKUP(E$1,Services!$A$1:$B$19,2,0)="Exclude"),"",IF($D303=1,IF(OR(price_limit="",price_limit="No Limit"),IF(E303="Yes",1,2),IF(SUMIFS(WhatIf!$G:$G,WhatIf!$A:$A,E$1,WhatIf!$B:$B,E303)&lt;=price_limit,IF(E303="Yes",1,2),"")),""))</f>
        <v/>
      </c>
      <c r="AO303" s="73" t="str">
        <f>IF(OR(F303="",VLOOKUP(F$1,Services!$A$1:$B$19,2,0)="Exclude"),"",IF($D303=1,IF(OR(price_limit="",price_limit="No Limit"),IF(F303="Yes",1,2),IF(SUMIFS(WhatIf!$G:$G,WhatIf!$A:$A,F$1,WhatIf!$B:$B,F303)&lt;=price_limit,IF(F303="Yes",1,2),"")),""))</f>
        <v/>
      </c>
      <c r="AP303" s="73" t="str">
        <f>IF(OR(G303="",VLOOKUP(G$1,Services!$A$1:$B$19,2,0)="Exclude"),"",IF($D303=1,IF(OR(price_limit="",price_limit="No Limit"),IF(G303="Yes",1,2),IF(SUMIFS(WhatIf!$G:$G,WhatIf!$A:$A,G$1,WhatIf!$B:$B,G303)&lt;=price_limit,IF(G303="Yes",1,2),"")),""))</f>
        <v/>
      </c>
      <c r="AQ303" s="73" t="str">
        <f>IF(OR(H303="",VLOOKUP(H$1,Services!$A$1:$B$19,2,0)="Exclude"),"",IF($D303=1,IF(OR(price_limit="",price_limit="No Limit"),IF(H303="Yes",1,2),IF(SUMIFS(WhatIf!$G:$G,WhatIf!$A:$A,H$1,WhatIf!$B:$B,H303)&lt;=price_limit,IF(H303="Yes",1,2),"")),""))</f>
        <v/>
      </c>
      <c r="AR303" s="73" t="str">
        <f>IF(OR(I303="",VLOOKUP(I$1,Services!$A$1:$B$19,2,0)="Exclude"),"",IF($D303=1,IF(OR(price_limit="",price_limit="No Limit"),IF(I303="Yes",1,2),IF(SUMIFS(WhatIf!$G:$G,WhatIf!$A:$A,I$1,WhatIf!$B:$B,I303)&lt;=price_limit,IF(I303="Yes",1,2),"")),""))</f>
        <v/>
      </c>
      <c r="AS303" s="73" t="str">
        <f>IF(OR(J303="",VLOOKUP(J$1,Services!$A$1:$B$19,2,0)="Exclude"),"",IF($D303=1,IF(OR(price_limit="",price_limit="No Limit"),IF(J303="Yes",1,2),IF(SUMIFS(WhatIf!$G:$G,WhatIf!$A:$A,J$1,WhatIf!$B:$B,J303)&lt;=price_limit,IF(J303="Yes",1,2),"")),""))</f>
        <v/>
      </c>
      <c r="AT303" s="73" t="str">
        <f>IF(OR(K303="",VLOOKUP(K$1,Services!$A$1:$B$19,2,0)="Exclude"),"",IF($D303=1,IF(OR(price_limit="",price_limit="No Limit"),IF(K303="Yes",1,2),IF(SUMIFS(WhatIf!$G:$G,WhatIf!$A:$A,K$1,WhatIf!$B:$B,K303)&lt;=price_limit,IF(K303="Yes",1,2),"")),""))</f>
        <v/>
      </c>
      <c r="AU303" s="73" t="str">
        <f>IF(OR(L303="",VLOOKUP(L$1,Services!$A$1:$B$19,2,0)="Exclude"),"",IF($D303=1,IF(OR(price_limit="",price_limit="No Limit"),IF(L303="Yes",1,2),IF(SUMIFS(WhatIf!$G:$G,WhatIf!$A:$A,L$1,WhatIf!$B:$B,L303)&lt;=price_limit,IF(L303="Yes",1,2),"")),""))</f>
        <v/>
      </c>
      <c r="AV303" s="73" t="str">
        <f>IF(OR(M303="",VLOOKUP(M$1,Services!$A$1:$B$19,2,0)="Exclude"),"",IF($D303=1,IF(OR(price_limit="",price_limit="No Limit"),IF(M303="Yes",1,2),IF(SUMIFS(WhatIf!$G:$G,WhatIf!$A:$A,M$1,WhatIf!$B:$B,M303)&lt;=price_limit,IF(M303="Yes",1,2),"")),""))</f>
        <v/>
      </c>
      <c r="AW303" s="73" t="str">
        <f>IF(OR(N303="",VLOOKUP(N$1,Services!$A$1:$B$19,2,0)="Exclude"),"",IF($D303=1,IF(OR(price_limit="",price_limit="No Limit"),IF(N303="Yes",1,2),IF(SUMIFS(WhatIf!$G:$G,WhatIf!$A:$A,N$1,WhatIf!$B:$B,N303)&lt;=price_limit,IF(N303="Yes",1,2),"")),""))</f>
        <v/>
      </c>
      <c r="AX303" s="73" t="str">
        <f>IF(OR(O303="",VLOOKUP(O$1,Services!$A$1:$B$19,2,0)="Exclude"),"",IF($D303=1,IF(OR(price_limit="",price_limit="No Limit"),IF(O303="Yes",1,2),IF(SUMIFS(WhatIf!$G:$G,WhatIf!$A:$A,O$1,WhatIf!$B:$B,O303)&lt;=price_limit,IF(O303="Yes",1,2),"")),""))</f>
        <v/>
      </c>
      <c r="AY303" s="73" t="str">
        <f>IF(OR(P303="",VLOOKUP(P$1,Services!$A$1:$B$19,2,0)="Exclude"),"",IF($D303=1,IF(OR(price_limit="",price_limit="No Limit"),IF(P303="Yes",1,2),IF(SUMIFS(WhatIf!$G:$G,WhatIf!$A:$A,P$1,WhatIf!$B:$B,P303)&lt;=price_limit,IF(P303="Yes",1,2),"")),""))</f>
        <v/>
      </c>
      <c r="AZ303" s="73" t="str">
        <f>IF(OR(Q303="",VLOOKUP(Q$1,Services!$A$1:$B$19,2,0)="Exclude"),"",IF($D303=1,IF(OR(price_limit="",price_limit="No Limit"),IF(Q303="Yes",1,2),IF(SUMIFS(WhatIf!$G:$G,WhatIf!$A:$A,Q$1,WhatIf!$B:$B,Q303)&lt;=price_limit,IF(Q303="Yes",1,2),"")),""))</f>
        <v/>
      </c>
      <c r="BA303" s="73" t="str">
        <f ca="1">IF(OR(R303="",VLOOKUP(R$1,Services!$A$1:$B$19,2,0)="Exclude"),"",IF($D303=1,IF(OR(price_limit="",price_limit="No Limit"),IF(R303="Yes",1,2),IF(SUMIFS(WhatIf!$G:$G,WhatIf!$A:$A,R$1,WhatIf!$B:$B,R303)&lt;=price_limit,IF(R303="Yes",1,2),"")),""))</f>
        <v/>
      </c>
      <c r="BB303" s="73" t="str">
        <f>IF(OR(S303="",VLOOKUP(S$1,Services!$A$1:$B$19,2,0)="Exclude"),"",IF($D303=1,IF(OR(price_limit="",price_limit="No Limit"),IF(S303="Yes",1,2),IF(SUMIFS(WhatIf!$G:$G,WhatIf!$A:$A,S$1,WhatIf!$B:$B,S303)&lt;=price_limit,IF(S303="Yes",1,2),"")),""))</f>
        <v/>
      </c>
      <c r="BC303" s="73" t="str">
        <f>IF(OR(T303="",VLOOKUP(T$1,Services!$A$1:$B$19,2,0)="Exclude"),"",IF($D303=1,IF(OR(price_limit="",price_limit="No Limit"),IF(T303="Yes",1,2),IF(SUMIFS(WhatIf!$G:$G,WhatIf!$A:$A,T$1,WhatIf!$B:$B,T303)&lt;=price_limit,IF(T303="Yes",1,2),"")),""))</f>
        <v/>
      </c>
      <c r="BD303" s="73" t="str">
        <f>IF(OR(U303="",VLOOKUP(U$1,Services!$A$1:$B$19,2,0)="Exclude"),"",IF($D303=1,IF(OR(price_limit="",price_limit="No Limit"),IF(U303="Yes",1,2),IF(SUMIFS(WhatIf!$G:$G,WhatIf!$A:$A,U$1,WhatIf!$B:$B,U303)&lt;=price_limit,IF(U303="Yes",1,2),"")),""))</f>
        <v/>
      </c>
      <c r="BE303" s="3">
        <f t="shared" si="20"/>
        <v>0</v>
      </c>
      <c r="BF303" s="3">
        <f t="shared" si="21"/>
        <v>0</v>
      </c>
      <c r="BG303" s="3">
        <f>IF(MID(highlight_pick,1,1)="#",IF(INDEX(Analysis!$C$7:$E$7,1,VALUE(MID(highlight_pick,2,1)))&lt;&gt;"",IF(INDEX($A303:$BI303,1,MATCH(INDEX(Analysis!$C$7:$E$7,1,VALUE(MID(highlight_pick,2,1))),$1:$1,0))="",0,IF(INDEX($A303:$BI303,1,MATCH(INDEX(Analysis!$C$7:$E$7,1,VALUE(MID(highlight_pick,2,1))),$1:$1,0))="Yes",1,IF(ISNUMBER(SEARCH(INDEX($A303:$BI303,1,MATCH(INDEX(Analysis!$C$7:$E$7,1,VALUE(MID(highlight_pick,2,1))),$1:$1,0)),INDEX(Analysis!$C$9:$E$9,1,VALUE(MID(highlight_pick,2,1))))),2,0))),0),0)</f>
        <v>0</v>
      </c>
      <c r="BH303" s="3">
        <f>IF(MID(highlight_pick,1,1)="#",IF(INDEX(Analysis!$C$10:$E$10,1,VALUE(MID(highlight_pick,2,1)))&lt;&gt;"",IF(INDEX($A303:$BI303,1,MATCH(INDEX(Analysis!$C$10:$E$10,1,VALUE(MID(highlight_pick,2,1))),$1:$1,0))="",0,IF(INDEX($A303:$BI303,1,MATCH(INDEX(Analysis!$C$10:$E$10,1,VALUE(MID(highlight_pick,2,1))),$1:$1,0))="Yes",1,IF(ISNUMBER(SEARCH(INDEX($A303:$BI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row>
    <row r="304" spans="1:61" x14ac:dyDescent="0.3">
      <c r="A304" s="19" t="s">
        <v>365</v>
      </c>
      <c r="B304" s="4" t="s">
        <v>247</v>
      </c>
      <c r="C304" s="4" t="s">
        <v>215</v>
      </c>
      <c r="D304" s="3" t="str">
        <f t="shared" ca="1" si="18"/>
        <v/>
      </c>
      <c r="R304" s="5" t="s">
        <v>858</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19"/>
        <v/>
      </c>
      <c r="AN304" s="73" t="str">
        <f>IF(OR(E304="",VLOOKUP(E$1,Services!$A$1:$B$19,2,0)="Exclude"),"",IF($D304=1,IF(OR(price_limit="",price_limit="No Limit"),IF(E304="Yes",1,2),IF(SUMIFS(WhatIf!$G:$G,WhatIf!$A:$A,E$1,WhatIf!$B:$B,E304)&lt;=price_limit,IF(E304="Yes",1,2),"")),""))</f>
        <v/>
      </c>
      <c r="AO304" s="73" t="str">
        <f>IF(OR(F304="",VLOOKUP(F$1,Services!$A$1:$B$19,2,0)="Exclude"),"",IF($D304=1,IF(OR(price_limit="",price_limit="No Limit"),IF(F304="Yes",1,2),IF(SUMIFS(WhatIf!$G:$G,WhatIf!$A:$A,F$1,WhatIf!$B:$B,F304)&lt;=price_limit,IF(F304="Yes",1,2),"")),""))</f>
        <v/>
      </c>
      <c r="AP304" s="73" t="str">
        <f>IF(OR(G304="",VLOOKUP(G$1,Services!$A$1:$B$19,2,0)="Exclude"),"",IF($D304=1,IF(OR(price_limit="",price_limit="No Limit"),IF(G304="Yes",1,2),IF(SUMIFS(WhatIf!$G:$G,WhatIf!$A:$A,G$1,WhatIf!$B:$B,G304)&lt;=price_limit,IF(G304="Yes",1,2),"")),""))</f>
        <v/>
      </c>
      <c r="AQ304" s="73" t="str">
        <f>IF(OR(H304="",VLOOKUP(H$1,Services!$A$1:$B$19,2,0)="Exclude"),"",IF($D304=1,IF(OR(price_limit="",price_limit="No Limit"),IF(H304="Yes",1,2),IF(SUMIFS(WhatIf!$G:$G,WhatIf!$A:$A,H$1,WhatIf!$B:$B,H304)&lt;=price_limit,IF(H304="Yes",1,2),"")),""))</f>
        <v/>
      </c>
      <c r="AR304" s="73" t="str">
        <f>IF(OR(I304="",VLOOKUP(I$1,Services!$A$1:$B$19,2,0)="Exclude"),"",IF($D304=1,IF(OR(price_limit="",price_limit="No Limit"),IF(I304="Yes",1,2),IF(SUMIFS(WhatIf!$G:$G,WhatIf!$A:$A,I$1,WhatIf!$B:$B,I304)&lt;=price_limit,IF(I304="Yes",1,2),"")),""))</f>
        <v/>
      </c>
      <c r="AS304" s="73" t="str">
        <f>IF(OR(J304="",VLOOKUP(J$1,Services!$A$1:$B$19,2,0)="Exclude"),"",IF($D304=1,IF(OR(price_limit="",price_limit="No Limit"),IF(J304="Yes",1,2),IF(SUMIFS(WhatIf!$G:$G,WhatIf!$A:$A,J$1,WhatIf!$B:$B,J304)&lt;=price_limit,IF(J304="Yes",1,2),"")),""))</f>
        <v/>
      </c>
      <c r="AT304" s="73" t="str">
        <f>IF(OR(K304="",VLOOKUP(K$1,Services!$A$1:$B$19,2,0)="Exclude"),"",IF($D304=1,IF(OR(price_limit="",price_limit="No Limit"),IF(K304="Yes",1,2),IF(SUMIFS(WhatIf!$G:$G,WhatIf!$A:$A,K$1,WhatIf!$B:$B,K304)&lt;=price_limit,IF(K304="Yes",1,2),"")),""))</f>
        <v/>
      </c>
      <c r="AU304" s="73" t="str">
        <f>IF(OR(L304="",VLOOKUP(L$1,Services!$A$1:$B$19,2,0)="Exclude"),"",IF($D304=1,IF(OR(price_limit="",price_limit="No Limit"),IF(L304="Yes",1,2),IF(SUMIFS(WhatIf!$G:$G,WhatIf!$A:$A,L$1,WhatIf!$B:$B,L304)&lt;=price_limit,IF(L304="Yes",1,2),"")),""))</f>
        <v/>
      </c>
      <c r="AV304" s="73" t="str">
        <f>IF(OR(M304="",VLOOKUP(M$1,Services!$A$1:$B$19,2,0)="Exclude"),"",IF($D304=1,IF(OR(price_limit="",price_limit="No Limit"),IF(M304="Yes",1,2),IF(SUMIFS(WhatIf!$G:$G,WhatIf!$A:$A,M$1,WhatIf!$B:$B,M304)&lt;=price_limit,IF(M304="Yes",1,2),"")),""))</f>
        <v/>
      </c>
      <c r="AW304" s="73" t="str">
        <f>IF(OR(N304="",VLOOKUP(N$1,Services!$A$1:$B$19,2,0)="Exclude"),"",IF($D304=1,IF(OR(price_limit="",price_limit="No Limit"),IF(N304="Yes",1,2),IF(SUMIFS(WhatIf!$G:$G,WhatIf!$A:$A,N$1,WhatIf!$B:$B,N304)&lt;=price_limit,IF(N304="Yes",1,2),"")),""))</f>
        <v/>
      </c>
      <c r="AX304" s="73" t="str">
        <f>IF(OR(O304="",VLOOKUP(O$1,Services!$A$1:$B$19,2,0)="Exclude"),"",IF($D304=1,IF(OR(price_limit="",price_limit="No Limit"),IF(O304="Yes",1,2),IF(SUMIFS(WhatIf!$G:$G,WhatIf!$A:$A,O$1,WhatIf!$B:$B,O304)&lt;=price_limit,IF(O304="Yes",1,2),"")),""))</f>
        <v/>
      </c>
      <c r="AY304" s="73" t="str">
        <f>IF(OR(P304="",VLOOKUP(P$1,Services!$A$1:$B$19,2,0)="Exclude"),"",IF($D304=1,IF(OR(price_limit="",price_limit="No Limit"),IF(P304="Yes",1,2),IF(SUMIFS(WhatIf!$G:$G,WhatIf!$A:$A,P$1,WhatIf!$B:$B,P304)&lt;=price_limit,IF(P304="Yes",1,2),"")),""))</f>
        <v/>
      </c>
      <c r="AZ304" s="73" t="str">
        <f>IF(OR(Q304="",VLOOKUP(Q$1,Services!$A$1:$B$19,2,0)="Exclude"),"",IF($D304=1,IF(OR(price_limit="",price_limit="No Limit"),IF(Q304="Yes",1,2),IF(SUMIFS(WhatIf!$G:$G,WhatIf!$A:$A,Q$1,WhatIf!$B:$B,Q304)&lt;=price_limit,IF(Q304="Yes",1,2),"")),""))</f>
        <v/>
      </c>
      <c r="BA304" s="73" t="str">
        <f ca="1">IF(OR(R304="",VLOOKUP(R$1,Services!$A$1:$B$19,2,0)="Exclude"),"",IF($D304=1,IF(OR(price_limit="",price_limit="No Limit"),IF(R304="Yes",1,2),IF(SUMIFS(WhatIf!$G:$G,WhatIf!$A:$A,R$1,WhatIf!$B:$B,R304)&lt;=price_limit,IF(R304="Yes",1,2),"")),""))</f>
        <v/>
      </c>
      <c r="BB304" s="73" t="str">
        <f>IF(OR(S304="",VLOOKUP(S$1,Services!$A$1:$B$19,2,0)="Exclude"),"",IF($D304=1,IF(OR(price_limit="",price_limit="No Limit"),IF(S304="Yes",1,2),IF(SUMIFS(WhatIf!$G:$G,WhatIf!$A:$A,S$1,WhatIf!$B:$B,S304)&lt;=price_limit,IF(S304="Yes",1,2),"")),""))</f>
        <v/>
      </c>
      <c r="BC304" s="73" t="str">
        <f>IF(OR(T304="",VLOOKUP(T$1,Services!$A$1:$B$19,2,0)="Exclude"),"",IF($D304=1,IF(OR(price_limit="",price_limit="No Limit"),IF(T304="Yes",1,2),IF(SUMIFS(WhatIf!$G:$G,WhatIf!$A:$A,T$1,WhatIf!$B:$B,T304)&lt;=price_limit,IF(T304="Yes",1,2),"")),""))</f>
        <v/>
      </c>
      <c r="BD304" s="73" t="str">
        <f>IF(OR(U304="",VLOOKUP(U$1,Services!$A$1:$B$19,2,0)="Exclude"),"",IF($D304=1,IF(OR(price_limit="",price_limit="No Limit"),IF(U304="Yes",1,2),IF(SUMIFS(WhatIf!$G:$G,WhatIf!$A:$A,U$1,WhatIf!$B:$B,U304)&lt;=price_limit,IF(U304="Yes",1,2),"")),""))</f>
        <v/>
      </c>
      <c r="BE304" s="3">
        <f t="shared" si="20"/>
        <v>0</v>
      </c>
      <c r="BF304" s="3">
        <f t="shared" si="21"/>
        <v>0</v>
      </c>
      <c r="BG304" s="3">
        <f>IF(MID(highlight_pick,1,1)="#",IF(INDEX(Analysis!$C$7:$E$7,1,VALUE(MID(highlight_pick,2,1)))&lt;&gt;"",IF(INDEX($A304:$BI304,1,MATCH(INDEX(Analysis!$C$7:$E$7,1,VALUE(MID(highlight_pick,2,1))),$1:$1,0))="",0,IF(INDEX($A304:$BI304,1,MATCH(INDEX(Analysis!$C$7:$E$7,1,VALUE(MID(highlight_pick,2,1))),$1:$1,0))="Yes",1,IF(ISNUMBER(SEARCH(INDEX($A304:$BI304,1,MATCH(INDEX(Analysis!$C$7:$E$7,1,VALUE(MID(highlight_pick,2,1))),$1:$1,0)),INDEX(Analysis!$C$9:$E$9,1,VALUE(MID(highlight_pick,2,1))))),2,0))),0),0)</f>
        <v>0</v>
      </c>
      <c r="BH304" s="3">
        <f>IF(MID(highlight_pick,1,1)="#",IF(INDEX(Analysis!$C$10:$E$10,1,VALUE(MID(highlight_pick,2,1)))&lt;&gt;"",IF(INDEX($A304:$BI304,1,MATCH(INDEX(Analysis!$C$10:$E$10,1,VALUE(MID(highlight_pick,2,1))),$1:$1,0))="",0,IF(INDEX($A304:$BI304,1,MATCH(INDEX(Analysis!$C$10:$E$10,1,VALUE(MID(highlight_pick,2,1))),$1:$1,0))="Yes",1,IF(ISNUMBER(SEARCH(INDEX($A304:$BI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row>
    <row r="305" spans="1:61" x14ac:dyDescent="0.3">
      <c r="A305" s="19" t="s">
        <v>366</v>
      </c>
      <c r="B305" s="4" t="s">
        <v>247</v>
      </c>
      <c r="C305" s="4" t="s">
        <v>215</v>
      </c>
      <c r="D305" s="3" t="str">
        <f t="shared" ca="1" si="18"/>
        <v/>
      </c>
      <c r="R305" s="5" t="s">
        <v>858</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19"/>
        <v/>
      </c>
      <c r="AN305" s="73" t="str">
        <f>IF(OR(E305="",VLOOKUP(E$1,Services!$A$1:$B$19,2,0)="Exclude"),"",IF($D305=1,IF(OR(price_limit="",price_limit="No Limit"),IF(E305="Yes",1,2),IF(SUMIFS(WhatIf!$G:$G,WhatIf!$A:$A,E$1,WhatIf!$B:$B,E305)&lt;=price_limit,IF(E305="Yes",1,2),"")),""))</f>
        <v/>
      </c>
      <c r="AO305" s="73" t="str">
        <f>IF(OR(F305="",VLOOKUP(F$1,Services!$A$1:$B$19,2,0)="Exclude"),"",IF($D305=1,IF(OR(price_limit="",price_limit="No Limit"),IF(F305="Yes",1,2),IF(SUMIFS(WhatIf!$G:$G,WhatIf!$A:$A,F$1,WhatIf!$B:$B,F305)&lt;=price_limit,IF(F305="Yes",1,2),"")),""))</f>
        <v/>
      </c>
      <c r="AP305" s="73" t="str">
        <f>IF(OR(G305="",VLOOKUP(G$1,Services!$A$1:$B$19,2,0)="Exclude"),"",IF($D305=1,IF(OR(price_limit="",price_limit="No Limit"),IF(G305="Yes",1,2),IF(SUMIFS(WhatIf!$G:$G,WhatIf!$A:$A,G$1,WhatIf!$B:$B,G305)&lt;=price_limit,IF(G305="Yes",1,2),"")),""))</f>
        <v/>
      </c>
      <c r="AQ305" s="73" t="str">
        <f>IF(OR(H305="",VLOOKUP(H$1,Services!$A$1:$B$19,2,0)="Exclude"),"",IF($D305=1,IF(OR(price_limit="",price_limit="No Limit"),IF(H305="Yes",1,2),IF(SUMIFS(WhatIf!$G:$G,WhatIf!$A:$A,H$1,WhatIf!$B:$B,H305)&lt;=price_limit,IF(H305="Yes",1,2),"")),""))</f>
        <v/>
      </c>
      <c r="AR305" s="73" t="str">
        <f>IF(OR(I305="",VLOOKUP(I$1,Services!$A$1:$B$19,2,0)="Exclude"),"",IF($D305=1,IF(OR(price_limit="",price_limit="No Limit"),IF(I305="Yes",1,2),IF(SUMIFS(WhatIf!$G:$G,WhatIf!$A:$A,I$1,WhatIf!$B:$B,I305)&lt;=price_limit,IF(I305="Yes",1,2),"")),""))</f>
        <v/>
      </c>
      <c r="AS305" s="73" t="str">
        <f>IF(OR(J305="",VLOOKUP(J$1,Services!$A$1:$B$19,2,0)="Exclude"),"",IF($D305=1,IF(OR(price_limit="",price_limit="No Limit"),IF(J305="Yes",1,2),IF(SUMIFS(WhatIf!$G:$G,WhatIf!$A:$A,J$1,WhatIf!$B:$B,J305)&lt;=price_limit,IF(J305="Yes",1,2),"")),""))</f>
        <v/>
      </c>
      <c r="AT305" s="73" t="str">
        <f>IF(OR(K305="",VLOOKUP(K$1,Services!$A$1:$B$19,2,0)="Exclude"),"",IF($D305=1,IF(OR(price_limit="",price_limit="No Limit"),IF(K305="Yes",1,2),IF(SUMIFS(WhatIf!$G:$G,WhatIf!$A:$A,K$1,WhatIf!$B:$B,K305)&lt;=price_limit,IF(K305="Yes",1,2),"")),""))</f>
        <v/>
      </c>
      <c r="AU305" s="73" t="str">
        <f>IF(OR(L305="",VLOOKUP(L$1,Services!$A$1:$B$19,2,0)="Exclude"),"",IF($D305=1,IF(OR(price_limit="",price_limit="No Limit"),IF(L305="Yes",1,2),IF(SUMIFS(WhatIf!$G:$G,WhatIf!$A:$A,L$1,WhatIf!$B:$B,L305)&lt;=price_limit,IF(L305="Yes",1,2),"")),""))</f>
        <v/>
      </c>
      <c r="AV305" s="73" t="str">
        <f>IF(OR(M305="",VLOOKUP(M$1,Services!$A$1:$B$19,2,0)="Exclude"),"",IF($D305=1,IF(OR(price_limit="",price_limit="No Limit"),IF(M305="Yes",1,2),IF(SUMIFS(WhatIf!$G:$G,WhatIf!$A:$A,M$1,WhatIf!$B:$B,M305)&lt;=price_limit,IF(M305="Yes",1,2),"")),""))</f>
        <v/>
      </c>
      <c r="AW305" s="73" t="str">
        <f>IF(OR(N305="",VLOOKUP(N$1,Services!$A$1:$B$19,2,0)="Exclude"),"",IF($D305=1,IF(OR(price_limit="",price_limit="No Limit"),IF(N305="Yes",1,2),IF(SUMIFS(WhatIf!$G:$G,WhatIf!$A:$A,N$1,WhatIf!$B:$B,N305)&lt;=price_limit,IF(N305="Yes",1,2),"")),""))</f>
        <v/>
      </c>
      <c r="AX305" s="73" t="str">
        <f>IF(OR(O305="",VLOOKUP(O$1,Services!$A$1:$B$19,2,0)="Exclude"),"",IF($D305=1,IF(OR(price_limit="",price_limit="No Limit"),IF(O305="Yes",1,2),IF(SUMIFS(WhatIf!$G:$G,WhatIf!$A:$A,O$1,WhatIf!$B:$B,O305)&lt;=price_limit,IF(O305="Yes",1,2),"")),""))</f>
        <v/>
      </c>
      <c r="AY305" s="73" t="str">
        <f>IF(OR(P305="",VLOOKUP(P$1,Services!$A$1:$B$19,2,0)="Exclude"),"",IF($D305=1,IF(OR(price_limit="",price_limit="No Limit"),IF(P305="Yes",1,2),IF(SUMIFS(WhatIf!$G:$G,WhatIf!$A:$A,P$1,WhatIf!$B:$B,P305)&lt;=price_limit,IF(P305="Yes",1,2),"")),""))</f>
        <v/>
      </c>
      <c r="AZ305" s="73" t="str">
        <f>IF(OR(Q305="",VLOOKUP(Q$1,Services!$A$1:$B$19,2,0)="Exclude"),"",IF($D305=1,IF(OR(price_limit="",price_limit="No Limit"),IF(Q305="Yes",1,2),IF(SUMIFS(WhatIf!$G:$G,WhatIf!$A:$A,Q$1,WhatIf!$B:$B,Q305)&lt;=price_limit,IF(Q305="Yes",1,2),"")),""))</f>
        <v/>
      </c>
      <c r="BA305" s="73" t="str">
        <f ca="1">IF(OR(R305="",VLOOKUP(R$1,Services!$A$1:$B$19,2,0)="Exclude"),"",IF($D305=1,IF(OR(price_limit="",price_limit="No Limit"),IF(R305="Yes",1,2),IF(SUMIFS(WhatIf!$G:$G,WhatIf!$A:$A,R$1,WhatIf!$B:$B,R305)&lt;=price_limit,IF(R305="Yes",1,2),"")),""))</f>
        <v/>
      </c>
      <c r="BB305" s="73" t="str">
        <f>IF(OR(S305="",VLOOKUP(S$1,Services!$A$1:$B$19,2,0)="Exclude"),"",IF($D305=1,IF(OR(price_limit="",price_limit="No Limit"),IF(S305="Yes",1,2),IF(SUMIFS(WhatIf!$G:$G,WhatIf!$A:$A,S$1,WhatIf!$B:$B,S305)&lt;=price_limit,IF(S305="Yes",1,2),"")),""))</f>
        <v/>
      </c>
      <c r="BC305" s="73" t="str">
        <f>IF(OR(T305="",VLOOKUP(T$1,Services!$A$1:$B$19,2,0)="Exclude"),"",IF($D305=1,IF(OR(price_limit="",price_limit="No Limit"),IF(T305="Yes",1,2),IF(SUMIFS(WhatIf!$G:$G,WhatIf!$A:$A,T$1,WhatIf!$B:$B,T305)&lt;=price_limit,IF(T305="Yes",1,2),"")),""))</f>
        <v/>
      </c>
      <c r="BD305" s="73" t="str">
        <f>IF(OR(U305="",VLOOKUP(U$1,Services!$A$1:$B$19,2,0)="Exclude"),"",IF($D305=1,IF(OR(price_limit="",price_limit="No Limit"),IF(U305="Yes",1,2),IF(SUMIFS(WhatIf!$G:$G,WhatIf!$A:$A,U$1,WhatIf!$B:$B,U305)&lt;=price_limit,IF(U305="Yes",1,2),"")),""))</f>
        <v/>
      </c>
      <c r="BE305" s="3">
        <f t="shared" si="20"/>
        <v>0</v>
      </c>
      <c r="BF305" s="3">
        <f t="shared" si="21"/>
        <v>0</v>
      </c>
      <c r="BG305" s="3">
        <f>IF(MID(highlight_pick,1,1)="#",IF(INDEX(Analysis!$C$7:$E$7,1,VALUE(MID(highlight_pick,2,1)))&lt;&gt;"",IF(INDEX($A305:$BI305,1,MATCH(INDEX(Analysis!$C$7:$E$7,1,VALUE(MID(highlight_pick,2,1))),$1:$1,0))="",0,IF(INDEX($A305:$BI305,1,MATCH(INDEX(Analysis!$C$7:$E$7,1,VALUE(MID(highlight_pick,2,1))),$1:$1,0))="Yes",1,IF(ISNUMBER(SEARCH(INDEX($A305:$BI305,1,MATCH(INDEX(Analysis!$C$7:$E$7,1,VALUE(MID(highlight_pick,2,1))),$1:$1,0)),INDEX(Analysis!$C$9:$E$9,1,VALUE(MID(highlight_pick,2,1))))),2,0))),0),0)</f>
        <v>0</v>
      </c>
      <c r="BH305" s="3">
        <f>IF(MID(highlight_pick,1,1)="#",IF(INDEX(Analysis!$C$10:$E$10,1,VALUE(MID(highlight_pick,2,1)))&lt;&gt;"",IF(INDEX($A305:$BI305,1,MATCH(INDEX(Analysis!$C$10:$E$10,1,VALUE(MID(highlight_pick,2,1))),$1:$1,0))="",0,IF(INDEX($A305:$BI305,1,MATCH(INDEX(Analysis!$C$10:$E$10,1,VALUE(MID(highlight_pick,2,1))),$1:$1,0))="Yes",1,IF(ISNUMBER(SEARCH(INDEX($A305:$BI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row>
    <row r="306" spans="1:61" ht="37.299999999999997" x14ac:dyDescent="0.3">
      <c r="A306" s="19" t="s">
        <v>240</v>
      </c>
      <c r="B306" s="4" t="s">
        <v>367</v>
      </c>
      <c r="C306" s="4" t="s">
        <v>480</v>
      </c>
      <c r="D306" s="3" t="str">
        <f t="shared" ca="1" si="18"/>
        <v/>
      </c>
      <c r="F306" s="5" t="s">
        <v>528</v>
      </c>
      <c r="G306" s="5" t="s">
        <v>528</v>
      </c>
      <c r="R306" s="5" t="s">
        <v>1</v>
      </c>
      <c r="U306" s="5" t="s">
        <v>1</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19"/>
        <v/>
      </c>
      <c r="AN306" s="73" t="str">
        <f>IF(OR(E306="",VLOOKUP(E$1,Services!$A$1:$B$19,2,0)="Exclude"),"",IF($D306=1,IF(OR(price_limit="",price_limit="No Limit"),IF(E306="Yes",1,2),IF(SUMIFS(WhatIf!$G:$G,WhatIf!$A:$A,E$1,WhatIf!$B:$B,E306)&lt;=price_limit,IF(E306="Yes",1,2),"")),""))</f>
        <v/>
      </c>
      <c r="AO306" s="73" t="str">
        <f ca="1">IF(OR(F306="",VLOOKUP(F$1,Services!$A$1:$B$19,2,0)="Exclude"),"",IF($D306=1,IF(OR(price_limit="",price_limit="No Limit"),IF(F306="Yes",1,2),IF(SUMIFS(WhatIf!$G:$G,WhatIf!$A:$A,F$1,WhatIf!$B:$B,F306)&lt;=price_limit,IF(F306="Yes",1,2),"")),""))</f>
        <v/>
      </c>
      <c r="AP306" s="73" t="str">
        <f ca="1">IF(OR(G306="",VLOOKUP(G$1,Services!$A$1:$B$19,2,0)="Exclude"),"",IF($D306=1,IF(OR(price_limit="",price_limit="No Limit"),IF(G306="Yes",1,2),IF(SUMIFS(WhatIf!$G:$G,WhatIf!$A:$A,G$1,WhatIf!$B:$B,G306)&lt;=price_limit,IF(G306="Yes",1,2),"")),""))</f>
        <v/>
      </c>
      <c r="AQ306" s="73" t="str">
        <f>IF(OR(H306="",VLOOKUP(H$1,Services!$A$1:$B$19,2,0)="Exclude"),"",IF($D306=1,IF(OR(price_limit="",price_limit="No Limit"),IF(H306="Yes",1,2),IF(SUMIFS(WhatIf!$G:$G,WhatIf!$A:$A,H$1,WhatIf!$B:$B,H306)&lt;=price_limit,IF(H306="Yes",1,2),"")),""))</f>
        <v/>
      </c>
      <c r="AR306" s="73" t="str">
        <f>IF(OR(I306="",VLOOKUP(I$1,Services!$A$1:$B$19,2,0)="Exclude"),"",IF($D306=1,IF(OR(price_limit="",price_limit="No Limit"),IF(I306="Yes",1,2),IF(SUMIFS(WhatIf!$G:$G,WhatIf!$A:$A,I$1,WhatIf!$B:$B,I306)&lt;=price_limit,IF(I306="Yes",1,2),"")),""))</f>
        <v/>
      </c>
      <c r="AS306" s="73" t="str">
        <f>IF(OR(J306="",VLOOKUP(J$1,Services!$A$1:$B$19,2,0)="Exclude"),"",IF($D306=1,IF(OR(price_limit="",price_limit="No Limit"),IF(J306="Yes",1,2),IF(SUMIFS(WhatIf!$G:$G,WhatIf!$A:$A,J$1,WhatIf!$B:$B,J306)&lt;=price_limit,IF(J306="Yes",1,2),"")),""))</f>
        <v/>
      </c>
      <c r="AT306" s="73" t="str">
        <f>IF(OR(K306="",VLOOKUP(K$1,Services!$A$1:$B$19,2,0)="Exclude"),"",IF($D306=1,IF(OR(price_limit="",price_limit="No Limit"),IF(K306="Yes",1,2),IF(SUMIFS(WhatIf!$G:$G,WhatIf!$A:$A,K$1,WhatIf!$B:$B,K306)&lt;=price_limit,IF(K306="Yes",1,2),"")),""))</f>
        <v/>
      </c>
      <c r="AU306" s="73" t="str">
        <f>IF(OR(L306="",VLOOKUP(L$1,Services!$A$1:$B$19,2,0)="Exclude"),"",IF($D306=1,IF(OR(price_limit="",price_limit="No Limit"),IF(L306="Yes",1,2),IF(SUMIFS(WhatIf!$G:$G,WhatIf!$A:$A,L$1,WhatIf!$B:$B,L306)&lt;=price_limit,IF(L306="Yes",1,2),"")),""))</f>
        <v/>
      </c>
      <c r="AV306" s="73" t="str">
        <f>IF(OR(M306="",VLOOKUP(M$1,Services!$A$1:$B$19,2,0)="Exclude"),"",IF($D306=1,IF(OR(price_limit="",price_limit="No Limit"),IF(M306="Yes",1,2),IF(SUMIFS(WhatIf!$G:$G,WhatIf!$A:$A,M$1,WhatIf!$B:$B,M306)&lt;=price_limit,IF(M306="Yes",1,2),"")),""))</f>
        <v/>
      </c>
      <c r="AW306" s="73" t="str">
        <f>IF(OR(N306="",VLOOKUP(N$1,Services!$A$1:$B$19,2,0)="Exclude"),"",IF($D306=1,IF(OR(price_limit="",price_limit="No Limit"),IF(N306="Yes",1,2),IF(SUMIFS(WhatIf!$G:$G,WhatIf!$A:$A,N$1,WhatIf!$B:$B,N306)&lt;=price_limit,IF(N306="Yes",1,2),"")),""))</f>
        <v/>
      </c>
      <c r="AX306" s="73" t="str">
        <f>IF(OR(O306="",VLOOKUP(O$1,Services!$A$1:$B$19,2,0)="Exclude"),"",IF($D306=1,IF(OR(price_limit="",price_limit="No Limit"),IF(O306="Yes",1,2),IF(SUMIFS(WhatIf!$G:$G,WhatIf!$A:$A,O$1,WhatIf!$B:$B,O306)&lt;=price_limit,IF(O306="Yes",1,2),"")),""))</f>
        <v/>
      </c>
      <c r="AY306" s="73" t="str">
        <f>IF(OR(P306="",VLOOKUP(P$1,Services!$A$1:$B$19,2,0)="Exclude"),"",IF($D306=1,IF(OR(price_limit="",price_limit="No Limit"),IF(P306="Yes",1,2),IF(SUMIFS(WhatIf!$G:$G,WhatIf!$A:$A,P$1,WhatIf!$B:$B,P306)&lt;=price_limit,IF(P306="Yes",1,2),"")),""))</f>
        <v/>
      </c>
      <c r="AZ306" s="73" t="str">
        <f>IF(OR(Q306="",VLOOKUP(Q$1,Services!$A$1:$B$19,2,0)="Exclude"),"",IF($D306=1,IF(OR(price_limit="",price_limit="No Limit"),IF(Q306="Yes",1,2),IF(SUMIFS(WhatIf!$G:$G,WhatIf!$A:$A,Q$1,WhatIf!$B:$B,Q306)&lt;=price_limit,IF(Q306="Yes",1,2),"")),""))</f>
        <v/>
      </c>
      <c r="BA306" s="73" t="str">
        <f ca="1">IF(OR(R306="",VLOOKUP(R$1,Services!$A$1:$B$19,2,0)="Exclude"),"",IF($D306=1,IF(OR(price_limit="",price_limit="No Limit"),IF(R306="Yes",1,2),IF(SUMIFS(WhatIf!$G:$G,WhatIf!$A:$A,R$1,WhatIf!$B:$B,R306)&lt;=price_limit,IF(R306="Yes",1,2),"")),""))</f>
        <v/>
      </c>
      <c r="BB306" s="73" t="str">
        <f>IF(OR(S306="",VLOOKUP(S$1,Services!$A$1:$B$19,2,0)="Exclude"),"",IF($D306=1,IF(OR(price_limit="",price_limit="No Limit"),IF(S306="Yes",1,2),IF(SUMIFS(WhatIf!$G:$G,WhatIf!$A:$A,S$1,WhatIf!$B:$B,S306)&lt;=price_limit,IF(S306="Yes",1,2),"")),""))</f>
        <v/>
      </c>
      <c r="BC306" s="73" t="str">
        <f>IF(OR(T306="",VLOOKUP(T$1,Services!$A$1:$B$19,2,0)="Exclude"),"",IF($D306=1,IF(OR(price_limit="",price_limit="No Limit"),IF(T306="Yes",1,2),IF(SUMIFS(WhatIf!$G:$G,WhatIf!$A:$A,T$1,WhatIf!$B:$B,T306)&lt;=price_limit,IF(T306="Yes",1,2),"")),""))</f>
        <v/>
      </c>
      <c r="BD306" s="73" t="str">
        <f ca="1">IF(OR(U306="",VLOOKUP(U$1,Services!$A$1:$B$19,2,0)="Exclude"),"",IF($D306=1,IF(OR(price_limit="",price_limit="No Limit"),IF(U306="Yes",1,2),IF(SUMIFS(WhatIf!$G:$G,WhatIf!$A:$A,U$1,WhatIf!$B:$B,U306)&lt;=price_limit,IF(U306="Yes",1,2),"")),""))</f>
        <v/>
      </c>
      <c r="BE306" s="3">
        <f t="shared" si="20"/>
        <v>0</v>
      </c>
      <c r="BF306" s="3">
        <f t="shared" si="21"/>
        <v>0</v>
      </c>
      <c r="BG306" s="3">
        <f>IF(MID(highlight_pick,1,1)="#",IF(INDEX(Analysis!$C$7:$E$7,1,VALUE(MID(highlight_pick,2,1)))&lt;&gt;"",IF(INDEX($A306:$BI306,1,MATCH(INDEX(Analysis!$C$7:$E$7,1,VALUE(MID(highlight_pick,2,1))),$1:$1,0))="",0,IF(INDEX($A306:$BI306,1,MATCH(INDEX(Analysis!$C$7:$E$7,1,VALUE(MID(highlight_pick,2,1))),$1:$1,0))="Yes",1,IF(ISNUMBER(SEARCH(INDEX($A306:$BI306,1,MATCH(INDEX(Analysis!$C$7:$E$7,1,VALUE(MID(highlight_pick,2,1))),$1:$1,0)),INDEX(Analysis!$C$9:$E$9,1,VALUE(MID(highlight_pick,2,1))))),2,0))),0),0)</f>
        <v>0</v>
      </c>
      <c r="BH306" s="3">
        <f>IF(MID(highlight_pick,1,1)="#",IF(INDEX(Analysis!$C$10:$E$10,1,VALUE(MID(highlight_pick,2,1)))&lt;&gt;"",IF(INDEX($A306:$BI306,1,MATCH(INDEX(Analysis!$C$10:$E$10,1,VALUE(MID(highlight_pick,2,1))),$1:$1,0))="",0,IF(INDEX($A306:$BI306,1,MATCH(INDEX(Analysis!$C$10:$E$10,1,VALUE(MID(highlight_pick,2,1))),$1:$1,0))="Yes",1,IF(ISNUMBER(SEARCH(INDEX($A306:$BI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row>
    <row r="307" spans="1:61" x14ac:dyDescent="0.3">
      <c r="A307" s="19" t="s">
        <v>546</v>
      </c>
      <c r="C307" s="4" t="s">
        <v>482</v>
      </c>
      <c r="D307" s="3" t="str">
        <f t="shared" ca="1" si="18"/>
        <v/>
      </c>
      <c r="F307" s="5" t="s">
        <v>546</v>
      </c>
      <c r="G307" s="5" t="s">
        <v>546</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19"/>
        <v/>
      </c>
      <c r="AN307" s="73" t="str">
        <f>IF(OR(E307="",VLOOKUP(E$1,Services!$A$1:$B$19,2,0)="Exclude"),"",IF($D307=1,IF(OR(price_limit="",price_limit="No Limit"),IF(E307="Yes",1,2),IF(SUMIFS(WhatIf!$G:$G,WhatIf!$A:$A,E$1,WhatIf!$B:$B,E307)&lt;=price_limit,IF(E307="Yes",1,2),"")),""))</f>
        <v/>
      </c>
      <c r="AO307" s="73" t="str">
        <f ca="1">IF(OR(F307="",VLOOKUP(F$1,Services!$A$1:$B$19,2,0)="Exclude"),"",IF($D307=1,IF(OR(price_limit="",price_limit="No Limit"),IF(F307="Yes",1,2),IF(SUMIFS(WhatIf!$G:$G,WhatIf!$A:$A,F$1,WhatIf!$B:$B,F307)&lt;=price_limit,IF(F307="Yes",1,2),"")),""))</f>
        <v/>
      </c>
      <c r="AP307" s="73" t="str">
        <f ca="1">IF(OR(G307="",VLOOKUP(G$1,Services!$A$1:$B$19,2,0)="Exclude"),"",IF($D307=1,IF(OR(price_limit="",price_limit="No Limit"),IF(G307="Yes",1,2),IF(SUMIFS(WhatIf!$G:$G,WhatIf!$A:$A,G$1,WhatIf!$B:$B,G307)&lt;=price_limit,IF(G307="Yes",1,2),"")),""))</f>
        <v/>
      </c>
      <c r="AQ307" s="73" t="str">
        <f>IF(OR(H307="",VLOOKUP(H$1,Services!$A$1:$B$19,2,0)="Exclude"),"",IF($D307=1,IF(OR(price_limit="",price_limit="No Limit"),IF(H307="Yes",1,2),IF(SUMIFS(WhatIf!$G:$G,WhatIf!$A:$A,H$1,WhatIf!$B:$B,H307)&lt;=price_limit,IF(H307="Yes",1,2),"")),""))</f>
        <v/>
      </c>
      <c r="AR307" s="73" t="str">
        <f>IF(OR(I307="",VLOOKUP(I$1,Services!$A$1:$B$19,2,0)="Exclude"),"",IF($D307=1,IF(OR(price_limit="",price_limit="No Limit"),IF(I307="Yes",1,2),IF(SUMIFS(WhatIf!$G:$G,WhatIf!$A:$A,I$1,WhatIf!$B:$B,I307)&lt;=price_limit,IF(I307="Yes",1,2),"")),""))</f>
        <v/>
      </c>
      <c r="AS307" s="73" t="str">
        <f>IF(OR(J307="",VLOOKUP(J$1,Services!$A$1:$B$19,2,0)="Exclude"),"",IF($D307=1,IF(OR(price_limit="",price_limit="No Limit"),IF(J307="Yes",1,2),IF(SUMIFS(WhatIf!$G:$G,WhatIf!$A:$A,J$1,WhatIf!$B:$B,J307)&lt;=price_limit,IF(J307="Yes",1,2),"")),""))</f>
        <v/>
      </c>
      <c r="AT307" s="73" t="str">
        <f>IF(OR(K307="",VLOOKUP(K$1,Services!$A$1:$B$19,2,0)="Exclude"),"",IF($D307=1,IF(OR(price_limit="",price_limit="No Limit"),IF(K307="Yes",1,2),IF(SUMIFS(WhatIf!$G:$G,WhatIf!$A:$A,K$1,WhatIf!$B:$B,K307)&lt;=price_limit,IF(K307="Yes",1,2),"")),""))</f>
        <v/>
      </c>
      <c r="AU307" s="73" t="str">
        <f>IF(OR(L307="",VLOOKUP(L$1,Services!$A$1:$B$19,2,0)="Exclude"),"",IF($D307=1,IF(OR(price_limit="",price_limit="No Limit"),IF(L307="Yes",1,2),IF(SUMIFS(WhatIf!$G:$G,WhatIf!$A:$A,L$1,WhatIf!$B:$B,L307)&lt;=price_limit,IF(L307="Yes",1,2),"")),""))</f>
        <v/>
      </c>
      <c r="AV307" s="73" t="str">
        <f>IF(OR(M307="",VLOOKUP(M$1,Services!$A$1:$B$19,2,0)="Exclude"),"",IF($D307=1,IF(OR(price_limit="",price_limit="No Limit"),IF(M307="Yes",1,2),IF(SUMIFS(WhatIf!$G:$G,WhatIf!$A:$A,M$1,WhatIf!$B:$B,M307)&lt;=price_limit,IF(M307="Yes",1,2),"")),""))</f>
        <v/>
      </c>
      <c r="AW307" s="73" t="str">
        <f>IF(OR(N307="",VLOOKUP(N$1,Services!$A$1:$B$19,2,0)="Exclude"),"",IF($D307=1,IF(OR(price_limit="",price_limit="No Limit"),IF(N307="Yes",1,2),IF(SUMIFS(WhatIf!$G:$G,WhatIf!$A:$A,N$1,WhatIf!$B:$B,N307)&lt;=price_limit,IF(N307="Yes",1,2),"")),""))</f>
        <v/>
      </c>
      <c r="AX307" s="73" t="str">
        <f>IF(OR(O307="",VLOOKUP(O$1,Services!$A$1:$B$19,2,0)="Exclude"),"",IF($D307=1,IF(OR(price_limit="",price_limit="No Limit"),IF(O307="Yes",1,2),IF(SUMIFS(WhatIf!$G:$G,WhatIf!$A:$A,O$1,WhatIf!$B:$B,O307)&lt;=price_limit,IF(O307="Yes",1,2),"")),""))</f>
        <v/>
      </c>
      <c r="AY307" s="73" t="str">
        <f>IF(OR(P307="",VLOOKUP(P$1,Services!$A$1:$B$19,2,0)="Exclude"),"",IF($D307=1,IF(OR(price_limit="",price_limit="No Limit"),IF(P307="Yes",1,2),IF(SUMIFS(WhatIf!$G:$G,WhatIf!$A:$A,P$1,WhatIf!$B:$B,P307)&lt;=price_limit,IF(P307="Yes",1,2),"")),""))</f>
        <v/>
      </c>
      <c r="AZ307" s="73" t="str">
        <f>IF(OR(Q307="",VLOOKUP(Q$1,Services!$A$1:$B$19,2,0)="Exclude"),"",IF($D307=1,IF(OR(price_limit="",price_limit="No Limit"),IF(Q307="Yes",1,2),IF(SUMIFS(WhatIf!$G:$G,WhatIf!$A:$A,Q$1,WhatIf!$B:$B,Q307)&lt;=price_limit,IF(Q307="Yes",1,2),"")),""))</f>
        <v/>
      </c>
      <c r="BA307" s="73" t="str">
        <f>IF(OR(R307="",VLOOKUP(R$1,Services!$A$1:$B$19,2,0)="Exclude"),"",IF($D307=1,IF(OR(price_limit="",price_limit="No Limit"),IF(R307="Yes",1,2),IF(SUMIFS(WhatIf!$G:$G,WhatIf!$A:$A,R$1,WhatIf!$B:$B,R307)&lt;=price_limit,IF(R307="Yes",1,2),"")),""))</f>
        <v/>
      </c>
      <c r="BB307" s="73" t="str">
        <f>IF(OR(S307="",VLOOKUP(S$1,Services!$A$1:$B$19,2,0)="Exclude"),"",IF($D307=1,IF(OR(price_limit="",price_limit="No Limit"),IF(S307="Yes",1,2),IF(SUMIFS(WhatIf!$G:$G,WhatIf!$A:$A,S$1,WhatIf!$B:$B,S307)&lt;=price_limit,IF(S307="Yes",1,2),"")),""))</f>
        <v/>
      </c>
      <c r="BC307" s="73" t="str">
        <f>IF(OR(T307="",VLOOKUP(T$1,Services!$A$1:$B$19,2,0)="Exclude"),"",IF($D307=1,IF(OR(price_limit="",price_limit="No Limit"),IF(T307="Yes",1,2),IF(SUMIFS(WhatIf!$G:$G,WhatIf!$A:$A,T$1,WhatIf!$B:$B,T307)&lt;=price_limit,IF(T307="Yes",1,2),"")),""))</f>
        <v/>
      </c>
      <c r="BD307" s="73" t="str">
        <f>IF(OR(U307="",VLOOKUP(U$1,Services!$A$1:$B$19,2,0)="Exclude"),"",IF($D307=1,IF(OR(price_limit="",price_limit="No Limit"),IF(U307="Yes",1,2),IF(SUMIFS(WhatIf!$G:$G,WhatIf!$A:$A,U$1,WhatIf!$B:$B,U307)&lt;=price_limit,IF(U307="Yes",1,2),"")),""))</f>
        <v/>
      </c>
      <c r="BE307" s="3">
        <f t="shared" si="20"/>
        <v>0</v>
      </c>
      <c r="BF307" s="3">
        <f t="shared" si="21"/>
        <v>0</v>
      </c>
      <c r="BG307" s="3">
        <f>IF(MID(highlight_pick,1,1)="#",IF(INDEX(Analysis!$C$7:$E$7,1,VALUE(MID(highlight_pick,2,1)))&lt;&gt;"",IF(INDEX($A307:$BI307,1,MATCH(INDEX(Analysis!$C$7:$E$7,1,VALUE(MID(highlight_pick,2,1))),$1:$1,0))="",0,IF(INDEX($A307:$BI307,1,MATCH(INDEX(Analysis!$C$7:$E$7,1,VALUE(MID(highlight_pick,2,1))),$1:$1,0))="Yes",1,IF(ISNUMBER(SEARCH(INDEX($A307:$BI307,1,MATCH(INDEX(Analysis!$C$7:$E$7,1,VALUE(MID(highlight_pick,2,1))),$1:$1,0)),INDEX(Analysis!$C$9:$E$9,1,VALUE(MID(highlight_pick,2,1))))),2,0))),0),0)</f>
        <v>0</v>
      </c>
      <c r="BH307" s="3">
        <f>IF(MID(highlight_pick,1,1)="#",IF(INDEX(Analysis!$C$10:$E$10,1,VALUE(MID(highlight_pick,2,1)))&lt;&gt;"",IF(INDEX($A307:$BI307,1,MATCH(INDEX(Analysis!$C$10:$E$10,1,VALUE(MID(highlight_pick,2,1))),$1:$1,0))="",0,IF(INDEX($A307:$BI307,1,MATCH(INDEX(Analysis!$C$10:$E$10,1,VALUE(MID(highlight_pick,2,1))),$1:$1,0))="Yes",1,IF(ISNUMBER(SEARCH(INDEX($A307:$BI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row>
    <row r="308" spans="1:61" ht="37.299999999999997" x14ac:dyDescent="0.3">
      <c r="A308" s="19" t="s">
        <v>62</v>
      </c>
      <c r="B308" s="4" t="s">
        <v>897</v>
      </c>
      <c r="C308" s="4" t="s">
        <v>291</v>
      </c>
      <c r="D308" s="3" t="str">
        <f t="shared" ca="1" si="18"/>
        <v/>
      </c>
      <c r="E308" s="5" t="s">
        <v>1</v>
      </c>
      <c r="F308" s="5" t="s">
        <v>529</v>
      </c>
      <c r="G308" s="5" t="s">
        <v>1</v>
      </c>
      <c r="I308" s="5" t="s">
        <v>1</v>
      </c>
      <c r="J308" s="5" t="s">
        <v>1</v>
      </c>
      <c r="K308" s="5" t="s">
        <v>1</v>
      </c>
      <c r="L308" s="5" t="s">
        <v>1</v>
      </c>
      <c r="M308" s="5" t="s">
        <v>1</v>
      </c>
      <c r="N308" s="5" t="s">
        <v>1</v>
      </c>
      <c r="O308" s="6"/>
      <c r="P308" s="6"/>
      <c r="Q308" s="6"/>
      <c r="R308" s="6"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19"/>
        <v/>
      </c>
      <c r="AN308" s="73" t="str">
        <f ca="1">IF(OR(E308="",VLOOKUP(E$1,Services!$A$1:$B$19,2,0)="Exclude"),"",IF($D308=1,IF(OR(price_limit="",price_limit="No Limit"),IF(E308="Yes",1,2),IF(SUMIFS(WhatIf!$G:$G,WhatIf!$A:$A,E$1,WhatIf!$B:$B,E308)&lt;=price_limit,IF(E308="Yes",1,2),"")),""))</f>
        <v/>
      </c>
      <c r="AO308" s="73" t="str">
        <f ca="1">IF(OR(F308="",VLOOKUP(F$1,Services!$A$1:$B$19,2,0)="Exclude"),"",IF($D308=1,IF(OR(price_limit="",price_limit="No Limit"),IF(F308="Yes",1,2),IF(SUMIFS(WhatIf!$G:$G,WhatIf!$A:$A,F$1,WhatIf!$B:$B,F308)&lt;=price_limit,IF(F308="Yes",1,2),"")),""))</f>
        <v/>
      </c>
      <c r="AP308" s="73" t="str">
        <f ca="1">IF(OR(G308="",VLOOKUP(G$1,Services!$A$1:$B$19,2,0)="Exclude"),"",IF($D308=1,IF(OR(price_limit="",price_limit="No Limit"),IF(G308="Yes",1,2),IF(SUMIFS(WhatIf!$G:$G,WhatIf!$A:$A,G$1,WhatIf!$B:$B,G308)&lt;=price_limit,IF(G308="Yes",1,2),"")),""))</f>
        <v/>
      </c>
      <c r="AQ308" s="73" t="str">
        <f>IF(OR(H308="",VLOOKUP(H$1,Services!$A$1:$B$19,2,0)="Exclude"),"",IF($D308=1,IF(OR(price_limit="",price_limit="No Limit"),IF(H308="Yes",1,2),IF(SUMIFS(WhatIf!$G:$G,WhatIf!$A:$A,H$1,WhatIf!$B:$B,H308)&lt;=price_limit,IF(H308="Yes",1,2),"")),""))</f>
        <v/>
      </c>
      <c r="AR308" s="73" t="str">
        <f ca="1">IF(OR(I308="",VLOOKUP(I$1,Services!$A$1:$B$19,2,0)="Exclude"),"",IF($D308=1,IF(OR(price_limit="",price_limit="No Limit"),IF(I308="Yes",1,2),IF(SUMIFS(WhatIf!$G:$G,WhatIf!$A:$A,I$1,WhatIf!$B:$B,I308)&lt;=price_limit,IF(I308="Yes",1,2),"")),""))</f>
        <v/>
      </c>
      <c r="AS308" s="73" t="str">
        <f ca="1">IF(OR(J308="",VLOOKUP(J$1,Services!$A$1:$B$19,2,0)="Exclude"),"",IF($D308=1,IF(OR(price_limit="",price_limit="No Limit"),IF(J308="Yes",1,2),IF(SUMIFS(WhatIf!$G:$G,WhatIf!$A:$A,J$1,WhatIf!$B:$B,J308)&lt;=price_limit,IF(J308="Yes",1,2),"")),""))</f>
        <v/>
      </c>
      <c r="AT308" s="73" t="str">
        <f ca="1">IF(OR(K308="",VLOOKUP(K$1,Services!$A$1:$B$19,2,0)="Exclude"),"",IF($D308=1,IF(OR(price_limit="",price_limit="No Limit"),IF(K308="Yes",1,2),IF(SUMIFS(WhatIf!$G:$G,WhatIf!$A:$A,K$1,WhatIf!$B:$B,K308)&lt;=price_limit,IF(K308="Yes",1,2),"")),""))</f>
        <v/>
      </c>
      <c r="AU308" s="73" t="str">
        <f ca="1">IF(OR(L308="",VLOOKUP(L$1,Services!$A$1:$B$19,2,0)="Exclude"),"",IF($D308=1,IF(OR(price_limit="",price_limit="No Limit"),IF(L308="Yes",1,2),IF(SUMIFS(WhatIf!$G:$G,WhatIf!$A:$A,L$1,WhatIf!$B:$B,L308)&lt;=price_limit,IF(L308="Yes",1,2),"")),""))</f>
        <v/>
      </c>
      <c r="AV308" s="73" t="str">
        <f ca="1">IF(OR(M308="",VLOOKUP(M$1,Services!$A$1:$B$19,2,0)="Exclude"),"",IF($D308=1,IF(OR(price_limit="",price_limit="No Limit"),IF(M308="Yes",1,2),IF(SUMIFS(WhatIf!$G:$G,WhatIf!$A:$A,M$1,WhatIf!$B:$B,M308)&lt;=price_limit,IF(M308="Yes",1,2),"")),""))</f>
        <v/>
      </c>
      <c r="AW308" s="73" t="str">
        <f ca="1">IF(OR(N308="",VLOOKUP(N$1,Services!$A$1:$B$19,2,0)="Exclude"),"",IF($D308=1,IF(OR(price_limit="",price_limit="No Limit"),IF(N308="Yes",1,2),IF(SUMIFS(WhatIf!$G:$G,WhatIf!$A:$A,N$1,WhatIf!$B:$B,N308)&lt;=price_limit,IF(N308="Yes",1,2),"")),""))</f>
        <v/>
      </c>
      <c r="AX308" s="73" t="str">
        <f>IF(OR(O308="",VLOOKUP(O$1,Services!$A$1:$B$19,2,0)="Exclude"),"",IF($D308=1,IF(OR(price_limit="",price_limit="No Limit"),IF(O308="Yes",1,2),IF(SUMIFS(WhatIf!$G:$G,WhatIf!$A:$A,O$1,WhatIf!$B:$B,O308)&lt;=price_limit,IF(O308="Yes",1,2),"")),""))</f>
        <v/>
      </c>
      <c r="AY308" s="73" t="str">
        <f>IF(OR(P308="",VLOOKUP(P$1,Services!$A$1:$B$19,2,0)="Exclude"),"",IF($D308=1,IF(OR(price_limit="",price_limit="No Limit"),IF(P308="Yes",1,2),IF(SUMIFS(WhatIf!$G:$G,WhatIf!$A:$A,P$1,WhatIf!$B:$B,P308)&lt;=price_limit,IF(P308="Yes",1,2),"")),""))</f>
        <v/>
      </c>
      <c r="AZ308" s="73" t="str">
        <f>IF(OR(Q308="",VLOOKUP(Q$1,Services!$A$1:$B$19,2,0)="Exclude"),"",IF($D308=1,IF(OR(price_limit="",price_limit="No Limit"),IF(Q308="Yes",1,2),IF(SUMIFS(WhatIf!$G:$G,WhatIf!$A:$A,Q$1,WhatIf!$B:$B,Q308)&lt;=price_limit,IF(Q308="Yes",1,2),"")),""))</f>
        <v/>
      </c>
      <c r="BA308" s="73" t="str">
        <f ca="1">IF(OR(R308="",VLOOKUP(R$1,Services!$A$1:$B$19,2,0)="Exclude"),"",IF($D308=1,IF(OR(price_limit="",price_limit="No Limit"),IF(R308="Yes",1,2),IF(SUMIFS(WhatIf!$G:$G,WhatIf!$A:$A,R$1,WhatIf!$B:$B,R308)&lt;=price_limit,IF(R308="Yes",1,2),"")),""))</f>
        <v/>
      </c>
      <c r="BB308" s="73" t="str">
        <f>IF(OR(S308="",VLOOKUP(S$1,Services!$A$1:$B$19,2,0)="Exclude"),"",IF($D308=1,IF(OR(price_limit="",price_limit="No Limit"),IF(S308="Yes",1,2),IF(SUMIFS(WhatIf!$G:$G,WhatIf!$A:$A,S$1,WhatIf!$B:$B,S308)&lt;=price_limit,IF(S308="Yes",1,2),"")),""))</f>
        <v/>
      </c>
      <c r="BC308" s="73" t="str">
        <f>IF(OR(T308="",VLOOKUP(T$1,Services!$A$1:$B$19,2,0)="Exclude"),"",IF($D308=1,IF(OR(price_limit="",price_limit="No Limit"),IF(T308="Yes",1,2),IF(SUMIFS(WhatIf!$G:$G,WhatIf!$A:$A,T$1,WhatIf!$B:$B,T308)&lt;=price_limit,IF(T308="Yes",1,2),"")),""))</f>
        <v/>
      </c>
      <c r="BD308" s="73" t="str">
        <f ca="1">IF(OR(U308="",VLOOKUP(U$1,Services!$A$1:$B$19,2,0)="Exclude"),"",IF($D308=1,IF(OR(price_limit="",price_limit="No Limit"),IF(U308="Yes",1,2),IF(SUMIFS(WhatIf!$G:$G,WhatIf!$A:$A,U$1,WhatIf!$B:$B,U308)&lt;=price_limit,IF(U308="Yes",1,2),"")),""))</f>
        <v/>
      </c>
      <c r="BE308" s="3">
        <f t="shared" si="20"/>
        <v>0</v>
      </c>
      <c r="BF308" s="3">
        <f t="shared" si="21"/>
        <v>0</v>
      </c>
      <c r="BG308" s="3">
        <f>IF(MID(highlight_pick,1,1)="#",IF(INDEX(Analysis!$C$7:$E$7,1,VALUE(MID(highlight_pick,2,1)))&lt;&gt;"",IF(INDEX($A308:$BI308,1,MATCH(INDEX(Analysis!$C$7:$E$7,1,VALUE(MID(highlight_pick,2,1))),$1:$1,0))="",0,IF(INDEX($A308:$BI308,1,MATCH(INDEX(Analysis!$C$7:$E$7,1,VALUE(MID(highlight_pick,2,1))),$1:$1,0))="Yes",1,IF(ISNUMBER(SEARCH(INDEX($A308:$BI308,1,MATCH(INDEX(Analysis!$C$7:$E$7,1,VALUE(MID(highlight_pick,2,1))),$1:$1,0)),INDEX(Analysis!$C$9:$E$9,1,VALUE(MID(highlight_pick,2,1))))),2,0))),0),0)</f>
        <v>0</v>
      </c>
      <c r="BH308" s="3">
        <f>IF(MID(highlight_pick,1,1)="#",IF(INDEX(Analysis!$C$10:$E$10,1,VALUE(MID(highlight_pick,2,1)))&lt;&gt;"",IF(INDEX($A308:$BI308,1,MATCH(INDEX(Analysis!$C$10:$E$10,1,VALUE(MID(highlight_pick,2,1))),$1:$1,0))="",0,IF(INDEX($A308:$BI308,1,MATCH(INDEX(Analysis!$C$10:$E$10,1,VALUE(MID(highlight_pick,2,1))),$1:$1,0))="Yes",1,IF(ISNUMBER(SEARCH(INDEX($A308:$BI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row>
    <row r="309" spans="1:61" x14ac:dyDescent="0.3">
      <c r="A309" s="19" t="s">
        <v>213</v>
      </c>
      <c r="B309" s="4" t="s">
        <v>247</v>
      </c>
      <c r="C309" s="4" t="s">
        <v>214</v>
      </c>
      <c r="D309" s="3" t="str">
        <f t="shared" ca="1" si="18"/>
        <v/>
      </c>
      <c r="F309" s="5" t="s">
        <v>553</v>
      </c>
      <c r="G309" s="5" t="s">
        <v>553</v>
      </c>
      <c r="H309" s="5" t="s">
        <v>293</v>
      </c>
      <c r="I309" s="5" t="s">
        <v>293</v>
      </c>
      <c r="J309" s="5" t="s">
        <v>293</v>
      </c>
      <c r="K309" s="5" t="s">
        <v>293</v>
      </c>
      <c r="L309" s="5" t="s">
        <v>293</v>
      </c>
      <c r="M309" s="5" t="s">
        <v>293</v>
      </c>
      <c r="N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19"/>
        <v/>
      </c>
      <c r="AN309" s="73" t="str">
        <f>IF(OR(E309="",VLOOKUP(E$1,Services!$A$1:$B$19,2,0)="Exclude"),"",IF($D309=1,IF(OR(price_limit="",price_limit="No Limit"),IF(E309="Yes",1,2),IF(SUMIFS(WhatIf!$G:$G,WhatIf!$A:$A,E$1,WhatIf!$B:$B,E309)&lt;=price_limit,IF(E309="Yes",1,2),"")),""))</f>
        <v/>
      </c>
      <c r="AO309" s="73" t="str">
        <f ca="1">IF(OR(F309="",VLOOKUP(F$1,Services!$A$1:$B$19,2,0)="Exclude"),"",IF($D309=1,IF(OR(price_limit="",price_limit="No Limit"),IF(F309="Yes",1,2),IF(SUMIFS(WhatIf!$G:$G,WhatIf!$A:$A,F$1,WhatIf!$B:$B,F309)&lt;=price_limit,IF(F309="Yes",1,2),"")),""))</f>
        <v/>
      </c>
      <c r="AP309" s="73" t="str">
        <f ca="1">IF(OR(G309="",VLOOKUP(G$1,Services!$A$1:$B$19,2,0)="Exclude"),"",IF($D309=1,IF(OR(price_limit="",price_limit="No Limit"),IF(G309="Yes",1,2),IF(SUMIFS(WhatIf!$G:$G,WhatIf!$A:$A,G$1,WhatIf!$B:$B,G309)&lt;=price_limit,IF(G309="Yes",1,2),"")),""))</f>
        <v/>
      </c>
      <c r="AQ309" s="73" t="str">
        <f ca="1">IF(OR(H309="",VLOOKUP(H$1,Services!$A$1:$B$19,2,0)="Exclude"),"",IF($D309=1,IF(OR(price_limit="",price_limit="No Limit"),IF(H309="Yes",1,2),IF(SUMIFS(WhatIf!$G:$G,WhatIf!$A:$A,H$1,WhatIf!$B:$B,H309)&lt;=price_limit,IF(H309="Yes",1,2),"")),""))</f>
        <v/>
      </c>
      <c r="AR309" s="73" t="str">
        <f ca="1">IF(OR(I309="",VLOOKUP(I$1,Services!$A$1:$B$19,2,0)="Exclude"),"",IF($D309=1,IF(OR(price_limit="",price_limit="No Limit"),IF(I309="Yes",1,2),IF(SUMIFS(WhatIf!$G:$G,WhatIf!$A:$A,I$1,WhatIf!$B:$B,I309)&lt;=price_limit,IF(I309="Yes",1,2),"")),""))</f>
        <v/>
      </c>
      <c r="AS309" s="73" t="str">
        <f ca="1">IF(OR(J309="",VLOOKUP(J$1,Services!$A$1:$B$19,2,0)="Exclude"),"",IF($D309=1,IF(OR(price_limit="",price_limit="No Limit"),IF(J309="Yes",1,2),IF(SUMIFS(WhatIf!$G:$G,WhatIf!$A:$A,J$1,WhatIf!$B:$B,J309)&lt;=price_limit,IF(J309="Yes",1,2),"")),""))</f>
        <v/>
      </c>
      <c r="AT309" s="73" t="str">
        <f ca="1">IF(OR(K309="",VLOOKUP(K$1,Services!$A$1:$B$19,2,0)="Exclude"),"",IF($D309=1,IF(OR(price_limit="",price_limit="No Limit"),IF(K309="Yes",1,2),IF(SUMIFS(WhatIf!$G:$G,WhatIf!$A:$A,K$1,WhatIf!$B:$B,K309)&lt;=price_limit,IF(K309="Yes",1,2),"")),""))</f>
        <v/>
      </c>
      <c r="AU309" s="73" t="str">
        <f ca="1">IF(OR(L309="",VLOOKUP(L$1,Services!$A$1:$B$19,2,0)="Exclude"),"",IF($D309=1,IF(OR(price_limit="",price_limit="No Limit"),IF(L309="Yes",1,2),IF(SUMIFS(WhatIf!$G:$G,WhatIf!$A:$A,L$1,WhatIf!$B:$B,L309)&lt;=price_limit,IF(L309="Yes",1,2),"")),""))</f>
        <v/>
      </c>
      <c r="AV309" s="73" t="str">
        <f ca="1">IF(OR(M309="",VLOOKUP(M$1,Services!$A$1:$B$19,2,0)="Exclude"),"",IF($D309=1,IF(OR(price_limit="",price_limit="No Limit"),IF(M309="Yes",1,2),IF(SUMIFS(WhatIf!$G:$G,WhatIf!$A:$A,M$1,WhatIf!$B:$B,M309)&lt;=price_limit,IF(M309="Yes",1,2),"")),""))</f>
        <v/>
      </c>
      <c r="AW309" s="73" t="str">
        <f ca="1">IF(OR(N309="",VLOOKUP(N$1,Services!$A$1:$B$19,2,0)="Exclude"),"",IF($D309=1,IF(OR(price_limit="",price_limit="No Limit"),IF(N309="Yes",1,2),IF(SUMIFS(WhatIf!$G:$G,WhatIf!$A:$A,N$1,WhatIf!$B:$B,N309)&lt;=price_limit,IF(N309="Yes",1,2),"")),""))</f>
        <v/>
      </c>
      <c r="AX309" s="73" t="str">
        <f>IF(OR(O309="",VLOOKUP(O$1,Services!$A$1:$B$19,2,0)="Exclude"),"",IF($D309=1,IF(OR(price_limit="",price_limit="No Limit"),IF(O309="Yes",1,2),IF(SUMIFS(WhatIf!$G:$G,WhatIf!$A:$A,O$1,WhatIf!$B:$B,O309)&lt;=price_limit,IF(O309="Yes",1,2),"")),""))</f>
        <v/>
      </c>
      <c r="AY309" s="73" t="str">
        <f>IF(OR(P309="",VLOOKUP(P$1,Services!$A$1:$B$19,2,0)="Exclude"),"",IF($D309=1,IF(OR(price_limit="",price_limit="No Limit"),IF(P309="Yes",1,2),IF(SUMIFS(WhatIf!$G:$G,WhatIf!$A:$A,P$1,WhatIf!$B:$B,P309)&lt;=price_limit,IF(P309="Yes",1,2),"")),""))</f>
        <v/>
      </c>
      <c r="AZ309" s="73" t="str">
        <f>IF(OR(Q309="",VLOOKUP(Q$1,Services!$A$1:$B$19,2,0)="Exclude"),"",IF($D309=1,IF(OR(price_limit="",price_limit="No Limit"),IF(Q309="Yes",1,2),IF(SUMIFS(WhatIf!$G:$G,WhatIf!$A:$A,Q$1,WhatIf!$B:$B,Q309)&lt;=price_limit,IF(Q309="Yes",1,2),"")),""))</f>
        <v/>
      </c>
      <c r="BA309" s="73" t="str">
        <f>IF(OR(R309="",VLOOKUP(R$1,Services!$A$1:$B$19,2,0)="Exclude"),"",IF($D309=1,IF(OR(price_limit="",price_limit="No Limit"),IF(R309="Yes",1,2),IF(SUMIFS(WhatIf!$G:$G,WhatIf!$A:$A,R$1,WhatIf!$B:$B,R309)&lt;=price_limit,IF(R309="Yes",1,2),"")),""))</f>
        <v/>
      </c>
      <c r="BB309" s="73" t="str">
        <f>IF(OR(S309="",VLOOKUP(S$1,Services!$A$1:$B$19,2,0)="Exclude"),"",IF($D309=1,IF(OR(price_limit="",price_limit="No Limit"),IF(S309="Yes",1,2),IF(SUMIFS(WhatIf!$G:$G,WhatIf!$A:$A,S$1,WhatIf!$B:$B,S309)&lt;=price_limit,IF(S309="Yes",1,2),"")),""))</f>
        <v/>
      </c>
      <c r="BC309" s="73" t="str">
        <f>IF(OR(T309="",VLOOKUP(T$1,Services!$A$1:$B$19,2,0)="Exclude"),"",IF($D309=1,IF(OR(price_limit="",price_limit="No Limit"),IF(T309="Yes",1,2),IF(SUMIFS(WhatIf!$G:$G,WhatIf!$A:$A,T$1,WhatIf!$B:$B,T309)&lt;=price_limit,IF(T309="Yes",1,2),"")),""))</f>
        <v/>
      </c>
      <c r="BD309" s="73" t="str">
        <f>IF(OR(U309="",VLOOKUP(U$1,Services!$A$1:$B$19,2,0)="Exclude"),"",IF($D309=1,IF(OR(price_limit="",price_limit="No Limit"),IF(U309="Yes",1,2),IF(SUMIFS(WhatIf!$G:$G,WhatIf!$A:$A,U$1,WhatIf!$B:$B,U309)&lt;=price_limit,IF(U309="Yes",1,2),"")),""))</f>
        <v/>
      </c>
      <c r="BE309" s="3">
        <f t="shared" si="20"/>
        <v>0</v>
      </c>
      <c r="BF309" s="3">
        <f t="shared" si="21"/>
        <v>0</v>
      </c>
      <c r="BG309" s="3">
        <f>IF(MID(highlight_pick,1,1)="#",IF(INDEX(Analysis!$C$7:$E$7,1,VALUE(MID(highlight_pick,2,1)))&lt;&gt;"",IF(INDEX($A309:$BI309,1,MATCH(INDEX(Analysis!$C$7:$E$7,1,VALUE(MID(highlight_pick,2,1))),$1:$1,0))="",0,IF(INDEX($A309:$BI309,1,MATCH(INDEX(Analysis!$C$7:$E$7,1,VALUE(MID(highlight_pick,2,1))),$1:$1,0))="Yes",1,IF(ISNUMBER(SEARCH(INDEX($A309:$BI309,1,MATCH(INDEX(Analysis!$C$7:$E$7,1,VALUE(MID(highlight_pick,2,1))),$1:$1,0)),INDEX(Analysis!$C$9:$E$9,1,VALUE(MID(highlight_pick,2,1))))),2,0))),0),0)</f>
        <v>0</v>
      </c>
      <c r="BH309" s="3">
        <f>IF(MID(highlight_pick,1,1)="#",IF(INDEX(Analysis!$C$10:$E$10,1,VALUE(MID(highlight_pick,2,1)))&lt;&gt;"",IF(INDEX($A309:$BI309,1,MATCH(INDEX(Analysis!$C$10:$E$10,1,VALUE(MID(highlight_pick,2,1))),$1:$1,0))="",0,IF(INDEX($A309:$BI309,1,MATCH(INDEX(Analysis!$C$10:$E$10,1,VALUE(MID(highlight_pick,2,1))),$1:$1,0))="Yes",1,IF(ISNUMBER(SEARCH(INDEX($A309:$BI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row>
    <row r="310" spans="1:61" ht="24.9" x14ac:dyDescent="0.3">
      <c r="A310" s="19" t="s">
        <v>63</v>
      </c>
      <c r="B310" s="4" t="s">
        <v>247</v>
      </c>
      <c r="C310" s="4" t="s">
        <v>476</v>
      </c>
      <c r="D310" s="3" t="str">
        <f t="shared" ca="1" si="18"/>
        <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19"/>
        <v/>
      </c>
      <c r="AN310" s="73" t="str">
        <f>IF(OR(E310="",VLOOKUP(E$1,Services!$A$1:$B$19,2,0)="Exclude"),"",IF($D310=1,IF(OR(price_limit="",price_limit="No Limit"),IF(E310="Yes",1,2),IF(SUMIFS(WhatIf!$G:$G,WhatIf!$A:$A,E$1,WhatIf!$B:$B,E310)&lt;=price_limit,IF(E310="Yes",1,2),"")),""))</f>
        <v/>
      </c>
      <c r="AO310" s="73" t="str">
        <f>IF(OR(F310="",VLOOKUP(F$1,Services!$A$1:$B$19,2,0)="Exclude"),"",IF($D310=1,IF(OR(price_limit="",price_limit="No Limit"),IF(F310="Yes",1,2),IF(SUMIFS(WhatIf!$G:$G,WhatIf!$A:$A,F$1,WhatIf!$B:$B,F310)&lt;=price_limit,IF(F310="Yes",1,2),"")),""))</f>
        <v/>
      </c>
      <c r="AP310" s="73" t="str">
        <f>IF(OR(G310="",VLOOKUP(G$1,Services!$A$1:$B$19,2,0)="Exclude"),"",IF($D310=1,IF(OR(price_limit="",price_limit="No Limit"),IF(G310="Yes",1,2),IF(SUMIFS(WhatIf!$G:$G,WhatIf!$A:$A,G$1,WhatIf!$B:$B,G310)&lt;=price_limit,IF(G310="Yes",1,2),"")),""))</f>
        <v/>
      </c>
      <c r="AQ310" s="73" t="str">
        <f>IF(OR(H310="",VLOOKUP(H$1,Services!$A$1:$B$19,2,0)="Exclude"),"",IF($D310=1,IF(OR(price_limit="",price_limit="No Limit"),IF(H310="Yes",1,2),IF(SUMIFS(WhatIf!$G:$G,WhatIf!$A:$A,H$1,WhatIf!$B:$B,H310)&lt;=price_limit,IF(H310="Yes",1,2),"")),""))</f>
        <v/>
      </c>
      <c r="AR310" s="73" t="str">
        <f>IF(OR(I310="",VLOOKUP(I$1,Services!$A$1:$B$19,2,0)="Exclude"),"",IF($D310=1,IF(OR(price_limit="",price_limit="No Limit"),IF(I310="Yes",1,2),IF(SUMIFS(WhatIf!$G:$G,WhatIf!$A:$A,I$1,WhatIf!$B:$B,I310)&lt;=price_limit,IF(I310="Yes",1,2),"")),""))</f>
        <v/>
      </c>
      <c r="AS310" s="73" t="str">
        <f>IF(OR(J310="",VLOOKUP(J$1,Services!$A$1:$B$19,2,0)="Exclude"),"",IF($D310=1,IF(OR(price_limit="",price_limit="No Limit"),IF(J310="Yes",1,2),IF(SUMIFS(WhatIf!$G:$G,WhatIf!$A:$A,J$1,WhatIf!$B:$B,J310)&lt;=price_limit,IF(J310="Yes",1,2),"")),""))</f>
        <v/>
      </c>
      <c r="AT310" s="73" t="str">
        <f>IF(OR(K310="",VLOOKUP(K$1,Services!$A$1:$B$19,2,0)="Exclude"),"",IF($D310=1,IF(OR(price_limit="",price_limit="No Limit"),IF(K310="Yes",1,2),IF(SUMIFS(WhatIf!$G:$G,WhatIf!$A:$A,K$1,WhatIf!$B:$B,K310)&lt;=price_limit,IF(K310="Yes",1,2),"")),""))</f>
        <v/>
      </c>
      <c r="AU310" s="73" t="str">
        <f>IF(OR(L310="",VLOOKUP(L$1,Services!$A$1:$B$19,2,0)="Exclude"),"",IF($D310=1,IF(OR(price_limit="",price_limit="No Limit"),IF(L310="Yes",1,2),IF(SUMIFS(WhatIf!$G:$G,WhatIf!$A:$A,L$1,WhatIf!$B:$B,L310)&lt;=price_limit,IF(L310="Yes",1,2),"")),""))</f>
        <v/>
      </c>
      <c r="AV310" s="73" t="str">
        <f>IF(OR(M310="",VLOOKUP(M$1,Services!$A$1:$B$19,2,0)="Exclude"),"",IF($D310=1,IF(OR(price_limit="",price_limit="No Limit"),IF(M310="Yes",1,2),IF(SUMIFS(WhatIf!$G:$G,WhatIf!$A:$A,M$1,WhatIf!$B:$B,M310)&lt;=price_limit,IF(M310="Yes",1,2),"")),""))</f>
        <v/>
      </c>
      <c r="AW310" s="73" t="str">
        <f>IF(OR(N310="",VLOOKUP(N$1,Services!$A$1:$B$19,2,0)="Exclude"),"",IF($D310=1,IF(OR(price_limit="",price_limit="No Limit"),IF(N310="Yes",1,2),IF(SUMIFS(WhatIf!$G:$G,WhatIf!$A:$A,N$1,WhatIf!$B:$B,N310)&lt;=price_limit,IF(N310="Yes",1,2),"")),""))</f>
        <v/>
      </c>
      <c r="AX310" s="73" t="str">
        <f>IF(OR(O310="",VLOOKUP(O$1,Services!$A$1:$B$19,2,0)="Exclude"),"",IF($D310=1,IF(OR(price_limit="",price_limit="No Limit"),IF(O310="Yes",1,2),IF(SUMIFS(WhatIf!$G:$G,WhatIf!$A:$A,O$1,WhatIf!$B:$B,O310)&lt;=price_limit,IF(O310="Yes",1,2),"")),""))</f>
        <v/>
      </c>
      <c r="AY310" s="73" t="str">
        <f>IF(OR(P310="",VLOOKUP(P$1,Services!$A$1:$B$19,2,0)="Exclude"),"",IF($D310=1,IF(OR(price_limit="",price_limit="No Limit"),IF(P310="Yes",1,2),IF(SUMIFS(WhatIf!$G:$G,WhatIf!$A:$A,P$1,WhatIf!$B:$B,P310)&lt;=price_limit,IF(P310="Yes",1,2),"")),""))</f>
        <v/>
      </c>
      <c r="AZ310" s="73" t="str">
        <f>IF(OR(Q310="",VLOOKUP(Q$1,Services!$A$1:$B$19,2,0)="Exclude"),"",IF($D310=1,IF(OR(price_limit="",price_limit="No Limit"),IF(Q310="Yes",1,2),IF(SUMIFS(WhatIf!$G:$G,WhatIf!$A:$A,Q$1,WhatIf!$B:$B,Q310)&lt;=price_limit,IF(Q310="Yes",1,2),"")),""))</f>
        <v/>
      </c>
      <c r="BA310" s="73" t="str">
        <f>IF(OR(R310="",VLOOKUP(R$1,Services!$A$1:$B$19,2,0)="Exclude"),"",IF($D310=1,IF(OR(price_limit="",price_limit="No Limit"),IF(R310="Yes",1,2),IF(SUMIFS(WhatIf!$G:$G,WhatIf!$A:$A,R$1,WhatIf!$B:$B,R310)&lt;=price_limit,IF(R310="Yes",1,2),"")),""))</f>
        <v/>
      </c>
      <c r="BB310" s="73" t="str">
        <f>IF(OR(S310="",VLOOKUP(S$1,Services!$A$1:$B$19,2,0)="Exclude"),"",IF($D310=1,IF(OR(price_limit="",price_limit="No Limit"),IF(S310="Yes",1,2),IF(SUMIFS(WhatIf!$G:$G,WhatIf!$A:$A,S$1,WhatIf!$B:$B,S310)&lt;=price_limit,IF(S310="Yes",1,2),"")),""))</f>
        <v/>
      </c>
      <c r="BC310" s="73" t="str">
        <f>IF(OR(T310="",VLOOKUP(T$1,Services!$A$1:$B$19,2,0)="Exclude"),"",IF($D310=1,IF(OR(price_limit="",price_limit="No Limit"),IF(T310="Yes",1,2),IF(SUMIFS(WhatIf!$G:$G,WhatIf!$A:$A,T$1,WhatIf!$B:$B,T310)&lt;=price_limit,IF(T310="Yes",1,2),"")),""))</f>
        <v/>
      </c>
      <c r="BD310" s="73" t="str">
        <f>IF(OR(U310="",VLOOKUP(U$1,Services!$A$1:$B$19,2,0)="Exclude"),"",IF($D310=1,IF(OR(price_limit="",price_limit="No Limit"),IF(U310="Yes",1,2),IF(SUMIFS(WhatIf!$G:$G,WhatIf!$A:$A,U$1,WhatIf!$B:$B,U310)&lt;=price_limit,IF(U310="Yes",1,2),"")),""))</f>
        <v/>
      </c>
      <c r="BE310" s="3">
        <f t="shared" si="20"/>
        <v>0</v>
      </c>
      <c r="BF310" s="3">
        <f t="shared" si="21"/>
        <v>0</v>
      </c>
      <c r="BG310" s="3">
        <f>IF(MID(highlight_pick,1,1)="#",IF(INDEX(Analysis!$C$7:$E$7,1,VALUE(MID(highlight_pick,2,1)))&lt;&gt;"",IF(INDEX($A310:$BI310,1,MATCH(INDEX(Analysis!$C$7:$E$7,1,VALUE(MID(highlight_pick,2,1))),$1:$1,0))="",0,IF(INDEX($A310:$BI310,1,MATCH(INDEX(Analysis!$C$7:$E$7,1,VALUE(MID(highlight_pick,2,1))),$1:$1,0))="Yes",1,IF(ISNUMBER(SEARCH(INDEX($A310:$BI310,1,MATCH(INDEX(Analysis!$C$7:$E$7,1,VALUE(MID(highlight_pick,2,1))),$1:$1,0)),INDEX(Analysis!$C$9:$E$9,1,VALUE(MID(highlight_pick,2,1))))),2,0))),0),0)</f>
        <v>0</v>
      </c>
      <c r="BH310" s="3">
        <f>IF(MID(highlight_pick,1,1)="#",IF(INDEX(Analysis!$C$10:$E$10,1,VALUE(MID(highlight_pick,2,1)))&lt;&gt;"",IF(INDEX($A310:$BI310,1,MATCH(INDEX(Analysis!$C$10:$E$10,1,VALUE(MID(highlight_pick,2,1))),$1:$1,0))="",0,IF(INDEX($A310:$BI310,1,MATCH(INDEX(Analysis!$C$10:$E$10,1,VALUE(MID(highlight_pick,2,1))),$1:$1,0))="Yes",1,IF(ISNUMBER(SEARCH(INDEX($A310:$BI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row>
    <row r="311" spans="1:61" x14ac:dyDescent="0.3">
      <c r="A311" s="19" t="s">
        <v>137</v>
      </c>
      <c r="B311" s="4" t="s">
        <v>304</v>
      </c>
      <c r="C311" s="4" t="s">
        <v>205</v>
      </c>
      <c r="D311" s="3" t="str">
        <f t="shared" ca="1" si="18"/>
        <v/>
      </c>
      <c r="E311" s="5" t="s">
        <v>1</v>
      </c>
      <c r="R311" s="5" t="s">
        <v>856</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19"/>
        <v/>
      </c>
      <c r="AN311" s="73" t="str">
        <f ca="1">IF(OR(E311="",VLOOKUP(E$1,Services!$A$1:$B$19,2,0)="Exclude"),"",IF($D311=1,IF(OR(price_limit="",price_limit="No Limit"),IF(E311="Yes",1,2),IF(SUMIFS(WhatIf!$G:$G,WhatIf!$A:$A,E$1,WhatIf!$B:$B,E311)&lt;=price_limit,IF(E311="Yes",1,2),"")),""))</f>
        <v/>
      </c>
      <c r="AO311" s="73" t="str">
        <f>IF(OR(F311="",VLOOKUP(F$1,Services!$A$1:$B$19,2,0)="Exclude"),"",IF($D311=1,IF(OR(price_limit="",price_limit="No Limit"),IF(F311="Yes",1,2),IF(SUMIFS(WhatIf!$G:$G,WhatIf!$A:$A,F$1,WhatIf!$B:$B,F311)&lt;=price_limit,IF(F311="Yes",1,2),"")),""))</f>
        <v/>
      </c>
      <c r="AP311" s="73" t="str">
        <f>IF(OR(G311="",VLOOKUP(G$1,Services!$A$1:$B$19,2,0)="Exclude"),"",IF($D311=1,IF(OR(price_limit="",price_limit="No Limit"),IF(G311="Yes",1,2),IF(SUMIFS(WhatIf!$G:$G,WhatIf!$A:$A,G$1,WhatIf!$B:$B,G311)&lt;=price_limit,IF(G311="Yes",1,2),"")),""))</f>
        <v/>
      </c>
      <c r="AQ311" s="73" t="str">
        <f>IF(OR(H311="",VLOOKUP(H$1,Services!$A$1:$B$19,2,0)="Exclude"),"",IF($D311=1,IF(OR(price_limit="",price_limit="No Limit"),IF(H311="Yes",1,2),IF(SUMIFS(WhatIf!$G:$G,WhatIf!$A:$A,H$1,WhatIf!$B:$B,H311)&lt;=price_limit,IF(H311="Yes",1,2),"")),""))</f>
        <v/>
      </c>
      <c r="AR311" s="73" t="str">
        <f>IF(OR(I311="",VLOOKUP(I$1,Services!$A$1:$B$19,2,0)="Exclude"),"",IF($D311=1,IF(OR(price_limit="",price_limit="No Limit"),IF(I311="Yes",1,2),IF(SUMIFS(WhatIf!$G:$G,WhatIf!$A:$A,I$1,WhatIf!$B:$B,I311)&lt;=price_limit,IF(I311="Yes",1,2),"")),""))</f>
        <v/>
      </c>
      <c r="AS311" s="73" t="str">
        <f>IF(OR(J311="",VLOOKUP(J$1,Services!$A$1:$B$19,2,0)="Exclude"),"",IF($D311=1,IF(OR(price_limit="",price_limit="No Limit"),IF(J311="Yes",1,2),IF(SUMIFS(WhatIf!$G:$G,WhatIf!$A:$A,J$1,WhatIf!$B:$B,J311)&lt;=price_limit,IF(J311="Yes",1,2),"")),""))</f>
        <v/>
      </c>
      <c r="AT311" s="73" t="str">
        <f>IF(OR(K311="",VLOOKUP(K$1,Services!$A$1:$B$19,2,0)="Exclude"),"",IF($D311=1,IF(OR(price_limit="",price_limit="No Limit"),IF(K311="Yes",1,2),IF(SUMIFS(WhatIf!$G:$G,WhatIf!$A:$A,K$1,WhatIf!$B:$B,K311)&lt;=price_limit,IF(K311="Yes",1,2),"")),""))</f>
        <v/>
      </c>
      <c r="AU311" s="73" t="str">
        <f>IF(OR(L311="",VLOOKUP(L$1,Services!$A$1:$B$19,2,0)="Exclude"),"",IF($D311=1,IF(OR(price_limit="",price_limit="No Limit"),IF(L311="Yes",1,2),IF(SUMIFS(WhatIf!$G:$G,WhatIf!$A:$A,L$1,WhatIf!$B:$B,L311)&lt;=price_limit,IF(L311="Yes",1,2),"")),""))</f>
        <v/>
      </c>
      <c r="AV311" s="73" t="str">
        <f>IF(OR(M311="",VLOOKUP(M$1,Services!$A$1:$B$19,2,0)="Exclude"),"",IF($D311=1,IF(OR(price_limit="",price_limit="No Limit"),IF(M311="Yes",1,2),IF(SUMIFS(WhatIf!$G:$G,WhatIf!$A:$A,M$1,WhatIf!$B:$B,M311)&lt;=price_limit,IF(M311="Yes",1,2),"")),""))</f>
        <v/>
      </c>
      <c r="AW311" s="73" t="str">
        <f>IF(OR(N311="",VLOOKUP(N$1,Services!$A$1:$B$19,2,0)="Exclude"),"",IF($D311=1,IF(OR(price_limit="",price_limit="No Limit"),IF(N311="Yes",1,2),IF(SUMIFS(WhatIf!$G:$G,WhatIf!$A:$A,N$1,WhatIf!$B:$B,N311)&lt;=price_limit,IF(N311="Yes",1,2),"")),""))</f>
        <v/>
      </c>
      <c r="AX311" s="73" t="str">
        <f>IF(OR(O311="",VLOOKUP(O$1,Services!$A$1:$B$19,2,0)="Exclude"),"",IF($D311=1,IF(OR(price_limit="",price_limit="No Limit"),IF(O311="Yes",1,2),IF(SUMIFS(WhatIf!$G:$G,WhatIf!$A:$A,O$1,WhatIf!$B:$B,O311)&lt;=price_limit,IF(O311="Yes",1,2),"")),""))</f>
        <v/>
      </c>
      <c r="AY311" s="73" t="str">
        <f>IF(OR(P311="",VLOOKUP(P$1,Services!$A$1:$B$19,2,0)="Exclude"),"",IF($D311=1,IF(OR(price_limit="",price_limit="No Limit"),IF(P311="Yes",1,2),IF(SUMIFS(WhatIf!$G:$G,WhatIf!$A:$A,P$1,WhatIf!$B:$B,P311)&lt;=price_limit,IF(P311="Yes",1,2),"")),""))</f>
        <v/>
      </c>
      <c r="AZ311" s="73" t="str">
        <f>IF(OR(Q311="",VLOOKUP(Q$1,Services!$A$1:$B$19,2,0)="Exclude"),"",IF($D311=1,IF(OR(price_limit="",price_limit="No Limit"),IF(Q311="Yes",1,2),IF(SUMIFS(WhatIf!$G:$G,WhatIf!$A:$A,Q$1,WhatIf!$B:$B,Q311)&lt;=price_limit,IF(Q311="Yes",1,2),"")),""))</f>
        <v/>
      </c>
      <c r="BA311" s="73" t="str">
        <f ca="1">IF(OR(R311="",VLOOKUP(R$1,Services!$A$1:$B$19,2,0)="Exclude"),"",IF($D311=1,IF(OR(price_limit="",price_limit="No Limit"),IF(R311="Yes",1,2),IF(SUMIFS(WhatIf!$G:$G,WhatIf!$A:$A,R$1,WhatIf!$B:$B,R311)&lt;=price_limit,IF(R311="Yes",1,2),"")),""))</f>
        <v/>
      </c>
      <c r="BB311" s="73" t="str">
        <f>IF(OR(S311="",VLOOKUP(S$1,Services!$A$1:$B$19,2,0)="Exclude"),"",IF($D311=1,IF(OR(price_limit="",price_limit="No Limit"),IF(S311="Yes",1,2),IF(SUMIFS(WhatIf!$G:$G,WhatIf!$A:$A,S$1,WhatIf!$B:$B,S311)&lt;=price_limit,IF(S311="Yes",1,2),"")),""))</f>
        <v/>
      </c>
      <c r="BC311" s="73" t="str">
        <f>IF(OR(T311="",VLOOKUP(T$1,Services!$A$1:$B$19,2,0)="Exclude"),"",IF($D311=1,IF(OR(price_limit="",price_limit="No Limit"),IF(T311="Yes",1,2),IF(SUMIFS(WhatIf!$G:$G,WhatIf!$A:$A,T$1,WhatIf!$B:$B,T311)&lt;=price_limit,IF(T311="Yes",1,2),"")),""))</f>
        <v/>
      </c>
      <c r="BD311" s="73" t="str">
        <f>IF(OR(U311="",VLOOKUP(U$1,Services!$A$1:$B$19,2,0)="Exclude"),"",IF($D311=1,IF(OR(price_limit="",price_limit="No Limit"),IF(U311="Yes",1,2),IF(SUMIFS(WhatIf!$G:$G,WhatIf!$A:$A,U$1,WhatIf!$B:$B,U311)&lt;=price_limit,IF(U311="Yes",1,2),"")),""))</f>
        <v/>
      </c>
      <c r="BE311" s="3">
        <f t="shared" si="20"/>
        <v>0</v>
      </c>
      <c r="BF311" s="3">
        <f t="shared" si="21"/>
        <v>0</v>
      </c>
      <c r="BG311" s="3">
        <f>IF(MID(highlight_pick,1,1)="#",IF(INDEX(Analysis!$C$7:$E$7,1,VALUE(MID(highlight_pick,2,1)))&lt;&gt;"",IF(INDEX($A311:$BI311,1,MATCH(INDEX(Analysis!$C$7:$E$7,1,VALUE(MID(highlight_pick,2,1))),$1:$1,0))="",0,IF(INDEX($A311:$BI311,1,MATCH(INDEX(Analysis!$C$7:$E$7,1,VALUE(MID(highlight_pick,2,1))),$1:$1,0))="Yes",1,IF(ISNUMBER(SEARCH(INDEX($A311:$BI311,1,MATCH(INDEX(Analysis!$C$7:$E$7,1,VALUE(MID(highlight_pick,2,1))),$1:$1,0)),INDEX(Analysis!$C$9:$E$9,1,VALUE(MID(highlight_pick,2,1))))),2,0))),0),0)</f>
        <v>0</v>
      </c>
      <c r="BH311" s="3">
        <f>IF(MID(highlight_pick,1,1)="#",IF(INDEX(Analysis!$C$10:$E$10,1,VALUE(MID(highlight_pick,2,1)))&lt;&gt;"",IF(INDEX($A311:$BI311,1,MATCH(INDEX(Analysis!$C$10:$E$10,1,VALUE(MID(highlight_pick,2,1))),$1:$1,0))="",0,IF(INDEX($A311:$BI311,1,MATCH(INDEX(Analysis!$C$10:$E$10,1,VALUE(MID(highlight_pick,2,1))),$1:$1,0))="Yes",1,IF(ISNUMBER(SEARCH(INDEX($A311:$BI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row>
    <row r="312" spans="1:61" x14ac:dyDescent="0.3">
      <c r="A312" s="19" t="s">
        <v>282</v>
      </c>
      <c r="B312" s="4" t="s">
        <v>247</v>
      </c>
      <c r="C312" s="4" t="s">
        <v>214</v>
      </c>
      <c r="D312" s="3" t="str">
        <f t="shared" ca="1" si="18"/>
        <v/>
      </c>
      <c r="H312" s="5" t="s">
        <v>293</v>
      </c>
      <c r="I312" s="5" t="s">
        <v>293</v>
      </c>
      <c r="J312" s="5" t="s">
        <v>293</v>
      </c>
      <c r="K312" s="5" t="s">
        <v>293</v>
      </c>
      <c r="L312" s="5" t="s">
        <v>293</v>
      </c>
      <c r="M312" s="5" t="s">
        <v>293</v>
      </c>
      <c r="N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19"/>
        <v/>
      </c>
      <c r="AN312" s="73" t="str">
        <f>IF(OR(E312="",VLOOKUP(E$1,Services!$A$1:$B$19,2,0)="Exclude"),"",IF($D312=1,IF(OR(price_limit="",price_limit="No Limit"),IF(E312="Yes",1,2),IF(SUMIFS(WhatIf!$G:$G,WhatIf!$A:$A,E$1,WhatIf!$B:$B,E312)&lt;=price_limit,IF(E312="Yes",1,2),"")),""))</f>
        <v/>
      </c>
      <c r="AO312" s="73" t="str">
        <f>IF(OR(F312="",VLOOKUP(F$1,Services!$A$1:$B$19,2,0)="Exclude"),"",IF($D312=1,IF(OR(price_limit="",price_limit="No Limit"),IF(F312="Yes",1,2),IF(SUMIFS(WhatIf!$G:$G,WhatIf!$A:$A,F$1,WhatIf!$B:$B,F312)&lt;=price_limit,IF(F312="Yes",1,2),"")),""))</f>
        <v/>
      </c>
      <c r="AP312" s="73" t="str">
        <f>IF(OR(G312="",VLOOKUP(G$1,Services!$A$1:$B$19,2,0)="Exclude"),"",IF($D312=1,IF(OR(price_limit="",price_limit="No Limit"),IF(G312="Yes",1,2),IF(SUMIFS(WhatIf!$G:$G,WhatIf!$A:$A,G$1,WhatIf!$B:$B,G312)&lt;=price_limit,IF(G312="Yes",1,2),"")),""))</f>
        <v/>
      </c>
      <c r="AQ312" s="73" t="str">
        <f ca="1">IF(OR(H312="",VLOOKUP(H$1,Services!$A$1:$B$19,2,0)="Exclude"),"",IF($D312=1,IF(OR(price_limit="",price_limit="No Limit"),IF(H312="Yes",1,2),IF(SUMIFS(WhatIf!$G:$G,WhatIf!$A:$A,H$1,WhatIf!$B:$B,H312)&lt;=price_limit,IF(H312="Yes",1,2),"")),""))</f>
        <v/>
      </c>
      <c r="AR312" s="73" t="str">
        <f ca="1">IF(OR(I312="",VLOOKUP(I$1,Services!$A$1:$B$19,2,0)="Exclude"),"",IF($D312=1,IF(OR(price_limit="",price_limit="No Limit"),IF(I312="Yes",1,2),IF(SUMIFS(WhatIf!$G:$G,WhatIf!$A:$A,I$1,WhatIf!$B:$B,I312)&lt;=price_limit,IF(I312="Yes",1,2),"")),""))</f>
        <v/>
      </c>
      <c r="AS312" s="73" t="str">
        <f ca="1">IF(OR(J312="",VLOOKUP(J$1,Services!$A$1:$B$19,2,0)="Exclude"),"",IF($D312=1,IF(OR(price_limit="",price_limit="No Limit"),IF(J312="Yes",1,2),IF(SUMIFS(WhatIf!$G:$G,WhatIf!$A:$A,J$1,WhatIf!$B:$B,J312)&lt;=price_limit,IF(J312="Yes",1,2),"")),""))</f>
        <v/>
      </c>
      <c r="AT312" s="73" t="str">
        <f ca="1">IF(OR(K312="",VLOOKUP(K$1,Services!$A$1:$B$19,2,0)="Exclude"),"",IF($D312=1,IF(OR(price_limit="",price_limit="No Limit"),IF(K312="Yes",1,2),IF(SUMIFS(WhatIf!$G:$G,WhatIf!$A:$A,K$1,WhatIf!$B:$B,K312)&lt;=price_limit,IF(K312="Yes",1,2),"")),""))</f>
        <v/>
      </c>
      <c r="AU312" s="73" t="str">
        <f ca="1">IF(OR(L312="",VLOOKUP(L$1,Services!$A$1:$B$19,2,0)="Exclude"),"",IF($D312=1,IF(OR(price_limit="",price_limit="No Limit"),IF(L312="Yes",1,2),IF(SUMIFS(WhatIf!$G:$G,WhatIf!$A:$A,L$1,WhatIf!$B:$B,L312)&lt;=price_limit,IF(L312="Yes",1,2),"")),""))</f>
        <v/>
      </c>
      <c r="AV312" s="73" t="str">
        <f ca="1">IF(OR(M312="",VLOOKUP(M$1,Services!$A$1:$B$19,2,0)="Exclude"),"",IF($D312=1,IF(OR(price_limit="",price_limit="No Limit"),IF(M312="Yes",1,2),IF(SUMIFS(WhatIf!$G:$G,WhatIf!$A:$A,M$1,WhatIf!$B:$B,M312)&lt;=price_limit,IF(M312="Yes",1,2),"")),""))</f>
        <v/>
      </c>
      <c r="AW312" s="73" t="str">
        <f ca="1">IF(OR(N312="",VLOOKUP(N$1,Services!$A$1:$B$19,2,0)="Exclude"),"",IF($D312=1,IF(OR(price_limit="",price_limit="No Limit"),IF(N312="Yes",1,2),IF(SUMIFS(WhatIf!$G:$G,WhatIf!$A:$A,N$1,WhatIf!$B:$B,N312)&lt;=price_limit,IF(N312="Yes",1,2),"")),""))</f>
        <v/>
      </c>
      <c r="AX312" s="73" t="str">
        <f>IF(OR(O312="",VLOOKUP(O$1,Services!$A$1:$B$19,2,0)="Exclude"),"",IF($D312=1,IF(OR(price_limit="",price_limit="No Limit"),IF(O312="Yes",1,2),IF(SUMIFS(WhatIf!$G:$G,WhatIf!$A:$A,O$1,WhatIf!$B:$B,O312)&lt;=price_limit,IF(O312="Yes",1,2),"")),""))</f>
        <v/>
      </c>
      <c r="AY312" s="73" t="str">
        <f>IF(OR(P312="",VLOOKUP(P$1,Services!$A$1:$B$19,2,0)="Exclude"),"",IF($D312=1,IF(OR(price_limit="",price_limit="No Limit"),IF(P312="Yes",1,2),IF(SUMIFS(WhatIf!$G:$G,WhatIf!$A:$A,P$1,WhatIf!$B:$B,P312)&lt;=price_limit,IF(P312="Yes",1,2),"")),""))</f>
        <v/>
      </c>
      <c r="AZ312" s="73" t="str">
        <f>IF(OR(Q312="",VLOOKUP(Q$1,Services!$A$1:$B$19,2,0)="Exclude"),"",IF($D312=1,IF(OR(price_limit="",price_limit="No Limit"),IF(Q312="Yes",1,2),IF(SUMIFS(WhatIf!$G:$G,WhatIf!$A:$A,Q$1,WhatIf!$B:$B,Q312)&lt;=price_limit,IF(Q312="Yes",1,2),"")),""))</f>
        <v/>
      </c>
      <c r="BA312" s="73" t="str">
        <f>IF(OR(R312="",VLOOKUP(R$1,Services!$A$1:$B$19,2,0)="Exclude"),"",IF($D312=1,IF(OR(price_limit="",price_limit="No Limit"),IF(R312="Yes",1,2),IF(SUMIFS(WhatIf!$G:$G,WhatIf!$A:$A,R$1,WhatIf!$B:$B,R312)&lt;=price_limit,IF(R312="Yes",1,2),"")),""))</f>
        <v/>
      </c>
      <c r="BB312" s="73" t="str">
        <f>IF(OR(S312="",VLOOKUP(S$1,Services!$A$1:$B$19,2,0)="Exclude"),"",IF($D312=1,IF(OR(price_limit="",price_limit="No Limit"),IF(S312="Yes",1,2),IF(SUMIFS(WhatIf!$G:$G,WhatIf!$A:$A,S$1,WhatIf!$B:$B,S312)&lt;=price_limit,IF(S312="Yes",1,2),"")),""))</f>
        <v/>
      </c>
      <c r="BC312" s="73" t="str">
        <f>IF(OR(T312="",VLOOKUP(T$1,Services!$A$1:$B$19,2,0)="Exclude"),"",IF($D312=1,IF(OR(price_limit="",price_limit="No Limit"),IF(T312="Yes",1,2),IF(SUMIFS(WhatIf!$G:$G,WhatIf!$A:$A,T$1,WhatIf!$B:$B,T312)&lt;=price_limit,IF(T312="Yes",1,2),"")),""))</f>
        <v/>
      </c>
      <c r="BD312" s="73" t="str">
        <f>IF(OR(U312="",VLOOKUP(U$1,Services!$A$1:$B$19,2,0)="Exclude"),"",IF($D312=1,IF(OR(price_limit="",price_limit="No Limit"),IF(U312="Yes",1,2),IF(SUMIFS(WhatIf!$G:$G,WhatIf!$A:$A,U$1,WhatIf!$B:$B,U312)&lt;=price_limit,IF(U312="Yes",1,2),"")),""))</f>
        <v/>
      </c>
      <c r="BE312" s="3">
        <f t="shared" si="20"/>
        <v>0</v>
      </c>
      <c r="BF312" s="3">
        <f t="shared" si="21"/>
        <v>0</v>
      </c>
      <c r="BG312" s="3">
        <f>IF(MID(highlight_pick,1,1)="#",IF(INDEX(Analysis!$C$7:$E$7,1,VALUE(MID(highlight_pick,2,1)))&lt;&gt;"",IF(INDEX($A312:$BI312,1,MATCH(INDEX(Analysis!$C$7:$E$7,1,VALUE(MID(highlight_pick,2,1))),$1:$1,0))="",0,IF(INDEX($A312:$BI312,1,MATCH(INDEX(Analysis!$C$7:$E$7,1,VALUE(MID(highlight_pick,2,1))),$1:$1,0))="Yes",1,IF(ISNUMBER(SEARCH(INDEX($A312:$BI312,1,MATCH(INDEX(Analysis!$C$7:$E$7,1,VALUE(MID(highlight_pick,2,1))),$1:$1,0)),INDEX(Analysis!$C$9:$E$9,1,VALUE(MID(highlight_pick,2,1))))),2,0))),0),0)</f>
        <v>0</v>
      </c>
      <c r="BH312" s="3">
        <f>IF(MID(highlight_pick,1,1)="#",IF(INDEX(Analysis!$C$10:$E$10,1,VALUE(MID(highlight_pick,2,1)))&lt;&gt;"",IF(INDEX($A312:$BI312,1,MATCH(INDEX(Analysis!$C$10:$E$10,1,VALUE(MID(highlight_pick,2,1))),$1:$1,0))="",0,IF(INDEX($A312:$BI312,1,MATCH(INDEX(Analysis!$C$10:$E$10,1,VALUE(MID(highlight_pick,2,1))),$1:$1,0))="Yes",1,IF(ISNUMBER(SEARCH(INDEX($A312:$BI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row>
    <row r="313" spans="1:61" ht="24.9" x14ac:dyDescent="0.3">
      <c r="A313" s="19" t="s">
        <v>138</v>
      </c>
      <c r="B313" s="4" t="s">
        <v>247</v>
      </c>
      <c r="C313" s="4" t="s">
        <v>205</v>
      </c>
      <c r="D313" s="3" t="str">
        <f t="shared" ca="1" si="18"/>
        <v/>
      </c>
      <c r="F313" s="5" t="s">
        <v>534</v>
      </c>
      <c r="G313" s="5" t="s">
        <v>534</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19"/>
        <v/>
      </c>
      <c r="AN313" s="73" t="str">
        <f>IF(OR(E313="",VLOOKUP(E$1,Services!$A$1:$B$19,2,0)="Exclude"),"",IF($D313=1,IF(OR(price_limit="",price_limit="No Limit"),IF(E313="Yes",1,2),IF(SUMIFS(WhatIf!$G:$G,WhatIf!$A:$A,E$1,WhatIf!$B:$B,E313)&lt;=price_limit,IF(E313="Yes",1,2),"")),""))</f>
        <v/>
      </c>
      <c r="AO313" s="73" t="str">
        <f ca="1">IF(OR(F313="",VLOOKUP(F$1,Services!$A$1:$B$19,2,0)="Exclude"),"",IF($D313=1,IF(OR(price_limit="",price_limit="No Limit"),IF(F313="Yes",1,2),IF(SUMIFS(WhatIf!$G:$G,WhatIf!$A:$A,F$1,WhatIf!$B:$B,F313)&lt;=price_limit,IF(F313="Yes",1,2),"")),""))</f>
        <v/>
      </c>
      <c r="AP313" s="73" t="str">
        <f ca="1">IF(OR(G313="",VLOOKUP(G$1,Services!$A$1:$B$19,2,0)="Exclude"),"",IF($D313=1,IF(OR(price_limit="",price_limit="No Limit"),IF(G313="Yes",1,2),IF(SUMIFS(WhatIf!$G:$G,WhatIf!$A:$A,G$1,WhatIf!$B:$B,G313)&lt;=price_limit,IF(G313="Yes",1,2),"")),""))</f>
        <v/>
      </c>
      <c r="AQ313" s="73" t="str">
        <f>IF(OR(H313="",VLOOKUP(H$1,Services!$A$1:$B$19,2,0)="Exclude"),"",IF($D313=1,IF(OR(price_limit="",price_limit="No Limit"),IF(H313="Yes",1,2),IF(SUMIFS(WhatIf!$G:$G,WhatIf!$A:$A,H$1,WhatIf!$B:$B,H313)&lt;=price_limit,IF(H313="Yes",1,2),"")),""))</f>
        <v/>
      </c>
      <c r="AR313" s="73" t="str">
        <f>IF(OR(I313="",VLOOKUP(I$1,Services!$A$1:$B$19,2,0)="Exclude"),"",IF($D313=1,IF(OR(price_limit="",price_limit="No Limit"),IF(I313="Yes",1,2),IF(SUMIFS(WhatIf!$G:$G,WhatIf!$A:$A,I$1,WhatIf!$B:$B,I313)&lt;=price_limit,IF(I313="Yes",1,2),"")),""))</f>
        <v/>
      </c>
      <c r="AS313" s="73" t="str">
        <f>IF(OR(J313="",VLOOKUP(J$1,Services!$A$1:$B$19,2,0)="Exclude"),"",IF($D313=1,IF(OR(price_limit="",price_limit="No Limit"),IF(J313="Yes",1,2),IF(SUMIFS(WhatIf!$G:$G,WhatIf!$A:$A,J$1,WhatIf!$B:$B,J313)&lt;=price_limit,IF(J313="Yes",1,2),"")),""))</f>
        <v/>
      </c>
      <c r="AT313" s="73" t="str">
        <f>IF(OR(K313="",VLOOKUP(K$1,Services!$A$1:$B$19,2,0)="Exclude"),"",IF($D313=1,IF(OR(price_limit="",price_limit="No Limit"),IF(K313="Yes",1,2),IF(SUMIFS(WhatIf!$G:$G,WhatIf!$A:$A,K$1,WhatIf!$B:$B,K313)&lt;=price_limit,IF(K313="Yes",1,2),"")),""))</f>
        <v/>
      </c>
      <c r="AU313" s="73" t="str">
        <f>IF(OR(L313="",VLOOKUP(L$1,Services!$A$1:$B$19,2,0)="Exclude"),"",IF($D313=1,IF(OR(price_limit="",price_limit="No Limit"),IF(L313="Yes",1,2),IF(SUMIFS(WhatIf!$G:$G,WhatIf!$A:$A,L$1,WhatIf!$B:$B,L313)&lt;=price_limit,IF(L313="Yes",1,2),"")),""))</f>
        <v/>
      </c>
      <c r="AV313" s="73" t="str">
        <f>IF(OR(M313="",VLOOKUP(M$1,Services!$A$1:$B$19,2,0)="Exclude"),"",IF($D313=1,IF(OR(price_limit="",price_limit="No Limit"),IF(M313="Yes",1,2),IF(SUMIFS(WhatIf!$G:$G,WhatIf!$A:$A,M$1,WhatIf!$B:$B,M313)&lt;=price_limit,IF(M313="Yes",1,2),"")),""))</f>
        <v/>
      </c>
      <c r="AW313" s="73" t="str">
        <f>IF(OR(N313="",VLOOKUP(N$1,Services!$A$1:$B$19,2,0)="Exclude"),"",IF($D313=1,IF(OR(price_limit="",price_limit="No Limit"),IF(N313="Yes",1,2),IF(SUMIFS(WhatIf!$G:$G,WhatIf!$A:$A,N$1,WhatIf!$B:$B,N313)&lt;=price_limit,IF(N313="Yes",1,2),"")),""))</f>
        <v/>
      </c>
      <c r="AX313" s="73" t="str">
        <f>IF(OR(O313="",VLOOKUP(O$1,Services!$A$1:$B$19,2,0)="Exclude"),"",IF($D313=1,IF(OR(price_limit="",price_limit="No Limit"),IF(O313="Yes",1,2),IF(SUMIFS(WhatIf!$G:$G,WhatIf!$A:$A,O$1,WhatIf!$B:$B,O313)&lt;=price_limit,IF(O313="Yes",1,2),"")),""))</f>
        <v/>
      </c>
      <c r="AY313" s="73" t="str">
        <f>IF(OR(P313="",VLOOKUP(P$1,Services!$A$1:$B$19,2,0)="Exclude"),"",IF($D313=1,IF(OR(price_limit="",price_limit="No Limit"),IF(P313="Yes",1,2),IF(SUMIFS(WhatIf!$G:$G,WhatIf!$A:$A,P$1,WhatIf!$B:$B,P313)&lt;=price_limit,IF(P313="Yes",1,2),"")),""))</f>
        <v/>
      </c>
      <c r="AZ313" s="73" t="str">
        <f>IF(OR(Q313="",VLOOKUP(Q$1,Services!$A$1:$B$19,2,0)="Exclude"),"",IF($D313=1,IF(OR(price_limit="",price_limit="No Limit"),IF(Q313="Yes",1,2),IF(SUMIFS(WhatIf!$G:$G,WhatIf!$A:$A,Q$1,WhatIf!$B:$B,Q313)&lt;=price_limit,IF(Q313="Yes",1,2),"")),""))</f>
        <v/>
      </c>
      <c r="BA313" s="73" t="str">
        <f>IF(OR(R313="",VLOOKUP(R$1,Services!$A$1:$B$19,2,0)="Exclude"),"",IF($D313=1,IF(OR(price_limit="",price_limit="No Limit"),IF(R313="Yes",1,2),IF(SUMIFS(WhatIf!$G:$G,WhatIf!$A:$A,R$1,WhatIf!$B:$B,R313)&lt;=price_limit,IF(R313="Yes",1,2),"")),""))</f>
        <v/>
      </c>
      <c r="BB313" s="73" t="str">
        <f>IF(OR(S313="",VLOOKUP(S$1,Services!$A$1:$B$19,2,0)="Exclude"),"",IF($D313=1,IF(OR(price_limit="",price_limit="No Limit"),IF(S313="Yes",1,2),IF(SUMIFS(WhatIf!$G:$G,WhatIf!$A:$A,S$1,WhatIf!$B:$B,S313)&lt;=price_limit,IF(S313="Yes",1,2),"")),""))</f>
        <v/>
      </c>
      <c r="BC313" s="73" t="str">
        <f>IF(OR(T313="",VLOOKUP(T$1,Services!$A$1:$B$19,2,0)="Exclude"),"",IF($D313=1,IF(OR(price_limit="",price_limit="No Limit"),IF(T313="Yes",1,2),IF(SUMIFS(WhatIf!$G:$G,WhatIf!$A:$A,T$1,WhatIf!$B:$B,T313)&lt;=price_limit,IF(T313="Yes",1,2),"")),""))</f>
        <v/>
      </c>
      <c r="BD313" s="73" t="str">
        <f>IF(OR(U313="",VLOOKUP(U$1,Services!$A$1:$B$19,2,0)="Exclude"),"",IF($D313=1,IF(OR(price_limit="",price_limit="No Limit"),IF(U313="Yes",1,2),IF(SUMIFS(WhatIf!$G:$G,WhatIf!$A:$A,U$1,WhatIf!$B:$B,U313)&lt;=price_limit,IF(U313="Yes",1,2),"")),""))</f>
        <v/>
      </c>
      <c r="BE313" s="3">
        <f t="shared" si="20"/>
        <v>0</v>
      </c>
      <c r="BF313" s="3">
        <f t="shared" si="21"/>
        <v>0</v>
      </c>
      <c r="BG313" s="3">
        <f>IF(MID(highlight_pick,1,1)="#",IF(INDEX(Analysis!$C$7:$E$7,1,VALUE(MID(highlight_pick,2,1)))&lt;&gt;"",IF(INDEX($A313:$BI313,1,MATCH(INDEX(Analysis!$C$7:$E$7,1,VALUE(MID(highlight_pick,2,1))),$1:$1,0))="",0,IF(INDEX($A313:$BI313,1,MATCH(INDEX(Analysis!$C$7:$E$7,1,VALUE(MID(highlight_pick,2,1))),$1:$1,0))="Yes",1,IF(ISNUMBER(SEARCH(INDEX($A313:$BI313,1,MATCH(INDEX(Analysis!$C$7:$E$7,1,VALUE(MID(highlight_pick,2,1))),$1:$1,0)),INDEX(Analysis!$C$9:$E$9,1,VALUE(MID(highlight_pick,2,1))))),2,0))),0),0)</f>
        <v>0</v>
      </c>
      <c r="BH313" s="3">
        <f>IF(MID(highlight_pick,1,1)="#",IF(INDEX(Analysis!$C$10:$E$10,1,VALUE(MID(highlight_pick,2,1)))&lt;&gt;"",IF(INDEX($A313:$BI313,1,MATCH(INDEX(Analysis!$C$10:$E$10,1,VALUE(MID(highlight_pick,2,1))),$1:$1,0))="",0,IF(INDEX($A313:$BI313,1,MATCH(INDEX(Analysis!$C$10:$E$10,1,VALUE(MID(highlight_pick,2,1))),$1:$1,0))="Yes",1,IF(ISNUMBER(SEARCH(INDEX($A313:$BI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row>
    <row r="314" spans="1:61" ht="24.9" x14ac:dyDescent="0.3">
      <c r="A314" s="19" t="s">
        <v>368</v>
      </c>
      <c r="B314" s="4" t="s">
        <v>247</v>
      </c>
      <c r="C314" s="4" t="s">
        <v>477</v>
      </c>
      <c r="D314" s="3" t="str">
        <f t="shared" ca="1" si="18"/>
        <v/>
      </c>
      <c r="Q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19"/>
        <v/>
      </c>
      <c r="AN314" s="73" t="str">
        <f>IF(OR(E314="",VLOOKUP(E$1,Services!$A$1:$B$19,2,0)="Exclude"),"",IF($D314=1,IF(OR(price_limit="",price_limit="No Limit"),IF(E314="Yes",1,2),IF(SUMIFS(WhatIf!$G:$G,WhatIf!$A:$A,E$1,WhatIf!$B:$B,E314)&lt;=price_limit,IF(E314="Yes",1,2),"")),""))</f>
        <v/>
      </c>
      <c r="AO314" s="73" t="str">
        <f>IF(OR(F314="",VLOOKUP(F$1,Services!$A$1:$B$19,2,0)="Exclude"),"",IF($D314=1,IF(OR(price_limit="",price_limit="No Limit"),IF(F314="Yes",1,2),IF(SUMIFS(WhatIf!$G:$G,WhatIf!$A:$A,F$1,WhatIf!$B:$B,F314)&lt;=price_limit,IF(F314="Yes",1,2),"")),""))</f>
        <v/>
      </c>
      <c r="AP314" s="73" t="str">
        <f>IF(OR(G314="",VLOOKUP(G$1,Services!$A$1:$B$19,2,0)="Exclude"),"",IF($D314=1,IF(OR(price_limit="",price_limit="No Limit"),IF(G314="Yes",1,2),IF(SUMIFS(WhatIf!$G:$G,WhatIf!$A:$A,G$1,WhatIf!$B:$B,G314)&lt;=price_limit,IF(G314="Yes",1,2),"")),""))</f>
        <v/>
      </c>
      <c r="AQ314" s="73" t="str">
        <f>IF(OR(H314="",VLOOKUP(H$1,Services!$A$1:$B$19,2,0)="Exclude"),"",IF($D314=1,IF(OR(price_limit="",price_limit="No Limit"),IF(H314="Yes",1,2),IF(SUMIFS(WhatIf!$G:$G,WhatIf!$A:$A,H$1,WhatIf!$B:$B,H314)&lt;=price_limit,IF(H314="Yes",1,2),"")),""))</f>
        <v/>
      </c>
      <c r="AR314" s="73" t="str">
        <f>IF(OR(I314="",VLOOKUP(I$1,Services!$A$1:$B$19,2,0)="Exclude"),"",IF($D314=1,IF(OR(price_limit="",price_limit="No Limit"),IF(I314="Yes",1,2),IF(SUMIFS(WhatIf!$G:$G,WhatIf!$A:$A,I$1,WhatIf!$B:$B,I314)&lt;=price_limit,IF(I314="Yes",1,2),"")),""))</f>
        <v/>
      </c>
      <c r="AS314" s="73" t="str">
        <f>IF(OR(J314="",VLOOKUP(J$1,Services!$A$1:$B$19,2,0)="Exclude"),"",IF($D314=1,IF(OR(price_limit="",price_limit="No Limit"),IF(J314="Yes",1,2),IF(SUMIFS(WhatIf!$G:$G,WhatIf!$A:$A,J$1,WhatIf!$B:$B,J314)&lt;=price_limit,IF(J314="Yes",1,2),"")),""))</f>
        <v/>
      </c>
      <c r="AT314" s="73" t="str">
        <f>IF(OR(K314="",VLOOKUP(K$1,Services!$A$1:$B$19,2,0)="Exclude"),"",IF($D314=1,IF(OR(price_limit="",price_limit="No Limit"),IF(K314="Yes",1,2),IF(SUMIFS(WhatIf!$G:$G,WhatIf!$A:$A,K$1,WhatIf!$B:$B,K314)&lt;=price_limit,IF(K314="Yes",1,2),"")),""))</f>
        <v/>
      </c>
      <c r="AU314" s="73" t="str">
        <f>IF(OR(L314="",VLOOKUP(L$1,Services!$A$1:$B$19,2,0)="Exclude"),"",IF($D314=1,IF(OR(price_limit="",price_limit="No Limit"),IF(L314="Yes",1,2),IF(SUMIFS(WhatIf!$G:$G,WhatIf!$A:$A,L$1,WhatIf!$B:$B,L314)&lt;=price_limit,IF(L314="Yes",1,2),"")),""))</f>
        <v/>
      </c>
      <c r="AV314" s="73" t="str">
        <f>IF(OR(M314="",VLOOKUP(M$1,Services!$A$1:$B$19,2,0)="Exclude"),"",IF($D314=1,IF(OR(price_limit="",price_limit="No Limit"),IF(M314="Yes",1,2),IF(SUMIFS(WhatIf!$G:$G,WhatIf!$A:$A,M$1,WhatIf!$B:$B,M314)&lt;=price_limit,IF(M314="Yes",1,2),"")),""))</f>
        <v/>
      </c>
      <c r="AW314" s="73" t="str">
        <f>IF(OR(N314="",VLOOKUP(N$1,Services!$A$1:$B$19,2,0)="Exclude"),"",IF($D314=1,IF(OR(price_limit="",price_limit="No Limit"),IF(N314="Yes",1,2),IF(SUMIFS(WhatIf!$G:$G,WhatIf!$A:$A,N$1,WhatIf!$B:$B,N314)&lt;=price_limit,IF(N314="Yes",1,2),"")),""))</f>
        <v/>
      </c>
      <c r="AX314" s="73" t="str">
        <f>IF(OR(O314="",VLOOKUP(O$1,Services!$A$1:$B$19,2,0)="Exclude"),"",IF($D314=1,IF(OR(price_limit="",price_limit="No Limit"),IF(O314="Yes",1,2),IF(SUMIFS(WhatIf!$G:$G,WhatIf!$A:$A,O$1,WhatIf!$B:$B,O314)&lt;=price_limit,IF(O314="Yes",1,2),"")),""))</f>
        <v/>
      </c>
      <c r="AY314" s="73" t="str">
        <f>IF(OR(P314="",VLOOKUP(P$1,Services!$A$1:$B$19,2,0)="Exclude"),"",IF($D314=1,IF(OR(price_limit="",price_limit="No Limit"),IF(P314="Yes",1,2),IF(SUMIFS(WhatIf!$G:$G,WhatIf!$A:$A,P$1,WhatIf!$B:$B,P314)&lt;=price_limit,IF(P314="Yes",1,2),"")),""))</f>
        <v/>
      </c>
      <c r="AZ314" s="73" t="str">
        <f ca="1">IF(OR(Q314="",VLOOKUP(Q$1,Services!$A$1:$B$19,2,0)="Exclude"),"",IF($D314=1,IF(OR(price_limit="",price_limit="No Limit"),IF(Q314="Yes",1,2),IF(SUMIFS(WhatIf!$G:$G,WhatIf!$A:$A,Q$1,WhatIf!$B:$B,Q314)&lt;=price_limit,IF(Q314="Yes",1,2),"")),""))</f>
        <v/>
      </c>
      <c r="BA314" s="73" t="str">
        <f>IF(OR(R314="",VLOOKUP(R$1,Services!$A$1:$B$19,2,0)="Exclude"),"",IF($D314=1,IF(OR(price_limit="",price_limit="No Limit"),IF(R314="Yes",1,2),IF(SUMIFS(WhatIf!$G:$G,WhatIf!$A:$A,R$1,WhatIf!$B:$B,R314)&lt;=price_limit,IF(R314="Yes",1,2),"")),""))</f>
        <v/>
      </c>
      <c r="BB314" s="73" t="str">
        <f>IF(OR(S314="",VLOOKUP(S$1,Services!$A$1:$B$19,2,0)="Exclude"),"",IF($D314=1,IF(OR(price_limit="",price_limit="No Limit"),IF(S314="Yes",1,2),IF(SUMIFS(WhatIf!$G:$G,WhatIf!$A:$A,S$1,WhatIf!$B:$B,S314)&lt;=price_limit,IF(S314="Yes",1,2),"")),""))</f>
        <v/>
      </c>
      <c r="BC314" s="73" t="str">
        <f>IF(OR(T314="",VLOOKUP(T$1,Services!$A$1:$B$19,2,0)="Exclude"),"",IF($D314=1,IF(OR(price_limit="",price_limit="No Limit"),IF(T314="Yes",1,2),IF(SUMIFS(WhatIf!$G:$G,WhatIf!$A:$A,T$1,WhatIf!$B:$B,T314)&lt;=price_limit,IF(T314="Yes",1,2),"")),""))</f>
        <v/>
      </c>
      <c r="BD314" s="73" t="str">
        <f>IF(OR(U314="",VLOOKUP(U$1,Services!$A$1:$B$19,2,0)="Exclude"),"",IF($D314=1,IF(OR(price_limit="",price_limit="No Limit"),IF(U314="Yes",1,2),IF(SUMIFS(WhatIf!$G:$G,WhatIf!$A:$A,U$1,WhatIf!$B:$B,U314)&lt;=price_limit,IF(U314="Yes",1,2),"")),""))</f>
        <v/>
      </c>
      <c r="BE314" s="3">
        <f t="shared" si="20"/>
        <v>0</v>
      </c>
      <c r="BF314" s="3">
        <f t="shared" si="21"/>
        <v>0</v>
      </c>
      <c r="BG314" s="3">
        <f>IF(MID(highlight_pick,1,1)="#",IF(INDEX(Analysis!$C$7:$E$7,1,VALUE(MID(highlight_pick,2,1)))&lt;&gt;"",IF(INDEX($A314:$BI314,1,MATCH(INDEX(Analysis!$C$7:$E$7,1,VALUE(MID(highlight_pick,2,1))),$1:$1,0))="",0,IF(INDEX($A314:$BI314,1,MATCH(INDEX(Analysis!$C$7:$E$7,1,VALUE(MID(highlight_pick,2,1))),$1:$1,0))="Yes",1,IF(ISNUMBER(SEARCH(INDEX($A314:$BI314,1,MATCH(INDEX(Analysis!$C$7:$E$7,1,VALUE(MID(highlight_pick,2,1))),$1:$1,0)),INDEX(Analysis!$C$9:$E$9,1,VALUE(MID(highlight_pick,2,1))))),2,0))),0),0)</f>
        <v>0</v>
      </c>
      <c r="BH314" s="3">
        <f>IF(MID(highlight_pick,1,1)="#",IF(INDEX(Analysis!$C$10:$E$10,1,VALUE(MID(highlight_pick,2,1)))&lt;&gt;"",IF(INDEX($A314:$BI314,1,MATCH(INDEX(Analysis!$C$10:$E$10,1,VALUE(MID(highlight_pick,2,1))),$1:$1,0))="",0,IF(INDEX($A314:$BI314,1,MATCH(INDEX(Analysis!$C$10:$E$10,1,VALUE(MID(highlight_pick,2,1))),$1:$1,0))="Yes",1,IF(ISNUMBER(SEARCH(INDEX($A314:$BI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row>
    <row r="315" spans="1:61" x14ac:dyDescent="0.3">
      <c r="A315" s="19" t="s">
        <v>639</v>
      </c>
      <c r="C315" s="4" t="s">
        <v>482</v>
      </c>
      <c r="D315" s="3" t="str">
        <f t="shared" ca="1" si="18"/>
        <v/>
      </c>
      <c r="F315" s="5" t="s">
        <v>564</v>
      </c>
      <c r="G315" s="5" t="s">
        <v>564</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19"/>
        <v/>
      </c>
      <c r="AN315" s="73" t="str">
        <f>IF(OR(E315="",VLOOKUP(E$1,Services!$A$1:$B$19,2,0)="Exclude"),"",IF($D315=1,IF(OR(price_limit="",price_limit="No Limit"),IF(E315="Yes",1,2),IF(SUMIFS(WhatIf!$G:$G,WhatIf!$A:$A,E$1,WhatIf!$B:$B,E315)&lt;=price_limit,IF(E315="Yes",1,2),"")),""))</f>
        <v/>
      </c>
      <c r="AO315" s="73" t="str">
        <f ca="1">IF(OR(F315="",VLOOKUP(F$1,Services!$A$1:$B$19,2,0)="Exclude"),"",IF($D315=1,IF(OR(price_limit="",price_limit="No Limit"),IF(F315="Yes",1,2),IF(SUMIFS(WhatIf!$G:$G,WhatIf!$A:$A,F$1,WhatIf!$B:$B,F315)&lt;=price_limit,IF(F315="Yes",1,2),"")),""))</f>
        <v/>
      </c>
      <c r="AP315" s="73" t="str">
        <f ca="1">IF(OR(G315="",VLOOKUP(G$1,Services!$A$1:$B$19,2,0)="Exclude"),"",IF($D315=1,IF(OR(price_limit="",price_limit="No Limit"),IF(G315="Yes",1,2),IF(SUMIFS(WhatIf!$G:$G,WhatIf!$A:$A,G$1,WhatIf!$B:$B,G315)&lt;=price_limit,IF(G315="Yes",1,2),"")),""))</f>
        <v/>
      </c>
      <c r="AQ315" s="73" t="str">
        <f>IF(OR(H315="",VLOOKUP(H$1,Services!$A$1:$B$19,2,0)="Exclude"),"",IF($D315=1,IF(OR(price_limit="",price_limit="No Limit"),IF(H315="Yes",1,2),IF(SUMIFS(WhatIf!$G:$G,WhatIf!$A:$A,H$1,WhatIf!$B:$B,H315)&lt;=price_limit,IF(H315="Yes",1,2),"")),""))</f>
        <v/>
      </c>
      <c r="AR315" s="73" t="str">
        <f>IF(OR(I315="",VLOOKUP(I$1,Services!$A$1:$B$19,2,0)="Exclude"),"",IF($D315=1,IF(OR(price_limit="",price_limit="No Limit"),IF(I315="Yes",1,2),IF(SUMIFS(WhatIf!$G:$G,WhatIf!$A:$A,I$1,WhatIf!$B:$B,I315)&lt;=price_limit,IF(I315="Yes",1,2),"")),""))</f>
        <v/>
      </c>
      <c r="AS315" s="73" t="str">
        <f>IF(OR(J315="",VLOOKUP(J$1,Services!$A$1:$B$19,2,0)="Exclude"),"",IF($D315=1,IF(OR(price_limit="",price_limit="No Limit"),IF(J315="Yes",1,2),IF(SUMIFS(WhatIf!$G:$G,WhatIf!$A:$A,J$1,WhatIf!$B:$B,J315)&lt;=price_limit,IF(J315="Yes",1,2),"")),""))</f>
        <v/>
      </c>
      <c r="AT315" s="73" t="str">
        <f>IF(OR(K315="",VLOOKUP(K$1,Services!$A$1:$B$19,2,0)="Exclude"),"",IF($D315=1,IF(OR(price_limit="",price_limit="No Limit"),IF(K315="Yes",1,2),IF(SUMIFS(WhatIf!$G:$G,WhatIf!$A:$A,K$1,WhatIf!$B:$B,K315)&lt;=price_limit,IF(K315="Yes",1,2),"")),""))</f>
        <v/>
      </c>
      <c r="AU315" s="73" t="str">
        <f>IF(OR(L315="",VLOOKUP(L$1,Services!$A$1:$B$19,2,0)="Exclude"),"",IF($D315=1,IF(OR(price_limit="",price_limit="No Limit"),IF(L315="Yes",1,2),IF(SUMIFS(WhatIf!$G:$G,WhatIf!$A:$A,L$1,WhatIf!$B:$B,L315)&lt;=price_limit,IF(L315="Yes",1,2),"")),""))</f>
        <v/>
      </c>
      <c r="AV315" s="73" t="str">
        <f>IF(OR(M315="",VLOOKUP(M$1,Services!$A$1:$B$19,2,0)="Exclude"),"",IF($D315=1,IF(OR(price_limit="",price_limit="No Limit"),IF(M315="Yes",1,2),IF(SUMIFS(WhatIf!$G:$G,WhatIf!$A:$A,M$1,WhatIf!$B:$B,M315)&lt;=price_limit,IF(M315="Yes",1,2),"")),""))</f>
        <v/>
      </c>
      <c r="AW315" s="73" t="str">
        <f>IF(OR(N315="",VLOOKUP(N$1,Services!$A$1:$B$19,2,0)="Exclude"),"",IF($D315=1,IF(OR(price_limit="",price_limit="No Limit"),IF(N315="Yes",1,2),IF(SUMIFS(WhatIf!$G:$G,WhatIf!$A:$A,N$1,WhatIf!$B:$B,N315)&lt;=price_limit,IF(N315="Yes",1,2),"")),""))</f>
        <v/>
      </c>
      <c r="AX315" s="73" t="str">
        <f>IF(OR(O315="",VLOOKUP(O$1,Services!$A$1:$B$19,2,0)="Exclude"),"",IF($D315=1,IF(OR(price_limit="",price_limit="No Limit"),IF(O315="Yes",1,2),IF(SUMIFS(WhatIf!$G:$G,WhatIf!$A:$A,O$1,WhatIf!$B:$B,O315)&lt;=price_limit,IF(O315="Yes",1,2),"")),""))</f>
        <v/>
      </c>
      <c r="AY315" s="73" t="str">
        <f>IF(OR(P315="",VLOOKUP(P$1,Services!$A$1:$B$19,2,0)="Exclude"),"",IF($D315=1,IF(OR(price_limit="",price_limit="No Limit"),IF(P315="Yes",1,2),IF(SUMIFS(WhatIf!$G:$G,WhatIf!$A:$A,P$1,WhatIf!$B:$B,P315)&lt;=price_limit,IF(P315="Yes",1,2),"")),""))</f>
        <v/>
      </c>
      <c r="AZ315" s="73" t="str">
        <f>IF(OR(Q315="",VLOOKUP(Q$1,Services!$A$1:$B$19,2,0)="Exclude"),"",IF($D315=1,IF(OR(price_limit="",price_limit="No Limit"),IF(Q315="Yes",1,2),IF(SUMIFS(WhatIf!$G:$G,WhatIf!$A:$A,Q$1,WhatIf!$B:$B,Q315)&lt;=price_limit,IF(Q315="Yes",1,2),"")),""))</f>
        <v/>
      </c>
      <c r="BA315" s="73" t="str">
        <f>IF(OR(R315="",VLOOKUP(R$1,Services!$A$1:$B$19,2,0)="Exclude"),"",IF($D315=1,IF(OR(price_limit="",price_limit="No Limit"),IF(R315="Yes",1,2),IF(SUMIFS(WhatIf!$G:$G,WhatIf!$A:$A,R$1,WhatIf!$B:$B,R315)&lt;=price_limit,IF(R315="Yes",1,2),"")),""))</f>
        <v/>
      </c>
      <c r="BB315" s="73" t="str">
        <f>IF(OR(S315="",VLOOKUP(S$1,Services!$A$1:$B$19,2,0)="Exclude"),"",IF($D315=1,IF(OR(price_limit="",price_limit="No Limit"),IF(S315="Yes",1,2),IF(SUMIFS(WhatIf!$G:$G,WhatIf!$A:$A,S$1,WhatIf!$B:$B,S315)&lt;=price_limit,IF(S315="Yes",1,2),"")),""))</f>
        <v/>
      </c>
      <c r="BC315" s="73" t="str">
        <f>IF(OR(T315="",VLOOKUP(T$1,Services!$A$1:$B$19,2,0)="Exclude"),"",IF($D315=1,IF(OR(price_limit="",price_limit="No Limit"),IF(T315="Yes",1,2),IF(SUMIFS(WhatIf!$G:$G,WhatIf!$A:$A,T$1,WhatIf!$B:$B,T315)&lt;=price_limit,IF(T315="Yes",1,2),"")),""))</f>
        <v/>
      </c>
      <c r="BD315" s="73" t="str">
        <f>IF(OR(U315="",VLOOKUP(U$1,Services!$A$1:$B$19,2,0)="Exclude"),"",IF($D315=1,IF(OR(price_limit="",price_limit="No Limit"),IF(U315="Yes",1,2),IF(SUMIFS(WhatIf!$G:$G,WhatIf!$A:$A,U$1,WhatIf!$B:$B,U315)&lt;=price_limit,IF(U315="Yes",1,2),"")),""))</f>
        <v/>
      </c>
      <c r="BE315" s="3">
        <f t="shared" si="20"/>
        <v>0</v>
      </c>
      <c r="BF315" s="3">
        <f t="shared" si="21"/>
        <v>0</v>
      </c>
      <c r="BG315" s="3">
        <f>IF(MID(highlight_pick,1,1)="#",IF(INDEX(Analysis!$C$7:$E$7,1,VALUE(MID(highlight_pick,2,1)))&lt;&gt;"",IF(INDEX($A315:$BI315,1,MATCH(INDEX(Analysis!$C$7:$E$7,1,VALUE(MID(highlight_pick,2,1))),$1:$1,0))="",0,IF(INDEX($A315:$BI315,1,MATCH(INDEX(Analysis!$C$7:$E$7,1,VALUE(MID(highlight_pick,2,1))),$1:$1,0))="Yes",1,IF(ISNUMBER(SEARCH(INDEX($A315:$BI315,1,MATCH(INDEX(Analysis!$C$7:$E$7,1,VALUE(MID(highlight_pick,2,1))),$1:$1,0)),INDEX(Analysis!$C$9:$E$9,1,VALUE(MID(highlight_pick,2,1))))),2,0))),0),0)</f>
        <v>0</v>
      </c>
      <c r="BH315" s="3">
        <f>IF(MID(highlight_pick,1,1)="#",IF(INDEX(Analysis!$C$10:$E$10,1,VALUE(MID(highlight_pick,2,1)))&lt;&gt;"",IF(INDEX($A315:$BI315,1,MATCH(INDEX(Analysis!$C$10:$E$10,1,VALUE(MID(highlight_pick,2,1))),$1:$1,0))="",0,IF(INDEX($A315:$BI315,1,MATCH(INDEX(Analysis!$C$10:$E$10,1,VALUE(MID(highlight_pick,2,1))),$1:$1,0))="Yes",1,IF(ISNUMBER(SEARCH(INDEX($A315:$BI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row>
    <row r="316" spans="1:61" x14ac:dyDescent="0.3">
      <c r="A316" s="19" t="s">
        <v>139</v>
      </c>
      <c r="B316" s="4" t="s">
        <v>773</v>
      </c>
      <c r="C316" s="4" t="s">
        <v>205</v>
      </c>
      <c r="D316" s="3" t="str">
        <f t="shared" ca="1" si="18"/>
        <v/>
      </c>
      <c r="K316" s="5" t="s">
        <v>1</v>
      </c>
      <c r="L316" s="5" t="s">
        <v>1</v>
      </c>
      <c r="M316" s="5" t="s">
        <v>1</v>
      </c>
      <c r="O316" s="5" t="s">
        <v>1</v>
      </c>
      <c r="P316" s="5" t="s">
        <v>1</v>
      </c>
      <c r="Q316" s="5" t="s">
        <v>317</v>
      </c>
      <c r="R316" s="5" t="s">
        <v>1</v>
      </c>
      <c r="T316" s="5" t="s">
        <v>255</v>
      </c>
      <c r="U316" s="5" t="s">
        <v>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19"/>
        <v/>
      </c>
      <c r="AN316" s="73" t="str">
        <f>IF(OR(E316="",VLOOKUP(E$1,Services!$A$1:$B$19,2,0)="Exclude"),"",IF($D316=1,IF(OR(price_limit="",price_limit="No Limit"),IF(E316="Yes",1,2),IF(SUMIFS(WhatIf!$G:$G,WhatIf!$A:$A,E$1,WhatIf!$B:$B,E316)&lt;=price_limit,IF(E316="Yes",1,2),"")),""))</f>
        <v/>
      </c>
      <c r="AO316" s="73" t="str">
        <f>IF(OR(F316="",VLOOKUP(F$1,Services!$A$1:$B$19,2,0)="Exclude"),"",IF($D316=1,IF(OR(price_limit="",price_limit="No Limit"),IF(F316="Yes",1,2),IF(SUMIFS(WhatIf!$G:$G,WhatIf!$A:$A,F$1,WhatIf!$B:$B,F316)&lt;=price_limit,IF(F316="Yes",1,2),"")),""))</f>
        <v/>
      </c>
      <c r="AP316" s="73" t="str">
        <f>IF(OR(G316="",VLOOKUP(G$1,Services!$A$1:$B$19,2,0)="Exclude"),"",IF($D316=1,IF(OR(price_limit="",price_limit="No Limit"),IF(G316="Yes",1,2),IF(SUMIFS(WhatIf!$G:$G,WhatIf!$A:$A,G$1,WhatIf!$B:$B,G316)&lt;=price_limit,IF(G316="Yes",1,2),"")),""))</f>
        <v/>
      </c>
      <c r="AQ316" s="73" t="str">
        <f>IF(OR(H316="",VLOOKUP(H$1,Services!$A$1:$B$19,2,0)="Exclude"),"",IF($D316=1,IF(OR(price_limit="",price_limit="No Limit"),IF(H316="Yes",1,2),IF(SUMIFS(WhatIf!$G:$G,WhatIf!$A:$A,H$1,WhatIf!$B:$B,H316)&lt;=price_limit,IF(H316="Yes",1,2),"")),""))</f>
        <v/>
      </c>
      <c r="AR316" s="73" t="str">
        <f>IF(OR(I316="",VLOOKUP(I$1,Services!$A$1:$B$19,2,0)="Exclude"),"",IF($D316=1,IF(OR(price_limit="",price_limit="No Limit"),IF(I316="Yes",1,2),IF(SUMIFS(WhatIf!$G:$G,WhatIf!$A:$A,I$1,WhatIf!$B:$B,I316)&lt;=price_limit,IF(I316="Yes",1,2),"")),""))</f>
        <v/>
      </c>
      <c r="AS316" s="73" t="str">
        <f>IF(OR(J316="",VLOOKUP(J$1,Services!$A$1:$B$19,2,0)="Exclude"),"",IF($D316=1,IF(OR(price_limit="",price_limit="No Limit"),IF(J316="Yes",1,2),IF(SUMIFS(WhatIf!$G:$G,WhatIf!$A:$A,J$1,WhatIf!$B:$B,J316)&lt;=price_limit,IF(J316="Yes",1,2),"")),""))</f>
        <v/>
      </c>
      <c r="AT316" s="73" t="str">
        <f ca="1">IF(OR(K316="",VLOOKUP(K$1,Services!$A$1:$B$19,2,0)="Exclude"),"",IF($D316=1,IF(OR(price_limit="",price_limit="No Limit"),IF(K316="Yes",1,2),IF(SUMIFS(WhatIf!$G:$G,WhatIf!$A:$A,K$1,WhatIf!$B:$B,K316)&lt;=price_limit,IF(K316="Yes",1,2),"")),""))</f>
        <v/>
      </c>
      <c r="AU316" s="73" t="str">
        <f ca="1">IF(OR(L316="",VLOOKUP(L$1,Services!$A$1:$B$19,2,0)="Exclude"),"",IF($D316=1,IF(OR(price_limit="",price_limit="No Limit"),IF(L316="Yes",1,2),IF(SUMIFS(WhatIf!$G:$G,WhatIf!$A:$A,L$1,WhatIf!$B:$B,L316)&lt;=price_limit,IF(L316="Yes",1,2),"")),""))</f>
        <v/>
      </c>
      <c r="AV316" s="73" t="str">
        <f ca="1">IF(OR(M316="",VLOOKUP(M$1,Services!$A$1:$B$19,2,0)="Exclude"),"",IF($D316=1,IF(OR(price_limit="",price_limit="No Limit"),IF(M316="Yes",1,2),IF(SUMIFS(WhatIf!$G:$G,WhatIf!$A:$A,M$1,WhatIf!$B:$B,M316)&lt;=price_limit,IF(M316="Yes",1,2),"")),""))</f>
        <v/>
      </c>
      <c r="AW316" s="73" t="str">
        <f>IF(OR(N316="",VLOOKUP(N$1,Services!$A$1:$B$19,2,0)="Exclude"),"",IF($D316=1,IF(OR(price_limit="",price_limit="No Limit"),IF(N316="Yes",1,2),IF(SUMIFS(WhatIf!$G:$G,WhatIf!$A:$A,N$1,WhatIf!$B:$B,N316)&lt;=price_limit,IF(N316="Yes",1,2),"")),""))</f>
        <v/>
      </c>
      <c r="AX316" s="73" t="str">
        <f ca="1">IF(OR(O316="",VLOOKUP(O$1,Services!$A$1:$B$19,2,0)="Exclude"),"",IF($D316=1,IF(OR(price_limit="",price_limit="No Limit"),IF(O316="Yes",1,2),IF(SUMIFS(WhatIf!$G:$G,WhatIf!$A:$A,O$1,WhatIf!$B:$B,O316)&lt;=price_limit,IF(O316="Yes",1,2),"")),""))</f>
        <v/>
      </c>
      <c r="AY316" s="73" t="str">
        <f ca="1">IF(OR(P316="",VLOOKUP(P$1,Services!$A$1:$B$19,2,0)="Exclude"),"",IF($D316=1,IF(OR(price_limit="",price_limit="No Limit"),IF(P316="Yes",1,2),IF(SUMIFS(WhatIf!$G:$G,WhatIf!$A:$A,P$1,WhatIf!$B:$B,P316)&lt;=price_limit,IF(P316="Yes",1,2),"")),""))</f>
        <v/>
      </c>
      <c r="AZ316" s="73" t="str">
        <f ca="1">IF(OR(Q316="",VLOOKUP(Q$1,Services!$A$1:$B$19,2,0)="Exclude"),"",IF($D316=1,IF(OR(price_limit="",price_limit="No Limit"),IF(Q316="Yes",1,2),IF(SUMIFS(WhatIf!$G:$G,WhatIf!$A:$A,Q$1,WhatIf!$B:$B,Q316)&lt;=price_limit,IF(Q316="Yes",1,2),"")),""))</f>
        <v/>
      </c>
      <c r="BA316" s="73" t="str">
        <f ca="1">IF(OR(R316="",VLOOKUP(R$1,Services!$A$1:$B$19,2,0)="Exclude"),"",IF($D316=1,IF(OR(price_limit="",price_limit="No Limit"),IF(R316="Yes",1,2),IF(SUMIFS(WhatIf!$G:$G,WhatIf!$A:$A,R$1,WhatIf!$B:$B,R316)&lt;=price_limit,IF(R316="Yes",1,2),"")),""))</f>
        <v/>
      </c>
      <c r="BB316" s="73" t="str">
        <f>IF(OR(S316="",VLOOKUP(S$1,Services!$A$1:$B$19,2,0)="Exclude"),"",IF($D316=1,IF(OR(price_limit="",price_limit="No Limit"),IF(S316="Yes",1,2),IF(SUMIFS(WhatIf!$G:$G,WhatIf!$A:$A,S$1,WhatIf!$B:$B,S316)&lt;=price_limit,IF(S316="Yes",1,2),"")),""))</f>
        <v/>
      </c>
      <c r="BC316" s="73" t="str">
        <f ca="1">IF(OR(T316="",VLOOKUP(T$1,Services!$A$1:$B$19,2,0)="Exclude"),"",IF($D316=1,IF(OR(price_limit="",price_limit="No Limit"),IF(T316="Yes",1,2),IF(SUMIFS(WhatIf!$G:$G,WhatIf!$A:$A,T$1,WhatIf!$B:$B,T316)&lt;=price_limit,IF(T316="Yes",1,2),"")),""))</f>
        <v/>
      </c>
      <c r="BD316" s="73" t="str">
        <f ca="1">IF(OR(U316="",VLOOKUP(U$1,Services!$A$1:$B$19,2,0)="Exclude"),"",IF($D316=1,IF(OR(price_limit="",price_limit="No Limit"),IF(U316="Yes",1,2),IF(SUMIFS(WhatIf!$G:$G,WhatIf!$A:$A,U$1,WhatIf!$B:$B,U316)&lt;=price_limit,IF(U316="Yes",1,2),"")),""))</f>
        <v/>
      </c>
      <c r="BE316" s="3">
        <f t="shared" si="20"/>
        <v>0</v>
      </c>
      <c r="BF316" s="3">
        <f t="shared" si="21"/>
        <v>0</v>
      </c>
      <c r="BG316" s="3">
        <f>IF(MID(highlight_pick,1,1)="#",IF(INDEX(Analysis!$C$7:$E$7,1,VALUE(MID(highlight_pick,2,1)))&lt;&gt;"",IF(INDEX($A316:$BI316,1,MATCH(INDEX(Analysis!$C$7:$E$7,1,VALUE(MID(highlight_pick,2,1))),$1:$1,0))="",0,IF(INDEX($A316:$BI316,1,MATCH(INDEX(Analysis!$C$7:$E$7,1,VALUE(MID(highlight_pick,2,1))),$1:$1,0))="Yes",1,IF(ISNUMBER(SEARCH(INDEX($A316:$BI316,1,MATCH(INDEX(Analysis!$C$7:$E$7,1,VALUE(MID(highlight_pick,2,1))),$1:$1,0)),INDEX(Analysis!$C$9:$E$9,1,VALUE(MID(highlight_pick,2,1))))),2,0))),0),0)</f>
        <v>0</v>
      </c>
      <c r="BH316" s="3">
        <f>IF(MID(highlight_pick,1,1)="#",IF(INDEX(Analysis!$C$10:$E$10,1,VALUE(MID(highlight_pick,2,1)))&lt;&gt;"",IF(INDEX($A316:$BI316,1,MATCH(INDEX(Analysis!$C$10:$E$10,1,VALUE(MID(highlight_pick,2,1))),$1:$1,0))="",0,IF(INDEX($A316:$BI316,1,MATCH(INDEX(Analysis!$C$10:$E$10,1,VALUE(MID(highlight_pick,2,1))),$1:$1,0))="Yes",1,IF(ISNUMBER(SEARCH(INDEX($A316:$BI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row>
    <row r="317" spans="1:61" x14ac:dyDescent="0.3">
      <c r="A317" s="19" t="s">
        <v>779</v>
      </c>
      <c r="C317" s="4" t="s">
        <v>291</v>
      </c>
      <c r="D317" s="3" t="str">
        <f t="shared" ref="D317:D379" ca="1" si="22">IF(BI317=0,"",IF(BI317&lt;=VALUE(MID(marker_pick,1,1)),1,""))</f>
        <v/>
      </c>
      <c r="T317" s="5" t="s">
        <v>255</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ref="AM317:AM379" ca="1" si="23">IF(SUM(V317:AL317)&gt;0,1,"")</f>
        <v/>
      </c>
      <c r="AN317" s="73" t="str">
        <f>IF(OR(E317="",VLOOKUP(E$1,Services!$A$1:$B$19,2,0)="Exclude"),"",IF($D317=1,IF(OR(price_limit="",price_limit="No Limit"),IF(E317="Yes",1,2),IF(SUMIFS(WhatIf!$G:$G,WhatIf!$A:$A,E$1,WhatIf!$B:$B,E317)&lt;=price_limit,IF(E317="Yes",1,2),"")),""))</f>
        <v/>
      </c>
      <c r="AO317" s="73" t="str">
        <f>IF(OR(F317="",VLOOKUP(F$1,Services!$A$1:$B$19,2,0)="Exclude"),"",IF($D317=1,IF(OR(price_limit="",price_limit="No Limit"),IF(F317="Yes",1,2),IF(SUMIFS(WhatIf!$G:$G,WhatIf!$A:$A,F$1,WhatIf!$B:$B,F317)&lt;=price_limit,IF(F317="Yes",1,2),"")),""))</f>
        <v/>
      </c>
      <c r="AP317" s="73" t="str">
        <f>IF(OR(G317="",VLOOKUP(G$1,Services!$A$1:$B$19,2,0)="Exclude"),"",IF($D317=1,IF(OR(price_limit="",price_limit="No Limit"),IF(G317="Yes",1,2),IF(SUMIFS(WhatIf!$G:$G,WhatIf!$A:$A,G$1,WhatIf!$B:$B,G317)&lt;=price_limit,IF(G317="Yes",1,2),"")),""))</f>
        <v/>
      </c>
      <c r="AQ317" s="73" t="str">
        <f>IF(OR(H317="",VLOOKUP(H$1,Services!$A$1:$B$19,2,0)="Exclude"),"",IF($D317=1,IF(OR(price_limit="",price_limit="No Limit"),IF(H317="Yes",1,2),IF(SUMIFS(WhatIf!$G:$G,WhatIf!$A:$A,H$1,WhatIf!$B:$B,H317)&lt;=price_limit,IF(H317="Yes",1,2),"")),""))</f>
        <v/>
      </c>
      <c r="AR317" s="73" t="str">
        <f>IF(OR(I317="",VLOOKUP(I$1,Services!$A$1:$B$19,2,0)="Exclude"),"",IF($D317=1,IF(OR(price_limit="",price_limit="No Limit"),IF(I317="Yes",1,2),IF(SUMIFS(WhatIf!$G:$G,WhatIf!$A:$A,I$1,WhatIf!$B:$B,I317)&lt;=price_limit,IF(I317="Yes",1,2),"")),""))</f>
        <v/>
      </c>
      <c r="AS317" s="73" t="str">
        <f>IF(OR(J317="",VLOOKUP(J$1,Services!$A$1:$B$19,2,0)="Exclude"),"",IF($D317=1,IF(OR(price_limit="",price_limit="No Limit"),IF(J317="Yes",1,2),IF(SUMIFS(WhatIf!$G:$G,WhatIf!$A:$A,J$1,WhatIf!$B:$B,J317)&lt;=price_limit,IF(J317="Yes",1,2),"")),""))</f>
        <v/>
      </c>
      <c r="AT317" s="73" t="str">
        <f>IF(OR(K317="",VLOOKUP(K$1,Services!$A$1:$B$19,2,0)="Exclude"),"",IF($D317=1,IF(OR(price_limit="",price_limit="No Limit"),IF(K317="Yes",1,2),IF(SUMIFS(WhatIf!$G:$G,WhatIf!$A:$A,K$1,WhatIf!$B:$B,K317)&lt;=price_limit,IF(K317="Yes",1,2),"")),""))</f>
        <v/>
      </c>
      <c r="AU317" s="73" t="str">
        <f>IF(OR(L317="",VLOOKUP(L$1,Services!$A$1:$B$19,2,0)="Exclude"),"",IF($D317=1,IF(OR(price_limit="",price_limit="No Limit"),IF(L317="Yes",1,2),IF(SUMIFS(WhatIf!$G:$G,WhatIf!$A:$A,L$1,WhatIf!$B:$B,L317)&lt;=price_limit,IF(L317="Yes",1,2),"")),""))</f>
        <v/>
      </c>
      <c r="AV317" s="73" t="str">
        <f>IF(OR(M317="",VLOOKUP(M$1,Services!$A$1:$B$19,2,0)="Exclude"),"",IF($D317=1,IF(OR(price_limit="",price_limit="No Limit"),IF(M317="Yes",1,2),IF(SUMIFS(WhatIf!$G:$G,WhatIf!$A:$A,M$1,WhatIf!$B:$B,M317)&lt;=price_limit,IF(M317="Yes",1,2),"")),""))</f>
        <v/>
      </c>
      <c r="AW317" s="73" t="str">
        <f>IF(OR(N317="",VLOOKUP(N$1,Services!$A$1:$B$19,2,0)="Exclude"),"",IF($D317=1,IF(OR(price_limit="",price_limit="No Limit"),IF(N317="Yes",1,2),IF(SUMIFS(WhatIf!$G:$G,WhatIf!$A:$A,N$1,WhatIf!$B:$B,N317)&lt;=price_limit,IF(N317="Yes",1,2),"")),""))</f>
        <v/>
      </c>
      <c r="AX317" s="73" t="str">
        <f>IF(OR(O317="",VLOOKUP(O$1,Services!$A$1:$B$19,2,0)="Exclude"),"",IF($D317=1,IF(OR(price_limit="",price_limit="No Limit"),IF(O317="Yes",1,2),IF(SUMIFS(WhatIf!$G:$G,WhatIf!$A:$A,O$1,WhatIf!$B:$B,O317)&lt;=price_limit,IF(O317="Yes",1,2),"")),""))</f>
        <v/>
      </c>
      <c r="AY317" s="73" t="str">
        <f>IF(OR(P317="",VLOOKUP(P$1,Services!$A$1:$B$19,2,0)="Exclude"),"",IF($D317=1,IF(OR(price_limit="",price_limit="No Limit"),IF(P317="Yes",1,2),IF(SUMIFS(WhatIf!$G:$G,WhatIf!$A:$A,P$1,WhatIf!$B:$B,P317)&lt;=price_limit,IF(P317="Yes",1,2),"")),""))</f>
        <v/>
      </c>
      <c r="AZ317" s="73" t="str">
        <f>IF(OR(Q317="",VLOOKUP(Q$1,Services!$A$1:$B$19,2,0)="Exclude"),"",IF($D317=1,IF(OR(price_limit="",price_limit="No Limit"),IF(Q317="Yes",1,2),IF(SUMIFS(WhatIf!$G:$G,WhatIf!$A:$A,Q$1,WhatIf!$B:$B,Q317)&lt;=price_limit,IF(Q317="Yes",1,2),"")),""))</f>
        <v/>
      </c>
      <c r="BA317" s="73" t="str">
        <f>IF(OR(R317="",VLOOKUP(R$1,Services!$A$1:$B$19,2,0)="Exclude"),"",IF($D317=1,IF(OR(price_limit="",price_limit="No Limit"),IF(R317="Yes",1,2),IF(SUMIFS(WhatIf!$G:$G,WhatIf!$A:$A,R$1,WhatIf!$B:$B,R317)&lt;=price_limit,IF(R317="Yes",1,2),"")),""))</f>
        <v/>
      </c>
      <c r="BB317" s="73" t="str">
        <f>IF(OR(S317="",VLOOKUP(S$1,Services!$A$1:$B$19,2,0)="Exclude"),"",IF($D317=1,IF(OR(price_limit="",price_limit="No Limit"),IF(S317="Yes",1,2),IF(SUMIFS(WhatIf!$G:$G,WhatIf!$A:$A,S$1,WhatIf!$B:$B,S317)&lt;=price_limit,IF(S317="Yes",1,2),"")),""))</f>
        <v/>
      </c>
      <c r="BC317" s="73" t="str">
        <f ca="1">IF(OR(T317="",VLOOKUP(T$1,Services!$A$1:$B$19,2,0)="Exclude"),"",IF($D317=1,IF(OR(price_limit="",price_limit="No Limit"),IF(T317="Yes",1,2),IF(SUMIFS(WhatIf!$G:$G,WhatIf!$A:$A,T$1,WhatIf!$B:$B,T317)&lt;=price_limit,IF(T317="Yes",1,2),"")),""))</f>
        <v/>
      </c>
      <c r="BD317" s="73" t="str">
        <f>IF(OR(U317="",VLOOKUP(U$1,Services!$A$1:$B$19,2,0)="Exclude"),"",IF($D317=1,IF(OR(price_limit="",price_limit="No Limit"),IF(U317="Yes",1,2),IF(SUMIFS(WhatIf!$G:$G,WhatIf!$A:$A,U$1,WhatIf!$B:$B,U317)&lt;=price_limit,IF(U317="Yes",1,2),"")),""))</f>
        <v/>
      </c>
      <c r="BE317" s="3">
        <f t="shared" ref="BE317:BE379" si="24">MAX(BF317:BH317)</f>
        <v>0</v>
      </c>
      <c r="BF317" s="3">
        <f t="shared" si="21"/>
        <v>0</v>
      </c>
      <c r="BG317" s="3">
        <f>IF(MID(highlight_pick,1,1)="#",IF(INDEX(Analysis!$C$7:$E$7,1,VALUE(MID(highlight_pick,2,1)))&lt;&gt;"",IF(INDEX($A317:$BI317,1,MATCH(INDEX(Analysis!$C$7:$E$7,1,VALUE(MID(highlight_pick,2,1))),$1:$1,0))="",0,IF(INDEX($A317:$BI317,1,MATCH(INDEX(Analysis!$C$7:$E$7,1,VALUE(MID(highlight_pick,2,1))),$1:$1,0))="Yes",1,IF(ISNUMBER(SEARCH(INDEX($A317:$BI317,1,MATCH(INDEX(Analysis!$C$7:$E$7,1,VALUE(MID(highlight_pick,2,1))),$1:$1,0)),INDEX(Analysis!$C$9:$E$9,1,VALUE(MID(highlight_pick,2,1))))),2,0))),0),0)</f>
        <v>0</v>
      </c>
      <c r="BH317" s="3">
        <f>IF(MID(highlight_pick,1,1)="#",IF(INDEX(Analysis!$C$10:$E$10,1,VALUE(MID(highlight_pick,2,1)))&lt;&gt;"",IF(INDEX($A317:$BI317,1,MATCH(INDEX(Analysis!$C$10:$E$10,1,VALUE(MID(highlight_pick,2,1))),$1:$1,0))="",0,IF(INDEX($A317:$BI317,1,MATCH(INDEX(Analysis!$C$10:$E$10,1,VALUE(MID(highlight_pick,2,1))),$1:$1,0))="Yes",1,IF(ISNUMBER(SEARCH(INDEX($A317:$BI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row>
    <row r="318" spans="1:61" x14ac:dyDescent="0.3">
      <c r="A318" s="19" t="s">
        <v>866</v>
      </c>
      <c r="C318" s="4" t="s">
        <v>291</v>
      </c>
      <c r="D318" s="3" t="str">
        <f t="shared" ca="1" si="22"/>
        <v/>
      </c>
      <c r="Q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23"/>
        <v/>
      </c>
      <c r="AN318" s="73" t="str">
        <f>IF(OR(E318="",VLOOKUP(E$1,Services!$A$1:$B$19,2,0)="Exclude"),"",IF($D318=1,IF(OR(price_limit="",price_limit="No Limit"),IF(E318="Yes",1,2),IF(SUMIFS(WhatIf!$G:$G,WhatIf!$A:$A,E$1,WhatIf!$B:$B,E318)&lt;=price_limit,IF(E318="Yes",1,2),"")),""))</f>
        <v/>
      </c>
      <c r="AO318" s="73" t="str">
        <f>IF(OR(F318="",VLOOKUP(F$1,Services!$A$1:$B$19,2,0)="Exclude"),"",IF($D318=1,IF(OR(price_limit="",price_limit="No Limit"),IF(F318="Yes",1,2),IF(SUMIFS(WhatIf!$G:$G,WhatIf!$A:$A,F$1,WhatIf!$B:$B,F318)&lt;=price_limit,IF(F318="Yes",1,2),"")),""))</f>
        <v/>
      </c>
      <c r="AP318" s="73" t="str">
        <f>IF(OR(G318="",VLOOKUP(G$1,Services!$A$1:$B$19,2,0)="Exclude"),"",IF($D318=1,IF(OR(price_limit="",price_limit="No Limit"),IF(G318="Yes",1,2),IF(SUMIFS(WhatIf!$G:$G,WhatIf!$A:$A,G$1,WhatIf!$B:$B,G318)&lt;=price_limit,IF(G318="Yes",1,2),"")),""))</f>
        <v/>
      </c>
      <c r="AQ318" s="73" t="str">
        <f>IF(OR(H318="",VLOOKUP(H$1,Services!$A$1:$B$19,2,0)="Exclude"),"",IF($D318=1,IF(OR(price_limit="",price_limit="No Limit"),IF(H318="Yes",1,2),IF(SUMIFS(WhatIf!$G:$G,WhatIf!$A:$A,H$1,WhatIf!$B:$B,H318)&lt;=price_limit,IF(H318="Yes",1,2),"")),""))</f>
        <v/>
      </c>
      <c r="AR318" s="73" t="str">
        <f>IF(OR(I318="",VLOOKUP(I$1,Services!$A$1:$B$19,2,0)="Exclude"),"",IF($D318=1,IF(OR(price_limit="",price_limit="No Limit"),IF(I318="Yes",1,2),IF(SUMIFS(WhatIf!$G:$G,WhatIf!$A:$A,I$1,WhatIf!$B:$B,I318)&lt;=price_limit,IF(I318="Yes",1,2),"")),""))</f>
        <v/>
      </c>
      <c r="AS318" s="73" t="str">
        <f>IF(OR(J318="",VLOOKUP(J$1,Services!$A$1:$B$19,2,0)="Exclude"),"",IF($D318=1,IF(OR(price_limit="",price_limit="No Limit"),IF(J318="Yes",1,2),IF(SUMIFS(WhatIf!$G:$G,WhatIf!$A:$A,J$1,WhatIf!$B:$B,J318)&lt;=price_limit,IF(J318="Yes",1,2),"")),""))</f>
        <v/>
      </c>
      <c r="AT318" s="73" t="str">
        <f>IF(OR(K318="",VLOOKUP(K$1,Services!$A$1:$B$19,2,0)="Exclude"),"",IF($D318=1,IF(OR(price_limit="",price_limit="No Limit"),IF(K318="Yes",1,2),IF(SUMIFS(WhatIf!$G:$G,WhatIf!$A:$A,K$1,WhatIf!$B:$B,K318)&lt;=price_limit,IF(K318="Yes",1,2),"")),""))</f>
        <v/>
      </c>
      <c r="AU318" s="73" t="str">
        <f>IF(OR(L318="",VLOOKUP(L$1,Services!$A$1:$B$19,2,0)="Exclude"),"",IF($D318=1,IF(OR(price_limit="",price_limit="No Limit"),IF(L318="Yes",1,2),IF(SUMIFS(WhatIf!$G:$G,WhatIf!$A:$A,L$1,WhatIf!$B:$B,L318)&lt;=price_limit,IF(L318="Yes",1,2),"")),""))</f>
        <v/>
      </c>
      <c r="AV318" s="73" t="str">
        <f>IF(OR(M318="",VLOOKUP(M$1,Services!$A$1:$B$19,2,0)="Exclude"),"",IF($D318=1,IF(OR(price_limit="",price_limit="No Limit"),IF(M318="Yes",1,2),IF(SUMIFS(WhatIf!$G:$G,WhatIf!$A:$A,M$1,WhatIf!$B:$B,M318)&lt;=price_limit,IF(M318="Yes",1,2),"")),""))</f>
        <v/>
      </c>
      <c r="AW318" s="73" t="str">
        <f>IF(OR(N318="",VLOOKUP(N$1,Services!$A$1:$B$19,2,0)="Exclude"),"",IF($D318=1,IF(OR(price_limit="",price_limit="No Limit"),IF(N318="Yes",1,2),IF(SUMIFS(WhatIf!$G:$G,WhatIf!$A:$A,N$1,WhatIf!$B:$B,N318)&lt;=price_limit,IF(N318="Yes",1,2),"")),""))</f>
        <v/>
      </c>
      <c r="AX318" s="73" t="str">
        <f>IF(OR(O318="",VLOOKUP(O$1,Services!$A$1:$B$19,2,0)="Exclude"),"",IF($D318=1,IF(OR(price_limit="",price_limit="No Limit"),IF(O318="Yes",1,2),IF(SUMIFS(WhatIf!$G:$G,WhatIf!$A:$A,O$1,WhatIf!$B:$B,O318)&lt;=price_limit,IF(O318="Yes",1,2),"")),""))</f>
        <v/>
      </c>
      <c r="AY318" s="73" t="str">
        <f>IF(OR(P318="",VLOOKUP(P$1,Services!$A$1:$B$19,2,0)="Exclude"),"",IF($D318=1,IF(OR(price_limit="",price_limit="No Limit"),IF(P318="Yes",1,2),IF(SUMIFS(WhatIf!$G:$G,WhatIf!$A:$A,P$1,WhatIf!$B:$B,P318)&lt;=price_limit,IF(P318="Yes",1,2),"")),""))</f>
        <v/>
      </c>
      <c r="AZ318" s="73" t="str">
        <f ca="1">IF(OR(Q318="",VLOOKUP(Q$1,Services!$A$1:$B$19,2,0)="Exclude"),"",IF($D318=1,IF(OR(price_limit="",price_limit="No Limit"),IF(Q318="Yes",1,2),IF(SUMIFS(WhatIf!$G:$G,WhatIf!$A:$A,Q$1,WhatIf!$B:$B,Q318)&lt;=price_limit,IF(Q318="Yes",1,2),"")),""))</f>
        <v/>
      </c>
      <c r="BA318" s="73" t="str">
        <f>IF(OR(R318="",VLOOKUP(R$1,Services!$A$1:$B$19,2,0)="Exclude"),"",IF($D318=1,IF(OR(price_limit="",price_limit="No Limit"),IF(R318="Yes",1,2),IF(SUMIFS(WhatIf!$G:$G,WhatIf!$A:$A,R$1,WhatIf!$B:$B,R318)&lt;=price_limit,IF(R318="Yes",1,2),"")),""))</f>
        <v/>
      </c>
      <c r="BB318" s="73" t="str">
        <f>IF(OR(S318="",VLOOKUP(S$1,Services!$A$1:$B$19,2,0)="Exclude"),"",IF($D318=1,IF(OR(price_limit="",price_limit="No Limit"),IF(S318="Yes",1,2),IF(SUMIFS(WhatIf!$G:$G,WhatIf!$A:$A,S$1,WhatIf!$B:$B,S318)&lt;=price_limit,IF(S318="Yes",1,2),"")),""))</f>
        <v/>
      </c>
      <c r="BC318" s="73" t="str">
        <f>IF(OR(T318="",VLOOKUP(T$1,Services!$A$1:$B$19,2,0)="Exclude"),"",IF($D318=1,IF(OR(price_limit="",price_limit="No Limit"),IF(T318="Yes",1,2),IF(SUMIFS(WhatIf!$G:$G,WhatIf!$A:$A,T$1,WhatIf!$B:$B,T318)&lt;=price_limit,IF(T318="Yes",1,2),"")),""))</f>
        <v/>
      </c>
      <c r="BD318" s="73" t="str">
        <f>IF(OR(U318="",VLOOKUP(U$1,Services!$A$1:$B$19,2,0)="Exclude"),"",IF($D318=1,IF(OR(price_limit="",price_limit="No Limit"),IF(U318="Yes",1,2),IF(SUMIFS(WhatIf!$G:$G,WhatIf!$A:$A,U$1,WhatIf!$B:$B,U318)&lt;=price_limit,IF(U318="Yes",1,2),"")),""))</f>
        <v/>
      </c>
      <c r="BE318" s="3">
        <f t="shared" si="24"/>
        <v>0</v>
      </c>
      <c r="BF318" s="3">
        <f t="shared" si="21"/>
        <v>0</v>
      </c>
      <c r="BG318" s="3">
        <f>IF(MID(highlight_pick,1,1)="#",IF(INDEX(Analysis!$C$7:$E$7,1,VALUE(MID(highlight_pick,2,1)))&lt;&gt;"",IF(INDEX($A318:$BI318,1,MATCH(INDEX(Analysis!$C$7:$E$7,1,VALUE(MID(highlight_pick,2,1))),$1:$1,0))="",0,IF(INDEX($A318:$BI318,1,MATCH(INDEX(Analysis!$C$7:$E$7,1,VALUE(MID(highlight_pick,2,1))),$1:$1,0))="Yes",1,IF(ISNUMBER(SEARCH(INDEX($A318:$BI318,1,MATCH(INDEX(Analysis!$C$7:$E$7,1,VALUE(MID(highlight_pick,2,1))),$1:$1,0)),INDEX(Analysis!$C$9:$E$9,1,VALUE(MID(highlight_pick,2,1))))),2,0))),0),0)</f>
        <v>0</v>
      </c>
      <c r="BH318" s="3">
        <f>IF(MID(highlight_pick,1,1)="#",IF(INDEX(Analysis!$C$10:$E$10,1,VALUE(MID(highlight_pick,2,1)))&lt;&gt;"",IF(INDEX($A318:$BI318,1,MATCH(INDEX(Analysis!$C$10:$E$10,1,VALUE(MID(highlight_pick,2,1))),$1:$1,0))="",0,IF(INDEX($A318:$BI318,1,MATCH(INDEX(Analysis!$C$10:$E$10,1,VALUE(MID(highlight_pick,2,1))),$1:$1,0))="Yes",1,IF(ISNUMBER(SEARCH(INDEX($A318:$BI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row>
    <row r="319" spans="1:61" x14ac:dyDescent="0.3">
      <c r="A319" s="19" t="s">
        <v>783</v>
      </c>
      <c r="C319" s="4" t="s">
        <v>205</v>
      </c>
      <c r="D319" s="3" t="str">
        <f t="shared" ca="1" si="22"/>
        <v/>
      </c>
      <c r="T319" s="5" t="s">
        <v>255</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23"/>
        <v/>
      </c>
      <c r="AN319" s="73" t="str">
        <f>IF(OR(E319="",VLOOKUP(E$1,Services!$A$1:$B$19,2,0)="Exclude"),"",IF($D319=1,IF(OR(price_limit="",price_limit="No Limit"),IF(E319="Yes",1,2),IF(SUMIFS(WhatIf!$G:$G,WhatIf!$A:$A,E$1,WhatIf!$B:$B,E319)&lt;=price_limit,IF(E319="Yes",1,2),"")),""))</f>
        <v/>
      </c>
      <c r="AO319" s="73" t="str">
        <f>IF(OR(F319="",VLOOKUP(F$1,Services!$A$1:$B$19,2,0)="Exclude"),"",IF($D319=1,IF(OR(price_limit="",price_limit="No Limit"),IF(F319="Yes",1,2),IF(SUMIFS(WhatIf!$G:$G,WhatIf!$A:$A,F$1,WhatIf!$B:$B,F319)&lt;=price_limit,IF(F319="Yes",1,2),"")),""))</f>
        <v/>
      </c>
      <c r="AP319" s="73" t="str">
        <f>IF(OR(G319="",VLOOKUP(G$1,Services!$A$1:$B$19,2,0)="Exclude"),"",IF($D319=1,IF(OR(price_limit="",price_limit="No Limit"),IF(G319="Yes",1,2),IF(SUMIFS(WhatIf!$G:$G,WhatIf!$A:$A,G$1,WhatIf!$B:$B,G319)&lt;=price_limit,IF(G319="Yes",1,2),"")),""))</f>
        <v/>
      </c>
      <c r="AQ319" s="73" t="str">
        <f>IF(OR(H319="",VLOOKUP(H$1,Services!$A$1:$B$19,2,0)="Exclude"),"",IF($D319=1,IF(OR(price_limit="",price_limit="No Limit"),IF(H319="Yes",1,2),IF(SUMIFS(WhatIf!$G:$G,WhatIf!$A:$A,H$1,WhatIf!$B:$B,H319)&lt;=price_limit,IF(H319="Yes",1,2),"")),""))</f>
        <v/>
      </c>
      <c r="AR319" s="73" t="str">
        <f>IF(OR(I319="",VLOOKUP(I$1,Services!$A$1:$B$19,2,0)="Exclude"),"",IF($D319=1,IF(OR(price_limit="",price_limit="No Limit"),IF(I319="Yes",1,2),IF(SUMIFS(WhatIf!$G:$G,WhatIf!$A:$A,I$1,WhatIf!$B:$B,I319)&lt;=price_limit,IF(I319="Yes",1,2),"")),""))</f>
        <v/>
      </c>
      <c r="AS319" s="73" t="str">
        <f>IF(OR(J319="",VLOOKUP(J$1,Services!$A$1:$B$19,2,0)="Exclude"),"",IF($D319=1,IF(OR(price_limit="",price_limit="No Limit"),IF(J319="Yes",1,2),IF(SUMIFS(WhatIf!$G:$G,WhatIf!$A:$A,J$1,WhatIf!$B:$B,J319)&lt;=price_limit,IF(J319="Yes",1,2),"")),""))</f>
        <v/>
      </c>
      <c r="AT319" s="73" t="str">
        <f>IF(OR(K319="",VLOOKUP(K$1,Services!$A$1:$B$19,2,0)="Exclude"),"",IF($D319=1,IF(OR(price_limit="",price_limit="No Limit"),IF(K319="Yes",1,2),IF(SUMIFS(WhatIf!$G:$G,WhatIf!$A:$A,K$1,WhatIf!$B:$B,K319)&lt;=price_limit,IF(K319="Yes",1,2),"")),""))</f>
        <v/>
      </c>
      <c r="AU319" s="73" t="str">
        <f>IF(OR(L319="",VLOOKUP(L$1,Services!$A$1:$B$19,2,0)="Exclude"),"",IF($D319=1,IF(OR(price_limit="",price_limit="No Limit"),IF(L319="Yes",1,2),IF(SUMIFS(WhatIf!$G:$G,WhatIf!$A:$A,L$1,WhatIf!$B:$B,L319)&lt;=price_limit,IF(L319="Yes",1,2),"")),""))</f>
        <v/>
      </c>
      <c r="AV319" s="73" t="str">
        <f>IF(OR(M319="",VLOOKUP(M$1,Services!$A$1:$B$19,2,0)="Exclude"),"",IF($D319=1,IF(OR(price_limit="",price_limit="No Limit"),IF(M319="Yes",1,2),IF(SUMIFS(WhatIf!$G:$G,WhatIf!$A:$A,M$1,WhatIf!$B:$B,M319)&lt;=price_limit,IF(M319="Yes",1,2),"")),""))</f>
        <v/>
      </c>
      <c r="AW319" s="73" t="str">
        <f>IF(OR(N319="",VLOOKUP(N$1,Services!$A$1:$B$19,2,0)="Exclude"),"",IF($D319=1,IF(OR(price_limit="",price_limit="No Limit"),IF(N319="Yes",1,2),IF(SUMIFS(WhatIf!$G:$G,WhatIf!$A:$A,N$1,WhatIf!$B:$B,N319)&lt;=price_limit,IF(N319="Yes",1,2),"")),""))</f>
        <v/>
      </c>
      <c r="AX319" s="73" t="str">
        <f>IF(OR(O319="",VLOOKUP(O$1,Services!$A$1:$B$19,2,0)="Exclude"),"",IF($D319=1,IF(OR(price_limit="",price_limit="No Limit"),IF(O319="Yes",1,2),IF(SUMIFS(WhatIf!$G:$G,WhatIf!$A:$A,O$1,WhatIf!$B:$B,O319)&lt;=price_limit,IF(O319="Yes",1,2),"")),""))</f>
        <v/>
      </c>
      <c r="AY319" s="73" t="str">
        <f>IF(OR(P319="",VLOOKUP(P$1,Services!$A$1:$B$19,2,0)="Exclude"),"",IF($D319=1,IF(OR(price_limit="",price_limit="No Limit"),IF(P319="Yes",1,2),IF(SUMIFS(WhatIf!$G:$G,WhatIf!$A:$A,P$1,WhatIf!$B:$B,P319)&lt;=price_limit,IF(P319="Yes",1,2),"")),""))</f>
        <v/>
      </c>
      <c r="AZ319" s="73" t="str">
        <f>IF(OR(Q319="",VLOOKUP(Q$1,Services!$A$1:$B$19,2,0)="Exclude"),"",IF($D319=1,IF(OR(price_limit="",price_limit="No Limit"),IF(Q319="Yes",1,2),IF(SUMIFS(WhatIf!$G:$G,WhatIf!$A:$A,Q$1,WhatIf!$B:$B,Q319)&lt;=price_limit,IF(Q319="Yes",1,2),"")),""))</f>
        <v/>
      </c>
      <c r="BA319" s="73" t="str">
        <f>IF(OR(R319="",VLOOKUP(R$1,Services!$A$1:$B$19,2,0)="Exclude"),"",IF($D319=1,IF(OR(price_limit="",price_limit="No Limit"),IF(R319="Yes",1,2),IF(SUMIFS(WhatIf!$G:$G,WhatIf!$A:$A,R$1,WhatIf!$B:$B,R319)&lt;=price_limit,IF(R319="Yes",1,2),"")),""))</f>
        <v/>
      </c>
      <c r="BB319" s="73" t="str">
        <f>IF(OR(S319="",VLOOKUP(S$1,Services!$A$1:$B$19,2,0)="Exclude"),"",IF($D319=1,IF(OR(price_limit="",price_limit="No Limit"),IF(S319="Yes",1,2),IF(SUMIFS(WhatIf!$G:$G,WhatIf!$A:$A,S$1,WhatIf!$B:$B,S319)&lt;=price_limit,IF(S319="Yes",1,2),"")),""))</f>
        <v/>
      </c>
      <c r="BC319" s="73" t="str">
        <f ca="1">IF(OR(T319="",VLOOKUP(T$1,Services!$A$1:$B$19,2,0)="Exclude"),"",IF($D319=1,IF(OR(price_limit="",price_limit="No Limit"),IF(T319="Yes",1,2),IF(SUMIFS(WhatIf!$G:$G,WhatIf!$A:$A,T$1,WhatIf!$B:$B,T319)&lt;=price_limit,IF(T319="Yes",1,2),"")),""))</f>
        <v/>
      </c>
      <c r="BD319" s="73" t="str">
        <f>IF(OR(U319="",VLOOKUP(U$1,Services!$A$1:$B$19,2,0)="Exclude"),"",IF($D319=1,IF(OR(price_limit="",price_limit="No Limit"),IF(U319="Yes",1,2),IF(SUMIFS(WhatIf!$G:$G,WhatIf!$A:$A,U$1,WhatIf!$B:$B,U319)&lt;=price_limit,IF(U319="Yes",1,2),"")),""))</f>
        <v/>
      </c>
      <c r="BE319" s="3">
        <f t="shared" si="24"/>
        <v>0</v>
      </c>
      <c r="BF319" s="3">
        <f t="shared" si="21"/>
        <v>0</v>
      </c>
      <c r="BG319" s="3">
        <f>IF(MID(highlight_pick,1,1)="#",IF(INDEX(Analysis!$C$7:$E$7,1,VALUE(MID(highlight_pick,2,1)))&lt;&gt;"",IF(INDEX($A319:$BI319,1,MATCH(INDEX(Analysis!$C$7:$E$7,1,VALUE(MID(highlight_pick,2,1))),$1:$1,0))="",0,IF(INDEX($A319:$BI319,1,MATCH(INDEX(Analysis!$C$7:$E$7,1,VALUE(MID(highlight_pick,2,1))),$1:$1,0))="Yes",1,IF(ISNUMBER(SEARCH(INDEX($A319:$BI319,1,MATCH(INDEX(Analysis!$C$7:$E$7,1,VALUE(MID(highlight_pick,2,1))),$1:$1,0)),INDEX(Analysis!$C$9:$E$9,1,VALUE(MID(highlight_pick,2,1))))),2,0))),0),0)</f>
        <v>0</v>
      </c>
      <c r="BH319" s="3">
        <f>IF(MID(highlight_pick,1,1)="#",IF(INDEX(Analysis!$C$10:$E$10,1,VALUE(MID(highlight_pick,2,1)))&lt;&gt;"",IF(INDEX($A319:$BI319,1,MATCH(INDEX(Analysis!$C$10:$E$10,1,VALUE(MID(highlight_pick,2,1))),$1:$1,0))="",0,IF(INDEX($A319:$BI319,1,MATCH(INDEX(Analysis!$C$10:$E$10,1,VALUE(MID(highlight_pick,2,1))),$1:$1,0))="Yes",1,IF(ISNUMBER(SEARCH(INDEX($A319:$BI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row>
    <row r="320" spans="1:61" x14ac:dyDescent="0.3">
      <c r="A320" s="19" t="s">
        <v>853</v>
      </c>
      <c r="B320" s="4" t="s">
        <v>775</v>
      </c>
      <c r="C320" s="4" t="s">
        <v>205</v>
      </c>
      <c r="D320" s="3" t="str">
        <f t="shared" ca="1" si="22"/>
        <v/>
      </c>
      <c r="T320" s="5" t="s">
        <v>255</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3"/>
        <v/>
      </c>
      <c r="AN320" s="73" t="str">
        <f>IF(OR(E320="",VLOOKUP(E$1,Services!$A$1:$B$19,2,0)="Exclude"),"",IF($D320=1,IF(OR(price_limit="",price_limit="No Limit"),IF(E320="Yes",1,2),IF(SUMIFS(WhatIf!$G:$G,WhatIf!$A:$A,E$1,WhatIf!$B:$B,E320)&lt;=price_limit,IF(E320="Yes",1,2),"")),""))</f>
        <v/>
      </c>
      <c r="AO320" s="73" t="str">
        <f>IF(OR(F320="",VLOOKUP(F$1,Services!$A$1:$B$19,2,0)="Exclude"),"",IF($D320=1,IF(OR(price_limit="",price_limit="No Limit"),IF(F320="Yes",1,2),IF(SUMIFS(WhatIf!$G:$G,WhatIf!$A:$A,F$1,WhatIf!$B:$B,F320)&lt;=price_limit,IF(F320="Yes",1,2),"")),""))</f>
        <v/>
      </c>
      <c r="AP320" s="73" t="str">
        <f>IF(OR(G320="",VLOOKUP(G$1,Services!$A$1:$B$19,2,0)="Exclude"),"",IF($D320=1,IF(OR(price_limit="",price_limit="No Limit"),IF(G320="Yes",1,2),IF(SUMIFS(WhatIf!$G:$G,WhatIf!$A:$A,G$1,WhatIf!$B:$B,G320)&lt;=price_limit,IF(G320="Yes",1,2),"")),""))</f>
        <v/>
      </c>
      <c r="AQ320" s="73" t="str">
        <f>IF(OR(H320="",VLOOKUP(H$1,Services!$A$1:$B$19,2,0)="Exclude"),"",IF($D320=1,IF(OR(price_limit="",price_limit="No Limit"),IF(H320="Yes",1,2),IF(SUMIFS(WhatIf!$G:$G,WhatIf!$A:$A,H$1,WhatIf!$B:$B,H320)&lt;=price_limit,IF(H320="Yes",1,2),"")),""))</f>
        <v/>
      </c>
      <c r="AR320" s="73" t="str">
        <f>IF(OR(I320="",VLOOKUP(I$1,Services!$A$1:$B$19,2,0)="Exclude"),"",IF($D320=1,IF(OR(price_limit="",price_limit="No Limit"),IF(I320="Yes",1,2),IF(SUMIFS(WhatIf!$G:$G,WhatIf!$A:$A,I$1,WhatIf!$B:$B,I320)&lt;=price_limit,IF(I320="Yes",1,2),"")),""))</f>
        <v/>
      </c>
      <c r="AS320" s="73" t="str">
        <f>IF(OR(J320="",VLOOKUP(J$1,Services!$A$1:$B$19,2,0)="Exclude"),"",IF($D320=1,IF(OR(price_limit="",price_limit="No Limit"),IF(J320="Yes",1,2),IF(SUMIFS(WhatIf!$G:$G,WhatIf!$A:$A,J$1,WhatIf!$B:$B,J320)&lt;=price_limit,IF(J320="Yes",1,2),"")),""))</f>
        <v/>
      </c>
      <c r="AT320" s="73" t="str">
        <f>IF(OR(K320="",VLOOKUP(K$1,Services!$A$1:$B$19,2,0)="Exclude"),"",IF($D320=1,IF(OR(price_limit="",price_limit="No Limit"),IF(K320="Yes",1,2),IF(SUMIFS(WhatIf!$G:$G,WhatIf!$A:$A,K$1,WhatIf!$B:$B,K320)&lt;=price_limit,IF(K320="Yes",1,2),"")),""))</f>
        <v/>
      </c>
      <c r="AU320" s="73" t="str">
        <f>IF(OR(L320="",VLOOKUP(L$1,Services!$A$1:$B$19,2,0)="Exclude"),"",IF($D320=1,IF(OR(price_limit="",price_limit="No Limit"),IF(L320="Yes",1,2),IF(SUMIFS(WhatIf!$G:$G,WhatIf!$A:$A,L$1,WhatIf!$B:$B,L320)&lt;=price_limit,IF(L320="Yes",1,2),"")),""))</f>
        <v/>
      </c>
      <c r="AV320" s="73" t="str">
        <f>IF(OR(M320="",VLOOKUP(M$1,Services!$A$1:$B$19,2,0)="Exclude"),"",IF($D320=1,IF(OR(price_limit="",price_limit="No Limit"),IF(M320="Yes",1,2),IF(SUMIFS(WhatIf!$G:$G,WhatIf!$A:$A,M$1,WhatIf!$B:$B,M320)&lt;=price_limit,IF(M320="Yes",1,2),"")),""))</f>
        <v/>
      </c>
      <c r="AW320" s="73" t="str">
        <f>IF(OR(N320="",VLOOKUP(N$1,Services!$A$1:$B$19,2,0)="Exclude"),"",IF($D320=1,IF(OR(price_limit="",price_limit="No Limit"),IF(N320="Yes",1,2),IF(SUMIFS(WhatIf!$G:$G,WhatIf!$A:$A,N$1,WhatIf!$B:$B,N320)&lt;=price_limit,IF(N320="Yes",1,2),"")),""))</f>
        <v/>
      </c>
      <c r="AX320" s="73" t="str">
        <f>IF(OR(O320="",VLOOKUP(O$1,Services!$A$1:$B$19,2,0)="Exclude"),"",IF($D320=1,IF(OR(price_limit="",price_limit="No Limit"),IF(O320="Yes",1,2),IF(SUMIFS(WhatIf!$G:$G,WhatIf!$A:$A,O$1,WhatIf!$B:$B,O320)&lt;=price_limit,IF(O320="Yes",1,2),"")),""))</f>
        <v/>
      </c>
      <c r="AY320" s="73" t="str">
        <f>IF(OR(P320="",VLOOKUP(P$1,Services!$A$1:$B$19,2,0)="Exclude"),"",IF($D320=1,IF(OR(price_limit="",price_limit="No Limit"),IF(P320="Yes",1,2),IF(SUMIFS(WhatIf!$G:$G,WhatIf!$A:$A,P$1,WhatIf!$B:$B,P320)&lt;=price_limit,IF(P320="Yes",1,2),"")),""))</f>
        <v/>
      </c>
      <c r="AZ320" s="73" t="str">
        <f>IF(OR(Q320="",VLOOKUP(Q$1,Services!$A$1:$B$19,2,0)="Exclude"),"",IF($D320=1,IF(OR(price_limit="",price_limit="No Limit"),IF(Q320="Yes",1,2),IF(SUMIFS(WhatIf!$G:$G,WhatIf!$A:$A,Q$1,WhatIf!$B:$B,Q320)&lt;=price_limit,IF(Q320="Yes",1,2),"")),""))</f>
        <v/>
      </c>
      <c r="BA320" s="73" t="str">
        <f>IF(OR(R320="",VLOOKUP(R$1,Services!$A$1:$B$19,2,0)="Exclude"),"",IF($D320=1,IF(OR(price_limit="",price_limit="No Limit"),IF(R320="Yes",1,2),IF(SUMIFS(WhatIf!$G:$G,WhatIf!$A:$A,R$1,WhatIf!$B:$B,R320)&lt;=price_limit,IF(R320="Yes",1,2),"")),""))</f>
        <v/>
      </c>
      <c r="BB320" s="73" t="str">
        <f>IF(OR(S320="",VLOOKUP(S$1,Services!$A$1:$B$19,2,0)="Exclude"),"",IF($D320=1,IF(OR(price_limit="",price_limit="No Limit"),IF(S320="Yes",1,2),IF(SUMIFS(WhatIf!$G:$G,WhatIf!$A:$A,S$1,WhatIf!$B:$B,S320)&lt;=price_limit,IF(S320="Yes",1,2),"")),""))</f>
        <v/>
      </c>
      <c r="BC320" s="73" t="str">
        <f ca="1">IF(OR(T320="",VLOOKUP(T$1,Services!$A$1:$B$19,2,0)="Exclude"),"",IF($D320=1,IF(OR(price_limit="",price_limit="No Limit"),IF(T320="Yes",1,2),IF(SUMIFS(WhatIf!$G:$G,WhatIf!$A:$A,T$1,WhatIf!$B:$B,T320)&lt;=price_limit,IF(T320="Yes",1,2),"")),""))</f>
        <v/>
      </c>
      <c r="BD320" s="73" t="str">
        <f>IF(OR(U320="",VLOOKUP(U$1,Services!$A$1:$B$19,2,0)="Exclude"),"",IF($D320=1,IF(OR(price_limit="",price_limit="No Limit"),IF(U320="Yes",1,2),IF(SUMIFS(WhatIf!$G:$G,WhatIf!$A:$A,U$1,WhatIf!$B:$B,U320)&lt;=price_limit,IF(U320="Yes",1,2),"")),""))</f>
        <v/>
      </c>
      <c r="BE320" s="3">
        <f t="shared" si="24"/>
        <v>0</v>
      </c>
      <c r="BF320" s="3">
        <f t="shared" si="21"/>
        <v>0</v>
      </c>
      <c r="BG320" s="3">
        <f>IF(MID(highlight_pick,1,1)="#",IF(INDEX(Analysis!$C$7:$E$7,1,VALUE(MID(highlight_pick,2,1)))&lt;&gt;"",IF(INDEX($A320:$BI320,1,MATCH(INDEX(Analysis!$C$7:$E$7,1,VALUE(MID(highlight_pick,2,1))),$1:$1,0))="",0,IF(INDEX($A320:$BI320,1,MATCH(INDEX(Analysis!$C$7:$E$7,1,VALUE(MID(highlight_pick,2,1))),$1:$1,0))="Yes",1,IF(ISNUMBER(SEARCH(INDEX($A320:$BI320,1,MATCH(INDEX(Analysis!$C$7:$E$7,1,VALUE(MID(highlight_pick,2,1))),$1:$1,0)),INDEX(Analysis!$C$9:$E$9,1,VALUE(MID(highlight_pick,2,1))))),2,0))),0),0)</f>
        <v>0</v>
      </c>
      <c r="BH320" s="3">
        <f>IF(MID(highlight_pick,1,1)="#",IF(INDEX(Analysis!$C$10:$E$10,1,VALUE(MID(highlight_pick,2,1)))&lt;&gt;"",IF(INDEX($A320:$BI320,1,MATCH(INDEX(Analysis!$C$10:$E$10,1,VALUE(MID(highlight_pick,2,1))),$1:$1,0))="",0,IF(INDEX($A320:$BI320,1,MATCH(INDEX(Analysis!$C$10:$E$10,1,VALUE(MID(highlight_pick,2,1))),$1:$1,0))="Yes",1,IF(ISNUMBER(SEARCH(INDEX($A320:$BI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row>
    <row r="321" spans="1:61" x14ac:dyDescent="0.3">
      <c r="A321" s="19" t="s">
        <v>846</v>
      </c>
      <c r="B321" s="4" t="s">
        <v>852</v>
      </c>
      <c r="C321" s="4" t="s">
        <v>205</v>
      </c>
      <c r="D321" s="3" t="str">
        <f t="shared" ca="1" si="22"/>
        <v/>
      </c>
      <c r="T321" s="5" t="s">
        <v>255</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3"/>
        <v/>
      </c>
      <c r="AN321" s="73" t="str">
        <f>IF(OR(E321="",VLOOKUP(E$1,Services!$A$1:$B$19,2,0)="Exclude"),"",IF($D321=1,IF(OR(price_limit="",price_limit="No Limit"),IF(E321="Yes",1,2),IF(SUMIFS(WhatIf!$G:$G,WhatIf!$A:$A,E$1,WhatIf!$B:$B,E321)&lt;=price_limit,IF(E321="Yes",1,2),"")),""))</f>
        <v/>
      </c>
      <c r="AO321" s="73" t="str">
        <f>IF(OR(F321="",VLOOKUP(F$1,Services!$A$1:$B$19,2,0)="Exclude"),"",IF($D321=1,IF(OR(price_limit="",price_limit="No Limit"),IF(F321="Yes",1,2),IF(SUMIFS(WhatIf!$G:$G,WhatIf!$A:$A,F$1,WhatIf!$B:$B,F321)&lt;=price_limit,IF(F321="Yes",1,2),"")),""))</f>
        <v/>
      </c>
      <c r="AP321" s="73" t="str">
        <f>IF(OR(G321="",VLOOKUP(G$1,Services!$A$1:$B$19,2,0)="Exclude"),"",IF($D321=1,IF(OR(price_limit="",price_limit="No Limit"),IF(G321="Yes",1,2),IF(SUMIFS(WhatIf!$G:$G,WhatIf!$A:$A,G$1,WhatIf!$B:$B,G321)&lt;=price_limit,IF(G321="Yes",1,2),"")),""))</f>
        <v/>
      </c>
      <c r="AQ321" s="73" t="str">
        <f>IF(OR(H321="",VLOOKUP(H$1,Services!$A$1:$B$19,2,0)="Exclude"),"",IF($D321=1,IF(OR(price_limit="",price_limit="No Limit"),IF(H321="Yes",1,2),IF(SUMIFS(WhatIf!$G:$G,WhatIf!$A:$A,H$1,WhatIf!$B:$B,H321)&lt;=price_limit,IF(H321="Yes",1,2),"")),""))</f>
        <v/>
      </c>
      <c r="AR321" s="73" t="str">
        <f>IF(OR(I321="",VLOOKUP(I$1,Services!$A$1:$B$19,2,0)="Exclude"),"",IF($D321=1,IF(OR(price_limit="",price_limit="No Limit"),IF(I321="Yes",1,2),IF(SUMIFS(WhatIf!$G:$G,WhatIf!$A:$A,I$1,WhatIf!$B:$B,I321)&lt;=price_limit,IF(I321="Yes",1,2),"")),""))</f>
        <v/>
      </c>
      <c r="AS321" s="73" t="str">
        <f>IF(OR(J321="",VLOOKUP(J$1,Services!$A$1:$B$19,2,0)="Exclude"),"",IF($D321=1,IF(OR(price_limit="",price_limit="No Limit"),IF(J321="Yes",1,2),IF(SUMIFS(WhatIf!$G:$G,WhatIf!$A:$A,J$1,WhatIf!$B:$B,J321)&lt;=price_limit,IF(J321="Yes",1,2),"")),""))</f>
        <v/>
      </c>
      <c r="AT321" s="73" t="str">
        <f>IF(OR(K321="",VLOOKUP(K$1,Services!$A$1:$B$19,2,0)="Exclude"),"",IF($D321=1,IF(OR(price_limit="",price_limit="No Limit"),IF(K321="Yes",1,2),IF(SUMIFS(WhatIf!$G:$G,WhatIf!$A:$A,K$1,WhatIf!$B:$B,K321)&lt;=price_limit,IF(K321="Yes",1,2),"")),""))</f>
        <v/>
      </c>
      <c r="AU321" s="73" t="str">
        <f>IF(OR(L321="",VLOOKUP(L$1,Services!$A$1:$B$19,2,0)="Exclude"),"",IF($D321=1,IF(OR(price_limit="",price_limit="No Limit"),IF(L321="Yes",1,2),IF(SUMIFS(WhatIf!$G:$G,WhatIf!$A:$A,L$1,WhatIf!$B:$B,L321)&lt;=price_limit,IF(L321="Yes",1,2),"")),""))</f>
        <v/>
      </c>
      <c r="AV321" s="73" t="str">
        <f>IF(OR(M321="",VLOOKUP(M$1,Services!$A$1:$B$19,2,0)="Exclude"),"",IF($D321=1,IF(OR(price_limit="",price_limit="No Limit"),IF(M321="Yes",1,2),IF(SUMIFS(WhatIf!$G:$G,WhatIf!$A:$A,M$1,WhatIf!$B:$B,M321)&lt;=price_limit,IF(M321="Yes",1,2),"")),""))</f>
        <v/>
      </c>
      <c r="AW321" s="73" t="str">
        <f>IF(OR(N321="",VLOOKUP(N$1,Services!$A$1:$B$19,2,0)="Exclude"),"",IF($D321=1,IF(OR(price_limit="",price_limit="No Limit"),IF(N321="Yes",1,2),IF(SUMIFS(WhatIf!$G:$G,WhatIf!$A:$A,N$1,WhatIf!$B:$B,N321)&lt;=price_limit,IF(N321="Yes",1,2),"")),""))</f>
        <v/>
      </c>
      <c r="AX321" s="73" t="str">
        <f>IF(OR(O321="",VLOOKUP(O$1,Services!$A$1:$B$19,2,0)="Exclude"),"",IF($D321=1,IF(OR(price_limit="",price_limit="No Limit"),IF(O321="Yes",1,2),IF(SUMIFS(WhatIf!$G:$G,WhatIf!$A:$A,O$1,WhatIf!$B:$B,O321)&lt;=price_limit,IF(O321="Yes",1,2),"")),""))</f>
        <v/>
      </c>
      <c r="AY321" s="73" t="str">
        <f>IF(OR(P321="",VLOOKUP(P$1,Services!$A$1:$B$19,2,0)="Exclude"),"",IF($D321=1,IF(OR(price_limit="",price_limit="No Limit"),IF(P321="Yes",1,2),IF(SUMIFS(WhatIf!$G:$G,WhatIf!$A:$A,P$1,WhatIf!$B:$B,P321)&lt;=price_limit,IF(P321="Yes",1,2),"")),""))</f>
        <v/>
      </c>
      <c r="AZ321" s="73" t="str">
        <f>IF(OR(Q321="",VLOOKUP(Q$1,Services!$A$1:$B$19,2,0)="Exclude"),"",IF($D321=1,IF(OR(price_limit="",price_limit="No Limit"),IF(Q321="Yes",1,2),IF(SUMIFS(WhatIf!$G:$G,WhatIf!$A:$A,Q$1,WhatIf!$B:$B,Q321)&lt;=price_limit,IF(Q321="Yes",1,2),"")),""))</f>
        <v/>
      </c>
      <c r="BA321" s="73" t="str">
        <f>IF(OR(R321="",VLOOKUP(R$1,Services!$A$1:$B$19,2,0)="Exclude"),"",IF($D321=1,IF(OR(price_limit="",price_limit="No Limit"),IF(R321="Yes",1,2),IF(SUMIFS(WhatIf!$G:$G,WhatIf!$A:$A,R$1,WhatIf!$B:$B,R321)&lt;=price_limit,IF(R321="Yes",1,2),"")),""))</f>
        <v/>
      </c>
      <c r="BB321" s="73" t="str">
        <f>IF(OR(S321="",VLOOKUP(S$1,Services!$A$1:$B$19,2,0)="Exclude"),"",IF($D321=1,IF(OR(price_limit="",price_limit="No Limit"),IF(S321="Yes",1,2),IF(SUMIFS(WhatIf!$G:$G,WhatIf!$A:$A,S$1,WhatIf!$B:$B,S321)&lt;=price_limit,IF(S321="Yes",1,2),"")),""))</f>
        <v/>
      </c>
      <c r="BC321" s="73" t="str">
        <f ca="1">IF(OR(T321="",VLOOKUP(T$1,Services!$A$1:$B$19,2,0)="Exclude"),"",IF($D321=1,IF(OR(price_limit="",price_limit="No Limit"),IF(T321="Yes",1,2),IF(SUMIFS(WhatIf!$G:$G,WhatIf!$A:$A,T$1,WhatIf!$B:$B,T321)&lt;=price_limit,IF(T321="Yes",1,2),"")),""))</f>
        <v/>
      </c>
      <c r="BD321" s="73" t="str">
        <f>IF(OR(U321="",VLOOKUP(U$1,Services!$A$1:$B$19,2,0)="Exclude"),"",IF($D321=1,IF(OR(price_limit="",price_limit="No Limit"),IF(U321="Yes",1,2),IF(SUMIFS(WhatIf!$G:$G,WhatIf!$A:$A,U$1,WhatIf!$B:$B,U321)&lt;=price_limit,IF(U321="Yes",1,2),"")),""))</f>
        <v/>
      </c>
      <c r="BE321" s="3">
        <f t="shared" si="24"/>
        <v>0</v>
      </c>
      <c r="BF321" s="3">
        <f t="shared" si="21"/>
        <v>0</v>
      </c>
      <c r="BG321" s="3">
        <f>IF(MID(highlight_pick,1,1)="#",IF(INDEX(Analysis!$C$7:$E$7,1,VALUE(MID(highlight_pick,2,1)))&lt;&gt;"",IF(INDEX($A321:$BI321,1,MATCH(INDEX(Analysis!$C$7:$E$7,1,VALUE(MID(highlight_pick,2,1))),$1:$1,0))="",0,IF(INDEX($A321:$BI321,1,MATCH(INDEX(Analysis!$C$7:$E$7,1,VALUE(MID(highlight_pick,2,1))),$1:$1,0))="Yes",1,IF(ISNUMBER(SEARCH(INDEX($A321:$BI321,1,MATCH(INDEX(Analysis!$C$7:$E$7,1,VALUE(MID(highlight_pick,2,1))),$1:$1,0)),INDEX(Analysis!$C$9:$E$9,1,VALUE(MID(highlight_pick,2,1))))),2,0))),0),0)</f>
        <v>0</v>
      </c>
      <c r="BH321" s="3">
        <f>IF(MID(highlight_pick,1,1)="#",IF(INDEX(Analysis!$C$10:$E$10,1,VALUE(MID(highlight_pick,2,1)))&lt;&gt;"",IF(INDEX($A321:$BI321,1,MATCH(INDEX(Analysis!$C$10:$E$10,1,VALUE(MID(highlight_pick,2,1))),$1:$1,0))="",0,IF(INDEX($A321:$BI321,1,MATCH(INDEX(Analysis!$C$10:$E$10,1,VALUE(MID(highlight_pick,2,1))),$1:$1,0))="Yes",1,IF(ISNUMBER(SEARCH(INDEX($A321:$BI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row>
    <row r="322" spans="1:61" x14ac:dyDescent="0.3">
      <c r="A322" s="19" t="s">
        <v>369</v>
      </c>
      <c r="B322" s="4" t="s">
        <v>247</v>
      </c>
      <c r="C322" s="4" t="s">
        <v>482</v>
      </c>
      <c r="D322" s="3" t="str">
        <f t="shared" ca="1" si="22"/>
        <v/>
      </c>
      <c r="R322" s="5" t="s">
        <v>334</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ca="1" si="23"/>
        <v/>
      </c>
      <c r="AN322" s="73" t="str">
        <f>IF(OR(E322="",VLOOKUP(E$1,Services!$A$1:$B$19,2,0)="Exclude"),"",IF($D322=1,IF(OR(price_limit="",price_limit="No Limit"),IF(E322="Yes",1,2),IF(SUMIFS(WhatIf!$G:$G,WhatIf!$A:$A,E$1,WhatIf!$B:$B,E322)&lt;=price_limit,IF(E322="Yes",1,2),"")),""))</f>
        <v/>
      </c>
      <c r="AO322" s="73" t="str">
        <f>IF(OR(F322="",VLOOKUP(F$1,Services!$A$1:$B$19,2,0)="Exclude"),"",IF($D322=1,IF(OR(price_limit="",price_limit="No Limit"),IF(F322="Yes",1,2),IF(SUMIFS(WhatIf!$G:$G,WhatIf!$A:$A,F$1,WhatIf!$B:$B,F322)&lt;=price_limit,IF(F322="Yes",1,2),"")),""))</f>
        <v/>
      </c>
      <c r="AP322" s="73" t="str">
        <f>IF(OR(G322="",VLOOKUP(G$1,Services!$A$1:$B$19,2,0)="Exclude"),"",IF($D322=1,IF(OR(price_limit="",price_limit="No Limit"),IF(G322="Yes",1,2),IF(SUMIFS(WhatIf!$G:$G,WhatIf!$A:$A,G$1,WhatIf!$B:$B,G322)&lt;=price_limit,IF(G322="Yes",1,2),"")),""))</f>
        <v/>
      </c>
      <c r="AQ322" s="73" t="str">
        <f>IF(OR(H322="",VLOOKUP(H$1,Services!$A$1:$B$19,2,0)="Exclude"),"",IF($D322=1,IF(OR(price_limit="",price_limit="No Limit"),IF(H322="Yes",1,2),IF(SUMIFS(WhatIf!$G:$G,WhatIf!$A:$A,H$1,WhatIf!$B:$B,H322)&lt;=price_limit,IF(H322="Yes",1,2),"")),""))</f>
        <v/>
      </c>
      <c r="AR322" s="73" t="str">
        <f>IF(OR(I322="",VLOOKUP(I$1,Services!$A$1:$B$19,2,0)="Exclude"),"",IF($D322=1,IF(OR(price_limit="",price_limit="No Limit"),IF(I322="Yes",1,2),IF(SUMIFS(WhatIf!$G:$G,WhatIf!$A:$A,I$1,WhatIf!$B:$B,I322)&lt;=price_limit,IF(I322="Yes",1,2),"")),""))</f>
        <v/>
      </c>
      <c r="AS322" s="73" t="str">
        <f>IF(OR(J322="",VLOOKUP(J$1,Services!$A$1:$B$19,2,0)="Exclude"),"",IF($D322=1,IF(OR(price_limit="",price_limit="No Limit"),IF(J322="Yes",1,2),IF(SUMIFS(WhatIf!$G:$G,WhatIf!$A:$A,J$1,WhatIf!$B:$B,J322)&lt;=price_limit,IF(J322="Yes",1,2),"")),""))</f>
        <v/>
      </c>
      <c r="AT322" s="73" t="str">
        <f>IF(OR(K322="",VLOOKUP(K$1,Services!$A$1:$B$19,2,0)="Exclude"),"",IF($D322=1,IF(OR(price_limit="",price_limit="No Limit"),IF(K322="Yes",1,2),IF(SUMIFS(WhatIf!$G:$G,WhatIf!$A:$A,K$1,WhatIf!$B:$B,K322)&lt;=price_limit,IF(K322="Yes",1,2),"")),""))</f>
        <v/>
      </c>
      <c r="AU322" s="73" t="str">
        <f>IF(OR(L322="",VLOOKUP(L$1,Services!$A$1:$B$19,2,0)="Exclude"),"",IF($D322=1,IF(OR(price_limit="",price_limit="No Limit"),IF(L322="Yes",1,2),IF(SUMIFS(WhatIf!$G:$G,WhatIf!$A:$A,L$1,WhatIf!$B:$B,L322)&lt;=price_limit,IF(L322="Yes",1,2),"")),""))</f>
        <v/>
      </c>
      <c r="AV322" s="73" t="str">
        <f>IF(OR(M322="",VLOOKUP(M$1,Services!$A$1:$B$19,2,0)="Exclude"),"",IF($D322=1,IF(OR(price_limit="",price_limit="No Limit"),IF(M322="Yes",1,2),IF(SUMIFS(WhatIf!$G:$G,WhatIf!$A:$A,M$1,WhatIf!$B:$B,M322)&lt;=price_limit,IF(M322="Yes",1,2),"")),""))</f>
        <v/>
      </c>
      <c r="AW322" s="73" t="str">
        <f>IF(OR(N322="",VLOOKUP(N$1,Services!$A$1:$B$19,2,0)="Exclude"),"",IF($D322=1,IF(OR(price_limit="",price_limit="No Limit"),IF(N322="Yes",1,2),IF(SUMIFS(WhatIf!$G:$G,WhatIf!$A:$A,N$1,WhatIf!$B:$B,N322)&lt;=price_limit,IF(N322="Yes",1,2),"")),""))</f>
        <v/>
      </c>
      <c r="AX322" s="73" t="str">
        <f>IF(OR(O322="",VLOOKUP(O$1,Services!$A$1:$B$19,2,0)="Exclude"),"",IF($D322=1,IF(OR(price_limit="",price_limit="No Limit"),IF(O322="Yes",1,2),IF(SUMIFS(WhatIf!$G:$G,WhatIf!$A:$A,O$1,WhatIf!$B:$B,O322)&lt;=price_limit,IF(O322="Yes",1,2),"")),""))</f>
        <v/>
      </c>
      <c r="AY322" s="73" t="str">
        <f>IF(OR(P322="",VLOOKUP(P$1,Services!$A$1:$B$19,2,0)="Exclude"),"",IF($D322=1,IF(OR(price_limit="",price_limit="No Limit"),IF(P322="Yes",1,2),IF(SUMIFS(WhatIf!$G:$G,WhatIf!$A:$A,P$1,WhatIf!$B:$B,P322)&lt;=price_limit,IF(P322="Yes",1,2),"")),""))</f>
        <v/>
      </c>
      <c r="AZ322" s="73" t="str">
        <f>IF(OR(Q322="",VLOOKUP(Q$1,Services!$A$1:$B$19,2,0)="Exclude"),"",IF($D322=1,IF(OR(price_limit="",price_limit="No Limit"),IF(Q322="Yes",1,2),IF(SUMIFS(WhatIf!$G:$G,WhatIf!$A:$A,Q$1,WhatIf!$B:$B,Q322)&lt;=price_limit,IF(Q322="Yes",1,2),"")),""))</f>
        <v/>
      </c>
      <c r="BA322" s="73" t="str">
        <f ca="1">IF(OR(R322="",VLOOKUP(R$1,Services!$A$1:$B$19,2,0)="Exclude"),"",IF($D322=1,IF(OR(price_limit="",price_limit="No Limit"),IF(R322="Yes",1,2),IF(SUMIFS(WhatIf!$G:$G,WhatIf!$A:$A,R$1,WhatIf!$B:$B,R322)&lt;=price_limit,IF(R322="Yes",1,2),"")),""))</f>
        <v/>
      </c>
      <c r="BB322" s="73" t="str">
        <f>IF(OR(S322="",VLOOKUP(S$1,Services!$A$1:$B$19,2,0)="Exclude"),"",IF($D322=1,IF(OR(price_limit="",price_limit="No Limit"),IF(S322="Yes",1,2),IF(SUMIFS(WhatIf!$G:$G,WhatIf!$A:$A,S$1,WhatIf!$B:$B,S322)&lt;=price_limit,IF(S322="Yes",1,2),"")),""))</f>
        <v/>
      </c>
      <c r="BC322" s="73" t="str">
        <f>IF(OR(T322="",VLOOKUP(T$1,Services!$A$1:$B$19,2,0)="Exclude"),"",IF($D322=1,IF(OR(price_limit="",price_limit="No Limit"),IF(T322="Yes",1,2),IF(SUMIFS(WhatIf!$G:$G,WhatIf!$A:$A,T$1,WhatIf!$B:$B,T322)&lt;=price_limit,IF(T322="Yes",1,2),"")),""))</f>
        <v/>
      </c>
      <c r="BD322" s="73" t="str">
        <f>IF(OR(U322="",VLOOKUP(U$1,Services!$A$1:$B$19,2,0)="Exclude"),"",IF($D322=1,IF(OR(price_limit="",price_limit="No Limit"),IF(U322="Yes",1,2),IF(SUMIFS(WhatIf!$G:$G,WhatIf!$A:$A,U$1,WhatIf!$B:$B,U322)&lt;=price_limit,IF(U322="Yes",1,2),"")),""))</f>
        <v/>
      </c>
      <c r="BE322" s="3">
        <f t="shared" si="24"/>
        <v>0</v>
      </c>
      <c r="BF322" s="3">
        <f t="shared" ref="BF322:BF385" si="25">IF(highlight_pick="Select",0,IF(MID(highlight_pick,1,1)="#",0,IF(INDEX($A322:$BI322,1,MATCH(highlight_pick,$1:$1,0))="",0,IF(INDEX($A322:$BI322,1,MATCH(highlight_pick,$1:$1,0))="Yes",1,2))))</f>
        <v>0</v>
      </c>
      <c r="BG322" s="3">
        <f>IF(MID(highlight_pick,1,1)="#",IF(INDEX(Analysis!$C$7:$E$7,1,VALUE(MID(highlight_pick,2,1)))&lt;&gt;"",IF(INDEX($A322:$BI322,1,MATCH(INDEX(Analysis!$C$7:$E$7,1,VALUE(MID(highlight_pick,2,1))),$1:$1,0))="",0,IF(INDEX($A322:$BI322,1,MATCH(INDEX(Analysis!$C$7:$E$7,1,VALUE(MID(highlight_pick,2,1))),$1:$1,0))="Yes",1,IF(ISNUMBER(SEARCH(INDEX($A322:$BI322,1,MATCH(INDEX(Analysis!$C$7:$E$7,1,VALUE(MID(highlight_pick,2,1))),$1:$1,0)),INDEX(Analysis!$C$9:$E$9,1,VALUE(MID(highlight_pick,2,1))))),2,0))),0),0)</f>
        <v>0</v>
      </c>
      <c r="BH322" s="3">
        <f>IF(MID(highlight_pick,1,1)="#",IF(INDEX(Analysis!$C$10:$E$10,1,VALUE(MID(highlight_pick,2,1)))&lt;&gt;"",IF(INDEX($A322:$BI322,1,MATCH(INDEX(Analysis!$C$10:$E$10,1,VALUE(MID(highlight_pick,2,1))),$1:$1,0))="",0,IF(INDEX($A322:$BI322,1,MATCH(INDEX(Analysis!$C$10:$E$10,1,VALUE(MID(highlight_pick,2,1))),$1:$1,0))="Yes",1,IF(ISNUMBER(SEARCH(INDEX($A322:$BI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row>
    <row r="323" spans="1:61" x14ac:dyDescent="0.3">
      <c r="A323" s="19" t="s">
        <v>653</v>
      </c>
      <c r="C323" s="4" t="s">
        <v>482</v>
      </c>
      <c r="D323" s="3" t="str">
        <f t="shared" ca="1" si="22"/>
        <v/>
      </c>
      <c r="F323" s="5" t="s">
        <v>558</v>
      </c>
      <c r="G323" s="5" t="s">
        <v>558</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23"/>
        <v/>
      </c>
      <c r="AN323" s="73" t="str">
        <f>IF(OR(E323="",VLOOKUP(E$1,Services!$A$1:$B$19,2,0)="Exclude"),"",IF($D323=1,IF(OR(price_limit="",price_limit="No Limit"),IF(E323="Yes",1,2),IF(SUMIFS(WhatIf!$G:$G,WhatIf!$A:$A,E$1,WhatIf!$B:$B,E323)&lt;=price_limit,IF(E323="Yes",1,2),"")),""))</f>
        <v/>
      </c>
      <c r="AO323" s="73" t="str">
        <f ca="1">IF(OR(F323="",VLOOKUP(F$1,Services!$A$1:$B$19,2,0)="Exclude"),"",IF($D323=1,IF(OR(price_limit="",price_limit="No Limit"),IF(F323="Yes",1,2),IF(SUMIFS(WhatIf!$G:$G,WhatIf!$A:$A,F$1,WhatIf!$B:$B,F323)&lt;=price_limit,IF(F323="Yes",1,2),"")),""))</f>
        <v/>
      </c>
      <c r="AP323" s="73" t="str">
        <f ca="1">IF(OR(G323="",VLOOKUP(G$1,Services!$A$1:$B$19,2,0)="Exclude"),"",IF($D323=1,IF(OR(price_limit="",price_limit="No Limit"),IF(G323="Yes",1,2),IF(SUMIFS(WhatIf!$G:$G,WhatIf!$A:$A,G$1,WhatIf!$B:$B,G323)&lt;=price_limit,IF(G323="Yes",1,2),"")),""))</f>
        <v/>
      </c>
      <c r="AQ323" s="73" t="str">
        <f>IF(OR(H323="",VLOOKUP(H$1,Services!$A$1:$B$19,2,0)="Exclude"),"",IF($D323=1,IF(OR(price_limit="",price_limit="No Limit"),IF(H323="Yes",1,2),IF(SUMIFS(WhatIf!$G:$G,WhatIf!$A:$A,H$1,WhatIf!$B:$B,H323)&lt;=price_limit,IF(H323="Yes",1,2),"")),""))</f>
        <v/>
      </c>
      <c r="AR323" s="73" t="str">
        <f>IF(OR(I323="",VLOOKUP(I$1,Services!$A$1:$B$19,2,0)="Exclude"),"",IF($D323=1,IF(OR(price_limit="",price_limit="No Limit"),IF(I323="Yes",1,2),IF(SUMIFS(WhatIf!$G:$G,WhatIf!$A:$A,I$1,WhatIf!$B:$B,I323)&lt;=price_limit,IF(I323="Yes",1,2),"")),""))</f>
        <v/>
      </c>
      <c r="AS323" s="73" t="str">
        <f>IF(OR(J323="",VLOOKUP(J$1,Services!$A$1:$B$19,2,0)="Exclude"),"",IF($D323=1,IF(OR(price_limit="",price_limit="No Limit"),IF(J323="Yes",1,2),IF(SUMIFS(WhatIf!$G:$G,WhatIf!$A:$A,J$1,WhatIf!$B:$B,J323)&lt;=price_limit,IF(J323="Yes",1,2),"")),""))</f>
        <v/>
      </c>
      <c r="AT323" s="73" t="str">
        <f>IF(OR(K323="",VLOOKUP(K$1,Services!$A$1:$B$19,2,0)="Exclude"),"",IF($D323=1,IF(OR(price_limit="",price_limit="No Limit"),IF(K323="Yes",1,2),IF(SUMIFS(WhatIf!$G:$G,WhatIf!$A:$A,K$1,WhatIf!$B:$B,K323)&lt;=price_limit,IF(K323="Yes",1,2),"")),""))</f>
        <v/>
      </c>
      <c r="AU323" s="73" t="str">
        <f>IF(OR(L323="",VLOOKUP(L$1,Services!$A$1:$B$19,2,0)="Exclude"),"",IF($D323=1,IF(OR(price_limit="",price_limit="No Limit"),IF(L323="Yes",1,2),IF(SUMIFS(WhatIf!$G:$G,WhatIf!$A:$A,L$1,WhatIf!$B:$B,L323)&lt;=price_limit,IF(L323="Yes",1,2),"")),""))</f>
        <v/>
      </c>
      <c r="AV323" s="73" t="str">
        <f>IF(OR(M323="",VLOOKUP(M$1,Services!$A$1:$B$19,2,0)="Exclude"),"",IF($D323=1,IF(OR(price_limit="",price_limit="No Limit"),IF(M323="Yes",1,2),IF(SUMIFS(WhatIf!$G:$G,WhatIf!$A:$A,M$1,WhatIf!$B:$B,M323)&lt;=price_limit,IF(M323="Yes",1,2),"")),""))</f>
        <v/>
      </c>
      <c r="AW323" s="73" t="str">
        <f>IF(OR(N323="",VLOOKUP(N$1,Services!$A$1:$B$19,2,0)="Exclude"),"",IF($D323=1,IF(OR(price_limit="",price_limit="No Limit"),IF(N323="Yes",1,2),IF(SUMIFS(WhatIf!$G:$G,WhatIf!$A:$A,N$1,WhatIf!$B:$B,N323)&lt;=price_limit,IF(N323="Yes",1,2),"")),""))</f>
        <v/>
      </c>
      <c r="AX323" s="73" t="str">
        <f>IF(OR(O323="",VLOOKUP(O$1,Services!$A$1:$B$19,2,0)="Exclude"),"",IF($D323=1,IF(OR(price_limit="",price_limit="No Limit"),IF(O323="Yes",1,2),IF(SUMIFS(WhatIf!$G:$G,WhatIf!$A:$A,O$1,WhatIf!$B:$B,O323)&lt;=price_limit,IF(O323="Yes",1,2),"")),""))</f>
        <v/>
      </c>
      <c r="AY323" s="73" t="str">
        <f>IF(OR(P323="",VLOOKUP(P$1,Services!$A$1:$B$19,2,0)="Exclude"),"",IF($D323=1,IF(OR(price_limit="",price_limit="No Limit"),IF(P323="Yes",1,2),IF(SUMIFS(WhatIf!$G:$G,WhatIf!$A:$A,P$1,WhatIf!$B:$B,P323)&lt;=price_limit,IF(P323="Yes",1,2),"")),""))</f>
        <v/>
      </c>
      <c r="AZ323" s="73" t="str">
        <f>IF(OR(Q323="",VLOOKUP(Q$1,Services!$A$1:$B$19,2,0)="Exclude"),"",IF($D323=1,IF(OR(price_limit="",price_limit="No Limit"),IF(Q323="Yes",1,2),IF(SUMIFS(WhatIf!$G:$G,WhatIf!$A:$A,Q$1,WhatIf!$B:$B,Q323)&lt;=price_limit,IF(Q323="Yes",1,2),"")),""))</f>
        <v/>
      </c>
      <c r="BA323" s="73" t="str">
        <f>IF(OR(R323="",VLOOKUP(R$1,Services!$A$1:$B$19,2,0)="Exclude"),"",IF($D323=1,IF(OR(price_limit="",price_limit="No Limit"),IF(R323="Yes",1,2),IF(SUMIFS(WhatIf!$G:$G,WhatIf!$A:$A,R$1,WhatIf!$B:$B,R323)&lt;=price_limit,IF(R323="Yes",1,2),"")),""))</f>
        <v/>
      </c>
      <c r="BB323" s="73" t="str">
        <f>IF(OR(S323="",VLOOKUP(S$1,Services!$A$1:$B$19,2,0)="Exclude"),"",IF($D323=1,IF(OR(price_limit="",price_limit="No Limit"),IF(S323="Yes",1,2),IF(SUMIFS(WhatIf!$G:$G,WhatIf!$A:$A,S$1,WhatIf!$B:$B,S323)&lt;=price_limit,IF(S323="Yes",1,2),"")),""))</f>
        <v/>
      </c>
      <c r="BC323" s="73" t="str">
        <f>IF(OR(T323="",VLOOKUP(T$1,Services!$A$1:$B$19,2,0)="Exclude"),"",IF($D323=1,IF(OR(price_limit="",price_limit="No Limit"),IF(T323="Yes",1,2),IF(SUMIFS(WhatIf!$G:$G,WhatIf!$A:$A,T$1,WhatIf!$B:$B,T323)&lt;=price_limit,IF(T323="Yes",1,2),"")),""))</f>
        <v/>
      </c>
      <c r="BD323" s="73" t="str">
        <f>IF(OR(U323="",VLOOKUP(U$1,Services!$A$1:$B$19,2,0)="Exclude"),"",IF($D323=1,IF(OR(price_limit="",price_limit="No Limit"),IF(U323="Yes",1,2),IF(SUMIFS(WhatIf!$G:$G,WhatIf!$A:$A,U$1,WhatIf!$B:$B,U323)&lt;=price_limit,IF(U323="Yes",1,2),"")),""))</f>
        <v/>
      </c>
      <c r="BE323" s="3">
        <f t="shared" si="24"/>
        <v>0</v>
      </c>
      <c r="BF323" s="3">
        <f t="shared" si="25"/>
        <v>0</v>
      </c>
      <c r="BG323" s="3">
        <f>IF(MID(highlight_pick,1,1)="#",IF(INDEX(Analysis!$C$7:$E$7,1,VALUE(MID(highlight_pick,2,1)))&lt;&gt;"",IF(INDEX($A323:$BI323,1,MATCH(INDEX(Analysis!$C$7:$E$7,1,VALUE(MID(highlight_pick,2,1))),$1:$1,0))="",0,IF(INDEX($A323:$BI323,1,MATCH(INDEX(Analysis!$C$7:$E$7,1,VALUE(MID(highlight_pick,2,1))),$1:$1,0))="Yes",1,IF(ISNUMBER(SEARCH(INDEX($A323:$BI323,1,MATCH(INDEX(Analysis!$C$7:$E$7,1,VALUE(MID(highlight_pick,2,1))),$1:$1,0)),INDEX(Analysis!$C$9:$E$9,1,VALUE(MID(highlight_pick,2,1))))),2,0))),0),0)</f>
        <v>0</v>
      </c>
      <c r="BH323" s="3">
        <f>IF(MID(highlight_pick,1,1)="#",IF(INDEX(Analysis!$C$10:$E$10,1,VALUE(MID(highlight_pick,2,1)))&lt;&gt;"",IF(INDEX($A323:$BI323,1,MATCH(INDEX(Analysis!$C$10:$E$10,1,VALUE(MID(highlight_pick,2,1))),$1:$1,0))="",0,IF(INDEX($A323:$BI323,1,MATCH(INDEX(Analysis!$C$10:$E$10,1,VALUE(MID(highlight_pick,2,1))),$1:$1,0))="Yes",1,IF(ISNUMBER(SEARCH(INDEX($A323:$BI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row>
    <row r="324" spans="1:61" x14ac:dyDescent="0.3">
      <c r="A324" s="19" t="s">
        <v>654</v>
      </c>
      <c r="C324" s="4" t="s">
        <v>482</v>
      </c>
      <c r="D324" s="3" t="str">
        <f t="shared" ca="1" si="22"/>
        <v/>
      </c>
      <c r="F324" s="5" t="s">
        <v>558</v>
      </c>
      <c r="G324" s="5" t="s">
        <v>558</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23"/>
        <v/>
      </c>
      <c r="AN324" s="73" t="str">
        <f>IF(OR(E324="",VLOOKUP(E$1,Services!$A$1:$B$19,2,0)="Exclude"),"",IF($D324=1,IF(OR(price_limit="",price_limit="No Limit"),IF(E324="Yes",1,2),IF(SUMIFS(WhatIf!$G:$G,WhatIf!$A:$A,E$1,WhatIf!$B:$B,E324)&lt;=price_limit,IF(E324="Yes",1,2),"")),""))</f>
        <v/>
      </c>
      <c r="AO324" s="73" t="str">
        <f ca="1">IF(OR(F324="",VLOOKUP(F$1,Services!$A$1:$B$19,2,0)="Exclude"),"",IF($D324=1,IF(OR(price_limit="",price_limit="No Limit"),IF(F324="Yes",1,2),IF(SUMIFS(WhatIf!$G:$G,WhatIf!$A:$A,F$1,WhatIf!$B:$B,F324)&lt;=price_limit,IF(F324="Yes",1,2),"")),""))</f>
        <v/>
      </c>
      <c r="AP324" s="73" t="str">
        <f ca="1">IF(OR(G324="",VLOOKUP(G$1,Services!$A$1:$B$19,2,0)="Exclude"),"",IF($D324=1,IF(OR(price_limit="",price_limit="No Limit"),IF(G324="Yes",1,2),IF(SUMIFS(WhatIf!$G:$G,WhatIf!$A:$A,G$1,WhatIf!$B:$B,G324)&lt;=price_limit,IF(G324="Yes",1,2),"")),""))</f>
        <v/>
      </c>
      <c r="AQ324" s="73" t="str">
        <f>IF(OR(H324="",VLOOKUP(H$1,Services!$A$1:$B$19,2,0)="Exclude"),"",IF($D324=1,IF(OR(price_limit="",price_limit="No Limit"),IF(H324="Yes",1,2),IF(SUMIFS(WhatIf!$G:$G,WhatIf!$A:$A,H$1,WhatIf!$B:$B,H324)&lt;=price_limit,IF(H324="Yes",1,2),"")),""))</f>
        <v/>
      </c>
      <c r="AR324" s="73" t="str">
        <f>IF(OR(I324="",VLOOKUP(I$1,Services!$A$1:$B$19,2,0)="Exclude"),"",IF($D324=1,IF(OR(price_limit="",price_limit="No Limit"),IF(I324="Yes",1,2),IF(SUMIFS(WhatIf!$G:$G,WhatIf!$A:$A,I$1,WhatIf!$B:$B,I324)&lt;=price_limit,IF(I324="Yes",1,2),"")),""))</f>
        <v/>
      </c>
      <c r="AS324" s="73" t="str">
        <f>IF(OR(J324="",VLOOKUP(J$1,Services!$A$1:$B$19,2,0)="Exclude"),"",IF($D324=1,IF(OR(price_limit="",price_limit="No Limit"),IF(J324="Yes",1,2),IF(SUMIFS(WhatIf!$G:$G,WhatIf!$A:$A,J$1,WhatIf!$B:$B,J324)&lt;=price_limit,IF(J324="Yes",1,2),"")),""))</f>
        <v/>
      </c>
      <c r="AT324" s="73" t="str">
        <f>IF(OR(K324="",VLOOKUP(K$1,Services!$A$1:$B$19,2,0)="Exclude"),"",IF($D324=1,IF(OR(price_limit="",price_limit="No Limit"),IF(K324="Yes",1,2),IF(SUMIFS(WhatIf!$G:$G,WhatIf!$A:$A,K$1,WhatIf!$B:$B,K324)&lt;=price_limit,IF(K324="Yes",1,2),"")),""))</f>
        <v/>
      </c>
      <c r="AU324" s="73" t="str">
        <f>IF(OR(L324="",VLOOKUP(L$1,Services!$A$1:$B$19,2,0)="Exclude"),"",IF($D324=1,IF(OR(price_limit="",price_limit="No Limit"),IF(L324="Yes",1,2),IF(SUMIFS(WhatIf!$G:$G,WhatIf!$A:$A,L$1,WhatIf!$B:$B,L324)&lt;=price_limit,IF(L324="Yes",1,2),"")),""))</f>
        <v/>
      </c>
      <c r="AV324" s="73" t="str">
        <f>IF(OR(M324="",VLOOKUP(M$1,Services!$A$1:$B$19,2,0)="Exclude"),"",IF($D324=1,IF(OR(price_limit="",price_limit="No Limit"),IF(M324="Yes",1,2),IF(SUMIFS(WhatIf!$G:$G,WhatIf!$A:$A,M$1,WhatIf!$B:$B,M324)&lt;=price_limit,IF(M324="Yes",1,2),"")),""))</f>
        <v/>
      </c>
      <c r="AW324" s="73" t="str">
        <f>IF(OR(N324="",VLOOKUP(N$1,Services!$A$1:$B$19,2,0)="Exclude"),"",IF($D324=1,IF(OR(price_limit="",price_limit="No Limit"),IF(N324="Yes",1,2),IF(SUMIFS(WhatIf!$G:$G,WhatIf!$A:$A,N$1,WhatIf!$B:$B,N324)&lt;=price_limit,IF(N324="Yes",1,2),"")),""))</f>
        <v/>
      </c>
      <c r="AX324" s="73" t="str">
        <f>IF(OR(O324="",VLOOKUP(O$1,Services!$A$1:$B$19,2,0)="Exclude"),"",IF($D324=1,IF(OR(price_limit="",price_limit="No Limit"),IF(O324="Yes",1,2),IF(SUMIFS(WhatIf!$G:$G,WhatIf!$A:$A,O$1,WhatIf!$B:$B,O324)&lt;=price_limit,IF(O324="Yes",1,2),"")),""))</f>
        <v/>
      </c>
      <c r="AY324" s="73" t="str">
        <f>IF(OR(P324="",VLOOKUP(P$1,Services!$A$1:$B$19,2,0)="Exclude"),"",IF($D324=1,IF(OR(price_limit="",price_limit="No Limit"),IF(P324="Yes",1,2),IF(SUMIFS(WhatIf!$G:$G,WhatIf!$A:$A,P$1,WhatIf!$B:$B,P324)&lt;=price_limit,IF(P324="Yes",1,2),"")),""))</f>
        <v/>
      </c>
      <c r="AZ324" s="73" t="str">
        <f>IF(OR(Q324="",VLOOKUP(Q$1,Services!$A$1:$B$19,2,0)="Exclude"),"",IF($D324=1,IF(OR(price_limit="",price_limit="No Limit"),IF(Q324="Yes",1,2),IF(SUMIFS(WhatIf!$G:$G,WhatIf!$A:$A,Q$1,WhatIf!$B:$B,Q324)&lt;=price_limit,IF(Q324="Yes",1,2),"")),""))</f>
        <v/>
      </c>
      <c r="BA324" s="73" t="str">
        <f>IF(OR(R324="",VLOOKUP(R$1,Services!$A$1:$B$19,2,0)="Exclude"),"",IF($D324=1,IF(OR(price_limit="",price_limit="No Limit"),IF(R324="Yes",1,2),IF(SUMIFS(WhatIf!$G:$G,WhatIf!$A:$A,R$1,WhatIf!$B:$B,R324)&lt;=price_limit,IF(R324="Yes",1,2),"")),""))</f>
        <v/>
      </c>
      <c r="BB324" s="73" t="str">
        <f>IF(OR(S324="",VLOOKUP(S$1,Services!$A$1:$B$19,2,0)="Exclude"),"",IF($D324=1,IF(OR(price_limit="",price_limit="No Limit"),IF(S324="Yes",1,2),IF(SUMIFS(WhatIf!$G:$G,WhatIf!$A:$A,S$1,WhatIf!$B:$B,S324)&lt;=price_limit,IF(S324="Yes",1,2),"")),""))</f>
        <v/>
      </c>
      <c r="BC324" s="73" t="str">
        <f>IF(OR(T324="",VLOOKUP(T$1,Services!$A$1:$B$19,2,0)="Exclude"),"",IF($D324=1,IF(OR(price_limit="",price_limit="No Limit"),IF(T324="Yes",1,2),IF(SUMIFS(WhatIf!$G:$G,WhatIf!$A:$A,T$1,WhatIf!$B:$B,T324)&lt;=price_limit,IF(T324="Yes",1,2),"")),""))</f>
        <v/>
      </c>
      <c r="BD324" s="73" t="str">
        <f>IF(OR(U324="",VLOOKUP(U$1,Services!$A$1:$B$19,2,0)="Exclude"),"",IF($D324=1,IF(OR(price_limit="",price_limit="No Limit"),IF(U324="Yes",1,2),IF(SUMIFS(WhatIf!$G:$G,WhatIf!$A:$A,U$1,WhatIf!$B:$B,U324)&lt;=price_limit,IF(U324="Yes",1,2),"")),""))</f>
        <v/>
      </c>
      <c r="BE324" s="3">
        <f t="shared" si="24"/>
        <v>0</v>
      </c>
      <c r="BF324" s="3">
        <f t="shared" si="25"/>
        <v>0</v>
      </c>
      <c r="BG324" s="3">
        <f>IF(MID(highlight_pick,1,1)="#",IF(INDEX(Analysis!$C$7:$E$7,1,VALUE(MID(highlight_pick,2,1)))&lt;&gt;"",IF(INDEX($A324:$BI324,1,MATCH(INDEX(Analysis!$C$7:$E$7,1,VALUE(MID(highlight_pick,2,1))),$1:$1,0))="",0,IF(INDEX($A324:$BI324,1,MATCH(INDEX(Analysis!$C$7:$E$7,1,VALUE(MID(highlight_pick,2,1))),$1:$1,0))="Yes",1,IF(ISNUMBER(SEARCH(INDEX($A324:$BI324,1,MATCH(INDEX(Analysis!$C$7:$E$7,1,VALUE(MID(highlight_pick,2,1))),$1:$1,0)),INDEX(Analysis!$C$9:$E$9,1,VALUE(MID(highlight_pick,2,1))))),2,0))),0),0)</f>
        <v>0</v>
      </c>
      <c r="BH324" s="3">
        <f>IF(MID(highlight_pick,1,1)="#",IF(INDEX(Analysis!$C$10:$E$10,1,VALUE(MID(highlight_pick,2,1)))&lt;&gt;"",IF(INDEX($A324:$BI324,1,MATCH(INDEX(Analysis!$C$10:$E$10,1,VALUE(MID(highlight_pick,2,1))),$1:$1,0))="",0,IF(INDEX($A324:$BI324,1,MATCH(INDEX(Analysis!$C$10:$E$10,1,VALUE(MID(highlight_pick,2,1))),$1:$1,0))="Yes",1,IF(ISNUMBER(SEARCH(INDEX($A324:$BI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row>
    <row r="325" spans="1:61" ht="24.9" x14ac:dyDescent="0.3">
      <c r="A325" s="19" t="s">
        <v>140</v>
      </c>
      <c r="B325" s="4" t="s">
        <v>247</v>
      </c>
      <c r="C325" s="4" t="s">
        <v>291</v>
      </c>
      <c r="D325" s="3" t="str">
        <f t="shared" ca="1" si="22"/>
        <v/>
      </c>
      <c r="F325" s="5" t="s">
        <v>533</v>
      </c>
      <c r="G325" s="5" t="s">
        <v>533</v>
      </c>
      <c r="J325" s="5" t="s">
        <v>1</v>
      </c>
      <c r="K325" s="5" t="s">
        <v>1</v>
      </c>
      <c r="L325" s="5" t="s">
        <v>1</v>
      </c>
      <c r="M325" s="5" t="s">
        <v>1</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23"/>
        <v/>
      </c>
      <c r="AN325" s="73" t="str">
        <f>IF(OR(E325="",VLOOKUP(E$1,Services!$A$1:$B$19,2,0)="Exclude"),"",IF($D325=1,IF(OR(price_limit="",price_limit="No Limit"),IF(E325="Yes",1,2),IF(SUMIFS(WhatIf!$G:$G,WhatIf!$A:$A,E$1,WhatIf!$B:$B,E325)&lt;=price_limit,IF(E325="Yes",1,2),"")),""))</f>
        <v/>
      </c>
      <c r="AO325" s="73" t="str">
        <f ca="1">IF(OR(F325="",VLOOKUP(F$1,Services!$A$1:$B$19,2,0)="Exclude"),"",IF($D325=1,IF(OR(price_limit="",price_limit="No Limit"),IF(F325="Yes",1,2),IF(SUMIFS(WhatIf!$G:$G,WhatIf!$A:$A,F$1,WhatIf!$B:$B,F325)&lt;=price_limit,IF(F325="Yes",1,2),"")),""))</f>
        <v/>
      </c>
      <c r="AP325" s="73" t="str">
        <f ca="1">IF(OR(G325="",VLOOKUP(G$1,Services!$A$1:$B$19,2,0)="Exclude"),"",IF($D325=1,IF(OR(price_limit="",price_limit="No Limit"),IF(G325="Yes",1,2),IF(SUMIFS(WhatIf!$G:$G,WhatIf!$A:$A,G$1,WhatIf!$B:$B,G325)&lt;=price_limit,IF(G325="Yes",1,2),"")),""))</f>
        <v/>
      </c>
      <c r="AQ325" s="73" t="str">
        <f>IF(OR(H325="",VLOOKUP(H$1,Services!$A$1:$B$19,2,0)="Exclude"),"",IF($D325=1,IF(OR(price_limit="",price_limit="No Limit"),IF(H325="Yes",1,2),IF(SUMIFS(WhatIf!$G:$G,WhatIf!$A:$A,H$1,WhatIf!$B:$B,H325)&lt;=price_limit,IF(H325="Yes",1,2),"")),""))</f>
        <v/>
      </c>
      <c r="AR325" s="73" t="str">
        <f>IF(OR(I325="",VLOOKUP(I$1,Services!$A$1:$B$19,2,0)="Exclude"),"",IF($D325=1,IF(OR(price_limit="",price_limit="No Limit"),IF(I325="Yes",1,2),IF(SUMIFS(WhatIf!$G:$G,WhatIf!$A:$A,I$1,WhatIf!$B:$B,I325)&lt;=price_limit,IF(I325="Yes",1,2),"")),""))</f>
        <v/>
      </c>
      <c r="AS325" s="73" t="str">
        <f ca="1">IF(OR(J325="",VLOOKUP(J$1,Services!$A$1:$B$19,2,0)="Exclude"),"",IF($D325=1,IF(OR(price_limit="",price_limit="No Limit"),IF(J325="Yes",1,2),IF(SUMIFS(WhatIf!$G:$G,WhatIf!$A:$A,J$1,WhatIf!$B:$B,J325)&lt;=price_limit,IF(J325="Yes",1,2),"")),""))</f>
        <v/>
      </c>
      <c r="AT325" s="73" t="str">
        <f ca="1">IF(OR(K325="",VLOOKUP(K$1,Services!$A$1:$B$19,2,0)="Exclude"),"",IF($D325=1,IF(OR(price_limit="",price_limit="No Limit"),IF(K325="Yes",1,2),IF(SUMIFS(WhatIf!$G:$G,WhatIf!$A:$A,K$1,WhatIf!$B:$B,K325)&lt;=price_limit,IF(K325="Yes",1,2),"")),""))</f>
        <v/>
      </c>
      <c r="AU325" s="73" t="str">
        <f ca="1">IF(OR(L325="",VLOOKUP(L$1,Services!$A$1:$B$19,2,0)="Exclude"),"",IF($D325=1,IF(OR(price_limit="",price_limit="No Limit"),IF(L325="Yes",1,2),IF(SUMIFS(WhatIf!$G:$G,WhatIf!$A:$A,L$1,WhatIf!$B:$B,L325)&lt;=price_limit,IF(L325="Yes",1,2),"")),""))</f>
        <v/>
      </c>
      <c r="AV325" s="73" t="str">
        <f ca="1">IF(OR(M325="",VLOOKUP(M$1,Services!$A$1:$B$19,2,0)="Exclude"),"",IF($D325=1,IF(OR(price_limit="",price_limit="No Limit"),IF(M325="Yes",1,2),IF(SUMIFS(WhatIf!$G:$G,WhatIf!$A:$A,M$1,WhatIf!$B:$B,M325)&lt;=price_limit,IF(M325="Yes",1,2),"")),""))</f>
        <v/>
      </c>
      <c r="AW325" s="73" t="str">
        <f>IF(OR(N325="",VLOOKUP(N$1,Services!$A$1:$B$19,2,0)="Exclude"),"",IF($D325=1,IF(OR(price_limit="",price_limit="No Limit"),IF(N325="Yes",1,2),IF(SUMIFS(WhatIf!$G:$G,WhatIf!$A:$A,N$1,WhatIf!$B:$B,N325)&lt;=price_limit,IF(N325="Yes",1,2),"")),""))</f>
        <v/>
      </c>
      <c r="AX325" s="73" t="str">
        <f>IF(OR(O325="",VLOOKUP(O$1,Services!$A$1:$B$19,2,0)="Exclude"),"",IF($D325=1,IF(OR(price_limit="",price_limit="No Limit"),IF(O325="Yes",1,2),IF(SUMIFS(WhatIf!$G:$G,WhatIf!$A:$A,O$1,WhatIf!$B:$B,O325)&lt;=price_limit,IF(O325="Yes",1,2),"")),""))</f>
        <v/>
      </c>
      <c r="AY325" s="73" t="str">
        <f>IF(OR(P325="",VLOOKUP(P$1,Services!$A$1:$B$19,2,0)="Exclude"),"",IF($D325=1,IF(OR(price_limit="",price_limit="No Limit"),IF(P325="Yes",1,2),IF(SUMIFS(WhatIf!$G:$G,WhatIf!$A:$A,P$1,WhatIf!$B:$B,P325)&lt;=price_limit,IF(P325="Yes",1,2),"")),""))</f>
        <v/>
      </c>
      <c r="AZ325" s="73" t="str">
        <f>IF(OR(Q325="",VLOOKUP(Q$1,Services!$A$1:$B$19,2,0)="Exclude"),"",IF($D325=1,IF(OR(price_limit="",price_limit="No Limit"),IF(Q325="Yes",1,2),IF(SUMIFS(WhatIf!$G:$G,WhatIf!$A:$A,Q$1,WhatIf!$B:$B,Q325)&lt;=price_limit,IF(Q325="Yes",1,2),"")),""))</f>
        <v/>
      </c>
      <c r="BA325" s="73" t="str">
        <f>IF(OR(R325="",VLOOKUP(R$1,Services!$A$1:$B$19,2,0)="Exclude"),"",IF($D325=1,IF(OR(price_limit="",price_limit="No Limit"),IF(R325="Yes",1,2),IF(SUMIFS(WhatIf!$G:$G,WhatIf!$A:$A,R$1,WhatIf!$B:$B,R325)&lt;=price_limit,IF(R325="Yes",1,2),"")),""))</f>
        <v/>
      </c>
      <c r="BB325" s="73" t="str">
        <f>IF(OR(S325="",VLOOKUP(S$1,Services!$A$1:$B$19,2,0)="Exclude"),"",IF($D325=1,IF(OR(price_limit="",price_limit="No Limit"),IF(S325="Yes",1,2),IF(SUMIFS(WhatIf!$G:$G,WhatIf!$A:$A,S$1,WhatIf!$B:$B,S325)&lt;=price_limit,IF(S325="Yes",1,2),"")),""))</f>
        <v/>
      </c>
      <c r="BC325" s="73" t="str">
        <f>IF(OR(T325="",VLOOKUP(T$1,Services!$A$1:$B$19,2,0)="Exclude"),"",IF($D325=1,IF(OR(price_limit="",price_limit="No Limit"),IF(T325="Yes",1,2),IF(SUMIFS(WhatIf!$G:$G,WhatIf!$A:$A,T$1,WhatIf!$B:$B,T325)&lt;=price_limit,IF(T325="Yes",1,2),"")),""))</f>
        <v/>
      </c>
      <c r="BD325" s="73" t="str">
        <f>IF(OR(U325="",VLOOKUP(U$1,Services!$A$1:$B$19,2,0)="Exclude"),"",IF($D325=1,IF(OR(price_limit="",price_limit="No Limit"),IF(U325="Yes",1,2),IF(SUMIFS(WhatIf!$G:$G,WhatIf!$A:$A,U$1,WhatIf!$B:$B,U325)&lt;=price_limit,IF(U325="Yes",1,2),"")),""))</f>
        <v/>
      </c>
      <c r="BE325" s="3">
        <f t="shared" si="24"/>
        <v>0</v>
      </c>
      <c r="BF325" s="3">
        <f t="shared" si="25"/>
        <v>0</v>
      </c>
      <c r="BG325" s="3">
        <f>IF(MID(highlight_pick,1,1)="#",IF(INDEX(Analysis!$C$7:$E$7,1,VALUE(MID(highlight_pick,2,1)))&lt;&gt;"",IF(INDEX($A325:$BI325,1,MATCH(INDEX(Analysis!$C$7:$E$7,1,VALUE(MID(highlight_pick,2,1))),$1:$1,0))="",0,IF(INDEX($A325:$BI325,1,MATCH(INDEX(Analysis!$C$7:$E$7,1,VALUE(MID(highlight_pick,2,1))),$1:$1,0))="Yes",1,IF(ISNUMBER(SEARCH(INDEX($A325:$BI325,1,MATCH(INDEX(Analysis!$C$7:$E$7,1,VALUE(MID(highlight_pick,2,1))),$1:$1,0)),INDEX(Analysis!$C$9:$E$9,1,VALUE(MID(highlight_pick,2,1))))),2,0))),0),0)</f>
        <v>0</v>
      </c>
      <c r="BH325" s="3">
        <f>IF(MID(highlight_pick,1,1)="#",IF(INDEX(Analysis!$C$10:$E$10,1,VALUE(MID(highlight_pick,2,1)))&lt;&gt;"",IF(INDEX($A325:$BI325,1,MATCH(INDEX(Analysis!$C$10:$E$10,1,VALUE(MID(highlight_pick,2,1))),$1:$1,0))="",0,IF(INDEX($A325:$BI325,1,MATCH(INDEX(Analysis!$C$10:$E$10,1,VALUE(MID(highlight_pick,2,1))),$1:$1,0))="Yes",1,IF(ISNUMBER(SEARCH(INDEX($A325:$BI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row>
    <row r="326" spans="1:61" ht="24.9" x14ac:dyDescent="0.3">
      <c r="A326" s="19" t="s">
        <v>141</v>
      </c>
      <c r="B326" s="4" t="s">
        <v>247</v>
      </c>
      <c r="C326" s="4" t="s">
        <v>479</v>
      </c>
      <c r="D326" s="3" t="str">
        <f t="shared" ca="1" si="22"/>
        <v/>
      </c>
      <c r="E326" s="5" t="s">
        <v>1</v>
      </c>
      <c r="F326" s="5" t="s">
        <v>529</v>
      </c>
      <c r="G326" s="5" t="s">
        <v>529</v>
      </c>
      <c r="H326" s="6" t="s">
        <v>1</v>
      </c>
      <c r="I326" s="6" t="s">
        <v>1</v>
      </c>
      <c r="L326" s="5" t="s">
        <v>1</v>
      </c>
      <c r="M326" s="5" t="s">
        <v>1</v>
      </c>
      <c r="R326" s="5" t="s">
        <v>856</v>
      </c>
      <c r="S326" s="5" t="s">
        <v>1</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23"/>
        <v/>
      </c>
      <c r="AN326" s="73" t="str">
        <f ca="1">IF(OR(E326="",VLOOKUP(E$1,Services!$A$1:$B$19,2,0)="Exclude"),"",IF($D326=1,IF(OR(price_limit="",price_limit="No Limit"),IF(E326="Yes",1,2),IF(SUMIFS(WhatIf!$G:$G,WhatIf!$A:$A,E$1,WhatIf!$B:$B,E326)&lt;=price_limit,IF(E326="Yes",1,2),"")),""))</f>
        <v/>
      </c>
      <c r="AO326" s="73" t="str">
        <f ca="1">IF(OR(F326="",VLOOKUP(F$1,Services!$A$1:$B$19,2,0)="Exclude"),"",IF($D326=1,IF(OR(price_limit="",price_limit="No Limit"),IF(F326="Yes",1,2),IF(SUMIFS(WhatIf!$G:$G,WhatIf!$A:$A,F$1,WhatIf!$B:$B,F326)&lt;=price_limit,IF(F326="Yes",1,2),"")),""))</f>
        <v/>
      </c>
      <c r="AP326" s="73" t="str">
        <f ca="1">IF(OR(G326="",VLOOKUP(G$1,Services!$A$1:$B$19,2,0)="Exclude"),"",IF($D326=1,IF(OR(price_limit="",price_limit="No Limit"),IF(G326="Yes",1,2),IF(SUMIFS(WhatIf!$G:$G,WhatIf!$A:$A,G$1,WhatIf!$B:$B,G326)&lt;=price_limit,IF(G326="Yes",1,2),"")),""))</f>
        <v/>
      </c>
      <c r="AQ326" s="73" t="str">
        <f ca="1">IF(OR(H326="",VLOOKUP(H$1,Services!$A$1:$B$19,2,0)="Exclude"),"",IF($D326=1,IF(OR(price_limit="",price_limit="No Limit"),IF(H326="Yes",1,2),IF(SUMIFS(WhatIf!$G:$G,WhatIf!$A:$A,H$1,WhatIf!$B:$B,H326)&lt;=price_limit,IF(H326="Yes",1,2),"")),""))</f>
        <v/>
      </c>
      <c r="AR326" s="73" t="str">
        <f ca="1">IF(OR(I326="",VLOOKUP(I$1,Services!$A$1:$B$19,2,0)="Exclude"),"",IF($D326=1,IF(OR(price_limit="",price_limit="No Limit"),IF(I326="Yes",1,2),IF(SUMIFS(WhatIf!$G:$G,WhatIf!$A:$A,I$1,WhatIf!$B:$B,I326)&lt;=price_limit,IF(I326="Yes",1,2),"")),""))</f>
        <v/>
      </c>
      <c r="AS326" s="73" t="str">
        <f>IF(OR(J326="",VLOOKUP(J$1,Services!$A$1:$B$19,2,0)="Exclude"),"",IF($D326=1,IF(OR(price_limit="",price_limit="No Limit"),IF(J326="Yes",1,2),IF(SUMIFS(WhatIf!$G:$G,WhatIf!$A:$A,J$1,WhatIf!$B:$B,J326)&lt;=price_limit,IF(J326="Yes",1,2),"")),""))</f>
        <v/>
      </c>
      <c r="AT326" s="73" t="str">
        <f>IF(OR(K326="",VLOOKUP(K$1,Services!$A$1:$B$19,2,0)="Exclude"),"",IF($D326=1,IF(OR(price_limit="",price_limit="No Limit"),IF(K326="Yes",1,2),IF(SUMIFS(WhatIf!$G:$G,WhatIf!$A:$A,K$1,WhatIf!$B:$B,K326)&lt;=price_limit,IF(K326="Yes",1,2),"")),""))</f>
        <v/>
      </c>
      <c r="AU326" s="73" t="str">
        <f ca="1">IF(OR(L326="",VLOOKUP(L$1,Services!$A$1:$B$19,2,0)="Exclude"),"",IF($D326=1,IF(OR(price_limit="",price_limit="No Limit"),IF(L326="Yes",1,2),IF(SUMIFS(WhatIf!$G:$G,WhatIf!$A:$A,L$1,WhatIf!$B:$B,L326)&lt;=price_limit,IF(L326="Yes",1,2),"")),""))</f>
        <v/>
      </c>
      <c r="AV326" s="73" t="str">
        <f ca="1">IF(OR(M326="",VLOOKUP(M$1,Services!$A$1:$B$19,2,0)="Exclude"),"",IF($D326=1,IF(OR(price_limit="",price_limit="No Limit"),IF(M326="Yes",1,2),IF(SUMIFS(WhatIf!$G:$G,WhatIf!$A:$A,M$1,WhatIf!$B:$B,M326)&lt;=price_limit,IF(M326="Yes",1,2),"")),""))</f>
        <v/>
      </c>
      <c r="AW326" s="73" t="str">
        <f>IF(OR(N326="",VLOOKUP(N$1,Services!$A$1:$B$19,2,0)="Exclude"),"",IF($D326=1,IF(OR(price_limit="",price_limit="No Limit"),IF(N326="Yes",1,2),IF(SUMIFS(WhatIf!$G:$G,WhatIf!$A:$A,N$1,WhatIf!$B:$B,N326)&lt;=price_limit,IF(N326="Yes",1,2),"")),""))</f>
        <v/>
      </c>
      <c r="AX326" s="73" t="str">
        <f>IF(OR(O326="",VLOOKUP(O$1,Services!$A$1:$B$19,2,0)="Exclude"),"",IF($D326=1,IF(OR(price_limit="",price_limit="No Limit"),IF(O326="Yes",1,2),IF(SUMIFS(WhatIf!$G:$G,WhatIf!$A:$A,O$1,WhatIf!$B:$B,O326)&lt;=price_limit,IF(O326="Yes",1,2),"")),""))</f>
        <v/>
      </c>
      <c r="AY326" s="73" t="str">
        <f>IF(OR(P326="",VLOOKUP(P$1,Services!$A$1:$B$19,2,0)="Exclude"),"",IF($D326=1,IF(OR(price_limit="",price_limit="No Limit"),IF(P326="Yes",1,2),IF(SUMIFS(WhatIf!$G:$G,WhatIf!$A:$A,P$1,WhatIf!$B:$B,P326)&lt;=price_limit,IF(P326="Yes",1,2),"")),""))</f>
        <v/>
      </c>
      <c r="AZ326" s="73" t="str">
        <f>IF(OR(Q326="",VLOOKUP(Q$1,Services!$A$1:$B$19,2,0)="Exclude"),"",IF($D326=1,IF(OR(price_limit="",price_limit="No Limit"),IF(Q326="Yes",1,2),IF(SUMIFS(WhatIf!$G:$G,WhatIf!$A:$A,Q$1,WhatIf!$B:$B,Q326)&lt;=price_limit,IF(Q326="Yes",1,2),"")),""))</f>
        <v/>
      </c>
      <c r="BA326" s="73" t="str">
        <f ca="1">IF(OR(R326="",VLOOKUP(R$1,Services!$A$1:$B$19,2,0)="Exclude"),"",IF($D326=1,IF(OR(price_limit="",price_limit="No Limit"),IF(R326="Yes",1,2),IF(SUMIFS(WhatIf!$G:$G,WhatIf!$A:$A,R$1,WhatIf!$B:$B,R326)&lt;=price_limit,IF(R326="Yes",1,2),"")),""))</f>
        <v/>
      </c>
      <c r="BB326" s="73" t="str">
        <f ca="1">IF(OR(S326="",VLOOKUP(S$1,Services!$A$1:$B$19,2,0)="Exclude"),"",IF($D326=1,IF(OR(price_limit="",price_limit="No Limit"),IF(S326="Yes",1,2),IF(SUMIFS(WhatIf!$G:$G,WhatIf!$A:$A,S$1,WhatIf!$B:$B,S326)&lt;=price_limit,IF(S326="Yes",1,2),"")),""))</f>
        <v/>
      </c>
      <c r="BC326" s="73" t="str">
        <f>IF(OR(T326="",VLOOKUP(T$1,Services!$A$1:$B$19,2,0)="Exclude"),"",IF($D326=1,IF(OR(price_limit="",price_limit="No Limit"),IF(T326="Yes",1,2),IF(SUMIFS(WhatIf!$G:$G,WhatIf!$A:$A,T$1,WhatIf!$B:$B,T326)&lt;=price_limit,IF(T326="Yes",1,2),"")),""))</f>
        <v/>
      </c>
      <c r="BD326" s="73" t="str">
        <f>IF(OR(U326="",VLOOKUP(U$1,Services!$A$1:$B$19,2,0)="Exclude"),"",IF($D326=1,IF(OR(price_limit="",price_limit="No Limit"),IF(U326="Yes",1,2),IF(SUMIFS(WhatIf!$G:$G,WhatIf!$A:$A,U$1,WhatIf!$B:$B,U326)&lt;=price_limit,IF(U326="Yes",1,2),"")),""))</f>
        <v/>
      </c>
      <c r="BE326" s="3">
        <f t="shared" si="24"/>
        <v>0</v>
      </c>
      <c r="BF326" s="3">
        <f t="shared" si="25"/>
        <v>0</v>
      </c>
      <c r="BG326" s="3">
        <f>IF(MID(highlight_pick,1,1)="#",IF(INDEX(Analysis!$C$7:$E$7,1,VALUE(MID(highlight_pick,2,1)))&lt;&gt;"",IF(INDEX($A326:$BI326,1,MATCH(INDEX(Analysis!$C$7:$E$7,1,VALUE(MID(highlight_pick,2,1))),$1:$1,0))="",0,IF(INDEX($A326:$BI326,1,MATCH(INDEX(Analysis!$C$7:$E$7,1,VALUE(MID(highlight_pick,2,1))),$1:$1,0))="Yes",1,IF(ISNUMBER(SEARCH(INDEX($A326:$BI326,1,MATCH(INDEX(Analysis!$C$7:$E$7,1,VALUE(MID(highlight_pick,2,1))),$1:$1,0)),INDEX(Analysis!$C$9:$E$9,1,VALUE(MID(highlight_pick,2,1))))),2,0))),0),0)</f>
        <v>0</v>
      </c>
      <c r="BH326" s="3">
        <f>IF(MID(highlight_pick,1,1)="#",IF(INDEX(Analysis!$C$10:$E$10,1,VALUE(MID(highlight_pick,2,1)))&lt;&gt;"",IF(INDEX($A326:$BI326,1,MATCH(INDEX(Analysis!$C$10:$E$10,1,VALUE(MID(highlight_pick,2,1))),$1:$1,0))="",0,IF(INDEX($A326:$BI326,1,MATCH(INDEX(Analysis!$C$10:$E$10,1,VALUE(MID(highlight_pick,2,1))),$1:$1,0))="Yes",1,IF(ISNUMBER(SEARCH(INDEX($A326:$BI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row>
    <row r="327" spans="1:61" ht="24.9" x14ac:dyDescent="0.3">
      <c r="A327" s="19" t="s">
        <v>142</v>
      </c>
      <c r="B327" s="4" t="s">
        <v>241</v>
      </c>
      <c r="C327" s="4" t="s">
        <v>205</v>
      </c>
      <c r="D327" s="3" t="str">
        <f t="shared" ca="1" si="22"/>
        <v/>
      </c>
      <c r="F327" s="5" t="s">
        <v>534</v>
      </c>
      <c r="G327" s="5" t="s">
        <v>534</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23"/>
        <v/>
      </c>
      <c r="AN327" s="73" t="str">
        <f>IF(OR(E327="",VLOOKUP(E$1,Services!$A$1:$B$19,2,0)="Exclude"),"",IF($D327=1,IF(OR(price_limit="",price_limit="No Limit"),IF(E327="Yes",1,2),IF(SUMIFS(WhatIf!$G:$G,WhatIf!$A:$A,E$1,WhatIf!$B:$B,E327)&lt;=price_limit,IF(E327="Yes",1,2),"")),""))</f>
        <v/>
      </c>
      <c r="AO327" s="73" t="str">
        <f ca="1">IF(OR(F327="",VLOOKUP(F$1,Services!$A$1:$B$19,2,0)="Exclude"),"",IF($D327=1,IF(OR(price_limit="",price_limit="No Limit"),IF(F327="Yes",1,2),IF(SUMIFS(WhatIf!$G:$G,WhatIf!$A:$A,F$1,WhatIf!$B:$B,F327)&lt;=price_limit,IF(F327="Yes",1,2),"")),""))</f>
        <v/>
      </c>
      <c r="AP327" s="73" t="str">
        <f ca="1">IF(OR(G327="",VLOOKUP(G$1,Services!$A$1:$B$19,2,0)="Exclude"),"",IF($D327=1,IF(OR(price_limit="",price_limit="No Limit"),IF(G327="Yes",1,2),IF(SUMIFS(WhatIf!$G:$G,WhatIf!$A:$A,G$1,WhatIf!$B:$B,G327)&lt;=price_limit,IF(G327="Yes",1,2),"")),""))</f>
        <v/>
      </c>
      <c r="AQ327" s="73" t="str">
        <f>IF(OR(H327="",VLOOKUP(H$1,Services!$A$1:$B$19,2,0)="Exclude"),"",IF($D327=1,IF(OR(price_limit="",price_limit="No Limit"),IF(H327="Yes",1,2),IF(SUMIFS(WhatIf!$G:$G,WhatIf!$A:$A,H$1,WhatIf!$B:$B,H327)&lt;=price_limit,IF(H327="Yes",1,2),"")),""))</f>
        <v/>
      </c>
      <c r="AR327" s="73" t="str">
        <f>IF(OR(I327="",VLOOKUP(I$1,Services!$A$1:$B$19,2,0)="Exclude"),"",IF($D327=1,IF(OR(price_limit="",price_limit="No Limit"),IF(I327="Yes",1,2),IF(SUMIFS(WhatIf!$G:$G,WhatIf!$A:$A,I$1,WhatIf!$B:$B,I327)&lt;=price_limit,IF(I327="Yes",1,2),"")),""))</f>
        <v/>
      </c>
      <c r="AS327" s="73" t="str">
        <f ca="1">IF(OR(J327="",VLOOKUP(J$1,Services!$A$1:$B$19,2,0)="Exclude"),"",IF($D327=1,IF(OR(price_limit="",price_limit="No Limit"),IF(J327="Yes",1,2),IF(SUMIFS(WhatIf!$G:$G,WhatIf!$A:$A,J$1,WhatIf!$B:$B,J327)&lt;=price_limit,IF(J327="Yes",1,2),"")),""))</f>
        <v/>
      </c>
      <c r="AT327" s="73" t="str">
        <f ca="1">IF(OR(K327="",VLOOKUP(K$1,Services!$A$1:$B$19,2,0)="Exclude"),"",IF($D327=1,IF(OR(price_limit="",price_limit="No Limit"),IF(K327="Yes",1,2),IF(SUMIFS(WhatIf!$G:$G,WhatIf!$A:$A,K$1,WhatIf!$B:$B,K327)&lt;=price_limit,IF(K327="Yes",1,2),"")),""))</f>
        <v/>
      </c>
      <c r="AU327" s="73" t="str">
        <f ca="1">IF(OR(L327="",VLOOKUP(L$1,Services!$A$1:$B$19,2,0)="Exclude"),"",IF($D327=1,IF(OR(price_limit="",price_limit="No Limit"),IF(L327="Yes",1,2),IF(SUMIFS(WhatIf!$G:$G,WhatIf!$A:$A,L$1,WhatIf!$B:$B,L327)&lt;=price_limit,IF(L327="Yes",1,2),"")),""))</f>
        <v/>
      </c>
      <c r="AV327" s="73" t="str">
        <f ca="1">IF(OR(M327="",VLOOKUP(M$1,Services!$A$1:$B$19,2,0)="Exclude"),"",IF($D327=1,IF(OR(price_limit="",price_limit="No Limit"),IF(M327="Yes",1,2),IF(SUMIFS(WhatIf!$G:$G,WhatIf!$A:$A,M$1,WhatIf!$B:$B,M327)&lt;=price_limit,IF(M327="Yes",1,2),"")),""))</f>
        <v/>
      </c>
      <c r="AW327" s="73" t="str">
        <f>IF(OR(N327="",VLOOKUP(N$1,Services!$A$1:$B$19,2,0)="Exclude"),"",IF($D327=1,IF(OR(price_limit="",price_limit="No Limit"),IF(N327="Yes",1,2),IF(SUMIFS(WhatIf!$G:$G,WhatIf!$A:$A,N$1,WhatIf!$B:$B,N327)&lt;=price_limit,IF(N327="Yes",1,2),"")),""))</f>
        <v/>
      </c>
      <c r="AX327" s="73" t="str">
        <f>IF(OR(O327="",VLOOKUP(O$1,Services!$A$1:$B$19,2,0)="Exclude"),"",IF($D327=1,IF(OR(price_limit="",price_limit="No Limit"),IF(O327="Yes",1,2),IF(SUMIFS(WhatIf!$G:$G,WhatIf!$A:$A,O$1,WhatIf!$B:$B,O327)&lt;=price_limit,IF(O327="Yes",1,2),"")),""))</f>
        <v/>
      </c>
      <c r="AY327" s="73" t="str">
        <f>IF(OR(P327="",VLOOKUP(P$1,Services!$A$1:$B$19,2,0)="Exclude"),"",IF($D327=1,IF(OR(price_limit="",price_limit="No Limit"),IF(P327="Yes",1,2),IF(SUMIFS(WhatIf!$G:$G,WhatIf!$A:$A,P$1,WhatIf!$B:$B,P327)&lt;=price_limit,IF(P327="Yes",1,2),"")),""))</f>
        <v/>
      </c>
      <c r="AZ327" s="73" t="str">
        <f>IF(OR(Q327="",VLOOKUP(Q$1,Services!$A$1:$B$19,2,0)="Exclude"),"",IF($D327=1,IF(OR(price_limit="",price_limit="No Limit"),IF(Q327="Yes",1,2),IF(SUMIFS(WhatIf!$G:$G,WhatIf!$A:$A,Q$1,WhatIf!$B:$B,Q327)&lt;=price_limit,IF(Q327="Yes",1,2),"")),""))</f>
        <v/>
      </c>
      <c r="BA327" s="73" t="str">
        <f>IF(OR(R327="",VLOOKUP(R$1,Services!$A$1:$B$19,2,0)="Exclude"),"",IF($D327=1,IF(OR(price_limit="",price_limit="No Limit"),IF(R327="Yes",1,2),IF(SUMIFS(WhatIf!$G:$G,WhatIf!$A:$A,R$1,WhatIf!$B:$B,R327)&lt;=price_limit,IF(R327="Yes",1,2),"")),""))</f>
        <v/>
      </c>
      <c r="BB327" s="73" t="str">
        <f>IF(OR(S327="",VLOOKUP(S$1,Services!$A$1:$B$19,2,0)="Exclude"),"",IF($D327=1,IF(OR(price_limit="",price_limit="No Limit"),IF(S327="Yes",1,2),IF(SUMIFS(WhatIf!$G:$G,WhatIf!$A:$A,S$1,WhatIf!$B:$B,S327)&lt;=price_limit,IF(S327="Yes",1,2),"")),""))</f>
        <v/>
      </c>
      <c r="BC327" s="73" t="str">
        <f>IF(OR(T327="",VLOOKUP(T$1,Services!$A$1:$B$19,2,0)="Exclude"),"",IF($D327=1,IF(OR(price_limit="",price_limit="No Limit"),IF(T327="Yes",1,2),IF(SUMIFS(WhatIf!$G:$G,WhatIf!$A:$A,T$1,WhatIf!$B:$B,T327)&lt;=price_limit,IF(T327="Yes",1,2),"")),""))</f>
        <v/>
      </c>
      <c r="BD327" s="73" t="str">
        <f>IF(OR(U327="",VLOOKUP(U$1,Services!$A$1:$B$19,2,0)="Exclude"),"",IF($D327=1,IF(OR(price_limit="",price_limit="No Limit"),IF(U327="Yes",1,2),IF(SUMIFS(WhatIf!$G:$G,WhatIf!$A:$A,U$1,WhatIf!$B:$B,U327)&lt;=price_limit,IF(U327="Yes",1,2),"")),""))</f>
        <v/>
      </c>
      <c r="BE327" s="3">
        <f t="shared" si="24"/>
        <v>0</v>
      </c>
      <c r="BF327" s="3">
        <f t="shared" si="25"/>
        <v>0</v>
      </c>
      <c r="BG327" s="3">
        <f>IF(MID(highlight_pick,1,1)="#",IF(INDEX(Analysis!$C$7:$E$7,1,VALUE(MID(highlight_pick,2,1)))&lt;&gt;"",IF(INDEX($A327:$BI327,1,MATCH(INDEX(Analysis!$C$7:$E$7,1,VALUE(MID(highlight_pick,2,1))),$1:$1,0))="",0,IF(INDEX($A327:$BI327,1,MATCH(INDEX(Analysis!$C$7:$E$7,1,VALUE(MID(highlight_pick,2,1))),$1:$1,0))="Yes",1,IF(ISNUMBER(SEARCH(INDEX($A327:$BI327,1,MATCH(INDEX(Analysis!$C$7:$E$7,1,VALUE(MID(highlight_pick,2,1))),$1:$1,0)),INDEX(Analysis!$C$9:$E$9,1,VALUE(MID(highlight_pick,2,1))))),2,0))),0),0)</f>
        <v>0</v>
      </c>
      <c r="BH327" s="3">
        <f>IF(MID(highlight_pick,1,1)="#",IF(INDEX(Analysis!$C$10:$E$10,1,VALUE(MID(highlight_pick,2,1)))&lt;&gt;"",IF(INDEX($A327:$BI327,1,MATCH(INDEX(Analysis!$C$10:$E$10,1,VALUE(MID(highlight_pick,2,1))),$1:$1,0))="",0,IF(INDEX($A327:$BI327,1,MATCH(INDEX(Analysis!$C$10:$E$10,1,VALUE(MID(highlight_pick,2,1))),$1:$1,0))="Yes",1,IF(ISNUMBER(SEARCH(INDEX($A327:$BI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row>
    <row r="328" spans="1:61" ht="24.9" x14ac:dyDescent="0.3">
      <c r="A328" s="19" t="s">
        <v>405</v>
      </c>
      <c r="B328" s="4" t="s">
        <v>247</v>
      </c>
      <c r="C328" s="4" t="s">
        <v>205</v>
      </c>
      <c r="D328" s="3" t="str">
        <f t="shared" ca="1" si="22"/>
        <v/>
      </c>
      <c r="F328" s="5" t="s">
        <v>534</v>
      </c>
      <c r="G328" s="5" t="s">
        <v>534</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23"/>
        <v/>
      </c>
      <c r="AN328" s="73" t="str">
        <f>IF(OR(E328="",VLOOKUP(E$1,Services!$A$1:$B$19,2,0)="Exclude"),"",IF($D328=1,IF(OR(price_limit="",price_limit="No Limit"),IF(E328="Yes",1,2),IF(SUMIFS(WhatIf!$G:$G,WhatIf!$A:$A,E$1,WhatIf!$B:$B,E328)&lt;=price_limit,IF(E328="Yes",1,2),"")),""))</f>
        <v/>
      </c>
      <c r="AO328" s="73" t="str">
        <f ca="1">IF(OR(F328="",VLOOKUP(F$1,Services!$A$1:$B$19,2,0)="Exclude"),"",IF($D328=1,IF(OR(price_limit="",price_limit="No Limit"),IF(F328="Yes",1,2),IF(SUMIFS(WhatIf!$G:$G,WhatIf!$A:$A,F$1,WhatIf!$B:$B,F328)&lt;=price_limit,IF(F328="Yes",1,2),"")),""))</f>
        <v/>
      </c>
      <c r="AP328" s="73" t="str">
        <f ca="1">IF(OR(G328="",VLOOKUP(G$1,Services!$A$1:$B$19,2,0)="Exclude"),"",IF($D328=1,IF(OR(price_limit="",price_limit="No Limit"),IF(G328="Yes",1,2),IF(SUMIFS(WhatIf!$G:$G,WhatIf!$A:$A,G$1,WhatIf!$B:$B,G328)&lt;=price_limit,IF(G328="Yes",1,2),"")),""))</f>
        <v/>
      </c>
      <c r="AQ328" s="73" t="str">
        <f>IF(OR(H328="",VLOOKUP(H$1,Services!$A$1:$B$19,2,0)="Exclude"),"",IF($D328=1,IF(OR(price_limit="",price_limit="No Limit"),IF(H328="Yes",1,2),IF(SUMIFS(WhatIf!$G:$G,WhatIf!$A:$A,H$1,WhatIf!$B:$B,H328)&lt;=price_limit,IF(H328="Yes",1,2),"")),""))</f>
        <v/>
      </c>
      <c r="AR328" s="73" t="str">
        <f>IF(OR(I328="",VLOOKUP(I$1,Services!$A$1:$B$19,2,0)="Exclude"),"",IF($D328=1,IF(OR(price_limit="",price_limit="No Limit"),IF(I328="Yes",1,2),IF(SUMIFS(WhatIf!$G:$G,WhatIf!$A:$A,I$1,WhatIf!$B:$B,I328)&lt;=price_limit,IF(I328="Yes",1,2),"")),""))</f>
        <v/>
      </c>
      <c r="AS328" s="73" t="str">
        <f>IF(OR(J328="",VLOOKUP(J$1,Services!$A$1:$B$19,2,0)="Exclude"),"",IF($D328=1,IF(OR(price_limit="",price_limit="No Limit"),IF(J328="Yes",1,2),IF(SUMIFS(WhatIf!$G:$G,WhatIf!$A:$A,J$1,WhatIf!$B:$B,J328)&lt;=price_limit,IF(J328="Yes",1,2),"")),""))</f>
        <v/>
      </c>
      <c r="AT328" s="73" t="str">
        <f>IF(OR(K328="",VLOOKUP(K$1,Services!$A$1:$B$19,2,0)="Exclude"),"",IF($D328=1,IF(OR(price_limit="",price_limit="No Limit"),IF(K328="Yes",1,2),IF(SUMIFS(WhatIf!$G:$G,WhatIf!$A:$A,K$1,WhatIf!$B:$B,K328)&lt;=price_limit,IF(K328="Yes",1,2),"")),""))</f>
        <v/>
      </c>
      <c r="AU328" s="73" t="str">
        <f>IF(OR(L328="",VLOOKUP(L$1,Services!$A$1:$B$19,2,0)="Exclude"),"",IF($D328=1,IF(OR(price_limit="",price_limit="No Limit"),IF(L328="Yes",1,2),IF(SUMIFS(WhatIf!$G:$G,WhatIf!$A:$A,L$1,WhatIf!$B:$B,L328)&lt;=price_limit,IF(L328="Yes",1,2),"")),""))</f>
        <v/>
      </c>
      <c r="AV328" s="73" t="str">
        <f>IF(OR(M328="",VLOOKUP(M$1,Services!$A$1:$B$19,2,0)="Exclude"),"",IF($D328=1,IF(OR(price_limit="",price_limit="No Limit"),IF(M328="Yes",1,2),IF(SUMIFS(WhatIf!$G:$G,WhatIf!$A:$A,M$1,WhatIf!$B:$B,M328)&lt;=price_limit,IF(M328="Yes",1,2),"")),""))</f>
        <v/>
      </c>
      <c r="AW328" s="73" t="str">
        <f>IF(OR(N328="",VLOOKUP(N$1,Services!$A$1:$B$19,2,0)="Exclude"),"",IF($D328=1,IF(OR(price_limit="",price_limit="No Limit"),IF(N328="Yes",1,2),IF(SUMIFS(WhatIf!$G:$G,WhatIf!$A:$A,N$1,WhatIf!$B:$B,N328)&lt;=price_limit,IF(N328="Yes",1,2),"")),""))</f>
        <v/>
      </c>
      <c r="AX328" s="73" t="str">
        <f>IF(OR(O328="",VLOOKUP(O$1,Services!$A$1:$B$19,2,0)="Exclude"),"",IF($D328=1,IF(OR(price_limit="",price_limit="No Limit"),IF(O328="Yes",1,2),IF(SUMIFS(WhatIf!$G:$G,WhatIf!$A:$A,O$1,WhatIf!$B:$B,O328)&lt;=price_limit,IF(O328="Yes",1,2),"")),""))</f>
        <v/>
      </c>
      <c r="AY328" s="73" t="str">
        <f>IF(OR(P328="",VLOOKUP(P$1,Services!$A$1:$B$19,2,0)="Exclude"),"",IF($D328=1,IF(OR(price_limit="",price_limit="No Limit"),IF(P328="Yes",1,2),IF(SUMIFS(WhatIf!$G:$G,WhatIf!$A:$A,P$1,WhatIf!$B:$B,P328)&lt;=price_limit,IF(P328="Yes",1,2),"")),""))</f>
        <v/>
      </c>
      <c r="AZ328" s="73" t="str">
        <f>IF(OR(Q328="",VLOOKUP(Q$1,Services!$A$1:$B$19,2,0)="Exclude"),"",IF($D328=1,IF(OR(price_limit="",price_limit="No Limit"),IF(Q328="Yes",1,2),IF(SUMIFS(WhatIf!$G:$G,WhatIf!$A:$A,Q$1,WhatIf!$B:$B,Q328)&lt;=price_limit,IF(Q328="Yes",1,2),"")),""))</f>
        <v/>
      </c>
      <c r="BA328" s="73" t="str">
        <f>IF(OR(R328="",VLOOKUP(R$1,Services!$A$1:$B$19,2,0)="Exclude"),"",IF($D328=1,IF(OR(price_limit="",price_limit="No Limit"),IF(R328="Yes",1,2),IF(SUMIFS(WhatIf!$G:$G,WhatIf!$A:$A,R$1,WhatIf!$B:$B,R328)&lt;=price_limit,IF(R328="Yes",1,2),"")),""))</f>
        <v/>
      </c>
      <c r="BB328" s="73" t="str">
        <f>IF(OR(S328="",VLOOKUP(S$1,Services!$A$1:$B$19,2,0)="Exclude"),"",IF($D328=1,IF(OR(price_limit="",price_limit="No Limit"),IF(S328="Yes",1,2),IF(SUMIFS(WhatIf!$G:$G,WhatIf!$A:$A,S$1,WhatIf!$B:$B,S328)&lt;=price_limit,IF(S328="Yes",1,2),"")),""))</f>
        <v/>
      </c>
      <c r="BC328" s="73" t="str">
        <f>IF(OR(T328="",VLOOKUP(T$1,Services!$A$1:$B$19,2,0)="Exclude"),"",IF($D328=1,IF(OR(price_limit="",price_limit="No Limit"),IF(T328="Yes",1,2),IF(SUMIFS(WhatIf!$G:$G,WhatIf!$A:$A,T$1,WhatIf!$B:$B,T328)&lt;=price_limit,IF(T328="Yes",1,2),"")),""))</f>
        <v/>
      </c>
      <c r="BD328" s="73" t="str">
        <f>IF(OR(U328="",VLOOKUP(U$1,Services!$A$1:$B$19,2,0)="Exclude"),"",IF($D328=1,IF(OR(price_limit="",price_limit="No Limit"),IF(U328="Yes",1,2),IF(SUMIFS(WhatIf!$G:$G,WhatIf!$A:$A,U$1,WhatIf!$B:$B,U328)&lt;=price_limit,IF(U328="Yes",1,2),"")),""))</f>
        <v/>
      </c>
      <c r="BE328" s="3">
        <f t="shared" si="24"/>
        <v>0</v>
      </c>
      <c r="BF328" s="3">
        <f t="shared" si="25"/>
        <v>0</v>
      </c>
      <c r="BG328" s="3">
        <f>IF(MID(highlight_pick,1,1)="#",IF(INDEX(Analysis!$C$7:$E$7,1,VALUE(MID(highlight_pick,2,1)))&lt;&gt;"",IF(INDEX($A328:$BI328,1,MATCH(INDEX(Analysis!$C$7:$E$7,1,VALUE(MID(highlight_pick,2,1))),$1:$1,0))="",0,IF(INDEX($A328:$BI328,1,MATCH(INDEX(Analysis!$C$7:$E$7,1,VALUE(MID(highlight_pick,2,1))),$1:$1,0))="Yes",1,IF(ISNUMBER(SEARCH(INDEX($A328:$BI328,1,MATCH(INDEX(Analysis!$C$7:$E$7,1,VALUE(MID(highlight_pick,2,1))),$1:$1,0)),INDEX(Analysis!$C$9:$E$9,1,VALUE(MID(highlight_pick,2,1))))),2,0))),0),0)</f>
        <v>0</v>
      </c>
      <c r="BH328" s="3">
        <f>IF(MID(highlight_pick,1,1)="#",IF(INDEX(Analysis!$C$10:$E$10,1,VALUE(MID(highlight_pick,2,1)))&lt;&gt;"",IF(INDEX($A328:$BI328,1,MATCH(INDEX(Analysis!$C$10:$E$10,1,VALUE(MID(highlight_pick,2,1))),$1:$1,0))="",0,IF(INDEX($A328:$BI328,1,MATCH(INDEX(Analysis!$C$10:$E$10,1,VALUE(MID(highlight_pick,2,1))),$1:$1,0))="Yes",1,IF(ISNUMBER(SEARCH(INDEX($A328:$BI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row>
    <row r="329" spans="1:61" x14ac:dyDescent="0.3">
      <c r="A329" s="19" t="s">
        <v>637</v>
      </c>
      <c r="C329" s="4" t="s">
        <v>223</v>
      </c>
      <c r="D329" s="3" t="str">
        <f t="shared" ca="1" si="22"/>
        <v/>
      </c>
      <c r="F329" s="5" t="s">
        <v>531</v>
      </c>
      <c r="G329" s="5" t="s">
        <v>531</v>
      </c>
      <c r="T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23"/>
        <v/>
      </c>
      <c r="AN329" s="73" t="str">
        <f>IF(OR(E329="",VLOOKUP(E$1,Services!$A$1:$B$19,2,0)="Exclude"),"",IF($D329=1,IF(OR(price_limit="",price_limit="No Limit"),IF(E329="Yes",1,2),IF(SUMIFS(WhatIf!$G:$G,WhatIf!$A:$A,E$1,WhatIf!$B:$B,E329)&lt;=price_limit,IF(E329="Yes",1,2),"")),""))</f>
        <v/>
      </c>
      <c r="AO329" s="73" t="str">
        <f ca="1">IF(OR(F329="",VLOOKUP(F$1,Services!$A$1:$B$19,2,0)="Exclude"),"",IF($D329=1,IF(OR(price_limit="",price_limit="No Limit"),IF(F329="Yes",1,2),IF(SUMIFS(WhatIf!$G:$G,WhatIf!$A:$A,F$1,WhatIf!$B:$B,F329)&lt;=price_limit,IF(F329="Yes",1,2),"")),""))</f>
        <v/>
      </c>
      <c r="AP329" s="73" t="str">
        <f ca="1">IF(OR(G329="",VLOOKUP(G$1,Services!$A$1:$B$19,2,0)="Exclude"),"",IF($D329=1,IF(OR(price_limit="",price_limit="No Limit"),IF(G329="Yes",1,2),IF(SUMIFS(WhatIf!$G:$G,WhatIf!$A:$A,G$1,WhatIf!$B:$B,G329)&lt;=price_limit,IF(G329="Yes",1,2),"")),""))</f>
        <v/>
      </c>
      <c r="AQ329" s="73" t="str">
        <f>IF(OR(H329="",VLOOKUP(H$1,Services!$A$1:$B$19,2,0)="Exclude"),"",IF($D329=1,IF(OR(price_limit="",price_limit="No Limit"),IF(H329="Yes",1,2),IF(SUMIFS(WhatIf!$G:$G,WhatIf!$A:$A,H$1,WhatIf!$B:$B,H329)&lt;=price_limit,IF(H329="Yes",1,2),"")),""))</f>
        <v/>
      </c>
      <c r="AR329" s="73" t="str">
        <f>IF(OR(I329="",VLOOKUP(I$1,Services!$A$1:$B$19,2,0)="Exclude"),"",IF($D329=1,IF(OR(price_limit="",price_limit="No Limit"),IF(I329="Yes",1,2),IF(SUMIFS(WhatIf!$G:$G,WhatIf!$A:$A,I$1,WhatIf!$B:$B,I329)&lt;=price_limit,IF(I329="Yes",1,2),"")),""))</f>
        <v/>
      </c>
      <c r="AS329" s="73" t="str">
        <f>IF(OR(J329="",VLOOKUP(J$1,Services!$A$1:$B$19,2,0)="Exclude"),"",IF($D329=1,IF(OR(price_limit="",price_limit="No Limit"),IF(J329="Yes",1,2),IF(SUMIFS(WhatIf!$G:$G,WhatIf!$A:$A,J$1,WhatIf!$B:$B,J329)&lt;=price_limit,IF(J329="Yes",1,2),"")),""))</f>
        <v/>
      </c>
      <c r="AT329" s="73" t="str">
        <f>IF(OR(K329="",VLOOKUP(K$1,Services!$A$1:$B$19,2,0)="Exclude"),"",IF($D329=1,IF(OR(price_limit="",price_limit="No Limit"),IF(K329="Yes",1,2),IF(SUMIFS(WhatIf!$G:$G,WhatIf!$A:$A,K$1,WhatIf!$B:$B,K329)&lt;=price_limit,IF(K329="Yes",1,2),"")),""))</f>
        <v/>
      </c>
      <c r="AU329" s="73" t="str">
        <f>IF(OR(L329="",VLOOKUP(L$1,Services!$A$1:$B$19,2,0)="Exclude"),"",IF($D329=1,IF(OR(price_limit="",price_limit="No Limit"),IF(L329="Yes",1,2),IF(SUMIFS(WhatIf!$G:$G,WhatIf!$A:$A,L$1,WhatIf!$B:$B,L329)&lt;=price_limit,IF(L329="Yes",1,2),"")),""))</f>
        <v/>
      </c>
      <c r="AV329" s="73" t="str">
        <f>IF(OR(M329="",VLOOKUP(M$1,Services!$A$1:$B$19,2,0)="Exclude"),"",IF($D329=1,IF(OR(price_limit="",price_limit="No Limit"),IF(M329="Yes",1,2),IF(SUMIFS(WhatIf!$G:$G,WhatIf!$A:$A,M$1,WhatIf!$B:$B,M329)&lt;=price_limit,IF(M329="Yes",1,2),"")),""))</f>
        <v/>
      </c>
      <c r="AW329" s="73" t="str">
        <f>IF(OR(N329="",VLOOKUP(N$1,Services!$A$1:$B$19,2,0)="Exclude"),"",IF($D329=1,IF(OR(price_limit="",price_limit="No Limit"),IF(N329="Yes",1,2),IF(SUMIFS(WhatIf!$G:$G,WhatIf!$A:$A,N$1,WhatIf!$B:$B,N329)&lt;=price_limit,IF(N329="Yes",1,2),"")),""))</f>
        <v/>
      </c>
      <c r="AX329" s="73" t="str">
        <f>IF(OR(O329="",VLOOKUP(O$1,Services!$A$1:$B$19,2,0)="Exclude"),"",IF($D329=1,IF(OR(price_limit="",price_limit="No Limit"),IF(O329="Yes",1,2),IF(SUMIFS(WhatIf!$G:$G,WhatIf!$A:$A,O$1,WhatIf!$B:$B,O329)&lt;=price_limit,IF(O329="Yes",1,2),"")),""))</f>
        <v/>
      </c>
      <c r="AY329" s="73" t="str">
        <f>IF(OR(P329="",VLOOKUP(P$1,Services!$A$1:$B$19,2,0)="Exclude"),"",IF($D329=1,IF(OR(price_limit="",price_limit="No Limit"),IF(P329="Yes",1,2),IF(SUMIFS(WhatIf!$G:$G,WhatIf!$A:$A,P$1,WhatIf!$B:$B,P329)&lt;=price_limit,IF(P329="Yes",1,2),"")),""))</f>
        <v/>
      </c>
      <c r="AZ329" s="73" t="str">
        <f>IF(OR(Q329="",VLOOKUP(Q$1,Services!$A$1:$B$19,2,0)="Exclude"),"",IF($D329=1,IF(OR(price_limit="",price_limit="No Limit"),IF(Q329="Yes",1,2),IF(SUMIFS(WhatIf!$G:$G,WhatIf!$A:$A,Q$1,WhatIf!$B:$B,Q329)&lt;=price_limit,IF(Q329="Yes",1,2),"")),""))</f>
        <v/>
      </c>
      <c r="BA329" s="73" t="str">
        <f>IF(OR(R329="",VLOOKUP(R$1,Services!$A$1:$B$19,2,0)="Exclude"),"",IF($D329=1,IF(OR(price_limit="",price_limit="No Limit"),IF(R329="Yes",1,2),IF(SUMIFS(WhatIf!$G:$G,WhatIf!$A:$A,R$1,WhatIf!$B:$B,R329)&lt;=price_limit,IF(R329="Yes",1,2),"")),""))</f>
        <v/>
      </c>
      <c r="BB329" s="73" t="str">
        <f>IF(OR(S329="",VLOOKUP(S$1,Services!$A$1:$B$19,2,0)="Exclude"),"",IF($D329=1,IF(OR(price_limit="",price_limit="No Limit"),IF(S329="Yes",1,2),IF(SUMIFS(WhatIf!$G:$G,WhatIf!$A:$A,S$1,WhatIf!$B:$B,S329)&lt;=price_limit,IF(S329="Yes",1,2),"")),""))</f>
        <v/>
      </c>
      <c r="BC329" s="73" t="str">
        <f ca="1">IF(OR(T329="",VLOOKUP(T$1,Services!$A$1:$B$19,2,0)="Exclude"),"",IF($D329=1,IF(OR(price_limit="",price_limit="No Limit"),IF(T329="Yes",1,2),IF(SUMIFS(WhatIf!$G:$G,WhatIf!$A:$A,T$1,WhatIf!$B:$B,T329)&lt;=price_limit,IF(T329="Yes",1,2),"")),""))</f>
        <v/>
      </c>
      <c r="BD329" s="73" t="str">
        <f>IF(OR(U329="",VLOOKUP(U$1,Services!$A$1:$B$19,2,0)="Exclude"),"",IF($D329=1,IF(OR(price_limit="",price_limit="No Limit"),IF(U329="Yes",1,2),IF(SUMIFS(WhatIf!$G:$G,WhatIf!$A:$A,U$1,WhatIf!$B:$B,U329)&lt;=price_limit,IF(U329="Yes",1,2),"")),""))</f>
        <v/>
      </c>
      <c r="BE329" s="3">
        <f t="shared" si="24"/>
        <v>0</v>
      </c>
      <c r="BF329" s="3">
        <f t="shared" si="25"/>
        <v>0</v>
      </c>
      <c r="BG329" s="3">
        <f>IF(MID(highlight_pick,1,1)="#",IF(INDEX(Analysis!$C$7:$E$7,1,VALUE(MID(highlight_pick,2,1)))&lt;&gt;"",IF(INDEX($A329:$BI329,1,MATCH(INDEX(Analysis!$C$7:$E$7,1,VALUE(MID(highlight_pick,2,1))),$1:$1,0))="",0,IF(INDEX($A329:$BI329,1,MATCH(INDEX(Analysis!$C$7:$E$7,1,VALUE(MID(highlight_pick,2,1))),$1:$1,0))="Yes",1,IF(ISNUMBER(SEARCH(INDEX($A329:$BI329,1,MATCH(INDEX(Analysis!$C$7:$E$7,1,VALUE(MID(highlight_pick,2,1))),$1:$1,0)),INDEX(Analysis!$C$9:$E$9,1,VALUE(MID(highlight_pick,2,1))))),2,0))),0),0)</f>
        <v>0</v>
      </c>
      <c r="BH329" s="3">
        <f>IF(MID(highlight_pick,1,1)="#",IF(INDEX(Analysis!$C$10:$E$10,1,VALUE(MID(highlight_pick,2,1)))&lt;&gt;"",IF(INDEX($A329:$BI329,1,MATCH(INDEX(Analysis!$C$10:$E$10,1,VALUE(MID(highlight_pick,2,1))),$1:$1,0))="",0,IF(INDEX($A329:$BI329,1,MATCH(INDEX(Analysis!$C$10:$E$10,1,VALUE(MID(highlight_pick,2,1))),$1:$1,0))="Yes",1,IF(ISNUMBER(SEARCH(INDEX($A329:$BI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row>
    <row r="330" spans="1:61" x14ac:dyDescent="0.3">
      <c r="A330" s="19" t="s">
        <v>769</v>
      </c>
      <c r="C330" s="4" t="s">
        <v>291</v>
      </c>
      <c r="D330" s="3" t="str">
        <f t="shared" ca="1" si="22"/>
        <v/>
      </c>
      <c r="T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23"/>
        <v/>
      </c>
      <c r="AN330" s="73" t="str">
        <f>IF(OR(E330="",VLOOKUP(E$1,Services!$A$1:$B$19,2,0)="Exclude"),"",IF($D330=1,IF(OR(price_limit="",price_limit="No Limit"),IF(E330="Yes",1,2),IF(SUMIFS(WhatIf!$G:$G,WhatIf!$A:$A,E$1,WhatIf!$B:$B,E330)&lt;=price_limit,IF(E330="Yes",1,2),"")),""))</f>
        <v/>
      </c>
      <c r="AO330" s="73" t="str">
        <f>IF(OR(F330="",VLOOKUP(F$1,Services!$A$1:$B$19,2,0)="Exclude"),"",IF($D330=1,IF(OR(price_limit="",price_limit="No Limit"),IF(F330="Yes",1,2),IF(SUMIFS(WhatIf!$G:$G,WhatIf!$A:$A,F$1,WhatIf!$B:$B,F330)&lt;=price_limit,IF(F330="Yes",1,2),"")),""))</f>
        <v/>
      </c>
      <c r="AP330" s="73" t="str">
        <f>IF(OR(G330="",VLOOKUP(G$1,Services!$A$1:$B$19,2,0)="Exclude"),"",IF($D330=1,IF(OR(price_limit="",price_limit="No Limit"),IF(G330="Yes",1,2),IF(SUMIFS(WhatIf!$G:$G,WhatIf!$A:$A,G$1,WhatIf!$B:$B,G330)&lt;=price_limit,IF(G330="Yes",1,2),"")),""))</f>
        <v/>
      </c>
      <c r="AQ330" s="73" t="str">
        <f>IF(OR(H330="",VLOOKUP(H$1,Services!$A$1:$B$19,2,0)="Exclude"),"",IF($D330=1,IF(OR(price_limit="",price_limit="No Limit"),IF(H330="Yes",1,2),IF(SUMIFS(WhatIf!$G:$G,WhatIf!$A:$A,H$1,WhatIf!$B:$B,H330)&lt;=price_limit,IF(H330="Yes",1,2),"")),""))</f>
        <v/>
      </c>
      <c r="AR330" s="73" t="str">
        <f>IF(OR(I330="",VLOOKUP(I$1,Services!$A$1:$B$19,2,0)="Exclude"),"",IF($D330=1,IF(OR(price_limit="",price_limit="No Limit"),IF(I330="Yes",1,2),IF(SUMIFS(WhatIf!$G:$G,WhatIf!$A:$A,I$1,WhatIf!$B:$B,I330)&lt;=price_limit,IF(I330="Yes",1,2),"")),""))</f>
        <v/>
      </c>
      <c r="AS330" s="73" t="str">
        <f>IF(OR(J330="",VLOOKUP(J$1,Services!$A$1:$B$19,2,0)="Exclude"),"",IF($D330=1,IF(OR(price_limit="",price_limit="No Limit"),IF(J330="Yes",1,2),IF(SUMIFS(WhatIf!$G:$G,WhatIf!$A:$A,J$1,WhatIf!$B:$B,J330)&lt;=price_limit,IF(J330="Yes",1,2),"")),""))</f>
        <v/>
      </c>
      <c r="AT330" s="73" t="str">
        <f>IF(OR(K330="",VLOOKUP(K$1,Services!$A$1:$B$19,2,0)="Exclude"),"",IF($D330=1,IF(OR(price_limit="",price_limit="No Limit"),IF(K330="Yes",1,2),IF(SUMIFS(WhatIf!$G:$G,WhatIf!$A:$A,K$1,WhatIf!$B:$B,K330)&lt;=price_limit,IF(K330="Yes",1,2),"")),""))</f>
        <v/>
      </c>
      <c r="AU330" s="73" t="str">
        <f>IF(OR(L330="",VLOOKUP(L$1,Services!$A$1:$B$19,2,0)="Exclude"),"",IF($D330=1,IF(OR(price_limit="",price_limit="No Limit"),IF(L330="Yes",1,2),IF(SUMIFS(WhatIf!$G:$G,WhatIf!$A:$A,L$1,WhatIf!$B:$B,L330)&lt;=price_limit,IF(L330="Yes",1,2),"")),""))</f>
        <v/>
      </c>
      <c r="AV330" s="73" t="str">
        <f>IF(OR(M330="",VLOOKUP(M$1,Services!$A$1:$B$19,2,0)="Exclude"),"",IF($D330=1,IF(OR(price_limit="",price_limit="No Limit"),IF(M330="Yes",1,2),IF(SUMIFS(WhatIf!$G:$G,WhatIf!$A:$A,M$1,WhatIf!$B:$B,M330)&lt;=price_limit,IF(M330="Yes",1,2),"")),""))</f>
        <v/>
      </c>
      <c r="AW330" s="73" t="str">
        <f>IF(OR(N330="",VLOOKUP(N$1,Services!$A$1:$B$19,2,0)="Exclude"),"",IF($D330=1,IF(OR(price_limit="",price_limit="No Limit"),IF(N330="Yes",1,2),IF(SUMIFS(WhatIf!$G:$G,WhatIf!$A:$A,N$1,WhatIf!$B:$B,N330)&lt;=price_limit,IF(N330="Yes",1,2),"")),""))</f>
        <v/>
      </c>
      <c r="AX330" s="73" t="str">
        <f>IF(OR(O330="",VLOOKUP(O$1,Services!$A$1:$B$19,2,0)="Exclude"),"",IF($D330=1,IF(OR(price_limit="",price_limit="No Limit"),IF(O330="Yes",1,2),IF(SUMIFS(WhatIf!$G:$G,WhatIf!$A:$A,O$1,WhatIf!$B:$B,O330)&lt;=price_limit,IF(O330="Yes",1,2),"")),""))</f>
        <v/>
      </c>
      <c r="AY330" s="73" t="str">
        <f>IF(OR(P330="",VLOOKUP(P$1,Services!$A$1:$B$19,2,0)="Exclude"),"",IF($D330=1,IF(OR(price_limit="",price_limit="No Limit"),IF(P330="Yes",1,2),IF(SUMIFS(WhatIf!$G:$G,WhatIf!$A:$A,P$1,WhatIf!$B:$B,P330)&lt;=price_limit,IF(P330="Yes",1,2),"")),""))</f>
        <v/>
      </c>
      <c r="AZ330" s="73" t="str">
        <f>IF(OR(Q330="",VLOOKUP(Q$1,Services!$A$1:$B$19,2,0)="Exclude"),"",IF($D330=1,IF(OR(price_limit="",price_limit="No Limit"),IF(Q330="Yes",1,2),IF(SUMIFS(WhatIf!$G:$G,WhatIf!$A:$A,Q$1,WhatIf!$B:$B,Q330)&lt;=price_limit,IF(Q330="Yes",1,2),"")),""))</f>
        <v/>
      </c>
      <c r="BA330" s="73" t="str">
        <f>IF(OR(R330="",VLOOKUP(R$1,Services!$A$1:$B$19,2,0)="Exclude"),"",IF($D330=1,IF(OR(price_limit="",price_limit="No Limit"),IF(R330="Yes",1,2),IF(SUMIFS(WhatIf!$G:$G,WhatIf!$A:$A,R$1,WhatIf!$B:$B,R330)&lt;=price_limit,IF(R330="Yes",1,2),"")),""))</f>
        <v/>
      </c>
      <c r="BB330" s="73" t="str">
        <f>IF(OR(S330="",VLOOKUP(S$1,Services!$A$1:$B$19,2,0)="Exclude"),"",IF($D330=1,IF(OR(price_limit="",price_limit="No Limit"),IF(S330="Yes",1,2),IF(SUMIFS(WhatIf!$G:$G,WhatIf!$A:$A,S$1,WhatIf!$B:$B,S330)&lt;=price_limit,IF(S330="Yes",1,2),"")),""))</f>
        <v/>
      </c>
      <c r="BC330" s="73" t="str">
        <f ca="1">IF(OR(T330="",VLOOKUP(T$1,Services!$A$1:$B$19,2,0)="Exclude"),"",IF($D330=1,IF(OR(price_limit="",price_limit="No Limit"),IF(T330="Yes",1,2),IF(SUMIFS(WhatIf!$G:$G,WhatIf!$A:$A,T$1,WhatIf!$B:$B,T330)&lt;=price_limit,IF(T330="Yes",1,2),"")),""))</f>
        <v/>
      </c>
      <c r="BD330" s="73" t="str">
        <f>IF(OR(U330="",VLOOKUP(U$1,Services!$A$1:$B$19,2,0)="Exclude"),"",IF($D330=1,IF(OR(price_limit="",price_limit="No Limit"),IF(U330="Yes",1,2),IF(SUMIFS(WhatIf!$G:$G,WhatIf!$A:$A,U$1,WhatIf!$B:$B,U330)&lt;=price_limit,IF(U330="Yes",1,2),"")),""))</f>
        <v/>
      </c>
      <c r="BE330" s="3">
        <f t="shared" si="24"/>
        <v>0</v>
      </c>
      <c r="BF330" s="3">
        <f t="shared" si="25"/>
        <v>0</v>
      </c>
      <c r="BG330" s="3">
        <f>IF(MID(highlight_pick,1,1)="#",IF(INDEX(Analysis!$C$7:$E$7,1,VALUE(MID(highlight_pick,2,1)))&lt;&gt;"",IF(INDEX($A330:$BI330,1,MATCH(INDEX(Analysis!$C$7:$E$7,1,VALUE(MID(highlight_pick,2,1))),$1:$1,0))="",0,IF(INDEX($A330:$BI330,1,MATCH(INDEX(Analysis!$C$7:$E$7,1,VALUE(MID(highlight_pick,2,1))),$1:$1,0))="Yes",1,IF(ISNUMBER(SEARCH(INDEX($A330:$BI330,1,MATCH(INDEX(Analysis!$C$7:$E$7,1,VALUE(MID(highlight_pick,2,1))),$1:$1,0)),INDEX(Analysis!$C$9:$E$9,1,VALUE(MID(highlight_pick,2,1))))),2,0))),0),0)</f>
        <v>0</v>
      </c>
      <c r="BH330" s="3">
        <f>IF(MID(highlight_pick,1,1)="#",IF(INDEX(Analysis!$C$10:$E$10,1,VALUE(MID(highlight_pick,2,1)))&lt;&gt;"",IF(INDEX($A330:$BI330,1,MATCH(INDEX(Analysis!$C$10:$E$10,1,VALUE(MID(highlight_pick,2,1))),$1:$1,0))="",0,IF(INDEX($A330:$BI330,1,MATCH(INDEX(Analysis!$C$10:$E$10,1,VALUE(MID(highlight_pick,2,1))),$1:$1,0))="Yes",1,IF(ISNUMBER(SEARCH(INDEX($A330:$BI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row>
    <row r="331" spans="1:61" x14ac:dyDescent="0.3">
      <c r="A331" s="19" t="s">
        <v>768</v>
      </c>
      <c r="C331" s="4" t="s">
        <v>214</v>
      </c>
      <c r="D331" s="3" t="str">
        <f t="shared" ca="1" si="22"/>
        <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23"/>
        <v/>
      </c>
      <c r="AN331" s="73" t="str">
        <f>IF(OR(E331="",VLOOKUP(E$1,Services!$A$1:$B$19,2,0)="Exclude"),"",IF($D331=1,IF(OR(price_limit="",price_limit="No Limit"),IF(E331="Yes",1,2),IF(SUMIFS(WhatIf!$G:$G,WhatIf!$A:$A,E$1,WhatIf!$B:$B,E331)&lt;=price_limit,IF(E331="Yes",1,2),"")),""))</f>
        <v/>
      </c>
      <c r="AO331" s="73" t="str">
        <f>IF(OR(F331="",VLOOKUP(F$1,Services!$A$1:$B$19,2,0)="Exclude"),"",IF($D331=1,IF(OR(price_limit="",price_limit="No Limit"),IF(F331="Yes",1,2),IF(SUMIFS(WhatIf!$G:$G,WhatIf!$A:$A,F$1,WhatIf!$B:$B,F331)&lt;=price_limit,IF(F331="Yes",1,2),"")),""))</f>
        <v/>
      </c>
      <c r="AP331" s="73" t="str">
        <f>IF(OR(G331="",VLOOKUP(G$1,Services!$A$1:$B$19,2,0)="Exclude"),"",IF($D331=1,IF(OR(price_limit="",price_limit="No Limit"),IF(G331="Yes",1,2),IF(SUMIFS(WhatIf!$G:$G,WhatIf!$A:$A,G$1,WhatIf!$B:$B,G331)&lt;=price_limit,IF(G331="Yes",1,2),"")),""))</f>
        <v/>
      </c>
      <c r="AQ331" s="73" t="str">
        <f>IF(OR(H331="",VLOOKUP(H$1,Services!$A$1:$B$19,2,0)="Exclude"),"",IF($D331=1,IF(OR(price_limit="",price_limit="No Limit"),IF(H331="Yes",1,2),IF(SUMIFS(WhatIf!$G:$G,WhatIf!$A:$A,H$1,WhatIf!$B:$B,H331)&lt;=price_limit,IF(H331="Yes",1,2),"")),""))</f>
        <v/>
      </c>
      <c r="AR331" s="73" t="str">
        <f>IF(OR(I331="",VLOOKUP(I$1,Services!$A$1:$B$19,2,0)="Exclude"),"",IF($D331=1,IF(OR(price_limit="",price_limit="No Limit"),IF(I331="Yes",1,2),IF(SUMIFS(WhatIf!$G:$G,WhatIf!$A:$A,I$1,WhatIf!$B:$B,I331)&lt;=price_limit,IF(I331="Yes",1,2),"")),""))</f>
        <v/>
      </c>
      <c r="AS331" s="73" t="str">
        <f>IF(OR(J331="",VLOOKUP(J$1,Services!$A$1:$B$19,2,0)="Exclude"),"",IF($D331=1,IF(OR(price_limit="",price_limit="No Limit"),IF(J331="Yes",1,2),IF(SUMIFS(WhatIf!$G:$G,WhatIf!$A:$A,J$1,WhatIf!$B:$B,J331)&lt;=price_limit,IF(J331="Yes",1,2),"")),""))</f>
        <v/>
      </c>
      <c r="AT331" s="73" t="str">
        <f>IF(OR(K331="",VLOOKUP(K$1,Services!$A$1:$B$19,2,0)="Exclude"),"",IF($D331=1,IF(OR(price_limit="",price_limit="No Limit"),IF(K331="Yes",1,2),IF(SUMIFS(WhatIf!$G:$G,WhatIf!$A:$A,K$1,WhatIf!$B:$B,K331)&lt;=price_limit,IF(K331="Yes",1,2),"")),""))</f>
        <v/>
      </c>
      <c r="AU331" s="73" t="str">
        <f>IF(OR(L331="",VLOOKUP(L$1,Services!$A$1:$B$19,2,0)="Exclude"),"",IF($D331=1,IF(OR(price_limit="",price_limit="No Limit"),IF(L331="Yes",1,2),IF(SUMIFS(WhatIf!$G:$G,WhatIf!$A:$A,L$1,WhatIf!$B:$B,L331)&lt;=price_limit,IF(L331="Yes",1,2),"")),""))</f>
        <v/>
      </c>
      <c r="AV331" s="73" t="str">
        <f>IF(OR(M331="",VLOOKUP(M$1,Services!$A$1:$B$19,2,0)="Exclude"),"",IF($D331=1,IF(OR(price_limit="",price_limit="No Limit"),IF(M331="Yes",1,2),IF(SUMIFS(WhatIf!$G:$G,WhatIf!$A:$A,M$1,WhatIf!$B:$B,M331)&lt;=price_limit,IF(M331="Yes",1,2),"")),""))</f>
        <v/>
      </c>
      <c r="AW331" s="73" t="str">
        <f>IF(OR(N331="",VLOOKUP(N$1,Services!$A$1:$B$19,2,0)="Exclude"),"",IF($D331=1,IF(OR(price_limit="",price_limit="No Limit"),IF(N331="Yes",1,2),IF(SUMIFS(WhatIf!$G:$G,WhatIf!$A:$A,N$1,WhatIf!$B:$B,N331)&lt;=price_limit,IF(N331="Yes",1,2),"")),""))</f>
        <v/>
      </c>
      <c r="AX331" s="73" t="str">
        <f>IF(OR(O331="",VLOOKUP(O$1,Services!$A$1:$B$19,2,0)="Exclude"),"",IF($D331=1,IF(OR(price_limit="",price_limit="No Limit"),IF(O331="Yes",1,2),IF(SUMIFS(WhatIf!$G:$G,WhatIf!$A:$A,O$1,WhatIf!$B:$B,O331)&lt;=price_limit,IF(O331="Yes",1,2),"")),""))</f>
        <v/>
      </c>
      <c r="AY331" s="73" t="str">
        <f>IF(OR(P331="",VLOOKUP(P$1,Services!$A$1:$B$19,2,0)="Exclude"),"",IF($D331=1,IF(OR(price_limit="",price_limit="No Limit"),IF(P331="Yes",1,2),IF(SUMIFS(WhatIf!$G:$G,WhatIf!$A:$A,P$1,WhatIf!$B:$B,P331)&lt;=price_limit,IF(P331="Yes",1,2),"")),""))</f>
        <v/>
      </c>
      <c r="AZ331" s="73" t="str">
        <f>IF(OR(Q331="",VLOOKUP(Q$1,Services!$A$1:$B$19,2,0)="Exclude"),"",IF($D331=1,IF(OR(price_limit="",price_limit="No Limit"),IF(Q331="Yes",1,2),IF(SUMIFS(WhatIf!$G:$G,WhatIf!$A:$A,Q$1,WhatIf!$B:$B,Q331)&lt;=price_limit,IF(Q331="Yes",1,2),"")),""))</f>
        <v/>
      </c>
      <c r="BA331" s="73" t="str">
        <f>IF(OR(R331="",VLOOKUP(R$1,Services!$A$1:$B$19,2,0)="Exclude"),"",IF($D331=1,IF(OR(price_limit="",price_limit="No Limit"),IF(R331="Yes",1,2),IF(SUMIFS(WhatIf!$G:$G,WhatIf!$A:$A,R$1,WhatIf!$B:$B,R331)&lt;=price_limit,IF(R331="Yes",1,2),"")),""))</f>
        <v/>
      </c>
      <c r="BB331" s="73" t="str">
        <f>IF(OR(S331="",VLOOKUP(S$1,Services!$A$1:$B$19,2,0)="Exclude"),"",IF($D331=1,IF(OR(price_limit="",price_limit="No Limit"),IF(S331="Yes",1,2),IF(SUMIFS(WhatIf!$G:$G,WhatIf!$A:$A,S$1,WhatIf!$B:$B,S331)&lt;=price_limit,IF(S331="Yes",1,2),"")),""))</f>
        <v/>
      </c>
      <c r="BC331" s="73" t="str">
        <f ca="1">IF(OR(T331="",VLOOKUP(T$1,Services!$A$1:$B$19,2,0)="Exclude"),"",IF($D331=1,IF(OR(price_limit="",price_limit="No Limit"),IF(T331="Yes",1,2),IF(SUMIFS(WhatIf!$G:$G,WhatIf!$A:$A,T$1,WhatIf!$B:$B,T331)&lt;=price_limit,IF(T331="Yes",1,2),"")),""))</f>
        <v/>
      </c>
      <c r="BD331" s="73" t="str">
        <f>IF(OR(U331="",VLOOKUP(U$1,Services!$A$1:$B$19,2,0)="Exclude"),"",IF($D331=1,IF(OR(price_limit="",price_limit="No Limit"),IF(U331="Yes",1,2),IF(SUMIFS(WhatIf!$G:$G,WhatIf!$A:$A,U$1,WhatIf!$B:$B,U331)&lt;=price_limit,IF(U331="Yes",1,2),"")),""))</f>
        <v/>
      </c>
      <c r="BE331" s="3">
        <f t="shared" si="24"/>
        <v>0</v>
      </c>
      <c r="BF331" s="3">
        <f t="shared" si="25"/>
        <v>0</v>
      </c>
      <c r="BG331" s="3">
        <f>IF(MID(highlight_pick,1,1)="#",IF(INDEX(Analysis!$C$7:$E$7,1,VALUE(MID(highlight_pick,2,1)))&lt;&gt;"",IF(INDEX($A331:$BI331,1,MATCH(INDEX(Analysis!$C$7:$E$7,1,VALUE(MID(highlight_pick,2,1))),$1:$1,0))="",0,IF(INDEX($A331:$BI331,1,MATCH(INDEX(Analysis!$C$7:$E$7,1,VALUE(MID(highlight_pick,2,1))),$1:$1,0))="Yes",1,IF(ISNUMBER(SEARCH(INDEX($A331:$BI331,1,MATCH(INDEX(Analysis!$C$7:$E$7,1,VALUE(MID(highlight_pick,2,1))),$1:$1,0)),INDEX(Analysis!$C$9:$E$9,1,VALUE(MID(highlight_pick,2,1))))),2,0))),0),0)</f>
        <v>0</v>
      </c>
      <c r="BH331" s="3">
        <f>IF(MID(highlight_pick,1,1)="#",IF(INDEX(Analysis!$C$10:$E$10,1,VALUE(MID(highlight_pick,2,1)))&lt;&gt;"",IF(INDEX($A331:$BI331,1,MATCH(INDEX(Analysis!$C$10:$E$10,1,VALUE(MID(highlight_pick,2,1))),$1:$1,0))="",0,IF(INDEX($A331:$BI331,1,MATCH(INDEX(Analysis!$C$10:$E$10,1,VALUE(MID(highlight_pick,2,1))),$1:$1,0))="Yes",1,IF(ISNUMBER(SEARCH(INDEX($A331:$BI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row>
    <row r="332" spans="1:61" ht="24.9" x14ac:dyDescent="0.3">
      <c r="A332" s="19" t="s">
        <v>332</v>
      </c>
      <c r="B332" s="4" t="s">
        <v>247</v>
      </c>
      <c r="C332" s="4" t="s">
        <v>482</v>
      </c>
      <c r="D332" s="3" t="str">
        <f t="shared" ca="1" si="22"/>
        <v/>
      </c>
      <c r="R332" s="5" t="s">
        <v>862</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23"/>
        <v/>
      </c>
      <c r="AN332" s="73" t="str">
        <f>IF(OR(E332="",VLOOKUP(E$1,Services!$A$1:$B$19,2,0)="Exclude"),"",IF($D332=1,IF(OR(price_limit="",price_limit="No Limit"),IF(E332="Yes",1,2),IF(SUMIFS(WhatIf!$G:$G,WhatIf!$A:$A,E$1,WhatIf!$B:$B,E332)&lt;=price_limit,IF(E332="Yes",1,2),"")),""))</f>
        <v/>
      </c>
      <c r="AO332" s="73" t="str">
        <f>IF(OR(F332="",VLOOKUP(F$1,Services!$A$1:$B$19,2,0)="Exclude"),"",IF($D332=1,IF(OR(price_limit="",price_limit="No Limit"),IF(F332="Yes",1,2),IF(SUMIFS(WhatIf!$G:$G,WhatIf!$A:$A,F$1,WhatIf!$B:$B,F332)&lt;=price_limit,IF(F332="Yes",1,2),"")),""))</f>
        <v/>
      </c>
      <c r="AP332" s="73" t="str">
        <f>IF(OR(G332="",VLOOKUP(G$1,Services!$A$1:$B$19,2,0)="Exclude"),"",IF($D332=1,IF(OR(price_limit="",price_limit="No Limit"),IF(G332="Yes",1,2),IF(SUMIFS(WhatIf!$G:$G,WhatIf!$A:$A,G$1,WhatIf!$B:$B,G332)&lt;=price_limit,IF(G332="Yes",1,2),"")),""))</f>
        <v/>
      </c>
      <c r="AQ332" s="73" t="str">
        <f>IF(OR(H332="",VLOOKUP(H$1,Services!$A$1:$B$19,2,0)="Exclude"),"",IF($D332=1,IF(OR(price_limit="",price_limit="No Limit"),IF(H332="Yes",1,2),IF(SUMIFS(WhatIf!$G:$G,WhatIf!$A:$A,H$1,WhatIf!$B:$B,H332)&lt;=price_limit,IF(H332="Yes",1,2),"")),""))</f>
        <v/>
      </c>
      <c r="AR332" s="73" t="str">
        <f>IF(OR(I332="",VLOOKUP(I$1,Services!$A$1:$B$19,2,0)="Exclude"),"",IF($D332=1,IF(OR(price_limit="",price_limit="No Limit"),IF(I332="Yes",1,2),IF(SUMIFS(WhatIf!$G:$G,WhatIf!$A:$A,I$1,WhatIf!$B:$B,I332)&lt;=price_limit,IF(I332="Yes",1,2),"")),""))</f>
        <v/>
      </c>
      <c r="AS332" s="73" t="str">
        <f>IF(OR(J332="",VLOOKUP(J$1,Services!$A$1:$B$19,2,0)="Exclude"),"",IF($D332=1,IF(OR(price_limit="",price_limit="No Limit"),IF(J332="Yes",1,2),IF(SUMIFS(WhatIf!$G:$G,WhatIf!$A:$A,J$1,WhatIf!$B:$B,J332)&lt;=price_limit,IF(J332="Yes",1,2),"")),""))</f>
        <v/>
      </c>
      <c r="AT332" s="73" t="str">
        <f>IF(OR(K332="",VLOOKUP(K$1,Services!$A$1:$B$19,2,0)="Exclude"),"",IF($D332=1,IF(OR(price_limit="",price_limit="No Limit"),IF(K332="Yes",1,2),IF(SUMIFS(WhatIf!$G:$G,WhatIf!$A:$A,K$1,WhatIf!$B:$B,K332)&lt;=price_limit,IF(K332="Yes",1,2),"")),""))</f>
        <v/>
      </c>
      <c r="AU332" s="73" t="str">
        <f>IF(OR(L332="",VLOOKUP(L$1,Services!$A$1:$B$19,2,0)="Exclude"),"",IF($D332=1,IF(OR(price_limit="",price_limit="No Limit"),IF(L332="Yes",1,2),IF(SUMIFS(WhatIf!$G:$G,WhatIf!$A:$A,L$1,WhatIf!$B:$B,L332)&lt;=price_limit,IF(L332="Yes",1,2),"")),""))</f>
        <v/>
      </c>
      <c r="AV332" s="73" t="str">
        <f>IF(OR(M332="",VLOOKUP(M$1,Services!$A$1:$B$19,2,0)="Exclude"),"",IF($D332=1,IF(OR(price_limit="",price_limit="No Limit"),IF(M332="Yes",1,2),IF(SUMIFS(WhatIf!$G:$G,WhatIf!$A:$A,M$1,WhatIf!$B:$B,M332)&lt;=price_limit,IF(M332="Yes",1,2),"")),""))</f>
        <v/>
      </c>
      <c r="AW332" s="73" t="str">
        <f>IF(OR(N332="",VLOOKUP(N$1,Services!$A$1:$B$19,2,0)="Exclude"),"",IF($D332=1,IF(OR(price_limit="",price_limit="No Limit"),IF(N332="Yes",1,2),IF(SUMIFS(WhatIf!$G:$G,WhatIf!$A:$A,N$1,WhatIf!$B:$B,N332)&lt;=price_limit,IF(N332="Yes",1,2),"")),""))</f>
        <v/>
      </c>
      <c r="AX332" s="73" t="str">
        <f>IF(OR(O332="",VLOOKUP(O$1,Services!$A$1:$B$19,2,0)="Exclude"),"",IF($D332=1,IF(OR(price_limit="",price_limit="No Limit"),IF(O332="Yes",1,2),IF(SUMIFS(WhatIf!$G:$G,WhatIf!$A:$A,O$1,WhatIf!$B:$B,O332)&lt;=price_limit,IF(O332="Yes",1,2),"")),""))</f>
        <v/>
      </c>
      <c r="AY332" s="73" t="str">
        <f>IF(OR(P332="",VLOOKUP(P$1,Services!$A$1:$B$19,2,0)="Exclude"),"",IF($D332=1,IF(OR(price_limit="",price_limit="No Limit"),IF(P332="Yes",1,2),IF(SUMIFS(WhatIf!$G:$G,WhatIf!$A:$A,P$1,WhatIf!$B:$B,P332)&lt;=price_limit,IF(P332="Yes",1,2),"")),""))</f>
        <v/>
      </c>
      <c r="AZ332" s="73" t="str">
        <f>IF(OR(Q332="",VLOOKUP(Q$1,Services!$A$1:$B$19,2,0)="Exclude"),"",IF($D332=1,IF(OR(price_limit="",price_limit="No Limit"),IF(Q332="Yes",1,2),IF(SUMIFS(WhatIf!$G:$G,WhatIf!$A:$A,Q$1,WhatIf!$B:$B,Q332)&lt;=price_limit,IF(Q332="Yes",1,2),"")),""))</f>
        <v/>
      </c>
      <c r="BA332" s="73" t="str">
        <f ca="1">IF(OR(R332="",VLOOKUP(R$1,Services!$A$1:$B$19,2,0)="Exclude"),"",IF($D332=1,IF(OR(price_limit="",price_limit="No Limit"),IF(R332="Yes",1,2),IF(SUMIFS(WhatIf!$G:$G,WhatIf!$A:$A,R$1,WhatIf!$B:$B,R332)&lt;=price_limit,IF(R332="Yes",1,2),"")),""))</f>
        <v/>
      </c>
      <c r="BB332" s="73" t="str">
        <f>IF(OR(S332="",VLOOKUP(S$1,Services!$A$1:$B$19,2,0)="Exclude"),"",IF($D332=1,IF(OR(price_limit="",price_limit="No Limit"),IF(S332="Yes",1,2),IF(SUMIFS(WhatIf!$G:$G,WhatIf!$A:$A,S$1,WhatIf!$B:$B,S332)&lt;=price_limit,IF(S332="Yes",1,2),"")),""))</f>
        <v/>
      </c>
      <c r="BC332" s="73" t="str">
        <f>IF(OR(T332="",VLOOKUP(T$1,Services!$A$1:$B$19,2,0)="Exclude"),"",IF($D332=1,IF(OR(price_limit="",price_limit="No Limit"),IF(T332="Yes",1,2),IF(SUMIFS(WhatIf!$G:$G,WhatIf!$A:$A,T$1,WhatIf!$B:$B,T332)&lt;=price_limit,IF(T332="Yes",1,2),"")),""))</f>
        <v/>
      </c>
      <c r="BD332" s="73" t="str">
        <f>IF(OR(U332="",VLOOKUP(U$1,Services!$A$1:$B$19,2,0)="Exclude"),"",IF($D332=1,IF(OR(price_limit="",price_limit="No Limit"),IF(U332="Yes",1,2),IF(SUMIFS(WhatIf!$G:$G,WhatIf!$A:$A,U$1,WhatIf!$B:$B,U332)&lt;=price_limit,IF(U332="Yes",1,2),"")),""))</f>
        <v/>
      </c>
      <c r="BE332" s="3">
        <f t="shared" si="24"/>
        <v>0</v>
      </c>
      <c r="BF332" s="3">
        <f t="shared" si="25"/>
        <v>0</v>
      </c>
      <c r="BG332" s="3">
        <f>IF(MID(highlight_pick,1,1)="#",IF(INDEX(Analysis!$C$7:$E$7,1,VALUE(MID(highlight_pick,2,1)))&lt;&gt;"",IF(INDEX($A332:$BI332,1,MATCH(INDEX(Analysis!$C$7:$E$7,1,VALUE(MID(highlight_pick,2,1))),$1:$1,0))="",0,IF(INDEX($A332:$BI332,1,MATCH(INDEX(Analysis!$C$7:$E$7,1,VALUE(MID(highlight_pick,2,1))),$1:$1,0))="Yes",1,IF(ISNUMBER(SEARCH(INDEX($A332:$BI332,1,MATCH(INDEX(Analysis!$C$7:$E$7,1,VALUE(MID(highlight_pick,2,1))),$1:$1,0)),INDEX(Analysis!$C$9:$E$9,1,VALUE(MID(highlight_pick,2,1))))),2,0))),0),0)</f>
        <v>0</v>
      </c>
      <c r="BH332" s="3">
        <f>IF(MID(highlight_pick,1,1)="#",IF(INDEX(Analysis!$C$10:$E$10,1,VALUE(MID(highlight_pick,2,1)))&lt;&gt;"",IF(INDEX($A332:$BI332,1,MATCH(INDEX(Analysis!$C$10:$E$10,1,VALUE(MID(highlight_pick,2,1))),$1:$1,0))="",0,IF(INDEX($A332:$BI332,1,MATCH(INDEX(Analysis!$C$10:$E$10,1,VALUE(MID(highlight_pick,2,1))),$1:$1,0))="Yes",1,IF(ISNUMBER(SEARCH(INDEX($A332:$BI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row>
    <row r="333" spans="1:61" x14ac:dyDescent="0.3">
      <c r="A333" s="19" t="s">
        <v>621</v>
      </c>
      <c r="C333" s="4" t="s">
        <v>482</v>
      </c>
      <c r="D333" s="3" t="str">
        <f t="shared" ca="1" si="22"/>
        <v/>
      </c>
      <c r="F333" s="5" t="s">
        <v>556</v>
      </c>
      <c r="G333" s="5" t="s">
        <v>556</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23"/>
        <v/>
      </c>
      <c r="AN333" s="73" t="str">
        <f>IF(OR(E333="",VLOOKUP(E$1,Services!$A$1:$B$19,2,0)="Exclude"),"",IF($D333=1,IF(OR(price_limit="",price_limit="No Limit"),IF(E333="Yes",1,2),IF(SUMIFS(WhatIf!$G:$G,WhatIf!$A:$A,E$1,WhatIf!$B:$B,E333)&lt;=price_limit,IF(E333="Yes",1,2),"")),""))</f>
        <v/>
      </c>
      <c r="AO333" s="73" t="str">
        <f ca="1">IF(OR(F333="",VLOOKUP(F$1,Services!$A$1:$B$19,2,0)="Exclude"),"",IF($D333=1,IF(OR(price_limit="",price_limit="No Limit"),IF(F333="Yes",1,2),IF(SUMIFS(WhatIf!$G:$G,WhatIf!$A:$A,F$1,WhatIf!$B:$B,F333)&lt;=price_limit,IF(F333="Yes",1,2),"")),""))</f>
        <v/>
      </c>
      <c r="AP333" s="73" t="str">
        <f ca="1">IF(OR(G333="",VLOOKUP(G$1,Services!$A$1:$B$19,2,0)="Exclude"),"",IF($D333=1,IF(OR(price_limit="",price_limit="No Limit"),IF(G333="Yes",1,2),IF(SUMIFS(WhatIf!$G:$G,WhatIf!$A:$A,G$1,WhatIf!$B:$B,G333)&lt;=price_limit,IF(G333="Yes",1,2),"")),""))</f>
        <v/>
      </c>
      <c r="AQ333" s="73" t="str">
        <f>IF(OR(H333="",VLOOKUP(H$1,Services!$A$1:$B$19,2,0)="Exclude"),"",IF($D333=1,IF(OR(price_limit="",price_limit="No Limit"),IF(H333="Yes",1,2),IF(SUMIFS(WhatIf!$G:$G,WhatIf!$A:$A,H$1,WhatIf!$B:$B,H333)&lt;=price_limit,IF(H333="Yes",1,2),"")),""))</f>
        <v/>
      </c>
      <c r="AR333" s="73" t="str">
        <f>IF(OR(I333="",VLOOKUP(I$1,Services!$A$1:$B$19,2,0)="Exclude"),"",IF($D333=1,IF(OR(price_limit="",price_limit="No Limit"),IF(I333="Yes",1,2),IF(SUMIFS(WhatIf!$G:$G,WhatIf!$A:$A,I$1,WhatIf!$B:$B,I333)&lt;=price_limit,IF(I333="Yes",1,2),"")),""))</f>
        <v/>
      </c>
      <c r="AS333" s="73" t="str">
        <f>IF(OR(J333="",VLOOKUP(J$1,Services!$A$1:$B$19,2,0)="Exclude"),"",IF($D333=1,IF(OR(price_limit="",price_limit="No Limit"),IF(J333="Yes",1,2),IF(SUMIFS(WhatIf!$G:$G,WhatIf!$A:$A,J$1,WhatIf!$B:$B,J333)&lt;=price_limit,IF(J333="Yes",1,2),"")),""))</f>
        <v/>
      </c>
      <c r="AT333" s="73" t="str">
        <f>IF(OR(K333="",VLOOKUP(K$1,Services!$A$1:$B$19,2,0)="Exclude"),"",IF($D333=1,IF(OR(price_limit="",price_limit="No Limit"),IF(K333="Yes",1,2),IF(SUMIFS(WhatIf!$G:$G,WhatIf!$A:$A,K$1,WhatIf!$B:$B,K333)&lt;=price_limit,IF(K333="Yes",1,2),"")),""))</f>
        <v/>
      </c>
      <c r="AU333" s="73" t="str">
        <f>IF(OR(L333="",VLOOKUP(L$1,Services!$A$1:$B$19,2,0)="Exclude"),"",IF($D333=1,IF(OR(price_limit="",price_limit="No Limit"),IF(L333="Yes",1,2),IF(SUMIFS(WhatIf!$G:$G,WhatIf!$A:$A,L$1,WhatIf!$B:$B,L333)&lt;=price_limit,IF(L333="Yes",1,2),"")),""))</f>
        <v/>
      </c>
      <c r="AV333" s="73" t="str">
        <f>IF(OR(M333="",VLOOKUP(M$1,Services!$A$1:$B$19,2,0)="Exclude"),"",IF($D333=1,IF(OR(price_limit="",price_limit="No Limit"),IF(M333="Yes",1,2),IF(SUMIFS(WhatIf!$G:$G,WhatIf!$A:$A,M$1,WhatIf!$B:$B,M333)&lt;=price_limit,IF(M333="Yes",1,2),"")),""))</f>
        <v/>
      </c>
      <c r="AW333" s="73" t="str">
        <f>IF(OR(N333="",VLOOKUP(N$1,Services!$A$1:$B$19,2,0)="Exclude"),"",IF($D333=1,IF(OR(price_limit="",price_limit="No Limit"),IF(N333="Yes",1,2),IF(SUMIFS(WhatIf!$G:$G,WhatIf!$A:$A,N$1,WhatIf!$B:$B,N333)&lt;=price_limit,IF(N333="Yes",1,2),"")),""))</f>
        <v/>
      </c>
      <c r="AX333" s="73" t="str">
        <f>IF(OR(O333="",VLOOKUP(O$1,Services!$A$1:$B$19,2,0)="Exclude"),"",IF($D333=1,IF(OR(price_limit="",price_limit="No Limit"),IF(O333="Yes",1,2),IF(SUMIFS(WhatIf!$G:$G,WhatIf!$A:$A,O$1,WhatIf!$B:$B,O333)&lt;=price_limit,IF(O333="Yes",1,2),"")),""))</f>
        <v/>
      </c>
      <c r="AY333" s="73" t="str">
        <f>IF(OR(P333="",VLOOKUP(P$1,Services!$A$1:$B$19,2,0)="Exclude"),"",IF($D333=1,IF(OR(price_limit="",price_limit="No Limit"),IF(P333="Yes",1,2),IF(SUMIFS(WhatIf!$G:$G,WhatIf!$A:$A,P$1,WhatIf!$B:$B,P333)&lt;=price_limit,IF(P333="Yes",1,2),"")),""))</f>
        <v/>
      </c>
      <c r="AZ333" s="73" t="str">
        <f>IF(OR(Q333="",VLOOKUP(Q$1,Services!$A$1:$B$19,2,0)="Exclude"),"",IF($D333=1,IF(OR(price_limit="",price_limit="No Limit"),IF(Q333="Yes",1,2),IF(SUMIFS(WhatIf!$G:$G,WhatIf!$A:$A,Q$1,WhatIf!$B:$B,Q333)&lt;=price_limit,IF(Q333="Yes",1,2),"")),""))</f>
        <v/>
      </c>
      <c r="BA333" s="73" t="str">
        <f>IF(OR(R333="",VLOOKUP(R$1,Services!$A$1:$B$19,2,0)="Exclude"),"",IF($D333=1,IF(OR(price_limit="",price_limit="No Limit"),IF(R333="Yes",1,2),IF(SUMIFS(WhatIf!$G:$G,WhatIf!$A:$A,R$1,WhatIf!$B:$B,R333)&lt;=price_limit,IF(R333="Yes",1,2),"")),""))</f>
        <v/>
      </c>
      <c r="BB333" s="73" t="str">
        <f>IF(OR(S333="",VLOOKUP(S$1,Services!$A$1:$B$19,2,0)="Exclude"),"",IF($D333=1,IF(OR(price_limit="",price_limit="No Limit"),IF(S333="Yes",1,2),IF(SUMIFS(WhatIf!$G:$G,WhatIf!$A:$A,S$1,WhatIf!$B:$B,S333)&lt;=price_limit,IF(S333="Yes",1,2),"")),""))</f>
        <v/>
      </c>
      <c r="BC333" s="73" t="str">
        <f>IF(OR(T333="",VLOOKUP(T$1,Services!$A$1:$B$19,2,0)="Exclude"),"",IF($D333=1,IF(OR(price_limit="",price_limit="No Limit"),IF(T333="Yes",1,2),IF(SUMIFS(WhatIf!$G:$G,WhatIf!$A:$A,T$1,WhatIf!$B:$B,T333)&lt;=price_limit,IF(T333="Yes",1,2),"")),""))</f>
        <v/>
      </c>
      <c r="BD333" s="73" t="str">
        <f>IF(OR(U333="",VLOOKUP(U$1,Services!$A$1:$B$19,2,0)="Exclude"),"",IF($D333=1,IF(OR(price_limit="",price_limit="No Limit"),IF(U333="Yes",1,2),IF(SUMIFS(WhatIf!$G:$G,WhatIf!$A:$A,U$1,WhatIf!$B:$B,U333)&lt;=price_limit,IF(U333="Yes",1,2),"")),""))</f>
        <v/>
      </c>
      <c r="BE333" s="3">
        <f t="shared" si="24"/>
        <v>0</v>
      </c>
      <c r="BF333" s="3">
        <f t="shared" si="25"/>
        <v>0</v>
      </c>
      <c r="BG333" s="3">
        <f>IF(MID(highlight_pick,1,1)="#",IF(INDEX(Analysis!$C$7:$E$7,1,VALUE(MID(highlight_pick,2,1)))&lt;&gt;"",IF(INDEX($A333:$BI333,1,MATCH(INDEX(Analysis!$C$7:$E$7,1,VALUE(MID(highlight_pick,2,1))),$1:$1,0))="",0,IF(INDEX($A333:$BI333,1,MATCH(INDEX(Analysis!$C$7:$E$7,1,VALUE(MID(highlight_pick,2,1))),$1:$1,0))="Yes",1,IF(ISNUMBER(SEARCH(INDEX($A333:$BI333,1,MATCH(INDEX(Analysis!$C$7:$E$7,1,VALUE(MID(highlight_pick,2,1))),$1:$1,0)),INDEX(Analysis!$C$9:$E$9,1,VALUE(MID(highlight_pick,2,1))))),2,0))),0),0)</f>
        <v>0</v>
      </c>
      <c r="BH333" s="3">
        <f>IF(MID(highlight_pick,1,1)="#",IF(INDEX(Analysis!$C$10:$E$10,1,VALUE(MID(highlight_pick,2,1)))&lt;&gt;"",IF(INDEX($A333:$BI333,1,MATCH(INDEX(Analysis!$C$10:$E$10,1,VALUE(MID(highlight_pick,2,1))),$1:$1,0))="",0,IF(INDEX($A333:$BI333,1,MATCH(INDEX(Analysis!$C$10:$E$10,1,VALUE(MID(highlight_pick,2,1))),$1:$1,0))="Yes",1,IF(ISNUMBER(SEARCH(INDEX($A333:$BI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row>
    <row r="334" spans="1:61" ht="24.9" x14ac:dyDescent="0.3">
      <c r="A334" s="19" t="s">
        <v>64</v>
      </c>
      <c r="B334" s="4" t="s">
        <v>221</v>
      </c>
      <c r="C334" s="4" t="s">
        <v>205</v>
      </c>
      <c r="D334" s="3" t="str">
        <f t="shared" ca="1" si="22"/>
        <v/>
      </c>
      <c r="E334" s="5" t="s">
        <v>1</v>
      </c>
      <c r="F334" s="5" t="s">
        <v>531</v>
      </c>
      <c r="G334" s="5" t="s">
        <v>531</v>
      </c>
      <c r="K334" s="5" t="s">
        <v>1</v>
      </c>
      <c r="L334" s="5" t="s">
        <v>1</v>
      </c>
      <c r="M334" s="5" t="s">
        <v>1</v>
      </c>
      <c r="O334" s="6"/>
      <c r="P334" s="6" t="s">
        <v>291</v>
      </c>
      <c r="Q334" s="6" t="s">
        <v>1</v>
      </c>
      <c r="R334" s="6" t="s">
        <v>856</v>
      </c>
      <c r="U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23"/>
        <v/>
      </c>
      <c r="AN334" s="73" t="str">
        <f ca="1">IF(OR(E334="",VLOOKUP(E$1,Services!$A$1:$B$19,2,0)="Exclude"),"",IF($D334=1,IF(OR(price_limit="",price_limit="No Limit"),IF(E334="Yes",1,2),IF(SUMIFS(WhatIf!$G:$G,WhatIf!$A:$A,E$1,WhatIf!$B:$B,E334)&lt;=price_limit,IF(E334="Yes",1,2),"")),""))</f>
        <v/>
      </c>
      <c r="AO334" s="73" t="str">
        <f ca="1">IF(OR(F334="",VLOOKUP(F$1,Services!$A$1:$B$19,2,0)="Exclude"),"",IF($D334=1,IF(OR(price_limit="",price_limit="No Limit"),IF(F334="Yes",1,2),IF(SUMIFS(WhatIf!$G:$G,WhatIf!$A:$A,F$1,WhatIf!$B:$B,F334)&lt;=price_limit,IF(F334="Yes",1,2),"")),""))</f>
        <v/>
      </c>
      <c r="AP334" s="73" t="str">
        <f ca="1">IF(OR(G334="",VLOOKUP(G$1,Services!$A$1:$B$19,2,0)="Exclude"),"",IF($D334=1,IF(OR(price_limit="",price_limit="No Limit"),IF(G334="Yes",1,2),IF(SUMIFS(WhatIf!$G:$G,WhatIf!$A:$A,G$1,WhatIf!$B:$B,G334)&lt;=price_limit,IF(G334="Yes",1,2),"")),""))</f>
        <v/>
      </c>
      <c r="AQ334" s="73" t="str">
        <f>IF(OR(H334="",VLOOKUP(H$1,Services!$A$1:$B$19,2,0)="Exclude"),"",IF($D334=1,IF(OR(price_limit="",price_limit="No Limit"),IF(H334="Yes",1,2),IF(SUMIFS(WhatIf!$G:$G,WhatIf!$A:$A,H$1,WhatIf!$B:$B,H334)&lt;=price_limit,IF(H334="Yes",1,2),"")),""))</f>
        <v/>
      </c>
      <c r="AR334" s="73" t="str">
        <f>IF(OR(I334="",VLOOKUP(I$1,Services!$A$1:$B$19,2,0)="Exclude"),"",IF($D334=1,IF(OR(price_limit="",price_limit="No Limit"),IF(I334="Yes",1,2),IF(SUMIFS(WhatIf!$G:$G,WhatIf!$A:$A,I$1,WhatIf!$B:$B,I334)&lt;=price_limit,IF(I334="Yes",1,2),"")),""))</f>
        <v/>
      </c>
      <c r="AS334" s="73" t="str">
        <f>IF(OR(J334="",VLOOKUP(J$1,Services!$A$1:$B$19,2,0)="Exclude"),"",IF($D334=1,IF(OR(price_limit="",price_limit="No Limit"),IF(J334="Yes",1,2),IF(SUMIFS(WhatIf!$G:$G,WhatIf!$A:$A,J$1,WhatIf!$B:$B,J334)&lt;=price_limit,IF(J334="Yes",1,2),"")),""))</f>
        <v/>
      </c>
      <c r="AT334" s="73" t="str">
        <f ca="1">IF(OR(K334="",VLOOKUP(K$1,Services!$A$1:$B$19,2,0)="Exclude"),"",IF($D334=1,IF(OR(price_limit="",price_limit="No Limit"),IF(K334="Yes",1,2),IF(SUMIFS(WhatIf!$G:$G,WhatIf!$A:$A,K$1,WhatIf!$B:$B,K334)&lt;=price_limit,IF(K334="Yes",1,2),"")),""))</f>
        <v/>
      </c>
      <c r="AU334" s="73" t="str">
        <f ca="1">IF(OR(L334="",VLOOKUP(L$1,Services!$A$1:$B$19,2,0)="Exclude"),"",IF($D334=1,IF(OR(price_limit="",price_limit="No Limit"),IF(L334="Yes",1,2),IF(SUMIFS(WhatIf!$G:$G,WhatIf!$A:$A,L$1,WhatIf!$B:$B,L334)&lt;=price_limit,IF(L334="Yes",1,2),"")),""))</f>
        <v/>
      </c>
      <c r="AV334" s="73" t="str">
        <f ca="1">IF(OR(M334="",VLOOKUP(M$1,Services!$A$1:$B$19,2,0)="Exclude"),"",IF($D334=1,IF(OR(price_limit="",price_limit="No Limit"),IF(M334="Yes",1,2),IF(SUMIFS(WhatIf!$G:$G,WhatIf!$A:$A,M$1,WhatIf!$B:$B,M334)&lt;=price_limit,IF(M334="Yes",1,2),"")),""))</f>
        <v/>
      </c>
      <c r="AW334" s="73" t="str">
        <f>IF(OR(N334="",VLOOKUP(N$1,Services!$A$1:$B$19,2,0)="Exclude"),"",IF($D334=1,IF(OR(price_limit="",price_limit="No Limit"),IF(N334="Yes",1,2),IF(SUMIFS(WhatIf!$G:$G,WhatIf!$A:$A,N$1,WhatIf!$B:$B,N334)&lt;=price_limit,IF(N334="Yes",1,2),"")),""))</f>
        <v/>
      </c>
      <c r="AX334" s="73" t="str">
        <f>IF(OR(O334="",VLOOKUP(O$1,Services!$A$1:$B$19,2,0)="Exclude"),"",IF($D334=1,IF(OR(price_limit="",price_limit="No Limit"),IF(O334="Yes",1,2),IF(SUMIFS(WhatIf!$G:$G,WhatIf!$A:$A,O$1,WhatIf!$B:$B,O334)&lt;=price_limit,IF(O334="Yes",1,2),"")),""))</f>
        <v/>
      </c>
      <c r="AY334" s="73" t="str">
        <f ca="1">IF(OR(P334="",VLOOKUP(P$1,Services!$A$1:$B$19,2,0)="Exclude"),"",IF($D334=1,IF(OR(price_limit="",price_limit="No Limit"),IF(P334="Yes",1,2),IF(SUMIFS(WhatIf!$G:$G,WhatIf!$A:$A,P$1,WhatIf!$B:$B,P334)&lt;=price_limit,IF(P334="Yes",1,2),"")),""))</f>
        <v/>
      </c>
      <c r="AZ334" s="73" t="str">
        <f ca="1">IF(OR(Q334="",VLOOKUP(Q$1,Services!$A$1:$B$19,2,0)="Exclude"),"",IF($D334=1,IF(OR(price_limit="",price_limit="No Limit"),IF(Q334="Yes",1,2),IF(SUMIFS(WhatIf!$G:$G,WhatIf!$A:$A,Q$1,WhatIf!$B:$B,Q334)&lt;=price_limit,IF(Q334="Yes",1,2),"")),""))</f>
        <v/>
      </c>
      <c r="BA334" s="73" t="str">
        <f ca="1">IF(OR(R334="",VLOOKUP(R$1,Services!$A$1:$B$19,2,0)="Exclude"),"",IF($D334=1,IF(OR(price_limit="",price_limit="No Limit"),IF(R334="Yes",1,2),IF(SUMIFS(WhatIf!$G:$G,WhatIf!$A:$A,R$1,WhatIf!$B:$B,R334)&lt;=price_limit,IF(R334="Yes",1,2),"")),""))</f>
        <v/>
      </c>
      <c r="BB334" s="73" t="str">
        <f>IF(OR(S334="",VLOOKUP(S$1,Services!$A$1:$B$19,2,0)="Exclude"),"",IF($D334=1,IF(OR(price_limit="",price_limit="No Limit"),IF(S334="Yes",1,2),IF(SUMIFS(WhatIf!$G:$G,WhatIf!$A:$A,S$1,WhatIf!$B:$B,S334)&lt;=price_limit,IF(S334="Yes",1,2),"")),""))</f>
        <v/>
      </c>
      <c r="BC334" s="73" t="str">
        <f>IF(OR(T334="",VLOOKUP(T$1,Services!$A$1:$B$19,2,0)="Exclude"),"",IF($D334=1,IF(OR(price_limit="",price_limit="No Limit"),IF(T334="Yes",1,2),IF(SUMIFS(WhatIf!$G:$G,WhatIf!$A:$A,T$1,WhatIf!$B:$B,T334)&lt;=price_limit,IF(T334="Yes",1,2),"")),""))</f>
        <v/>
      </c>
      <c r="BD334" s="73" t="str">
        <f ca="1">IF(OR(U334="",VLOOKUP(U$1,Services!$A$1:$B$19,2,0)="Exclude"),"",IF($D334=1,IF(OR(price_limit="",price_limit="No Limit"),IF(U334="Yes",1,2),IF(SUMIFS(WhatIf!$G:$G,WhatIf!$A:$A,U$1,WhatIf!$B:$B,U334)&lt;=price_limit,IF(U334="Yes",1,2),"")),""))</f>
        <v/>
      </c>
      <c r="BE334" s="3">
        <f t="shared" si="24"/>
        <v>0</v>
      </c>
      <c r="BF334" s="3">
        <f t="shared" si="25"/>
        <v>0</v>
      </c>
      <c r="BG334" s="3">
        <f>IF(MID(highlight_pick,1,1)="#",IF(INDEX(Analysis!$C$7:$E$7,1,VALUE(MID(highlight_pick,2,1)))&lt;&gt;"",IF(INDEX($A334:$BI334,1,MATCH(INDEX(Analysis!$C$7:$E$7,1,VALUE(MID(highlight_pick,2,1))),$1:$1,0))="",0,IF(INDEX($A334:$BI334,1,MATCH(INDEX(Analysis!$C$7:$E$7,1,VALUE(MID(highlight_pick,2,1))),$1:$1,0))="Yes",1,IF(ISNUMBER(SEARCH(INDEX($A334:$BI334,1,MATCH(INDEX(Analysis!$C$7:$E$7,1,VALUE(MID(highlight_pick,2,1))),$1:$1,0)),INDEX(Analysis!$C$9:$E$9,1,VALUE(MID(highlight_pick,2,1))))),2,0))),0),0)</f>
        <v>0</v>
      </c>
      <c r="BH334" s="3">
        <f>IF(MID(highlight_pick,1,1)="#",IF(INDEX(Analysis!$C$10:$E$10,1,VALUE(MID(highlight_pick,2,1)))&lt;&gt;"",IF(INDEX($A334:$BI334,1,MATCH(INDEX(Analysis!$C$10:$E$10,1,VALUE(MID(highlight_pick,2,1))),$1:$1,0))="",0,IF(INDEX($A334:$BI334,1,MATCH(INDEX(Analysis!$C$10:$E$10,1,VALUE(MID(highlight_pick,2,1))),$1:$1,0))="Yes",1,IF(ISNUMBER(SEARCH(INDEX($A334:$BI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row>
    <row r="335" spans="1:61" x14ac:dyDescent="0.3">
      <c r="A335" s="19" t="s">
        <v>314</v>
      </c>
      <c r="B335" s="4" t="s">
        <v>247</v>
      </c>
      <c r="C335" s="4" t="s">
        <v>215</v>
      </c>
      <c r="D335" s="3" t="str">
        <f t="shared" ca="1" si="22"/>
        <v/>
      </c>
      <c r="O335" s="5" t="s">
        <v>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23"/>
        <v/>
      </c>
      <c r="AN335" s="73" t="str">
        <f>IF(OR(E335="",VLOOKUP(E$1,Services!$A$1:$B$19,2,0)="Exclude"),"",IF($D335=1,IF(OR(price_limit="",price_limit="No Limit"),IF(E335="Yes",1,2),IF(SUMIFS(WhatIf!$G:$G,WhatIf!$A:$A,E$1,WhatIf!$B:$B,E335)&lt;=price_limit,IF(E335="Yes",1,2),"")),""))</f>
        <v/>
      </c>
      <c r="AO335" s="73" t="str">
        <f>IF(OR(F335="",VLOOKUP(F$1,Services!$A$1:$B$19,2,0)="Exclude"),"",IF($D335=1,IF(OR(price_limit="",price_limit="No Limit"),IF(F335="Yes",1,2),IF(SUMIFS(WhatIf!$G:$G,WhatIf!$A:$A,F$1,WhatIf!$B:$B,F335)&lt;=price_limit,IF(F335="Yes",1,2),"")),""))</f>
        <v/>
      </c>
      <c r="AP335" s="73" t="str">
        <f>IF(OR(G335="",VLOOKUP(G$1,Services!$A$1:$B$19,2,0)="Exclude"),"",IF($D335=1,IF(OR(price_limit="",price_limit="No Limit"),IF(G335="Yes",1,2),IF(SUMIFS(WhatIf!$G:$G,WhatIf!$A:$A,G$1,WhatIf!$B:$B,G335)&lt;=price_limit,IF(G335="Yes",1,2),"")),""))</f>
        <v/>
      </c>
      <c r="AQ335" s="73" t="str">
        <f>IF(OR(H335="",VLOOKUP(H$1,Services!$A$1:$B$19,2,0)="Exclude"),"",IF($D335=1,IF(OR(price_limit="",price_limit="No Limit"),IF(H335="Yes",1,2),IF(SUMIFS(WhatIf!$G:$G,WhatIf!$A:$A,H$1,WhatIf!$B:$B,H335)&lt;=price_limit,IF(H335="Yes",1,2),"")),""))</f>
        <v/>
      </c>
      <c r="AR335" s="73" t="str">
        <f>IF(OR(I335="",VLOOKUP(I$1,Services!$A$1:$B$19,2,0)="Exclude"),"",IF($D335=1,IF(OR(price_limit="",price_limit="No Limit"),IF(I335="Yes",1,2),IF(SUMIFS(WhatIf!$G:$G,WhatIf!$A:$A,I$1,WhatIf!$B:$B,I335)&lt;=price_limit,IF(I335="Yes",1,2),"")),""))</f>
        <v/>
      </c>
      <c r="AS335" s="73" t="str">
        <f>IF(OR(J335="",VLOOKUP(J$1,Services!$A$1:$B$19,2,0)="Exclude"),"",IF($D335=1,IF(OR(price_limit="",price_limit="No Limit"),IF(J335="Yes",1,2),IF(SUMIFS(WhatIf!$G:$G,WhatIf!$A:$A,J$1,WhatIf!$B:$B,J335)&lt;=price_limit,IF(J335="Yes",1,2),"")),""))</f>
        <v/>
      </c>
      <c r="AT335" s="73" t="str">
        <f>IF(OR(K335="",VLOOKUP(K$1,Services!$A$1:$B$19,2,0)="Exclude"),"",IF($D335=1,IF(OR(price_limit="",price_limit="No Limit"),IF(K335="Yes",1,2),IF(SUMIFS(WhatIf!$G:$G,WhatIf!$A:$A,K$1,WhatIf!$B:$B,K335)&lt;=price_limit,IF(K335="Yes",1,2),"")),""))</f>
        <v/>
      </c>
      <c r="AU335" s="73" t="str">
        <f>IF(OR(L335="",VLOOKUP(L$1,Services!$A$1:$B$19,2,0)="Exclude"),"",IF($D335=1,IF(OR(price_limit="",price_limit="No Limit"),IF(L335="Yes",1,2),IF(SUMIFS(WhatIf!$G:$G,WhatIf!$A:$A,L$1,WhatIf!$B:$B,L335)&lt;=price_limit,IF(L335="Yes",1,2),"")),""))</f>
        <v/>
      </c>
      <c r="AV335" s="73" t="str">
        <f>IF(OR(M335="",VLOOKUP(M$1,Services!$A$1:$B$19,2,0)="Exclude"),"",IF($D335=1,IF(OR(price_limit="",price_limit="No Limit"),IF(M335="Yes",1,2),IF(SUMIFS(WhatIf!$G:$G,WhatIf!$A:$A,M$1,WhatIf!$B:$B,M335)&lt;=price_limit,IF(M335="Yes",1,2),"")),""))</f>
        <v/>
      </c>
      <c r="AW335" s="73" t="str">
        <f>IF(OR(N335="",VLOOKUP(N$1,Services!$A$1:$B$19,2,0)="Exclude"),"",IF($D335=1,IF(OR(price_limit="",price_limit="No Limit"),IF(N335="Yes",1,2),IF(SUMIFS(WhatIf!$G:$G,WhatIf!$A:$A,N$1,WhatIf!$B:$B,N335)&lt;=price_limit,IF(N335="Yes",1,2),"")),""))</f>
        <v/>
      </c>
      <c r="AX335" s="73" t="str">
        <f ca="1">IF(OR(O335="",VLOOKUP(O$1,Services!$A$1:$B$19,2,0)="Exclude"),"",IF($D335=1,IF(OR(price_limit="",price_limit="No Limit"),IF(O335="Yes",1,2),IF(SUMIFS(WhatIf!$G:$G,WhatIf!$A:$A,O$1,WhatIf!$B:$B,O335)&lt;=price_limit,IF(O335="Yes",1,2),"")),""))</f>
        <v/>
      </c>
      <c r="AY335" s="73" t="str">
        <f>IF(OR(P335="",VLOOKUP(P$1,Services!$A$1:$B$19,2,0)="Exclude"),"",IF($D335=1,IF(OR(price_limit="",price_limit="No Limit"),IF(P335="Yes",1,2),IF(SUMIFS(WhatIf!$G:$G,WhatIf!$A:$A,P$1,WhatIf!$B:$B,P335)&lt;=price_limit,IF(P335="Yes",1,2),"")),""))</f>
        <v/>
      </c>
      <c r="AZ335" s="73" t="str">
        <f>IF(OR(Q335="",VLOOKUP(Q$1,Services!$A$1:$B$19,2,0)="Exclude"),"",IF($D335=1,IF(OR(price_limit="",price_limit="No Limit"),IF(Q335="Yes",1,2),IF(SUMIFS(WhatIf!$G:$G,WhatIf!$A:$A,Q$1,WhatIf!$B:$B,Q335)&lt;=price_limit,IF(Q335="Yes",1,2),"")),""))</f>
        <v/>
      </c>
      <c r="BA335" s="73" t="str">
        <f>IF(OR(R335="",VLOOKUP(R$1,Services!$A$1:$B$19,2,0)="Exclude"),"",IF($D335=1,IF(OR(price_limit="",price_limit="No Limit"),IF(R335="Yes",1,2),IF(SUMIFS(WhatIf!$G:$G,WhatIf!$A:$A,R$1,WhatIf!$B:$B,R335)&lt;=price_limit,IF(R335="Yes",1,2),"")),""))</f>
        <v/>
      </c>
      <c r="BB335" s="73" t="str">
        <f>IF(OR(S335="",VLOOKUP(S$1,Services!$A$1:$B$19,2,0)="Exclude"),"",IF($D335=1,IF(OR(price_limit="",price_limit="No Limit"),IF(S335="Yes",1,2),IF(SUMIFS(WhatIf!$G:$G,WhatIf!$A:$A,S$1,WhatIf!$B:$B,S335)&lt;=price_limit,IF(S335="Yes",1,2),"")),""))</f>
        <v/>
      </c>
      <c r="BC335" s="73" t="str">
        <f>IF(OR(T335="",VLOOKUP(T$1,Services!$A$1:$B$19,2,0)="Exclude"),"",IF($D335=1,IF(OR(price_limit="",price_limit="No Limit"),IF(T335="Yes",1,2),IF(SUMIFS(WhatIf!$G:$G,WhatIf!$A:$A,T$1,WhatIf!$B:$B,T335)&lt;=price_limit,IF(T335="Yes",1,2),"")),""))</f>
        <v/>
      </c>
      <c r="BD335" s="73" t="str">
        <f>IF(OR(U335="",VLOOKUP(U$1,Services!$A$1:$B$19,2,0)="Exclude"),"",IF($D335=1,IF(OR(price_limit="",price_limit="No Limit"),IF(U335="Yes",1,2),IF(SUMIFS(WhatIf!$G:$G,WhatIf!$A:$A,U$1,WhatIf!$B:$B,U335)&lt;=price_limit,IF(U335="Yes",1,2),"")),""))</f>
        <v/>
      </c>
      <c r="BE335" s="3">
        <f t="shared" si="24"/>
        <v>0</v>
      </c>
      <c r="BF335" s="3">
        <f t="shared" si="25"/>
        <v>0</v>
      </c>
      <c r="BG335" s="3">
        <f>IF(MID(highlight_pick,1,1)="#",IF(INDEX(Analysis!$C$7:$E$7,1,VALUE(MID(highlight_pick,2,1)))&lt;&gt;"",IF(INDEX($A335:$BI335,1,MATCH(INDEX(Analysis!$C$7:$E$7,1,VALUE(MID(highlight_pick,2,1))),$1:$1,0))="",0,IF(INDEX($A335:$BI335,1,MATCH(INDEX(Analysis!$C$7:$E$7,1,VALUE(MID(highlight_pick,2,1))),$1:$1,0))="Yes",1,IF(ISNUMBER(SEARCH(INDEX($A335:$BI335,1,MATCH(INDEX(Analysis!$C$7:$E$7,1,VALUE(MID(highlight_pick,2,1))),$1:$1,0)),INDEX(Analysis!$C$9:$E$9,1,VALUE(MID(highlight_pick,2,1))))),2,0))),0),0)</f>
        <v>0</v>
      </c>
      <c r="BH335" s="3">
        <f>IF(MID(highlight_pick,1,1)="#",IF(INDEX(Analysis!$C$10:$E$10,1,VALUE(MID(highlight_pick,2,1)))&lt;&gt;"",IF(INDEX($A335:$BI335,1,MATCH(INDEX(Analysis!$C$10:$E$10,1,VALUE(MID(highlight_pick,2,1))),$1:$1,0))="",0,IF(INDEX($A335:$BI335,1,MATCH(INDEX(Analysis!$C$10:$E$10,1,VALUE(MID(highlight_pick,2,1))),$1:$1,0))="Yes",1,IF(ISNUMBER(SEARCH(INDEX($A335:$BI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row>
    <row r="336" spans="1:61" ht="24.9" x14ac:dyDescent="0.3">
      <c r="A336" s="19" t="s">
        <v>65</v>
      </c>
      <c r="B336" s="4" t="s">
        <v>309</v>
      </c>
      <c r="C336" s="4" t="s">
        <v>480</v>
      </c>
      <c r="D336" s="3" t="str">
        <f t="shared" ca="1" si="22"/>
        <v/>
      </c>
      <c r="F336" s="5" t="s">
        <v>528</v>
      </c>
      <c r="I336" s="5" t="s">
        <v>1</v>
      </c>
      <c r="K336" s="5" t="s">
        <v>1</v>
      </c>
      <c r="L336" s="5" t="s">
        <v>1</v>
      </c>
      <c r="M336" s="5" t="s">
        <v>1</v>
      </c>
      <c r="O336" s="5" t="s">
        <v>1</v>
      </c>
      <c r="P336" s="5" t="s">
        <v>1</v>
      </c>
      <c r="Q336" s="5" t="s">
        <v>317</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23"/>
        <v/>
      </c>
      <c r="AN336" s="73" t="str">
        <f>IF(OR(E336="",VLOOKUP(E$1,Services!$A$1:$B$19,2,0)="Exclude"),"",IF($D336=1,IF(OR(price_limit="",price_limit="No Limit"),IF(E336="Yes",1,2),IF(SUMIFS(WhatIf!$G:$G,WhatIf!$A:$A,E$1,WhatIf!$B:$B,E336)&lt;=price_limit,IF(E336="Yes",1,2),"")),""))</f>
        <v/>
      </c>
      <c r="AO336" s="73" t="str">
        <f ca="1">IF(OR(F336="",VLOOKUP(F$1,Services!$A$1:$B$19,2,0)="Exclude"),"",IF($D336=1,IF(OR(price_limit="",price_limit="No Limit"),IF(F336="Yes",1,2),IF(SUMIFS(WhatIf!$G:$G,WhatIf!$A:$A,F$1,WhatIf!$B:$B,F336)&lt;=price_limit,IF(F336="Yes",1,2),"")),""))</f>
        <v/>
      </c>
      <c r="AP336" s="73" t="str">
        <f>IF(OR(G336="",VLOOKUP(G$1,Services!$A$1:$B$19,2,0)="Exclude"),"",IF($D336=1,IF(OR(price_limit="",price_limit="No Limit"),IF(G336="Yes",1,2),IF(SUMIFS(WhatIf!$G:$G,WhatIf!$A:$A,G$1,WhatIf!$B:$B,G336)&lt;=price_limit,IF(G336="Yes",1,2),"")),""))</f>
        <v/>
      </c>
      <c r="AQ336" s="73" t="str">
        <f>IF(OR(H336="",VLOOKUP(H$1,Services!$A$1:$B$19,2,0)="Exclude"),"",IF($D336=1,IF(OR(price_limit="",price_limit="No Limit"),IF(H336="Yes",1,2),IF(SUMIFS(WhatIf!$G:$G,WhatIf!$A:$A,H$1,WhatIf!$B:$B,H336)&lt;=price_limit,IF(H336="Yes",1,2),"")),""))</f>
        <v/>
      </c>
      <c r="AR336" s="73" t="str">
        <f ca="1">IF(OR(I336="",VLOOKUP(I$1,Services!$A$1:$B$19,2,0)="Exclude"),"",IF($D336=1,IF(OR(price_limit="",price_limit="No Limit"),IF(I336="Yes",1,2),IF(SUMIFS(WhatIf!$G:$G,WhatIf!$A:$A,I$1,WhatIf!$B:$B,I336)&lt;=price_limit,IF(I336="Yes",1,2),"")),""))</f>
        <v/>
      </c>
      <c r="AS336" s="73" t="str">
        <f>IF(OR(J336="",VLOOKUP(J$1,Services!$A$1:$B$19,2,0)="Exclude"),"",IF($D336=1,IF(OR(price_limit="",price_limit="No Limit"),IF(J336="Yes",1,2),IF(SUMIFS(WhatIf!$G:$G,WhatIf!$A:$A,J$1,WhatIf!$B:$B,J336)&lt;=price_limit,IF(J336="Yes",1,2),"")),""))</f>
        <v/>
      </c>
      <c r="AT336" s="73" t="str">
        <f ca="1">IF(OR(K336="",VLOOKUP(K$1,Services!$A$1:$B$19,2,0)="Exclude"),"",IF($D336=1,IF(OR(price_limit="",price_limit="No Limit"),IF(K336="Yes",1,2),IF(SUMIFS(WhatIf!$G:$G,WhatIf!$A:$A,K$1,WhatIf!$B:$B,K336)&lt;=price_limit,IF(K336="Yes",1,2),"")),""))</f>
        <v/>
      </c>
      <c r="AU336" s="73" t="str">
        <f ca="1">IF(OR(L336="",VLOOKUP(L$1,Services!$A$1:$B$19,2,0)="Exclude"),"",IF($D336=1,IF(OR(price_limit="",price_limit="No Limit"),IF(L336="Yes",1,2),IF(SUMIFS(WhatIf!$G:$G,WhatIf!$A:$A,L$1,WhatIf!$B:$B,L336)&lt;=price_limit,IF(L336="Yes",1,2),"")),""))</f>
        <v/>
      </c>
      <c r="AV336" s="73" t="str">
        <f ca="1">IF(OR(M336="",VLOOKUP(M$1,Services!$A$1:$B$19,2,0)="Exclude"),"",IF($D336=1,IF(OR(price_limit="",price_limit="No Limit"),IF(M336="Yes",1,2),IF(SUMIFS(WhatIf!$G:$G,WhatIf!$A:$A,M$1,WhatIf!$B:$B,M336)&lt;=price_limit,IF(M336="Yes",1,2),"")),""))</f>
        <v/>
      </c>
      <c r="AW336" s="73" t="str">
        <f>IF(OR(N336="",VLOOKUP(N$1,Services!$A$1:$B$19,2,0)="Exclude"),"",IF($D336=1,IF(OR(price_limit="",price_limit="No Limit"),IF(N336="Yes",1,2),IF(SUMIFS(WhatIf!$G:$G,WhatIf!$A:$A,N$1,WhatIf!$B:$B,N336)&lt;=price_limit,IF(N336="Yes",1,2),"")),""))</f>
        <v/>
      </c>
      <c r="AX336" s="73" t="str">
        <f ca="1">IF(OR(O336="",VLOOKUP(O$1,Services!$A$1:$B$19,2,0)="Exclude"),"",IF($D336=1,IF(OR(price_limit="",price_limit="No Limit"),IF(O336="Yes",1,2),IF(SUMIFS(WhatIf!$G:$G,WhatIf!$A:$A,O$1,WhatIf!$B:$B,O336)&lt;=price_limit,IF(O336="Yes",1,2),"")),""))</f>
        <v/>
      </c>
      <c r="AY336" s="73" t="str">
        <f ca="1">IF(OR(P336="",VLOOKUP(P$1,Services!$A$1:$B$19,2,0)="Exclude"),"",IF($D336=1,IF(OR(price_limit="",price_limit="No Limit"),IF(P336="Yes",1,2),IF(SUMIFS(WhatIf!$G:$G,WhatIf!$A:$A,P$1,WhatIf!$B:$B,P336)&lt;=price_limit,IF(P336="Yes",1,2),"")),""))</f>
        <v/>
      </c>
      <c r="AZ336" s="73" t="str">
        <f ca="1">IF(OR(Q336="",VLOOKUP(Q$1,Services!$A$1:$B$19,2,0)="Exclude"),"",IF($D336=1,IF(OR(price_limit="",price_limit="No Limit"),IF(Q336="Yes",1,2),IF(SUMIFS(WhatIf!$G:$G,WhatIf!$A:$A,Q$1,WhatIf!$B:$B,Q336)&lt;=price_limit,IF(Q336="Yes",1,2),"")),""))</f>
        <v/>
      </c>
      <c r="BA336" s="73" t="str">
        <f>IF(OR(R336="",VLOOKUP(R$1,Services!$A$1:$B$19,2,0)="Exclude"),"",IF($D336=1,IF(OR(price_limit="",price_limit="No Limit"),IF(R336="Yes",1,2),IF(SUMIFS(WhatIf!$G:$G,WhatIf!$A:$A,R$1,WhatIf!$B:$B,R336)&lt;=price_limit,IF(R336="Yes",1,2),"")),""))</f>
        <v/>
      </c>
      <c r="BB336" s="73" t="str">
        <f>IF(OR(S336="",VLOOKUP(S$1,Services!$A$1:$B$19,2,0)="Exclude"),"",IF($D336=1,IF(OR(price_limit="",price_limit="No Limit"),IF(S336="Yes",1,2),IF(SUMIFS(WhatIf!$G:$G,WhatIf!$A:$A,S$1,WhatIf!$B:$B,S336)&lt;=price_limit,IF(S336="Yes",1,2),"")),""))</f>
        <v/>
      </c>
      <c r="BC336" s="73" t="str">
        <f>IF(OR(T336="",VLOOKUP(T$1,Services!$A$1:$B$19,2,0)="Exclude"),"",IF($D336=1,IF(OR(price_limit="",price_limit="No Limit"),IF(T336="Yes",1,2),IF(SUMIFS(WhatIf!$G:$G,WhatIf!$A:$A,T$1,WhatIf!$B:$B,T336)&lt;=price_limit,IF(T336="Yes",1,2),"")),""))</f>
        <v/>
      </c>
      <c r="BD336" s="73" t="str">
        <f>IF(OR(U336="",VLOOKUP(U$1,Services!$A$1:$B$19,2,0)="Exclude"),"",IF($D336=1,IF(OR(price_limit="",price_limit="No Limit"),IF(U336="Yes",1,2),IF(SUMIFS(WhatIf!$G:$G,WhatIf!$A:$A,U$1,WhatIf!$B:$B,U336)&lt;=price_limit,IF(U336="Yes",1,2),"")),""))</f>
        <v/>
      </c>
      <c r="BE336" s="3">
        <f t="shared" si="24"/>
        <v>0</v>
      </c>
      <c r="BF336" s="3">
        <f t="shared" si="25"/>
        <v>0</v>
      </c>
      <c r="BG336" s="3">
        <f>IF(MID(highlight_pick,1,1)="#",IF(INDEX(Analysis!$C$7:$E$7,1,VALUE(MID(highlight_pick,2,1)))&lt;&gt;"",IF(INDEX($A336:$BI336,1,MATCH(INDEX(Analysis!$C$7:$E$7,1,VALUE(MID(highlight_pick,2,1))),$1:$1,0))="",0,IF(INDEX($A336:$BI336,1,MATCH(INDEX(Analysis!$C$7:$E$7,1,VALUE(MID(highlight_pick,2,1))),$1:$1,0))="Yes",1,IF(ISNUMBER(SEARCH(INDEX($A336:$BI336,1,MATCH(INDEX(Analysis!$C$7:$E$7,1,VALUE(MID(highlight_pick,2,1))),$1:$1,0)),INDEX(Analysis!$C$9:$E$9,1,VALUE(MID(highlight_pick,2,1))))),2,0))),0),0)</f>
        <v>0</v>
      </c>
      <c r="BH336" s="3">
        <f>IF(MID(highlight_pick,1,1)="#",IF(INDEX(Analysis!$C$10:$E$10,1,VALUE(MID(highlight_pick,2,1)))&lt;&gt;"",IF(INDEX($A336:$BI336,1,MATCH(INDEX(Analysis!$C$10:$E$10,1,VALUE(MID(highlight_pick,2,1))),$1:$1,0))="",0,IF(INDEX($A336:$BI336,1,MATCH(INDEX(Analysis!$C$10:$E$10,1,VALUE(MID(highlight_pick,2,1))),$1:$1,0))="Yes",1,IF(ISNUMBER(SEARCH(INDEX($A336:$BI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row>
    <row r="337" spans="1:61" ht="24.9" x14ac:dyDescent="0.3">
      <c r="A337" s="19" t="s">
        <v>156</v>
      </c>
      <c r="B337" s="4" t="s">
        <v>247</v>
      </c>
      <c r="C337" s="4" t="s">
        <v>215</v>
      </c>
      <c r="D337" s="3" t="str">
        <f t="shared" ca="1" si="22"/>
        <v/>
      </c>
      <c r="F337" s="5" t="s">
        <v>528</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23"/>
        <v/>
      </c>
      <c r="AN337" s="73" t="str">
        <f>IF(OR(E337="",VLOOKUP(E$1,Services!$A$1:$B$19,2,0)="Exclude"),"",IF($D337=1,IF(OR(price_limit="",price_limit="No Limit"),IF(E337="Yes",1,2),IF(SUMIFS(WhatIf!$G:$G,WhatIf!$A:$A,E$1,WhatIf!$B:$B,E337)&lt;=price_limit,IF(E337="Yes",1,2),"")),""))</f>
        <v/>
      </c>
      <c r="AO337" s="73" t="str">
        <f ca="1">IF(OR(F337="",VLOOKUP(F$1,Services!$A$1:$B$19,2,0)="Exclude"),"",IF($D337=1,IF(OR(price_limit="",price_limit="No Limit"),IF(F337="Yes",1,2),IF(SUMIFS(WhatIf!$G:$G,WhatIf!$A:$A,F$1,WhatIf!$B:$B,F337)&lt;=price_limit,IF(F337="Yes",1,2),"")),""))</f>
        <v/>
      </c>
      <c r="AP337" s="73" t="str">
        <f>IF(OR(G337="",VLOOKUP(G$1,Services!$A$1:$B$19,2,0)="Exclude"),"",IF($D337=1,IF(OR(price_limit="",price_limit="No Limit"),IF(G337="Yes",1,2),IF(SUMIFS(WhatIf!$G:$G,WhatIf!$A:$A,G$1,WhatIf!$B:$B,G337)&lt;=price_limit,IF(G337="Yes",1,2),"")),""))</f>
        <v/>
      </c>
      <c r="AQ337" s="73" t="str">
        <f>IF(OR(H337="",VLOOKUP(H$1,Services!$A$1:$B$19,2,0)="Exclude"),"",IF($D337=1,IF(OR(price_limit="",price_limit="No Limit"),IF(H337="Yes",1,2),IF(SUMIFS(WhatIf!$G:$G,WhatIf!$A:$A,H$1,WhatIf!$B:$B,H337)&lt;=price_limit,IF(H337="Yes",1,2),"")),""))</f>
        <v/>
      </c>
      <c r="AR337" s="73" t="str">
        <f>IF(OR(I337="",VLOOKUP(I$1,Services!$A$1:$B$19,2,0)="Exclude"),"",IF($D337=1,IF(OR(price_limit="",price_limit="No Limit"),IF(I337="Yes",1,2),IF(SUMIFS(WhatIf!$G:$G,WhatIf!$A:$A,I$1,WhatIf!$B:$B,I337)&lt;=price_limit,IF(I337="Yes",1,2),"")),""))</f>
        <v/>
      </c>
      <c r="AS337" s="73" t="str">
        <f>IF(OR(J337="",VLOOKUP(J$1,Services!$A$1:$B$19,2,0)="Exclude"),"",IF($D337=1,IF(OR(price_limit="",price_limit="No Limit"),IF(J337="Yes",1,2),IF(SUMIFS(WhatIf!$G:$G,WhatIf!$A:$A,J$1,WhatIf!$B:$B,J337)&lt;=price_limit,IF(J337="Yes",1,2),"")),""))</f>
        <v/>
      </c>
      <c r="AT337" s="73" t="str">
        <f>IF(OR(K337="",VLOOKUP(K$1,Services!$A$1:$B$19,2,0)="Exclude"),"",IF($D337=1,IF(OR(price_limit="",price_limit="No Limit"),IF(K337="Yes",1,2),IF(SUMIFS(WhatIf!$G:$G,WhatIf!$A:$A,K$1,WhatIf!$B:$B,K337)&lt;=price_limit,IF(K337="Yes",1,2),"")),""))</f>
        <v/>
      </c>
      <c r="AU337" s="73" t="str">
        <f>IF(OR(L337="",VLOOKUP(L$1,Services!$A$1:$B$19,2,0)="Exclude"),"",IF($D337=1,IF(OR(price_limit="",price_limit="No Limit"),IF(L337="Yes",1,2),IF(SUMIFS(WhatIf!$G:$G,WhatIf!$A:$A,L$1,WhatIf!$B:$B,L337)&lt;=price_limit,IF(L337="Yes",1,2),"")),""))</f>
        <v/>
      </c>
      <c r="AV337" s="73" t="str">
        <f>IF(OR(M337="",VLOOKUP(M$1,Services!$A$1:$B$19,2,0)="Exclude"),"",IF($D337=1,IF(OR(price_limit="",price_limit="No Limit"),IF(M337="Yes",1,2),IF(SUMIFS(WhatIf!$G:$G,WhatIf!$A:$A,M$1,WhatIf!$B:$B,M337)&lt;=price_limit,IF(M337="Yes",1,2),"")),""))</f>
        <v/>
      </c>
      <c r="AW337" s="73" t="str">
        <f>IF(OR(N337="",VLOOKUP(N$1,Services!$A$1:$B$19,2,0)="Exclude"),"",IF($D337=1,IF(OR(price_limit="",price_limit="No Limit"),IF(N337="Yes",1,2),IF(SUMIFS(WhatIf!$G:$G,WhatIf!$A:$A,N$1,WhatIf!$B:$B,N337)&lt;=price_limit,IF(N337="Yes",1,2),"")),""))</f>
        <v/>
      </c>
      <c r="AX337" s="73" t="str">
        <f>IF(OR(O337="",VLOOKUP(O$1,Services!$A$1:$B$19,2,0)="Exclude"),"",IF($D337=1,IF(OR(price_limit="",price_limit="No Limit"),IF(O337="Yes",1,2),IF(SUMIFS(WhatIf!$G:$G,WhatIf!$A:$A,O$1,WhatIf!$B:$B,O337)&lt;=price_limit,IF(O337="Yes",1,2),"")),""))</f>
        <v/>
      </c>
      <c r="AY337" s="73" t="str">
        <f>IF(OR(P337="",VLOOKUP(P$1,Services!$A$1:$B$19,2,0)="Exclude"),"",IF($D337=1,IF(OR(price_limit="",price_limit="No Limit"),IF(P337="Yes",1,2),IF(SUMIFS(WhatIf!$G:$G,WhatIf!$A:$A,P$1,WhatIf!$B:$B,P337)&lt;=price_limit,IF(P337="Yes",1,2),"")),""))</f>
        <v/>
      </c>
      <c r="AZ337" s="73" t="str">
        <f>IF(OR(Q337="",VLOOKUP(Q$1,Services!$A$1:$B$19,2,0)="Exclude"),"",IF($D337=1,IF(OR(price_limit="",price_limit="No Limit"),IF(Q337="Yes",1,2),IF(SUMIFS(WhatIf!$G:$G,WhatIf!$A:$A,Q$1,WhatIf!$B:$B,Q337)&lt;=price_limit,IF(Q337="Yes",1,2),"")),""))</f>
        <v/>
      </c>
      <c r="BA337" s="73" t="str">
        <f>IF(OR(R337="",VLOOKUP(R$1,Services!$A$1:$B$19,2,0)="Exclude"),"",IF($D337=1,IF(OR(price_limit="",price_limit="No Limit"),IF(R337="Yes",1,2),IF(SUMIFS(WhatIf!$G:$G,WhatIf!$A:$A,R$1,WhatIf!$B:$B,R337)&lt;=price_limit,IF(R337="Yes",1,2),"")),""))</f>
        <v/>
      </c>
      <c r="BB337" s="73" t="str">
        <f>IF(OR(S337="",VLOOKUP(S$1,Services!$A$1:$B$19,2,0)="Exclude"),"",IF($D337=1,IF(OR(price_limit="",price_limit="No Limit"),IF(S337="Yes",1,2),IF(SUMIFS(WhatIf!$G:$G,WhatIf!$A:$A,S$1,WhatIf!$B:$B,S337)&lt;=price_limit,IF(S337="Yes",1,2),"")),""))</f>
        <v/>
      </c>
      <c r="BC337" s="73" t="str">
        <f>IF(OR(T337="",VLOOKUP(T$1,Services!$A$1:$B$19,2,0)="Exclude"),"",IF($D337=1,IF(OR(price_limit="",price_limit="No Limit"),IF(T337="Yes",1,2),IF(SUMIFS(WhatIf!$G:$G,WhatIf!$A:$A,T$1,WhatIf!$B:$B,T337)&lt;=price_limit,IF(T337="Yes",1,2),"")),""))</f>
        <v/>
      </c>
      <c r="BD337" s="73" t="str">
        <f>IF(OR(U337="",VLOOKUP(U$1,Services!$A$1:$B$19,2,0)="Exclude"),"",IF($D337=1,IF(OR(price_limit="",price_limit="No Limit"),IF(U337="Yes",1,2),IF(SUMIFS(WhatIf!$G:$G,WhatIf!$A:$A,U$1,WhatIf!$B:$B,U337)&lt;=price_limit,IF(U337="Yes",1,2),"")),""))</f>
        <v/>
      </c>
      <c r="BE337" s="3">
        <f t="shared" si="24"/>
        <v>0</v>
      </c>
      <c r="BF337" s="3">
        <f t="shared" si="25"/>
        <v>0</v>
      </c>
      <c r="BG337" s="3">
        <f>IF(MID(highlight_pick,1,1)="#",IF(INDEX(Analysis!$C$7:$E$7,1,VALUE(MID(highlight_pick,2,1)))&lt;&gt;"",IF(INDEX($A337:$BI337,1,MATCH(INDEX(Analysis!$C$7:$E$7,1,VALUE(MID(highlight_pick,2,1))),$1:$1,0))="",0,IF(INDEX($A337:$BI337,1,MATCH(INDEX(Analysis!$C$7:$E$7,1,VALUE(MID(highlight_pick,2,1))),$1:$1,0))="Yes",1,IF(ISNUMBER(SEARCH(INDEX($A337:$BI337,1,MATCH(INDEX(Analysis!$C$7:$E$7,1,VALUE(MID(highlight_pick,2,1))),$1:$1,0)),INDEX(Analysis!$C$9:$E$9,1,VALUE(MID(highlight_pick,2,1))))),2,0))),0),0)</f>
        <v>0</v>
      </c>
      <c r="BH337" s="3">
        <f>IF(MID(highlight_pick,1,1)="#",IF(INDEX(Analysis!$C$10:$E$10,1,VALUE(MID(highlight_pick,2,1)))&lt;&gt;"",IF(INDEX($A337:$BI337,1,MATCH(INDEX(Analysis!$C$10:$E$10,1,VALUE(MID(highlight_pick,2,1))),$1:$1,0))="",0,IF(INDEX($A337:$BI337,1,MATCH(INDEX(Analysis!$C$10:$E$10,1,VALUE(MID(highlight_pick,2,1))),$1:$1,0))="Yes",1,IF(ISNUMBER(SEARCH(INDEX($A337:$BI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row>
    <row r="338" spans="1:61" ht="24.9" x14ac:dyDescent="0.3">
      <c r="A338" s="19" t="s">
        <v>66</v>
      </c>
      <c r="B338" s="4" t="s">
        <v>247</v>
      </c>
      <c r="C338" s="4" t="s">
        <v>478</v>
      </c>
      <c r="D338" s="3" t="str">
        <f t="shared" ca="1" si="22"/>
        <v/>
      </c>
      <c r="F338" s="6" t="s">
        <v>66</v>
      </c>
      <c r="G338" s="6" t="s">
        <v>66</v>
      </c>
      <c r="H338" s="12" t="s">
        <v>66</v>
      </c>
      <c r="I338" s="12" t="s">
        <v>66</v>
      </c>
      <c r="J338" s="12" t="s">
        <v>66</v>
      </c>
      <c r="K338" s="12" t="s">
        <v>66</v>
      </c>
      <c r="L338" s="12" t="s">
        <v>66</v>
      </c>
      <c r="M338" s="12" t="s">
        <v>66</v>
      </c>
      <c r="N338" s="12" t="s">
        <v>66</v>
      </c>
      <c r="O338" s="6" t="s">
        <v>66</v>
      </c>
      <c r="P338" s="6" t="s">
        <v>66</v>
      </c>
      <c r="Q338" s="6" t="s">
        <v>66</v>
      </c>
      <c r="R338" s="6"/>
      <c r="S338" s="5" t="s">
        <v>66</v>
      </c>
      <c r="U338" s="5" t="s">
        <v>1</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23"/>
        <v/>
      </c>
      <c r="AN338" s="73" t="str">
        <f>IF(OR(E338="",VLOOKUP(E$1,Services!$A$1:$B$19,2,0)="Exclude"),"",IF($D338=1,IF(OR(price_limit="",price_limit="No Limit"),IF(E338="Yes",1,2),IF(SUMIFS(WhatIf!$G:$G,WhatIf!$A:$A,E$1,WhatIf!$B:$B,E338)&lt;=price_limit,IF(E338="Yes",1,2),"")),""))</f>
        <v/>
      </c>
      <c r="AO338" s="73" t="str">
        <f ca="1">IF(OR(F338="",VLOOKUP(F$1,Services!$A$1:$B$19,2,0)="Exclude"),"",IF($D338=1,IF(OR(price_limit="",price_limit="No Limit"),IF(F338="Yes",1,2),IF(SUMIFS(WhatIf!$G:$G,WhatIf!$A:$A,F$1,WhatIf!$B:$B,F338)&lt;=price_limit,IF(F338="Yes",1,2),"")),""))</f>
        <v/>
      </c>
      <c r="AP338" s="73" t="str">
        <f ca="1">IF(OR(G338="",VLOOKUP(G$1,Services!$A$1:$B$19,2,0)="Exclude"),"",IF($D338=1,IF(OR(price_limit="",price_limit="No Limit"),IF(G338="Yes",1,2),IF(SUMIFS(WhatIf!$G:$G,WhatIf!$A:$A,G$1,WhatIf!$B:$B,G338)&lt;=price_limit,IF(G338="Yes",1,2),"")),""))</f>
        <v/>
      </c>
      <c r="AQ338" s="73" t="str">
        <f ca="1">IF(OR(H338="",VLOOKUP(H$1,Services!$A$1:$B$19,2,0)="Exclude"),"",IF($D338=1,IF(OR(price_limit="",price_limit="No Limit"),IF(H338="Yes",1,2),IF(SUMIFS(WhatIf!$G:$G,WhatIf!$A:$A,H$1,WhatIf!$B:$B,H338)&lt;=price_limit,IF(H338="Yes",1,2),"")),""))</f>
        <v/>
      </c>
      <c r="AR338" s="73" t="str">
        <f ca="1">IF(OR(I338="",VLOOKUP(I$1,Services!$A$1:$B$19,2,0)="Exclude"),"",IF($D338=1,IF(OR(price_limit="",price_limit="No Limit"),IF(I338="Yes",1,2),IF(SUMIFS(WhatIf!$G:$G,WhatIf!$A:$A,I$1,WhatIf!$B:$B,I338)&lt;=price_limit,IF(I338="Yes",1,2),"")),""))</f>
        <v/>
      </c>
      <c r="AS338" s="73" t="str">
        <f ca="1">IF(OR(J338="",VLOOKUP(J$1,Services!$A$1:$B$19,2,0)="Exclude"),"",IF($D338=1,IF(OR(price_limit="",price_limit="No Limit"),IF(J338="Yes",1,2),IF(SUMIFS(WhatIf!$G:$G,WhatIf!$A:$A,J$1,WhatIf!$B:$B,J338)&lt;=price_limit,IF(J338="Yes",1,2),"")),""))</f>
        <v/>
      </c>
      <c r="AT338" s="73" t="str">
        <f ca="1">IF(OR(K338="",VLOOKUP(K$1,Services!$A$1:$B$19,2,0)="Exclude"),"",IF($D338=1,IF(OR(price_limit="",price_limit="No Limit"),IF(K338="Yes",1,2),IF(SUMIFS(WhatIf!$G:$G,WhatIf!$A:$A,K$1,WhatIf!$B:$B,K338)&lt;=price_limit,IF(K338="Yes",1,2),"")),""))</f>
        <v/>
      </c>
      <c r="AU338" s="73" t="str">
        <f ca="1">IF(OR(L338="",VLOOKUP(L$1,Services!$A$1:$B$19,2,0)="Exclude"),"",IF($D338=1,IF(OR(price_limit="",price_limit="No Limit"),IF(L338="Yes",1,2),IF(SUMIFS(WhatIf!$G:$G,WhatIf!$A:$A,L$1,WhatIf!$B:$B,L338)&lt;=price_limit,IF(L338="Yes",1,2),"")),""))</f>
        <v/>
      </c>
      <c r="AV338" s="73" t="str">
        <f ca="1">IF(OR(M338="",VLOOKUP(M$1,Services!$A$1:$B$19,2,0)="Exclude"),"",IF($D338=1,IF(OR(price_limit="",price_limit="No Limit"),IF(M338="Yes",1,2),IF(SUMIFS(WhatIf!$G:$G,WhatIf!$A:$A,M$1,WhatIf!$B:$B,M338)&lt;=price_limit,IF(M338="Yes",1,2),"")),""))</f>
        <v/>
      </c>
      <c r="AW338" s="73" t="str">
        <f ca="1">IF(OR(N338="",VLOOKUP(N$1,Services!$A$1:$B$19,2,0)="Exclude"),"",IF($D338=1,IF(OR(price_limit="",price_limit="No Limit"),IF(N338="Yes",1,2),IF(SUMIFS(WhatIf!$G:$G,WhatIf!$A:$A,N$1,WhatIf!$B:$B,N338)&lt;=price_limit,IF(N338="Yes",1,2),"")),""))</f>
        <v/>
      </c>
      <c r="AX338" s="73" t="str">
        <f ca="1">IF(OR(O338="",VLOOKUP(O$1,Services!$A$1:$B$19,2,0)="Exclude"),"",IF($D338=1,IF(OR(price_limit="",price_limit="No Limit"),IF(O338="Yes",1,2),IF(SUMIFS(WhatIf!$G:$G,WhatIf!$A:$A,O$1,WhatIf!$B:$B,O338)&lt;=price_limit,IF(O338="Yes",1,2),"")),""))</f>
        <v/>
      </c>
      <c r="AY338" s="73" t="str">
        <f ca="1">IF(OR(P338="",VLOOKUP(P$1,Services!$A$1:$B$19,2,0)="Exclude"),"",IF($D338=1,IF(OR(price_limit="",price_limit="No Limit"),IF(P338="Yes",1,2),IF(SUMIFS(WhatIf!$G:$G,WhatIf!$A:$A,P$1,WhatIf!$B:$B,P338)&lt;=price_limit,IF(P338="Yes",1,2),"")),""))</f>
        <v/>
      </c>
      <c r="AZ338" s="73" t="str">
        <f ca="1">IF(OR(Q338="",VLOOKUP(Q$1,Services!$A$1:$B$19,2,0)="Exclude"),"",IF($D338=1,IF(OR(price_limit="",price_limit="No Limit"),IF(Q338="Yes",1,2),IF(SUMIFS(WhatIf!$G:$G,WhatIf!$A:$A,Q$1,WhatIf!$B:$B,Q338)&lt;=price_limit,IF(Q338="Yes",1,2),"")),""))</f>
        <v/>
      </c>
      <c r="BA338" s="73" t="str">
        <f>IF(OR(R338="",VLOOKUP(R$1,Services!$A$1:$B$19,2,0)="Exclude"),"",IF($D338=1,IF(OR(price_limit="",price_limit="No Limit"),IF(R338="Yes",1,2),IF(SUMIFS(WhatIf!$G:$G,WhatIf!$A:$A,R$1,WhatIf!$B:$B,R338)&lt;=price_limit,IF(R338="Yes",1,2),"")),""))</f>
        <v/>
      </c>
      <c r="BB338" s="73" t="str">
        <f ca="1">IF(OR(S338="",VLOOKUP(S$1,Services!$A$1:$B$19,2,0)="Exclude"),"",IF($D338=1,IF(OR(price_limit="",price_limit="No Limit"),IF(S338="Yes",1,2),IF(SUMIFS(WhatIf!$G:$G,WhatIf!$A:$A,S$1,WhatIf!$B:$B,S338)&lt;=price_limit,IF(S338="Yes",1,2),"")),""))</f>
        <v/>
      </c>
      <c r="BC338" s="73" t="str">
        <f>IF(OR(T338="",VLOOKUP(T$1,Services!$A$1:$B$19,2,0)="Exclude"),"",IF($D338=1,IF(OR(price_limit="",price_limit="No Limit"),IF(T338="Yes",1,2),IF(SUMIFS(WhatIf!$G:$G,WhatIf!$A:$A,T$1,WhatIf!$B:$B,T338)&lt;=price_limit,IF(T338="Yes",1,2),"")),""))</f>
        <v/>
      </c>
      <c r="BD338" s="73" t="str">
        <f ca="1">IF(OR(U338="",VLOOKUP(U$1,Services!$A$1:$B$19,2,0)="Exclude"),"",IF($D338=1,IF(OR(price_limit="",price_limit="No Limit"),IF(U338="Yes",1,2),IF(SUMIFS(WhatIf!$G:$G,WhatIf!$A:$A,U$1,WhatIf!$B:$B,U338)&lt;=price_limit,IF(U338="Yes",1,2),"")),""))</f>
        <v/>
      </c>
      <c r="BE338" s="3">
        <f t="shared" si="24"/>
        <v>0</v>
      </c>
      <c r="BF338" s="3">
        <f t="shared" si="25"/>
        <v>0</v>
      </c>
      <c r="BG338" s="3">
        <f>IF(MID(highlight_pick,1,1)="#",IF(INDEX(Analysis!$C$7:$E$7,1,VALUE(MID(highlight_pick,2,1)))&lt;&gt;"",IF(INDEX($A338:$BI338,1,MATCH(INDEX(Analysis!$C$7:$E$7,1,VALUE(MID(highlight_pick,2,1))),$1:$1,0))="",0,IF(INDEX($A338:$BI338,1,MATCH(INDEX(Analysis!$C$7:$E$7,1,VALUE(MID(highlight_pick,2,1))),$1:$1,0))="Yes",1,IF(ISNUMBER(SEARCH(INDEX($A338:$BI338,1,MATCH(INDEX(Analysis!$C$7:$E$7,1,VALUE(MID(highlight_pick,2,1))),$1:$1,0)),INDEX(Analysis!$C$9:$E$9,1,VALUE(MID(highlight_pick,2,1))))),2,0))),0),0)</f>
        <v>0</v>
      </c>
      <c r="BH338" s="3">
        <f>IF(MID(highlight_pick,1,1)="#",IF(INDEX(Analysis!$C$10:$E$10,1,VALUE(MID(highlight_pick,2,1)))&lt;&gt;"",IF(INDEX($A338:$BI338,1,MATCH(INDEX(Analysis!$C$10:$E$10,1,VALUE(MID(highlight_pick,2,1))),$1:$1,0))="",0,IF(INDEX($A338:$BI338,1,MATCH(INDEX(Analysis!$C$10:$E$10,1,VALUE(MID(highlight_pick,2,1))),$1:$1,0))="Yes",1,IF(ISNUMBER(SEARCH(INDEX($A338:$BI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row>
    <row r="339" spans="1:61" x14ac:dyDescent="0.3">
      <c r="A339" s="19" t="s">
        <v>370</v>
      </c>
      <c r="B339" s="4" t="s">
        <v>247</v>
      </c>
      <c r="C339" s="4" t="s">
        <v>478</v>
      </c>
      <c r="D339" s="3" t="str">
        <f t="shared" ca="1" si="22"/>
        <v/>
      </c>
      <c r="F339" s="5" t="s">
        <v>66</v>
      </c>
      <c r="G339" s="5" t="s">
        <v>66</v>
      </c>
      <c r="R339" s="6" t="s">
        <v>66</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23"/>
        <v/>
      </c>
      <c r="AN339" s="73" t="str">
        <f>IF(OR(E339="",VLOOKUP(E$1,Services!$A$1:$B$19,2,0)="Exclude"),"",IF($D339=1,IF(OR(price_limit="",price_limit="No Limit"),IF(E339="Yes",1,2),IF(SUMIFS(WhatIf!$G:$G,WhatIf!$A:$A,E$1,WhatIf!$B:$B,E339)&lt;=price_limit,IF(E339="Yes",1,2),"")),""))</f>
        <v/>
      </c>
      <c r="AO339" s="73" t="str">
        <f ca="1">IF(OR(F339="",VLOOKUP(F$1,Services!$A$1:$B$19,2,0)="Exclude"),"",IF($D339=1,IF(OR(price_limit="",price_limit="No Limit"),IF(F339="Yes",1,2),IF(SUMIFS(WhatIf!$G:$G,WhatIf!$A:$A,F$1,WhatIf!$B:$B,F339)&lt;=price_limit,IF(F339="Yes",1,2),"")),""))</f>
        <v/>
      </c>
      <c r="AP339" s="73" t="str">
        <f ca="1">IF(OR(G339="",VLOOKUP(G$1,Services!$A$1:$B$19,2,0)="Exclude"),"",IF($D339=1,IF(OR(price_limit="",price_limit="No Limit"),IF(G339="Yes",1,2),IF(SUMIFS(WhatIf!$G:$G,WhatIf!$A:$A,G$1,WhatIf!$B:$B,G339)&lt;=price_limit,IF(G339="Yes",1,2),"")),""))</f>
        <v/>
      </c>
      <c r="AQ339" s="73" t="str">
        <f>IF(OR(H339="",VLOOKUP(H$1,Services!$A$1:$B$19,2,0)="Exclude"),"",IF($D339=1,IF(OR(price_limit="",price_limit="No Limit"),IF(H339="Yes",1,2),IF(SUMIFS(WhatIf!$G:$G,WhatIf!$A:$A,H$1,WhatIf!$B:$B,H339)&lt;=price_limit,IF(H339="Yes",1,2),"")),""))</f>
        <v/>
      </c>
      <c r="AR339" s="73" t="str">
        <f>IF(OR(I339="",VLOOKUP(I$1,Services!$A$1:$B$19,2,0)="Exclude"),"",IF($D339=1,IF(OR(price_limit="",price_limit="No Limit"),IF(I339="Yes",1,2),IF(SUMIFS(WhatIf!$G:$G,WhatIf!$A:$A,I$1,WhatIf!$B:$B,I339)&lt;=price_limit,IF(I339="Yes",1,2),"")),""))</f>
        <v/>
      </c>
      <c r="AS339" s="73" t="str">
        <f>IF(OR(J339="",VLOOKUP(J$1,Services!$A$1:$B$19,2,0)="Exclude"),"",IF($D339=1,IF(OR(price_limit="",price_limit="No Limit"),IF(J339="Yes",1,2),IF(SUMIFS(WhatIf!$G:$G,WhatIf!$A:$A,J$1,WhatIf!$B:$B,J339)&lt;=price_limit,IF(J339="Yes",1,2),"")),""))</f>
        <v/>
      </c>
      <c r="AT339" s="73" t="str">
        <f>IF(OR(K339="",VLOOKUP(K$1,Services!$A$1:$B$19,2,0)="Exclude"),"",IF($D339=1,IF(OR(price_limit="",price_limit="No Limit"),IF(K339="Yes",1,2),IF(SUMIFS(WhatIf!$G:$G,WhatIf!$A:$A,K$1,WhatIf!$B:$B,K339)&lt;=price_limit,IF(K339="Yes",1,2),"")),""))</f>
        <v/>
      </c>
      <c r="AU339" s="73" t="str">
        <f>IF(OR(L339="",VLOOKUP(L$1,Services!$A$1:$B$19,2,0)="Exclude"),"",IF($D339=1,IF(OR(price_limit="",price_limit="No Limit"),IF(L339="Yes",1,2),IF(SUMIFS(WhatIf!$G:$G,WhatIf!$A:$A,L$1,WhatIf!$B:$B,L339)&lt;=price_limit,IF(L339="Yes",1,2),"")),""))</f>
        <v/>
      </c>
      <c r="AV339" s="73" t="str">
        <f>IF(OR(M339="",VLOOKUP(M$1,Services!$A$1:$B$19,2,0)="Exclude"),"",IF($D339=1,IF(OR(price_limit="",price_limit="No Limit"),IF(M339="Yes",1,2),IF(SUMIFS(WhatIf!$G:$G,WhatIf!$A:$A,M$1,WhatIf!$B:$B,M339)&lt;=price_limit,IF(M339="Yes",1,2),"")),""))</f>
        <v/>
      </c>
      <c r="AW339" s="73" t="str">
        <f>IF(OR(N339="",VLOOKUP(N$1,Services!$A$1:$B$19,2,0)="Exclude"),"",IF($D339=1,IF(OR(price_limit="",price_limit="No Limit"),IF(N339="Yes",1,2),IF(SUMIFS(WhatIf!$G:$G,WhatIf!$A:$A,N$1,WhatIf!$B:$B,N339)&lt;=price_limit,IF(N339="Yes",1,2),"")),""))</f>
        <v/>
      </c>
      <c r="AX339" s="73" t="str">
        <f>IF(OR(O339="",VLOOKUP(O$1,Services!$A$1:$B$19,2,0)="Exclude"),"",IF($D339=1,IF(OR(price_limit="",price_limit="No Limit"),IF(O339="Yes",1,2),IF(SUMIFS(WhatIf!$G:$G,WhatIf!$A:$A,O$1,WhatIf!$B:$B,O339)&lt;=price_limit,IF(O339="Yes",1,2),"")),""))</f>
        <v/>
      </c>
      <c r="AY339" s="73" t="str">
        <f>IF(OR(P339="",VLOOKUP(P$1,Services!$A$1:$B$19,2,0)="Exclude"),"",IF($D339=1,IF(OR(price_limit="",price_limit="No Limit"),IF(P339="Yes",1,2),IF(SUMIFS(WhatIf!$G:$G,WhatIf!$A:$A,P$1,WhatIf!$B:$B,P339)&lt;=price_limit,IF(P339="Yes",1,2),"")),""))</f>
        <v/>
      </c>
      <c r="AZ339" s="73" t="str">
        <f>IF(OR(Q339="",VLOOKUP(Q$1,Services!$A$1:$B$19,2,0)="Exclude"),"",IF($D339=1,IF(OR(price_limit="",price_limit="No Limit"),IF(Q339="Yes",1,2),IF(SUMIFS(WhatIf!$G:$G,WhatIf!$A:$A,Q$1,WhatIf!$B:$B,Q339)&lt;=price_limit,IF(Q339="Yes",1,2),"")),""))</f>
        <v/>
      </c>
      <c r="BA339" s="73" t="str">
        <f ca="1">IF(OR(R339="",VLOOKUP(R$1,Services!$A$1:$B$19,2,0)="Exclude"),"",IF($D339=1,IF(OR(price_limit="",price_limit="No Limit"),IF(R339="Yes",1,2),IF(SUMIFS(WhatIf!$G:$G,WhatIf!$A:$A,R$1,WhatIf!$B:$B,R339)&lt;=price_limit,IF(R339="Yes",1,2),"")),""))</f>
        <v/>
      </c>
      <c r="BB339" s="73" t="str">
        <f>IF(OR(S339="",VLOOKUP(S$1,Services!$A$1:$B$19,2,0)="Exclude"),"",IF($D339=1,IF(OR(price_limit="",price_limit="No Limit"),IF(S339="Yes",1,2),IF(SUMIFS(WhatIf!$G:$G,WhatIf!$A:$A,S$1,WhatIf!$B:$B,S339)&lt;=price_limit,IF(S339="Yes",1,2),"")),""))</f>
        <v/>
      </c>
      <c r="BC339" s="73" t="str">
        <f>IF(OR(T339="",VLOOKUP(T$1,Services!$A$1:$B$19,2,0)="Exclude"),"",IF($D339=1,IF(OR(price_limit="",price_limit="No Limit"),IF(T339="Yes",1,2),IF(SUMIFS(WhatIf!$G:$G,WhatIf!$A:$A,T$1,WhatIf!$B:$B,T339)&lt;=price_limit,IF(T339="Yes",1,2),"")),""))</f>
        <v/>
      </c>
      <c r="BD339" s="73" t="str">
        <f>IF(OR(U339="",VLOOKUP(U$1,Services!$A$1:$B$19,2,0)="Exclude"),"",IF($D339=1,IF(OR(price_limit="",price_limit="No Limit"),IF(U339="Yes",1,2),IF(SUMIFS(WhatIf!$G:$G,WhatIf!$A:$A,U$1,WhatIf!$B:$B,U339)&lt;=price_limit,IF(U339="Yes",1,2),"")),""))</f>
        <v/>
      </c>
      <c r="BE339" s="3">
        <f t="shared" si="24"/>
        <v>0</v>
      </c>
      <c r="BF339" s="3">
        <f t="shared" si="25"/>
        <v>0</v>
      </c>
      <c r="BG339" s="3">
        <f>IF(MID(highlight_pick,1,1)="#",IF(INDEX(Analysis!$C$7:$E$7,1,VALUE(MID(highlight_pick,2,1)))&lt;&gt;"",IF(INDEX($A339:$BI339,1,MATCH(INDEX(Analysis!$C$7:$E$7,1,VALUE(MID(highlight_pick,2,1))),$1:$1,0))="",0,IF(INDEX($A339:$BI339,1,MATCH(INDEX(Analysis!$C$7:$E$7,1,VALUE(MID(highlight_pick,2,1))),$1:$1,0))="Yes",1,IF(ISNUMBER(SEARCH(INDEX($A339:$BI339,1,MATCH(INDEX(Analysis!$C$7:$E$7,1,VALUE(MID(highlight_pick,2,1))),$1:$1,0)),INDEX(Analysis!$C$9:$E$9,1,VALUE(MID(highlight_pick,2,1))))),2,0))),0),0)</f>
        <v>0</v>
      </c>
      <c r="BH339" s="3">
        <f>IF(MID(highlight_pick,1,1)="#",IF(INDEX(Analysis!$C$10:$E$10,1,VALUE(MID(highlight_pick,2,1)))&lt;&gt;"",IF(INDEX($A339:$BI339,1,MATCH(INDEX(Analysis!$C$10:$E$10,1,VALUE(MID(highlight_pick,2,1))),$1:$1,0))="",0,IF(INDEX($A339:$BI339,1,MATCH(INDEX(Analysis!$C$10:$E$10,1,VALUE(MID(highlight_pick,2,1))),$1:$1,0))="Yes",1,IF(ISNUMBER(SEARCH(INDEX($A339:$BI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row>
    <row r="340" spans="1:61" x14ac:dyDescent="0.3">
      <c r="A340" s="19" t="s">
        <v>371</v>
      </c>
      <c r="B340" s="4" t="s">
        <v>247</v>
      </c>
      <c r="C340" s="4" t="s">
        <v>478</v>
      </c>
      <c r="D340" s="3" t="str">
        <f t="shared" ca="1" si="22"/>
        <v/>
      </c>
      <c r="F340" s="5" t="s">
        <v>66</v>
      </c>
      <c r="G340" s="5" t="s">
        <v>66</v>
      </c>
      <c r="R340" s="6" t="s">
        <v>66</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23"/>
        <v/>
      </c>
      <c r="AN340" s="73" t="str">
        <f>IF(OR(E340="",VLOOKUP(E$1,Services!$A$1:$B$19,2,0)="Exclude"),"",IF($D340=1,IF(OR(price_limit="",price_limit="No Limit"),IF(E340="Yes",1,2),IF(SUMIFS(WhatIf!$G:$G,WhatIf!$A:$A,E$1,WhatIf!$B:$B,E340)&lt;=price_limit,IF(E340="Yes",1,2),"")),""))</f>
        <v/>
      </c>
      <c r="AO340" s="73" t="str">
        <f ca="1">IF(OR(F340="",VLOOKUP(F$1,Services!$A$1:$B$19,2,0)="Exclude"),"",IF($D340=1,IF(OR(price_limit="",price_limit="No Limit"),IF(F340="Yes",1,2),IF(SUMIFS(WhatIf!$G:$G,WhatIf!$A:$A,F$1,WhatIf!$B:$B,F340)&lt;=price_limit,IF(F340="Yes",1,2),"")),""))</f>
        <v/>
      </c>
      <c r="AP340" s="73" t="str">
        <f ca="1">IF(OR(G340="",VLOOKUP(G$1,Services!$A$1:$B$19,2,0)="Exclude"),"",IF($D340=1,IF(OR(price_limit="",price_limit="No Limit"),IF(G340="Yes",1,2),IF(SUMIFS(WhatIf!$G:$G,WhatIf!$A:$A,G$1,WhatIf!$B:$B,G340)&lt;=price_limit,IF(G340="Yes",1,2),"")),""))</f>
        <v/>
      </c>
      <c r="AQ340" s="73" t="str">
        <f>IF(OR(H340="",VLOOKUP(H$1,Services!$A$1:$B$19,2,0)="Exclude"),"",IF($D340=1,IF(OR(price_limit="",price_limit="No Limit"),IF(H340="Yes",1,2),IF(SUMIFS(WhatIf!$G:$G,WhatIf!$A:$A,H$1,WhatIf!$B:$B,H340)&lt;=price_limit,IF(H340="Yes",1,2),"")),""))</f>
        <v/>
      </c>
      <c r="AR340" s="73" t="str">
        <f>IF(OR(I340="",VLOOKUP(I$1,Services!$A$1:$B$19,2,0)="Exclude"),"",IF($D340=1,IF(OR(price_limit="",price_limit="No Limit"),IF(I340="Yes",1,2),IF(SUMIFS(WhatIf!$G:$G,WhatIf!$A:$A,I$1,WhatIf!$B:$B,I340)&lt;=price_limit,IF(I340="Yes",1,2),"")),""))</f>
        <v/>
      </c>
      <c r="AS340" s="73" t="str">
        <f>IF(OR(J340="",VLOOKUP(J$1,Services!$A$1:$B$19,2,0)="Exclude"),"",IF($D340=1,IF(OR(price_limit="",price_limit="No Limit"),IF(J340="Yes",1,2),IF(SUMIFS(WhatIf!$G:$G,WhatIf!$A:$A,J$1,WhatIf!$B:$B,J340)&lt;=price_limit,IF(J340="Yes",1,2),"")),""))</f>
        <v/>
      </c>
      <c r="AT340" s="73" t="str">
        <f>IF(OR(K340="",VLOOKUP(K$1,Services!$A$1:$B$19,2,0)="Exclude"),"",IF($D340=1,IF(OR(price_limit="",price_limit="No Limit"),IF(K340="Yes",1,2),IF(SUMIFS(WhatIf!$G:$G,WhatIf!$A:$A,K$1,WhatIf!$B:$B,K340)&lt;=price_limit,IF(K340="Yes",1,2),"")),""))</f>
        <v/>
      </c>
      <c r="AU340" s="73" t="str">
        <f>IF(OR(L340="",VLOOKUP(L$1,Services!$A$1:$B$19,2,0)="Exclude"),"",IF($D340=1,IF(OR(price_limit="",price_limit="No Limit"),IF(L340="Yes",1,2),IF(SUMIFS(WhatIf!$G:$G,WhatIf!$A:$A,L$1,WhatIf!$B:$B,L340)&lt;=price_limit,IF(L340="Yes",1,2),"")),""))</f>
        <v/>
      </c>
      <c r="AV340" s="73" t="str">
        <f>IF(OR(M340="",VLOOKUP(M$1,Services!$A$1:$B$19,2,0)="Exclude"),"",IF($D340=1,IF(OR(price_limit="",price_limit="No Limit"),IF(M340="Yes",1,2),IF(SUMIFS(WhatIf!$G:$G,WhatIf!$A:$A,M$1,WhatIf!$B:$B,M340)&lt;=price_limit,IF(M340="Yes",1,2),"")),""))</f>
        <v/>
      </c>
      <c r="AW340" s="73" t="str">
        <f>IF(OR(N340="",VLOOKUP(N$1,Services!$A$1:$B$19,2,0)="Exclude"),"",IF($D340=1,IF(OR(price_limit="",price_limit="No Limit"),IF(N340="Yes",1,2),IF(SUMIFS(WhatIf!$G:$G,WhatIf!$A:$A,N$1,WhatIf!$B:$B,N340)&lt;=price_limit,IF(N340="Yes",1,2),"")),""))</f>
        <v/>
      </c>
      <c r="AX340" s="73" t="str">
        <f>IF(OR(O340="",VLOOKUP(O$1,Services!$A$1:$B$19,2,0)="Exclude"),"",IF($D340=1,IF(OR(price_limit="",price_limit="No Limit"),IF(O340="Yes",1,2),IF(SUMIFS(WhatIf!$G:$G,WhatIf!$A:$A,O$1,WhatIf!$B:$B,O340)&lt;=price_limit,IF(O340="Yes",1,2),"")),""))</f>
        <v/>
      </c>
      <c r="AY340" s="73" t="str">
        <f>IF(OR(P340="",VLOOKUP(P$1,Services!$A$1:$B$19,2,0)="Exclude"),"",IF($D340=1,IF(OR(price_limit="",price_limit="No Limit"),IF(P340="Yes",1,2),IF(SUMIFS(WhatIf!$G:$G,WhatIf!$A:$A,P$1,WhatIf!$B:$B,P340)&lt;=price_limit,IF(P340="Yes",1,2),"")),""))</f>
        <v/>
      </c>
      <c r="AZ340" s="73" t="str">
        <f>IF(OR(Q340="",VLOOKUP(Q$1,Services!$A$1:$B$19,2,0)="Exclude"),"",IF($D340=1,IF(OR(price_limit="",price_limit="No Limit"),IF(Q340="Yes",1,2),IF(SUMIFS(WhatIf!$G:$G,WhatIf!$A:$A,Q$1,WhatIf!$B:$B,Q340)&lt;=price_limit,IF(Q340="Yes",1,2),"")),""))</f>
        <v/>
      </c>
      <c r="BA340" s="73" t="str">
        <f ca="1">IF(OR(R340="",VLOOKUP(R$1,Services!$A$1:$B$19,2,0)="Exclude"),"",IF($D340=1,IF(OR(price_limit="",price_limit="No Limit"),IF(R340="Yes",1,2),IF(SUMIFS(WhatIf!$G:$G,WhatIf!$A:$A,R$1,WhatIf!$B:$B,R340)&lt;=price_limit,IF(R340="Yes",1,2),"")),""))</f>
        <v/>
      </c>
      <c r="BB340" s="73" t="str">
        <f>IF(OR(S340="",VLOOKUP(S$1,Services!$A$1:$B$19,2,0)="Exclude"),"",IF($D340=1,IF(OR(price_limit="",price_limit="No Limit"),IF(S340="Yes",1,2),IF(SUMIFS(WhatIf!$G:$G,WhatIf!$A:$A,S$1,WhatIf!$B:$B,S340)&lt;=price_limit,IF(S340="Yes",1,2),"")),""))</f>
        <v/>
      </c>
      <c r="BC340" s="73" t="str">
        <f>IF(OR(T340="",VLOOKUP(T$1,Services!$A$1:$B$19,2,0)="Exclude"),"",IF($D340=1,IF(OR(price_limit="",price_limit="No Limit"),IF(T340="Yes",1,2),IF(SUMIFS(WhatIf!$G:$G,WhatIf!$A:$A,T$1,WhatIf!$B:$B,T340)&lt;=price_limit,IF(T340="Yes",1,2),"")),""))</f>
        <v/>
      </c>
      <c r="BD340" s="73" t="str">
        <f>IF(OR(U340="",VLOOKUP(U$1,Services!$A$1:$B$19,2,0)="Exclude"),"",IF($D340=1,IF(OR(price_limit="",price_limit="No Limit"),IF(U340="Yes",1,2),IF(SUMIFS(WhatIf!$G:$G,WhatIf!$A:$A,U$1,WhatIf!$B:$B,U340)&lt;=price_limit,IF(U340="Yes",1,2),"")),""))</f>
        <v/>
      </c>
      <c r="BE340" s="3">
        <f t="shared" si="24"/>
        <v>0</v>
      </c>
      <c r="BF340" s="3">
        <f t="shared" si="25"/>
        <v>0</v>
      </c>
      <c r="BG340" s="3">
        <f>IF(MID(highlight_pick,1,1)="#",IF(INDEX(Analysis!$C$7:$E$7,1,VALUE(MID(highlight_pick,2,1)))&lt;&gt;"",IF(INDEX($A340:$BI340,1,MATCH(INDEX(Analysis!$C$7:$E$7,1,VALUE(MID(highlight_pick,2,1))),$1:$1,0))="",0,IF(INDEX($A340:$BI340,1,MATCH(INDEX(Analysis!$C$7:$E$7,1,VALUE(MID(highlight_pick,2,1))),$1:$1,0))="Yes",1,IF(ISNUMBER(SEARCH(INDEX($A340:$BI340,1,MATCH(INDEX(Analysis!$C$7:$E$7,1,VALUE(MID(highlight_pick,2,1))),$1:$1,0)),INDEX(Analysis!$C$9:$E$9,1,VALUE(MID(highlight_pick,2,1))))),2,0))),0),0)</f>
        <v>0</v>
      </c>
      <c r="BH340" s="3">
        <f>IF(MID(highlight_pick,1,1)="#",IF(INDEX(Analysis!$C$10:$E$10,1,VALUE(MID(highlight_pick,2,1)))&lt;&gt;"",IF(INDEX($A340:$BI340,1,MATCH(INDEX(Analysis!$C$10:$E$10,1,VALUE(MID(highlight_pick,2,1))),$1:$1,0))="",0,IF(INDEX($A340:$BI340,1,MATCH(INDEX(Analysis!$C$10:$E$10,1,VALUE(MID(highlight_pick,2,1))),$1:$1,0))="Yes",1,IF(ISNUMBER(SEARCH(INDEX($A340:$BI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row>
    <row r="341" spans="1:61" x14ac:dyDescent="0.3">
      <c r="A341" s="19" t="s">
        <v>372</v>
      </c>
      <c r="B341" s="4" t="s">
        <v>247</v>
      </c>
      <c r="C341" s="4" t="s">
        <v>478</v>
      </c>
      <c r="D341" s="3" t="str">
        <f t="shared" ca="1" si="22"/>
        <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23"/>
        <v/>
      </c>
      <c r="AN341" s="73" t="str">
        <f>IF(OR(E341="",VLOOKUP(E$1,Services!$A$1:$B$19,2,0)="Exclude"),"",IF($D341=1,IF(OR(price_limit="",price_limit="No Limit"),IF(E341="Yes",1,2),IF(SUMIFS(WhatIf!$G:$G,WhatIf!$A:$A,E$1,WhatIf!$B:$B,E341)&lt;=price_limit,IF(E341="Yes",1,2),"")),""))</f>
        <v/>
      </c>
      <c r="AO341" s="73" t="str">
        <f>IF(OR(F341="",VLOOKUP(F$1,Services!$A$1:$B$19,2,0)="Exclude"),"",IF($D341=1,IF(OR(price_limit="",price_limit="No Limit"),IF(F341="Yes",1,2),IF(SUMIFS(WhatIf!$G:$G,WhatIf!$A:$A,F$1,WhatIf!$B:$B,F341)&lt;=price_limit,IF(F341="Yes",1,2),"")),""))</f>
        <v/>
      </c>
      <c r="AP341" s="73" t="str">
        <f>IF(OR(G341="",VLOOKUP(G$1,Services!$A$1:$B$19,2,0)="Exclude"),"",IF($D341=1,IF(OR(price_limit="",price_limit="No Limit"),IF(G341="Yes",1,2),IF(SUMIFS(WhatIf!$G:$G,WhatIf!$A:$A,G$1,WhatIf!$B:$B,G341)&lt;=price_limit,IF(G341="Yes",1,2),"")),""))</f>
        <v/>
      </c>
      <c r="AQ341" s="73" t="str">
        <f>IF(OR(H341="",VLOOKUP(H$1,Services!$A$1:$B$19,2,0)="Exclude"),"",IF($D341=1,IF(OR(price_limit="",price_limit="No Limit"),IF(H341="Yes",1,2),IF(SUMIFS(WhatIf!$G:$G,WhatIf!$A:$A,H$1,WhatIf!$B:$B,H341)&lt;=price_limit,IF(H341="Yes",1,2),"")),""))</f>
        <v/>
      </c>
      <c r="AR341" s="73" t="str">
        <f>IF(OR(I341="",VLOOKUP(I$1,Services!$A$1:$B$19,2,0)="Exclude"),"",IF($D341=1,IF(OR(price_limit="",price_limit="No Limit"),IF(I341="Yes",1,2),IF(SUMIFS(WhatIf!$G:$G,WhatIf!$A:$A,I$1,WhatIf!$B:$B,I341)&lt;=price_limit,IF(I341="Yes",1,2),"")),""))</f>
        <v/>
      </c>
      <c r="AS341" s="73" t="str">
        <f>IF(OR(J341="",VLOOKUP(J$1,Services!$A$1:$B$19,2,0)="Exclude"),"",IF($D341=1,IF(OR(price_limit="",price_limit="No Limit"),IF(J341="Yes",1,2),IF(SUMIFS(WhatIf!$G:$G,WhatIf!$A:$A,J$1,WhatIf!$B:$B,J341)&lt;=price_limit,IF(J341="Yes",1,2),"")),""))</f>
        <v/>
      </c>
      <c r="AT341" s="73" t="str">
        <f>IF(OR(K341="",VLOOKUP(K$1,Services!$A$1:$B$19,2,0)="Exclude"),"",IF($D341=1,IF(OR(price_limit="",price_limit="No Limit"),IF(K341="Yes",1,2),IF(SUMIFS(WhatIf!$G:$G,WhatIf!$A:$A,K$1,WhatIf!$B:$B,K341)&lt;=price_limit,IF(K341="Yes",1,2),"")),""))</f>
        <v/>
      </c>
      <c r="AU341" s="73" t="str">
        <f>IF(OR(L341="",VLOOKUP(L$1,Services!$A$1:$B$19,2,0)="Exclude"),"",IF($D341=1,IF(OR(price_limit="",price_limit="No Limit"),IF(L341="Yes",1,2),IF(SUMIFS(WhatIf!$G:$G,WhatIf!$A:$A,L$1,WhatIf!$B:$B,L341)&lt;=price_limit,IF(L341="Yes",1,2),"")),""))</f>
        <v/>
      </c>
      <c r="AV341" s="73" t="str">
        <f>IF(OR(M341="",VLOOKUP(M$1,Services!$A$1:$B$19,2,0)="Exclude"),"",IF($D341=1,IF(OR(price_limit="",price_limit="No Limit"),IF(M341="Yes",1,2),IF(SUMIFS(WhatIf!$G:$G,WhatIf!$A:$A,M$1,WhatIf!$B:$B,M341)&lt;=price_limit,IF(M341="Yes",1,2),"")),""))</f>
        <v/>
      </c>
      <c r="AW341" s="73" t="str">
        <f>IF(OR(N341="",VLOOKUP(N$1,Services!$A$1:$B$19,2,0)="Exclude"),"",IF($D341=1,IF(OR(price_limit="",price_limit="No Limit"),IF(N341="Yes",1,2),IF(SUMIFS(WhatIf!$G:$G,WhatIf!$A:$A,N$1,WhatIf!$B:$B,N341)&lt;=price_limit,IF(N341="Yes",1,2),"")),""))</f>
        <v/>
      </c>
      <c r="AX341" s="73" t="str">
        <f>IF(OR(O341="",VLOOKUP(O$1,Services!$A$1:$B$19,2,0)="Exclude"),"",IF($D341=1,IF(OR(price_limit="",price_limit="No Limit"),IF(O341="Yes",1,2),IF(SUMIFS(WhatIf!$G:$G,WhatIf!$A:$A,O$1,WhatIf!$B:$B,O341)&lt;=price_limit,IF(O341="Yes",1,2),"")),""))</f>
        <v/>
      </c>
      <c r="AY341" s="73" t="str">
        <f>IF(OR(P341="",VLOOKUP(P$1,Services!$A$1:$B$19,2,0)="Exclude"),"",IF($D341=1,IF(OR(price_limit="",price_limit="No Limit"),IF(P341="Yes",1,2),IF(SUMIFS(WhatIf!$G:$G,WhatIf!$A:$A,P$1,WhatIf!$B:$B,P341)&lt;=price_limit,IF(P341="Yes",1,2),"")),""))</f>
        <v/>
      </c>
      <c r="AZ341" s="73" t="str">
        <f>IF(OR(Q341="",VLOOKUP(Q$1,Services!$A$1:$B$19,2,0)="Exclude"),"",IF($D341=1,IF(OR(price_limit="",price_limit="No Limit"),IF(Q341="Yes",1,2),IF(SUMIFS(WhatIf!$G:$G,WhatIf!$A:$A,Q$1,WhatIf!$B:$B,Q341)&lt;=price_limit,IF(Q341="Yes",1,2),"")),""))</f>
        <v/>
      </c>
      <c r="BA341" s="73" t="str">
        <f ca="1">IF(OR(R341="",VLOOKUP(R$1,Services!$A$1:$B$19,2,0)="Exclude"),"",IF($D341=1,IF(OR(price_limit="",price_limit="No Limit"),IF(R341="Yes",1,2),IF(SUMIFS(WhatIf!$G:$G,WhatIf!$A:$A,R$1,WhatIf!$B:$B,R341)&lt;=price_limit,IF(R341="Yes",1,2),"")),""))</f>
        <v/>
      </c>
      <c r="BB341" s="73" t="str">
        <f>IF(OR(S341="",VLOOKUP(S$1,Services!$A$1:$B$19,2,0)="Exclude"),"",IF($D341=1,IF(OR(price_limit="",price_limit="No Limit"),IF(S341="Yes",1,2),IF(SUMIFS(WhatIf!$G:$G,WhatIf!$A:$A,S$1,WhatIf!$B:$B,S341)&lt;=price_limit,IF(S341="Yes",1,2),"")),""))</f>
        <v/>
      </c>
      <c r="BC341" s="73" t="str">
        <f>IF(OR(T341="",VLOOKUP(T$1,Services!$A$1:$B$19,2,0)="Exclude"),"",IF($D341=1,IF(OR(price_limit="",price_limit="No Limit"),IF(T341="Yes",1,2),IF(SUMIFS(WhatIf!$G:$G,WhatIf!$A:$A,T$1,WhatIf!$B:$B,T341)&lt;=price_limit,IF(T341="Yes",1,2),"")),""))</f>
        <v/>
      </c>
      <c r="BD341" s="73" t="str">
        <f>IF(OR(U341="",VLOOKUP(U$1,Services!$A$1:$B$19,2,0)="Exclude"),"",IF($D341=1,IF(OR(price_limit="",price_limit="No Limit"),IF(U341="Yes",1,2),IF(SUMIFS(WhatIf!$G:$G,WhatIf!$A:$A,U$1,WhatIf!$B:$B,U341)&lt;=price_limit,IF(U341="Yes",1,2),"")),""))</f>
        <v/>
      </c>
      <c r="BE341" s="3">
        <f t="shared" si="24"/>
        <v>0</v>
      </c>
      <c r="BF341" s="3">
        <f t="shared" si="25"/>
        <v>0</v>
      </c>
      <c r="BG341" s="3">
        <f>IF(MID(highlight_pick,1,1)="#",IF(INDEX(Analysis!$C$7:$E$7,1,VALUE(MID(highlight_pick,2,1)))&lt;&gt;"",IF(INDEX($A341:$BI341,1,MATCH(INDEX(Analysis!$C$7:$E$7,1,VALUE(MID(highlight_pick,2,1))),$1:$1,0))="",0,IF(INDEX($A341:$BI341,1,MATCH(INDEX(Analysis!$C$7:$E$7,1,VALUE(MID(highlight_pick,2,1))),$1:$1,0))="Yes",1,IF(ISNUMBER(SEARCH(INDEX($A341:$BI341,1,MATCH(INDEX(Analysis!$C$7:$E$7,1,VALUE(MID(highlight_pick,2,1))),$1:$1,0)),INDEX(Analysis!$C$9:$E$9,1,VALUE(MID(highlight_pick,2,1))))),2,0))),0),0)</f>
        <v>0</v>
      </c>
      <c r="BH341" s="3">
        <f>IF(MID(highlight_pick,1,1)="#",IF(INDEX(Analysis!$C$10:$E$10,1,VALUE(MID(highlight_pick,2,1)))&lt;&gt;"",IF(INDEX($A341:$BI341,1,MATCH(INDEX(Analysis!$C$10:$E$10,1,VALUE(MID(highlight_pick,2,1))),$1:$1,0))="",0,IF(INDEX($A341:$BI341,1,MATCH(INDEX(Analysis!$C$10:$E$10,1,VALUE(MID(highlight_pick,2,1))),$1:$1,0))="Yes",1,IF(ISNUMBER(SEARCH(INDEX($A341:$BI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row>
    <row r="342" spans="1:61" ht="24.9" x14ac:dyDescent="0.3">
      <c r="A342" s="19" t="s">
        <v>373</v>
      </c>
      <c r="B342" s="4" t="s">
        <v>579</v>
      </c>
      <c r="C342" s="4" t="s">
        <v>478</v>
      </c>
      <c r="D342" s="3" t="str">
        <f t="shared" ca="1" si="22"/>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23"/>
        <v/>
      </c>
      <c r="AN342" s="73" t="str">
        <f>IF(OR(E342="",VLOOKUP(E$1,Services!$A$1:$B$19,2,0)="Exclude"),"",IF($D342=1,IF(OR(price_limit="",price_limit="No Limit"),IF(E342="Yes",1,2),IF(SUMIFS(WhatIf!$G:$G,WhatIf!$A:$A,E$1,WhatIf!$B:$B,E342)&lt;=price_limit,IF(E342="Yes",1,2),"")),""))</f>
        <v/>
      </c>
      <c r="AO342" s="73" t="str">
        <f ca="1">IF(OR(F342="",VLOOKUP(F$1,Services!$A$1:$B$19,2,0)="Exclude"),"",IF($D342=1,IF(OR(price_limit="",price_limit="No Limit"),IF(F342="Yes",1,2),IF(SUMIFS(WhatIf!$G:$G,WhatIf!$A:$A,F$1,WhatIf!$B:$B,F342)&lt;=price_limit,IF(F342="Yes",1,2),"")),""))</f>
        <v/>
      </c>
      <c r="AP342" s="73" t="str">
        <f ca="1">IF(OR(G342="",VLOOKUP(G$1,Services!$A$1:$B$19,2,0)="Exclude"),"",IF($D342=1,IF(OR(price_limit="",price_limit="No Limit"),IF(G342="Yes",1,2),IF(SUMIFS(WhatIf!$G:$G,WhatIf!$A:$A,G$1,WhatIf!$B:$B,G342)&lt;=price_limit,IF(G342="Yes",1,2),"")),""))</f>
        <v/>
      </c>
      <c r="AQ342" s="73" t="str">
        <f>IF(OR(H342="",VLOOKUP(H$1,Services!$A$1:$B$19,2,0)="Exclude"),"",IF($D342=1,IF(OR(price_limit="",price_limit="No Limit"),IF(H342="Yes",1,2),IF(SUMIFS(WhatIf!$G:$G,WhatIf!$A:$A,H$1,WhatIf!$B:$B,H342)&lt;=price_limit,IF(H342="Yes",1,2),"")),""))</f>
        <v/>
      </c>
      <c r="AR342" s="73" t="str">
        <f>IF(OR(I342="",VLOOKUP(I$1,Services!$A$1:$B$19,2,0)="Exclude"),"",IF($D342=1,IF(OR(price_limit="",price_limit="No Limit"),IF(I342="Yes",1,2),IF(SUMIFS(WhatIf!$G:$G,WhatIf!$A:$A,I$1,WhatIf!$B:$B,I342)&lt;=price_limit,IF(I342="Yes",1,2),"")),""))</f>
        <v/>
      </c>
      <c r="AS342" s="73" t="str">
        <f>IF(OR(J342="",VLOOKUP(J$1,Services!$A$1:$B$19,2,0)="Exclude"),"",IF($D342=1,IF(OR(price_limit="",price_limit="No Limit"),IF(J342="Yes",1,2),IF(SUMIFS(WhatIf!$G:$G,WhatIf!$A:$A,J$1,WhatIf!$B:$B,J342)&lt;=price_limit,IF(J342="Yes",1,2),"")),""))</f>
        <v/>
      </c>
      <c r="AT342" s="73" t="str">
        <f>IF(OR(K342="",VLOOKUP(K$1,Services!$A$1:$B$19,2,0)="Exclude"),"",IF($D342=1,IF(OR(price_limit="",price_limit="No Limit"),IF(K342="Yes",1,2),IF(SUMIFS(WhatIf!$G:$G,WhatIf!$A:$A,K$1,WhatIf!$B:$B,K342)&lt;=price_limit,IF(K342="Yes",1,2),"")),""))</f>
        <v/>
      </c>
      <c r="AU342" s="73" t="str">
        <f>IF(OR(L342="",VLOOKUP(L$1,Services!$A$1:$B$19,2,0)="Exclude"),"",IF($D342=1,IF(OR(price_limit="",price_limit="No Limit"),IF(L342="Yes",1,2),IF(SUMIFS(WhatIf!$G:$G,WhatIf!$A:$A,L$1,WhatIf!$B:$B,L342)&lt;=price_limit,IF(L342="Yes",1,2),"")),""))</f>
        <v/>
      </c>
      <c r="AV342" s="73" t="str">
        <f>IF(OR(M342="",VLOOKUP(M$1,Services!$A$1:$B$19,2,0)="Exclude"),"",IF($D342=1,IF(OR(price_limit="",price_limit="No Limit"),IF(M342="Yes",1,2),IF(SUMIFS(WhatIf!$G:$G,WhatIf!$A:$A,M$1,WhatIf!$B:$B,M342)&lt;=price_limit,IF(M342="Yes",1,2),"")),""))</f>
        <v/>
      </c>
      <c r="AW342" s="73" t="str">
        <f>IF(OR(N342="",VLOOKUP(N$1,Services!$A$1:$B$19,2,0)="Exclude"),"",IF($D342=1,IF(OR(price_limit="",price_limit="No Limit"),IF(N342="Yes",1,2),IF(SUMIFS(WhatIf!$G:$G,WhatIf!$A:$A,N$1,WhatIf!$B:$B,N342)&lt;=price_limit,IF(N342="Yes",1,2),"")),""))</f>
        <v/>
      </c>
      <c r="AX342" s="73" t="str">
        <f>IF(OR(O342="",VLOOKUP(O$1,Services!$A$1:$B$19,2,0)="Exclude"),"",IF($D342=1,IF(OR(price_limit="",price_limit="No Limit"),IF(O342="Yes",1,2),IF(SUMIFS(WhatIf!$G:$G,WhatIf!$A:$A,O$1,WhatIf!$B:$B,O342)&lt;=price_limit,IF(O342="Yes",1,2),"")),""))</f>
        <v/>
      </c>
      <c r="AY342" s="73" t="str">
        <f>IF(OR(P342="",VLOOKUP(P$1,Services!$A$1:$B$19,2,0)="Exclude"),"",IF($D342=1,IF(OR(price_limit="",price_limit="No Limit"),IF(P342="Yes",1,2),IF(SUMIFS(WhatIf!$G:$G,WhatIf!$A:$A,P$1,WhatIf!$B:$B,P342)&lt;=price_limit,IF(P342="Yes",1,2),"")),""))</f>
        <v/>
      </c>
      <c r="AZ342" s="73" t="str">
        <f>IF(OR(Q342="",VLOOKUP(Q$1,Services!$A$1:$B$19,2,0)="Exclude"),"",IF($D342=1,IF(OR(price_limit="",price_limit="No Limit"),IF(Q342="Yes",1,2),IF(SUMIFS(WhatIf!$G:$G,WhatIf!$A:$A,Q$1,WhatIf!$B:$B,Q342)&lt;=price_limit,IF(Q342="Yes",1,2),"")),""))</f>
        <v/>
      </c>
      <c r="BA342" s="73" t="str">
        <f ca="1">IF(OR(R342="",VLOOKUP(R$1,Services!$A$1:$B$19,2,0)="Exclude"),"",IF($D342=1,IF(OR(price_limit="",price_limit="No Limit"),IF(R342="Yes",1,2),IF(SUMIFS(WhatIf!$G:$G,WhatIf!$A:$A,R$1,WhatIf!$B:$B,R342)&lt;=price_limit,IF(R342="Yes",1,2),"")),""))</f>
        <v/>
      </c>
      <c r="BB342" s="73" t="str">
        <f>IF(OR(S342="",VLOOKUP(S$1,Services!$A$1:$B$19,2,0)="Exclude"),"",IF($D342=1,IF(OR(price_limit="",price_limit="No Limit"),IF(S342="Yes",1,2),IF(SUMIFS(WhatIf!$G:$G,WhatIf!$A:$A,S$1,WhatIf!$B:$B,S342)&lt;=price_limit,IF(S342="Yes",1,2),"")),""))</f>
        <v/>
      </c>
      <c r="BC342" s="73" t="str">
        <f>IF(OR(T342="",VLOOKUP(T$1,Services!$A$1:$B$19,2,0)="Exclude"),"",IF($D342=1,IF(OR(price_limit="",price_limit="No Limit"),IF(T342="Yes",1,2),IF(SUMIFS(WhatIf!$G:$G,WhatIf!$A:$A,T$1,WhatIf!$B:$B,T342)&lt;=price_limit,IF(T342="Yes",1,2),"")),""))</f>
        <v/>
      </c>
      <c r="BD342" s="73" t="str">
        <f>IF(OR(U342="",VLOOKUP(U$1,Services!$A$1:$B$19,2,0)="Exclude"),"",IF($D342=1,IF(OR(price_limit="",price_limit="No Limit"),IF(U342="Yes",1,2),IF(SUMIFS(WhatIf!$G:$G,WhatIf!$A:$A,U$1,WhatIf!$B:$B,U342)&lt;=price_limit,IF(U342="Yes",1,2),"")),""))</f>
        <v/>
      </c>
      <c r="BE342" s="3">
        <f t="shared" si="24"/>
        <v>0</v>
      </c>
      <c r="BF342" s="3">
        <f t="shared" si="25"/>
        <v>0</v>
      </c>
      <c r="BG342" s="3">
        <f>IF(MID(highlight_pick,1,1)="#",IF(INDEX(Analysis!$C$7:$E$7,1,VALUE(MID(highlight_pick,2,1)))&lt;&gt;"",IF(INDEX($A342:$BI342,1,MATCH(INDEX(Analysis!$C$7:$E$7,1,VALUE(MID(highlight_pick,2,1))),$1:$1,0))="",0,IF(INDEX($A342:$BI342,1,MATCH(INDEX(Analysis!$C$7:$E$7,1,VALUE(MID(highlight_pick,2,1))),$1:$1,0))="Yes",1,IF(ISNUMBER(SEARCH(INDEX($A342:$BI342,1,MATCH(INDEX(Analysis!$C$7:$E$7,1,VALUE(MID(highlight_pick,2,1))),$1:$1,0)),INDEX(Analysis!$C$9:$E$9,1,VALUE(MID(highlight_pick,2,1))))),2,0))),0),0)</f>
        <v>0</v>
      </c>
      <c r="BH342" s="3">
        <f>IF(MID(highlight_pick,1,1)="#",IF(INDEX(Analysis!$C$10:$E$10,1,VALUE(MID(highlight_pick,2,1)))&lt;&gt;"",IF(INDEX($A342:$BI342,1,MATCH(INDEX(Analysis!$C$10:$E$10,1,VALUE(MID(highlight_pick,2,1))),$1:$1,0))="",0,IF(INDEX($A342:$BI342,1,MATCH(INDEX(Analysis!$C$10:$E$10,1,VALUE(MID(highlight_pick,2,1))),$1:$1,0))="Yes",1,IF(ISNUMBER(SEARCH(INDEX($A342:$BI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row>
    <row r="343" spans="1:61" x14ac:dyDescent="0.3">
      <c r="A343" s="19" t="s">
        <v>374</v>
      </c>
      <c r="B343" s="4" t="s">
        <v>247</v>
      </c>
      <c r="C343" s="4" t="s">
        <v>478</v>
      </c>
      <c r="D343" s="3" t="str">
        <f t="shared" ca="1" si="22"/>
        <v/>
      </c>
      <c r="F343" s="5" t="s">
        <v>66</v>
      </c>
      <c r="G343" s="5" t="s">
        <v>66</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23"/>
        <v/>
      </c>
      <c r="AN343" s="73" t="str">
        <f>IF(OR(E343="",VLOOKUP(E$1,Services!$A$1:$B$19,2,0)="Exclude"),"",IF($D343=1,IF(OR(price_limit="",price_limit="No Limit"),IF(E343="Yes",1,2),IF(SUMIFS(WhatIf!$G:$G,WhatIf!$A:$A,E$1,WhatIf!$B:$B,E343)&lt;=price_limit,IF(E343="Yes",1,2),"")),""))</f>
        <v/>
      </c>
      <c r="AO343" s="73" t="str">
        <f ca="1">IF(OR(F343="",VLOOKUP(F$1,Services!$A$1:$B$19,2,0)="Exclude"),"",IF($D343=1,IF(OR(price_limit="",price_limit="No Limit"),IF(F343="Yes",1,2),IF(SUMIFS(WhatIf!$G:$G,WhatIf!$A:$A,F$1,WhatIf!$B:$B,F343)&lt;=price_limit,IF(F343="Yes",1,2),"")),""))</f>
        <v/>
      </c>
      <c r="AP343" s="73" t="str">
        <f ca="1">IF(OR(G343="",VLOOKUP(G$1,Services!$A$1:$B$19,2,0)="Exclude"),"",IF($D343=1,IF(OR(price_limit="",price_limit="No Limit"),IF(G343="Yes",1,2),IF(SUMIFS(WhatIf!$G:$G,WhatIf!$A:$A,G$1,WhatIf!$B:$B,G343)&lt;=price_limit,IF(G343="Yes",1,2),"")),""))</f>
        <v/>
      </c>
      <c r="AQ343" s="73" t="str">
        <f>IF(OR(H343="",VLOOKUP(H$1,Services!$A$1:$B$19,2,0)="Exclude"),"",IF($D343=1,IF(OR(price_limit="",price_limit="No Limit"),IF(H343="Yes",1,2),IF(SUMIFS(WhatIf!$G:$G,WhatIf!$A:$A,H$1,WhatIf!$B:$B,H343)&lt;=price_limit,IF(H343="Yes",1,2),"")),""))</f>
        <v/>
      </c>
      <c r="AR343" s="73" t="str">
        <f>IF(OR(I343="",VLOOKUP(I$1,Services!$A$1:$B$19,2,0)="Exclude"),"",IF($D343=1,IF(OR(price_limit="",price_limit="No Limit"),IF(I343="Yes",1,2),IF(SUMIFS(WhatIf!$G:$G,WhatIf!$A:$A,I$1,WhatIf!$B:$B,I343)&lt;=price_limit,IF(I343="Yes",1,2),"")),""))</f>
        <v/>
      </c>
      <c r="AS343" s="73" t="str">
        <f>IF(OR(J343="",VLOOKUP(J$1,Services!$A$1:$B$19,2,0)="Exclude"),"",IF($D343=1,IF(OR(price_limit="",price_limit="No Limit"),IF(J343="Yes",1,2),IF(SUMIFS(WhatIf!$G:$G,WhatIf!$A:$A,J$1,WhatIf!$B:$B,J343)&lt;=price_limit,IF(J343="Yes",1,2),"")),""))</f>
        <v/>
      </c>
      <c r="AT343" s="73" t="str">
        <f>IF(OR(K343="",VLOOKUP(K$1,Services!$A$1:$B$19,2,0)="Exclude"),"",IF($D343=1,IF(OR(price_limit="",price_limit="No Limit"),IF(K343="Yes",1,2),IF(SUMIFS(WhatIf!$G:$G,WhatIf!$A:$A,K$1,WhatIf!$B:$B,K343)&lt;=price_limit,IF(K343="Yes",1,2),"")),""))</f>
        <v/>
      </c>
      <c r="AU343" s="73" t="str">
        <f>IF(OR(L343="",VLOOKUP(L$1,Services!$A$1:$B$19,2,0)="Exclude"),"",IF($D343=1,IF(OR(price_limit="",price_limit="No Limit"),IF(L343="Yes",1,2),IF(SUMIFS(WhatIf!$G:$G,WhatIf!$A:$A,L$1,WhatIf!$B:$B,L343)&lt;=price_limit,IF(L343="Yes",1,2),"")),""))</f>
        <v/>
      </c>
      <c r="AV343" s="73" t="str">
        <f>IF(OR(M343="",VLOOKUP(M$1,Services!$A$1:$B$19,2,0)="Exclude"),"",IF($D343=1,IF(OR(price_limit="",price_limit="No Limit"),IF(M343="Yes",1,2),IF(SUMIFS(WhatIf!$G:$G,WhatIf!$A:$A,M$1,WhatIf!$B:$B,M343)&lt;=price_limit,IF(M343="Yes",1,2),"")),""))</f>
        <v/>
      </c>
      <c r="AW343" s="73" t="str">
        <f>IF(OR(N343="",VLOOKUP(N$1,Services!$A$1:$B$19,2,0)="Exclude"),"",IF($D343=1,IF(OR(price_limit="",price_limit="No Limit"),IF(N343="Yes",1,2),IF(SUMIFS(WhatIf!$G:$G,WhatIf!$A:$A,N$1,WhatIf!$B:$B,N343)&lt;=price_limit,IF(N343="Yes",1,2),"")),""))</f>
        <v/>
      </c>
      <c r="AX343" s="73" t="str">
        <f>IF(OR(O343="",VLOOKUP(O$1,Services!$A$1:$B$19,2,0)="Exclude"),"",IF($D343=1,IF(OR(price_limit="",price_limit="No Limit"),IF(O343="Yes",1,2),IF(SUMIFS(WhatIf!$G:$G,WhatIf!$A:$A,O$1,WhatIf!$B:$B,O343)&lt;=price_limit,IF(O343="Yes",1,2),"")),""))</f>
        <v/>
      </c>
      <c r="AY343" s="73" t="str">
        <f>IF(OR(P343="",VLOOKUP(P$1,Services!$A$1:$B$19,2,0)="Exclude"),"",IF($D343=1,IF(OR(price_limit="",price_limit="No Limit"),IF(P343="Yes",1,2),IF(SUMIFS(WhatIf!$G:$G,WhatIf!$A:$A,P$1,WhatIf!$B:$B,P343)&lt;=price_limit,IF(P343="Yes",1,2),"")),""))</f>
        <v/>
      </c>
      <c r="AZ343" s="73" t="str">
        <f>IF(OR(Q343="",VLOOKUP(Q$1,Services!$A$1:$B$19,2,0)="Exclude"),"",IF($D343=1,IF(OR(price_limit="",price_limit="No Limit"),IF(Q343="Yes",1,2),IF(SUMIFS(WhatIf!$G:$G,WhatIf!$A:$A,Q$1,WhatIf!$B:$B,Q343)&lt;=price_limit,IF(Q343="Yes",1,2),"")),""))</f>
        <v/>
      </c>
      <c r="BA343" s="73" t="str">
        <f ca="1">IF(OR(R343="",VLOOKUP(R$1,Services!$A$1:$B$19,2,0)="Exclude"),"",IF($D343=1,IF(OR(price_limit="",price_limit="No Limit"),IF(R343="Yes",1,2),IF(SUMIFS(WhatIf!$G:$G,WhatIf!$A:$A,R$1,WhatIf!$B:$B,R343)&lt;=price_limit,IF(R343="Yes",1,2),"")),""))</f>
        <v/>
      </c>
      <c r="BB343" s="73" t="str">
        <f>IF(OR(S343="",VLOOKUP(S$1,Services!$A$1:$B$19,2,0)="Exclude"),"",IF($D343=1,IF(OR(price_limit="",price_limit="No Limit"),IF(S343="Yes",1,2),IF(SUMIFS(WhatIf!$G:$G,WhatIf!$A:$A,S$1,WhatIf!$B:$B,S343)&lt;=price_limit,IF(S343="Yes",1,2),"")),""))</f>
        <v/>
      </c>
      <c r="BC343" s="73" t="str">
        <f>IF(OR(T343="",VLOOKUP(T$1,Services!$A$1:$B$19,2,0)="Exclude"),"",IF($D343=1,IF(OR(price_limit="",price_limit="No Limit"),IF(T343="Yes",1,2),IF(SUMIFS(WhatIf!$G:$G,WhatIf!$A:$A,T$1,WhatIf!$B:$B,T343)&lt;=price_limit,IF(T343="Yes",1,2),"")),""))</f>
        <v/>
      </c>
      <c r="BD343" s="73" t="str">
        <f>IF(OR(U343="",VLOOKUP(U$1,Services!$A$1:$B$19,2,0)="Exclude"),"",IF($D343=1,IF(OR(price_limit="",price_limit="No Limit"),IF(U343="Yes",1,2),IF(SUMIFS(WhatIf!$G:$G,WhatIf!$A:$A,U$1,WhatIf!$B:$B,U343)&lt;=price_limit,IF(U343="Yes",1,2),"")),""))</f>
        <v/>
      </c>
      <c r="BE343" s="3">
        <f t="shared" si="24"/>
        <v>0</v>
      </c>
      <c r="BF343" s="3">
        <f t="shared" si="25"/>
        <v>0</v>
      </c>
      <c r="BG343" s="3">
        <f>IF(MID(highlight_pick,1,1)="#",IF(INDEX(Analysis!$C$7:$E$7,1,VALUE(MID(highlight_pick,2,1)))&lt;&gt;"",IF(INDEX($A343:$BI343,1,MATCH(INDEX(Analysis!$C$7:$E$7,1,VALUE(MID(highlight_pick,2,1))),$1:$1,0))="",0,IF(INDEX($A343:$BI343,1,MATCH(INDEX(Analysis!$C$7:$E$7,1,VALUE(MID(highlight_pick,2,1))),$1:$1,0))="Yes",1,IF(ISNUMBER(SEARCH(INDEX($A343:$BI343,1,MATCH(INDEX(Analysis!$C$7:$E$7,1,VALUE(MID(highlight_pick,2,1))),$1:$1,0)),INDEX(Analysis!$C$9:$E$9,1,VALUE(MID(highlight_pick,2,1))))),2,0))),0),0)</f>
        <v>0</v>
      </c>
      <c r="BH343" s="3">
        <f>IF(MID(highlight_pick,1,1)="#",IF(INDEX(Analysis!$C$10:$E$10,1,VALUE(MID(highlight_pick,2,1)))&lt;&gt;"",IF(INDEX($A343:$BI343,1,MATCH(INDEX(Analysis!$C$10:$E$10,1,VALUE(MID(highlight_pick,2,1))),$1:$1,0))="",0,IF(INDEX($A343:$BI343,1,MATCH(INDEX(Analysis!$C$10:$E$10,1,VALUE(MID(highlight_pick,2,1))),$1:$1,0))="Yes",1,IF(ISNUMBER(SEARCH(INDEX($A343:$BI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row>
    <row r="344" spans="1:61" x14ac:dyDescent="0.3">
      <c r="A344" s="19" t="s">
        <v>375</v>
      </c>
      <c r="B344" s="4" t="s">
        <v>247</v>
      </c>
      <c r="C344" s="4" t="s">
        <v>478</v>
      </c>
      <c r="D344" s="3" t="str">
        <f t="shared" ca="1" si="22"/>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23"/>
        <v/>
      </c>
      <c r="AN344" s="73" t="str">
        <f>IF(OR(E344="",VLOOKUP(E$1,Services!$A$1:$B$19,2,0)="Exclude"),"",IF($D344=1,IF(OR(price_limit="",price_limit="No Limit"),IF(E344="Yes",1,2),IF(SUMIFS(WhatIf!$G:$G,WhatIf!$A:$A,E$1,WhatIf!$B:$B,E344)&lt;=price_limit,IF(E344="Yes",1,2),"")),""))</f>
        <v/>
      </c>
      <c r="AO344" s="73" t="str">
        <f ca="1">IF(OR(F344="",VLOOKUP(F$1,Services!$A$1:$B$19,2,0)="Exclude"),"",IF($D344=1,IF(OR(price_limit="",price_limit="No Limit"),IF(F344="Yes",1,2),IF(SUMIFS(WhatIf!$G:$G,WhatIf!$A:$A,F$1,WhatIf!$B:$B,F344)&lt;=price_limit,IF(F344="Yes",1,2),"")),""))</f>
        <v/>
      </c>
      <c r="AP344" s="73" t="str">
        <f ca="1">IF(OR(G344="",VLOOKUP(G$1,Services!$A$1:$B$19,2,0)="Exclude"),"",IF($D344=1,IF(OR(price_limit="",price_limit="No Limit"),IF(G344="Yes",1,2),IF(SUMIFS(WhatIf!$G:$G,WhatIf!$A:$A,G$1,WhatIf!$B:$B,G344)&lt;=price_limit,IF(G344="Yes",1,2),"")),""))</f>
        <v/>
      </c>
      <c r="AQ344" s="73" t="str">
        <f>IF(OR(H344="",VLOOKUP(H$1,Services!$A$1:$B$19,2,0)="Exclude"),"",IF($D344=1,IF(OR(price_limit="",price_limit="No Limit"),IF(H344="Yes",1,2),IF(SUMIFS(WhatIf!$G:$G,WhatIf!$A:$A,H$1,WhatIf!$B:$B,H344)&lt;=price_limit,IF(H344="Yes",1,2),"")),""))</f>
        <v/>
      </c>
      <c r="AR344" s="73" t="str">
        <f>IF(OR(I344="",VLOOKUP(I$1,Services!$A$1:$B$19,2,0)="Exclude"),"",IF($D344=1,IF(OR(price_limit="",price_limit="No Limit"),IF(I344="Yes",1,2),IF(SUMIFS(WhatIf!$G:$G,WhatIf!$A:$A,I$1,WhatIf!$B:$B,I344)&lt;=price_limit,IF(I344="Yes",1,2),"")),""))</f>
        <v/>
      </c>
      <c r="AS344" s="73" t="str">
        <f>IF(OR(J344="",VLOOKUP(J$1,Services!$A$1:$B$19,2,0)="Exclude"),"",IF($D344=1,IF(OR(price_limit="",price_limit="No Limit"),IF(J344="Yes",1,2),IF(SUMIFS(WhatIf!$G:$G,WhatIf!$A:$A,J$1,WhatIf!$B:$B,J344)&lt;=price_limit,IF(J344="Yes",1,2),"")),""))</f>
        <v/>
      </c>
      <c r="AT344" s="73" t="str">
        <f>IF(OR(K344="",VLOOKUP(K$1,Services!$A$1:$B$19,2,0)="Exclude"),"",IF($D344=1,IF(OR(price_limit="",price_limit="No Limit"),IF(K344="Yes",1,2),IF(SUMIFS(WhatIf!$G:$G,WhatIf!$A:$A,K$1,WhatIf!$B:$B,K344)&lt;=price_limit,IF(K344="Yes",1,2),"")),""))</f>
        <v/>
      </c>
      <c r="AU344" s="73" t="str">
        <f>IF(OR(L344="",VLOOKUP(L$1,Services!$A$1:$B$19,2,0)="Exclude"),"",IF($D344=1,IF(OR(price_limit="",price_limit="No Limit"),IF(L344="Yes",1,2),IF(SUMIFS(WhatIf!$G:$G,WhatIf!$A:$A,L$1,WhatIf!$B:$B,L344)&lt;=price_limit,IF(L344="Yes",1,2),"")),""))</f>
        <v/>
      </c>
      <c r="AV344" s="73" t="str">
        <f>IF(OR(M344="",VLOOKUP(M$1,Services!$A$1:$B$19,2,0)="Exclude"),"",IF($D344=1,IF(OR(price_limit="",price_limit="No Limit"),IF(M344="Yes",1,2),IF(SUMIFS(WhatIf!$G:$G,WhatIf!$A:$A,M$1,WhatIf!$B:$B,M344)&lt;=price_limit,IF(M344="Yes",1,2),"")),""))</f>
        <v/>
      </c>
      <c r="AW344" s="73" t="str">
        <f>IF(OR(N344="",VLOOKUP(N$1,Services!$A$1:$B$19,2,0)="Exclude"),"",IF($D344=1,IF(OR(price_limit="",price_limit="No Limit"),IF(N344="Yes",1,2),IF(SUMIFS(WhatIf!$G:$G,WhatIf!$A:$A,N$1,WhatIf!$B:$B,N344)&lt;=price_limit,IF(N344="Yes",1,2),"")),""))</f>
        <v/>
      </c>
      <c r="AX344" s="73" t="str">
        <f>IF(OR(O344="",VLOOKUP(O$1,Services!$A$1:$B$19,2,0)="Exclude"),"",IF($D344=1,IF(OR(price_limit="",price_limit="No Limit"),IF(O344="Yes",1,2),IF(SUMIFS(WhatIf!$G:$G,WhatIf!$A:$A,O$1,WhatIf!$B:$B,O344)&lt;=price_limit,IF(O344="Yes",1,2),"")),""))</f>
        <v/>
      </c>
      <c r="AY344" s="73" t="str">
        <f>IF(OR(P344="",VLOOKUP(P$1,Services!$A$1:$B$19,2,0)="Exclude"),"",IF($D344=1,IF(OR(price_limit="",price_limit="No Limit"),IF(P344="Yes",1,2),IF(SUMIFS(WhatIf!$G:$G,WhatIf!$A:$A,P$1,WhatIf!$B:$B,P344)&lt;=price_limit,IF(P344="Yes",1,2),"")),""))</f>
        <v/>
      </c>
      <c r="AZ344" s="73" t="str">
        <f>IF(OR(Q344="",VLOOKUP(Q$1,Services!$A$1:$B$19,2,0)="Exclude"),"",IF($D344=1,IF(OR(price_limit="",price_limit="No Limit"),IF(Q344="Yes",1,2),IF(SUMIFS(WhatIf!$G:$G,WhatIf!$A:$A,Q$1,WhatIf!$B:$B,Q344)&lt;=price_limit,IF(Q344="Yes",1,2),"")),""))</f>
        <v/>
      </c>
      <c r="BA344" s="73" t="str">
        <f ca="1">IF(OR(R344="",VLOOKUP(R$1,Services!$A$1:$B$19,2,0)="Exclude"),"",IF($D344=1,IF(OR(price_limit="",price_limit="No Limit"),IF(R344="Yes",1,2),IF(SUMIFS(WhatIf!$G:$G,WhatIf!$A:$A,R$1,WhatIf!$B:$B,R344)&lt;=price_limit,IF(R344="Yes",1,2),"")),""))</f>
        <v/>
      </c>
      <c r="BB344" s="73" t="str">
        <f>IF(OR(S344="",VLOOKUP(S$1,Services!$A$1:$B$19,2,0)="Exclude"),"",IF($D344=1,IF(OR(price_limit="",price_limit="No Limit"),IF(S344="Yes",1,2),IF(SUMIFS(WhatIf!$G:$G,WhatIf!$A:$A,S$1,WhatIf!$B:$B,S344)&lt;=price_limit,IF(S344="Yes",1,2),"")),""))</f>
        <v/>
      </c>
      <c r="BC344" s="73" t="str">
        <f>IF(OR(T344="",VLOOKUP(T$1,Services!$A$1:$B$19,2,0)="Exclude"),"",IF($D344=1,IF(OR(price_limit="",price_limit="No Limit"),IF(T344="Yes",1,2),IF(SUMIFS(WhatIf!$G:$G,WhatIf!$A:$A,T$1,WhatIf!$B:$B,T344)&lt;=price_limit,IF(T344="Yes",1,2),"")),""))</f>
        <v/>
      </c>
      <c r="BD344" s="73" t="str">
        <f>IF(OR(U344="",VLOOKUP(U$1,Services!$A$1:$B$19,2,0)="Exclude"),"",IF($D344=1,IF(OR(price_limit="",price_limit="No Limit"),IF(U344="Yes",1,2),IF(SUMIFS(WhatIf!$G:$G,WhatIf!$A:$A,U$1,WhatIf!$B:$B,U344)&lt;=price_limit,IF(U344="Yes",1,2),"")),""))</f>
        <v/>
      </c>
      <c r="BE344" s="3">
        <f t="shared" si="24"/>
        <v>0</v>
      </c>
      <c r="BF344" s="3">
        <f t="shared" si="25"/>
        <v>0</v>
      </c>
      <c r="BG344" s="3">
        <f>IF(MID(highlight_pick,1,1)="#",IF(INDEX(Analysis!$C$7:$E$7,1,VALUE(MID(highlight_pick,2,1)))&lt;&gt;"",IF(INDEX($A344:$BI344,1,MATCH(INDEX(Analysis!$C$7:$E$7,1,VALUE(MID(highlight_pick,2,1))),$1:$1,0))="",0,IF(INDEX($A344:$BI344,1,MATCH(INDEX(Analysis!$C$7:$E$7,1,VALUE(MID(highlight_pick,2,1))),$1:$1,0))="Yes",1,IF(ISNUMBER(SEARCH(INDEX($A344:$BI344,1,MATCH(INDEX(Analysis!$C$7:$E$7,1,VALUE(MID(highlight_pick,2,1))),$1:$1,0)),INDEX(Analysis!$C$9:$E$9,1,VALUE(MID(highlight_pick,2,1))))),2,0))),0),0)</f>
        <v>0</v>
      </c>
      <c r="BH344" s="3">
        <f>IF(MID(highlight_pick,1,1)="#",IF(INDEX(Analysis!$C$10:$E$10,1,VALUE(MID(highlight_pick,2,1)))&lt;&gt;"",IF(INDEX($A344:$BI344,1,MATCH(INDEX(Analysis!$C$10:$E$10,1,VALUE(MID(highlight_pick,2,1))),$1:$1,0))="",0,IF(INDEX($A344:$BI344,1,MATCH(INDEX(Analysis!$C$10:$E$10,1,VALUE(MID(highlight_pick,2,1))),$1:$1,0))="Yes",1,IF(ISNUMBER(SEARCH(INDEX($A344:$BI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row>
    <row r="345" spans="1:61" x14ac:dyDescent="0.3">
      <c r="A345" s="19" t="s">
        <v>376</v>
      </c>
      <c r="B345" s="4" t="s">
        <v>247</v>
      </c>
      <c r="C345" s="4" t="s">
        <v>478</v>
      </c>
      <c r="D345" s="3" t="str">
        <f t="shared" ca="1" si="22"/>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23"/>
        <v/>
      </c>
      <c r="AN345" s="73" t="str">
        <f>IF(OR(E345="",VLOOKUP(E$1,Services!$A$1:$B$19,2,0)="Exclude"),"",IF($D345=1,IF(OR(price_limit="",price_limit="No Limit"),IF(E345="Yes",1,2),IF(SUMIFS(WhatIf!$G:$G,WhatIf!$A:$A,E$1,WhatIf!$B:$B,E345)&lt;=price_limit,IF(E345="Yes",1,2),"")),""))</f>
        <v/>
      </c>
      <c r="AO345" s="73" t="str">
        <f ca="1">IF(OR(F345="",VLOOKUP(F$1,Services!$A$1:$B$19,2,0)="Exclude"),"",IF($D345=1,IF(OR(price_limit="",price_limit="No Limit"),IF(F345="Yes",1,2),IF(SUMIFS(WhatIf!$G:$G,WhatIf!$A:$A,F$1,WhatIf!$B:$B,F345)&lt;=price_limit,IF(F345="Yes",1,2),"")),""))</f>
        <v/>
      </c>
      <c r="AP345" s="73" t="str">
        <f ca="1">IF(OR(G345="",VLOOKUP(G$1,Services!$A$1:$B$19,2,0)="Exclude"),"",IF($D345=1,IF(OR(price_limit="",price_limit="No Limit"),IF(G345="Yes",1,2),IF(SUMIFS(WhatIf!$G:$G,WhatIf!$A:$A,G$1,WhatIf!$B:$B,G345)&lt;=price_limit,IF(G345="Yes",1,2),"")),""))</f>
        <v/>
      </c>
      <c r="AQ345" s="73" t="str">
        <f>IF(OR(H345="",VLOOKUP(H$1,Services!$A$1:$B$19,2,0)="Exclude"),"",IF($D345=1,IF(OR(price_limit="",price_limit="No Limit"),IF(H345="Yes",1,2),IF(SUMIFS(WhatIf!$G:$G,WhatIf!$A:$A,H$1,WhatIf!$B:$B,H345)&lt;=price_limit,IF(H345="Yes",1,2),"")),""))</f>
        <v/>
      </c>
      <c r="AR345" s="73" t="str">
        <f>IF(OR(I345="",VLOOKUP(I$1,Services!$A$1:$B$19,2,0)="Exclude"),"",IF($D345=1,IF(OR(price_limit="",price_limit="No Limit"),IF(I345="Yes",1,2),IF(SUMIFS(WhatIf!$G:$G,WhatIf!$A:$A,I$1,WhatIf!$B:$B,I345)&lt;=price_limit,IF(I345="Yes",1,2),"")),""))</f>
        <v/>
      </c>
      <c r="AS345" s="73" t="str">
        <f>IF(OR(J345="",VLOOKUP(J$1,Services!$A$1:$B$19,2,0)="Exclude"),"",IF($D345=1,IF(OR(price_limit="",price_limit="No Limit"),IF(J345="Yes",1,2),IF(SUMIFS(WhatIf!$G:$G,WhatIf!$A:$A,J$1,WhatIf!$B:$B,J345)&lt;=price_limit,IF(J345="Yes",1,2),"")),""))</f>
        <v/>
      </c>
      <c r="AT345" s="73" t="str">
        <f>IF(OR(K345="",VLOOKUP(K$1,Services!$A$1:$B$19,2,0)="Exclude"),"",IF($D345=1,IF(OR(price_limit="",price_limit="No Limit"),IF(K345="Yes",1,2),IF(SUMIFS(WhatIf!$G:$G,WhatIf!$A:$A,K$1,WhatIf!$B:$B,K345)&lt;=price_limit,IF(K345="Yes",1,2),"")),""))</f>
        <v/>
      </c>
      <c r="AU345" s="73" t="str">
        <f>IF(OR(L345="",VLOOKUP(L$1,Services!$A$1:$B$19,2,0)="Exclude"),"",IF($D345=1,IF(OR(price_limit="",price_limit="No Limit"),IF(L345="Yes",1,2),IF(SUMIFS(WhatIf!$G:$G,WhatIf!$A:$A,L$1,WhatIf!$B:$B,L345)&lt;=price_limit,IF(L345="Yes",1,2),"")),""))</f>
        <v/>
      </c>
      <c r="AV345" s="73" t="str">
        <f>IF(OR(M345="",VLOOKUP(M$1,Services!$A$1:$B$19,2,0)="Exclude"),"",IF($D345=1,IF(OR(price_limit="",price_limit="No Limit"),IF(M345="Yes",1,2),IF(SUMIFS(WhatIf!$G:$G,WhatIf!$A:$A,M$1,WhatIf!$B:$B,M345)&lt;=price_limit,IF(M345="Yes",1,2),"")),""))</f>
        <v/>
      </c>
      <c r="AW345" s="73" t="str">
        <f>IF(OR(N345="",VLOOKUP(N$1,Services!$A$1:$B$19,2,0)="Exclude"),"",IF($D345=1,IF(OR(price_limit="",price_limit="No Limit"),IF(N345="Yes",1,2),IF(SUMIFS(WhatIf!$G:$G,WhatIf!$A:$A,N$1,WhatIf!$B:$B,N345)&lt;=price_limit,IF(N345="Yes",1,2),"")),""))</f>
        <v/>
      </c>
      <c r="AX345" s="73" t="str">
        <f>IF(OR(O345="",VLOOKUP(O$1,Services!$A$1:$B$19,2,0)="Exclude"),"",IF($D345=1,IF(OR(price_limit="",price_limit="No Limit"),IF(O345="Yes",1,2),IF(SUMIFS(WhatIf!$G:$G,WhatIf!$A:$A,O$1,WhatIf!$B:$B,O345)&lt;=price_limit,IF(O345="Yes",1,2),"")),""))</f>
        <v/>
      </c>
      <c r="AY345" s="73" t="str">
        <f>IF(OR(P345="",VLOOKUP(P$1,Services!$A$1:$B$19,2,0)="Exclude"),"",IF($D345=1,IF(OR(price_limit="",price_limit="No Limit"),IF(P345="Yes",1,2),IF(SUMIFS(WhatIf!$G:$G,WhatIf!$A:$A,P$1,WhatIf!$B:$B,P345)&lt;=price_limit,IF(P345="Yes",1,2),"")),""))</f>
        <v/>
      </c>
      <c r="AZ345" s="73" t="str">
        <f>IF(OR(Q345="",VLOOKUP(Q$1,Services!$A$1:$B$19,2,0)="Exclude"),"",IF($D345=1,IF(OR(price_limit="",price_limit="No Limit"),IF(Q345="Yes",1,2),IF(SUMIFS(WhatIf!$G:$G,WhatIf!$A:$A,Q$1,WhatIf!$B:$B,Q345)&lt;=price_limit,IF(Q345="Yes",1,2),"")),""))</f>
        <v/>
      </c>
      <c r="BA345" s="73" t="str">
        <f ca="1">IF(OR(R345="",VLOOKUP(R$1,Services!$A$1:$B$19,2,0)="Exclude"),"",IF($D345=1,IF(OR(price_limit="",price_limit="No Limit"),IF(R345="Yes",1,2),IF(SUMIFS(WhatIf!$G:$G,WhatIf!$A:$A,R$1,WhatIf!$B:$B,R345)&lt;=price_limit,IF(R345="Yes",1,2),"")),""))</f>
        <v/>
      </c>
      <c r="BB345" s="73" t="str">
        <f>IF(OR(S345="",VLOOKUP(S$1,Services!$A$1:$B$19,2,0)="Exclude"),"",IF($D345=1,IF(OR(price_limit="",price_limit="No Limit"),IF(S345="Yes",1,2),IF(SUMIFS(WhatIf!$G:$G,WhatIf!$A:$A,S$1,WhatIf!$B:$B,S345)&lt;=price_limit,IF(S345="Yes",1,2),"")),""))</f>
        <v/>
      </c>
      <c r="BC345" s="73" t="str">
        <f>IF(OR(T345="",VLOOKUP(T$1,Services!$A$1:$B$19,2,0)="Exclude"),"",IF($D345=1,IF(OR(price_limit="",price_limit="No Limit"),IF(T345="Yes",1,2),IF(SUMIFS(WhatIf!$G:$G,WhatIf!$A:$A,T$1,WhatIf!$B:$B,T345)&lt;=price_limit,IF(T345="Yes",1,2),"")),""))</f>
        <v/>
      </c>
      <c r="BD345" s="73" t="str">
        <f>IF(OR(U345="",VLOOKUP(U$1,Services!$A$1:$B$19,2,0)="Exclude"),"",IF($D345=1,IF(OR(price_limit="",price_limit="No Limit"),IF(U345="Yes",1,2),IF(SUMIFS(WhatIf!$G:$G,WhatIf!$A:$A,U$1,WhatIf!$B:$B,U345)&lt;=price_limit,IF(U345="Yes",1,2),"")),""))</f>
        <v/>
      </c>
      <c r="BE345" s="3">
        <f t="shared" si="24"/>
        <v>0</v>
      </c>
      <c r="BF345" s="3">
        <f t="shared" si="25"/>
        <v>0</v>
      </c>
      <c r="BG345" s="3">
        <f>IF(MID(highlight_pick,1,1)="#",IF(INDEX(Analysis!$C$7:$E$7,1,VALUE(MID(highlight_pick,2,1)))&lt;&gt;"",IF(INDEX($A345:$BI345,1,MATCH(INDEX(Analysis!$C$7:$E$7,1,VALUE(MID(highlight_pick,2,1))),$1:$1,0))="",0,IF(INDEX($A345:$BI345,1,MATCH(INDEX(Analysis!$C$7:$E$7,1,VALUE(MID(highlight_pick,2,1))),$1:$1,0))="Yes",1,IF(ISNUMBER(SEARCH(INDEX($A345:$BI345,1,MATCH(INDEX(Analysis!$C$7:$E$7,1,VALUE(MID(highlight_pick,2,1))),$1:$1,0)),INDEX(Analysis!$C$9:$E$9,1,VALUE(MID(highlight_pick,2,1))))),2,0))),0),0)</f>
        <v>0</v>
      </c>
      <c r="BH345" s="3">
        <f>IF(MID(highlight_pick,1,1)="#",IF(INDEX(Analysis!$C$10:$E$10,1,VALUE(MID(highlight_pick,2,1)))&lt;&gt;"",IF(INDEX($A345:$BI345,1,MATCH(INDEX(Analysis!$C$10:$E$10,1,VALUE(MID(highlight_pick,2,1))),$1:$1,0))="",0,IF(INDEX($A345:$BI345,1,MATCH(INDEX(Analysis!$C$10:$E$10,1,VALUE(MID(highlight_pick,2,1))),$1:$1,0))="Yes",1,IF(ISNUMBER(SEARCH(INDEX($A345:$BI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row>
    <row r="346" spans="1:61" x14ac:dyDescent="0.3">
      <c r="A346" s="19" t="s">
        <v>377</v>
      </c>
      <c r="B346" s="4" t="s">
        <v>247</v>
      </c>
      <c r="C346" s="4" t="s">
        <v>478</v>
      </c>
      <c r="D346" s="3" t="str">
        <f t="shared" ca="1" si="22"/>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23"/>
        <v/>
      </c>
      <c r="AN346" s="73" t="str">
        <f>IF(OR(E346="",VLOOKUP(E$1,Services!$A$1:$B$19,2,0)="Exclude"),"",IF($D346=1,IF(OR(price_limit="",price_limit="No Limit"),IF(E346="Yes",1,2),IF(SUMIFS(WhatIf!$G:$G,WhatIf!$A:$A,E$1,WhatIf!$B:$B,E346)&lt;=price_limit,IF(E346="Yes",1,2),"")),""))</f>
        <v/>
      </c>
      <c r="AO346" s="73" t="str">
        <f ca="1">IF(OR(F346="",VLOOKUP(F$1,Services!$A$1:$B$19,2,0)="Exclude"),"",IF($D346=1,IF(OR(price_limit="",price_limit="No Limit"),IF(F346="Yes",1,2),IF(SUMIFS(WhatIf!$G:$G,WhatIf!$A:$A,F$1,WhatIf!$B:$B,F346)&lt;=price_limit,IF(F346="Yes",1,2),"")),""))</f>
        <v/>
      </c>
      <c r="AP346" s="73" t="str">
        <f ca="1">IF(OR(G346="",VLOOKUP(G$1,Services!$A$1:$B$19,2,0)="Exclude"),"",IF($D346=1,IF(OR(price_limit="",price_limit="No Limit"),IF(G346="Yes",1,2),IF(SUMIFS(WhatIf!$G:$G,WhatIf!$A:$A,G$1,WhatIf!$B:$B,G346)&lt;=price_limit,IF(G346="Yes",1,2),"")),""))</f>
        <v/>
      </c>
      <c r="AQ346" s="73" t="str">
        <f>IF(OR(H346="",VLOOKUP(H$1,Services!$A$1:$B$19,2,0)="Exclude"),"",IF($D346=1,IF(OR(price_limit="",price_limit="No Limit"),IF(H346="Yes",1,2),IF(SUMIFS(WhatIf!$G:$G,WhatIf!$A:$A,H$1,WhatIf!$B:$B,H346)&lt;=price_limit,IF(H346="Yes",1,2),"")),""))</f>
        <v/>
      </c>
      <c r="AR346" s="73" t="str">
        <f>IF(OR(I346="",VLOOKUP(I$1,Services!$A$1:$B$19,2,0)="Exclude"),"",IF($D346=1,IF(OR(price_limit="",price_limit="No Limit"),IF(I346="Yes",1,2),IF(SUMIFS(WhatIf!$G:$G,WhatIf!$A:$A,I$1,WhatIf!$B:$B,I346)&lt;=price_limit,IF(I346="Yes",1,2),"")),""))</f>
        <v/>
      </c>
      <c r="AS346" s="73" t="str">
        <f>IF(OR(J346="",VLOOKUP(J$1,Services!$A$1:$B$19,2,0)="Exclude"),"",IF($D346=1,IF(OR(price_limit="",price_limit="No Limit"),IF(J346="Yes",1,2),IF(SUMIFS(WhatIf!$G:$G,WhatIf!$A:$A,J$1,WhatIf!$B:$B,J346)&lt;=price_limit,IF(J346="Yes",1,2),"")),""))</f>
        <v/>
      </c>
      <c r="AT346" s="73" t="str">
        <f>IF(OR(K346="",VLOOKUP(K$1,Services!$A$1:$B$19,2,0)="Exclude"),"",IF($D346=1,IF(OR(price_limit="",price_limit="No Limit"),IF(K346="Yes",1,2),IF(SUMIFS(WhatIf!$G:$G,WhatIf!$A:$A,K$1,WhatIf!$B:$B,K346)&lt;=price_limit,IF(K346="Yes",1,2),"")),""))</f>
        <v/>
      </c>
      <c r="AU346" s="73" t="str">
        <f>IF(OR(L346="",VLOOKUP(L$1,Services!$A$1:$B$19,2,0)="Exclude"),"",IF($D346=1,IF(OR(price_limit="",price_limit="No Limit"),IF(L346="Yes",1,2),IF(SUMIFS(WhatIf!$G:$G,WhatIf!$A:$A,L$1,WhatIf!$B:$B,L346)&lt;=price_limit,IF(L346="Yes",1,2),"")),""))</f>
        <v/>
      </c>
      <c r="AV346" s="73" t="str">
        <f>IF(OR(M346="",VLOOKUP(M$1,Services!$A$1:$B$19,2,0)="Exclude"),"",IF($D346=1,IF(OR(price_limit="",price_limit="No Limit"),IF(M346="Yes",1,2),IF(SUMIFS(WhatIf!$G:$G,WhatIf!$A:$A,M$1,WhatIf!$B:$B,M346)&lt;=price_limit,IF(M346="Yes",1,2),"")),""))</f>
        <v/>
      </c>
      <c r="AW346" s="73" t="str">
        <f>IF(OR(N346="",VLOOKUP(N$1,Services!$A$1:$B$19,2,0)="Exclude"),"",IF($D346=1,IF(OR(price_limit="",price_limit="No Limit"),IF(N346="Yes",1,2),IF(SUMIFS(WhatIf!$G:$G,WhatIf!$A:$A,N$1,WhatIf!$B:$B,N346)&lt;=price_limit,IF(N346="Yes",1,2),"")),""))</f>
        <v/>
      </c>
      <c r="AX346" s="73" t="str">
        <f>IF(OR(O346="",VLOOKUP(O$1,Services!$A$1:$B$19,2,0)="Exclude"),"",IF($D346=1,IF(OR(price_limit="",price_limit="No Limit"),IF(O346="Yes",1,2),IF(SUMIFS(WhatIf!$G:$G,WhatIf!$A:$A,O$1,WhatIf!$B:$B,O346)&lt;=price_limit,IF(O346="Yes",1,2),"")),""))</f>
        <v/>
      </c>
      <c r="AY346" s="73" t="str">
        <f>IF(OR(P346="",VLOOKUP(P$1,Services!$A$1:$B$19,2,0)="Exclude"),"",IF($D346=1,IF(OR(price_limit="",price_limit="No Limit"),IF(P346="Yes",1,2),IF(SUMIFS(WhatIf!$G:$G,WhatIf!$A:$A,P$1,WhatIf!$B:$B,P346)&lt;=price_limit,IF(P346="Yes",1,2),"")),""))</f>
        <v/>
      </c>
      <c r="AZ346" s="73" t="str">
        <f>IF(OR(Q346="",VLOOKUP(Q$1,Services!$A$1:$B$19,2,0)="Exclude"),"",IF($D346=1,IF(OR(price_limit="",price_limit="No Limit"),IF(Q346="Yes",1,2),IF(SUMIFS(WhatIf!$G:$G,WhatIf!$A:$A,Q$1,WhatIf!$B:$B,Q346)&lt;=price_limit,IF(Q346="Yes",1,2),"")),""))</f>
        <v/>
      </c>
      <c r="BA346" s="73" t="str">
        <f ca="1">IF(OR(R346="",VLOOKUP(R$1,Services!$A$1:$B$19,2,0)="Exclude"),"",IF($D346=1,IF(OR(price_limit="",price_limit="No Limit"),IF(R346="Yes",1,2),IF(SUMIFS(WhatIf!$G:$G,WhatIf!$A:$A,R$1,WhatIf!$B:$B,R346)&lt;=price_limit,IF(R346="Yes",1,2),"")),""))</f>
        <v/>
      </c>
      <c r="BB346" s="73" t="str">
        <f>IF(OR(S346="",VLOOKUP(S$1,Services!$A$1:$B$19,2,0)="Exclude"),"",IF($D346=1,IF(OR(price_limit="",price_limit="No Limit"),IF(S346="Yes",1,2),IF(SUMIFS(WhatIf!$G:$G,WhatIf!$A:$A,S$1,WhatIf!$B:$B,S346)&lt;=price_limit,IF(S346="Yes",1,2),"")),""))</f>
        <v/>
      </c>
      <c r="BC346" s="73" t="str">
        <f>IF(OR(T346="",VLOOKUP(T$1,Services!$A$1:$B$19,2,0)="Exclude"),"",IF($D346=1,IF(OR(price_limit="",price_limit="No Limit"),IF(T346="Yes",1,2),IF(SUMIFS(WhatIf!$G:$G,WhatIf!$A:$A,T$1,WhatIf!$B:$B,T346)&lt;=price_limit,IF(T346="Yes",1,2),"")),""))</f>
        <v/>
      </c>
      <c r="BD346" s="73" t="str">
        <f>IF(OR(U346="",VLOOKUP(U$1,Services!$A$1:$B$19,2,0)="Exclude"),"",IF($D346=1,IF(OR(price_limit="",price_limit="No Limit"),IF(U346="Yes",1,2),IF(SUMIFS(WhatIf!$G:$G,WhatIf!$A:$A,U$1,WhatIf!$B:$B,U346)&lt;=price_limit,IF(U346="Yes",1,2),"")),""))</f>
        <v/>
      </c>
      <c r="BE346" s="3">
        <f t="shared" si="24"/>
        <v>0</v>
      </c>
      <c r="BF346" s="3">
        <f t="shared" si="25"/>
        <v>0</v>
      </c>
      <c r="BG346" s="3">
        <f>IF(MID(highlight_pick,1,1)="#",IF(INDEX(Analysis!$C$7:$E$7,1,VALUE(MID(highlight_pick,2,1)))&lt;&gt;"",IF(INDEX($A346:$BI346,1,MATCH(INDEX(Analysis!$C$7:$E$7,1,VALUE(MID(highlight_pick,2,1))),$1:$1,0))="",0,IF(INDEX($A346:$BI346,1,MATCH(INDEX(Analysis!$C$7:$E$7,1,VALUE(MID(highlight_pick,2,1))),$1:$1,0))="Yes",1,IF(ISNUMBER(SEARCH(INDEX($A346:$BI346,1,MATCH(INDEX(Analysis!$C$7:$E$7,1,VALUE(MID(highlight_pick,2,1))),$1:$1,0)),INDEX(Analysis!$C$9:$E$9,1,VALUE(MID(highlight_pick,2,1))))),2,0))),0),0)</f>
        <v>0</v>
      </c>
      <c r="BH346" s="3">
        <f>IF(MID(highlight_pick,1,1)="#",IF(INDEX(Analysis!$C$10:$E$10,1,VALUE(MID(highlight_pick,2,1)))&lt;&gt;"",IF(INDEX($A346:$BI346,1,MATCH(INDEX(Analysis!$C$10:$E$10,1,VALUE(MID(highlight_pick,2,1))),$1:$1,0))="",0,IF(INDEX($A346:$BI346,1,MATCH(INDEX(Analysis!$C$10:$E$10,1,VALUE(MID(highlight_pick,2,1))),$1:$1,0))="Yes",1,IF(ISNUMBER(SEARCH(INDEX($A346:$BI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row>
    <row r="347" spans="1:61" x14ac:dyDescent="0.3">
      <c r="A347" s="19" t="s">
        <v>378</v>
      </c>
      <c r="B347" s="4" t="s">
        <v>247</v>
      </c>
      <c r="C347" s="4" t="s">
        <v>478</v>
      </c>
      <c r="D347" s="3" t="str">
        <f t="shared" ca="1" si="22"/>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23"/>
        <v/>
      </c>
      <c r="AN347" s="73" t="str">
        <f>IF(OR(E347="",VLOOKUP(E$1,Services!$A$1:$B$19,2,0)="Exclude"),"",IF($D347=1,IF(OR(price_limit="",price_limit="No Limit"),IF(E347="Yes",1,2),IF(SUMIFS(WhatIf!$G:$G,WhatIf!$A:$A,E$1,WhatIf!$B:$B,E347)&lt;=price_limit,IF(E347="Yes",1,2),"")),""))</f>
        <v/>
      </c>
      <c r="AO347" s="73" t="str">
        <f ca="1">IF(OR(F347="",VLOOKUP(F$1,Services!$A$1:$B$19,2,0)="Exclude"),"",IF($D347=1,IF(OR(price_limit="",price_limit="No Limit"),IF(F347="Yes",1,2),IF(SUMIFS(WhatIf!$G:$G,WhatIf!$A:$A,F$1,WhatIf!$B:$B,F347)&lt;=price_limit,IF(F347="Yes",1,2),"")),""))</f>
        <v/>
      </c>
      <c r="AP347" s="73" t="str">
        <f ca="1">IF(OR(G347="",VLOOKUP(G$1,Services!$A$1:$B$19,2,0)="Exclude"),"",IF($D347=1,IF(OR(price_limit="",price_limit="No Limit"),IF(G347="Yes",1,2),IF(SUMIFS(WhatIf!$G:$G,WhatIf!$A:$A,G$1,WhatIf!$B:$B,G347)&lt;=price_limit,IF(G347="Yes",1,2),"")),""))</f>
        <v/>
      </c>
      <c r="AQ347" s="73" t="str">
        <f>IF(OR(H347="",VLOOKUP(H$1,Services!$A$1:$B$19,2,0)="Exclude"),"",IF($D347=1,IF(OR(price_limit="",price_limit="No Limit"),IF(H347="Yes",1,2),IF(SUMIFS(WhatIf!$G:$G,WhatIf!$A:$A,H$1,WhatIf!$B:$B,H347)&lt;=price_limit,IF(H347="Yes",1,2),"")),""))</f>
        <v/>
      </c>
      <c r="AR347" s="73" t="str">
        <f>IF(OR(I347="",VLOOKUP(I$1,Services!$A$1:$B$19,2,0)="Exclude"),"",IF($D347=1,IF(OR(price_limit="",price_limit="No Limit"),IF(I347="Yes",1,2),IF(SUMIFS(WhatIf!$G:$G,WhatIf!$A:$A,I$1,WhatIf!$B:$B,I347)&lt;=price_limit,IF(I347="Yes",1,2),"")),""))</f>
        <v/>
      </c>
      <c r="AS347" s="73" t="str">
        <f>IF(OR(J347="",VLOOKUP(J$1,Services!$A$1:$B$19,2,0)="Exclude"),"",IF($D347=1,IF(OR(price_limit="",price_limit="No Limit"),IF(J347="Yes",1,2),IF(SUMIFS(WhatIf!$G:$G,WhatIf!$A:$A,J$1,WhatIf!$B:$B,J347)&lt;=price_limit,IF(J347="Yes",1,2),"")),""))</f>
        <v/>
      </c>
      <c r="AT347" s="73" t="str">
        <f>IF(OR(K347="",VLOOKUP(K$1,Services!$A$1:$B$19,2,0)="Exclude"),"",IF($D347=1,IF(OR(price_limit="",price_limit="No Limit"),IF(K347="Yes",1,2),IF(SUMIFS(WhatIf!$G:$G,WhatIf!$A:$A,K$1,WhatIf!$B:$B,K347)&lt;=price_limit,IF(K347="Yes",1,2),"")),""))</f>
        <v/>
      </c>
      <c r="AU347" s="73" t="str">
        <f>IF(OR(L347="",VLOOKUP(L$1,Services!$A$1:$B$19,2,0)="Exclude"),"",IF($D347=1,IF(OR(price_limit="",price_limit="No Limit"),IF(L347="Yes",1,2),IF(SUMIFS(WhatIf!$G:$G,WhatIf!$A:$A,L$1,WhatIf!$B:$B,L347)&lt;=price_limit,IF(L347="Yes",1,2),"")),""))</f>
        <v/>
      </c>
      <c r="AV347" s="73" t="str">
        <f>IF(OR(M347="",VLOOKUP(M$1,Services!$A$1:$B$19,2,0)="Exclude"),"",IF($D347=1,IF(OR(price_limit="",price_limit="No Limit"),IF(M347="Yes",1,2),IF(SUMIFS(WhatIf!$G:$G,WhatIf!$A:$A,M$1,WhatIf!$B:$B,M347)&lt;=price_limit,IF(M347="Yes",1,2),"")),""))</f>
        <v/>
      </c>
      <c r="AW347" s="73" t="str">
        <f>IF(OR(N347="",VLOOKUP(N$1,Services!$A$1:$B$19,2,0)="Exclude"),"",IF($D347=1,IF(OR(price_limit="",price_limit="No Limit"),IF(N347="Yes",1,2),IF(SUMIFS(WhatIf!$G:$G,WhatIf!$A:$A,N$1,WhatIf!$B:$B,N347)&lt;=price_limit,IF(N347="Yes",1,2),"")),""))</f>
        <v/>
      </c>
      <c r="AX347" s="73" t="str">
        <f>IF(OR(O347="",VLOOKUP(O$1,Services!$A$1:$B$19,2,0)="Exclude"),"",IF($D347=1,IF(OR(price_limit="",price_limit="No Limit"),IF(O347="Yes",1,2),IF(SUMIFS(WhatIf!$G:$G,WhatIf!$A:$A,O$1,WhatIf!$B:$B,O347)&lt;=price_limit,IF(O347="Yes",1,2),"")),""))</f>
        <v/>
      </c>
      <c r="AY347" s="73" t="str">
        <f>IF(OR(P347="",VLOOKUP(P$1,Services!$A$1:$B$19,2,0)="Exclude"),"",IF($D347=1,IF(OR(price_limit="",price_limit="No Limit"),IF(P347="Yes",1,2),IF(SUMIFS(WhatIf!$G:$G,WhatIf!$A:$A,P$1,WhatIf!$B:$B,P347)&lt;=price_limit,IF(P347="Yes",1,2),"")),""))</f>
        <v/>
      </c>
      <c r="AZ347" s="73" t="str">
        <f>IF(OR(Q347="",VLOOKUP(Q$1,Services!$A$1:$B$19,2,0)="Exclude"),"",IF($D347=1,IF(OR(price_limit="",price_limit="No Limit"),IF(Q347="Yes",1,2),IF(SUMIFS(WhatIf!$G:$G,WhatIf!$A:$A,Q$1,WhatIf!$B:$B,Q347)&lt;=price_limit,IF(Q347="Yes",1,2),"")),""))</f>
        <v/>
      </c>
      <c r="BA347" s="73" t="str">
        <f ca="1">IF(OR(R347="",VLOOKUP(R$1,Services!$A$1:$B$19,2,0)="Exclude"),"",IF($D347=1,IF(OR(price_limit="",price_limit="No Limit"),IF(R347="Yes",1,2),IF(SUMIFS(WhatIf!$G:$G,WhatIf!$A:$A,R$1,WhatIf!$B:$B,R347)&lt;=price_limit,IF(R347="Yes",1,2),"")),""))</f>
        <v/>
      </c>
      <c r="BB347" s="73" t="str">
        <f>IF(OR(S347="",VLOOKUP(S$1,Services!$A$1:$B$19,2,0)="Exclude"),"",IF($D347=1,IF(OR(price_limit="",price_limit="No Limit"),IF(S347="Yes",1,2),IF(SUMIFS(WhatIf!$G:$G,WhatIf!$A:$A,S$1,WhatIf!$B:$B,S347)&lt;=price_limit,IF(S347="Yes",1,2),"")),""))</f>
        <v/>
      </c>
      <c r="BC347" s="73" t="str">
        <f>IF(OR(T347="",VLOOKUP(T$1,Services!$A$1:$B$19,2,0)="Exclude"),"",IF($D347=1,IF(OR(price_limit="",price_limit="No Limit"),IF(T347="Yes",1,2),IF(SUMIFS(WhatIf!$G:$G,WhatIf!$A:$A,T$1,WhatIf!$B:$B,T347)&lt;=price_limit,IF(T347="Yes",1,2),"")),""))</f>
        <v/>
      </c>
      <c r="BD347" s="73" t="str">
        <f>IF(OR(U347="",VLOOKUP(U$1,Services!$A$1:$B$19,2,0)="Exclude"),"",IF($D347=1,IF(OR(price_limit="",price_limit="No Limit"),IF(U347="Yes",1,2),IF(SUMIFS(WhatIf!$G:$G,WhatIf!$A:$A,U$1,WhatIf!$B:$B,U347)&lt;=price_limit,IF(U347="Yes",1,2),"")),""))</f>
        <v/>
      </c>
      <c r="BE347" s="3">
        <f t="shared" si="24"/>
        <v>0</v>
      </c>
      <c r="BF347" s="3">
        <f t="shared" si="25"/>
        <v>0</v>
      </c>
      <c r="BG347" s="3">
        <f>IF(MID(highlight_pick,1,1)="#",IF(INDEX(Analysis!$C$7:$E$7,1,VALUE(MID(highlight_pick,2,1)))&lt;&gt;"",IF(INDEX($A347:$BI347,1,MATCH(INDEX(Analysis!$C$7:$E$7,1,VALUE(MID(highlight_pick,2,1))),$1:$1,0))="",0,IF(INDEX($A347:$BI347,1,MATCH(INDEX(Analysis!$C$7:$E$7,1,VALUE(MID(highlight_pick,2,1))),$1:$1,0))="Yes",1,IF(ISNUMBER(SEARCH(INDEX($A347:$BI347,1,MATCH(INDEX(Analysis!$C$7:$E$7,1,VALUE(MID(highlight_pick,2,1))),$1:$1,0)),INDEX(Analysis!$C$9:$E$9,1,VALUE(MID(highlight_pick,2,1))))),2,0))),0),0)</f>
        <v>0</v>
      </c>
      <c r="BH347" s="3">
        <f>IF(MID(highlight_pick,1,1)="#",IF(INDEX(Analysis!$C$10:$E$10,1,VALUE(MID(highlight_pick,2,1)))&lt;&gt;"",IF(INDEX($A347:$BI347,1,MATCH(INDEX(Analysis!$C$10:$E$10,1,VALUE(MID(highlight_pick,2,1))),$1:$1,0))="",0,IF(INDEX($A347:$BI347,1,MATCH(INDEX(Analysis!$C$10:$E$10,1,VALUE(MID(highlight_pick,2,1))),$1:$1,0))="Yes",1,IF(ISNUMBER(SEARCH(INDEX($A347:$BI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row>
    <row r="348" spans="1:61" x14ac:dyDescent="0.3">
      <c r="A348" s="19" t="s">
        <v>168</v>
      </c>
      <c r="B348" s="4" t="s">
        <v>247</v>
      </c>
      <c r="C348" s="4" t="s">
        <v>477</v>
      </c>
      <c r="D348" s="3" t="str">
        <f t="shared" ca="1" si="22"/>
        <v/>
      </c>
      <c r="O348" s="5" t="s">
        <v>168</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23"/>
        <v/>
      </c>
      <c r="AN348" s="73" t="str">
        <f>IF(OR(E348="",VLOOKUP(E$1,Services!$A$1:$B$19,2,0)="Exclude"),"",IF($D348=1,IF(OR(price_limit="",price_limit="No Limit"),IF(E348="Yes",1,2),IF(SUMIFS(WhatIf!$G:$G,WhatIf!$A:$A,E$1,WhatIf!$B:$B,E348)&lt;=price_limit,IF(E348="Yes",1,2),"")),""))</f>
        <v/>
      </c>
      <c r="AO348" s="73" t="str">
        <f>IF(OR(F348="",VLOOKUP(F$1,Services!$A$1:$B$19,2,0)="Exclude"),"",IF($D348=1,IF(OR(price_limit="",price_limit="No Limit"),IF(F348="Yes",1,2),IF(SUMIFS(WhatIf!$G:$G,WhatIf!$A:$A,F$1,WhatIf!$B:$B,F348)&lt;=price_limit,IF(F348="Yes",1,2),"")),""))</f>
        <v/>
      </c>
      <c r="AP348" s="73" t="str">
        <f>IF(OR(G348="",VLOOKUP(G$1,Services!$A$1:$B$19,2,0)="Exclude"),"",IF($D348=1,IF(OR(price_limit="",price_limit="No Limit"),IF(G348="Yes",1,2),IF(SUMIFS(WhatIf!$G:$G,WhatIf!$A:$A,G$1,WhatIf!$B:$B,G348)&lt;=price_limit,IF(G348="Yes",1,2),"")),""))</f>
        <v/>
      </c>
      <c r="AQ348" s="73" t="str">
        <f>IF(OR(H348="",VLOOKUP(H$1,Services!$A$1:$B$19,2,0)="Exclude"),"",IF($D348=1,IF(OR(price_limit="",price_limit="No Limit"),IF(H348="Yes",1,2),IF(SUMIFS(WhatIf!$G:$G,WhatIf!$A:$A,H$1,WhatIf!$B:$B,H348)&lt;=price_limit,IF(H348="Yes",1,2),"")),""))</f>
        <v/>
      </c>
      <c r="AR348" s="73" t="str">
        <f>IF(OR(I348="",VLOOKUP(I$1,Services!$A$1:$B$19,2,0)="Exclude"),"",IF($D348=1,IF(OR(price_limit="",price_limit="No Limit"),IF(I348="Yes",1,2),IF(SUMIFS(WhatIf!$G:$G,WhatIf!$A:$A,I$1,WhatIf!$B:$B,I348)&lt;=price_limit,IF(I348="Yes",1,2),"")),""))</f>
        <v/>
      </c>
      <c r="AS348" s="73" t="str">
        <f>IF(OR(J348="",VLOOKUP(J$1,Services!$A$1:$B$19,2,0)="Exclude"),"",IF($D348=1,IF(OR(price_limit="",price_limit="No Limit"),IF(J348="Yes",1,2),IF(SUMIFS(WhatIf!$G:$G,WhatIf!$A:$A,J$1,WhatIf!$B:$B,J348)&lt;=price_limit,IF(J348="Yes",1,2),"")),""))</f>
        <v/>
      </c>
      <c r="AT348" s="73" t="str">
        <f>IF(OR(K348="",VLOOKUP(K$1,Services!$A$1:$B$19,2,0)="Exclude"),"",IF($D348=1,IF(OR(price_limit="",price_limit="No Limit"),IF(K348="Yes",1,2),IF(SUMIFS(WhatIf!$G:$G,WhatIf!$A:$A,K$1,WhatIf!$B:$B,K348)&lt;=price_limit,IF(K348="Yes",1,2),"")),""))</f>
        <v/>
      </c>
      <c r="AU348" s="73" t="str">
        <f>IF(OR(L348="",VLOOKUP(L$1,Services!$A$1:$B$19,2,0)="Exclude"),"",IF($D348=1,IF(OR(price_limit="",price_limit="No Limit"),IF(L348="Yes",1,2),IF(SUMIFS(WhatIf!$G:$G,WhatIf!$A:$A,L$1,WhatIf!$B:$B,L348)&lt;=price_limit,IF(L348="Yes",1,2),"")),""))</f>
        <v/>
      </c>
      <c r="AV348" s="73" t="str">
        <f>IF(OR(M348="",VLOOKUP(M$1,Services!$A$1:$B$19,2,0)="Exclude"),"",IF($D348=1,IF(OR(price_limit="",price_limit="No Limit"),IF(M348="Yes",1,2),IF(SUMIFS(WhatIf!$G:$G,WhatIf!$A:$A,M$1,WhatIf!$B:$B,M348)&lt;=price_limit,IF(M348="Yes",1,2),"")),""))</f>
        <v/>
      </c>
      <c r="AW348" s="73" t="str">
        <f>IF(OR(N348="",VLOOKUP(N$1,Services!$A$1:$B$19,2,0)="Exclude"),"",IF($D348=1,IF(OR(price_limit="",price_limit="No Limit"),IF(N348="Yes",1,2),IF(SUMIFS(WhatIf!$G:$G,WhatIf!$A:$A,N$1,WhatIf!$B:$B,N348)&lt;=price_limit,IF(N348="Yes",1,2),"")),""))</f>
        <v/>
      </c>
      <c r="AX348" s="73" t="str">
        <f ca="1">IF(OR(O348="",VLOOKUP(O$1,Services!$A$1:$B$19,2,0)="Exclude"),"",IF($D348=1,IF(OR(price_limit="",price_limit="No Limit"),IF(O348="Yes",1,2),IF(SUMIFS(WhatIf!$G:$G,WhatIf!$A:$A,O$1,WhatIf!$B:$B,O348)&lt;=price_limit,IF(O348="Yes",1,2),"")),""))</f>
        <v/>
      </c>
      <c r="AY348" s="73" t="str">
        <f>IF(OR(P348="",VLOOKUP(P$1,Services!$A$1:$B$19,2,0)="Exclude"),"",IF($D348=1,IF(OR(price_limit="",price_limit="No Limit"),IF(P348="Yes",1,2),IF(SUMIFS(WhatIf!$G:$G,WhatIf!$A:$A,P$1,WhatIf!$B:$B,P348)&lt;=price_limit,IF(P348="Yes",1,2),"")),""))</f>
        <v/>
      </c>
      <c r="AZ348" s="73" t="str">
        <f>IF(OR(Q348="",VLOOKUP(Q$1,Services!$A$1:$B$19,2,0)="Exclude"),"",IF($D348=1,IF(OR(price_limit="",price_limit="No Limit"),IF(Q348="Yes",1,2),IF(SUMIFS(WhatIf!$G:$G,WhatIf!$A:$A,Q$1,WhatIf!$B:$B,Q348)&lt;=price_limit,IF(Q348="Yes",1,2),"")),""))</f>
        <v/>
      </c>
      <c r="BA348" s="73" t="str">
        <f>IF(OR(R348="",VLOOKUP(R$1,Services!$A$1:$B$19,2,0)="Exclude"),"",IF($D348=1,IF(OR(price_limit="",price_limit="No Limit"),IF(R348="Yes",1,2),IF(SUMIFS(WhatIf!$G:$G,WhatIf!$A:$A,R$1,WhatIf!$B:$B,R348)&lt;=price_limit,IF(R348="Yes",1,2),"")),""))</f>
        <v/>
      </c>
      <c r="BB348" s="73" t="str">
        <f>IF(OR(S348="",VLOOKUP(S$1,Services!$A$1:$B$19,2,0)="Exclude"),"",IF($D348=1,IF(OR(price_limit="",price_limit="No Limit"),IF(S348="Yes",1,2),IF(SUMIFS(WhatIf!$G:$G,WhatIf!$A:$A,S$1,WhatIf!$B:$B,S348)&lt;=price_limit,IF(S348="Yes",1,2),"")),""))</f>
        <v/>
      </c>
      <c r="BC348" s="73" t="str">
        <f>IF(OR(T348="",VLOOKUP(T$1,Services!$A$1:$B$19,2,0)="Exclude"),"",IF($D348=1,IF(OR(price_limit="",price_limit="No Limit"),IF(T348="Yes",1,2),IF(SUMIFS(WhatIf!$G:$G,WhatIf!$A:$A,T$1,WhatIf!$B:$B,T348)&lt;=price_limit,IF(T348="Yes",1,2),"")),""))</f>
        <v/>
      </c>
      <c r="BD348" s="73" t="str">
        <f>IF(OR(U348="",VLOOKUP(U$1,Services!$A$1:$B$19,2,0)="Exclude"),"",IF($D348=1,IF(OR(price_limit="",price_limit="No Limit"),IF(U348="Yes",1,2),IF(SUMIFS(WhatIf!$G:$G,WhatIf!$A:$A,U$1,WhatIf!$B:$B,U348)&lt;=price_limit,IF(U348="Yes",1,2),"")),""))</f>
        <v/>
      </c>
      <c r="BE348" s="3">
        <f t="shared" si="24"/>
        <v>0</v>
      </c>
      <c r="BF348" s="3">
        <f t="shared" si="25"/>
        <v>0</v>
      </c>
      <c r="BG348" s="3">
        <f>IF(MID(highlight_pick,1,1)="#",IF(INDEX(Analysis!$C$7:$E$7,1,VALUE(MID(highlight_pick,2,1)))&lt;&gt;"",IF(INDEX($A348:$BI348,1,MATCH(INDEX(Analysis!$C$7:$E$7,1,VALUE(MID(highlight_pick,2,1))),$1:$1,0))="",0,IF(INDEX($A348:$BI348,1,MATCH(INDEX(Analysis!$C$7:$E$7,1,VALUE(MID(highlight_pick,2,1))),$1:$1,0))="Yes",1,IF(ISNUMBER(SEARCH(INDEX($A348:$BI348,1,MATCH(INDEX(Analysis!$C$7:$E$7,1,VALUE(MID(highlight_pick,2,1))),$1:$1,0)),INDEX(Analysis!$C$9:$E$9,1,VALUE(MID(highlight_pick,2,1))))),2,0))),0),0)</f>
        <v>0</v>
      </c>
      <c r="BH348" s="3">
        <f>IF(MID(highlight_pick,1,1)="#",IF(INDEX(Analysis!$C$10:$E$10,1,VALUE(MID(highlight_pick,2,1)))&lt;&gt;"",IF(INDEX($A348:$BI348,1,MATCH(INDEX(Analysis!$C$10:$E$10,1,VALUE(MID(highlight_pick,2,1))),$1:$1,0))="",0,IF(INDEX($A348:$BI348,1,MATCH(INDEX(Analysis!$C$10:$E$10,1,VALUE(MID(highlight_pick,2,1))),$1:$1,0))="Yes",1,IF(ISNUMBER(SEARCH(INDEX($A348:$BI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row>
    <row r="349" spans="1:61" ht="24.9" x14ac:dyDescent="0.3">
      <c r="A349" s="19" t="s">
        <v>187</v>
      </c>
      <c r="B349" s="4" t="s">
        <v>301</v>
      </c>
      <c r="C349" s="4" t="s">
        <v>205</v>
      </c>
      <c r="D349" s="3" t="str">
        <f t="shared" ca="1" si="22"/>
        <v/>
      </c>
      <c r="O349" s="5" t="s">
        <v>1</v>
      </c>
      <c r="P349" s="5" t="s">
        <v>1</v>
      </c>
      <c r="Q349" s="5" t="s">
        <v>317</v>
      </c>
      <c r="R349" s="5" t="s">
        <v>1</v>
      </c>
      <c r="U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23"/>
        <v/>
      </c>
      <c r="AN349" s="73" t="str">
        <f>IF(OR(E349="",VLOOKUP(E$1,Services!$A$1:$B$19,2,0)="Exclude"),"",IF($D349=1,IF(OR(price_limit="",price_limit="No Limit"),IF(E349="Yes",1,2),IF(SUMIFS(WhatIf!$G:$G,WhatIf!$A:$A,E$1,WhatIf!$B:$B,E349)&lt;=price_limit,IF(E349="Yes",1,2),"")),""))</f>
        <v/>
      </c>
      <c r="AO349" s="73" t="str">
        <f>IF(OR(F349="",VLOOKUP(F$1,Services!$A$1:$B$19,2,0)="Exclude"),"",IF($D349=1,IF(OR(price_limit="",price_limit="No Limit"),IF(F349="Yes",1,2),IF(SUMIFS(WhatIf!$G:$G,WhatIf!$A:$A,F$1,WhatIf!$B:$B,F349)&lt;=price_limit,IF(F349="Yes",1,2),"")),""))</f>
        <v/>
      </c>
      <c r="AP349" s="73" t="str">
        <f>IF(OR(G349="",VLOOKUP(G$1,Services!$A$1:$B$19,2,0)="Exclude"),"",IF($D349=1,IF(OR(price_limit="",price_limit="No Limit"),IF(G349="Yes",1,2),IF(SUMIFS(WhatIf!$G:$G,WhatIf!$A:$A,G$1,WhatIf!$B:$B,G349)&lt;=price_limit,IF(G349="Yes",1,2),"")),""))</f>
        <v/>
      </c>
      <c r="AQ349" s="73" t="str">
        <f>IF(OR(H349="",VLOOKUP(H$1,Services!$A$1:$B$19,2,0)="Exclude"),"",IF($D349=1,IF(OR(price_limit="",price_limit="No Limit"),IF(H349="Yes",1,2),IF(SUMIFS(WhatIf!$G:$G,WhatIf!$A:$A,H$1,WhatIf!$B:$B,H349)&lt;=price_limit,IF(H349="Yes",1,2),"")),""))</f>
        <v/>
      </c>
      <c r="AR349" s="73" t="str">
        <f>IF(OR(I349="",VLOOKUP(I$1,Services!$A$1:$B$19,2,0)="Exclude"),"",IF($D349=1,IF(OR(price_limit="",price_limit="No Limit"),IF(I349="Yes",1,2),IF(SUMIFS(WhatIf!$G:$G,WhatIf!$A:$A,I$1,WhatIf!$B:$B,I349)&lt;=price_limit,IF(I349="Yes",1,2),"")),""))</f>
        <v/>
      </c>
      <c r="AS349" s="73" t="str">
        <f>IF(OR(J349="",VLOOKUP(J$1,Services!$A$1:$B$19,2,0)="Exclude"),"",IF($D349=1,IF(OR(price_limit="",price_limit="No Limit"),IF(J349="Yes",1,2),IF(SUMIFS(WhatIf!$G:$G,WhatIf!$A:$A,J$1,WhatIf!$B:$B,J349)&lt;=price_limit,IF(J349="Yes",1,2),"")),""))</f>
        <v/>
      </c>
      <c r="AT349" s="73" t="str">
        <f>IF(OR(K349="",VLOOKUP(K$1,Services!$A$1:$B$19,2,0)="Exclude"),"",IF($D349=1,IF(OR(price_limit="",price_limit="No Limit"),IF(K349="Yes",1,2),IF(SUMIFS(WhatIf!$G:$G,WhatIf!$A:$A,K$1,WhatIf!$B:$B,K349)&lt;=price_limit,IF(K349="Yes",1,2),"")),""))</f>
        <v/>
      </c>
      <c r="AU349" s="73" t="str">
        <f>IF(OR(L349="",VLOOKUP(L$1,Services!$A$1:$B$19,2,0)="Exclude"),"",IF($D349=1,IF(OR(price_limit="",price_limit="No Limit"),IF(L349="Yes",1,2),IF(SUMIFS(WhatIf!$G:$G,WhatIf!$A:$A,L$1,WhatIf!$B:$B,L349)&lt;=price_limit,IF(L349="Yes",1,2),"")),""))</f>
        <v/>
      </c>
      <c r="AV349" s="73" t="str">
        <f>IF(OR(M349="",VLOOKUP(M$1,Services!$A$1:$B$19,2,0)="Exclude"),"",IF($D349=1,IF(OR(price_limit="",price_limit="No Limit"),IF(M349="Yes",1,2),IF(SUMIFS(WhatIf!$G:$G,WhatIf!$A:$A,M$1,WhatIf!$B:$B,M349)&lt;=price_limit,IF(M349="Yes",1,2),"")),""))</f>
        <v/>
      </c>
      <c r="AW349" s="73" t="str">
        <f>IF(OR(N349="",VLOOKUP(N$1,Services!$A$1:$B$19,2,0)="Exclude"),"",IF($D349=1,IF(OR(price_limit="",price_limit="No Limit"),IF(N349="Yes",1,2),IF(SUMIFS(WhatIf!$G:$G,WhatIf!$A:$A,N$1,WhatIf!$B:$B,N349)&lt;=price_limit,IF(N349="Yes",1,2),"")),""))</f>
        <v/>
      </c>
      <c r="AX349" s="73" t="str">
        <f ca="1">IF(OR(O349="",VLOOKUP(O$1,Services!$A$1:$B$19,2,0)="Exclude"),"",IF($D349=1,IF(OR(price_limit="",price_limit="No Limit"),IF(O349="Yes",1,2),IF(SUMIFS(WhatIf!$G:$G,WhatIf!$A:$A,O$1,WhatIf!$B:$B,O349)&lt;=price_limit,IF(O349="Yes",1,2),"")),""))</f>
        <v/>
      </c>
      <c r="AY349" s="73" t="str">
        <f ca="1">IF(OR(P349="",VLOOKUP(P$1,Services!$A$1:$B$19,2,0)="Exclude"),"",IF($D349=1,IF(OR(price_limit="",price_limit="No Limit"),IF(P349="Yes",1,2),IF(SUMIFS(WhatIf!$G:$G,WhatIf!$A:$A,P$1,WhatIf!$B:$B,P349)&lt;=price_limit,IF(P349="Yes",1,2),"")),""))</f>
        <v/>
      </c>
      <c r="AZ349" s="73" t="str">
        <f ca="1">IF(OR(Q349="",VLOOKUP(Q$1,Services!$A$1:$B$19,2,0)="Exclude"),"",IF($D349=1,IF(OR(price_limit="",price_limit="No Limit"),IF(Q349="Yes",1,2),IF(SUMIFS(WhatIf!$G:$G,WhatIf!$A:$A,Q$1,WhatIf!$B:$B,Q349)&lt;=price_limit,IF(Q349="Yes",1,2),"")),""))</f>
        <v/>
      </c>
      <c r="BA349" s="73" t="str">
        <f ca="1">IF(OR(R349="",VLOOKUP(R$1,Services!$A$1:$B$19,2,0)="Exclude"),"",IF($D349=1,IF(OR(price_limit="",price_limit="No Limit"),IF(R349="Yes",1,2),IF(SUMIFS(WhatIf!$G:$G,WhatIf!$A:$A,R$1,WhatIf!$B:$B,R349)&lt;=price_limit,IF(R349="Yes",1,2),"")),""))</f>
        <v/>
      </c>
      <c r="BB349" s="73" t="str">
        <f>IF(OR(S349="",VLOOKUP(S$1,Services!$A$1:$B$19,2,0)="Exclude"),"",IF($D349=1,IF(OR(price_limit="",price_limit="No Limit"),IF(S349="Yes",1,2),IF(SUMIFS(WhatIf!$G:$G,WhatIf!$A:$A,S$1,WhatIf!$B:$B,S349)&lt;=price_limit,IF(S349="Yes",1,2),"")),""))</f>
        <v/>
      </c>
      <c r="BC349" s="73" t="str">
        <f>IF(OR(T349="",VLOOKUP(T$1,Services!$A$1:$B$19,2,0)="Exclude"),"",IF($D349=1,IF(OR(price_limit="",price_limit="No Limit"),IF(T349="Yes",1,2),IF(SUMIFS(WhatIf!$G:$G,WhatIf!$A:$A,T$1,WhatIf!$B:$B,T349)&lt;=price_limit,IF(T349="Yes",1,2),"")),""))</f>
        <v/>
      </c>
      <c r="BD349" s="73" t="str">
        <f ca="1">IF(OR(U349="",VLOOKUP(U$1,Services!$A$1:$B$19,2,0)="Exclude"),"",IF($D349=1,IF(OR(price_limit="",price_limit="No Limit"),IF(U349="Yes",1,2),IF(SUMIFS(WhatIf!$G:$G,WhatIf!$A:$A,U$1,WhatIf!$B:$B,U349)&lt;=price_limit,IF(U349="Yes",1,2),"")),""))</f>
        <v/>
      </c>
      <c r="BE349" s="3">
        <f t="shared" si="24"/>
        <v>0</v>
      </c>
      <c r="BF349" s="3">
        <f t="shared" si="25"/>
        <v>0</v>
      </c>
      <c r="BG349" s="3">
        <f>IF(MID(highlight_pick,1,1)="#",IF(INDEX(Analysis!$C$7:$E$7,1,VALUE(MID(highlight_pick,2,1)))&lt;&gt;"",IF(INDEX($A349:$BI349,1,MATCH(INDEX(Analysis!$C$7:$E$7,1,VALUE(MID(highlight_pick,2,1))),$1:$1,0))="",0,IF(INDEX($A349:$BI349,1,MATCH(INDEX(Analysis!$C$7:$E$7,1,VALUE(MID(highlight_pick,2,1))),$1:$1,0))="Yes",1,IF(ISNUMBER(SEARCH(INDEX($A349:$BI349,1,MATCH(INDEX(Analysis!$C$7:$E$7,1,VALUE(MID(highlight_pick,2,1))),$1:$1,0)),INDEX(Analysis!$C$9:$E$9,1,VALUE(MID(highlight_pick,2,1))))),2,0))),0),0)</f>
        <v>0</v>
      </c>
      <c r="BH349" s="3">
        <f>IF(MID(highlight_pick,1,1)="#",IF(INDEX(Analysis!$C$10:$E$10,1,VALUE(MID(highlight_pick,2,1)))&lt;&gt;"",IF(INDEX($A349:$BI349,1,MATCH(INDEX(Analysis!$C$10:$E$10,1,VALUE(MID(highlight_pick,2,1))),$1:$1,0))="",0,IF(INDEX($A349:$BI349,1,MATCH(INDEX(Analysis!$C$10:$E$10,1,VALUE(MID(highlight_pick,2,1))),$1:$1,0))="Yes",1,IF(ISNUMBER(SEARCH(INDEX($A349:$BI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row>
    <row r="350" spans="1:61" ht="24.9" x14ac:dyDescent="0.3">
      <c r="A350" s="19" t="s">
        <v>313</v>
      </c>
      <c r="B350" s="4" t="s">
        <v>481</v>
      </c>
      <c r="C350" s="4" t="s">
        <v>480</v>
      </c>
      <c r="D350" s="3" t="str">
        <f t="shared" ca="1" si="22"/>
        <v/>
      </c>
      <c r="O350" s="5" t="s">
        <v>1</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23"/>
        <v/>
      </c>
      <c r="AN350" s="73" t="str">
        <f>IF(OR(E350="",VLOOKUP(E$1,Services!$A$1:$B$19,2,0)="Exclude"),"",IF($D350=1,IF(OR(price_limit="",price_limit="No Limit"),IF(E350="Yes",1,2),IF(SUMIFS(WhatIf!$G:$G,WhatIf!$A:$A,E$1,WhatIf!$B:$B,E350)&lt;=price_limit,IF(E350="Yes",1,2),"")),""))</f>
        <v/>
      </c>
      <c r="AO350" s="73" t="str">
        <f>IF(OR(F350="",VLOOKUP(F$1,Services!$A$1:$B$19,2,0)="Exclude"),"",IF($D350=1,IF(OR(price_limit="",price_limit="No Limit"),IF(F350="Yes",1,2),IF(SUMIFS(WhatIf!$G:$G,WhatIf!$A:$A,F$1,WhatIf!$B:$B,F350)&lt;=price_limit,IF(F350="Yes",1,2),"")),""))</f>
        <v/>
      </c>
      <c r="AP350" s="73" t="str">
        <f>IF(OR(G350="",VLOOKUP(G$1,Services!$A$1:$B$19,2,0)="Exclude"),"",IF($D350=1,IF(OR(price_limit="",price_limit="No Limit"),IF(G350="Yes",1,2),IF(SUMIFS(WhatIf!$G:$G,WhatIf!$A:$A,G$1,WhatIf!$B:$B,G350)&lt;=price_limit,IF(G350="Yes",1,2),"")),""))</f>
        <v/>
      </c>
      <c r="AQ350" s="73" t="str">
        <f>IF(OR(H350="",VLOOKUP(H$1,Services!$A$1:$B$19,2,0)="Exclude"),"",IF($D350=1,IF(OR(price_limit="",price_limit="No Limit"),IF(H350="Yes",1,2),IF(SUMIFS(WhatIf!$G:$G,WhatIf!$A:$A,H$1,WhatIf!$B:$B,H350)&lt;=price_limit,IF(H350="Yes",1,2),"")),""))</f>
        <v/>
      </c>
      <c r="AR350" s="73" t="str">
        <f>IF(OR(I350="",VLOOKUP(I$1,Services!$A$1:$B$19,2,0)="Exclude"),"",IF($D350=1,IF(OR(price_limit="",price_limit="No Limit"),IF(I350="Yes",1,2),IF(SUMIFS(WhatIf!$G:$G,WhatIf!$A:$A,I$1,WhatIf!$B:$B,I350)&lt;=price_limit,IF(I350="Yes",1,2),"")),""))</f>
        <v/>
      </c>
      <c r="AS350" s="73" t="str">
        <f>IF(OR(J350="",VLOOKUP(J$1,Services!$A$1:$B$19,2,0)="Exclude"),"",IF($D350=1,IF(OR(price_limit="",price_limit="No Limit"),IF(J350="Yes",1,2),IF(SUMIFS(WhatIf!$G:$G,WhatIf!$A:$A,J$1,WhatIf!$B:$B,J350)&lt;=price_limit,IF(J350="Yes",1,2),"")),""))</f>
        <v/>
      </c>
      <c r="AT350" s="73" t="str">
        <f>IF(OR(K350="",VLOOKUP(K$1,Services!$A$1:$B$19,2,0)="Exclude"),"",IF($D350=1,IF(OR(price_limit="",price_limit="No Limit"),IF(K350="Yes",1,2),IF(SUMIFS(WhatIf!$G:$G,WhatIf!$A:$A,K$1,WhatIf!$B:$B,K350)&lt;=price_limit,IF(K350="Yes",1,2),"")),""))</f>
        <v/>
      </c>
      <c r="AU350" s="73" t="str">
        <f>IF(OR(L350="",VLOOKUP(L$1,Services!$A$1:$B$19,2,0)="Exclude"),"",IF($D350=1,IF(OR(price_limit="",price_limit="No Limit"),IF(L350="Yes",1,2),IF(SUMIFS(WhatIf!$G:$G,WhatIf!$A:$A,L$1,WhatIf!$B:$B,L350)&lt;=price_limit,IF(L350="Yes",1,2),"")),""))</f>
        <v/>
      </c>
      <c r="AV350" s="73" t="str">
        <f>IF(OR(M350="",VLOOKUP(M$1,Services!$A$1:$B$19,2,0)="Exclude"),"",IF($D350=1,IF(OR(price_limit="",price_limit="No Limit"),IF(M350="Yes",1,2),IF(SUMIFS(WhatIf!$G:$G,WhatIf!$A:$A,M$1,WhatIf!$B:$B,M350)&lt;=price_limit,IF(M350="Yes",1,2),"")),""))</f>
        <v/>
      </c>
      <c r="AW350" s="73" t="str">
        <f>IF(OR(N350="",VLOOKUP(N$1,Services!$A$1:$B$19,2,0)="Exclude"),"",IF($D350=1,IF(OR(price_limit="",price_limit="No Limit"),IF(N350="Yes",1,2),IF(SUMIFS(WhatIf!$G:$G,WhatIf!$A:$A,N$1,WhatIf!$B:$B,N350)&lt;=price_limit,IF(N350="Yes",1,2),"")),""))</f>
        <v/>
      </c>
      <c r="AX350" s="73" t="str">
        <f ca="1">IF(OR(O350="",VLOOKUP(O$1,Services!$A$1:$B$19,2,0)="Exclude"),"",IF($D350=1,IF(OR(price_limit="",price_limit="No Limit"),IF(O350="Yes",1,2),IF(SUMIFS(WhatIf!$G:$G,WhatIf!$A:$A,O$1,WhatIf!$B:$B,O350)&lt;=price_limit,IF(O350="Yes",1,2),"")),""))</f>
        <v/>
      </c>
      <c r="AY350" s="73" t="str">
        <f>IF(OR(P350="",VLOOKUP(P$1,Services!$A$1:$B$19,2,0)="Exclude"),"",IF($D350=1,IF(OR(price_limit="",price_limit="No Limit"),IF(P350="Yes",1,2),IF(SUMIFS(WhatIf!$G:$G,WhatIf!$A:$A,P$1,WhatIf!$B:$B,P350)&lt;=price_limit,IF(P350="Yes",1,2),"")),""))</f>
        <v/>
      </c>
      <c r="AZ350" s="73" t="str">
        <f>IF(OR(Q350="",VLOOKUP(Q$1,Services!$A$1:$B$19,2,0)="Exclude"),"",IF($D350=1,IF(OR(price_limit="",price_limit="No Limit"),IF(Q350="Yes",1,2),IF(SUMIFS(WhatIf!$G:$G,WhatIf!$A:$A,Q$1,WhatIf!$B:$B,Q350)&lt;=price_limit,IF(Q350="Yes",1,2),"")),""))</f>
        <v/>
      </c>
      <c r="BA350" s="73" t="str">
        <f>IF(OR(R350="",VLOOKUP(R$1,Services!$A$1:$B$19,2,0)="Exclude"),"",IF($D350=1,IF(OR(price_limit="",price_limit="No Limit"),IF(R350="Yes",1,2),IF(SUMIFS(WhatIf!$G:$G,WhatIf!$A:$A,R$1,WhatIf!$B:$B,R350)&lt;=price_limit,IF(R350="Yes",1,2),"")),""))</f>
        <v/>
      </c>
      <c r="BB350" s="73" t="str">
        <f>IF(OR(S350="",VLOOKUP(S$1,Services!$A$1:$B$19,2,0)="Exclude"),"",IF($D350=1,IF(OR(price_limit="",price_limit="No Limit"),IF(S350="Yes",1,2),IF(SUMIFS(WhatIf!$G:$G,WhatIf!$A:$A,S$1,WhatIf!$B:$B,S350)&lt;=price_limit,IF(S350="Yes",1,2),"")),""))</f>
        <v/>
      </c>
      <c r="BC350" s="73" t="str">
        <f>IF(OR(T350="",VLOOKUP(T$1,Services!$A$1:$B$19,2,0)="Exclude"),"",IF($D350=1,IF(OR(price_limit="",price_limit="No Limit"),IF(T350="Yes",1,2),IF(SUMIFS(WhatIf!$G:$G,WhatIf!$A:$A,T$1,WhatIf!$B:$B,T350)&lt;=price_limit,IF(T350="Yes",1,2),"")),""))</f>
        <v/>
      </c>
      <c r="BD350" s="73" t="str">
        <f>IF(OR(U350="",VLOOKUP(U$1,Services!$A$1:$B$19,2,0)="Exclude"),"",IF($D350=1,IF(OR(price_limit="",price_limit="No Limit"),IF(U350="Yes",1,2),IF(SUMIFS(WhatIf!$G:$G,WhatIf!$A:$A,U$1,WhatIf!$B:$B,U350)&lt;=price_limit,IF(U350="Yes",1,2),"")),""))</f>
        <v/>
      </c>
      <c r="BE350" s="3">
        <f t="shared" si="24"/>
        <v>0</v>
      </c>
      <c r="BF350" s="3">
        <f t="shared" si="25"/>
        <v>0</v>
      </c>
      <c r="BG350" s="3">
        <f>IF(MID(highlight_pick,1,1)="#",IF(INDEX(Analysis!$C$7:$E$7,1,VALUE(MID(highlight_pick,2,1)))&lt;&gt;"",IF(INDEX($A350:$BI350,1,MATCH(INDEX(Analysis!$C$7:$E$7,1,VALUE(MID(highlight_pick,2,1))),$1:$1,0))="",0,IF(INDEX($A350:$BI350,1,MATCH(INDEX(Analysis!$C$7:$E$7,1,VALUE(MID(highlight_pick,2,1))),$1:$1,0))="Yes",1,IF(ISNUMBER(SEARCH(INDEX($A350:$BI350,1,MATCH(INDEX(Analysis!$C$7:$E$7,1,VALUE(MID(highlight_pick,2,1))),$1:$1,0)),INDEX(Analysis!$C$9:$E$9,1,VALUE(MID(highlight_pick,2,1))))),2,0))),0),0)</f>
        <v>0</v>
      </c>
      <c r="BH350" s="3">
        <f>IF(MID(highlight_pick,1,1)="#",IF(INDEX(Analysis!$C$10:$E$10,1,VALUE(MID(highlight_pick,2,1)))&lt;&gt;"",IF(INDEX($A350:$BI350,1,MATCH(INDEX(Analysis!$C$10:$E$10,1,VALUE(MID(highlight_pick,2,1))),$1:$1,0))="",0,IF(INDEX($A350:$BI350,1,MATCH(INDEX(Analysis!$C$10:$E$10,1,VALUE(MID(highlight_pick,2,1))),$1:$1,0))="Yes",1,IF(ISNUMBER(SEARCH(INDEX($A350:$BI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row>
    <row r="351" spans="1:61" x14ac:dyDescent="0.3">
      <c r="A351" s="19" t="s">
        <v>622</v>
      </c>
      <c r="C351" s="4" t="s">
        <v>482</v>
      </c>
      <c r="D351" s="3" t="str">
        <f t="shared" ca="1" si="22"/>
        <v/>
      </c>
      <c r="F351" s="5" t="s">
        <v>556</v>
      </c>
      <c r="G351" s="5" t="s">
        <v>556</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23"/>
        <v/>
      </c>
      <c r="AN351" s="73" t="str">
        <f>IF(OR(E351="",VLOOKUP(E$1,Services!$A$1:$B$19,2,0)="Exclude"),"",IF($D351=1,IF(OR(price_limit="",price_limit="No Limit"),IF(E351="Yes",1,2),IF(SUMIFS(WhatIf!$G:$G,WhatIf!$A:$A,E$1,WhatIf!$B:$B,E351)&lt;=price_limit,IF(E351="Yes",1,2),"")),""))</f>
        <v/>
      </c>
      <c r="AO351" s="73" t="str">
        <f ca="1">IF(OR(F351="",VLOOKUP(F$1,Services!$A$1:$B$19,2,0)="Exclude"),"",IF($D351=1,IF(OR(price_limit="",price_limit="No Limit"),IF(F351="Yes",1,2),IF(SUMIFS(WhatIf!$G:$G,WhatIf!$A:$A,F$1,WhatIf!$B:$B,F351)&lt;=price_limit,IF(F351="Yes",1,2),"")),""))</f>
        <v/>
      </c>
      <c r="AP351" s="73" t="str">
        <f ca="1">IF(OR(G351="",VLOOKUP(G$1,Services!$A$1:$B$19,2,0)="Exclude"),"",IF($D351=1,IF(OR(price_limit="",price_limit="No Limit"),IF(G351="Yes",1,2),IF(SUMIFS(WhatIf!$G:$G,WhatIf!$A:$A,G$1,WhatIf!$B:$B,G351)&lt;=price_limit,IF(G351="Yes",1,2),"")),""))</f>
        <v/>
      </c>
      <c r="AQ351" s="73" t="str">
        <f>IF(OR(H351="",VLOOKUP(H$1,Services!$A$1:$B$19,2,0)="Exclude"),"",IF($D351=1,IF(OR(price_limit="",price_limit="No Limit"),IF(H351="Yes",1,2),IF(SUMIFS(WhatIf!$G:$G,WhatIf!$A:$A,H$1,WhatIf!$B:$B,H351)&lt;=price_limit,IF(H351="Yes",1,2),"")),""))</f>
        <v/>
      </c>
      <c r="AR351" s="73" t="str">
        <f>IF(OR(I351="",VLOOKUP(I$1,Services!$A$1:$B$19,2,0)="Exclude"),"",IF($D351=1,IF(OR(price_limit="",price_limit="No Limit"),IF(I351="Yes",1,2),IF(SUMIFS(WhatIf!$G:$G,WhatIf!$A:$A,I$1,WhatIf!$B:$B,I351)&lt;=price_limit,IF(I351="Yes",1,2),"")),""))</f>
        <v/>
      </c>
      <c r="AS351" s="73" t="str">
        <f>IF(OR(J351="",VLOOKUP(J$1,Services!$A$1:$B$19,2,0)="Exclude"),"",IF($D351=1,IF(OR(price_limit="",price_limit="No Limit"),IF(J351="Yes",1,2),IF(SUMIFS(WhatIf!$G:$G,WhatIf!$A:$A,J$1,WhatIf!$B:$B,J351)&lt;=price_limit,IF(J351="Yes",1,2),"")),""))</f>
        <v/>
      </c>
      <c r="AT351" s="73" t="str">
        <f>IF(OR(K351="",VLOOKUP(K$1,Services!$A$1:$B$19,2,0)="Exclude"),"",IF($D351=1,IF(OR(price_limit="",price_limit="No Limit"),IF(K351="Yes",1,2),IF(SUMIFS(WhatIf!$G:$G,WhatIf!$A:$A,K$1,WhatIf!$B:$B,K351)&lt;=price_limit,IF(K351="Yes",1,2),"")),""))</f>
        <v/>
      </c>
      <c r="AU351" s="73" t="str">
        <f>IF(OR(L351="",VLOOKUP(L$1,Services!$A$1:$B$19,2,0)="Exclude"),"",IF($D351=1,IF(OR(price_limit="",price_limit="No Limit"),IF(L351="Yes",1,2),IF(SUMIFS(WhatIf!$G:$G,WhatIf!$A:$A,L$1,WhatIf!$B:$B,L351)&lt;=price_limit,IF(L351="Yes",1,2),"")),""))</f>
        <v/>
      </c>
      <c r="AV351" s="73" t="str">
        <f>IF(OR(M351="",VLOOKUP(M$1,Services!$A$1:$B$19,2,0)="Exclude"),"",IF($D351=1,IF(OR(price_limit="",price_limit="No Limit"),IF(M351="Yes",1,2),IF(SUMIFS(WhatIf!$G:$G,WhatIf!$A:$A,M$1,WhatIf!$B:$B,M351)&lt;=price_limit,IF(M351="Yes",1,2),"")),""))</f>
        <v/>
      </c>
      <c r="AW351" s="73" t="str">
        <f>IF(OR(N351="",VLOOKUP(N$1,Services!$A$1:$B$19,2,0)="Exclude"),"",IF($D351=1,IF(OR(price_limit="",price_limit="No Limit"),IF(N351="Yes",1,2),IF(SUMIFS(WhatIf!$G:$G,WhatIf!$A:$A,N$1,WhatIf!$B:$B,N351)&lt;=price_limit,IF(N351="Yes",1,2),"")),""))</f>
        <v/>
      </c>
      <c r="AX351" s="73" t="str">
        <f>IF(OR(O351="",VLOOKUP(O$1,Services!$A$1:$B$19,2,0)="Exclude"),"",IF($D351=1,IF(OR(price_limit="",price_limit="No Limit"),IF(O351="Yes",1,2),IF(SUMIFS(WhatIf!$G:$G,WhatIf!$A:$A,O$1,WhatIf!$B:$B,O351)&lt;=price_limit,IF(O351="Yes",1,2),"")),""))</f>
        <v/>
      </c>
      <c r="AY351" s="73" t="str">
        <f>IF(OR(P351="",VLOOKUP(P$1,Services!$A$1:$B$19,2,0)="Exclude"),"",IF($D351=1,IF(OR(price_limit="",price_limit="No Limit"),IF(P351="Yes",1,2),IF(SUMIFS(WhatIf!$G:$G,WhatIf!$A:$A,P$1,WhatIf!$B:$B,P351)&lt;=price_limit,IF(P351="Yes",1,2),"")),""))</f>
        <v/>
      </c>
      <c r="AZ351" s="73" t="str">
        <f>IF(OR(Q351="",VLOOKUP(Q$1,Services!$A$1:$B$19,2,0)="Exclude"),"",IF($D351=1,IF(OR(price_limit="",price_limit="No Limit"),IF(Q351="Yes",1,2),IF(SUMIFS(WhatIf!$G:$G,WhatIf!$A:$A,Q$1,WhatIf!$B:$B,Q351)&lt;=price_limit,IF(Q351="Yes",1,2),"")),""))</f>
        <v/>
      </c>
      <c r="BA351" s="73" t="str">
        <f>IF(OR(R351="",VLOOKUP(R$1,Services!$A$1:$B$19,2,0)="Exclude"),"",IF($D351=1,IF(OR(price_limit="",price_limit="No Limit"),IF(R351="Yes",1,2),IF(SUMIFS(WhatIf!$G:$G,WhatIf!$A:$A,R$1,WhatIf!$B:$B,R351)&lt;=price_limit,IF(R351="Yes",1,2),"")),""))</f>
        <v/>
      </c>
      <c r="BB351" s="73" t="str">
        <f>IF(OR(S351="",VLOOKUP(S$1,Services!$A$1:$B$19,2,0)="Exclude"),"",IF($D351=1,IF(OR(price_limit="",price_limit="No Limit"),IF(S351="Yes",1,2),IF(SUMIFS(WhatIf!$G:$G,WhatIf!$A:$A,S$1,WhatIf!$B:$B,S351)&lt;=price_limit,IF(S351="Yes",1,2),"")),""))</f>
        <v/>
      </c>
      <c r="BC351" s="73" t="str">
        <f>IF(OR(T351="",VLOOKUP(T$1,Services!$A$1:$B$19,2,0)="Exclude"),"",IF($D351=1,IF(OR(price_limit="",price_limit="No Limit"),IF(T351="Yes",1,2),IF(SUMIFS(WhatIf!$G:$G,WhatIf!$A:$A,T$1,WhatIf!$B:$B,T351)&lt;=price_limit,IF(T351="Yes",1,2),"")),""))</f>
        <v/>
      </c>
      <c r="BD351" s="73" t="str">
        <f>IF(OR(U351="",VLOOKUP(U$1,Services!$A$1:$B$19,2,0)="Exclude"),"",IF($D351=1,IF(OR(price_limit="",price_limit="No Limit"),IF(U351="Yes",1,2),IF(SUMIFS(WhatIf!$G:$G,WhatIf!$A:$A,U$1,WhatIf!$B:$B,U351)&lt;=price_limit,IF(U351="Yes",1,2),"")),""))</f>
        <v/>
      </c>
      <c r="BE351" s="3">
        <f t="shared" si="24"/>
        <v>0</v>
      </c>
      <c r="BF351" s="3">
        <f t="shared" si="25"/>
        <v>0</v>
      </c>
      <c r="BG351" s="3">
        <f>IF(MID(highlight_pick,1,1)="#",IF(INDEX(Analysis!$C$7:$E$7,1,VALUE(MID(highlight_pick,2,1)))&lt;&gt;"",IF(INDEX($A351:$BI351,1,MATCH(INDEX(Analysis!$C$7:$E$7,1,VALUE(MID(highlight_pick,2,1))),$1:$1,0))="",0,IF(INDEX($A351:$BI351,1,MATCH(INDEX(Analysis!$C$7:$E$7,1,VALUE(MID(highlight_pick,2,1))),$1:$1,0))="Yes",1,IF(ISNUMBER(SEARCH(INDEX($A351:$BI351,1,MATCH(INDEX(Analysis!$C$7:$E$7,1,VALUE(MID(highlight_pick,2,1))),$1:$1,0)),INDEX(Analysis!$C$9:$E$9,1,VALUE(MID(highlight_pick,2,1))))),2,0))),0),0)</f>
        <v>0</v>
      </c>
      <c r="BH351" s="3">
        <f>IF(MID(highlight_pick,1,1)="#",IF(INDEX(Analysis!$C$10:$E$10,1,VALUE(MID(highlight_pick,2,1)))&lt;&gt;"",IF(INDEX($A351:$BI351,1,MATCH(INDEX(Analysis!$C$10:$E$10,1,VALUE(MID(highlight_pick,2,1))),$1:$1,0))="",0,IF(INDEX($A351:$BI351,1,MATCH(INDEX(Analysis!$C$10:$E$10,1,VALUE(MID(highlight_pick,2,1))),$1:$1,0))="Yes",1,IF(ISNUMBER(SEARCH(INDEX($A351:$BI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row>
    <row r="352" spans="1:61" x14ac:dyDescent="0.3">
      <c r="A352" s="19" t="s">
        <v>143</v>
      </c>
      <c r="B352" s="4" t="s">
        <v>247</v>
      </c>
      <c r="C352" s="4" t="s">
        <v>477</v>
      </c>
      <c r="D352" s="3" t="str">
        <f t="shared" ca="1" si="22"/>
        <v/>
      </c>
      <c r="Q352" s="5" t="s">
        <v>318</v>
      </c>
      <c r="R352" s="5" t="s">
        <v>856</v>
      </c>
      <c r="T352" s="5" t="s">
        <v>255</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23"/>
        <v/>
      </c>
      <c r="AN352" s="73" t="str">
        <f>IF(OR(E352="",VLOOKUP(E$1,Services!$A$1:$B$19,2,0)="Exclude"),"",IF($D352=1,IF(OR(price_limit="",price_limit="No Limit"),IF(E352="Yes",1,2),IF(SUMIFS(WhatIf!$G:$G,WhatIf!$A:$A,E$1,WhatIf!$B:$B,E352)&lt;=price_limit,IF(E352="Yes",1,2),"")),""))</f>
        <v/>
      </c>
      <c r="AO352" s="73" t="str">
        <f>IF(OR(F352="",VLOOKUP(F$1,Services!$A$1:$B$19,2,0)="Exclude"),"",IF($D352=1,IF(OR(price_limit="",price_limit="No Limit"),IF(F352="Yes",1,2),IF(SUMIFS(WhatIf!$G:$G,WhatIf!$A:$A,F$1,WhatIf!$B:$B,F352)&lt;=price_limit,IF(F352="Yes",1,2),"")),""))</f>
        <v/>
      </c>
      <c r="AP352" s="73" t="str">
        <f>IF(OR(G352="",VLOOKUP(G$1,Services!$A$1:$B$19,2,0)="Exclude"),"",IF($D352=1,IF(OR(price_limit="",price_limit="No Limit"),IF(G352="Yes",1,2),IF(SUMIFS(WhatIf!$G:$G,WhatIf!$A:$A,G$1,WhatIf!$B:$B,G352)&lt;=price_limit,IF(G352="Yes",1,2),"")),""))</f>
        <v/>
      </c>
      <c r="AQ352" s="73" t="str">
        <f>IF(OR(H352="",VLOOKUP(H$1,Services!$A$1:$B$19,2,0)="Exclude"),"",IF($D352=1,IF(OR(price_limit="",price_limit="No Limit"),IF(H352="Yes",1,2),IF(SUMIFS(WhatIf!$G:$G,WhatIf!$A:$A,H$1,WhatIf!$B:$B,H352)&lt;=price_limit,IF(H352="Yes",1,2),"")),""))</f>
        <v/>
      </c>
      <c r="AR352" s="73" t="str">
        <f>IF(OR(I352="",VLOOKUP(I$1,Services!$A$1:$B$19,2,0)="Exclude"),"",IF($D352=1,IF(OR(price_limit="",price_limit="No Limit"),IF(I352="Yes",1,2),IF(SUMIFS(WhatIf!$G:$G,WhatIf!$A:$A,I$1,WhatIf!$B:$B,I352)&lt;=price_limit,IF(I352="Yes",1,2),"")),""))</f>
        <v/>
      </c>
      <c r="AS352" s="73" t="str">
        <f>IF(OR(J352="",VLOOKUP(J$1,Services!$A$1:$B$19,2,0)="Exclude"),"",IF($D352=1,IF(OR(price_limit="",price_limit="No Limit"),IF(J352="Yes",1,2),IF(SUMIFS(WhatIf!$G:$G,WhatIf!$A:$A,J$1,WhatIf!$B:$B,J352)&lt;=price_limit,IF(J352="Yes",1,2),"")),""))</f>
        <v/>
      </c>
      <c r="AT352" s="73" t="str">
        <f>IF(OR(K352="",VLOOKUP(K$1,Services!$A$1:$B$19,2,0)="Exclude"),"",IF($D352=1,IF(OR(price_limit="",price_limit="No Limit"),IF(K352="Yes",1,2),IF(SUMIFS(WhatIf!$G:$G,WhatIf!$A:$A,K$1,WhatIf!$B:$B,K352)&lt;=price_limit,IF(K352="Yes",1,2),"")),""))</f>
        <v/>
      </c>
      <c r="AU352" s="73" t="str">
        <f>IF(OR(L352="",VLOOKUP(L$1,Services!$A$1:$B$19,2,0)="Exclude"),"",IF($D352=1,IF(OR(price_limit="",price_limit="No Limit"),IF(L352="Yes",1,2),IF(SUMIFS(WhatIf!$G:$G,WhatIf!$A:$A,L$1,WhatIf!$B:$B,L352)&lt;=price_limit,IF(L352="Yes",1,2),"")),""))</f>
        <v/>
      </c>
      <c r="AV352" s="73" t="str">
        <f>IF(OR(M352="",VLOOKUP(M$1,Services!$A$1:$B$19,2,0)="Exclude"),"",IF($D352=1,IF(OR(price_limit="",price_limit="No Limit"),IF(M352="Yes",1,2),IF(SUMIFS(WhatIf!$G:$G,WhatIf!$A:$A,M$1,WhatIf!$B:$B,M352)&lt;=price_limit,IF(M352="Yes",1,2),"")),""))</f>
        <v/>
      </c>
      <c r="AW352" s="73" t="str">
        <f>IF(OR(N352="",VLOOKUP(N$1,Services!$A$1:$B$19,2,0)="Exclude"),"",IF($D352=1,IF(OR(price_limit="",price_limit="No Limit"),IF(N352="Yes",1,2),IF(SUMIFS(WhatIf!$G:$G,WhatIf!$A:$A,N$1,WhatIf!$B:$B,N352)&lt;=price_limit,IF(N352="Yes",1,2),"")),""))</f>
        <v/>
      </c>
      <c r="AX352" s="73" t="str">
        <f>IF(OR(O352="",VLOOKUP(O$1,Services!$A$1:$B$19,2,0)="Exclude"),"",IF($D352=1,IF(OR(price_limit="",price_limit="No Limit"),IF(O352="Yes",1,2),IF(SUMIFS(WhatIf!$G:$G,WhatIf!$A:$A,O$1,WhatIf!$B:$B,O352)&lt;=price_limit,IF(O352="Yes",1,2),"")),""))</f>
        <v/>
      </c>
      <c r="AY352" s="73" t="str">
        <f>IF(OR(P352="",VLOOKUP(P$1,Services!$A$1:$B$19,2,0)="Exclude"),"",IF($D352=1,IF(OR(price_limit="",price_limit="No Limit"),IF(P352="Yes",1,2),IF(SUMIFS(WhatIf!$G:$G,WhatIf!$A:$A,P$1,WhatIf!$B:$B,P352)&lt;=price_limit,IF(P352="Yes",1,2),"")),""))</f>
        <v/>
      </c>
      <c r="AZ352" s="73" t="str">
        <f ca="1">IF(OR(Q352="",VLOOKUP(Q$1,Services!$A$1:$B$19,2,0)="Exclude"),"",IF($D352=1,IF(OR(price_limit="",price_limit="No Limit"),IF(Q352="Yes",1,2),IF(SUMIFS(WhatIf!$G:$G,WhatIf!$A:$A,Q$1,WhatIf!$B:$B,Q352)&lt;=price_limit,IF(Q352="Yes",1,2),"")),""))</f>
        <v/>
      </c>
      <c r="BA352" s="73" t="str">
        <f ca="1">IF(OR(R352="",VLOOKUP(R$1,Services!$A$1:$B$19,2,0)="Exclude"),"",IF($D352=1,IF(OR(price_limit="",price_limit="No Limit"),IF(R352="Yes",1,2),IF(SUMIFS(WhatIf!$G:$G,WhatIf!$A:$A,R$1,WhatIf!$B:$B,R352)&lt;=price_limit,IF(R352="Yes",1,2),"")),""))</f>
        <v/>
      </c>
      <c r="BB352" s="73" t="str">
        <f>IF(OR(S352="",VLOOKUP(S$1,Services!$A$1:$B$19,2,0)="Exclude"),"",IF($D352=1,IF(OR(price_limit="",price_limit="No Limit"),IF(S352="Yes",1,2),IF(SUMIFS(WhatIf!$G:$G,WhatIf!$A:$A,S$1,WhatIf!$B:$B,S352)&lt;=price_limit,IF(S352="Yes",1,2),"")),""))</f>
        <v/>
      </c>
      <c r="BC352" s="73" t="str">
        <f ca="1">IF(OR(T352="",VLOOKUP(T$1,Services!$A$1:$B$19,2,0)="Exclude"),"",IF($D352=1,IF(OR(price_limit="",price_limit="No Limit"),IF(T352="Yes",1,2),IF(SUMIFS(WhatIf!$G:$G,WhatIf!$A:$A,T$1,WhatIf!$B:$B,T352)&lt;=price_limit,IF(T352="Yes",1,2),"")),""))</f>
        <v/>
      </c>
      <c r="BD352" s="73" t="str">
        <f>IF(OR(U352="",VLOOKUP(U$1,Services!$A$1:$B$19,2,0)="Exclude"),"",IF($D352=1,IF(OR(price_limit="",price_limit="No Limit"),IF(U352="Yes",1,2),IF(SUMIFS(WhatIf!$G:$G,WhatIf!$A:$A,U$1,WhatIf!$B:$B,U352)&lt;=price_limit,IF(U352="Yes",1,2),"")),""))</f>
        <v/>
      </c>
      <c r="BE352" s="3">
        <f t="shared" si="24"/>
        <v>0</v>
      </c>
      <c r="BF352" s="3">
        <f t="shared" si="25"/>
        <v>0</v>
      </c>
      <c r="BG352" s="3">
        <f>IF(MID(highlight_pick,1,1)="#",IF(INDEX(Analysis!$C$7:$E$7,1,VALUE(MID(highlight_pick,2,1)))&lt;&gt;"",IF(INDEX($A352:$BI352,1,MATCH(INDEX(Analysis!$C$7:$E$7,1,VALUE(MID(highlight_pick,2,1))),$1:$1,0))="",0,IF(INDEX($A352:$BI352,1,MATCH(INDEX(Analysis!$C$7:$E$7,1,VALUE(MID(highlight_pick,2,1))),$1:$1,0))="Yes",1,IF(ISNUMBER(SEARCH(INDEX($A352:$BI352,1,MATCH(INDEX(Analysis!$C$7:$E$7,1,VALUE(MID(highlight_pick,2,1))),$1:$1,0)),INDEX(Analysis!$C$9:$E$9,1,VALUE(MID(highlight_pick,2,1))))),2,0))),0),0)</f>
        <v>0</v>
      </c>
      <c r="BH352" s="3">
        <f>IF(MID(highlight_pick,1,1)="#",IF(INDEX(Analysis!$C$10:$E$10,1,VALUE(MID(highlight_pick,2,1)))&lt;&gt;"",IF(INDEX($A352:$BI352,1,MATCH(INDEX(Analysis!$C$10:$E$10,1,VALUE(MID(highlight_pick,2,1))),$1:$1,0))="",0,IF(INDEX($A352:$BI352,1,MATCH(INDEX(Analysis!$C$10:$E$10,1,VALUE(MID(highlight_pick,2,1))),$1:$1,0))="Yes",1,IF(ISNUMBER(SEARCH(INDEX($A352:$BI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row>
    <row r="353" spans="1:61" x14ac:dyDescent="0.3">
      <c r="A353" s="19" t="s">
        <v>614</v>
      </c>
      <c r="C353" s="4" t="s">
        <v>482</v>
      </c>
      <c r="D353" s="3" t="str">
        <f t="shared" ca="1" si="22"/>
        <v/>
      </c>
      <c r="F353" s="5" t="s">
        <v>556</v>
      </c>
      <c r="G353" s="5" t="s">
        <v>556</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23"/>
        <v/>
      </c>
      <c r="AN353" s="73" t="str">
        <f>IF(OR(E353="",VLOOKUP(E$1,Services!$A$1:$B$19,2,0)="Exclude"),"",IF($D353=1,IF(OR(price_limit="",price_limit="No Limit"),IF(E353="Yes",1,2),IF(SUMIFS(WhatIf!$G:$G,WhatIf!$A:$A,E$1,WhatIf!$B:$B,E353)&lt;=price_limit,IF(E353="Yes",1,2),"")),""))</f>
        <v/>
      </c>
      <c r="AO353" s="73" t="str">
        <f ca="1">IF(OR(F353="",VLOOKUP(F$1,Services!$A$1:$B$19,2,0)="Exclude"),"",IF($D353=1,IF(OR(price_limit="",price_limit="No Limit"),IF(F353="Yes",1,2),IF(SUMIFS(WhatIf!$G:$G,WhatIf!$A:$A,F$1,WhatIf!$B:$B,F353)&lt;=price_limit,IF(F353="Yes",1,2),"")),""))</f>
        <v/>
      </c>
      <c r="AP353" s="73" t="str">
        <f ca="1">IF(OR(G353="",VLOOKUP(G$1,Services!$A$1:$B$19,2,0)="Exclude"),"",IF($D353=1,IF(OR(price_limit="",price_limit="No Limit"),IF(G353="Yes",1,2),IF(SUMIFS(WhatIf!$G:$G,WhatIf!$A:$A,G$1,WhatIf!$B:$B,G353)&lt;=price_limit,IF(G353="Yes",1,2),"")),""))</f>
        <v/>
      </c>
      <c r="AQ353" s="73" t="str">
        <f>IF(OR(H353="",VLOOKUP(H$1,Services!$A$1:$B$19,2,0)="Exclude"),"",IF($D353=1,IF(OR(price_limit="",price_limit="No Limit"),IF(H353="Yes",1,2),IF(SUMIFS(WhatIf!$G:$G,WhatIf!$A:$A,H$1,WhatIf!$B:$B,H353)&lt;=price_limit,IF(H353="Yes",1,2),"")),""))</f>
        <v/>
      </c>
      <c r="AR353" s="73" t="str">
        <f>IF(OR(I353="",VLOOKUP(I$1,Services!$A$1:$B$19,2,0)="Exclude"),"",IF($D353=1,IF(OR(price_limit="",price_limit="No Limit"),IF(I353="Yes",1,2),IF(SUMIFS(WhatIf!$G:$G,WhatIf!$A:$A,I$1,WhatIf!$B:$B,I353)&lt;=price_limit,IF(I353="Yes",1,2),"")),""))</f>
        <v/>
      </c>
      <c r="AS353" s="73" t="str">
        <f>IF(OR(J353="",VLOOKUP(J$1,Services!$A$1:$B$19,2,0)="Exclude"),"",IF($D353=1,IF(OR(price_limit="",price_limit="No Limit"),IF(J353="Yes",1,2),IF(SUMIFS(WhatIf!$G:$G,WhatIf!$A:$A,J$1,WhatIf!$B:$B,J353)&lt;=price_limit,IF(J353="Yes",1,2),"")),""))</f>
        <v/>
      </c>
      <c r="AT353" s="73" t="str">
        <f>IF(OR(K353="",VLOOKUP(K$1,Services!$A$1:$B$19,2,0)="Exclude"),"",IF($D353=1,IF(OR(price_limit="",price_limit="No Limit"),IF(K353="Yes",1,2),IF(SUMIFS(WhatIf!$G:$G,WhatIf!$A:$A,K$1,WhatIf!$B:$B,K353)&lt;=price_limit,IF(K353="Yes",1,2),"")),""))</f>
        <v/>
      </c>
      <c r="AU353" s="73" t="str">
        <f>IF(OR(L353="",VLOOKUP(L$1,Services!$A$1:$B$19,2,0)="Exclude"),"",IF($D353=1,IF(OR(price_limit="",price_limit="No Limit"),IF(L353="Yes",1,2),IF(SUMIFS(WhatIf!$G:$G,WhatIf!$A:$A,L$1,WhatIf!$B:$B,L353)&lt;=price_limit,IF(L353="Yes",1,2),"")),""))</f>
        <v/>
      </c>
      <c r="AV353" s="73" t="str">
        <f>IF(OR(M353="",VLOOKUP(M$1,Services!$A$1:$B$19,2,0)="Exclude"),"",IF($D353=1,IF(OR(price_limit="",price_limit="No Limit"),IF(M353="Yes",1,2),IF(SUMIFS(WhatIf!$G:$G,WhatIf!$A:$A,M$1,WhatIf!$B:$B,M353)&lt;=price_limit,IF(M353="Yes",1,2),"")),""))</f>
        <v/>
      </c>
      <c r="AW353" s="73" t="str">
        <f>IF(OR(N353="",VLOOKUP(N$1,Services!$A$1:$B$19,2,0)="Exclude"),"",IF($D353=1,IF(OR(price_limit="",price_limit="No Limit"),IF(N353="Yes",1,2),IF(SUMIFS(WhatIf!$G:$G,WhatIf!$A:$A,N$1,WhatIf!$B:$B,N353)&lt;=price_limit,IF(N353="Yes",1,2),"")),""))</f>
        <v/>
      </c>
      <c r="AX353" s="73" t="str">
        <f>IF(OR(O353="",VLOOKUP(O$1,Services!$A$1:$B$19,2,0)="Exclude"),"",IF($D353=1,IF(OR(price_limit="",price_limit="No Limit"),IF(O353="Yes",1,2),IF(SUMIFS(WhatIf!$G:$G,WhatIf!$A:$A,O$1,WhatIf!$B:$B,O353)&lt;=price_limit,IF(O353="Yes",1,2),"")),""))</f>
        <v/>
      </c>
      <c r="AY353" s="73" t="str">
        <f>IF(OR(P353="",VLOOKUP(P$1,Services!$A$1:$B$19,2,0)="Exclude"),"",IF($D353=1,IF(OR(price_limit="",price_limit="No Limit"),IF(P353="Yes",1,2),IF(SUMIFS(WhatIf!$G:$G,WhatIf!$A:$A,P$1,WhatIf!$B:$B,P353)&lt;=price_limit,IF(P353="Yes",1,2),"")),""))</f>
        <v/>
      </c>
      <c r="AZ353" s="73" t="str">
        <f>IF(OR(Q353="",VLOOKUP(Q$1,Services!$A$1:$B$19,2,0)="Exclude"),"",IF($D353=1,IF(OR(price_limit="",price_limit="No Limit"),IF(Q353="Yes",1,2),IF(SUMIFS(WhatIf!$G:$G,WhatIf!$A:$A,Q$1,WhatIf!$B:$B,Q353)&lt;=price_limit,IF(Q353="Yes",1,2),"")),""))</f>
        <v/>
      </c>
      <c r="BA353" s="73" t="str">
        <f>IF(OR(R353="",VLOOKUP(R$1,Services!$A$1:$B$19,2,0)="Exclude"),"",IF($D353=1,IF(OR(price_limit="",price_limit="No Limit"),IF(R353="Yes",1,2),IF(SUMIFS(WhatIf!$G:$G,WhatIf!$A:$A,R$1,WhatIf!$B:$B,R353)&lt;=price_limit,IF(R353="Yes",1,2),"")),""))</f>
        <v/>
      </c>
      <c r="BB353" s="73" t="str">
        <f>IF(OR(S353="",VLOOKUP(S$1,Services!$A$1:$B$19,2,0)="Exclude"),"",IF($D353=1,IF(OR(price_limit="",price_limit="No Limit"),IF(S353="Yes",1,2),IF(SUMIFS(WhatIf!$G:$G,WhatIf!$A:$A,S$1,WhatIf!$B:$B,S353)&lt;=price_limit,IF(S353="Yes",1,2),"")),""))</f>
        <v/>
      </c>
      <c r="BC353" s="73" t="str">
        <f>IF(OR(T353="",VLOOKUP(T$1,Services!$A$1:$B$19,2,0)="Exclude"),"",IF($D353=1,IF(OR(price_limit="",price_limit="No Limit"),IF(T353="Yes",1,2),IF(SUMIFS(WhatIf!$G:$G,WhatIf!$A:$A,T$1,WhatIf!$B:$B,T353)&lt;=price_limit,IF(T353="Yes",1,2),"")),""))</f>
        <v/>
      </c>
      <c r="BD353" s="73" t="str">
        <f>IF(OR(U353="",VLOOKUP(U$1,Services!$A$1:$B$19,2,0)="Exclude"),"",IF($D353=1,IF(OR(price_limit="",price_limit="No Limit"),IF(U353="Yes",1,2),IF(SUMIFS(WhatIf!$G:$G,WhatIf!$A:$A,U$1,WhatIf!$B:$B,U353)&lt;=price_limit,IF(U353="Yes",1,2),"")),""))</f>
        <v/>
      </c>
      <c r="BE353" s="3">
        <f t="shared" si="24"/>
        <v>0</v>
      </c>
      <c r="BF353" s="3">
        <f t="shared" si="25"/>
        <v>0</v>
      </c>
      <c r="BG353" s="3">
        <f>IF(MID(highlight_pick,1,1)="#",IF(INDEX(Analysis!$C$7:$E$7,1,VALUE(MID(highlight_pick,2,1)))&lt;&gt;"",IF(INDEX($A353:$BI353,1,MATCH(INDEX(Analysis!$C$7:$E$7,1,VALUE(MID(highlight_pick,2,1))),$1:$1,0))="",0,IF(INDEX($A353:$BI353,1,MATCH(INDEX(Analysis!$C$7:$E$7,1,VALUE(MID(highlight_pick,2,1))),$1:$1,0))="Yes",1,IF(ISNUMBER(SEARCH(INDEX($A353:$BI353,1,MATCH(INDEX(Analysis!$C$7:$E$7,1,VALUE(MID(highlight_pick,2,1))),$1:$1,0)),INDEX(Analysis!$C$9:$E$9,1,VALUE(MID(highlight_pick,2,1))))),2,0))),0),0)</f>
        <v>0</v>
      </c>
      <c r="BH353" s="3">
        <f>IF(MID(highlight_pick,1,1)="#",IF(INDEX(Analysis!$C$10:$E$10,1,VALUE(MID(highlight_pick,2,1)))&lt;&gt;"",IF(INDEX($A353:$BI353,1,MATCH(INDEX(Analysis!$C$10:$E$10,1,VALUE(MID(highlight_pick,2,1))),$1:$1,0))="",0,IF(INDEX($A353:$BI353,1,MATCH(INDEX(Analysis!$C$10:$E$10,1,VALUE(MID(highlight_pick,2,1))),$1:$1,0))="Yes",1,IF(ISNUMBER(SEARCH(INDEX($A353:$BI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row>
    <row r="354" spans="1:61" x14ac:dyDescent="0.3">
      <c r="A354" s="19" t="s">
        <v>883</v>
      </c>
      <c r="C354" s="4" t="s">
        <v>223</v>
      </c>
      <c r="D354" s="3" t="str">
        <f t="shared" ca="1" si="22"/>
        <v/>
      </c>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23"/>
        <v/>
      </c>
      <c r="AN354" s="73" t="str">
        <f>IF(OR(E354="",VLOOKUP(E$1,Services!$A$1:$B$19,2,0)="Exclude"),"",IF($D354=1,IF(OR(price_limit="",price_limit="No Limit"),IF(E354="Yes",1,2),IF(SUMIFS(WhatIf!$G:$G,WhatIf!$A:$A,E$1,WhatIf!$B:$B,E354)&lt;=price_limit,IF(E354="Yes",1,2),"")),""))</f>
        <v/>
      </c>
      <c r="AO354" s="73" t="str">
        <f>IF(OR(F354="",VLOOKUP(F$1,Services!$A$1:$B$19,2,0)="Exclude"),"",IF($D354=1,IF(OR(price_limit="",price_limit="No Limit"),IF(F354="Yes",1,2),IF(SUMIFS(WhatIf!$G:$G,WhatIf!$A:$A,F$1,WhatIf!$B:$B,F354)&lt;=price_limit,IF(F354="Yes",1,2),"")),""))</f>
        <v/>
      </c>
      <c r="AP354" s="73" t="str">
        <f>IF(OR(G354="",VLOOKUP(G$1,Services!$A$1:$B$19,2,0)="Exclude"),"",IF($D354=1,IF(OR(price_limit="",price_limit="No Limit"),IF(G354="Yes",1,2),IF(SUMIFS(WhatIf!$G:$G,WhatIf!$A:$A,G$1,WhatIf!$B:$B,G354)&lt;=price_limit,IF(G354="Yes",1,2),"")),""))</f>
        <v/>
      </c>
      <c r="AQ354" s="73" t="str">
        <f>IF(OR(H354="",VLOOKUP(H$1,Services!$A$1:$B$19,2,0)="Exclude"),"",IF($D354=1,IF(OR(price_limit="",price_limit="No Limit"),IF(H354="Yes",1,2),IF(SUMIFS(WhatIf!$G:$G,WhatIf!$A:$A,H$1,WhatIf!$B:$B,H354)&lt;=price_limit,IF(H354="Yes",1,2),"")),""))</f>
        <v/>
      </c>
      <c r="AR354" s="73" t="str">
        <f>IF(OR(I354="",VLOOKUP(I$1,Services!$A$1:$B$19,2,0)="Exclude"),"",IF($D354=1,IF(OR(price_limit="",price_limit="No Limit"),IF(I354="Yes",1,2),IF(SUMIFS(WhatIf!$G:$G,WhatIf!$A:$A,I$1,WhatIf!$B:$B,I354)&lt;=price_limit,IF(I354="Yes",1,2),"")),""))</f>
        <v/>
      </c>
      <c r="AS354" s="73" t="str">
        <f>IF(OR(J354="",VLOOKUP(J$1,Services!$A$1:$B$19,2,0)="Exclude"),"",IF($D354=1,IF(OR(price_limit="",price_limit="No Limit"),IF(J354="Yes",1,2),IF(SUMIFS(WhatIf!$G:$G,WhatIf!$A:$A,J$1,WhatIf!$B:$B,J354)&lt;=price_limit,IF(J354="Yes",1,2),"")),""))</f>
        <v/>
      </c>
      <c r="AT354" s="73" t="str">
        <f>IF(OR(K354="",VLOOKUP(K$1,Services!$A$1:$B$19,2,0)="Exclude"),"",IF($D354=1,IF(OR(price_limit="",price_limit="No Limit"),IF(K354="Yes",1,2),IF(SUMIFS(WhatIf!$G:$G,WhatIf!$A:$A,K$1,WhatIf!$B:$B,K354)&lt;=price_limit,IF(K354="Yes",1,2),"")),""))</f>
        <v/>
      </c>
      <c r="AU354" s="73" t="str">
        <f>IF(OR(L354="",VLOOKUP(L$1,Services!$A$1:$B$19,2,0)="Exclude"),"",IF($D354=1,IF(OR(price_limit="",price_limit="No Limit"),IF(L354="Yes",1,2),IF(SUMIFS(WhatIf!$G:$G,WhatIf!$A:$A,L$1,WhatIf!$B:$B,L354)&lt;=price_limit,IF(L354="Yes",1,2),"")),""))</f>
        <v/>
      </c>
      <c r="AV354" s="73" t="str">
        <f>IF(OR(M354="",VLOOKUP(M$1,Services!$A$1:$B$19,2,0)="Exclude"),"",IF($D354=1,IF(OR(price_limit="",price_limit="No Limit"),IF(M354="Yes",1,2),IF(SUMIFS(WhatIf!$G:$G,WhatIf!$A:$A,M$1,WhatIf!$B:$B,M354)&lt;=price_limit,IF(M354="Yes",1,2),"")),""))</f>
        <v/>
      </c>
      <c r="AW354" s="73" t="str">
        <f>IF(OR(N354="",VLOOKUP(N$1,Services!$A$1:$B$19,2,0)="Exclude"),"",IF($D354=1,IF(OR(price_limit="",price_limit="No Limit"),IF(N354="Yes",1,2),IF(SUMIFS(WhatIf!$G:$G,WhatIf!$A:$A,N$1,WhatIf!$B:$B,N354)&lt;=price_limit,IF(N354="Yes",1,2),"")),""))</f>
        <v/>
      </c>
      <c r="AX354" s="73" t="str">
        <f>IF(OR(O354="",VLOOKUP(O$1,Services!$A$1:$B$19,2,0)="Exclude"),"",IF($D354=1,IF(OR(price_limit="",price_limit="No Limit"),IF(O354="Yes",1,2),IF(SUMIFS(WhatIf!$G:$G,WhatIf!$A:$A,O$1,WhatIf!$B:$B,O354)&lt;=price_limit,IF(O354="Yes",1,2),"")),""))</f>
        <v/>
      </c>
      <c r="AY354" s="73" t="str">
        <f>IF(OR(P354="",VLOOKUP(P$1,Services!$A$1:$B$19,2,0)="Exclude"),"",IF($D354=1,IF(OR(price_limit="",price_limit="No Limit"),IF(P354="Yes",1,2),IF(SUMIFS(WhatIf!$G:$G,WhatIf!$A:$A,P$1,WhatIf!$B:$B,P354)&lt;=price_limit,IF(P354="Yes",1,2),"")),""))</f>
        <v/>
      </c>
      <c r="AZ354" s="73" t="str">
        <f>IF(OR(Q354="",VLOOKUP(Q$1,Services!$A$1:$B$19,2,0)="Exclude"),"",IF($D354=1,IF(OR(price_limit="",price_limit="No Limit"),IF(Q354="Yes",1,2),IF(SUMIFS(WhatIf!$G:$G,WhatIf!$A:$A,Q$1,WhatIf!$B:$B,Q354)&lt;=price_limit,IF(Q354="Yes",1,2),"")),""))</f>
        <v/>
      </c>
      <c r="BA354" s="73" t="str">
        <f>IF(OR(R354="",VLOOKUP(R$1,Services!$A$1:$B$19,2,0)="Exclude"),"",IF($D354=1,IF(OR(price_limit="",price_limit="No Limit"),IF(R354="Yes",1,2),IF(SUMIFS(WhatIf!$G:$G,WhatIf!$A:$A,R$1,WhatIf!$B:$B,R354)&lt;=price_limit,IF(R354="Yes",1,2),"")),""))</f>
        <v/>
      </c>
      <c r="BB354" s="73" t="str">
        <f>IF(OR(S354="",VLOOKUP(S$1,Services!$A$1:$B$19,2,0)="Exclude"),"",IF($D354=1,IF(OR(price_limit="",price_limit="No Limit"),IF(S354="Yes",1,2),IF(SUMIFS(WhatIf!$G:$G,WhatIf!$A:$A,S$1,WhatIf!$B:$B,S354)&lt;=price_limit,IF(S354="Yes",1,2),"")),""))</f>
        <v/>
      </c>
      <c r="BC354" s="73" t="str">
        <f>IF(OR(T354="",VLOOKUP(T$1,Services!$A$1:$B$19,2,0)="Exclude"),"",IF($D354=1,IF(OR(price_limit="",price_limit="No Limit"),IF(T354="Yes",1,2),IF(SUMIFS(WhatIf!$G:$G,WhatIf!$A:$A,T$1,WhatIf!$B:$B,T354)&lt;=price_limit,IF(T354="Yes",1,2),"")),""))</f>
        <v/>
      </c>
      <c r="BD354" s="73" t="str">
        <f ca="1">IF(OR(U354="",VLOOKUP(U$1,Services!$A$1:$B$19,2,0)="Exclude"),"",IF($D354=1,IF(OR(price_limit="",price_limit="No Limit"),IF(U354="Yes",1,2),IF(SUMIFS(WhatIf!$G:$G,WhatIf!$A:$A,U$1,WhatIf!$B:$B,U354)&lt;=price_limit,IF(U354="Yes",1,2),"")),""))</f>
        <v/>
      </c>
      <c r="BE354" s="3">
        <f t="shared" si="24"/>
        <v>0</v>
      </c>
      <c r="BF354" s="3">
        <f t="shared" si="25"/>
        <v>0</v>
      </c>
      <c r="BG354" s="3">
        <f>IF(MID(highlight_pick,1,1)="#",IF(INDEX(Analysis!$C$7:$E$7,1,VALUE(MID(highlight_pick,2,1)))&lt;&gt;"",IF(INDEX($A354:$BI354,1,MATCH(INDEX(Analysis!$C$7:$E$7,1,VALUE(MID(highlight_pick,2,1))),$1:$1,0))="",0,IF(INDEX($A354:$BI354,1,MATCH(INDEX(Analysis!$C$7:$E$7,1,VALUE(MID(highlight_pick,2,1))),$1:$1,0))="Yes",1,IF(ISNUMBER(SEARCH(INDEX($A354:$BI354,1,MATCH(INDEX(Analysis!$C$7:$E$7,1,VALUE(MID(highlight_pick,2,1))),$1:$1,0)),INDEX(Analysis!$C$9:$E$9,1,VALUE(MID(highlight_pick,2,1))))),2,0))),0),0)</f>
        <v>0</v>
      </c>
      <c r="BH354" s="3">
        <f>IF(MID(highlight_pick,1,1)="#",IF(INDEX(Analysis!$C$10:$E$10,1,VALUE(MID(highlight_pick,2,1)))&lt;&gt;"",IF(INDEX($A354:$BI354,1,MATCH(INDEX(Analysis!$C$10:$E$10,1,VALUE(MID(highlight_pick,2,1))),$1:$1,0))="",0,IF(INDEX($A354:$BI354,1,MATCH(INDEX(Analysis!$C$10:$E$10,1,VALUE(MID(highlight_pick,2,1))),$1:$1,0))="Yes",1,IF(ISNUMBER(SEARCH(INDEX($A354:$BI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row>
    <row r="355" spans="1:61" x14ac:dyDescent="0.3">
      <c r="A355" s="19" t="s">
        <v>425</v>
      </c>
      <c r="C355" s="4" t="s">
        <v>223</v>
      </c>
      <c r="D355" s="3" t="str">
        <f t="shared" ca="1" si="22"/>
        <v/>
      </c>
      <c r="U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23"/>
        <v/>
      </c>
      <c r="AN355" s="73" t="str">
        <f>IF(OR(E355="",VLOOKUP(E$1,Services!$A$1:$B$19,2,0)="Exclude"),"",IF($D355=1,IF(OR(price_limit="",price_limit="No Limit"),IF(E355="Yes",1,2),IF(SUMIFS(WhatIf!$G:$G,WhatIf!$A:$A,E$1,WhatIf!$B:$B,E355)&lt;=price_limit,IF(E355="Yes",1,2),"")),""))</f>
        <v/>
      </c>
      <c r="AO355" s="73" t="str">
        <f>IF(OR(F355="",VLOOKUP(F$1,Services!$A$1:$B$19,2,0)="Exclude"),"",IF($D355=1,IF(OR(price_limit="",price_limit="No Limit"),IF(F355="Yes",1,2),IF(SUMIFS(WhatIf!$G:$G,WhatIf!$A:$A,F$1,WhatIf!$B:$B,F355)&lt;=price_limit,IF(F355="Yes",1,2),"")),""))</f>
        <v/>
      </c>
      <c r="AP355" s="73" t="str">
        <f>IF(OR(G355="",VLOOKUP(G$1,Services!$A$1:$B$19,2,0)="Exclude"),"",IF($D355=1,IF(OR(price_limit="",price_limit="No Limit"),IF(G355="Yes",1,2),IF(SUMIFS(WhatIf!$G:$G,WhatIf!$A:$A,G$1,WhatIf!$B:$B,G355)&lt;=price_limit,IF(G355="Yes",1,2),"")),""))</f>
        <v/>
      </c>
      <c r="AQ355" s="73" t="str">
        <f>IF(OR(H355="",VLOOKUP(H$1,Services!$A$1:$B$19,2,0)="Exclude"),"",IF($D355=1,IF(OR(price_limit="",price_limit="No Limit"),IF(H355="Yes",1,2),IF(SUMIFS(WhatIf!$G:$G,WhatIf!$A:$A,H$1,WhatIf!$B:$B,H355)&lt;=price_limit,IF(H355="Yes",1,2),"")),""))</f>
        <v/>
      </c>
      <c r="AR355" s="73" t="str">
        <f>IF(OR(I355="",VLOOKUP(I$1,Services!$A$1:$B$19,2,0)="Exclude"),"",IF($D355=1,IF(OR(price_limit="",price_limit="No Limit"),IF(I355="Yes",1,2),IF(SUMIFS(WhatIf!$G:$G,WhatIf!$A:$A,I$1,WhatIf!$B:$B,I355)&lt;=price_limit,IF(I355="Yes",1,2),"")),""))</f>
        <v/>
      </c>
      <c r="AS355" s="73" t="str">
        <f>IF(OR(J355="",VLOOKUP(J$1,Services!$A$1:$B$19,2,0)="Exclude"),"",IF($D355=1,IF(OR(price_limit="",price_limit="No Limit"),IF(J355="Yes",1,2),IF(SUMIFS(WhatIf!$G:$G,WhatIf!$A:$A,J$1,WhatIf!$B:$B,J355)&lt;=price_limit,IF(J355="Yes",1,2),"")),""))</f>
        <v/>
      </c>
      <c r="AT355" s="73" t="str">
        <f>IF(OR(K355="",VLOOKUP(K$1,Services!$A$1:$B$19,2,0)="Exclude"),"",IF($D355=1,IF(OR(price_limit="",price_limit="No Limit"),IF(K355="Yes",1,2),IF(SUMIFS(WhatIf!$G:$G,WhatIf!$A:$A,K$1,WhatIf!$B:$B,K355)&lt;=price_limit,IF(K355="Yes",1,2),"")),""))</f>
        <v/>
      </c>
      <c r="AU355" s="73" t="str">
        <f>IF(OR(L355="",VLOOKUP(L$1,Services!$A$1:$B$19,2,0)="Exclude"),"",IF($D355=1,IF(OR(price_limit="",price_limit="No Limit"),IF(L355="Yes",1,2),IF(SUMIFS(WhatIf!$G:$G,WhatIf!$A:$A,L$1,WhatIf!$B:$B,L355)&lt;=price_limit,IF(L355="Yes",1,2),"")),""))</f>
        <v/>
      </c>
      <c r="AV355" s="73" t="str">
        <f>IF(OR(M355="",VLOOKUP(M$1,Services!$A$1:$B$19,2,0)="Exclude"),"",IF($D355=1,IF(OR(price_limit="",price_limit="No Limit"),IF(M355="Yes",1,2),IF(SUMIFS(WhatIf!$G:$G,WhatIf!$A:$A,M$1,WhatIf!$B:$B,M355)&lt;=price_limit,IF(M355="Yes",1,2),"")),""))</f>
        <v/>
      </c>
      <c r="AW355" s="73" t="str">
        <f>IF(OR(N355="",VLOOKUP(N$1,Services!$A$1:$B$19,2,0)="Exclude"),"",IF($D355=1,IF(OR(price_limit="",price_limit="No Limit"),IF(N355="Yes",1,2),IF(SUMIFS(WhatIf!$G:$G,WhatIf!$A:$A,N$1,WhatIf!$B:$B,N355)&lt;=price_limit,IF(N355="Yes",1,2),"")),""))</f>
        <v/>
      </c>
      <c r="AX355" s="73" t="str">
        <f>IF(OR(O355="",VLOOKUP(O$1,Services!$A$1:$B$19,2,0)="Exclude"),"",IF($D355=1,IF(OR(price_limit="",price_limit="No Limit"),IF(O355="Yes",1,2),IF(SUMIFS(WhatIf!$G:$G,WhatIf!$A:$A,O$1,WhatIf!$B:$B,O355)&lt;=price_limit,IF(O355="Yes",1,2),"")),""))</f>
        <v/>
      </c>
      <c r="AY355" s="73" t="str">
        <f>IF(OR(P355="",VLOOKUP(P$1,Services!$A$1:$B$19,2,0)="Exclude"),"",IF($D355=1,IF(OR(price_limit="",price_limit="No Limit"),IF(P355="Yes",1,2),IF(SUMIFS(WhatIf!$G:$G,WhatIf!$A:$A,P$1,WhatIf!$B:$B,P355)&lt;=price_limit,IF(P355="Yes",1,2),"")),""))</f>
        <v/>
      </c>
      <c r="AZ355" s="73" t="str">
        <f>IF(OR(Q355="",VLOOKUP(Q$1,Services!$A$1:$B$19,2,0)="Exclude"),"",IF($D355=1,IF(OR(price_limit="",price_limit="No Limit"),IF(Q355="Yes",1,2),IF(SUMIFS(WhatIf!$G:$G,WhatIf!$A:$A,Q$1,WhatIf!$B:$B,Q355)&lt;=price_limit,IF(Q355="Yes",1,2),"")),""))</f>
        <v/>
      </c>
      <c r="BA355" s="73" t="str">
        <f>IF(OR(R355="",VLOOKUP(R$1,Services!$A$1:$B$19,2,0)="Exclude"),"",IF($D355=1,IF(OR(price_limit="",price_limit="No Limit"),IF(R355="Yes",1,2),IF(SUMIFS(WhatIf!$G:$G,WhatIf!$A:$A,R$1,WhatIf!$B:$B,R355)&lt;=price_limit,IF(R355="Yes",1,2),"")),""))</f>
        <v/>
      </c>
      <c r="BB355" s="73" t="str">
        <f>IF(OR(S355="",VLOOKUP(S$1,Services!$A$1:$B$19,2,0)="Exclude"),"",IF($D355=1,IF(OR(price_limit="",price_limit="No Limit"),IF(S355="Yes",1,2),IF(SUMIFS(WhatIf!$G:$G,WhatIf!$A:$A,S$1,WhatIf!$B:$B,S355)&lt;=price_limit,IF(S355="Yes",1,2),"")),""))</f>
        <v/>
      </c>
      <c r="BC355" s="73" t="str">
        <f>IF(OR(T355="",VLOOKUP(T$1,Services!$A$1:$B$19,2,0)="Exclude"),"",IF($D355=1,IF(OR(price_limit="",price_limit="No Limit"),IF(T355="Yes",1,2),IF(SUMIFS(WhatIf!$G:$G,WhatIf!$A:$A,T$1,WhatIf!$B:$B,T355)&lt;=price_limit,IF(T355="Yes",1,2),"")),""))</f>
        <v/>
      </c>
      <c r="BD355" s="73" t="str">
        <f ca="1">IF(OR(U355="",VLOOKUP(U$1,Services!$A$1:$B$19,2,0)="Exclude"),"",IF($D355=1,IF(OR(price_limit="",price_limit="No Limit"),IF(U355="Yes",1,2),IF(SUMIFS(WhatIf!$G:$G,WhatIf!$A:$A,U$1,WhatIf!$B:$B,U355)&lt;=price_limit,IF(U355="Yes",1,2),"")),""))</f>
        <v/>
      </c>
      <c r="BE355" s="3">
        <f t="shared" si="24"/>
        <v>0</v>
      </c>
      <c r="BF355" s="3">
        <f t="shared" si="25"/>
        <v>0</v>
      </c>
      <c r="BG355" s="3">
        <f>IF(MID(highlight_pick,1,1)="#",IF(INDEX(Analysis!$C$7:$E$7,1,VALUE(MID(highlight_pick,2,1)))&lt;&gt;"",IF(INDEX($A355:$BI355,1,MATCH(INDEX(Analysis!$C$7:$E$7,1,VALUE(MID(highlight_pick,2,1))),$1:$1,0))="",0,IF(INDEX($A355:$BI355,1,MATCH(INDEX(Analysis!$C$7:$E$7,1,VALUE(MID(highlight_pick,2,1))),$1:$1,0))="Yes",1,IF(ISNUMBER(SEARCH(INDEX($A355:$BI355,1,MATCH(INDEX(Analysis!$C$7:$E$7,1,VALUE(MID(highlight_pick,2,1))),$1:$1,0)),INDEX(Analysis!$C$9:$E$9,1,VALUE(MID(highlight_pick,2,1))))),2,0))),0),0)</f>
        <v>0</v>
      </c>
      <c r="BH355" s="3">
        <f>IF(MID(highlight_pick,1,1)="#",IF(INDEX(Analysis!$C$10:$E$10,1,VALUE(MID(highlight_pick,2,1)))&lt;&gt;"",IF(INDEX($A355:$BI355,1,MATCH(INDEX(Analysis!$C$10:$E$10,1,VALUE(MID(highlight_pick,2,1))),$1:$1,0))="",0,IF(INDEX($A355:$BI355,1,MATCH(INDEX(Analysis!$C$10:$E$10,1,VALUE(MID(highlight_pick,2,1))),$1:$1,0))="Yes",1,IF(ISNUMBER(SEARCH(INDEX($A355:$BI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row>
    <row r="356" spans="1:61" x14ac:dyDescent="0.3">
      <c r="A356" s="19" t="s">
        <v>881</v>
      </c>
      <c r="C356" s="4" t="s">
        <v>223</v>
      </c>
      <c r="D356" s="3" t="str">
        <f t="shared" ca="1" si="22"/>
        <v/>
      </c>
      <c r="U356" s="5" t="s">
        <v>1</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23"/>
        <v/>
      </c>
      <c r="AN356" s="73" t="str">
        <f>IF(OR(E356="",VLOOKUP(E$1,Services!$A$1:$B$19,2,0)="Exclude"),"",IF($D356=1,IF(OR(price_limit="",price_limit="No Limit"),IF(E356="Yes",1,2),IF(SUMIFS(WhatIf!$G:$G,WhatIf!$A:$A,E$1,WhatIf!$B:$B,E356)&lt;=price_limit,IF(E356="Yes",1,2),"")),""))</f>
        <v/>
      </c>
      <c r="AO356" s="73" t="str">
        <f>IF(OR(F356="",VLOOKUP(F$1,Services!$A$1:$B$19,2,0)="Exclude"),"",IF($D356=1,IF(OR(price_limit="",price_limit="No Limit"),IF(F356="Yes",1,2),IF(SUMIFS(WhatIf!$G:$G,WhatIf!$A:$A,F$1,WhatIf!$B:$B,F356)&lt;=price_limit,IF(F356="Yes",1,2),"")),""))</f>
        <v/>
      </c>
      <c r="AP356" s="73" t="str">
        <f>IF(OR(G356="",VLOOKUP(G$1,Services!$A$1:$B$19,2,0)="Exclude"),"",IF($D356=1,IF(OR(price_limit="",price_limit="No Limit"),IF(G356="Yes",1,2),IF(SUMIFS(WhatIf!$G:$G,WhatIf!$A:$A,G$1,WhatIf!$B:$B,G356)&lt;=price_limit,IF(G356="Yes",1,2),"")),""))</f>
        <v/>
      </c>
      <c r="AQ356" s="73" t="str">
        <f>IF(OR(H356="",VLOOKUP(H$1,Services!$A$1:$B$19,2,0)="Exclude"),"",IF($D356=1,IF(OR(price_limit="",price_limit="No Limit"),IF(H356="Yes",1,2),IF(SUMIFS(WhatIf!$G:$G,WhatIf!$A:$A,H$1,WhatIf!$B:$B,H356)&lt;=price_limit,IF(H356="Yes",1,2),"")),""))</f>
        <v/>
      </c>
      <c r="AR356" s="73" t="str">
        <f>IF(OR(I356="",VLOOKUP(I$1,Services!$A$1:$B$19,2,0)="Exclude"),"",IF($D356=1,IF(OR(price_limit="",price_limit="No Limit"),IF(I356="Yes",1,2),IF(SUMIFS(WhatIf!$G:$G,WhatIf!$A:$A,I$1,WhatIf!$B:$B,I356)&lt;=price_limit,IF(I356="Yes",1,2),"")),""))</f>
        <v/>
      </c>
      <c r="AS356" s="73" t="str">
        <f>IF(OR(J356="",VLOOKUP(J$1,Services!$A$1:$B$19,2,0)="Exclude"),"",IF($D356=1,IF(OR(price_limit="",price_limit="No Limit"),IF(J356="Yes",1,2),IF(SUMIFS(WhatIf!$G:$G,WhatIf!$A:$A,J$1,WhatIf!$B:$B,J356)&lt;=price_limit,IF(J356="Yes",1,2),"")),""))</f>
        <v/>
      </c>
      <c r="AT356" s="73" t="str">
        <f>IF(OR(K356="",VLOOKUP(K$1,Services!$A$1:$B$19,2,0)="Exclude"),"",IF($D356=1,IF(OR(price_limit="",price_limit="No Limit"),IF(K356="Yes",1,2),IF(SUMIFS(WhatIf!$G:$G,WhatIf!$A:$A,K$1,WhatIf!$B:$B,K356)&lt;=price_limit,IF(K356="Yes",1,2),"")),""))</f>
        <v/>
      </c>
      <c r="AU356" s="73" t="str">
        <f>IF(OR(L356="",VLOOKUP(L$1,Services!$A$1:$B$19,2,0)="Exclude"),"",IF($D356=1,IF(OR(price_limit="",price_limit="No Limit"),IF(L356="Yes",1,2),IF(SUMIFS(WhatIf!$G:$G,WhatIf!$A:$A,L$1,WhatIf!$B:$B,L356)&lt;=price_limit,IF(L356="Yes",1,2),"")),""))</f>
        <v/>
      </c>
      <c r="AV356" s="73" t="str">
        <f>IF(OR(M356="",VLOOKUP(M$1,Services!$A$1:$B$19,2,0)="Exclude"),"",IF($D356=1,IF(OR(price_limit="",price_limit="No Limit"),IF(M356="Yes",1,2),IF(SUMIFS(WhatIf!$G:$G,WhatIf!$A:$A,M$1,WhatIf!$B:$B,M356)&lt;=price_limit,IF(M356="Yes",1,2),"")),""))</f>
        <v/>
      </c>
      <c r="AW356" s="73" t="str">
        <f>IF(OR(N356="",VLOOKUP(N$1,Services!$A$1:$B$19,2,0)="Exclude"),"",IF($D356=1,IF(OR(price_limit="",price_limit="No Limit"),IF(N356="Yes",1,2),IF(SUMIFS(WhatIf!$G:$G,WhatIf!$A:$A,N$1,WhatIf!$B:$B,N356)&lt;=price_limit,IF(N356="Yes",1,2),"")),""))</f>
        <v/>
      </c>
      <c r="AX356" s="73" t="str">
        <f>IF(OR(O356="",VLOOKUP(O$1,Services!$A$1:$B$19,2,0)="Exclude"),"",IF($D356=1,IF(OR(price_limit="",price_limit="No Limit"),IF(O356="Yes",1,2),IF(SUMIFS(WhatIf!$G:$G,WhatIf!$A:$A,O$1,WhatIf!$B:$B,O356)&lt;=price_limit,IF(O356="Yes",1,2),"")),""))</f>
        <v/>
      </c>
      <c r="AY356" s="73" t="str">
        <f>IF(OR(P356="",VLOOKUP(P$1,Services!$A$1:$B$19,2,0)="Exclude"),"",IF($D356=1,IF(OR(price_limit="",price_limit="No Limit"),IF(P356="Yes",1,2),IF(SUMIFS(WhatIf!$G:$G,WhatIf!$A:$A,P$1,WhatIf!$B:$B,P356)&lt;=price_limit,IF(P356="Yes",1,2),"")),""))</f>
        <v/>
      </c>
      <c r="AZ356" s="73" t="str">
        <f>IF(OR(Q356="",VLOOKUP(Q$1,Services!$A$1:$B$19,2,0)="Exclude"),"",IF($D356=1,IF(OR(price_limit="",price_limit="No Limit"),IF(Q356="Yes",1,2),IF(SUMIFS(WhatIf!$G:$G,WhatIf!$A:$A,Q$1,WhatIf!$B:$B,Q356)&lt;=price_limit,IF(Q356="Yes",1,2),"")),""))</f>
        <v/>
      </c>
      <c r="BA356" s="73" t="str">
        <f>IF(OR(R356="",VLOOKUP(R$1,Services!$A$1:$B$19,2,0)="Exclude"),"",IF($D356=1,IF(OR(price_limit="",price_limit="No Limit"),IF(R356="Yes",1,2),IF(SUMIFS(WhatIf!$G:$G,WhatIf!$A:$A,R$1,WhatIf!$B:$B,R356)&lt;=price_limit,IF(R356="Yes",1,2),"")),""))</f>
        <v/>
      </c>
      <c r="BB356" s="73" t="str">
        <f>IF(OR(S356="",VLOOKUP(S$1,Services!$A$1:$B$19,2,0)="Exclude"),"",IF($D356=1,IF(OR(price_limit="",price_limit="No Limit"),IF(S356="Yes",1,2),IF(SUMIFS(WhatIf!$G:$G,WhatIf!$A:$A,S$1,WhatIf!$B:$B,S356)&lt;=price_limit,IF(S356="Yes",1,2),"")),""))</f>
        <v/>
      </c>
      <c r="BC356" s="73" t="str">
        <f>IF(OR(T356="",VLOOKUP(T$1,Services!$A$1:$B$19,2,0)="Exclude"),"",IF($D356=1,IF(OR(price_limit="",price_limit="No Limit"),IF(T356="Yes",1,2),IF(SUMIFS(WhatIf!$G:$G,WhatIf!$A:$A,T$1,WhatIf!$B:$B,T356)&lt;=price_limit,IF(T356="Yes",1,2),"")),""))</f>
        <v/>
      </c>
      <c r="BD356" s="73" t="str">
        <f ca="1">IF(OR(U356="",VLOOKUP(U$1,Services!$A$1:$B$19,2,0)="Exclude"),"",IF($D356=1,IF(OR(price_limit="",price_limit="No Limit"),IF(U356="Yes",1,2),IF(SUMIFS(WhatIf!$G:$G,WhatIf!$A:$A,U$1,WhatIf!$B:$B,U356)&lt;=price_limit,IF(U356="Yes",1,2),"")),""))</f>
        <v/>
      </c>
      <c r="BE356" s="3">
        <f t="shared" si="24"/>
        <v>0</v>
      </c>
      <c r="BF356" s="3">
        <f t="shared" si="25"/>
        <v>0</v>
      </c>
      <c r="BG356" s="3">
        <f>IF(MID(highlight_pick,1,1)="#",IF(INDEX(Analysis!$C$7:$E$7,1,VALUE(MID(highlight_pick,2,1)))&lt;&gt;"",IF(INDEX($A356:$BI356,1,MATCH(INDEX(Analysis!$C$7:$E$7,1,VALUE(MID(highlight_pick,2,1))),$1:$1,0))="",0,IF(INDEX($A356:$BI356,1,MATCH(INDEX(Analysis!$C$7:$E$7,1,VALUE(MID(highlight_pick,2,1))),$1:$1,0))="Yes",1,IF(ISNUMBER(SEARCH(INDEX($A356:$BI356,1,MATCH(INDEX(Analysis!$C$7:$E$7,1,VALUE(MID(highlight_pick,2,1))),$1:$1,0)),INDEX(Analysis!$C$9:$E$9,1,VALUE(MID(highlight_pick,2,1))))),2,0))),0),0)</f>
        <v>0</v>
      </c>
      <c r="BH356" s="3">
        <f>IF(MID(highlight_pick,1,1)="#",IF(INDEX(Analysis!$C$10:$E$10,1,VALUE(MID(highlight_pick,2,1)))&lt;&gt;"",IF(INDEX($A356:$BI356,1,MATCH(INDEX(Analysis!$C$10:$E$10,1,VALUE(MID(highlight_pick,2,1))),$1:$1,0))="",0,IF(INDEX($A356:$BI356,1,MATCH(INDEX(Analysis!$C$10:$E$10,1,VALUE(MID(highlight_pick,2,1))),$1:$1,0))="Yes",1,IF(ISNUMBER(SEARCH(INDEX($A356:$BI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row>
    <row r="357" spans="1:61" x14ac:dyDescent="0.3">
      <c r="A357" s="19" t="s">
        <v>882</v>
      </c>
      <c r="C357" s="4" t="s">
        <v>215</v>
      </c>
      <c r="D357" s="3" t="str">
        <f t="shared" ca="1" si="22"/>
        <v/>
      </c>
      <c r="U357" s="5" t="s">
        <v>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23"/>
        <v/>
      </c>
      <c r="AN357" s="73" t="str">
        <f>IF(OR(E357="",VLOOKUP(E$1,Services!$A$1:$B$19,2,0)="Exclude"),"",IF($D357=1,IF(OR(price_limit="",price_limit="No Limit"),IF(E357="Yes",1,2),IF(SUMIFS(WhatIf!$G:$G,WhatIf!$A:$A,E$1,WhatIf!$B:$B,E357)&lt;=price_limit,IF(E357="Yes",1,2),"")),""))</f>
        <v/>
      </c>
      <c r="AO357" s="73" t="str">
        <f>IF(OR(F357="",VLOOKUP(F$1,Services!$A$1:$B$19,2,0)="Exclude"),"",IF($D357=1,IF(OR(price_limit="",price_limit="No Limit"),IF(F357="Yes",1,2),IF(SUMIFS(WhatIf!$G:$G,WhatIf!$A:$A,F$1,WhatIf!$B:$B,F357)&lt;=price_limit,IF(F357="Yes",1,2),"")),""))</f>
        <v/>
      </c>
      <c r="AP357" s="73" t="str">
        <f>IF(OR(G357="",VLOOKUP(G$1,Services!$A$1:$B$19,2,0)="Exclude"),"",IF($D357=1,IF(OR(price_limit="",price_limit="No Limit"),IF(G357="Yes",1,2),IF(SUMIFS(WhatIf!$G:$G,WhatIf!$A:$A,G$1,WhatIf!$B:$B,G357)&lt;=price_limit,IF(G357="Yes",1,2),"")),""))</f>
        <v/>
      </c>
      <c r="AQ357" s="73" t="str">
        <f>IF(OR(H357="",VLOOKUP(H$1,Services!$A$1:$B$19,2,0)="Exclude"),"",IF($D357=1,IF(OR(price_limit="",price_limit="No Limit"),IF(H357="Yes",1,2),IF(SUMIFS(WhatIf!$G:$G,WhatIf!$A:$A,H$1,WhatIf!$B:$B,H357)&lt;=price_limit,IF(H357="Yes",1,2),"")),""))</f>
        <v/>
      </c>
      <c r="AR357" s="73" t="str">
        <f>IF(OR(I357="",VLOOKUP(I$1,Services!$A$1:$B$19,2,0)="Exclude"),"",IF($D357=1,IF(OR(price_limit="",price_limit="No Limit"),IF(I357="Yes",1,2),IF(SUMIFS(WhatIf!$G:$G,WhatIf!$A:$A,I$1,WhatIf!$B:$B,I357)&lt;=price_limit,IF(I357="Yes",1,2),"")),""))</f>
        <v/>
      </c>
      <c r="AS357" s="73" t="str">
        <f>IF(OR(J357="",VLOOKUP(J$1,Services!$A$1:$B$19,2,0)="Exclude"),"",IF($D357=1,IF(OR(price_limit="",price_limit="No Limit"),IF(J357="Yes",1,2),IF(SUMIFS(WhatIf!$G:$G,WhatIf!$A:$A,J$1,WhatIf!$B:$B,J357)&lt;=price_limit,IF(J357="Yes",1,2),"")),""))</f>
        <v/>
      </c>
      <c r="AT357" s="73" t="str">
        <f>IF(OR(K357="",VLOOKUP(K$1,Services!$A$1:$B$19,2,0)="Exclude"),"",IF($D357=1,IF(OR(price_limit="",price_limit="No Limit"),IF(K357="Yes",1,2),IF(SUMIFS(WhatIf!$G:$G,WhatIf!$A:$A,K$1,WhatIf!$B:$B,K357)&lt;=price_limit,IF(K357="Yes",1,2),"")),""))</f>
        <v/>
      </c>
      <c r="AU357" s="73" t="str">
        <f>IF(OR(L357="",VLOOKUP(L$1,Services!$A$1:$B$19,2,0)="Exclude"),"",IF($D357=1,IF(OR(price_limit="",price_limit="No Limit"),IF(L357="Yes",1,2),IF(SUMIFS(WhatIf!$G:$G,WhatIf!$A:$A,L$1,WhatIf!$B:$B,L357)&lt;=price_limit,IF(L357="Yes",1,2),"")),""))</f>
        <v/>
      </c>
      <c r="AV357" s="73" t="str">
        <f>IF(OR(M357="",VLOOKUP(M$1,Services!$A$1:$B$19,2,0)="Exclude"),"",IF($D357=1,IF(OR(price_limit="",price_limit="No Limit"),IF(M357="Yes",1,2),IF(SUMIFS(WhatIf!$G:$G,WhatIf!$A:$A,M$1,WhatIf!$B:$B,M357)&lt;=price_limit,IF(M357="Yes",1,2),"")),""))</f>
        <v/>
      </c>
      <c r="AW357" s="73" t="str">
        <f>IF(OR(N357="",VLOOKUP(N$1,Services!$A$1:$B$19,2,0)="Exclude"),"",IF($D357=1,IF(OR(price_limit="",price_limit="No Limit"),IF(N357="Yes",1,2),IF(SUMIFS(WhatIf!$G:$G,WhatIf!$A:$A,N$1,WhatIf!$B:$B,N357)&lt;=price_limit,IF(N357="Yes",1,2),"")),""))</f>
        <v/>
      </c>
      <c r="AX357" s="73" t="str">
        <f>IF(OR(O357="",VLOOKUP(O$1,Services!$A$1:$B$19,2,0)="Exclude"),"",IF($D357=1,IF(OR(price_limit="",price_limit="No Limit"),IF(O357="Yes",1,2),IF(SUMIFS(WhatIf!$G:$G,WhatIf!$A:$A,O$1,WhatIf!$B:$B,O357)&lt;=price_limit,IF(O357="Yes",1,2),"")),""))</f>
        <v/>
      </c>
      <c r="AY357" s="73" t="str">
        <f>IF(OR(P357="",VLOOKUP(P$1,Services!$A$1:$B$19,2,0)="Exclude"),"",IF($D357=1,IF(OR(price_limit="",price_limit="No Limit"),IF(P357="Yes",1,2),IF(SUMIFS(WhatIf!$G:$G,WhatIf!$A:$A,P$1,WhatIf!$B:$B,P357)&lt;=price_limit,IF(P357="Yes",1,2),"")),""))</f>
        <v/>
      </c>
      <c r="AZ357" s="73" t="str">
        <f>IF(OR(Q357="",VLOOKUP(Q$1,Services!$A$1:$B$19,2,0)="Exclude"),"",IF($D357=1,IF(OR(price_limit="",price_limit="No Limit"),IF(Q357="Yes",1,2),IF(SUMIFS(WhatIf!$G:$G,WhatIf!$A:$A,Q$1,WhatIf!$B:$B,Q357)&lt;=price_limit,IF(Q357="Yes",1,2),"")),""))</f>
        <v/>
      </c>
      <c r="BA357" s="73" t="str">
        <f>IF(OR(R357="",VLOOKUP(R$1,Services!$A$1:$B$19,2,0)="Exclude"),"",IF($D357=1,IF(OR(price_limit="",price_limit="No Limit"),IF(R357="Yes",1,2),IF(SUMIFS(WhatIf!$G:$G,WhatIf!$A:$A,R$1,WhatIf!$B:$B,R357)&lt;=price_limit,IF(R357="Yes",1,2),"")),""))</f>
        <v/>
      </c>
      <c r="BB357" s="73" t="str">
        <f>IF(OR(S357="",VLOOKUP(S$1,Services!$A$1:$B$19,2,0)="Exclude"),"",IF($D357=1,IF(OR(price_limit="",price_limit="No Limit"),IF(S357="Yes",1,2),IF(SUMIFS(WhatIf!$G:$G,WhatIf!$A:$A,S$1,WhatIf!$B:$B,S357)&lt;=price_limit,IF(S357="Yes",1,2),"")),""))</f>
        <v/>
      </c>
      <c r="BC357" s="73" t="str">
        <f>IF(OR(T357="",VLOOKUP(T$1,Services!$A$1:$B$19,2,0)="Exclude"),"",IF($D357=1,IF(OR(price_limit="",price_limit="No Limit"),IF(T357="Yes",1,2),IF(SUMIFS(WhatIf!$G:$G,WhatIf!$A:$A,T$1,WhatIf!$B:$B,T357)&lt;=price_limit,IF(T357="Yes",1,2),"")),""))</f>
        <v/>
      </c>
      <c r="BD357" s="73" t="str">
        <f ca="1">IF(OR(U357="",VLOOKUP(U$1,Services!$A$1:$B$19,2,0)="Exclude"),"",IF($D357=1,IF(OR(price_limit="",price_limit="No Limit"),IF(U357="Yes",1,2),IF(SUMIFS(WhatIf!$G:$G,WhatIf!$A:$A,U$1,WhatIf!$B:$B,U357)&lt;=price_limit,IF(U357="Yes",1,2),"")),""))</f>
        <v/>
      </c>
      <c r="BE357" s="3">
        <f t="shared" si="24"/>
        <v>0</v>
      </c>
      <c r="BF357" s="3">
        <f t="shared" si="25"/>
        <v>0</v>
      </c>
      <c r="BG357" s="3">
        <f>IF(MID(highlight_pick,1,1)="#",IF(INDEX(Analysis!$C$7:$E$7,1,VALUE(MID(highlight_pick,2,1)))&lt;&gt;"",IF(INDEX($A357:$BI357,1,MATCH(INDEX(Analysis!$C$7:$E$7,1,VALUE(MID(highlight_pick,2,1))),$1:$1,0))="",0,IF(INDEX($A357:$BI357,1,MATCH(INDEX(Analysis!$C$7:$E$7,1,VALUE(MID(highlight_pick,2,1))),$1:$1,0))="Yes",1,IF(ISNUMBER(SEARCH(INDEX($A357:$BI357,1,MATCH(INDEX(Analysis!$C$7:$E$7,1,VALUE(MID(highlight_pick,2,1))),$1:$1,0)),INDEX(Analysis!$C$9:$E$9,1,VALUE(MID(highlight_pick,2,1))))),2,0))),0),0)</f>
        <v>0</v>
      </c>
      <c r="BH357" s="3">
        <f>IF(MID(highlight_pick,1,1)="#",IF(INDEX(Analysis!$C$10:$E$10,1,VALUE(MID(highlight_pick,2,1)))&lt;&gt;"",IF(INDEX($A357:$BI357,1,MATCH(INDEX(Analysis!$C$10:$E$10,1,VALUE(MID(highlight_pick,2,1))),$1:$1,0))="",0,IF(INDEX($A357:$BI357,1,MATCH(INDEX(Analysis!$C$10:$E$10,1,VALUE(MID(highlight_pick,2,1))),$1:$1,0))="Yes",1,IF(ISNUMBER(SEARCH(INDEX($A357:$BI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row>
    <row r="358" spans="1:61" ht="24.9" x14ac:dyDescent="0.3">
      <c r="A358" s="19" t="s">
        <v>336</v>
      </c>
      <c r="B358" s="4" t="s">
        <v>144</v>
      </c>
      <c r="C358" s="4" t="s">
        <v>215</v>
      </c>
      <c r="D358" s="3" t="str">
        <f t="shared" ca="1" si="22"/>
        <v/>
      </c>
      <c r="R358" s="5" t="s">
        <v>858</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23"/>
        <v/>
      </c>
      <c r="AN358" s="73" t="str">
        <f>IF(OR(E358="",VLOOKUP(E$1,Services!$A$1:$B$19,2,0)="Exclude"),"",IF($D358=1,IF(OR(price_limit="",price_limit="No Limit"),IF(E358="Yes",1,2),IF(SUMIFS(WhatIf!$G:$G,WhatIf!$A:$A,E$1,WhatIf!$B:$B,E358)&lt;=price_limit,IF(E358="Yes",1,2),"")),""))</f>
        <v/>
      </c>
      <c r="AO358" s="73" t="str">
        <f>IF(OR(F358="",VLOOKUP(F$1,Services!$A$1:$B$19,2,0)="Exclude"),"",IF($D358=1,IF(OR(price_limit="",price_limit="No Limit"),IF(F358="Yes",1,2),IF(SUMIFS(WhatIf!$G:$G,WhatIf!$A:$A,F$1,WhatIf!$B:$B,F358)&lt;=price_limit,IF(F358="Yes",1,2),"")),""))</f>
        <v/>
      </c>
      <c r="AP358" s="73" t="str">
        <f>IF(OR(G358="",VLOOKUP(G$1,Services!$A$1:$B$19,2,0)="Exclude"),"",IF($D358=1,IF(OR(price_limit="",price_limit="No Limit"),IF(G358="Yes",1,2),IF(SUMIFS(WhatIf!$G:$G,WhatIf!$A:$A,G$1,WhatIf!$B:$B,G358)&lt;=price_limit,IF(G358="Yes",1,2),"")),""))</f>
        <v/>
      </c>
      <c r="AQ358" s="73" t="str">
        <f>IF(OR(H358="",VLOOKUP(H$1,Services!$A$1:$B$19,2,0)="Exclude"),"",IF($D358=1,IF(OR(price_limit="",price_limit="No Limit"),IF(H358="Yes",1,2),IF(SUMIFS(WhatIf!$G:$G,WhatIf!$A:$A,H$1,WhatIf!$B:$B,H358)&lt;=price_limit,IF(H358="Yes",1,2),"")),""))</f>
        <v/>
      </c>
      <c r="AR358" s="73" t="str">
        <f>IF(OR(I358="",VLOOKUP(I$1,Services!$A$1:$B$19,2,0)="Exclude"),"",IF($D358=1,IF(OR(price_limit="",price_limit="No Limit"),IF(I358="Yes",1,2),IF(SUMIFS(WhatIf!$G:$G,WhatIf!$A:$A,I$1,WhatIf!$B:$B,I358)&lt;=price_limit,IF(I358="Yes",1,2),"")),""))</f>
        <v/>
      </c>
      <c r="AS358" s="73" t="str">
        <f>IF(OR(J358="",VLOOKUP(J$1,Services!$A$1:$B$19,2,0)="Exclude"),"",IF($D358=1,IF(OR(price_limit="",price_limit="No Limit"),IF(J358="Yes",1,2),IF(SUMIFS(WhatIf!$G:$G,WhatIf!$A:$A,J$1,WhatIf!$B:$B,J358)&lt;=price_limit,IF(J358="Yes",1,2),"")),""))</f>
        <v/>
      </c>
      <c r="AT358" s="73" t="str">
        <f>IF(OR(K358="",VLOOKUP(K$1,Services!$A$1:$B$19,2,0)="Exclude"),"",IF($D358=1,IF(OR(price_limit="",price_limit="No Limit"),IF(K358="Yes",1,2),IF(SUMIFS(WhatIf!$G:$G,WhatIf!$A:$A,K$1,WhatIf!$B:$B,K358)&lt;=price_limit,IF(K358="Yes",1,2),"")),""))</f>
        <v/>
      </c>
      <c r="AU358" s="73" t="str">
        <f>IF(OR(L358="",VLOOKUP(L$1,Services!$A$1:$B$19,2,0)="Exclude"),"",IF($D358=1,IF(OR(price_limit="",price_limit="No Limit"),IF(L358="Yes",1,2),IF(SUMIFS(WhatIf!$G:$G,WhatIf!$A:$A,L$1,WhatIf!$B:$B,L358)&lt;=price_limit,IF(L358="Yes",1,2),"")),""))</f>
        <v/>
      </c>
      <c r="AV358" s="73" t="str">
        <f>IF(OR(M358="",VLOOKUP(M$1,Services!$A$1:$B$19,2,0)="Exclude"),"",IF($D358=1,IF(OR(price_limit="",price_limit="No Limit"),IF(M358="Yes",1,2),IF(SUMIFS(WhatIf!$G:$G,WhatIf!$A:$A,M$1,WhatIf!$B:$B,M358)&lt;=price_limit,IF(M358="Yes",1,2),"")),""))</f>
        <v/>
      </c>
      <c r="AW358" s="73" t="str">
        <f>IF(OR(N358="",VLOOKUP(N$1,Services!$A$1:$B$19,2,0)="Exclude"),"",IF($D358=1,IF(OR(price_limit="",price_limit="No Limit"),IF(N358="Yes",1,2),IF(SUMIFS(WhatIf!$G:$G,WhatIf!$A:$A,N$1,WhatIf!$B:$B,N358)&lt;=price_limit,IF(N358="Yes",1,2),"")),""))</f>
        <v/>
      </c>
      <c r="AX358" s="73" t="str">
        <f>IF(OR(O358="",VLOOKUP(O$1,Services!$A$1:$B$19,2,0)="Exclude"),"",IF($D358=1,IF(OR(price_limit="",price_limit="No Limit"),IF(O358="Yes",1,2),IF(SUMIFS(WhatIf!$G:$G,WhatIf!$A:$A,O$1,WhatIf!$B:$B,O358)&lt;=price_limit,IF(O358="Yes",1,2),"")),""))</f>
        <v/>
      </c>
      <c r="AY358" s="73" t="str">
        <f>IF(OR(P358="",VLOOKUP(P$1,Services!$A$1:$B$19,2,0)="Exclude"),"",IF($D358=1,IF(OR(price_limit="",price_limit="No Limit"),IF(P358="Yes",1,2),IF(SUMIFS(WhatIf!$G:$G,WhatIf!$A:$A,P$1,WhatIf!$B:$B,P358)&lt;=price_limit,IF(P358="Yes",1,2),"")),""))</f>
        <v/>
      </c>
      <c r="AZ358" s="73" t="str">
        <f>IF(OR(Q358="",VLOOKUP(Q$1,Services!$A$1:$B$19,2,0)="Exclude"),"",IF($D358=1,IF(OR(price_limit="",price_limit="No Limit"),IF(Q358="Yes",1,2),IF(SUMIFS(WhatIf!$G:$G,WhatIf!$A:$A,Q$1,WhatIf!$B:$B,Q358)&lt;=price_limit,IF(Q358="Yes",1,2),"")),""))</f>
        <v/>
      </c>
      <c r="BA358" s="73" t="str">
        <f ca="1">IF(OR(R358="",VLOOKUP(R$1,Services!$A$1:$B$19,2,0)="Exclude"),"",IF($D358=1,IF(OR(price_limit="",price_limit="No Limit"),IF(R358="Yes",1,2),IF(SUMIFS(WhatIf!$G:$G,WhatIf!$A:$A,R$1,WhatIf!$B:$B,R358)&lt;=price_limit,IF(R358="Yes",1,2),"")),""))</f>
        <v/>
      </c>
      <c r="BB358" s="73" t="str">
        <f>IF(OR(S358="",VLOOKUP(S$1,Services!$A$1:$B$19,2,0)="Exclude"),"",IF($D358=1,IF(OR(price_limit="",price_limit="No Limit"),IF(S358="Yes",1,2),IF(SUMIFS(WhatIf!$G:$G,WhatIf!$A:$A,S$1,WhatIf!$B:$B,S358)&lt;=price_limit,IF(S358="Yes",1,2),"")),""))</f>
        <v/>
      </c>
      <c r="BC358" s="73" t="str">
        <f>IF(OR(T358="",VLOOKUP(T$1,Services!$A$1:$B$19,2,0)="Exclude"),"",IF($D358=1,IF(OR(price_limit="",price_limit="No Limit"),IF(T358="Yes",1,2),IF(SUMIFS(WhatIf!$G:$G,WhatIf!$A:$A,T$1,WhatIf!$B:$B,T358)&lt;=price_limit,IF(T358="Yes",1,2),"")),""))</f>
        <v/>
      </c>
      <c r="BD358" s="73" t="str">
        <f>IF(OR(U358="",VLOOKUP(U$1,Services!$A$1:$B$19,2,0)="Exclude"),"",IF($D358=1,IF(OR(price_limit="",price_limit="No Limit"),IF(U358="Yes",1,2),IF(SUMIFS(WhatIf!$G:$G,WhatIf!$A:$A,U$1,WhatIf!$B:$B,U358)&lt;=price_limit,IF(U358="Yes",1,2),"")),""))</f>
        <v/>
      </c>
      <c r="BE358" s="3">
        <f t="shared" si="24"/>
        <v>0</v>
      </c>
      <c r="BF358" s="3">
        <f t="shared" si="25"/>
        <v>0</v>
      </c>
      <c r="BG358" s="3">
        <f>IF(MID(highlight_pick,1,1)="#",IF(INDEX(Analysis!$C$7:$E$7,1,VALUE(MID(highlight_pick,2,1)))&lt;&gt;"",IF(INDEX($A358:$BI358,1,MATCH(INDEX(Analysis!$C$7:$E$7,1,VALUE(MID(highlight_pick,2,1))),$1:$1,0))="",0,IF(INDEX($A358:$BI358,1,MATCH(INDEX(Analysis!$C$7:$E$7,1,VALUE(MID(highlight_pick,2,1))),$1:$1,0))="Yes",1,IF(ISNUMBER(SEARCH(INDEX($A358:$BI358,1,MATCH(INDEX(Analysis!$C$7:$E$7,1,VALUE(MID(highlight_pick,2,1))),$1:$1,0)),INDEX(Analysis!$C$9:$E$9,1,VALUE(MID(highlight_pick,2,1))))),2,0))),0),0)</f>
        <v>0</v>
      </c>
      <c r="BH358" s="3">
        <f>IF(MID(highlight_pick,1,1)="#",IF(INDEX(Analysis!$C$10:$E$10,1,VALUE(MID(highlight_pick,2,1)))&lt;&gt;"",IF(INDEX($A358:$BI358,1,MATCH(INDEX(Analysis!$C$10:$E$10,1,VALUE(MID(highlight_pick,2,1))),$1:$1,0))="",0,IF(INDEX($A358:$BI358,1,MATCH(INDEX(Analysis!$C$10:$E$10,1,VALUE(MID(highlight_pick,2,1))),$1:$1,0))="Yes",1,IF(ISNUMBER(SEARCH(INDEX($A358:$BI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row>
    <row r="359" spans="1:61" ht="24.9" x14ac:dyDescent="0.3">
      <c r="A359" s="19" t="s">
        <v>145</v>
      </c>
      <c r="B359" s="4" t="s">
        <v>247</v>
      </c>
      <c r="C359" s="4" t="s">
        <v>215</v>
      </c>
      <c r="D359" s="3" t="str">
        <f t="shared" ca="1" si="22"/>
        <v/>
      </c>
      <c r="F359" s="5" t="s">
        <v>534</v>
      </c>
      <c r="G359" s="5" t="s">
        <v>534</v>
      </c>
      <c r="L359" s="5" t="s">
        <v>1</v>
      </c>
      <c r="M359" s="5" t="s">
        <v>1</v>
      </c>
      <c r="R359" s="5" t="s">
        <v>859</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23"/>
        <v/>
      </c>
      <c r="AN359" s="73" t="str">
        <f>IF(OR(E359="",VLOOKUP(E$1,Services!$A$1:$B$19,2,0)="Exclude"),"",IF($D359=1,IF(OR(price_limit="",price_limit="No Limit"),IF(E359="Yes",1,2),IF(SUMIFS(WhatIf!$G:$G,WhatIf!$A:$A,E$1,WhatIf!$B:$B,E359)&lt;=price_limit,IF(E359="Yes",1,2),"")),""))</f>
        <v/>
      </c>
      <c r="AO359" s="73" t="str">
        <f ca="1">IF(OR(F359="",VLOOKUP(F$1,Services!$A$1:$B$19,2,0)="Exclude"),"",IF($D359=1,IF(OR(price_limit="",price_limit="No Limit"),IF(F359="Yes",1,2),IF(SUMIFS(WhatIf!$G:$G,WhatIf!$A:$A,F$1,WhatIf!$B:$B,F359)&lt;=price_limit,IF(F359="Yes",1,2),"")),""))</f>
        <v/>
      </c>
      <c r="AP359" s="73" t="str">
        <f ca="1">IF(OR(G359="",VLOOKUP(G$1,Services!$A$1:$B$19,2,0)="Exclude"),"",IF($D359=1,IF(OR(price_limit="",price_limit="No Limit"),IF(G359="Yes",1,2),IF(SUMIFS(WhatIf!$G:$G,WhatIf!$A:$A,G$1,WhatIf!$B:$B,G359)&lt;=price_limit,IF(G359="Yes",1,2),"")),""))</f>
        <v/>
      </c>
      <c r="AQ359" s="73" t="str">
        <f>IF(OR(H359="",VLOOKUP(H$1,Services!$A$1:$B$19,2,0)="Exclude"),"",IF($D359=1,IF(OR(price_limit="",price_limit="No Limit"),IF(H359="Yes",1,2),IF(SUMIFS(WhatIf!$G:$G,WhatIf!$A:$A,H$1,WhatIf!$B:$B,H359)&lt;=price_limit,IF(H359="Yes",1,2),"")),""))</f>
        <v/>
      </c>
      <c r="AR359" s="73" t="str">
        <f>IF(OR(I359="",VLOOKUP(I$1,Services!$A$1:$B$19,2,0)="Exclude"),"",IF($D359=1,IF(OR(price_limit="",price_limit="No Limit"),IF(I359="Yes",1,2),IF(SUMIFS(WhatIf!$G:$G,WhatIf!$A:$A,I$1,WhatIf!$B:$B,I359)&lt;=price_limit,IF(I359="Yes",1,2),"")),""))</f>
        <v/>
      </c>
      <c r="AS359" s="73" t="str">
        <f>IF(OR(J359="",VLOOKUP(J$1,Services!$A$1:$B$19,2,0)="Exclude"),"",IF($D359=1,IF(OR(price_limit="",price_limit="No Limit"),IF(J359="Yes",1,2),IF(SUMIFS(WhatIf!$G:$G,WhatIf!$A:$A,J$1,WhatIf!$B:$B,J359)&lt;=price_limit,IF(J359="Yes",1,2),"")),""))</f>
        <v/>
      </c>
      <c r="AT359" s="73" t="str">
        <f>IF(OR(K359="",VLOOKUP(K$1,Services!$A$1:$B$19,2,0)="Exclude"),"",IF($D359=1,IF(OR(price_limit="",price_limit="No Limit"),IF(K359="Yes",1,2),IF(SUMIFS(WhatIf!$G:$G,WhatIf!$A:$A,K$1,WhatIf!$B:$B,K359)&lt;=price_limit,IF(K359="Yes",1,2),"")),""))</f>
        <v/>
      </c>
      <c r="AU359" s="73" t="str">
        <f ca="1">IF(OR(L359="",VLOOKUP(L$1,Services!$A$1:$B$19,2,0)="Exclude"),"",IF($D359=1,IF(OR(price_limit="",price_limit="No Limit"),IF(L359="Yes",1,2),IF(SUMIFS(WhatIf!$G:$G,WhatIf!$A:$A,L$1,WhatIf!$B:$B,L359)&lt;=price_limit,IF(L359="Yes",1,2),"")),""))</f>
        <v/>
      </c>
      <c r="AV359" s="73" t="str">
        <f ca="1">IF(OR(M359="",VLOOKUP(M$1,Services!$A$1:$B$19,2,0)="Exclude"),"",IF($D359=1,IF(OR(price_limit="",price_limit="No Limit"),IF(M359="Yes",1,2),IF(SUMIFS(WhatIf!$G:$G,WhatIf!$A:$A,M$1,WhatIf!$B:$B,M359)&lt;=price_limit,IF(M359="Yes",1,2),"")),""))</f>
        <v/>
      </c>
      <c r="AW359" s="73" t="str">
        <f>IF(OR(N359="",VLOOKUP(N$1,Services!$A$1:$B$19,2,0)="Exclude"),"",IF($D359=1,IF(OR(price_limit="",price_limit="No Limit"),IF(N359="Yes",1,2),IF(SUMIFS(WhatIf!$G:$G,WhatIf!$A:$A,N$1,WhatIf!$B:$B,N359)&lt;=price_limit,IF(N359="Yes",1,2),"")),""))</f>
        <v/>
      </c>
      <c r="AX359" s="73" t="str">
        <f>IF(OR(O359="",VLOOKUP(O$1,Services!$A$1:$B$19,2,0)="Exclude"),"",IF($D359=1,IF(OR(price_limit="",price_limit="No Limit"),IF(O359="Yes",1,2),IF(SUMIFS(WhatIf!$G:$G,WhatIf!$A:$A,O$1,WhatIf!$B:$B,O359)&lt;=price_limit,IF(O359="Yes",1,2),"")),""))</f>
        <v/>
      </c>
      <c r="AY359" s="73" t="str">
        <f>IF(OR(P359="",VLOOKUP(P$1,Services!$A$1:$B$19,2,0)="Exclude"),"",IF($D359=1,IF(OR(price_limit="",price_limit="No Limit"),IF(P359="Yes",1,2),IF(SUMIFS(WhatIf!$G:$G,WhatIf!$A:$A,P$1,WhatIf!$B:$B,P359)&lt;=price_limit,IF(P359="Yes",1,2),"")),""))</f>
        <v/>
      </c>
      <c r="AZ359" s="73" t="str">
        <f>IF(OR(Q359="",VLOOKUP(Q$1,Services!$A$1:$B$19,2,0)="Exclude"),"",IF($D359=1,IF(OR(price_limit="",price_limit="No Limit"),IF(Q359="Yes",1,2),IF(SUMIFS(WhatIf!$G:$G,WhatIf!$A:$A,Q$1,WhatIf!$B:$B,Q359)&lt;=price_limit,IF(Q359="Yes",1,2),"")),""))</f>
        <v/>
      </c>
      <c r="BA359" s="73" t="str">
        <f ca="1">IF(OR(R359="",VLOOKUP(R$1,Services!$A$1:$B$19,2,0)="Exclude"),"",IF($D359=1,IF(OR(price_limit="",price_limit="No Limit"),IF(R359="Yes",1,2),IF(SUMIFS(WhatIf!$G:$G,WhatIf!$A:$A,R$1,WhatIf!$B:$B,R359)&lt;=price_limit,IF(R359="Yes",1,2),"")),""))</f>
        <v/>
      </c>
      <c r="BB359" s="73" t="str">
        <f>IF(OR(S359="",VLOOKUP(S$1,Services!$A$1:$B$19,2,0)="Exclude"),"",IF($D359=1,IF(OR(price_limit="",price_limit="No Limit"),IF(S359="Yes",1,2),IF(SUMIFS(WhatIf!$G:$G,WhatIf!$A:$A,S$1,WhatIf!$B:$B,S359)&lt;=price_limit,IF(S359="Yes",1,2),"")),""))</f>
        <v/>
      </c>
      <c r="BC359" s="73" t="str">
        <f>IF(OR(T359="",VLOOKUP(T$1,Services!$A$1:$B$19,2,0)="Exclude"),"",IF($D359=1,IF(OR(price_limit="",price_limit="No Limit"),IF(T359="Yes",1,2),IF(SUMIFS(WhatIf!$G:$G,WhatIf!$A:$A,T$1,WhatIf!$B:$B,T359)&lt;=price_limit,IF(T359="Yes",1,2),"")),""))</f>
        <v/>
      </c>
      <c r="BD359" s="73" t="str">
        <f>IF(OR(U359="",VLOOKUP(U$1,Services!$A$1:$B$19,2,0)="Exclude"),"",IF($D359=1,IF(OR(price_limit="",price_limit="No Limit"),IF(U359="Yes",1,2),IF(SUMIFS(WhatIf!$G:$G,WhatIf!$A:$A,U$1,WhatIf!$B:$B,U359)&lt;=price_limit,IF(U359="Yes",1,2),"")),""))</f>
        <v/>
      </c>
      <c r="BE359" s="3">
        <f t="shared" si="24"/>
        <v>0</v>
      </c>
      <c r="BF359" s="3">
        <f t="shared" si="25"/>
        <v>0</v>
      </c>
      <c r="BG359" s="3">
        <f>IF(MID(highlight_pick,1,1)="#",IF(INDEX(Analysis!$C$7:$E$7,1,VALUE(MID(highlight_pick,2,1)))&lt;&gt;"",IF(INDEX($A359:$BI359,1,MATCH(INDEX(Analysis!$C$7:$E$7,1,VALUE(MID(highlight_pick,2,1))),$1:$1,0))="",0,IF(INDEX($A359:$BI359,1,MATCH(INDEX(Analysis!$C$7:$E$7,1,VALUE(MID(highlight_pick,2,1))),$1:$1,0))="Yes",1,IF(ISNUMBER(SEARCH(INDEX($A359:$BI359,1,MATCH(INDEX(Analysis!$C$7:$E$7,1,VALUE(MID(highlight_pick,2,1))),$1:$1,0)),INDEX(Analysis!$C$9:$E$9,1,VALUE(MID(highlight_pick,2,1))))),2,0))),0),0)</f>
        <v>0</v>
      </c>
      <c r="BH359" s="3">
        <f>IF(MID(highlight_pick,1,1)="#",IF(INDEX(Analysis!$C$10:$E$10,1,VALUE(MID(highlight_pick,2,1)))&lt;&gt;"",IF(INDEX($A359:$BI359,1,MATCH(INDEX(Analysis!$C$10:$E$10,1,VALUE(MID(highlight_pick,2,1))),$1:$1,0))="",0,IF(INDEX($A359:$BI359,1,MATCH(INDEX(Analysis!$C$10:$E$10,1,VALUE(MID(highlight_pick,2,1))),$1:$1,0))="Yes",1,IF(ISNUMBER(SEARCH(INDEX($A359:$BI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row>
    <row r="360" spans="1:61" ht="24.9" x14ac:dyDescent="0.3">
      <c r="A360" s="19" t="s">
        <v>764</v>
      </c>
      <c r="B360" s="4" t="s">
        <v>247</v>
      </c>
      <c r="C360" s="4" t="s">
        <v>480</v>
      </c>
      <c r="D360" s="3" t="str">
        <f t="shared" ca="1" si="22"/>
        <v/>
      </c>
      <c r="Q360" s="5" t="s">
        <v>215</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23"/>
        <v/>
      </c>
      <c r="AN360" s="73" t="str">
        <f>IF(OR(E360="",VLOOKUP(E$1,Services!$A$1:$B$19,2,0)="Exclude"),"",IF($D360=1,IF(OR(price_limit="",price_limit="No Limit"),IF(E360="Yes",1,2),IF(SUMIFS(WhatIf!$G:$G,WhatIf!$A:$A,E$1,WhatIf!$B:$B,E360)&lt;=price_limit,IF(E360="Yes",1,2),"")),""))</f>
        <v/>
      </c>
      <c r="AO360" s="73" t="str">
        <f>IF(OR(F360="",VLOOKUP(F$1,Services!$A$1:$B$19,2,0)="Exclude"),"",IF($D360=1,IF(OR(price_limit="",price_limit="No Limit"),IF(F360="Yes",1,2),IF(SUMIFS(WhatIf!$G:$G,WhatIf!$A:$A,F$1,WhatIf!$B:$B,F360)&lt;=price_limit,IF(F360="Yes",1,2),"")),""))</f>
        <v/>
      </c>
      <c r="AP360" s="73" t="str">
        <f>IF(OR(G360="",VLOOKUP(G$1,Services!$A$1:$B$19,2,0)="Exclude"),"",IF($D360=1,IF(OR(price_limit="",price_limit="No Limit"),IF(G360="Yes",1,2),IF(SUMIFS(WhatIf!$G:$G,WhatIf!$A:$A,G$1,WhatIf!$B:$B,G360)&lt;=price_limit,IF(G360="Yes",1,2),"")),""))</f>
        <v/>
      </c>
      <c r="AQ360" s="73" t="str">
        <f>IF(OR(H360="",VLOOKUP(H$1,Services!$A$1:$B$19,2,0)="Exclude"),"",IF($D360=1,IF(OR(price_limit="",price_limit="No Limit"),IF(H360="Yes",1,2),IF(SUMIFS(WhatIf!$G:$G,WhatIf!$A:$A,H$1,WhatIf!$B:$B,H360)&lt;=price_limit,IF(H360="Yes",1,2),"")),""))</f>
        <v/>
      </c>
      <c r="AR360" s="73" t="str">
        <f>IF(OR(I360="",VLOOKUP(I$1,Services!$A$1:$B$19,2,0)="Exclude"),"",IF($D360=1,IF(OR(price_limit="",price_limit="No Limit"),IF(I360="Yes",1,2),IF(SUMIFS(WhatIf!$G:$G,WhatIf!$A:$A,I$1,WhatIf!$B:$B,I360)&lt;=price_limit,IF(I360="Yes",1,2),"")),""))</f>
        <v/>
      </c>
      <c r="AS360" s="73" t="str">
        <f>IF(OR(J360="",VLOOKUP(J$1,Services!$A$1:$B$19,2,0)="Exclude"),"",IF($D360=1,IF(OR(price_limit="",price_limit="No Limit"),IF(J360="Yes",1,2),IF(SUMIFS(WhatIf!$G:$G,WhatIf!$A:$A,J$1,WhatIf!$B:$B,J360)&lt;=price_limit,IF(J360="Yes",1,2),"")),""))</f>
        <v/>
      </c>
      <c r="AT360" s="73" t="str">
        <f>IF(OR(K360="",VLOOKUP(K$1,Services!$A$1:$B$19,2,0)="Exclude"),"",IF($D360=1,IF(OR(price_limit="",price_limit="No Limit"),IF(K360="Yes",1,2),IF(SUMIFS(WhatIf!$G:$G,WhatIf!$A:$A,K$1,WhatIf!$B:$B,K360)&lt;=price_limit,IF(K360="Yes",1,2),"")),""))</f>
        <v/>
      </c>
      <c r="AU360" s="73" t="str">
        <f>IF(OR(L360="",VLOOKUP(L$1,Services!$A$1:$B$19,2,0)="Exclude"),"",IF($D360=1,IF(OR(price_limit="",price_limit="No Limit"),IF(L360="Yes",1,2),IF(SUMIFS(WhatIf!$G:$G,WhatIf!$A:$A,L$1,WhatIf!$B:$B,L360)&lt;=price_limit,IF(L360="Yes",1,2),"")),""))</f>
        <v/>
      </c>
      <c r="AV360" s="73" t="str">
        <f>IF(OR(M360="",VLOOKUP(M$1,Services!$A$1:$B$19,2,0)="Exclude"),"",IF($D360=1,IF(OR(price_limit="",price_limit="No Limit"),IF(M360="Yes",1,2),IF(SUMIFS(WhatIf!$G:$G,WhatIf!$A:$A,M$1,WhatIf!$B:$B,M360)&lt;=price_limit,IF(M360="Yes",1,2),"")),""))</f>
        <v/>
      </c>
      <c r="AW360" s="73" t="str">
        <f>IF(OR(N360="",VLOOKUP(N$1,Services!$A$1:$B$19,2,0)="Exclude"),"",IF($D360=1,IF(OR(price_limit="",price_limit="No Limit"),IF(N360="Yes",1,2),IF(SUMIFS(WhatIf!$G:$G,WhatIf!$A:$A,N$1,WhatIf!$B:$B,N360)&lt;=price_limit,IF(N360="Yes",1,2),"")),""))</f>
        <v/>
      </c>
      <c r="AX360" s="73" t="str">
        <f>IF(OR(O360="",VLOOKUP(O$1,Services!$A$1:$B$19,2,0)="Exclude"),"",IF($D360=1,IF(OR(price_limit="",price_limit="No Limit"),IF(O360="Yes",1,2),IF(SUMIFS(WhatIf!$G:$G,WhatIf!$A:$A,O$1,WhatIf!$B:$B,O360)&lt;=price_limit,IF(O360="Yes",1,2),"")),""))</f>
        <v/>
      </c>
      <c r="AY360" s="73" t="str">
        <f>IF(OR(P360="",VLOOKUP(P$1,Services!$A$1:$B$19,2,0)="Exclude"),"",IF($D360=1,IF(OR(price_limit="",price_limit="No Limit"),IF(P360="Yes",1,2),IF(SUMIFS(WhatIf!$G:$G,WhatIf!$A:$A,P$1,WhatIf!$B:$B,P360)&lt;=price_limit,IF(P360="Yes",1,2),"")),""))</f>
        <v/>
      </c>
      <c r="AZ360" s="73" t="str">
        <f ca="1">IF(OR(Q360="",VLOOKUP(Q$1,Services!$A$1:$B$19,2,0)="Exclude"),"",IF($D360=1,IF(OR(price_limit="",price_limit="No Limit"),IF(Q360="Yes",1,2),IF(SUMIFS(WhatIf!$G:$G,WhatIf!$A:$A,Q$1,WhatIf!$B:$B,Q360)&lt;=price_limit,IF(Q360="Yes",1,2),"")),""))</f>
        <v/>
      </c>
      <c r="BA360" s="73" t="str">
        <f>IF(OR(R360="",VLOOKUP(R$1,Services!$A$1:$B$19,2,0)="Exclude"),"",IF($D360=1,IF(OR(price_limit="",price_limit="No Limit"),IF(R360="Yes",1,2),IF(SUMIFS(WhatIf!$G:$G,WhatIf!$A:$A,R$1,WhatIf!$B:$B,R360)&lt;=price_limit,IF(R360="Yes",1,2),"")),""))</f>
        <v/>
      </c>
      <c r="BB360" s="73" t="str">
        <f>IF(OR(S360="",VLOOKUP(S$1,Services!$A$1:$B$19,2,0)="Exclude"),"",IF($D360=1,IF(OR(price_limit="",price_limit="No Limit"),IF(S360="Yes",1,2),IF(SUMIFS(WhatIf!$G:$G,WhatIf!$A:$A,S$1,WhatIf!$B:$B,S360)&lt;=price_limit,IF(S360="Yes",1,2),"")),""))</f>
        <v/>
      </c>
      <c r="BC360" s="73" t="str">
        <f>IF(OR(T360="",VLOOKUP(T$1,Services!$A$1:$B$19,2,0)="Exclude"),"",IF($D360=1,IF(OR(price_limit="",price_limit="No Limit"),IF(T360="Yes",1,2),IF(SUMIFS(WhatIf!$G:$G,WhatIf!$A:$A,T$1,WhatIf!$B:$B,T360)&lt;=price_limit,IF(T360="Yes",1,2),"")),""))</f>
        <v/>
      </c>
      <c r="BD360" s="73" t="str">
        <f>IF(OR(U360="",VLOOKUP(U$1,Services!$A$1:$B$19,2,0)="Exclude"),"",IF($D360=1,IF(OR(price_limit="",price_limit="No Limit"),IF(U360="Yes",1,2),IF(SUMIFS(WhatIf!$G:$G,WhatIf!$A:$A,U$1,WhatIf!$B:$B,U360)&lt;=price_limit,IF(U360="Yes",1,2),"")),""))</f>
        <v/>
      </c>
      <c r="BE360" s="3">
        <f t="shared" si="24"/>
        <v>0</v>
      </c>
      <c r="BF360" s="3">
        <f t="shared" si="25"/>
        <v>0</v>
      </c>
      <c r="BG360" s="3">
        <f>IF(MID(highlight_pick,1,1)="#",IF(INDEX(Analysis!$C$7:$E$7,1,VALUE(MID(highlight_pick,2,1)))&lt;&gt;"",IF(INDEX($A360:$BI360,1,MATCH(INDEX(Analysis!$C$7:$E$7,1,VALUE(MID(highlight_pick,2,1))),$1:$1,0))="",0,IF(INDEX($A360:$BI360,1,MATCH(INDEX(Analysis!$C$7:$E$7,1,VALUE(MID(highlight_pick,2,1))),$1:$1,0))="Yes",1,IF(ISNUMBER(SEARCH(INDEX($A360:$BI360,1,MATCH(INDEX(Analysis!$C$7:$E$7,1,VALUE(MID(highlight_pick,2,1))),$1:$1,0)),INDEX(Analysis!$C$9:$E$9,1,VALUE(MID(highlight_pick,2,1))))),2,0))),0),0)</f>
        <v>0</v>
      </c>
      <c r="BH360" s="3">
        <f>IF(MID(highlight_pick,1,1)="#",IF(INDEX(Analysis!$C$10:$E$10,1,VALUE(MID(highlight_pick,2,1)))&lt;&gt;"",IF(INDEX($A360:$BI360,1,MATCH(INDEX(Analysis!$C$10:$E$10,1,VALUE(MID(highlight_pick,2,1))),$1:$1,0))="",0,IF(INDEX($A360:$BI360,1,MATCH(INDEX(Analysis!$C$10:$E$10,1,VALUE(MID(highlight_pick,2,1))),$1:$1,0))="Yes",1,IF(ISNUMBER(SEARCH(INDEX($A360:$BI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row>
    <row r="361" spans="1:61" x14ac:dyDescent="0.3">
      <c r="A361" s="19" t="s">
        <v>146</v>
      </c>
      <c r="B361" s="4" t="s">
        <v>247</v>
      </c>
      <c r="C361" s="4" t="s">
        <v>215</v>
      </c>
      <c r="D361" s="3" t="str">
        <f t="shared" ca="1" si="22"/>
        <v/>
      </c>
      <c r="F361" s="5" t="s">
        <v>1</v>
      </c>
      <c r="G361" s="5" t="s">
        <v>1</v>
      </c>
      <c r="Q361" s="5" t="s">
        <v>318</v>
      </c>
      <c r="R361" s="5" t="s">
        <v>856</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23"/>
        <v/>
      </c>
      <c r="AN361" s="73" t="str">
        <f>IF(OR(E361="",VLOOKUP(E$1,Services!$A$1:$B$19,2,0)="Exclude"),"",IF($D361=1,IF(OR(price_limit="",price_limit="No Limit"),IF(E361="Yes",1,2),IF(SUMIFS(WhatIf!$G:$G,WhatIf!$A:$A,E$1,WhatIf!$B:$B,E361)&lt;=price_limit,IF(E361="Yes",1,2),"")),""))</f>
        <v/>
      </c>
      <c r="AO361" s="73" t="str">
        <f ca="1">IF(OR(F361="",VLOOKUP(F$1,Services!$A$1:$B$19,2,0)="Exclude"),"",IF($D361=1,IF(OR(price_limit="",price_limit="No Limit"),IF(F361="Yes",1,2),IF(SUMIFS(WhatIf!$G:$G,WhatIf!$A:$A,F$1,WhatIf!$B:$B,F361)&lt;=price_limit,IF(F361="Yes",1,2),"")),""))</f>
        <v/>
      </c>
      <c r="AP361" s="73" t="str">
        <f ca="1">IF(OR(G361="",VLOOKUP(G$1,Services!$A$1:$B$19,2,0)="Exclude"),"",IF($D361=1,IF(OR(price_limit="",price_limit="No Limit"),IF(G361="Yes",1,2),IF(SUMIFS(WhatIf!$G:$G,WhatIf!$A:$A,G$1,WhatIf!$B:$B,G361)&lt;=price_limit,IF(G361="Yes",1,2),"")),""))</f>
        <v/>
      </c>
      <c r="AQ361" s="73" t="str">
        <f>IF(OR(H361="",VLOOKUP(H$1,Services!$A$1:$B$19,2,0)="Exclude"),"",IF($D361=1,IF(OR(price_limit="",price_limit="No Limit"),IF(H361="Yes",1,2),IF(SUMIFS(WhatIf!$G:$G,WhatIf!$A:$A,H$1,WhatIf!$B:$B,H361)&lt;=price_limit,IF(H361="Yes",1,2),"")),""))</f>
        <v/>
      </c>
      <c r="AR361" s="73" t="str">
        <f>IF(OR(I361="",VLOOKUP(I$1,Services!$A$1:$B$19,2,0)="Exclude"),"",IF($D361=1,IF(OR(price_limit="",price_limit="No Limit"),IF(I361="Yes",1,2),IF(SUMIFS(WhatIf!$G:$G,WhatIf!$A:$A,I$1,WhatIf!$B:$B,I361)&lt;=price_limit,IF(I361="Yes",1,2),"")),""))</f>
        <v/>
      </c>
      <c r="AS361" s="73" t="str">
        <f>IF(OR(J361="",VLOOKUP(J$1,Services!$A$1:$B$19,2,0)="Exclude"),"",IF($D361=1,IF(OR(price_limit="",price_limit="No Limit"),IF(J361="Yes",1,2),IF(SUMIFS(WhatIf!$G:$G,WhatIf!$A:$A,J$1,WhatIf!$B:$B,J361)&lt;=price_limit,IF(J361="Yes",1,2),"")),""))</f>
        <v/>
      </c>
      <c r="AT361" s="73" t="str">
        <f>IF(OR(K361="",VLOOKUP(K$1,Services!$A$1:$B$19,2,0)="Exclude"),"",IF($D361=1,IF(OR(price_limit="",price_limit="No Limit"),IF(K361="Yes",1,2),IF(SUMIFS(WhatIf!$G:$G,WhatIf!$A:$A,K$1,WhatIf!$B:$B,K361)&lt;=price_limit,IF(K361="Yes",1,2),"")),""))</f>
        <v/>
      </c>
      <c r="AU361" s="73" t="str">
        <f>IF(OR(L361="",VLOOKUP(L$1,Services!$A$1:$B$19,2,0)="Exclude"),"",IF($D361=1,IF(OR(price_limit="",price_limit="No Limit"),IF(L361="Yes",1,2),IF(SUMIFS(WhatIf!$G:$G,WhatIf!$A:$A,L$1,WhatIf!$B:$B,L361)&lt;=price_limit,IF(L361="Yes",1,2),"")),""))</f>
        <v/>
      </c>
      <c r="AV361" s="73" t="str">
        <f>IF(OR(M361="",VLOOKUP(M$1,Services!$A$1:$B$19,2,0)="Exclude"),"",IF($D361=1,IF(OR(price_limit="",price_limit="No Limit"),IF(M361="Yes",1,2),IF(SUMIFS(WhatIf!$G:$G,WhatIf!$A:$A,M$1,WhatIf!$B:$B,M361)&lt;=price_limit,IF(M361="Yes",1,2),"")),""))</f>
        <v/>
      </c>
      <c r="AW361" s="73" t="str">
        <f>IF(OR(N361="",VLOOKUP(N$1,Services!$A$1:$B$19,2,0)="Exclude"),"",IF($D361=1,IF(OR(price_limit="",price_limit="No Limit"),IF(N361="Yes",1,2),IF(SUMIFS(WhatIf!$G:$G,WhatIf!$A:$A,N$1,WhatIf!$B:$B,N361)&lt;=price_limit,IF(N361="Yes",1,2),"")),""))</f>
        <v/>
      </c>
      <c r="AX361" s="73" t="str">
        <f>IF(OR(O361="",VLOOKUP(O$1,Services!$A$1:$B$19,2,0)="Exclude"),"",IF($D361=1,IF(OR(price_limit="",price_limit="No Limit"),IF(O361="Yes",1,2),IF(SUMIFS(WhatIf!$G:$G,WhatIf!$A:$A,O$1,WhatIf!$B:$B,O361)&lt;=price_limit,IF(O361="Yes",1,2),"")),""))</f>
        <v/>
      </c>
      <c r="AY361" s="73" t="str">
        <f>IF(OR(P361="",VLOOKUP(P$1,Services!$A$1:$B$19,2,0)="Exclude"),"",IF($D361=1,IF(OR(price_limit="",price_limit="No Limit"),IF(P361="Yes",1,2),IF(SUMIFS(WhatIf!$G:$G,WhatIf!$A:$A,P$1,WhatIf!$B:$B,P361)&lt;=price_limit,IF(P361="Yes",1,2),"")),""))</f>
        <v/>
      </c>
      <c r="AZ361" s="73" t="str">
        <f ca="1">IF(OR(Q361="",VLOOKUP(Q$1,Services!$A$1:$B$19,2,0)="Exclude"),"",IF($D361=1,IF(OR(price_limit="",price_limit="No Limit"),IF(Q361="Yes",1,2),IF(SUMIFS(WhatIf!$G:$G,WhatIf!$A:$A,Q$1,WhatIf!$B:$B,Q361)&lt;=price_limit,IF(Q361="Yes",1,2),"")),""))</f>
        <v/>
      </c>
      <c r="BA361" s="73" t="str">
        <f ca="1">IF(OR(R361="",VLOOKUP(R$1,Services!$A$1:$B$19,2,0)="Exclude"),"",IF($D361=1,IF(OR(price_limit="",price_limit="No Limit"),IF(R361="Yes",1,2),IF(SUMIFS(WhatIf!$G:$G,WhatIf!$A:$A,R$1,WhatIf!$B:$B,R361)&lt;=price_limit,IF(R361="Yes",1,2),"")),""))</f>
        <v/>
      </c>
      <c r="BB361" s="73" t="str">
        <f>IF(OR(S361="",VLOOKUP(S$1,Services!$A$1:$B$19,2,0)="Exclude"),"",IF($D361=1,IF(OR(price_limit="",price_limit="No Limit"),IF(S361="Yes",1,2),IF(SUMIFS(WhatIf!$G:$G,WhatIf!$A:$A,S$1,WhatIf!$B:$B,S361)&lt;=price_limit,IF(S361="Yes",1,2),"")),""))</f>
        <v/>
      </c>
      <c r="BC361" s="73" t="str">
        <f>IF(OR(T361="",VLOOKUP(T$1,Services!$A$1:$B$19,2,0)="Exclude"),"",IF($D361=1,IF(OR(price_limit="",price_limit="No Limit"),IF(T361="Yes",1,2),IF(SUMIFS(WhatIf!$G:$G,WhatIf!$A:$A,T$1,WhatIf!$B:$B,T361)&lt;=price_limit,IF(T361="Yes",1,2),"")),""))</f>
        <v/>
      </c>
      <c r="BD361" s="73" t="str">
        <f>IF(OR(U361="",VLOOKUP(U$1,Services!$A$1:$B$19,2,0)="Exclude"),"",IF($D361=1,IF(OR(price_limit="",price_limit="No Limit"),IF(U361="Yes",1,2),IF(SUMIFS(WhatIf!$G:$G,WhatIf!$A:$A,U$1,WhatIf!$B:$B,U361)&lt;=price_limit,IF(U361="Yes",1,2),"")),""))</f>
        <v/>
      </c>
      <c r="BE361" s="3">
        <f t="shared" si="24"/>
        <v>0</v>
      </c>
      <c r="BF361" s="3">
        <f t="shared" si="25"/>
        <v>0</v>
      </c>
      <c r="BG361" s="3">
        <f>IF(MID(highlight_pick,1,1)="#",IF(INDEX(Analysis!$C$7:$E$7,1,VALUE(MID(highlight_pick,2,1)))&lt;&gt;"",IF(INDEX($A361:$BI361,1,MATCH(INDEX(Analysis!$C$7:$E$7,1,VALUE(MID(highlight_pick,2,1))),$1:$1,0))="",0,IF(INDEX($A361:$BI361,1,MATCH(INDEX(Analysis!$C$7:$E$7,1,VALUE(MID(highlight_pick,2,1))),$1:$1,0))="Yes",1,IF(ISNUMBER(SEARCH(INDEX($A361:$BI361,1,MATCH(INDEX(Analysis!$C$7:$E$7,1,VALUE(MID(highlight_pick,2,1))),$1:$1,0)),INDEX(Analysis!$C$9:$E$9,1,VALUE(MID(highlight_pick,2,1))))),2,0))),0),0)</f>
        <v>0</v>
      </c>
      <c r="BH361" s="3">
        <f>IF(MID(highlight_pick,1,1)="#",IF(INDEX(Analysis!$C$10:$E$10,1,VALUE(MID(highlight_pick,2,1)))&lt;&gt;"",IF(INDEX($A361:$BI361,1,MATCH(INDEX(Analysis!$C$10:$E$10,1,VALUE(MID(highlight_pick,2,1))),$1:$1,0))="",0,IF(INDEX($A361:$BI361,1,MATCH(INDEX(Analysis!$C$10:$E$10,1,VALUE(MID(highlight_pick,2,1))),$1:$1,0))="Yes",1,IF(ISNUMBER(SEARCH(INDEX($A361:$BI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row>
    <row r="362" spans="1:61" ht="24.9" x14ac:dyDescent="0.3">
      <c r="A362" s="19" t="s">
        <v>379</v>
      </c>
      <c r="B362" s="4" t="s">
        <v>247</v>
      </c>
      <c r="C362" s="4" t="s">
        <v>215</v>
      </c>
      <c r="D362" s="3" t="str">
        <f t="shared" ca="1" si="22"/>
        <v/>
      </c>
      <c r="F362" s="5" t="s">
        <v>528</v>
      </c>
      <c r="G362" s="5" t="s">
        <v>528</v>
      </c>
      <c r="Q362" s="5" t="s">
        <v>215</v>
      </c>
      <c r="R362" s="5" t="s">
        <v>856</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23"/>
        <v/>
      </c>
      <c r="AN362" s="73" t="str">
        <f>IF(OR(E362="",VLOOKUP(E$1,Services!$A$1:$B$19,2,0)="Exclude"),"",IF($D362=1,IF(OR(price_limit="",price_limit="No Limit"),IF(E362="Yes",1,2),IF(SUMIFS(WhatIf!$G:$G,WhatIf!$A:$A,E$1,WhatIf!$B:$B,E362)&lt;=price_limit,IF(E362="Yes",1,2),"")),""))</f>
        <v/>
      </c>
      <c r="AO362" s="73" t="str">
        <f ca="1">IF(OR(F362="",VLOOKUP(F$1,Services!$A$1:$B$19,2,0)="Exclude"),"",IF($D362=1,IF(OR(price_limit="",price_limit="No Limit"),IF(F362="Yes",1,2),IF(SUMIFS(WhatIf!$G:$G,WhatIf!$A:$A,F$1,WhatIf!$B:$B,F362)&lt;=price_limit,IF(F362="Yes",1,2),"")),""))</f>
        <v/>
      </c>
      <c r="AP362" s="73" t="str">
        <f ca="1">IF(OR(G362="",VLOOKUP(G$1,Services!$A$1:$B$19,2,0)="Exclude"),"",IF($D362=1,IF(OR(price_limit="",price_limit="No Limit"),IF(G362="Yes",1,2),IF(SUMIFS(WhatIf!$G:$G,WhatIf!$A:$A,G$1,WhatIf!$B:$B,G362)&lt;=price_limit,IF(G362="Yes",1,2),"")),""))</f>
        <v/>
      </c>
      <c r="AQ362" s="73" t="str">
        <f>IF(OR(H362="",VLOOKUP(H$1,Services!$A$1:$B$19,2,0)="Exclude"),"",IF($D362=1,IF(OR(price_limit="",price_limit="No Limit"),IF(H362="Yes",1,2),IF(SUMIFS(WhatIf!$G:$G,WhatIf!$A:$A,H$1,WhatIf!$B:$B,H362)&lt;=price_limit,IF(H362="Yes",1,2),"")),""))</f>
        <v/>
      </c>
      <c r="AR362" s="73" t="str">
        <f>IF(OR(I362="",VLOOKUP(I$1,Services!$A$1:$B$19,2,0)="Exclude"),"",IF($D362=1,IF(OR(price_limit="",price_limit="No Limit"),IF(I362="Yes",1,2),IF(SUMIFS(WhatIf!$G:$G,WhatIf!$A:$A,I$1,WhatIf!$B:$B,I362)&lt;=price_limit,IF(I362="Yes",1,2),"")),""))</f>
        <v/>
      </c>
      <c r="AS362" s="73" t="str">
        <f>IF(OR(J362="",VLOOKUP(J$1,Services!$A$1:$B$19,2,0)="Exclude"),"",IF($D362=1,IF(OR(price_limit="",price_limit="No Limit"),IF(J362="Yes",1,2),IF(SUMIFS(WhatIf!$G:$G,WhatIf!$A:$A,J$1,WhatIf!$B:$B,J362)&lt;=price_limit,IF(J362="Yes",1,2),"")),""))</f>
        <v/>
      </c>
      <c r="AT362" s="73" t="str">
        <f>IF(OR(K362="",VLOOKUP(K$1,Services!$A$1:$B$19,2,0)="Exclude"),"",IF($D362=1,IF(OR(price_limit="",price_limit="No Limit"),IF(K362="Yes",1,2),IF(SUMIFS(WhatIf!$G:$G,WhatIf!$A:$A,K$1,WhatIf!$B:$B,K362)&lt;=price_limit,IF(K362="Yes",1,2),"")),""))</f>
        <v/>
      </c>
      <c r="AU362" s="73" t="str">
        <f>IF(OR(L362="",VLOOKUP(L$1,Services!$A$1:$B$19,2,0)="Exclude"),"",IF($D362=1,IF(OR(price_limit="",price_limit="No Limit"),IF(L362="Yes",1,2),IF(SUMIFS(WhatIf!$G:$G,WhatIf!$A:$A,L$1,WhatIf!$B:$B,L362)&lt;=price_limit,IF(L362="Yes",1,2),"")),""))</f>
        <v/>
      </c>
      <c r="AV362" s="73" t="str">
        <f>IF(OR(M362="",VLOOKUP(M$1,Services!$A$1:$B$19,2,0)="Exclude"),"",IF($D362=1,IF(OR(price_limit="",price_limit="No Limit"),IF(M362="Yes",1,2),IF(SUMIFS(WhatIf!$G:$G,WhatIf!$A:$A,M$1,WhatIf!$B:$B,M362)&lt;=price_limit,IF(M362="Yes",1,2),"")),""))</f>
        <v/>
      </c>
      <c r="AW362" s="73" t="str">
        <f>IF(OR(N362="",VLOOKUP(N$1,Services!$A$1:$B$19,2,0)="Exclude"),"",IF($D362=1,IF(OR(price_limit="",price_limit="No Limit"),IF(N362="Yes",1,2),IF(SUMIFS(WhatIf!$G:$G,WhatIf!$A:$A,N$1,WhatIf!$B:$B,N362)&lt;=price_limit,IF(N362="Yes",1,2),"")),""))</f>
        <v/>
      </c>
      <c r="AX362" s="73" t="str">
        <f>IF(OR(O362="",VLOOKUP(O$1,Services!$A$1:$B$19,2,0)="Exclude"),"",IF($D362=1,IF(OR(price_limit="",price_limit="No Limit"),IF(O362="Yes",1,2),IF(SUMIFS(WhatIf!$G:$G,WhatIf!$A:$A,O$1,WhatIf!$B:$B,O362)&lt;=price_limit,IF(O362="Yes",1,2),"")),""))</f>
        <v/>
      </c>
      <c r="AY362" s="73" t="str">
        <f>IF(OR(P362="",VLOOKUP(P$1,Services!$A$1:$B$19,2,0)="Exclude"),"",IF($D362=1,IF(OR(price_limit="",price_limit="No Limit"),IF(P362="Yes",1,2),IF(SUMIFS(WhatIf!$G:$G,WhatIf!$A:$A,P$1,WhatIf!$B:$B,P362)&lt;=price_limit,IF(P362="Yes",1,2),"")),""))</f>
        <v/>
      </c>
      <c r="AZ362" s="73" t="str">
        <f ca="1">IF(OR(Q362="",VLOOKUP(Q$1,Services!$A$1:$B$19,2,0)="Exclude"),"",IF($D362=1,IF(OR(price_limit="",price_limit="No Limit"),IF(Q362="Yes",1,2),IF(SUMIFS(WhatIf!$G:$G,WhatIf!$A:$A,Q$1,WhatIf!$B:$B,Q362)&lt;=price_limit,IF(Q362="Yes",1,2),"")),""))</f>
        <v/>
      </c>
      <c r="BA362" s="73" t="str">
        <f ca="1">IF(OR(R362="",VLOOKUP(R$1,Services!$A$1:$B$19,2,0)="Exclude"),"",IF($D362=1,IF(OR(price_limit="",price_limit="No Limit"),IF(R362="Yes",1,2),IF(SUMIFS(WhatIf!$G:$G,WhatIf!$A:$A,R$1,WhatIf!$B:$B,R362)&lt;=price_limit,IF(R362="Yes",1,2),"")),""))</f>
        <v/>
      </c>
      <c r="BB362" s="73" t="str">
        <f>IF(OR(S362="",VLOOKUP(S$1,Services!$A$1:$B$19,2,0)="Exclude"),"",IF($D362=1,IF(OR(price_limit="",price_limit="No Limit"),IF(S362="Yes",1,2),IF(SUMIFS(WhatIf!$G:$G,WhatIf!$A:$A,S$1,WhatIf!$B:$B,S362)&lt;=price_limit,IF(S362="Yes",1,2),"")),""))</f>
        <v/>
      </c>
      <c r="BC362" s="73" t="str">
        <f>IF(OR(T362="",VLOOKUP(T$1,Services!$A$1:$B$19,2,0)="Exclude"),"",IF($D362=1,IF(OR(price_limit="",price_limit="No Limit"),IF(T362="Yes",1,2),IF(SUMIFS(WhatIf!$G:$G,WhatIf!$A:$A,T$1,WhatIf!$B:$B,T362)&lt;=price_limit,IF(T362="Yes",1,2),"")),""))</f>
        <v/>
      </c>
      <c r="BD362" s="73" t="str">
        <f>IF(OR(U362="",VLOOKUP(U$1,Services!$A$1:$B$19,2,0)="Exclude"),"",IF($D362=1,IF(OR(price_limit="",price_limit="No Limit"),IF(U362="Yes",1,2),IF(SUMIFS(WhatIf!$G:$G,WhatIf!$A:$A,U$1,WhatIf!$B:$B,U362)&lt;=price_limit,IF(U362="Yes",1,2),"")),""))</f>
        <v/>
      </c>
      <c r="BE362" s="3">
        <f t="shared" si="24"/>
        <v>0</v>
      </c>
      <c r="BF362" s="3">
        <f t="shared" si="25"/>
        <v>0</v>
      </c>
      <c r="BG362" s="3">
        <f>IF(MID(highlight_pick,1,1)="#",IF(INDEX(Analysis!$C$7:$E$7,1,VALUE(MID(highlight_pick,2,1)))&lt;&gt;"",IF(INDEX($A362:$BI362,1,MATCH(INDEX(Analysis!$C$7:$E$7,1,VALUE(MID(highlight_pick,2,1))),$1:$1,0))="",0,IF(INDEX($A362:$BI362,1,MATCH(INDEX(Analysis!$C$7:$E$7,1,VALUE(MID(highlight_pick,2,1))),$1:$1,0))="Yes",1,IF(ISNUMBER(SEARCH(INDEX($A362:$BI362,1,MATCH(INDEX(Analysis!$C$7:$E$7,1,VALUE(MID(highlight_pick,2,1))),$1:$1,0)),INDEX(Analysis!$C$9:$E$9,1,VALUE(MID(highlight_pick,2,1))))),2,0))),0),0)</f>
        <v>0</v>
      </c>
      <c r="BH362" s="3">
        <f>IF(MID(highlight_pick,1,1)="#",IF(INDEX(Analysis!$C$10:$E$10,1,VALUE(MID(highlight_pick,2,1)))&lt;&gt;"",IF(INDEX($A362:$BI362,1,MATCH(INDEX(Analysis!$C$10:$E$10,1,VALUE(MID(highlight_pick,2,1))),$1:$1,0))="",0,IF(INDEX($A362:$BI362,1,MATCH(INDEX(Analysis!$C$10:$E$10,1,VALUE(MID(highlight_pick,2,1))),$1:$1,0))="Yes",1,IF(ISNUMBER(SEARCH(INDEX($A362:$BI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row>
    <row r="363" spans="1:61" x14ac:dyDescent="0.3">
      <c r="A363" s="19" t="s">
        <v>380</v>
      </c>
      <c r="B363" s="4" t="s">
        <v>247</v>
      </c>
      <c r="C363" s="4" t="s">
        <v>215</v>
      </c>
      <c r="D363" s="3" t="str">
        <f t="shared" ca="1" si="22"/>
        <v/>
      </c>
      <c r="Q363" s="5" t="s">
        <v>215</v>
      </c>
      <c r="R363" s="5" t="s">
        <v>856</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23"/>
        <v/>
      </c>
      <c r="AN363" s="73" t="str">
        <f>IF(OR(E363="",VLOOKUP(E$1,Services!$A$1:$B$19,2,0)="Exclude"),"",IF($D363=1,IF(OR(price_limit="",price_limit="No Limit"),IF(E363="Yes",1,2),IF(SUMIFS(WhatIf!$G:$G,WhatIf!$A:$A,E$1,WhatIf!$B:$B,E363)&lt;=price_limit,IF(E363="Yes",1,2),"")),""))</f>
        <v/>
      </c>
      <c r="AO363" s="73" t="str">
        <f>IF(OR(F363="",VLOOKUP(F$1,Services!$A$1:$B$19,2,0)="Exclude"),"",IF($D363=1,IF(OR(price_limit="",price_limit="No Limit"),IF(F363="Yes",1,2),IF(SUMIFS(WhatIf!$G:$G,WhatIf!$A:$A,F$1,WhatIf!$B:$B,F363)&lt;=price_limit,IF(F363="Yes",1,2),"")),""))</f>
        <v/>
      </c>
      <c r="AP363" s="73" t="str">
        <f>IF(OR(G363="",VLOOKUP(G$1,Services!$A$1:$B$19,2,0)="Exclude"),"",IF($D363=1,IF(OR(price_limit="",price_limit="No Limit"),IF(G363="Yes",1,2),IF(SUMIFS(WhatIf!$G:$G,WhatIf!$A:$A,G$1,WhatIf!$B:$B,G363)&lt;=price_limit,IF(G363="Yes",1,2),"")),""))</f>
        <v/>
      </c>
      <c r="AQ363" s="73" t="str">
        <f>IF(OR(H363="",VLOOKUP(H$1,Services!$A$1:$B$19,2,0)="Exclude"),"",IF($D363=1,IF(OR(price_limit="",price_limit="No Limit"),IF(H363="Yes",1,2),IF(SUMIFS(WhatIf!$G:$G,WhatIf!$A:$A,H$1,WhatIf!$B:$B,H363)&lt;=price_limit,IF(H363="Yes",1,2),"")),""))</f>
        <v/>
      </c>
      <c r="AR363" s="73" t="str">
        <f>IF(OR(I363="",VLOOKUP(I$1,Services!$A$1:$B$19,2,0)="Exclude"),"",IF($D363=1,IF(OR(price_limit="",price_limit="No Limit"),IF(I363="Yes",1,2),IF(SUMIFS(WhatIf!$G:$G,WhatIf!$A:$A,I$1,WhatIf!$B:$B,I363)&lt;=price_limit,IF(I363="Yes",1,2),"")),""))</f>
        <v/>
      </c>
      <c r="AS363" s="73" t="str">
        <f>IF(OR(J363="",VLOOKUP(J$1,Services!$A$1:$B$19,2,0)="Exclude"),"",IF($D363=1,IF(OR(price_limit="",price_limit="No Limit"),IF(J363="Yes",1,2),IF(SUMIFS(WhatIf!$G:$G,WhatIf!$A:$A,J$1,WhatIf!$B:$B,J363)&lt;=price_limit,IF(J363="Yes",1,2),"")),""))</f>
        <v/>
      </c>
      <c r="AT363" s="73" t="str">
        <f>IF(OR(K363="",VLOOKUP(K$1,Services!$A$1:$B$19,2,0)="Exclude"),"",IF($D363=1,IF(OR(price_limit="",price_limit="No Limit"),IF(K363="Yes",1,2),IF(SUMIFS(WhatIf!$G:$G,WhatIf!$A:$A,K$1,WhatIf!$B:$B,K363)&lt;=price_limit,IF(K363="Yes",1,2),"")),""))</f>
        <v/>
      </c>
      <c r="AU363" s="73" t="str">
        <f>IF(OR(L363="",VLOOKUP(L$1,Services!$A$1:$B$19,2,0)="Exclude"),"",IF($D363=1,IF(OR(price_limit="",price_limit="No Limit"),IF(L363="Yes",1,2),IF(SUMIFS(WhatIf!$G:$G,WhatIf!$A:$A,L$1,WhatIf!$B:$B,L363)&lt;=price_limit,IF(L363="Yes",1,2),"")),""))</f>
        <v/>
      </c>
      <c r="AV363" s="73" t="str">
        <f>IF(OR(M363="",VLOOKUP(M$1,Services!$A$1:$B$19,2,0)="Exclude"),"",IF($D363=1,IF(OR(price_limit="",price_limit="No Limit"),IF(M363="Yes",1,2),IF(SUMIFS(WhatIf!$G:$G,WhatIf!$A:$A,M$1,WhatIf!$B:$B,M363)&lt;=price_limit,IF(M363="Yes",1,2),"")),""))</f>
        <v/>
      </c>
      <c r="AW363" s="73" t="str">
        <f>IF(OR(N363="",VLOOKUP(N$1,Services!$A$1:$B$19,2,0)="Exclude"),"",IF($D363=1,IF(OR(price_limit="",price_limit="No Limit"),IF(N363="Yes",1,2),IF(SUMIFS(WhatIf!$G:$G,WhatIf!$A:$A,N$1,WhatIf!$B:$B,N363)&lt;=price_limit,IF(N363="Yes",1,2),"")),""))</f>
        <v/>
      </c>
      <c r="AX363" s="73" t="str">
        <f>IF(OR(O363="",VLOOKUP(O$1,Services!$A$1:$B$19,2,0)="Exclude"),"",IF($D363=1,IF(OR(price_limit="",price_limit="No Limit"),IF(O363="Yes",1,2),IF(SUMIFS(WhatIf!$G:$G,WhatIf!$A:$A,O$1,WhatIf!$B:$B,O363)&lt;=price_limit,IF(O363="Yes",1,2),"")),""))</f>
        <v/>
      </c>
      <c r="AY363" s="73" t="str">
        <f>IF(OR(P363="",VLOOKUP(P$1,Services!$A$1:$B$19,2,0)="Exclude"),"",IF($D363=1,IF(OR(price_limit="",price_limit="No Limit"),IF(P363="Yes",1,2),IF(SUMIFS(WhatIf!$G:$G,WhatIf!$A:$A,P$1,WhatIf!$B:$B,P363)&lt;=price_limit,IF(P363="Yes",1,2),"")),""))</f>
        <v/>
      </c>
      <c r="AZ363" s="73" t="str">
        <f ca="1">IF(OR(Q363="",VLOOKUP(Q$1,Services!$A$1:$B$19,2,0)="Exclude"),"",IF($D363=1,IF(OR(price_limit="",price_limit="No Limit"),IF(Q363="Yes",1,2),IF(SUMIFS(WhatIf!$G:$G,WhatIf!$A:$A,Q$1,WhatIf!$B:$B,Q363)&lt;=price_limit,IF(Q363="Yes",1,2),"")),""))</f>
        <v/>
      </c>
      <c r="BA363" s="73" t="str">
        <f ca="1">IF(OR(R363="",VLOOKUP(R$1,Services!$A$1:$B$19,2,0)="Exclude"),"",IF($D363=1,IF(OR(price_limit="",price_limit="No Limit"),IF(R363="Yes",1,2),IF(SUMIFS(WhatIf!$G:$G,WhatIf!$A:$A,R$1,WhatIf!$B:$B,R363)&lt;=price_limit,IF(R363="Yes",1,2),"")),""))</f>
        <v/>
      </c>
      <c r="BB363" s="73" t="str">
        <f>IF(OR(S363="",VLOOKUP(S$1,Services!$A$1:$B$19,2,0)="Exclude"),"",IF($D363=1,IF(OR(price_limit="",price_limit="No Limit"),IF(S363="Yes",1,2),IF(SUMIFS(WhatIf!$G:$G,WhatIf!$A:$A,S$1,WhatIf!$B:$B,S363)&lt;=price_limit,IF(S363="Yes",1,2),"")),""))</f>
        <v/>
      </c>
      <c r="BC363" s="73" t="str">
        <f>IF(OR(T363="",VLOOKUP(T$1,Services!$A$1:$B$19,2,0)="Exclude"),"",IF($D363=1,IF(OR(price_limit="",price_limit="No Limit"),IF(T363="Yes",1,2),IF(SUMIFS(WhatIf!$G:$G,WhatIf!$A:$A,T$1,WhatIf!$B:$B,T363)&lt;=price_limit,IF(T363="Yes",1,2),"")),""))</f>
        <v/>
      </c>
      <c r="BD363" s="73" t="str">
        <f>IF(OR(U363="",VLOOKUP(U$1,Services!$A$1:$B$19,2,0)="Exclude"),"",IF($D363=1,IF(OR(price_limit="",price_limit="No Limit"),IF(U363="Yes",1,2),IF(SUMIFS(WhatIf!$G:$G,WhatIf!$A:$A,U$1,WhatIf!$B:$B,U363)&lt;=price_limit,IF(U363="Yes",1,2),"")),""))</f>
        <v/>
      </c>
      <c r="BE363" s="3">
        <f t="shared" si="24"/>
        <v>0</v>
      </c>
      <c r="BF363" s="3">
        <f t="shared" si="25"/>
        <v>0</v>
      </c>
      <c r="BG363" s="3">
        <f>IF(MID(highlight_pick,1,1)="#",IF(INDEX(Analysis!$C$7:$E$7,1,VALUE(MID(highlight_pick,2,1)))&lt;&gt;"",IF(INDEX($A363:$BI363,1,MATCH(INDEX(Analysis!$C$7:$E$7,1,VALUE(MID(highlight_pick,2,1))),$1:$1,0))="",0,IF(INDEX($A363:$BI363,1,MATCH(INDEX(Analysis!$C$7:$E$7,1,VALUE(MID(highlight_pick,2,1))),$1:$1,0))="Yes",1,IF(ISNUMBER(SEARCH(INDEX($A363:$BI363,1,MATCH(INDEX(Analysis!$C$7:$E$7,1,VALUE(MID(highlight_pick,2,1))),$1:$1,0)),INDEX(Analysis!$C$9:$E$9,1,VALUE(MID(highlight_pick,2,1))))),2,0))),0),0)</f>
        <v>0</v>
      </c>
      <c r="BH363" s="3">
        <f>IF(MID(highlight_pick,1,1)="#",IF(INDEX(Analysis!$C$10:$E$10,1,VALUE(MID(highlight_pick,2,1)))&lt;&gt;"",IF(INDEX($A363:$BI363,1,MATCH(INDEX(Analysis!$C$10:$E$10,1,VALUE(MID(highlight_pick,2,1))),$1:$1,0))="",0,IF(INDEX($A363:$BI363,1,MATCH(INDEX(Analysis!$C$10:$E$10,1,VALUE(MID(highlight_pick,2,1))),$1:$1,0))="Yes",1,IF(ISNUMBER(SEARCH(INDEX($A363:$BI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row>
    <row r="364" spans="1:61" x14ac:dyDescent="0.3">
      <c r="A364" s="19" t="s">
        <v>381</v>
      </c>
      <c r="B364" s="4" t="s">
        <v>247</v>
      </c>
      <c r="C364" s="4" t="s">
        <v>215</v>
      </c>
      <c r="D364" s="3" t="str">
        <f t="shared" ca="1" si="22"/>
        <v/>
      </c>
      <c r="Q364" s="5" t="s">
        <v>215</v>
      </c>
      <c r="R364" s="5" t="s">
        <v>856</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23"/>
        <v/>
      </c>
      <c r="AN364" s="73" t="str">
        <f>IF(OR(E364="",VLOOKUP(E$1,Services!$A$1:$B$19,2,0)="Exclude"),"",IF($D364=1,IF(OR(price_limit="",price_limit="No Limit"),IF(E364="Yes",1,2),IF(SUMIFS(WhatIf!$G:$G,WhatIf!$A:$A,E$1,WhatIf!$B:$B,E364)&lt;=price_limit,IF(E364="Yes",1,2),"")),""))</f>
        <v/>
      </c>
      <c r="AO364" s="73" t="str">
        <f>IF(OR(F364="",VLOOKUP(F$1,Services!$A$1:$B$19,2,0)="Exclude"),"",IF($D364=1,IF(OR(price_limit="",price_limit="No Limit"),IF(F364="Yes",1,2),IF(SUMIFS(WhatIf!$G:$G,WhatIf!$A:$A,F$1,WhatIf!$B:$B,F364)&lt;=price_limit,IF(F364="Yes",1,2),"")),""))</f>
        <v/>
      </c>
      <c r="AP364" s="73" t="str">
        <f>IF(OR(G364="",VLOOKUP(G$1,Services!$A$1:$B$19,2,0)="Exclude"),"",IF($D364=1,IF(OR(price_limit="",price_limit="No Limit"),IF(G364="Yes",1,2),IF(SUMIFS(WhatIf!$G:$G,WhatIf!$A:$A,G$1,WhatIf!$B:$B,G364)&lt;=price_limit,IF(G364="Yes",1,2),"")),""))</f>
        <v/>
      </c>
      <c r="AQ364" s="73" t="str">
        <f>IF(OR(H364="",VLOOKUP(H$1,Services!$A$1:$B$19,2,0)="Exclude"),"",IF($D364=1,IF(OR(price_limit="",price_limit="No Limit"),IF(H364="Yes",1,2),IF(SUMIFS(WhatIf!$G:$G,WhatIf!$A:$A,H$1,WhatIf!$B:$B,H364)&lt;=price_limit,IF(H364="Yes",1,2),"")),""))</f>
        <v/>
      </c>
      <c r="AR364" s="73" t="str">
        <f>IF(OR(I364="",VLOOKUP(I$1,Services!$A$1:$B$19,2,0)="Exclude"),"",IF($D364=1,IF(OR(price_limit="",price_limit="No Limit"),IF(I364="Yes",1,2),IF(SUMIFS(WhatIf!$G:$G,WhatIf!$A:$A,I$1,WhatIf!$B:$B,I364)&lt;=price_limit,IF(I364="Yes",1,2),"")),""))</f>
        <v/>
      </c>
      <c r="AS364" s="73" t="str">
        <f>IF(OR(J364="",VLOOKUP(J$1,Services!$A$1:$B$19,2,0)="Exclude"),"",IF($D364=1,IF(OR(price_limit="",price_limit="No Limit"),IF(J364="Yes",1,2),IF(SUMIFS(WhatIf!$G:$G,WhatIf!$A:$A,J$1,WhatIf!$B:$B,J364)&lt;=price_limit,IF(J364="Yes",1,2),"")),""))</f>
        <v/>
      </c>
      <c r="AT364" s="73" t="str">
        <f>IF(OR(K364="",VLOOKUP(K$1,Services!$A$1:$B$19,2,0)="Exclude"),"",IF($D364=1,IF(OR(price_limit="",price_limit="No Limit"),IF(K364="Yes",1,2),IF(SUMIFS(WhatIf!$G:$G,WhatIf!$A:$A,K$1,WhatIf!$B:$B,K364)&lt;=price_limit,IF(K364="Yes",1,2),"")),""))</f>
        <v/>
      </c>
      <c r="AU364" s="73" t="str">
        <f>IF(OR(L364="",VLOOKUP(L$1,Services!$A$1:$B$19,2,0)="Exclude"),"",IF($D364=1,IF(OR(price_limit="",price_limit="No Limit"),IF(L364="Yes",1,2),IF(SUMIFS(WhatIf!$G:$G,WhatIf!$A:$A,L$1,WhatIf!$B:$B,L364)&lt;=price_limit,IF(L364="Yes",1,2),"")),""))</f>
        <v/>
      </c>
      <c r="AV364" s="73" t="str">
        <f>IF(OR(M364="",VLOOKUP(M$1,Services!$A$1:$B$19,2,0)="Exclude"),"",IF($D364=1,IF(OR(price_limit="",price_limit="No Limit"),IF(M364="Yes",1,2),IF(SUMIFS(WhatIf!$G:$G,WhatIf!$A:$A,M$1,WhatIf!$B:$B,M364)&lt;=price_limit,IF(M364="Yes",1,2),"")),""))</f>
        <v/>
      </c>
      <c r="AW364" s="73" t="str">
        <f>IF(OR(N364="",VLOOKUP(N$1,Services!$A$1:$B$19,2,0)="Exclude"),"",IF($D364=1,IF(OR(price_limit="",price_limit="No Limit"),IF(N364="Yes",1,2),IF(SUMIFS(WhatIf!$G:$G,WhatIf!$A:$A,N$1,WhatIf!$B:$B,N364)&lt;=price_limit,IF(N364="Yes",1,2),"")),""))</f>
        <v/>
      </c>
      <c r="AX364" s="73" t="str">
        <f>IF(OR(O364="",VLOOKUP(O$1,Services!$A$1:$B$19,2,0)="Exclude"),"",IF($D364=1,IF(OR(price_limit="",price_limit="No Limit"),IF(O364="Yes",1,2),IF(SUMIFS(WhatIf!$G:$G,WhatIf!$A:$A,O$1,WhatIf!$B:$B,O364)&lt;=price_limit,IF(O364="Yes",1,2),"")),""))</f>
        <v/>
      </c>
      <c r="AY364" s="73" t="str">
        <f>IF(OR(P364="",VLOOKUP(P$1,Services!$A$1:$B$19,2,0)="Exclude"),"",IF($D364=1,IF(OR(price_limit="",price_limit="No Limit"),IF(P364="Yes",1,2),IF(SUMIFS(WhatIf!$G:$G,WhatIf!$A:$A,P$1,WhatIf!$B:$B,P364)&lt;=price_limit,IF(P364="Yes",1,2),"")),""))</f>
        <v/>
      </c>
      <c r="AZ364" s="73" t="str">
        <f ca="1">IF(OR(Q364="",VLOOKUP(Q$1,Services!$A$1:$B$19,2,0)="Exclude"),"",IF($D364=1,IF(OR(price_limit="",price_limit="No Limit"),IF(Q364="Yes",1,2),IF(SUMIFS(WhatIf!$G:$G,WhatIf!$A:$A,Q$1,WhatIf!$B:$B,Q364)&lt;=price_limit,IF(Q364="Yes",1,2),"")),""))</f>
        <v/>
      </c>
      <c r="BA364" s="73" t="str">
        <f ca="1">IF(OR(R364="",VLOOKUP(R$1,Services!$A$1:$B$19,2,0)="Exclude"),"",IF($D364=1,IF(OR(price_limit="",price_limit="No Limit"),IF(R364="Yes",1,2),IF(SUMIFS(WhatIf!$G:$G,WhatIf!$A:$A,R$1,WhatIf!$B:$B,R364)&lt;=price_limit,IF(R364="Yes",1,2),"")),""))</f>
        <v/>
      </c>
      <c r="BB364" s="73" t="str">
        <f>IF(OR(S364="",VLOOKUP(S$1,Services!$A$1:$B$19,2,0)="Exclude"),"",IF($D364=1,IF(OR(price_limit="",price_limit="No Limit"),IF(S364="Yes",1,2),IF(SUMIFS(WhatIf!$G:$G,WhatIf!$A:$A,S$1,WhatIf!$B:$B,S364)&lt;=price_limit,IF(S364="Yes",1,2),"")),""))</f>
        <v/>
      </c>
      <c r="BC364" s="73" t="str">
        <f>IF(OR(T364="",VLOOKUP(T$1,Services!$A$1:$B$19,2,0)="Exclude"),"",IF($D364=1,IF(OR(price_limit="",price_limit="No Limit"),IF(T364="Yes",1,2),IF(SUMIFS(WhatIf!$G:$G,WhatIf!$A:$A,T$1,WhatIf!$B:$B,T364)&lt;=price_limit,IF(T364="Yes",1,2),"")),""))</f>
        <v/>
      </c>
      <c r="BD364" s="73" t="str">
        <f>IF(OR(U364="",VLOOKUP(U$1,Services!$A$1:$B$19,2,0)="Exclude"),"",IF($D364=1,IF(OR(price_limit="",price_limit="No Limit"),IF(U364="Yes",1,2),IF(SUMIFS(WhatIf!$G:$G,WhatIf!$A:$A,U$1,WhatIf!$B:$B,U364)&lt;=price_limit,IF(U364="Yes",1,2),"")),""))</f>
        <v/>
      </c>
      <c r="BE364" s="3">
        <f t="shared" si="24"/>
        <v>0</v>
      </c>
      <c r="BF364" s="3">
        <f t="shared" si="25"/>
        <v>0</v>
      </c>
      <c r="BG364" s="3">
        <f>IF(MID(highlight_pick,1,1)="#",IF(INDEX(Analysis!$C$7:$E$7,1,VALUE(MID(highlight_pick,2,1)))&lt;&gt;"",IF(INDEX($A364:$BI364,1,MATCH(INDEX(Analysis!$C$7:$E$7,1,VALUE(MID(highlight_pick,2,1))),$1:$1,0))="",0,IF(INDEX($A364:$BI364,1,MATCH(INDEX(Analysis!$C$7:$E$7,1,VALUE(MID(highlight_pick,2,1))),$1:$1,0))="Yes",1,IF(ISNUMBER(SEARCH(INDEX($A364:$BI364,1,MATCH(INDEX(Analysis!$C$7:$E$7,1,VALUE(MID(highlight_pick,2,1))),$1:$1,0)),INDEX(Analysis!$C$9:$E$9,1,VALUE(MID(highlight_pick,2,1))))),2,0))),0),0)</f>
        <v>0</v>
      </c>
      <c r="BH364" s="3">
        <f>IF(MID(highlight_pick,1,1)="#",IF(INDEX(Analysis!$C$10:$E$10,1,VALUE(MID(highlight_pick,2,1)))&lt;&gt;"",IF(INDEX($A364:$BI364,1,MATCH(INDEX(Analysis!$C$10:$E$10,1,VALUE(MID(highlight_pick,2,1))),$1:$1,0))="",0,IF(INDEX($A364:$BI364,1,MATCH(INDEX(Analysis!$C$10:$E$10,1,VALUE(MID(highlight_pick,2,1))),$1:$1,0))="Yes",1,IF(ISNUMBER(SEARCH(INDEX($A364:$BI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row>
    <row r="365" spans="1:61" x14ac:dyDescent="0.3">
      <c r="A365" s="19" t="s">
        <v>162</v>
      </c>
      <c r="B365" s="4" t="s">
        <v>247</v>
      </c>
      <c r="C365" s="4" t="s">
        <v>291</v>
      </c>
      <c r="D365" s="3" t="str">
        <f t="shared" ca="1" si="22"/>
        <v/>
      </c>
      <c r="O365" s="6" t="s">
        <v>1</v>
      </c>
      <c r="P365" s="6"/>
      <c r="Q365" s="6" t="s">
        <v>1</v>
      </c>
      <c r="R365" s="6"/>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23"/>
        <v/>
      </c>
      <c r="AN365" s="73" t="str">
        <f>IF(OR(E365="",VLOOKUP(E$1,Services!$A$1:$B$19,2,0)="Exclude"),"",IF($D365=1,IF(OR(price_limit="",price_limit="No Limit"),IF(E365="Yes",1,2),IF(SUMIFS(WhatIf!$G:$G,WhatIf!$A:$A,E$1,WhatIf!$B:$B,E365)&lt;=price_limit,IF(E365="Yes",1,2),"")),""))</f>
        <v/>
      </c>
      <c r="AO365" s="73" t="str">
        <f>IF(OR(F365="",VLOOKUP(F$1,Services!$A$1:$B$19,2,0)="Exclude"),"",IF($D365=1,IF(OR(price_limit="",price_limit="No Limit"),IF(F365="Yes",1,2),IF(SUMIFS(WhatIf!$G:$G,WhatIf!$A:$A,F$1,WhatIf!$B:$B,F365)&lt;=price_limit,IF(F365="Yes",1,2),"")),""))</f>
        <v/>
      </c>
      <c r="AP365" s="73" t="str">
        <f>IF(OR(G365="",VLOOKUP(G$1,Services!$A$1:$B$19,2,0)="Exclude"),"",IF($D365=1,IF(OR(price_limit="",price_limit="No Limit"),IF(G365="Yes",1,2),IF(SUMIFS(WhatIf!$G:$G,WhatIf!$A:$A,G$1,WhatIf!$B:$B,G365)&lt;=price_limit,IF(G365="Yes",1,2),"")),""))</f>
        <v/>
      </c>
      <c r="AQ365" s="73" t="str">
        <f>IF(OR(H365="",VLOOKUP(H$1,Services!$A$1:$B$19,2,0)="Exclude"),"",IF($D365=1,IF(OR(price_limit="",price_limit="No Limit"),IF(H365="Yes",1,2),IF(SUMIFS(WhatIf!$G:$G,WhatIf!$A:$A,H$1,WhatIf!$B:$B,H365)&lt;=price_limit,IF(H365="Yes",1,2),"")),""))</f>
        <v/>
      </c>
      <c r="AR365" s="73" t="str">
        <f>IF(OR(I365="",VLOOKUP(I$1,Services!$A$1:$B$19,2,0)="Exclude"),"",IF($D365=1,IF(OR(price_limit="",price_limit="No Limit"),IF(I365="Yes",1,2),IF(SUMIFS(WhatIf!$G:$G,WhatIf!$A:$A,I$1,WhatIf!$B:$B,I365)&lt;=price_limit,IF(I365="Yes",1,2),"")),""))</f>
        <v/>
      </c>
      <c r="AS365" s="73" t="str">
        <f>IF(OR(J365="",VLOOKUP(J$1,Services!$A$1:$B$19,2,0)="Exclude"),"",IF($D365=1,IF(OR(price_limit="",price_limit="No Limit"),IF(J365="Yes",1,2),IF(SUMIFS(WhatIf!$G:$G,WhatIf!$A:$A,J$1,WhatIf!$B:$B,J365)&lt;=price_limit,IF(J365="Yes",1,2),"")),""))</f>
        <v/>
      </c>
      <c r="AT365" s="73" t="str">
        <f>IF(OR(K365="",VLOOKUP(K$1,Services!$A$1:$B$19,2,0)="Exclude"),"",IF($D365=1,IF(OR(price_limit="",price_limit="No Limit"),IF(K365="Yes",1,2),IF(SUMIFS(WhatIf!$G:$G,WhatIf!$A:$A,K$1,WhatIf!$B:$B,K365)&lt;=price_limit,IF(K365="Yes",1,2),"")),""))</f>
        <v/>
      </c>
      <c r="AU365" s="73" t="str">
        <f>IF(OR(L365="",VLOOKUP(L$1,Services!$A$1:$B$19,2,0)="Exclude"),"",IF($D365=1,IF(OR(price_limit="",price_limit="No Limit"),IF(L365="Yes",1,2),IF(SUMIFS(WhatIf!$G:$G,WhatIf!$A:$A,L$1,WhatIf!$B:$B,L365)&lt;=price_limit,IF(L365="Yes",1,2),"")),""))</f>
        <v/>
      </c>
      <c r="AV365" s="73" t="str">
        <f>IF(OR(M365="",VLOOKUP(M$1,Services!$A$1:$B$19,2,0)="Exclude"),"",IF($D365=1,IF(OR(price_limit="",price_limit="No Limit"),IF(M365="Yes",1,2),IF(SUMIFS(WhatIf!$G:$G,WhatIf!$A:$A,M$1,WhatIf!$B:$B,M365)&lt;=price_limit,IF(M365="Yes",1,2),"")),""))</f>
        <v/>
      </c>
      <c r="AW365" s="73" t="str">
        <f>IF(OR(N365="",VLOOKUP(N$1,Services!$A$1:$B$19,2,0)="Exclude"),"",IF($D365=1,IF(OR(price_limit="",price_limit="No Limit"),IF(N365="Yes",1,2),IF(SUMIFS(WhatIf!$G:$G,WhatIf!$A:$A,N$1,WhatIf!$B:$B,N365)&lt;=price_limit,IF(N365="Yes",1,2),"")),""))</f>
        <v/>
      </c>
      <c r="AX365" s="73" t="str">
        <f ca="1">IF(OR(O365="",VLOOKUP(O$1,Services!$A$1:$B$19,2,0)="Exclude"),"",IF($D365=1,IF(OR(price_limit="",price_limit="No Limit"),IF(O365="Yes",1,2),IF(SUMIFS(WhatIf!$G:$G,WhatIf!$A:$A,O$1,WhatIf!$B:$B,O365)&lt;=price_limit,IF(O365="Yes",1,2),"")),""))</f>
        <v/>
      </c>
      <c r="AY365" s="73" t="str">
        <f>IF(OR(P365="",VLOOKUP(P$1,Services!$A$1:$B$19,2,0)="Exclude"),"",IF($D365=1,IF(OR(price_limit="",price_limit="No Limit"),IF(P365="Yes",1,2),IF(SUMIFS(WhatIf!$G:$G,WhatIf!$A:$A,P$1,WhatIf!$B:$B,P365)&lt;=price_limit,IF(P365="Yes",1,2),"")),""))</f>
        <v/>
      </c>
      <c r="AZ365" s="73" t="str">
        <f ca="1">IF(OR(Q365="",VLOOKUP(Q$1,Services!$A$1:$B$19,2,0)="Exclude"),"",IF($D365=1,IF(OR(price_limit="",price_limit="No Limit"),IF(Q365="Yes",1,2),IF(SUMIFS(WhatIf!$G:$G,WhatIf!$A:$A,Q$1,WhatIf!$B:$B,Q365)&lt;=price_limit,IF(Q365="Yes",1,2),"")),""))</f>
        <v/>
      </c>
      <c r="BA365" s="73" t="str">
        <f>IF(OR(R365="",VLOOKUP(R$1,Services!$A$1:$B$19,2,0)="Exclude"),"",IF($D365=1,IF(OR(price_limit="",price_limit="No Limit"),IF(R365="Yes",1,2),IF(SUMIFS(WhatIf!$G:$G,WhatIf!$A:$A,R$1,WhatIf!$B:$B,R365)&lt;=price_limit,IF(R365="Yes",1,2),"")),""))</f>
        <v/>
      </c>
      <c r="BB365" s="73" t="str">
        <f>IF(OR(S365="",VLOOKUP(S$1,Services!$A$1:$B$19,2,0)="Exclude"),"",IF($D365=1,IF(OR(price_limit="",price_limit="No Limit"),IF(S365="Yes",1,2),IF(SUMIFS(WhatIf!$G:$G,WhatIf!$A:$A,S$1,WhatIf!$B:$B,S365)&lt;=price_limit,IF(S365="Yes",1,2),"")),""))</f>
        <v/>
      </c>
      <c r="BC365" s="73" t="str">
        <f>IF(OR(T365="",VLOOKUP(T$1,Services!$A$1:$B$19,2,0)="Exclude"),"",IF($D365=1,IF(OR(price_limit="",price_limit="No Limit"),IF(T365="Yes",1,2),IF(SUMIFS(WhatIf!$G:$G,WhatIf!$A:$A,T$1,WhatIf!$B:$B,T365)&lt;=price_limit,IF(T365="Yes",1,2),"")),""))</f>
        <v/>
      </c>
      <c r="BD365" s="73" t="str">
        <f>IF(OR(U365="",VLOOKUP(U$1,Services!$A$1:$B$19,2,0)="Exclude"),"",IF($D365=1,IF(OR(price_limit="",price_limit="No Limit"),IF(U365="Yes",1,2),IF(SUMIFS(WhatIf!$G:$G,WhatIf!$A:$A,U$1,WhatIf!$B:$B,U365)&lt;=price_limit,IF(U365="Yes",1,2),"")),""))</f>
        <v/>
      </c>
      <c r="BE365" s="3">
        <f t="shared" si="24"/>
        <v>0</v>
      </c>
      <c r="BF365" s="3">
        <f t="shared" si="25"/>
        <v>0</v>
      </c>
      <c r="BG365" s="3">
        <f>IF(MID(highlight_pick,1,1)="#",IF(INDEX(Analysis!$C$7:$E$7,1,VALUE(MID(highlight_pick,2,1)))&lt;&gt;"",IF(INDEX($A365:$BI365,1,MATCH(INDEX(Analysis!$C$7:$E$7,1,VALUE(MID(highlight_pick,2,1))),$1:$1,0))="",0,IF(INDEX($A365:$BI365,1,MATCH(INDEX(Analysis!$C$7:$E$7,1,VALUE(MID(highlight_pick,2,1))),$1:$1,0))="Yes",1,IF(ISNUMBER(SEARCH(INDEX($A365:$BI365,1,MATCH(INDEX(Analysis!$C$7:$E$7,1,VALUE(MID(highlight_pick,2,1))),$1:$1,0)),INDEX(Analysis!$C$9:$E$9,1,VALUE(MID(highlight_pick,2,1))))),2,0))),0),0)</f>
        <v>0</v>
      </c>
      <c r="BH365" s="3">
        <f>IF(MID(highlight_pick,1,1)="#",IF(INDEX(Analysis!$C$10:$E$10,1,VALUE(MID(highlight_pick,2,1)))&lt;&gt;"",IF(INDEX($A365:$BI365,1,MATCH(INDEX(Analysis!$C$10:$E$10,1,VALUE(MID(highlight_pick,2,1))),$1:$1,0))="",0,IF(INDEX($A365:$BI365,1,MATCH(INDEX(Analysis!$C$10:$E$10,1,VALUE(MID(highlight_pick,2,1))),$1:$1,0))="Yes",1,IF(ISNUMBER(SEARCH(INDEX($A365:$BI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row>
    <row r="366" spans="1:61" x14ac:dyDescent="0.3">
      <c r="A366" s="19" t="s">
        <v>67</v>
      </c>
      <c r="B366" s="4" t="s">
        <v>247</v>
      </c>
      <c r="C366" s="4" t="s">
        <v>478</v>
      </c>
      <c r="D366" s="3" t="str">
        <f t="shared" ca="1" si="22"/>
        <v/>
      </c>
      <c r="F366" s="5" t="s">
        <v>67</v>
      </c>
      <c r="G366" s="5" t="s">
        <v>67</v>
      </c>
      <c r="H366" s="12" t="s">
        <v>67</v>
      </c>
      <c r="I366" s="12" t="s">
        <v>67</v>
      </c>
      <c r="J366" s="12" t="s">
        <v>67</v>
      </c>
      <c r="K366" s="12" t="s">
        <v>67</v>
      </c>
      <c r="L366" s="12" t="s">
        <v>67</v>
      </c>
      <c r="M366" s="12" t="s">
        <v>67</v>
      </c>
      <c r="N366" s="12" t="s">
        <v>67</v>
      </c>
      <c r="O366" s="6" t="s">
        <v>67</v>
      </c>
      <c r="P366" s="6" t="s">
        <v>67</v>
      </c>
      <c r="Q366" s="6"/>
      <c r="R366" s="6"/>
      <c r="S366" s="5" t="s">
        <v>67</v>
      </c>
      <c r="U366" s="5" t="s">
        <v>1</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23"/>
        <v/>
      </c>
      <c r="AN366" s="73" t="str">
        <f>IF(OR(E366="",VLOOKUP(E$1,Services!$A$1:$B$19,2,0)="Exclude"),"",IF($D366=1,IF(OR(price_limit="",price_limit="No Limit"),IF(E366="Yes",1,2),IF(SUMIFS(WhatIf!$G:$G,WhatIf!$A:$A,E$1,WhatIf!$B:$B,E366)&lt;=price_limit,IF(E366="Yes",1,2),"")),""))</f>
        <v/>
      </c>
      <c r="AO366" s="73" t="str">
        <f ca="1">IF(OR(F366="",VLOOKUP(F$1,Services!$A$1:$B$19,2,0)="Exclude"),"",IF($D366=1,IF(OR(price_limit="",price_limit="No Limit"),IF(F366="Yes",1,2),IF(SUMIFS(WhatIf!$G:$G,WhatIf!$A:$A,F$1,WhatIf!$B:$B,F366)&lt;=price_limit,IF(F366="Yes",1,2),"")),""))</f>
        <v/>
      </c>
      <c r="AP366" s="73" t="str">
        <f ca="1">IF(OR(G366="",VLOOKUP(G$1,Services!$A$1:$B$19,2,0)="Exclude"),"",IF($D366=1,IF(OR(price_limit="",price_limit="No Limit"),IF(G366="Yes",1,2),IF(SUMIFS(WhatIf!$G:$G,WhatIf!$A:$A,G$1,WhatIf!$B:$B,G366)&lt;=price_limit,IF(G366="Yes",1,2),"")),""))</f>
        <v/>
      </c>
      <c r="AQ366" s="73" t="str">
        <f ca="1">IF(OR(H366="",VLOOKUP(H$1,Services!$A$1:$B$19,2,0)="Exclude"),"",IF($D366=1,IF(OR(price_limit="",price_limit="No Limit"),IF(H366="Yes",1,2),IF(SUMIFS(WhatIf!$G:$G,WhatIf!$A:$A,H$1,WhatIf!$B:$B,H366)&lt;=price_limit,IF(H366="Yes",1,2),"")),""))</f>
        <v/>
      </c>
      <c r="AR366" s="73" t="str">
        <f ca="1">IF(OR(I366="",VLOOKUP(I$1,Services!$A$1:$B$19,2,0)="Exclude"),"",IF($D366=1,IF(OR(price_limit="",price_limit="No Limit"),IF(I366="Yes",1,2),IF(SUMIFS(WhatIf!$G:$G,WhatIf!$A:$A,I$1,WhatIf!$B:$B,I366)&lt;=price_limit,IF(I366="Yes",1,2),"")),""))</f>
        <v/>
      </c>
      <c r="AS366" s="73" t="str">
        <f ca="1">IF(OR(J366="",VLOOKUP(J$1,Services!$A$1:$B$19,2,0)="Exclude"),"",IF($D366=1,IF(OR(price_limit="",price_limit="No Limit"),IF(J366="Yes",1,2),IF(SUMIFS(WhatIf!$G:$G,WhatIf!$A:$A,J$1,WhatIf!$B:$B,J366)&lt;=price_limit,IF(J366="Yes",1,2),"")),""))</f>
        <v/>
      </c>
      <c r="AT366" s="73" t="str">
        <f ca="1">IF(OR(K366="",VLOOKUP(K$1,Services!$A$1:$B$19,2,0)="Exclude"),"",IF($D366=1,IF(OR(price_limit="",price_limit="No Limit"),IF(K366="Yes",1,2),IF(SUMIFS(WhatIf!$G:$G,WhatIf!$A:$A,K$1,WhatIf!$B:$B,K366)&lt;=price_limit,IF(K366="Yes",1,2),"")),""))</f>
        <v/>
      </c>
      <c r="AU366" s="73" t="str">
        <f ca="1">IF(OR(L366="",VLOOKUP(L$1,Services!$A$1:$B$19,2,0)="Exclude"),"",IF($D366=1,IF(OR(price_limit="",price_limit="No Limit"),IF(L366="Yes",1,2),IF(SUMIFS(WhatIf!$G:$G,WhatIf!$A:$A,L$1,WhatIf!$B:$B,L366)&lt;=price_limit,IF(L366="Yes",1,2),"")),""))</f>
        <v/>
      </c>
      <c r="AV366" s="73" t="str">
        <f ca="1">IF(OR(M366="",VLOOKUP(M$1,Services!$A$1:$B$19,2,0)="Exclude"),"",IF($D366=1,IF(OR(price_limit="",price_limit="No Limit"),IF(M366="Yes",1,2),IF(SUMIFS(WhatIf!$G:$G,WhatIf!$A:$A,M$1,WhatIf!$B:$B,M366)&lt;=price_limit,IF(M366="Yes",1,2),"")),""))</f>
        <v/>
      </c>
      <c r="AW366" s="73" t="str">
        <f ca="1">IF(OR(N366="",VLOOKUP(N$1,Services!$A$1:$B$19,2,0)="Exclude"),"",IF($D366=1,IF(OR(price_limit="",price_limit="No Limit"),IF(N366="Yes",1,2),IF(SUMIFS(WhatIf!$G:$G,WhatIf!$A:$A,N$1,WhatIf!$B:$B,N366)&lt;=price_limit,IF(N366="Yes",1,2),"")),""))</f>
        <v/>
      </c>
      <c r="AX366" s="73" t="str">
        <f ca="1">IF(OR(O366="",VLOOKUP(O$1,Services!$A$1:$B$19,2,0)="Exclude"),"",IF($D366=1,IF(OR(price_limit="",price_limit="No Limit"),IF(O366="Yes",1,2),IF(SUMIFS(WhatIf!$G:$G,WhatIf!$A:$A,O$1,WhatIf!$B:$B,O366)&lt;=price_limit,IF(O366="Yes",1,2),"")),""))</f>
        <v/>
      </c>
      <c r="AY366" s="73" t="str">
        <f ca="1">IF(OR(P366="",VLOOKUP(P$1,Services!$A$1:$B$19,2,0)="Exclude"),"",IF($D366=1,IF(OR(price_limit="",price_limit="No Limit"),IF(P366="Yes",1,2),IF(SUMIFS(WhatIf!$G:$G,WhatIf!$A:$A,P$1,WhatIf!$B:$B,P366)&lt;=price_limit,IF(P366="Yes",1,2),"")),""))</f>
        <v/>
      </c>
      <c r="AZ366" s="73" t="str">
        <f>IF(OR(Q366="",VLOOKUP(Q$1,Services!$A$1:$B$19,2,0)="Exclude"),"",IF($D366=1,IF(OR(price_limit="",price_limit="No Limit"),IF(Q366="Yes",1,2),IF(SUMIFS(WhatIf!$G:$G,WhatIf!$A:$A,Q$1,WhatIf!$B:$B,Q366)&lt;=price_limit,IF(Q366="Yes",1,2),"")),""))</f>
        <v/>
      </c>
      <c r="BA366" s="73" t="str">
        <f>IF(OR(R366="",VLOOKUP(R$1,Services!$A$1:$B$19,2,0)="Exclude"),"",IF($D366=1,IF(OR(price_limit="",price_limit="No Limit"),IF(R366="Yes",1,2),IF(SUMIFS(WhatIf!$G:$G,WhatIf!$A:$A,R$1,WhatIf!$B:$B,R366)&lt;=price_limit,IF(R366="Yes",1,2),"")),""))</f>
        <v/>
      </c>
      <c r="BB366" s="73" t="str">
        <f ca="1">IF(OR(S366="",VLOOKUP(S$1,Services!$A$1:$B$19,2,0)="Exclude"),"",IF($D366=1,IF(OR(price_limit="",price_limit="No Limit"),IF(S366="Yes",1,2),IF(SUMIFS(WhatIf!$G:$G,WhatIf!$A:$A,S$1,WhatIf!$B:$B,S366)&lt;=price_limit,IF(S366="Yes",1,2),"")),""))</f>
        <v/>
      </c>
      <c r="BC366" s="73" t="str">
        <f>IF(OR(T366="",VLOOKUP(T$1,Services!$A$1:$B$19,2,0)="Exclude"),"",IF($D366=1,IF(OR(price_limit="",price_limit="No Limit"),IF(T366="Yes",1,2),IF(SUMIFS(WhatIf!$G:$G,WhatIf!$A:$A,T$1,WhatIf!$B:$B,T366)&lt;=price_limit,IF(T366="Yes",1,2),"")),""))</f>
        <v/>
      </c>
      <c r="BD366" s="73" t="str">
        <f ca="1">IF(OR(U366="",VLOOKUP(U$1,Services!$A$1:$B$19,2,0)="Exclude"),"",IF($D366=1,IF(OR(price_limit="",price_limit="No Limit"),IF(U366="Yes",1,2),IF(SUMIFS(WhatIf!$G:$G,WhatIf!$A:$A,U$1,WhatIf!$B:$B,U366)&lt;=price_limit,IF(U366="Yes",1,2),"")),""))</f>
        <v/>
      </c>
      <c r="BE366" s="3">
        <f t="shared" si="24"/>
        <v>0</v>
      </c>
      <c r="BF366" s="3">
        <f t="shared" si="25"/>
        <v>0</v>
      </c>
      <c r="BG366" s="3">
        <f>IF(MID(highlight_pick,1,1)="#",IF(INDEX(Analysis!$C$7:$E$7,1,VALUE(MID(highlight_pick,2,1)))&lt;&gt;"",IF(INDEX($A366:$BI366,1,MATCH(INDEX(Analysis!$C$7:$E$7,1,VALUE(MID(highlight_pick,2,1))),$1:$1,0))="",0,IF(INDEX($A366:$BI366,1,MATCH(INDEX(Analysis!$C$7:$E$7,1,VALUE(MID(highlight_pick,2,1))),$1:$1,0))="Yes",1,IF(ISNUMBER(SEARCH(INDEX($A366:$BI366,1,MATCH(INDEX(Analysis!$C$7:$E$7,1,VALUE(MID(highlight_pick,2,1))),$1:$1,0)),INDEX(Analysis!$C$9:$E$9,1,VALUE(MID(highlight_pick,2,1))))),2,0))),0),0)</f>
        <v>0</v>
      </c>
      <c r="BH366" s="3">
        <f>IF(MID(highlight_pick,1,1)="#",IF(INDEX(Analysis!$C$10:$E$10,1,VALUE(MID(highlight_pick,2,1)))&lt;&gt;"",IF(INDEX($A366:$BI366,1,MATCH(INDEX(Analysis!$C$10:$E$10,1,VALUE(MID(highlight_pick,2,1))),$1:$1,0))="",0,IF(INDEX($A366:$BI366,1,MATCH(INDEX(Analysis!$C$10:$E$10,1,VALUE(MID(highlight_pick,2,1))),$1:$1,0))="Yes",1,IF(ISNUMBER(SEARCH(INDEX($A366:$BI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row>
    <row r="367" spans="1:61" x14ac:dyDescent="0.3">
      <c r="A367" s="19" t="s">
        <v>216</v>
      </c>
      <c r="B367" s="4" t="s">
        <v>247</v>
      </c>
      <c r="C367" s="4" t="s">
        <v>478</v>
      </c>
      <c r="D367" s="3" t="str">
        <f t="shared" ca="1" si="22"/>
        <v/>
      </c>
      <c r="F367" s="5" t="s">
        <v>67</v>
      </c>
      <c r="G367" s="5" t="s">
        <v>67</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23"/>
        <v/>
      </c>
      <c r="AN367" s="73" t="str">
        <f>IF(OR(E367="",VLOOKUP(E$1,Services!$A$1:$B$19,2,0)="Exclude"),"",IF($D367=1,IF(OR(price_limit="",price_limit="No Limit"),IF(E367="Yes",1,2),IF(SUMIFS(WhatIf!$G:$G,WhatIf!$A:$A,E$1,WhatIf!$B:$B,E367)&lt;=price_limit,IF(E367="Yes",1,2),"")),""))</f>
        <v/>
      </c>
      <c r="AO367" s="73" t="str">
        <f ca="1">IF(OR(F367="",VLOOKUP(F$1,Services!$A$1:$B$19,2,0)="Exclude"),"",IF($D367=1,IF(OR(price_limit="",price_limit="No Limit"),IF(F367="Yes",1,2),IF(SUMIFS(WhatIf!$G:$G,WhatIf!$A:$A,F$1,WhatIf!$B:$B,F367)&lt;=price_limit,IF(F367="Yes",1,2),"")),""))</f>
        <v/>
      </c>
      <c r="AP367" s="73" t="str">
        <f ca="1">IF(OR(G367="",VLOOKUP(G$1,Services!$A$1:$B$19,2,0)="Exclude"),"",IF($D367=1,IF(OR(price_limit="",price_limit="No Limit"),IF(G367="Yes",1,2),IF(SUMIFS(WhatIf!$G:$G,WhatIf!$A:$A,G$1,WhatIf!$B:$B,G367)&lt;=price_limit,IF(G367="Yes",1,2),"")),""))</f>
        <v/>
      </c>
      <c r="AQ367" s="73" t="str">
        <f>IF(OR(H367="",VLOOKUP(H$1,Services!$A$1:$B$19,2,0)="Exclude"),"",IF($D367=1,IF(OR(price_limit="",price_limit="No Limit"),IF(H367="Yes",1,2),IF(SUMIFS(WhatIf!$G:$G,WhatIf!$A:$A,H$1,WhatIf!$B:$B,H367)&lt;=price_limit,IF(H367="Yes",1,2),"")),""))</f>
        <v/>
      </c>
      <c r="AR367" s="73" t="str">
        <f>IF(OR(I367="",VLOOKUP(I$1,Services!$A$1:$B$19,2,0)="Exclude"),"",IF($D367=1,IF(OR(price_limit="",price_limit="No Limit"),IF(I367="Yes",1,2),IF(SUMIFS(WhatIf!$G:$G,WhatIf!$A:$A,I$1,WhatIf!$B:$B,I367)&lt;=price_limit,IF(I367="Yes",1,2),"")),""))</f>
        <v/>
      </c>
      <c r="AS367" s="73" t="str">
        <f>IF(OR(J367="",VLOOKUP(J$1,Services!$A$1:$B$19,2,0)="Exclude"),"",IF($D367=1,IF(OR(price_limit="",price_limit="No Limit"),IF(J367="Yes",1,2),IF(SUMIFS(WhatIf!$G:$G,WhatIf!$A:$A,J$1,WhatIf!$B:$B,J367)&lt;=price_limit,IF(J367="Yes",1,2),"")),""))</f>
        <v/>
      </c>
      <c r="AT367" s="73" t="str">
        <f>IF(OR(K367="",VLOOKUP(K$1,Services!$A$1:$B$19,2,0)="Exclude"),"",IF($D367=1,IF(OR(price_limit="",price_limit="No Limit"),IF(K367="Yes",1,2),IF(SUMIFS(WhatIf!$G:$G,WhatIf!$A:$A,K$1,WhatIf!$B:$B,K367)&lt;=price_limit,IF(K367="Yes",1,2),"")),""))</f>
        <v/>
      </c>
      <c r="AU367" s="73" t="str">
        <f>IF(OR(L367="",VLOOKUP(L$1,Services!$A$1:$B$19,2,0)="Exclude"),"",IF($D367=1,IF(OR(price_limit="",price_limit="No Limit"),IF(L367="Yes",1,2),IF(SUMIFS(WhatIf!$G:$G,WhatIf!$A:$A,L$1,WhatIf!$B:$B,L367)&lt;=price_limit,IF(L367="Yes",1,2),"")),""))</f>
        <v/>
      </c>
      <c r="AV367" s="73" t="str">
        <f>IF(OR(M367="",VLOOKUP(M$1,Services!$A$1:$B$19,2,0)="Exclude"),"",IF($D367=1,IF(OR(price_limit="",price_limit="No Limit"),IF(M367="Yes",1,2),IF(SUMIFS(WhatIf!$G:$G,WhatIf!$A:$A,M$1,WhatIf!$B:$B,M367)&lt;=price_limit,IF(M367="Yes",1,2),"")),""))</f>
        <v/>
      </c>
      <c r="AW367" s="73" t="str">
        <f>IF(OR(N367="",VLOOKUP(N$1,Services!$A$1:$B$19,2,0)="Exclude"),"",IF($D367=1,IF(OR(price_limit="",price_limit="No Limit"),IF(N367="Yes",1,2),IF(SUMIFS(WhatIf!$G:$G,WhatIf!$A:$A,N$1,WhatIf!$B:$B,N367)&lt;=price_limit,IF(N367="Yes",1,2),"")),""))</f>
        <v/>
      </c>
      <c r="AX367" s="73" t="str">
        <f>IF(OR(O367="",VLOOKUP(O$1,Services!$A$1:$B$19,2,0)="Exclude"),"",IF($D367=1,IF(OR(price_limit="",price_limit="No Limit"),IF(O367="Yes",1,2),IF(SUMIFS(WhatIf!$G:$G,WhatIf!$A:$A,O$1,WhatIf!$B:$B,O367)&lt;=price_limit,IF(O367="Yes",1,2),"")),""))</f>
        <v/>
      </c>
      <c r="AY367" s="73" t="str">
        <f>IF(OR(P367="",VLOOKUP(P$1,Services!$A$1:$B$19,2,0)="Exclude"),"",IF($D367=1,IF(OR(price_limit="",price_limit="No Limit"),IF(P367="Yes",1,2),IF(SUMIFS(WhatIf!$G:$G,WhatIf!$A:$A,P$1,WhatIf!$B:$B,P367)&lt;=price_limit,IF(P367="Yes",1,2),"")),""))</f>
        <v/>
      </c>
      <c r="AZ367" s="73" t="str">
        <f>IF(OR(Q367="",VLOOKUP(Q$1,Services!$A$1:$B$19,2,0)="Exclude"),"",IF($D367=1,IF(OR(price_limit="",price_limit="No Limit"),IF(Q367="Yes",1,2),IF(SUMIFS(WhatIf!$G:$G,WhatIf!$A:$A,Q$1,WhatIf!$B:$B,Q367)&lt;=price_limit,IF(Q367="Yes",1,2),"")),""))</f>
        <v/>
      </c>
      <c r="BA367" s="73" t="str">
        <f>IF(OR(R367="",VLOOKUP(R$1,Services!$A$1:$B$19,2,0)="Exclude"),"",IF($D367=1,IF(OR(price_limit="",price_limit="No Limit"),IF(R367="Yes",1,2),IF(SUMIFS(WhatIf!$G:$G,WhatIf!$A:$A,R$1,WhatIf!$B:$B,R367)&lt;=price_limit,IF(R367="Yes",1,2),"")),""))</f>
        <v/>
      </c>
      <c r="BB367" s="73" t="str">
        <f>IF(OR(S367="",VLOOKUP(S$1,Services!$A$1:$B$19,2,0)="Exclude"),"",IF($D367=1,IF(OR(price_limit="",price_limit="No Limit"),IF(S367="Yes",1,2),IF(SUMIFS(WhatIf!$G:$G,WhatIf!$A:$A,S$1,WhatIf!$B:$B,S367)&lt;=price_limit,IF(S367="Yes",1,2),"")),""))</f>
        <v/>
      </c>
      <c r="BC367" s="73" t="str">
        <f>IF(OR(T367="",VLOOKUP(T$1,Services!$A$1:$B$19,2,0)="Exclude"),"",IF($D367=1,IF(OR(price_limit="",price_limit="No Limit"),IF(T367="Yes",1,2),IF(SUMIFS(WhatIf!$G:$G,WhatIf!$A:$A,T$1,WhatIf!$B:$B,T367)&lt;=price_limit,IF(T367="Yes",1,2),"")),""))</f>
        <v/>
      </c>
      <c r="BD367" s="73" t="str">
        <f>IF(OR(U367="",VLOOKUP(U$1,Services!$A$1:$B$19,2,0)="Exclude"),"",IF($D367=1,IF(OR(price_limit="",price_limit="No Limit"),IF(U367="Yes",1,2),IF(SUMIFS(WhatIf!$G:$G,WhatIf!$A:$A,U$1,WhatIf!$B:$B,U367)&lt;=price_limit,IF(U367="Yes",1,2),"")),""))</f>
        <v/>
      </c>
      <c r="BE367" s="3">
        <f t="shared" si="24"/>
        <v>0</v>
      </c>
      <c r="BF367" s="3">
        <f t="shared" si="25"/>
        <v>0</v>
      </c>
      <c r="BG367" s="3">
        <f>IF(MID(highlight_pick,1,1)="#",IF(INDEX(Analysis!$C$7:$E$7,1,VALUE(MID(highlight_pick,2,1)))&lt;&gt;"",IF(INDEX($A367:$BI367,1,MATCH(INDEX(Analysis!$C$7:$E$7,1,VALUE(MID(highlight_pick,2,1))),$1:$1,0))="",0,IF(INDEX($A367:$BI367,1,MATCH(INDEX(Analysis!$C$7:$E$7,1,VALUE(MID(highlight_pick,2,1))),$1:$1,0))="Yes",1,IF(ISNUMBER(SEARCH(INDEX($A367:$BI367,1,MATCH(INDEX(Analysis!$C$7:$E$7,1,VALUE(MID(highlight_pick,2,1))),$1:$1,0)),INDEX(Analysis!$C$9:$E$9,1,VALUE(MID(highlight_pick,2,1))))),2,0))),0),0)</f>
        <v>0</v>
      </c>
      <c r="BH367" s="3">
        <f>IF(MID(highlight_pick,1,1)="#",IF(INDEX(Analysis!$C$10:$E$10,1,VALUE(MID(highlight_pick,2,1)))&lt;&gt;"",IF(INDEX($A367:$BI367,1,MATCH(INDEX(Analysis!$C$10:$E$10,1,VALUE(MID(highlight_pick,2,1))),$1:$1,0))="",0,IF(INDEX($A367:$BI367,1,MATCH(INDEX(Analysis!$C$10:$E$10,1,VALUE(MID(highlight_pick,2,1))),$1:$1,0))="Yes",1,IF(ISNUMBER(SEARCH(INDEX($A367:$BI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row>
    <row r="368" spans="1:61" x14ac:dyDescent="0.3">
      <c r="A368" s="19" t="s">
        <v>217</v>
      </c>
      <c r="B368" s="4" t="s">
        <v>247</v>
      </c>
      <c r="C368" s="4" t="s">
        <v>478</v>
      </c>
      <c r="D368" s="3" t="str">
        <f t="shared" ca="1" si="22"/>
        <v/>
      </c>
      <c r="F368" s="5" t="s">
        <v>67</v>
      </c>
      <c r="G368" s="5" t="s">
        <v>67</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23"/>
        <v/>
      </c>
      <c r="AN368" s="73" t="str">
        <f>IF(OR(E368="",VLOOKUP(E$1,Services!$A$1:$B$19,2,0)="Exclude"),"",IF($D368=1,IF(OR(price_limit="",price_limit="No Limit"),IF(E368="Yes",1,2),IF(SUMIFS(WhatIf!$G:$G,WhatIf!$A:$A,E$1,WhatIf!$B:$B,E368)&lt;=price_limit,IF(E368="Yes",1,2),"")),""))</f>
        <v/>
      </c>
      <c r="AO368" s="73" t="str">
        <f ca="1">IF(OR(F368="",VLOOKUP(F$1,Services!$A$1:$B$19,2,0)="Exclude"),"",IF($D368=1,IF(OR(price_limit="",price_limit="No Limit"),IF(F368="Yes",1,2),IF(SUMIFS(WhatIf!$G:$G,WhatIf!$A:$A,F$1,WhatIf!$B:$B,F368)&lt;=price_limit,IF(F368="Yes",1,2),"")),""))</f>
        <v/>
      </c>
      <c r="AP368" s="73" t="str">
        <f ca="1">IF(OR(G368="",VLOOKUP(G$1,Services!$A$1:$B$19,2,0)="Exclude"),"",IF($D368=1,IF(OR(price_limit="",price_limit="No Limit"),IF(G368="Yes",1,2),IF(SUMIFS(WhatIf!$G:$G,WhatIf!$A:$A,G$1,WhatIf!$B:$B,G368)&lt;=price_limit,IF(G368="Yes",1,2),"")),""))</f>
        <v/>
      </c>
      <c r="AQ368" s="73" t="str">
        <f>IF(OR(H368="",VLOOKUP(H$1,Services!$A$1:$B$19,2,0)="Exclude"),"",IF($D368=1,IF(OR(price_limit="",price_limit="No Limit"),IF(H368="Yes",1,2),IF(SUMIFS(WhatIf!$G:$G,WhatIf!$A:$A,H$1,WhatIf!$B:$B,H368)&lt;=price_limit,IF(H368="Yes",1,2),"")),""))</f>
        <v/>
      </c>
      <c r="AR368" s="73" t="str">
        <f>IF(OR(I368="",VLOOKUP(I$1,Services!$A$1:$B$19,2,0)="Exclude"),"",IF($D368=1,IF(OR(price_limit="",price_limit="No Limit"),IF(I368="Yes",1,2),IF(SUMIFS(WhatIf!$G:$G,WhatIf!$A:$A,I$1,WhatIf!$B:$B,I368)&lt;=price_limit,IF(I368="Yes",1,2),"")),""))</f>
        <v/>
      </c>
      <c r="AS368" s="73" t="str">
        <f>IF(OR(J368="",VLOOKUP(J$1,Services!$A$1:$B$19,2,0)="Exclude"),"",IF($D368=1,IF(OR(price_limit="",price_limit="No Limit"),IF(J368="Yes",1,2),IF(SUMIFS(WhatIf!$G:$G,WhatIf!$A:$A,J$1,WhatIf!$B:$B,J368)&lt;=price_limit,IF(J368="Yes",1,2),"")),""))</f>
        <v/>
      </c>
      <c r="AT368" s="73" t="str">
        <f>IF(OR(K368="",VLOOKUP(K$1,Services!$A$1:$B$19,2,0)="Exclude"),"",IF($D368=1,IF(OR(price_limit="",price_limit="No Limit"),IF(K368="Yes",1,2),IF(SUMIFS(WhatIf!$G:$G,WhatIf!$A:$A,K$1,WhatIf!$B:$B,K368)&lt;=price_limit,IF(K368="Yes",1,2),"")),""))</f>
        <v/>
      </c>
      <c r="AU368" s="73" t="str">
        <f>IF(OR(L368="",VLOOKUP(L$1,Services!$A$1:$B$19,2,0)="Exclude"),"",IF($D368=1,IF(OR(price_limit="",price_limit="No Limit"),IF(L368="Yes",1,2),IF(SUMIFS(WhatIf!$G:$G,WhatIf!$A:$A,L$1,WhatIf!$B:$B,L368)&lt;=price_limit,IF(L368="Yes",1,2),"")),""))</f>
        <v/>
      </c>
      <c r="AV368" s="73" t="str">
        <f>IF(OR(M368="",VLOOKUP(M$1,Services!$A$1:$B$19,2,0)="Exclude"),"",IF($D368=1,IF(OR(price_limit="",price_limit="No Limit"),IF(M368="Yes",1,2),IF(SUMIFS(WhatIf!$G:$G,WhatIf!$A:$A,M$1,WhatIf!$B:$B,M368)&lt;=price_limit,IF(M368="Yes",1,2),"")),""))</f>
        <v/>
      </c>
      <c r="AW368" s="73" t="str">
        <f>IF(OR(N368="",VLOOKUP(N$1,Services!$A$1:$B$19,2,0)="Exclude"),"",IF($D368=1,IF(OR(price_limit="",price_limit="No Limit"),IF(N368="Yes",1,2),IF(SUMIFS(WhatIf!$G:$G,WhatIf!$A:$A,N$1,WhatIf!$B:$B,N368)&lt;=price_limit,IF(N368="Yes",1,2),"")),""))</f>
        <v/>
      </c>
      <c r="AX368" s="73" t="str">
        <f>IF(OR(O368="",VLOOKUP(O$1,Services!$A$1:$B$19,2,0)="Exclude"),"",IF($D368=1,IF(OR(price_limit="",price_limit="No Limit"),IF(O368="Yes",1,2),IF(SUMIFS(WhatIf!$G:$G,WhatIf!$A:$A,O$1,WhatIf!$B:$B,O368)&lt;=price_limit,IF(O368="Yes",1,2),"")),""))</f>
        <v/>
      </c>
      <c r="AY368" s="73" t="str">
        <f>IF(OR(P368="",VLOOKUP(P$1,Services!$A$1:$B$19,2,0)="Exclude"),"",IF($D368=1,IF(OR(price_limit="",price_limit="No Limit"),IF(P368="Yes",1,2),IF(SUMIFS(WhatIf!$G:$G,WhatIf!$A:$A,P$1,WhatIf!$B:$B,P368)&lt;=price_limit,IF(P368="Yes",1,2),"")),""))</f>
        <v/>
      </c>
      <c r="AZ368" s="73" t="str">
        <f>IF(OR(Q368="",VLOOKUP(Q$1,Services!$A$1:$B$19,2,0)="Exclude"),"",IF($D368=1,IF(OR(price_limit="",price_limit="No Limit"),IF(Q368="Yes",1,2),IF(SUMIFS(WhatIf!$G:$G,WhatIf!$A:$A,Q$1,WhatIf!$B:$B,Q368)&lt;=price_limit,IF(Q368="Yes",1,2),"")),""))</f>
        <v/>
      </c>
      <c r="BA368" s="73" t="str">
        <f>IF(OR(R368="",VLOOKUP(R$1,Services!$A$1:$B$19,2,0)="Exclude"),"",IF($D368=1,IF(OR(price_limit="",price_limit="No Limit"),IF(R368="Yes",1,2),IF(SUMIFS(WhatIf!$G:$G,WhatIf!$A:$A,R$1,WhatIf!$B:$B,R368)&lt;=price_limit,IF(R368="Yes",1,2),"")),""))</f>
        <v/>
      </c>
      <c r="BB368" s="73" t="str">
        <f>IF(OR(S368="",VLOOKUP(S$1,Services!$A$1:$B$19,2,0)="Exclude"),"",IF($D368=1,IF(OR(price_limit="",price_limit="No Limit"),IF(S368="Yes",1,2),IF(SUMIFS(WhatIf!$G:$G,WhatIf!$A:$A,S$1,WhatIf!$B:$B,S368)&lt;=price_limit,IF(S368="Yes",1,2),"")),""))</f>
        <v/>
      </c>
      <c r="BC368" s="73" t="str">
        <f>IF(OR(T368="",VLOOKUP(T$1,Services!$A$1:$B$19,2,0)="Exclude"),"",IF($D368=1,IF(OR(price_limit="",price_limit="No Limit"),IF(T368="Yes",1,2),IF(SUMIFS(WhatIf!$G:$G,WhatIf!$A:$A,T$1,WhatIf!$B:$B,T368)&lt;=price_limit,IF(T368="Yes",1,2),"")),""))</f>
        <v/>
      </c>
      <c r="BD368" s="73" t="str">
        <f>IF(OR(U368="",VLOOKUP(U$1,Services!$A$1:$B$19,2,0)="Exclude"),"",IF($D368=1,IF(OR(price_limit="",price_limit="No Limit"),IF(U368="Yes",1,2),IF(SUMIFS(WhatIf!$G:$G,WhatIf!$A:$A,U$1,WhatIf!$B:$B,U368)&lt;=price_limit,IF(U368="Yes",1,2),"")),""))</f>
        <v/>
      </c>
      <c r="BE368" s="3">
        <f t="shared" si="24"/>
        <v>0</v>
      </c>
      <c r="BF368" s="3">
        <f t="shared" si="25"/>
        <v>0</v>
      </c>
      <c r="BG368" s="3">
        <f>IF(MID(highlight_pick,1,1)="#",IF(INDEX(Analysis!$C$7:$E$7,1,VALUE(MID(highlight_pick,2,1)))&lt;&gt;"",IF(INDEX($A368:$BI368,1,MATCH(INDEX(Analysis!$C$7:$E$7,1,VALUE(MID(highlight_pick,2,1))),$1:$1,0))="",0,IF(INDEX($A368:$BI368,1,MATCH(INDEX(Analysis!$C$7:$E$7,1,VALUE(MID(highlight_pick,2,1))),$1:$1,0))="Yes",1,IF(ISNUMBER(SEARCH(INDEX($A368:$BI368,1,MATCH(INDEX(Analysis!$C$7:$E$7,1,VALUE(MID(highlight_pick,2,1))),$1:$1,0)),INDEX(Analysis!$C$9:$E$9,1,VALUE(MID(highlight_pick,2,1))))),2,0))),0),0)</f>
        <v>0</v>
      </c>
      <c r="BH368" s="3">
        <f>IF(MID(highlight_pick,1,1)="#",IF(INDEX(Analysis!$C$10:$E$10,1,VALUE(MID(highlight_pick,2,1)))&lt;&gt;"",IF(INDEX($A368:$BI368,1,MATCH(INDEX(Analysis!$C$10:$E$10,1,VALUE(MID(highlight_pick,2,1))),$1:$1,0))="",0,IF(INDEX($A368:$BI368,1,MATCH(INDEX(Analysis!$C$10:$E$10,1,VALUE(MID(highlight_pick,2,1))),$1:$1,0))="Yes",1,IF(ISNUMBER(SEARCH(INDEX($A368:$BI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row>
    <row r="369" spans="1:61" x14ac:dyDescent="0.3">
      <c r="A369" s="19" t="s">
        <v>218</v>
      </c>
      <c r="B369" s="4" t="s">
        <v>247</v>
      </c>
      <c r="C369" s="4" t="s">
        <v>478</v>
      </c>
      <c r="D369" s="3" t="str">
        <f t="shared" ca="1" si="22"/>
        <v/>
      </c>
      <c r="F369" s="5" t="s">
        <v>67</v>
      </c>
      <c r="G369" s="5" t="s">
        <v>67</v>
      </c>
      <c r="S369" s="5" t="s">
        <v>67</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23"/>
        <v/>
      </c>
      <c r="AN369" s="73" t="str">
        <f>IF(OR(E369="",VLOOKUP(E$1,Services!$A$1:$B$19,2,0)="Exclude"),"",IF($D369=1,IF(OR(price_limit="",price_limit="No Limit"),IF(E369="Yes",1,2),IF(SUMIFS(WhatIf!$G:$G,WhatIf!$A:$A,E$1,WhatIf!$B:$B,E369)&lt;=price_limit,IF(E369="Yes",1,2),"")),""))</f>
        <v/>
      </c>
      <c r="AO369" s="73" t="str">
        <f ca="1">IF(OR(F369="",VLOOKUP(F$1,Services!$A$1:$B$19,2,0)="Exclude"),"",IF($D369=1,IF(OR(price_limit="",price_limit="No Limit"),IF(F369="Yes",1,2),IF(SUMIFS(WhatIf!$G:$G,WhatIf!$A:$A,F$1,WhatIf!$B:$B,F369)&lt;=price_limit,IF(F369="Yes",1,2),"")),""))</f>
        <v/>
      </c>
      <c r="AP369" s="73" t="str">
        <f ca="1">IF(OR(G369="",VLOOKUP(G$1,Services!$A$1:$B$19,2,0)="Exclude"),"",IF($D369=1,IF(OR(price_limit="",price_limit="No Limit"),IF(G369="Yes",1,2),IF(SUMIFS(WhatIf!$G:$G,WhatIf!$A:$A,G$1,WhatIf!$B:$B,G369)&lt;=price_limit,IF(G369="Yes",1,2),"")),""))</f>
        <v/>
      </c>
      <c r="AQ369" s="73" t="str">
        <f>IF(OR(H369="",VLOOKUP(H$1,Services!$A$1:$B$19,2,0)="Exclude"),"",IF($D369=1,IF(OR(price_limit="",price_limit="No Limit"),IF(H369="Yes",1,2),IF(SUMIFS(WhatIf!$G:$G,WhatIf!$A:$A,H$1,WhatIf!$B:$B,H369)&lt;=price_limit,IF(H369="Yes",1,2),"")),""))</f>
        <v/>
      </c>
      <c r="AR369" s="73" t="str">
        <f>IF(OR(I369="",VLOOKUP(I$1,Services!$A$1:$B$19,2,0)="Exclude"),"",IF($D369=1,IF(OR(price_limit="",price_limit="No Limit"),IF(I369="Yes",1,2),IF(SUMIFS(WhatIf!$G:$G,WhatIf!$A:$A,I$1,WhatIf!$B:$B,I369)&lt;=price_limit,IF(I369="Yes",1,2),"")),""))</f>
        <v/>
      </c>
      <c r="AS369" s="73" t="str">
        <f>IF(OR(J369="",VLOOKUP(J$1,Services!$A$1:$B$19,2,0)="Exclude"),"",IF($D369=1,IF(OR(price_limit="",price_limit="No Limit"),IF(J369="Yes",1,2),IF(SUMIFS(WhatIf!$G:$G,WhatIf!$A:$A,J$1,WhatIf!$B:$B,J369)&lt;=price_limit,IF(J369="Yes",1,2),"")),""))</f>
        <v/>
      </c>
      <c r="AT369" s="73" t="str">
        <f>IF(OR(K369="",VLOOKUP(K$1,Services!$A$1:$B$19,2,0)="Exclude"),"",IF($D369=1,IF(OR(price_limit="",price_limit="No Limit"),IF(K369="Yes",1,2),IF(SUMIFS(WhatIf!$G:$G,WhatIf!$A:$A,K$1,WhatIf!$B:$B,K369)&lt;=price_limit,IF(K369="Yes",1,2),"")),""))</f>
        <v/>
      </c>
      <c r="AU369" s="73" t="str">
        <f>IF(OR(L369="",VLOOKUP(L$1,Services!$A$1:$B$19,2,0)="Exclude"),"",IF($D369=1,IF(OR(price_limit="",price_limit="No Limit"),IF(L369="Yes",1,2),IF(SUMIFS(WhatIf!$G:$G,WhatIf!$A:$A,L$1,WhatIf!$B:$B,L369)&lt;=price_limit,IF(L369="Yes",1,2),"")),""))</f>
        <v/>
      </c>
      <c r="AV369" s="73" t="str">
        <f>IF(OR(M369="",VLOOKUP(M$1,Services!$A$1:$B$19,2,0)="Exclude"),"",IF($D369=1,IF(OR(price_limit="",price_limit="No Limit"),IF(M369="Yes",1,2),IF(SUMIFS(WhatIf!$G:$G,WhatIf!$A:$A,M$1,WhatIf!$B:$B,M369)&lt;=price_limit,IF(M369="Yes",1,2),"")),""))</f>
        <v/>
      </c>
      <c r="AW369" s="73" t="str">
        <f>IF(OR(N369="",VLOOKUP(N$1,Services!$A$1:$B$19,2,0)="Exclude"),"",IF($D369=1,IF(OR(price_limit="",price_limit="No Limit"),IF(N369="Yes",1,2),IF(SUMIFS(WhatIf!$G:$G,WhatIf!$A:$A,N$1,WhatIf!$B:$B,N369)&lt;=price_limit,IF(N369="Yes",1,2),"")),""))</f>
        <v/>
      </c>
      <c r="AX369" s="73" t="str">
        <f>IF(OR(O369="",VLOOKUP(O$1,Services!$A$1:$B$19,2,0)="Exclude"),"",IF($D369=1,IF(OR(price_limit="",price_limit="No Limit"),IF(O369="Yes",1,2),IF(SUMIFS(WhatIf!$G:$G,WhatIf!$A:$A,O$1,WhatIf!$B:$B,O369)&lt;=price_limit,IF(O369="Yes",1,2),"")),""))</f>
        <v/>
      </c>
      <c r="AY369" s="73" t="str">
        <f>IF(OR(P369="",VLOOKUP(P$1,Services!$A$1:$B$19,2,0)="Exclude"),"",IF($D369=1,IF(OR(price_limit="",price_limit="No Limit"),IF(P369="Yes",1,2),IF(SUMIFS(WhatIf!$G:$G,WhatIf!$A:$A,P$1,WhatIf!$B:$B,P369)&lt;=price_limit,IF(P369="Yes",1,2),"")),""))</f>
        <v/>
      </c>
      <c r="AZ369" s="73" t="str">
        <f>IF(OR(Q369="",VLOOKUP(Q$1,Services!$A$1:$B$19,2,0)="Exclude"),"",IF($D369=1,IF(OR(price_limit="",price_limit="No Limit"),IF(Q369="Yes",1,2),IF(SUMIFS(WhatIf!$G:$G,WhatIf!$A:$A,Q$1,WhatIf!$B:$B,Q369)&lt;=price_limit,IF(Q369="Yes",1,2),"")),""))</f>
        <v/>
      </c>
      <c r="BA369" s="73" t="str">
        <f>IF(OR(R369="",VLOOKUP(R$1,Services!$A$1:$B$19,2,0)="Exclude"),"",IF($D369=1,IF(OR(price_limit="",price_limit="No Limit"),IF(R369="Yes",1,2),IF(SUMIFS(WhatIf!$G:$G,WhatIf!$A:$A,R$1,WhatIf!$B:$B,R369)&lt;=price_limit,IF(R369="Yes",1,2),"")),""))</f>
        <v/>
      </c>
      <c r="BB369" s="73" t="str">
        <f ca="1">IF(OR(S369="",VLOOKUP(S$1,Services!$A$1:$B$19,2,0)="Exclude"),"",IF($D369=1,IF(OR(price_limit="",price_limit="No Limit"),IF(S369="Yes",1,2),IF(SUMIFS(WhatIf!$G:$G,WhatIf!$A:$A,S$1,WhatIf!$B:$B,S369)&lt;=price_limit,IF(S369="Yes",1,2),"")),""))</f>
        <v/>
      </c>
      <c r="BC369" s="73" t="str">
        <f>IF(OR(T369="",VLOOKUP(T$1,Services!$A$1:$B$19,2,0)="Exclude"),"",IF($D369=1,IF(OR(price_limit="",price_limit="No Limit"),IF(T369="Yes",1,2),IF(SUMIFS(WhatIf!$G:$G,WhatIf!$A:$A,T$1,WhatIf!$B:$B,T369)&lt;=price_limit,IF(T369="Yes",1,2),"")),""))</f>
        <v/>
      </c>
      <c r="BD369" s="73" t="str">
        <f>IF(OR(U369="",VLOOKUP(U$1,Services!$A$1:$B$19,2,0)="Exclude"),"",IF($D369=1,IF(OR(price_limit="",price_limit="No Limit"),IF(U369="Yes",1,2),IF(SUMIFS(WhatIf!$G:$G,WhatIf!$A:$A,U$1,WhatIf!$B:$B,U369)&lt;=price_limit,IF(U369="Yes",1,2),"")),""))</f>
        <v/>
      </c>
      <c r="BE369" s="3">
        <f t="shared" si="24"/>
        <v>0</v>
      </c>
      <c r="BF369" s="3">
        <f t="shared" si="25"/>
        <v>0</v>
      </c>
      <c r="BG369" s="3">
        <f>IF(MID(highlight_pick,1,1)="#",IF(INDEX(Analysis!$C$7:$E$7,1,VALUE(MID(highlight_pick,2,1)))&lt;&gt;"",IF(INDEX($A369:$BI369,1,MATCH(INDEX(Analysis!$C$7:$E$7,1,VALUE(MID(highlight_pick,2,1))),$1:$1,0))="",0,IF(INDEX($A369:$BI369,1,MATCH(INDEX(Analysis!$C$7:$E$7,1,VALUE(MID(highlight_pick,2,1))),$1:$1,0))="Yes",1,IF(ISNUMBER(SEARCH(INDEX($A369:$BI369,1,MATCH(INDEX(Analysis!$C$7:$E$7,1,VALUE(MID(highlight_pick,2,1))),$1:$1,0)),INDEX(Analysis!$C$9:$E$9,1,VALUE(MID(highlight_pick,2,1))))),2,0))),0),0)</f>
        <v>0</v>
      </c>
      <c r="BH369" s="3">
        <f>IF(MID(highlight_pick,1,1)="#",IF(INDEX(Analysis!$C$10:$E$10,1,VALUE(MID(highlight_pick,2,1)))&lt;&gt;"",IF(INDEX($A369:$BI369,1,MATCH(INDEX(Analysis!$C$10:$E$10,1,VALUE(MID(highlight_pick,2,1))),$1:$1,0))="",0,IF(INDEX($A369:$BI369,1,MATCH(INDEX(Analysis!$C$10:$E$10,1,VALUE(MID(highlight_pick,2,1))),$1:$1,0))="Yes",1,IF(ISNUMBER(SEARCH(INDEX($A369:$BI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row>
    <row r="370" spans="1:61" x14ac:dyDescent="0.3">
      <c r="A370" s="19" t="s">
        <v>711</v>
      </c>
      <c r="C370" s="4" t="s">
        <v>478</v>
      </c>
      <c r="D370" s="3" t="str">
        <f t="shared" ca="1" si="22"/>
        <v/>
      </c>
      <c r="M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23"/>
        <v/>
      </c>
      <c r="AN370" s="73" t="str">
        <f>IF(OR(E370="",VLOOKUP(E$1,Services!$A$1:$B$19,2,0)="Exclude"),"",IF($D370=1,IF(OR(price_limit="",price_limit="No Limit"),IF(E370="Yes",1,2),IF(SUMIFS(WhatIf!$G:$G,WhatIf!$A:$A,E$1,WhatIf!$B:$B,E370)&lt;=price_limit,IF(E370="Yes",1,2),"")),""))</f>
        <v/>
      </c>
      <c r="AO370" s="73" t="str">
        <f>IF(OR(F370="",VLOOKUP(F$1,Services!$A$1:$B$19,2,0)="Exclude"),"",IF($D370=1,IF(OR(price_limit="",price_limit="No Limit"),IF(F370="Yes",1,2),IF(SUMIFS(WhatIf!$G:$G,WhatIf!$A:$A,F$1,WhatIf!$B:$B,F370)&lt;=price_limit,IF(F370="Yes",1,2),"")),""))</f>
        <v/>
      </c>
      <c r="AP370" s="73" t="str">
        <f>IF(OR(G370="",VLOOKUP(G$1,Services!$A$1:$B$19,2,0)="Exclude"),"",IF($D370=1,IF(OR(price_limit="",price_limit="No Limit"),IF(G370="Yes",1,2),IF(SUMIFS(WhatIf!$G:$G,WhatIf!$A:$A,G$1,WhatIf!$B:$B,G370)&lt;=price_limit,IF(G370="Yes",1,2),"")),""))</f>
        <v/>
      </c>
      <c r="AQ370" s="73" t="str">
        <f>IF(OR(H370="",VLOOKUP(H$1,Services!$A$1:$B$19,2,0)="Exclude"),"",IF($D370=1,IF(OR(price_limit="",price_limit="No Limit"),IF(H370="Yes",1,2),IF(SUMIFS(WhatIf!$G:$G,WhatIf!$A:$A,H$1,WhatIf!$B:$B,H370)&lt;=price_limit,IF(H370="Yes",1,2),"")),""))</f>
        <v/>
      </c>
      <c r="AR370" s="73" t="str">
        <f>IF(OR(I370="",VLOOKUP(I$1,Services!$A$1:$B$19,2,0)="Exclude"),"",IF($D370=1,IF(OR(price_limit="",price_limit="No Limit"),IF(I370="Yes",1,2),IF(SUMIFS(WhatIf!$G:$G,WhatIf!$A:$A,I$1,WhatIf!$B:$B,I370)&lt;=price_limit,IF(I370="Yes",1,2),"")),""))</f>
        <v/>
      </c>
      <c r="AS370" s="73" t="str">
        <f>IF(OR(J370="",VLOOKUP(J$1,Services!$A$1:$B$19,2,0)="Exclude"),"",IF($D370=1,IF(OR(price_limit="",price_limit="No Limit"),IF(J370="Yes",1,2),IF(SUMIFS(WhatIf!$G:$G,WhatIf!$A:$A,J$1,WhatIf!$B:$B,J370)&lt;=price_limit,IF(J370="Yes",1,2),"")),""))</f>
        <v/>
      </c>
      <c r="AT370" s="73" t="str">
        <f>IF(OR(K370="",VLOOKUP(K$1,Services!$A$1:$B$19,2,0)="Exclude"),"",IF($D370=1,IF(OR(price_limit="",price_limit="No Limit"),IF(K370="Yes",1,2),IF(SUMIFS(WhatIf!$G:$G,WhatIf!$A:$A,K$1,WhatIf!$B:$B,K370)&lt;=price_limit,IF(K370="Yes",1,2),"")),""))</f>
        <v/>
      </c>
      <c r="AU370" s="73" t="str">
        <f>IF(OR(L370="",VLOOKUP(L$1,Services!$A$1:$B$19,2,0)="Exclude"),"",IF($D370=1,IF(OR(price_limit="",price_limit="No Limit"),IF(L370="Yes",1,2),IF(SUMIFS(WhatIf!$G:$G,WhatIf!$A:$A,L$1,WhatIf!$B:$B,L370)&lt;=price_limit,IF(L370="Yes",1,2),"")),""))</f>
        <v/>
      </c>
      <c r="AV370" s="73" t="str">
        <f ca="1">IF(OR(M370="",VLOOKUP(M$1,Services!$A$1:$B$19,2,0)="Exclude"),"",IF($D370=1,IF(OR(price_limit="",price_limit="No Limit"),IF(M370="Yes",1,2),IF(SUMIFS(WhatIf!$G:$G,WhatIf!$A:$A,M$1,WhatIf!$B:$B,M370)&lt;=price_limit,IF(M370="Yes",1,2),"")),""))</f>
        <v/>
      </c>
      <c r="AW370" s="73" t="str">
        <f>IF(OR(N370="",VLOOKUP(N$1,Services!$A$1:$B$19,2,0)="Exclude"),"",IF($D370=1,IF(OR(price_limit="",price_limit="No Limit"),IF(N370="Yes",1,2),IF(SUMIFS(WhatIf!$G:$G,WhatIf!$A:$A,N$1,WhatIf!$B:$B,N370)&lt;=price_limit,IF(N370="Yes",1,2),"")),""))</f>
        <v/>
      </c>
      <c r="AX370" s="73" t="str">
        <f>IF(OR(O370="",VLOOKUP(O$1,Services!$A$1:$B$19,2,0)="Exclude"),"",IF($D370=1,IF(OR(price_limit="",price_limit="No Limit"),IF(O370="Yes",1,2),IF(SUMIFS(WhatIf!$G:$G,WhatIf!$A:$A,O$1,WhatIf!$B:$B,O370)&lt;=price_limit,IF(O370="Yes",1,2),"")),""))</f>
        <v/>
      </c>
      <c r="AY370" s="73" t="str">
        <f>IF(OR(P370="",VLOOKUP(P$1,Services!$A$1:$B$19,2,0)="Exclude"),"",IF($D370=1,IF(OR(price_limit="",price_limit="No Limit"),IF(P370="Yes",1,2),IF(SUMIFS(WhatIf!$G:$G,WhatIf!$A:$A,P$1,WhatIf!$B:$B,P370)&lt;=price_limit,IF(P370="Yes",1,2),"")),""))</f>
        <v/>
      </c>
      <c r="AZ370" s="73" t="str">
        <f>IF(OR(Q370="",VLOOKUP(Q$1,Services!$A$1:$B$19,2,0)="Exclude"),"",IF($D370=1,IF(OR(price_limit="",price_limit="No Limit"),IF(Q370="Yes",1,2),IF(SUMIFS(WhatIf!$G:$G,WhatIf!$A:$A,Q$1,WhatIf!$B:$B,Q370)&lt;=price_limit,IF(Q370="Yes",1,2),"")),""))</f>
        <v/>
      </c>
      <c r="BA370" s="73" t="str">
        <f>IF(OR(R370="",VLOOKUP(R$1,Services!$A$1:$B$19,2,0)="Exclude"),"",IF($D370=1,IF(OR(price_limit="",price_limit="No Limit"),IF(R370="Yes",1,2),IF(SUMIFS(WhatIf!$G:$G,WhatIf!$A:$A,R$1,WhatIf!$B:$B,R370)&lt;=price_limit,IF(R370="Yes",1,2),"")),""))</f>
        <v/>
      </c>
      <c r="BB370" s="73" t="str">
        <f>IF(OR(S370="",VLOOKUP(S$1,Services!$A$1:$B$19,2,0)="Exclude"),"",IF($D370=1,IF(OR(price_limit="",price_limit="No Limit"),IF(S370="Yes",1,2),IF(SUMIFS(WhatIf!$G:$G,WhatIf!$A:$A,S$1,WhatIf!$B:$B,S370)&lt;=price_limit,IF(S370="Yes",1,2),"")),""))</f>
        <v/>
      </c>
      <c r="BC370" s="73" t="str">
        <f>IF(OR(T370="",VLOOKUP(T$1,Services!$A$1:$B$19,2,0)="Exclude"),"",IF($D370=1,IF(OR(price_limit="",price_limit="No Limit"),IF(T370="Yes",1,2),IF(SUMIFS(WhatIf!$G:$G,WhatIf!$A:$A,T$1,WhatIf!$B:$B,T370)&lt;=price_limit,IF(T370="Yes",1,2),"")),""))</f>
        <v/>
      </c>
      <c r="BD370" s="73" t="str">
        <f>IF(OR(U370="",VLOOKUP(U$1,Services!$A$1:$B$19,2,0)="Exclude"),"",IF($D370=1,IF(OR(price_limit="",price_limit="No Limit"),IF(U370="Yes",1,2),IF(SUMIFS(WhatIf!$G:$G,WhatIf!$A:$A,U$1,WhatIf!$B:$B,U370)&lt;=price_limit,IF(U370="Yes",1,2),"")),""))</f>
        <v/>
      </c>
      <c r="BE370" s="3">
        <f t="shared" si="24"/>
        <v>0</v>
      </c>
      <c r="BF370" s="3">
        <f t="shared" si="25"/>
        <v>0</v>
      </c>
      <c r="BG370" s="3">
        <f>IF(MID(highlight_pick,1,1)="#",IF(INDEX(Analysis!$C$7:$E$7,1,VALUE(MID(highlight_pick,2,1)))&lt;&gt;"",IF(INDEX($A370:$BI370,1,MATCH(INDEX(Analysis!$C$7:$E$7,1,VALUE(MID(highlight_pick,2,1))),$1:$1,0))="",0,IF(INDEX($A370:$BI370,1,MATCH(INDEX(Analysis!$C$7:$E$7,1,VALUE(MID(highlight_pick,2,1))),$1:$1,0))="Yes",1,IF(ISNUMBER(SEARCH(INDEX($A370:$BI370,1,MATCH(INDEX(Analysis!$C$7:$E$7,1,VALUE(MID(highlight_pick,2,1))),$1:$1,0)),INDEX(Analysis!$C$9:$E$9,1,VALUE(MID(highlight_pick,2,1))))),2,0))),0),0)</f>
        <v>0</v>
      </c>
      <c r="BH370" s="3">
        <f>IF(MID(highlight_pick,1,1)="#",IF(INDEX(Analysis!$C$10:$E$10,1,VALUE(MID(highlight_pick,2,1)))&lt;&gt;"",IF(INDEX($A370:$BI370,1,MATCH(INDEX(Analysis!$C$10:$E$10,1,VALUE(MID(highlight_pick,2,1))),$1:$1,0))="",0,IF(INDEX($A370:$BI370,1,MATCH(INDEX(Analysis!$C$10:$E$10,1,VALUE(MID(highlight_pick,2,1))),$1:$1,0))="Yes",1,IF(ISNUMBER(SEARCH(INDEX($A370:$BI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row>
    <row r="371" spans="1:61" x14ac:dyDescent="0.3">
      <c r="A371" s="19" t="s">
        <v>712</v>
      </c>
      <c r="C371" s="4" t="s">
        <v>478</v>
      </c>
      <c r="D371" s="3" t="str">
        <f t="shared" ca="1" si="22"/>
        <v/>
      </c>
      <c r="M371" s="5" t="s">
        <v>1</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23"/>
        <v/>
      </c>
      <c r="AN371" s="73" t="str">
        <f>IF(OR(E371="",VLOOKUP(E$1,Services!$A$1:$B$19,2,0)="Exclude"),"",IF($D371=1,IF(OR(price_limit="",price_limit="No Limit"),IF(E371="Yes",1,2),IF(SUMIFS(WhatIf!$G:$G,WhatIf!$A:$A,E$1,WhatIf!$B:$B,E371)&lt;=price_limit,IF(E371="Yes",1,2),"")),""))</f>
        <v/>
      </c>
      <c r="AO371" s="73" t="str">
        <f>IF(OR(F371="",VLOOKUP(F$1,Services!$A$1:$B$19,2,0)="Exclude"),"",IF($D371=1,IF(OR(price_limit="",price_limit="No Limit"),IF(F371="Yes",1,2),IF(SUMIFS(WhatIf!$G:$G,WhatIf!$A:$A,F$1,WhatIf!$B:$B,F371)&lt;=price_limit,IF(F371="Yes",1,2),"")),""))</f>
        <v/>
      </c>
      <c r="AP371" s="73" t="str">
        <f>IF(OR(G371="",VLOOKUP(G$1,Services!$A$1:$B$19,2,0)="Exclude"),"",IF($D371=1,IF(OR(price_limit="",price_limit="No Limit"),IF(G371="Yes",1,2),IF(SUMIFS(WhatIf!$G:$G,WhatIf!$A:$A,G$1,WhatIf!$B:$B,G371)&lt;=price_limit,IF(G371="Yes",1,2),"")),""))</f>
        <v/>
      </c>
      <c r="AQ371" s="73" t="str">
        <f>IF(OR(H371="",VLOOKUP(H$1,Services!$A$1:$B$19,2,0)="Exclude"),"",IF($D371=1,IF(OR(price_limit="",price_limit="No Limit"),IF(H371="Yes",1,2),IF(SUMIFS(WhatIf!$G:$G,WhatIf!$A:$A,H$1,WhatIf!$B:$B,H371)&lt;=price_limit,IF(H371="Yes",1,2),"")),""))</f>
        <v/>
      </c>
      <c r="AR371" s="73" t="str">
        <f>IF(OR(I371="",VLOOKUP(I$1,Services!$A$1:$B$19,2,0)="Exclude"),"",IF($D371=1,IF(OR(price_limit="",price_limit="No Limit"),IF(I371="Yes",1,2),IF(SUMIFS(WhatIf!$G:$G,WhatIf!$A:$A,I$1,WhatIf!$B:$B,I371)&lt;=price_limit,IF(I371="Yes",1,2),"")),""))</f>
        <v/>
      </c>
      <c r="AS371" s="73" t="str">
        <f>IF(OR(J371="",VLOOKUP(J$1,Services!$A$1:$B$19,2,0)="Exclude"),"",IF($D371=1,IF(OR(price_limit="",price_limit="No Limit"),IF(J371="Yes",1,2),IF(SUMIFS(WhatIf!$G:$G,WhatIf!$A:$A,J$1,WhatIf!$B:$B,J371)&lt;=price_limit,IF(J371="Yes",1,2),"")),""))</f>
        <v/>
      </c>
      <c r="AT371" s="73" t="str">
        <f>IF(OR(K371="",VLOOKUP(K$1,Services!$A$1:$B$19,2,0)="Exclude"),"",IF($D371=1,IF(OR(price_limit="",price_limit="No Limit"),IF(K371="Yes",1,2),IF(SUMIFS(WhatIf!$G:$G,WhatIf!$A:$A,K$1,WhatIf!$B:$B,K371)&lt;=price_limit,IF(K371="Yes",1,2),"")),""))</f>
        <v/>
      </c>
      <c r="AU371" s="73" t="str">
        <f>IF(OR(L371="",VLOOKUP(L$1,Services!$A$1:$B$19,2,0)="Exclude"),"",IF($D371=1,IF(OR(price_limit="",price_limit="No Limit"),IF(L371="Yes",1,2),IF(SUMIFS(WhatIf!$G:$G,WhatIf!$A:$A,L$1,WhatIf!$B:$B,L371)&lt;=price_limit,IF(L371="Yes",1,2),"")),""))</f>
        <v/>
      </c>
      <c r="AV371" s="73" t="str">
        <f ca="1">IF(OR(M371="",VLOOKUP(M$1,Services!$A$1:$B$19,2,0)="Exclude"),"",IF($D371=1,IF(OR(price_limit="",price_limit="No Limit"),IF(M371="Yes",1,2),IF(SUMIFS(WhatIf!$G:$G,WhatIf!$A:$A,M$1,WhatIf!$B:$B,M371)&lt;=price_limit,IF(M371="Yes",1,2),"")),""))</f>
        <v/>
      </c>
      <c r="AW371" s="73" t="str">
        <f>IF(OR(N371="",VLOOKUP(N$1,Services!$A$1:$B$19,2,0)="Exclude"),"",IF($D371=1,IF(OR(price_limit="",price_limit="No Limit"),IF(N371="Yes",1,2),IF(SUMIFS(WhatIf!$G:$G,WhatIf!$A:$A,N$1,WhatIf!$B:$B,N371)&lt;=price_limit,IF(N371="Yes",1,2),"")),""))</f>
        <v/>
      </c>
      <c r="AX371" s="73" t="str">
        <f>IF(OR(O371="",VLOOKUP(O$1,Services!$A$1:$B$19,2,0)="Exclude"),"",IF($D371=1,IF(OR(price_limit="",price_limit="No Limit"),IF(O371="Yes",1,2),IF(SUMIFS(WhatIf!$G:$G,WhatIf!$A:$A,O$1,WhatIf!$B:$B,O371)&lt;=price_limit,IF(O371="Yes",1,2),"")),""))</f>
        <v/>
      </c>
      <c r="AY371" s="73" t="str">
        <f>IF(OR(P371="",VLOOKUP(P$1,Services!$A$1:$B$19,2,0)="Exclude"),"",IF($D371=1,IF(OR(price_limit="",price_limit="No Limit"),IF(P371="Yes",1,2),IF(SUMIFS(WhatIf!$G:$G,WhatIf!$A:$A,P$1,WhatIf!$B:$B,P371)&lt;=price_limit,IF(P371="Yes",1,2),"")),""))</f>
        <v/>
      </c>
      <c r="AZ371" s="73" t="str">
        <f>IF(OR(Q371="",VLOOKUP(Q$1,Services!$A$1:$B$19,2,0)="Exclude"),"",IF($D371=1,IF(OR(price_limit="",price_limit="No Limit"),IF(Q371="Yes",1,2),IF(SUMIFS(WhatIf!$G:$G,WhatIf!$A:$A,Q$1,WhatIf!$B:$B,Q371)&lt;=price_limit,IF(Q371="Yes",1,2),"")),""))</f>
        <v/>
      </c>
      <c r="BA371" s="73" t="str">
        <f>IF(OR(R371="",VLOOKUP(R$1,Services!$A$1:$B$19,2,0)="Exclude"),"",IF($D371=1,IF(OR(price_limit="",price_limit="No Limit"),IF(R371="Yes",1,2),IF(SUMIFS(WhatIf!$G:$G,WhatIf!$A:$A,R$1,WhatIf!$B:$B,R371)&lt;=price_limit,IF(R371="Yes",1,2),"")),""))</f>
        <v/>
      </c>
      <c r="BB371" s="73" t="str">
        <f>IF(OR(S371="",VLOOKUP(S$1,Services!$A$1:$B$19,2,0)="Exclude"),"",IF($D371=1,IF(OR(price_limit="",price_limit="No Limit"),IF(S371="Yes",1,2),IF(SUMIFS(WhatIf!$G:$G,WhatIf!$A:$A,S$1,WhatIf!$B:$B,S371)&lt;=price_limit,IF(S371="Yes",1,2),"")),""))</f>
        <v/>
      </c>
      <c r="BC371" s="73" t="str">
        <f>IF(OR(T371="",VLOOKUP(T$1,Services!$A$1:$B$19,2,0)="Exclude"),"",IF($D371=1,IF(OR(price_limit="",price_limit="No Limit"),IF(T371="Yes",1,2),IF(SUMIFS(WhatIf!$G:$G,WhatIf!$A:$A,T$1,WhatIf!$B:$B,T371)&lt;=price_limit,IF(T371="Yes",1,2),"")),""))</f>
        <v/>
      </c>
      <c r="BD371" s="73" t="str">
        <f>IF(OR(U371="",VLOOKUP(U$1,Services!$A$1:$B$19,2,0)="Exclude"),"",IF($D371=1,IF(OR(price_limit="",price_limit="No Limit"),IF(U371="Yes",1,2),IF(SUMIFS(WhatIf!$G:$G,WhatIf!$A:$A,U$1,WhatIf!$B:$B,U371)&lt;=price_limit,IF(U371="Yes",1,2),"")),""))</f>
        <v/>
      </c>
      <c r="BE371" s="3">
        <f t="shared" si="24"/>
        <v>0</v>
      </c>
      <c r="BF371" s="3">
        <f t="shared" si="25"/>
        <v>0</v>
      </c>
      <c r="BG371" s="3">
        <f>IF(MID(highlight_pick,1,1)="#",IF(INDEX(Analysis!$C$7:$E$7,1,VALUE(MID(highlight_pick,2,1)))&lt;&gt;"",IF(INDEX($A371:$BI371,1,MATCH(INDEX(Analysis!$C$7:$E$7,1,VALUE(MID(highlight_pick,2,1))),$1:$1,0))="",0,IF(INDEX($A371:$BI371,1,MATCH(INDEX(Analysis!$C$7:$E$7,1,VALUE(MID(highlight_pick,2,1))),$1:$1,0))="Yes",1,IF(ISNUMBER(SEARCH(INDEX($A371:$BI371,1,MATCH(INDEX(Analysis!$C$7:$E$7,1,VALUE(MID(highlight_pick,2,1))),$1:$1,0)),INDEX(Analysis!$C$9:$E$9,1,VALUE(MID(highlight_pick,2,1))))),2,0))),0),0)</f>
        <v>0</v>
      </c>
      <c r="BH371" s="3">
        <f>IF(MID(highlight_pick,1,1)="#",IF(INDEX(Analysis!$C$10:$E$10,1,VALUE(MID(highlight_pick,2,1)))&lt;&gt;"",IF(INDEX($A371:$BI371,1,MATCH(INDEX(Analysis!$C$10:$E$10,1,VALUE(MID(highlight_pick,2,1))),$1:$1,0))="",0,IF(INDEX($A371:$BI371,1,MATCH(INDEX(Analysis!$C$10:$E$10,1,VALUE(MID(highlight_pick,2,1))),$1:$1,0))="Yes",1,IF(ISNUMBER(SEARCH(INDEX($A371:$BI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row>
    <row r="372" spans="1:61" x14ac:dyDescent="0.3">
      <c r="A372" s="19" t="s">
        <v>713</v>
      </c>
      <c r="C372" s="4" t="s">
        <v>478</v>
      </c>
      <c r="D372" s="3" t="str">
        <f t="shared" ca="1" si="22"/>
        <v/>
      </c>
      <c r="M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23"/>
        <v/>
      </c>
      <c r="AN372" s="73" t="str">
        <f>IF(OR(E372="",VLOOKUP(E$1,Services!$A$1:$B$19,2,0)="Exclude"),"",IF($D372=1,IF(OR(price_limit="",price_limit="No Limit"),IF(E372="Yes",1,2),IF(SUMIFS(WhatIf!$G:$G,WhatIf!$A:$A,E$1,WhatIf!$B:$B,E372)&lt;=price_limit,IF(E372="Yes",1,2),"")),""))</f>
        <v/>
      </c>
      <c r="AO372" s="73" t="str">
        <f>IF(OR(F372="",VLOOKUP(F$1,Services!$A$1:$B$19,2,0)="Exclude"),"",IF($D372=1,IF(OR(price_limit="",price_limit="No Limit"),IF(F372="Yes",1,2),IF(SUMIFS(WhatIf!$G:$G,WhatIf!$A:$A,F$1,WhatIf!$B:$B,F372)&lt;=price_limit,IF(F372="Yes",1,2),"")),""))</f>
        <v/>
      </c>
      <c r="AP372" s="73" t="str">
        <f>IF(OR(G372="",VLOOKUP(G$1,Services!$A$1:$B$19,2,0)="Exclude"),"",IF($D372=1,IF(OR(price_limit="",price_limit="No Limit"),IF(G372="Yes",1,2),IF(SUMIFS(WhatIf!$G:$G,WhatIf!$A:$A,G$1,WhatIf!$B:$B,G372)&lt;=price_limit,IF(G372="Yes",1,2),"")),""))</f>
        <v/>
      </c>
      <c r="AQ372" s="73" t="str">
        <f>IF(OR(H372="",VLOOKUP(H$1,Services!$A$1:$B$19,2,0)="Exclude"),"",IF($D372=1,IF(OR(price_limit="",price_limit="No Limit"),IF(H372="Yes",1,2),IF(SUMIFS(WhatIf!$G:$G,WhatIf!$A:$A,H$1,WhatIf!$B:$B,H372)&lt;=price_limit,IF(H372="Yes",1,2),"")),""))</f>
        <v/>
      </c>
      <c r="AR372" s="73" t="str">
        <f>IF(OR(I372="",VLOOKUP(I$1,Services!$A$1:$B$19,2,0)="Exclude"),"",IF($D372=1,IF(OR(price_limit="",price_limit="No Limit"),IF(I372="Yes",1,2),IF(SUMIFS(WhatIf!$G:$G,WhatIf!$A:$A,I$1,WhatIf!$B:$B,I372)&lt;=price_limit,IF(I372="Yes",1,2),"")),""))</f>
        <v/>
      </c>
      <c r="AS372" s="73" t="str">
        <f>IF(OR(J372="",VLOOKUP(J$1,Services!$A$1:$B$19,2,0)="Exclude"),"",IF($D372=1,IF(OR(price_limit="",price_limit="No Limit"),IF(J372="Yes",1,2),IF(SUMIFS(WhatIf!$G:$G,WhatIf!$A:$A,J$1,WhatIf!$B:$B,J372)&lt;=price_limit,IF(J372="Yes",1,2),"")),""))</f>
        <v/>
      </c>
      <c r="AT372" s="73" t="str">
        <f>IF(OR(K372="",VLOOKUP(K$1,Services!$A$1:$B$19,2,0)="Exclude"),"",IF($D372=1,IF(OR(price_limit="",price_limit="No Limit"),IF(K372="Yes",1,2),IF(SUMIFS(WhatIf!$G:$G,WhatIf!$A:$A,K$1,WhatIf!$B:$B,K372)&lt;=price_limit,IF(K372="Yes",1,2),"")),""))</f>
        <v/>
      </c>
      <c r="AU372" s="73" t="str">
        <f>IF(OR(L372="",VLOOKUP(L$1,Services!$A$1:$B$19,2,0)="Exclude"),"",IF($D372=1,IF(OR(price_limit="",price_limit="No Limit"),IF(L372="Yes",1,2),IF(SUMIFS(WhatIf!$G:$G,WhatIf!$A:$A,L$1,WhatIf!$B:$B,L372)&lt;=price_limit,IF(L372="Yes",1,2),"")),""))</f>
        <v/>
      </c>
      <c r="AV372" s="73" t="str">
        <f ca="1">IF(OR(M372="",VLOOKUP(M$1,Services!$A$1:$B$19,2,0)="Exclude"),"",IF($D372=1,IF(OR(price_limit="",price_limit="No Limit"),IF(M372="Yes",1,2),IF(SUMIFS(WhatIf!$G:$G,WhatIf!$A:$A,M$1,WhatIf!$B:$B,M372)&lt;=price_limit,IF(M372="Yes",1,2),"")),""))</f>
        <v/>
      </c>
      <c r="AW372" s="73" t="str">
        <f>IF(OR(N372="",VLOOKUP(N$1,Services!$A$1:$B$19,2,0)="Exclude"),"",IF($D372=1,IF(OR(price_limit="",price_limit="No Limit"),IF(N372="Yes",1,2),IF(SUMIFS(WhatIf!$G:$G,WhatIf!$A:$A,N$1,WhatIf!$B:$B,N372)&lt;=price_limit,IF(N372="Yes",1,2),"")),""))</f>
        <v/>
      </c>
      <c r="AX372" s="73" t="str">
        <f>IF(OR(O372="",VLOOKUP(O$1,Services!$A$1:$B$19,2,0)="Exclude"),"",IF($D372=1,IF(OR(price_limit="",price_limit="No Limit"),IF(O372="Yes",1,2),IF(SUMIFS(WhatIf!$G:$G,WhatIf!$A:$A,O$1,WhatIf!$B:$B,O372)&lt;=price_limit,IF(O372="Yes",1,2),"")),""))</f>
        <v/>
      </c>
      <c r="AY372" s="73" t="str">
        <f>IF(OR(P372="",VLOOKUP(P$1,Services!$A$1:$B$19,2,0)="Exclude"),"",IF($D372=1,IF(OR(price_limit="",price_limit="No Limit"),IF(P372="Yes",1,2),IF(SUMIFS(WhatIf!$G:$G,WhatIf!$A:$A,P$1,WhatIf!$B:$B,P372)&lt;=price_limit,IF(P372="Yes",1,2),"")),""))</f>
        <v/>
      </c>
      <c r="AZ372" s="73" t="str">
        <f>IF(OR(Q372="",VLOOKUP(Q$1,Services!$A$1:$B$19,2,0)="Exclude"),"",IF($D372=1,IF(OR(price_limit="",price_limit="No Limit"),IF(Q372="Yes",1,2),IF(SUMIFS(WhatIf!$G:$G,WhatIf!$A:$A,Q$1,WhatIf!$B:$B,Q372)&lt;=price_limit,IF(Q372="Yes",1,2),"")),""))</f>
        <v/>
      </c>
      <c r="BA372" s="73" t="str">
        <f>IF(OR(R372="",VLOOKUP(R$1,Services!$A$1:$B$19,2,0)="Exclude"),"",IF($D372=1,IF(OR(price_limit="",price_limit="No Limit"),IF(R372="Yes",1,2),IF(SUMIFS(WhatIf!$G:$G,WhatIf!$A:$A,R$1,WhatIf!$B:$B,R372)&lt;=price_limit,IF(R372="Yes",1,2),"")),""))</f>
        <v/>
      </c>
      <c r="BB372" s="73" t="str">
        <f>IF(OR(S372="",VLOOKUP(S$1,Services!$A$1:$B$19,2,0)="Exclude"),"",IF($D372=1,IF(OR(price_limit="",price_limit="No Limit"),IF(S372="Yes",1,2),IF(SUMIFS(WhatIf!$G:$G,WhatIf!$A:$A,S$1,WhatIf!$B:$B,S372)&lt;=price_limit,IF(S372="Yes",1,2),"")),""))</f>
        <v/>
      </c>
      <c r="BC372" s="73" t="str">
        <f>IF(OR(T372="",VLOOKUP(T$1,Services!$A$1:$B$19,2,0)="Exclude"),"",IF($D372=1,IF(OR(price_limit="",price_limit="No Limit"),IF(T372="Yes",1,2),IF(SUMIFS(WhatIf!$G:$G,WhatIf!$A:$A,T$1,WhatIf!$B:$B,T372)&lt;=price_limit,IF(T372="Yes",1,2),"")),""))</f>
        <v/>
      </c>
      <c r="BD372" s="73" t="str">
        <f>IF(OR(U372="",VLOOKUP(U$1,Services!$A$1:$B$19,2,0)="Exclude"),"",IF($D372=1,IF(OR(price_limit="",price_limit="No Limit"),IF(U372="Yes",1,2),IF(SUMIFS(WhatIf!$G:$G,WhatIf!$A:$A,U$1,WhatIf!$B:$B,U372)&lt;=price_limit,IF(U372="Yes",1,2),"")),""))</f>
        <v/>
      </c>
      <c r="BE372" s="3">
        <f t="shared" si="24"/>
        <v>0</v>
      </c>
      <c r="BF372" s="3">
        <f t="shared" si="25"/>
        <v>0</v>
      </c>
      <c r="BG372" s="3">
        <f>IF(MID(highlight_pick,1,1)="#",IF(INDEX(Analysis!$C$7:$E$7,1,VALUE(MID(highlight_pick,2,1)))&lt;&gt;"",IF(INDEX($A372:$BI372,1,MATCH(INDEX(Analysis!$C$7:$E$7,1,VALUE(MID(highlight_pick,2,1))),$1:$1,0))="",0,IF(INDEX($A372:$BI372,1,MATCH(INDEX(Analysis!$C$7:$E$7,1,VALUE(MID(highlight_pick,2,1))),$1:$1,0))="Yes",1,IF(ISNUMBER(SEARCH(INDEX($A372:$BI372,1,MATCH(INDEX(Analysis!$C$7:$E$7,1,VALUE(MID(highlight_pick,2,1))),$1:$1,0)),INDEX(Analysis!$C$9:$E$9,1,VALUE(MID(highlight_pick,2,1))))),2,0))),0),0)</f>
        <v>0</v>
      </c>
      <c r="BH372" s="3">
        <f>IF(MID(highlight_pick,1,1)="#",IF(INDEX(Analysis!$C$10:$E$10,1,VALUE(MID(highlight_pick,2,1)))&lt;&gt;"",IF(INDEX($A372:$BI372,1,MATCH(INDEX(Analysis!$C$10:$E$10,1,VALUE(MID(highlight_pick,2,1))),$1:$1,0))="",0,IF(INDEX($A372:$BI372,1,MATCH(INDEX(Analysis!$C$10:$E$10,1,VALUE(MID(highlight_pick,2,1))),$1:$1,0))="Yes",1,IF(ISNUMBER(SEARCH(INDEX($A372:$BI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row>
    <row r="373" spans="1:61" x14ac:dyDescent="0.3">
      <c r="A373" s="19" t="s">
        <v>714</v>
      </c>
      <c r="C373" s="4" t="s">
        <v>478</v>
      </c>
      <c r="D373" s="3" t="str">
        <f t="shared" ca="1" si="22"/>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23"/>
        <v/>
      </c>
      <c r="AN373" s="73" t="str">
        <f>IF(OR(E373="",VLOOKUP(E$1,Services!$A$1:$B$19,2,0)="Exclude"),"",IF($D373=1,IF(OR(price_limit="",price_limit="No Limit"),IF(E373="Yes",1,2),IF(SUMIFS(WhatIf!$G:$G,WhatIf!$A:$A,E$1,WhatIf!$B:$B,E373)&lt;=price_limit,IF(E373="Yes",1,2),"")),""))</f>
        <v/>
      </c>
      <c r="AO373" s="73" t="str">
        <f>IF(OR(F373="",VLOOKUP(F$1,Services!$A$1:$B$19,2,0)="Exclude"),"",IF($D373=1,IF(OR(price_limit="",price_limit="No Limit"),IF(F373="Yes",1,2),IF(SUMIFS(WhatIf!$G:$G,WhatIf!$A:$A,F$1,WhatIf!$B:$B,F373)&lt;=price_limit,IF(F373="Yes",1,2),"")),""))</f>
        <v/>
      </c>
      <c r="AP373" s="73" t="str">
        <f>IF(OR(G373="",VLOOKUP(G$1,Services!$A$1:$B$19,2,0)="Exclude"),"",IF($D373=1,IF(OR(price_limit="",price_limit="No Limit"),IF(G373="Yes",1,2),IF(SUMIFS(WhatIf!$G:$G,WhatIf!$A:$A,G$1,WhatIf!$B:$B,G373)&lt;=price_limit,IF(G373="Yes",1,2),"")),""))</f>
        <v/>
      </c>
      <c r="AQ373" s="73" t="str">
        <f>IF(OR(H373="",VLOOKUP(H$1,Services!$A$1:$B$19,2,0)="Exclude"),"",IF($D373=1,IF(OR(price_limit="",price_limit="No Limit"),IF(H373="Yes",1,2),IF(SUMIFS(WhatIf!$G:$G,WhatIf!$A:$A,H$1,WhatIf!$B:$B,H373)&lt;=price_limit,IF(H373="Yes",1,2),"")),""))</f>
        <v/>
      </c>
      <c r="AR373" s="73" t="str">
        <f>IF(OR(I373="",VLOOKUP(I$1,Services!$A$1:$B$19,2,0)="Exclude"),"",IF($D373=1,IF(OR(price_limit="",price_limit="No Limit"),IF(I373="Yes",1,2),IF(SUMIFS(WhatIf!$G:$G,WhatIf!$A:$A,I$1,WhatIf!$B:$B,I373)&lt;=price_limit,IF(I373="Yes",1,2),"")),""))</f>
        <v/>
      </c>
      <c r="AS373" s="73" t="str">
        <f>IF(OR(J373="",VLOOKUP(J$1,Services!$A$1:$B$19,2,0)="Exclude"),"",IF($D373=1,IF(OR(price_limit="",price_limit="No Limit"),IF(J373="Yes",1,2),IF(SUMIFS(WhatIf!$G:$G,WhatIf!$A:$A,J$1,WhatIf!$B:$B,J373)&lt;=price_limit,IF(J373="Yes",1,2),"")),""))</f>
        <v/>
      </c>
      <c r="AT373" s="73" t="str">
        <f>IF(OR(K373="",VLOOKUP(K$1,Services!$A$1:$B$19,2,0)="Exclude"),"",IF($D373=1,IF(OR(price_limit="",price_limit="No Limit"),IF(K373="Yes",1,2),IF(SUMIFS(WhatIf!$G:$G,WhatIf!$A:$A,K$1,WhatIf!$B:$B,K373)&lt;=price_limit,IF(K373="Yes",1,2),"")),""))</f>
        <v/>
      </c>
      <c r="AU373" s="73" t="str">
        <f>IF(OR(L373="",VLOOKUP(L$1,Services!$A$1:$B$19,2,0)="Exclude"),"",IF($D373=1,IF(OR(price_limit="",price_limit="No Limit"),IF(L373="Yes",1,2),IF(SUMIFS(WhatIf!$G:$G,WhatIf!$A:$A,L$1,WhatIf!$B:$B,L373)&lt;=price_limit,IF(L373="Yes",1,2),"")),""))</f>
        <v/>
      </c>
      <c r="AV373" s="73" t="str">
        <f ca="1">IF(OR(M373="",VLOOKUP(M$1,Services!$A$1:$B$19,2,0)="Exclude"),"",IF($D373=1,IF(OR(price_limit="",price_limit="No Limit"),IF(M373="Yes",1,2),IF(SUMIFS(WhatIf!$G:$G,WhatIf!$A:$A,M$1,WhatIf!$B:$B,M373)&lt;=price_limit,IF(M373="Yes",1,2),"")),""))</f>
        <v/>
      </c>
      <c r="AW373" s="73" t="str">
        <f>IF(OR(N373="",VLOOKUP(N$1,Services!$A$1:$B$19,2,0)="Exclude"),"",IF($D373=1,IF(OR(price_limit="",price_limit="No Limit"),IF(N373="Yes",1,2),IF(SUMIFS(WhatIf!$G:$G,WhatIf!$A:$A,N$1,WhatIf!$B:$B,N373)&lt;=price_limit,IF(N373="Yes",1,2),"")),""))</f>
        <v/>
      </c>
      <c r="AX373" s="73" t="str">
        <f>IF(OR(O373="",VLOOKUP(O$1,Services!$A$1:$B$19,2,0)="Exclude"),"",IF($D373=1,IF(OR(price_limit="",price_limit="No Limit"),IF(O373="Yes",1,2),IF(SUMIFS(WhatIf!$G:$G,WhatIf!$A:$A,O$1,WhatIf!$B:$B,O373)&lt;=price_limit,IF(O373="Yes",1,2),"")),""))</f>
        <v/>
      </c>
      <c r="AY373" s="73" t="str">
        <f>IF(OR(P373="",VLOOKUP(P$1,Services!$A$1:$B$19,2,0)="Exclude"),"",IF($D373=1,IF(OR(price_limit="",price_limit="No Limit"),IF(P373="Yes",1,2),IF(SUMIFS(WhatIf!$G:$G,WhatIf!$A:$A,P$1,WhatIf!$B:$B,P373)&lt;=price_limit,IF(P373="Yes",1,2),"")),""))</f>
        <v/>
      </c>
      <c r="AZ373" s="73" t="str">
        <f>IF(OR(Q373="",VLOOKUP(Q$1,Services!$A$1:$B$19,2,0)="Exclude"),"",IF($D373=1,IF(OR(price_limit="",price_limit="No Limit"),IF(Q373="Yes",1,2),IF(SUMIFS(WhatIf!$G:$G,WhatIf!$A:$A,Q$1,WhatIf!$B:$B,Q373)&lt;=price_limit,IF(Q373="Yes",1,2),"")),""))</f>
        <v/>
      </c>
      <c r="BA373" s="73" t="str">
        <f>IF(OR(R373="",VLOOKUP(R$1,Services!$A$1:$B$19,2,0)="Exclude"),"",IF($D373=1,IF(OR(price_limit="",price_limit="No Limit"),IF(R373="Yes",1,2),IF(SUMIFS(WhatIf!$G:$G,WhatIf!$A:$A,R$1,WhatIf!$B:$B,R373)&lt;=price_limit,IF(R373="Yes",1,2),"")),""))</f>
        <v/>
      </c>
      <c r="BB373" s="73" t="str">
        <f>IF(OR(S373="",VLOOKUP(S$1,Services!$A$1:$B$19,2,0)="Exclude"),"",IF($D373=1,IF(OR(price_limit="",price_limit="No Limit"),IF(S373="Yes",1,2),IF(SUMIFS(WhatIf!$G:$G,WhatIf!$A:$A,S$1,WhatIf!$B:$B,S373)&lt;=price_limit,IF(S373="Yes",1,2),"")),""))</f>
        <v/>
      </c>
      <c r="BC373" s="73" t="str">
        <f>IF(OR(T373="",VLOOKUP(T$1,Services!$A$1:$B$19,2,0)="Exclude"),"",IF($D373=1,IF(OR(price_limit="",price_limit="No Limit"),IF(T373="Yes",1,2),IF(SUMIFS(WhatIf!$G:$G,WhatIf!$A:$A,T$1,WhatIf!$B:$B,T373)&lt;=price_limit,IF(T373="Yes",1,2),"")),""))</f>
        <v/>
      </c>
      <c r="BD373" s="73" t="str">
        <f>IF(OR(U373="",VLOOKUP(U$1,Services!$A$1:$B$19,2,0)="Exclude"),"",IF($D373=1,IF(OR(price_limit="",price_limit="No Limit"),IF(U373="Yes",1,2),IF(SUMIFS(WhatIf!$G:$G,WhatIf!$A:$A,U$1,WhatIf!$B:$B,U373)&lt;=price_limit,IF(U373="Yes",1,2),"")),""))</f>
        <v/>
      </c>
      <c r="BE373" s="3">
        <f t="shared" si="24"/>
        <v>0</v>
      </c>
      <c r="BF373" s="3">
        <f t="shared" si="25"/>
        <v>0</v>
      </c>
      <c r="BG373" s="3">
        <f>IF(MID(highlight_pick,1,1)="#",IF(INDEX(Analysis!$C$7:$E$7,1,VALUE(MID(highlight_pick,2,1)))&lt;&gt;"",IF(INDEX($A373:$BI373,1,MATCH(INDEX(Analysis!$C$7:$E$7,1,VALUE(MID(highlight_pick,2,1))),$1:$1,0))="",0,IF(INDEX($A373:$BI373,1,MATCH(INDEX(Analysis!$C$7:$E$7,1,VALUE(MID(highlight_pick,2,1))),$1:$1,0))="Yes",1,IF(ISNUMBER(SEARCH(INDEX($A373:$BI373,1,MATCH(INDEX(Analysis!$C$7:$E$7,1,VALUE(MID(highlight_pick,2,1))),$1:$1,0)),INDEX(Analysis!$C$9:$E$9,1,VALUE(MID(highlight_pick,2,1))))),2,0))),0),0)</f>
        <v>0</v>
      </c>
      <c r="BH373" s="3">
        <f>IF(MID(highlight_pick,1,1)="#",IF(INDEX(Analysis!$C$10:$E$10,1,VALUE(MID(highlight_pick,2,1)))&lt;&gt;"",IF(INDEX($A373:$BI373,1,MATCH(INDEX(Analysis!$C$10:$E$10,1,VALUE(MID(highlight_pick,2,1))),$1:$1,0))="",0,IF(INDEX($A373:$BI373,1,MATCH(INDEX(Analysis!$C$10:$E$10,1,VALUE(MID(highlight_pick,2,1))),$1:$1,0))="Yes",1,IF(ISNUMBER(SEARCH(INDEX($A373:$BI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row>
    <row r="374" spans="1:61" x14ac:dyDescent="0.3">
      <c r="A374" s="19" t="s">
        <v>715</v>
      </c>
      <c r="C374" s="4" t="s">
        <v>478</v>
      </c>
      <c r="D374" s="3" t="str">
        <f t="shared" ca="1" si="22"/>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23"/>
        <v/>
      </c>
      <c r="AN374" s="73" t="str">
        <f>IF(OR(E374="",VLOOKUP(E$1,Services!$A$1:$B$19,2,0)="Exclude"),"",IF($D374=1,IF(OR(price_limit="",price_limit="No Limit"),IF(E374="Yes",1,2),IF(SUMIFS(WhatIf!$G:$G,WhatIf!$A:$A,E$1,WhatIf!$B:$B,E374)&lt;=price_limit,IF(E374="Yes",1,2),"")),""))</f>
        <v/>
      </c>
      <c r="AO374" s="73" t="str">
        <f>IF(OR(F374="",VLOOKUP(F$1,Services!$A$1:$B$19,2,0)="Exclude"),"",IF($D374=1,IF(OR(price_limit="",price_limit="No Limit"),IF(F374="Yes",1,2),IF(SUMIFS(WhatIf!$G:$G,WhatIf!$A:$A,F$1,WhatIf!$B:$B,F374)&lt;=price_limit,IF(F374="Yes",1,2),"")),""))</f>
        <v/>
      </c>
      <c r="AP374" s="73" t="str">
        <f>IF(OR(G374="",VLOOKUP(G$1,Services!$A$1:$B$19,2,0)="Exclude"),"",IF($D374=1,IF(OR(price_limit="",price_limit="No Limit"),IF(G374="Yes",1,2),IF(SUMIFS(WhatIf!$G:$G,WhatIf!$A:$A,G$1,WhatIf!$B:$B,G374)&lt;=price_limit,IF(G374="Yes",1,2),"")),""))</f>
        <v/>
      </c>
      <c r="AQ374" s="73" t="str">
        <f>IF(OR(H374="",VLOOKUP(H$1,Services!$A$1:$B$19,2,0)="Exclude"),"",IF($D374=1,IF(OR(price_limit="",price_limit="No Limit"),IF(H374="Yes",1,2),IF(SUMIFS(WhatIf!$G:$G,WhatIf!$A:$A,H$1,WhatIf!$B:$B,H374)&lt;=price_limit,IF(H374="Yes",1,2),"")),""))</f>
        <v/>
      </c>
      <c r="AR374" s="73" t="str">
        <f>IF(OR(I374="",VLOOKUP(I$1,Services!$A$1:$B$19,2,0)="Exclude"),"",IF($D374=1,IF(OR(price_limit="",price_limit="No Limit"),IF(I374="Yes",1,2),IF(SUMIFS(WhatIf!$G:$G,WhatIf!$A:$A,I$1,WhatIf!$B:$B,I374)&lt;=price_limit,IF(I374="Yes",1,2),"")),""))</f>
        <v/>
      </c>
      <c r="AS374" s="73" t="str">
        <f>IF(OR(J374="",VLOOKUP(J$1,Services!$A$1:$B$19,2,0)="Exclude"),"",IF($D374=1,IF(OR(price_limit="",price_limit="No Limit"),IF(J374="Yes",1,2),IF(SUMIFS(WhatIf!$G:$G,WhatIf!$A:$A,J$1,WhatIf!$B:$B,J374)&lt;=price_limit,IF(J374="Yes",1,2),"")),""))</f>
        <v/>
      </c>
      <c r="AT374" s="73" t="str">
        <f>IF(OR(K374="",VLOOKUP(K$1,Services!$A$1:$B$19,2,0)="Exclude"),"",IF($D374=1,IF(OR(price_limit="",price_limit="No Limit"),IF(K374="Yes",1,2),IF(SUMIFS(WhatIf!$G:$G,WhatIf!$A:$A,K$1,WhatIf!$B:$B,K374)&lt;=price_limit,IF(K374="Yes",1,2),"")),""))</f>
        <v/>
      </c>
      <c r="AU374" s="73" t="str">
        <f>IF(OR(L374="",VLOOKUP(L$1,Services!$A$1:$B$19,2,0)="Exclude"),"",IF($D374=1,IF(OR(price_limit="",price_limit="No Limit"),IF(L374="Yes",1,2),IF(SUMIFS(WhatIf!$G:$G,WhatIf!$A:$A,L$1,WhatIf!$B:$B,L374)&lt;=price_limit,IF(L374="Yes",1,2),"")),""))</f>
        <v/>
      </c>
      <c r="AV374" s="73" t="str">
        <f ca="1">IF(OR(M374="",VLOOKUP(M$1,Services!$A$1:$B$19,2,0)="Exclude"),"",IF($D374=1,IF(OR(price_limit="",price_limit="No Limit"),IF(M374="Yes",1,2),IF(SUMIFS(WhatIf!$G:$G,WhatIf!$A:$A,M$1,WhatIf!$B:$B,M374)&lt;=price_limit,IF(M374="Yes",1,2),"")),""))</f>
        <v/>
      </c>
      <c r="AW374" s="73" t="str">
        <f>IF(OR(N374="",VLOOKUP(N$1,Services!$A$1:$B$19,2,0)="Exclude"),"",IF($D374=1,IF(OR(price_limit="",price_limit="No Limit"),IF(N374="Yes",1,2),IF(SUMIFS(WhatIf!$G:$G,WhatIf!$A:$A,N$1,WhatIf!$B:$B,N374)&lt;=price_limit,IF(N374="Yes",1,2),"")),""))</f>
        <v/>
      </c>
      <c r="AX374" s="73" t="str">
        <f>IF(OR(O374="",VLOOKUP(O$1,Services!$A$1:$B$19,2,0)="Exclude"),"",IF($D374=1,IF(OR(price_limit="",price_limit="No Limit"),IF(O374="Yes",1,2),IF(SUMIFS(WhatIf!$G:$G,WhatIf!$A:$A,O$1,WhatIf!$B:$B,O374)&lt;=price_limit,IF(O374="Yes",1,2),"")),""))</f>
        <v/>
      </c>
      <c r="AY374" s="73" t="str">
        <f>IF(OR(P374="",VLOOKUP(P$1,Services!$A$1:$B$19,2,0)="Exclude"),"",IF($D374=1,IF(OR(price_limit="",price_limit="No Limit"),IF(P374="Yes",1,2),IF(SUMIFS(WhatIf!$G:$G,WhatIf!$A:$A,P$1,WhatIf!$B:$B,P374)&lt;=price_limit,IF(P374="Yes",1,2),"")),""))</f>
        <v/>
      </c>
      <c r="AZ374" s="73" t="str">
        <f>IF(OR(Q374="",VLOOKUP(Q$1,Services!$A$1:$B$19,2,0)="Exclude"),"",IF($D374=1,IF(OR(price_limit="",price_limit="No Limit"),IF(Q374="Yes",1,2),IF(SUMIFS(WhatIf!$G:$G,WhatIf!$A:$A,Q$1,WhatIf!$B:$B,Q374)&lt;=price_limit,IF(Q374="Yes",1,2),"")),""))</f>
        <v/>
      </c>
      <c r="BA374" s="73" t="str">
        <f>IF(OR(R374="",VLOOKUP(R$1,Services!$A$1:$B$19,2,0)="Exclude"),"",IF($D374=1,IF(OR(price_limit="",price_limit="No Limit"),IF(R374="Yes",1,2),IF(SUMIFS(WhatIf!$G:$G,WhatIf!$A:$A,R$1,WhatIf!$B:$B,R374)&lt;=price_limit,IF(R374="Yes",1,2),"")),""))</f>
        <v/>
      </c>
      <c r="BB374" s="73" t="str">
        <f>IF(OR(S374="",VLOOKUP(S$1,Services!$A$1:$B$19,2,0)="Exclude"),"",IF($D374=1,IF(OR(price_limit="",price_limit="No Limit"),IF(S374="Yes",1,2),IF(SUMIFS(WhatIf!$G:$G,WhatIf!$A:$A,S$1,WhatIf!$B:$B,S374)&lt;=price_limit,IF(S374="Yes",1,2),"")),""))</f>
        <v/>
      </c>
      <c r="BC374" s="73" t="str">
        <f>IF(OR(T374="",VLOOKUP(T$1,Services!$A$1:$B$19,2,0)="Exclude"),"",IF($D374=1,IF(OR(price_limit="",price_limit="No Limit"),IF(T374="Yes",1,2),IF(SUMIFS(WhatIf!$G:$G,WhatIf!$A:$A,T$1,WhatIf!$B:$B,T374)&lt;=price_limit,IF(T374="Yes",1,2),"")),""))</f>
        <v/>
      </c>
      <c r="BD374" s="73" t="str">
        <f>IF(OR(U374="",VLOOKUP(U$1,Services!$A$1:$B$19,2,0)="Exclude"),"",IF($D374=1,IF(OR(price_limit="",price_limit="No Limit"),IF(U374="Yes",1,2),IF(SUMIFS(WhatIf!$G:$G,WhatIf!$A:$A,U$1,WhatIf!$B:$B,U374)&lt;=price_limit,IF(U374="Yes",1,2),"")),""))</f>
        <v/>
      </c>
      <c r="BE374" s="3">
        <f t="shared" si="24"/>
        <v>0</v>
      </c>
      <c r="BF374" s="3">
        <f t="shared" si="25"/>
        <v>0</v>
      </c>
      <c r="BG374" s="3">
        <f>IF(MID(highlight_pick,1,1)="#",IF(INDEX(Analysis!$C$7:$E$7,1,VALUE(MID(highlight_pick,2,1)))&lt;&gt;"",IF(INDEX($A374:$BI374,1,MATCH(INDEX(Analysis!$C$7:$E$7,1,VALUE(MID(highlight_pick,2,1))),$1:$1,0))="",0,IF(INDEX($A374:$BI374,1,MATCH(INDEX(Analysis!$C$7:$E$7,1,VALUE(MID(highlight_pick,2,1))),$1:$1,0))="Yes",1,IF(ISNUMBER(SEARCH(INDEX($A374:$BI374,1,MATCH(INDEX(Analysis!$C$7:$E$7,1,VALUE(MID(highlight_pick,2,1))),$1:$1,0)),INDEX(Analysis!$C$9:$E$9,1,VALUE(MID(highlight_pick,2,1))))),2,0))),0),0)</f>
        <v>0</v>
      </c>
      <c r="BH374" s="3">
        <f>IF(MID(highlight_pick,1,1)="#",IF(INDEX(Analysis!$C$10:$E$10,1,VALUE(MID(highlight_pick,2,1)))&lt;&gt;"",IF(INDEX($A374:$BI374,1,MATCH(INDEX(Analysis!$C$10:$E$10,1,VALUE(MID(highlight_pick,2,1))),$1:$1,0))="",0,IF(INDEX($A374:$BI374,1,MATCH(INDEX(Analysis!$C$10:$E$10,1,VALUE(MID(highlight_pick,2,1))),$1:$1,0))="Yes",1,IF(ISNUMBER(SEARCH(INDEX($A374:$BI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row>
    <row r="375" spans="1:61" x14ac:dyDescent="0.3">
      <c r="A375" s="19" t="s">
        <v>716</v>
      </c>
      <c r="C375" s="4" t="s">
        <v>478</v>
      </c>
      <c r="D375" s="3" t="str">
        <f t="shared" ca="1" si="22"/>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23"/>
        <v/>
      </c>
      <c r="AN375" s="73" t="str">
        <f>IF(OR(E375="",VLOOKUP(E$1,Services!$A$1:$B$19,2,0)="Exclude"),"",IF($D375=1,IF(OR(price_limit="",price_limit="No Limit"),IF(E375="Yes",1,2),IF(SUMIFS(WhatIf!$G:$G,WhatIf!$A:$A,E$1,WhatIf!$B:$B,E375)&lt;=price_limit,IF(E375="Yes",1,2),"")),""))</f>
        <v/>
      </c>
      <c r="AO375" s="73" t="str">
        <f>IF(OR(F375="",VLOOKUP(F$1,Services!$A$1:$B$19,2,0)="Exclude"),"",IF($D375=1,IF(OR(price_limit="",price_limit="No Limit"),IF(F375="Yes",1,2),IF(SUMIFS(WhatIf!$G:$G,WhatIf!$A:$A,F$1,WhatIf!$B:$B,F375)&lt;=price_limit,IF(F375="Yes",1,2),"")),""))</f>
        <v/>
      </c>
      <c r="AP375" s="73" t="str">
        <f>IF(OR(G375="",VLOOKUP(G$1,Services!$A$1:$B$19,2,0)="Exclude"),"",IF($D375=1,IF(OR(price_limit="",price_limit="No Limit"),IF(G375="Yes",1,2),IF(SUMIFS(WhatIf!$G:$G,WhatIf!$A:$A,G$1,WhatIf!$B:$B,G375)&lt;=price_limit,IF(G375="Yes",1,2),"")),""))</f>
        <v/>
      </c>
      <c r="AQ375" s="73" t="str">
        <f>IF(OR(H375="",VLOOKUP(H$1,Services!$A$1:$B$19,2,0)="Exclude"),"",IF($D375=1,IF(OR(price_limit="",price_limit="No Limit"),IF(H375="Yes",1,2),IF(SUMIFS(WhatIf!$G:$G,WhatIf!$A:$A,H$1,WhatIf!$B:$B,H375)&lt;=price_limit,IF(H375="Yes",1,2),"")),""))</f>
        <v/>
      </c>
      <c r="AR375" s="73" t="str">
        <f>IF(OR(I375="",VLOOKUP(I$1,Services!$A$1:$B$19,2,0)="Exclude"),"",IF($D375=1,IF(OR(price_limit="",price_limit="No Limit"),IF(I375="Yes",1,2),IF(SUMIFS(WhatIf!$G:$G,WhatIf!$A:$A,I$1,WhatIf!$B:$B,I375)&lt;=price_limit,IF(I375="Yes",1,2),"")),""))</f>
        <v/>
      </c>
      <c r="AS375" s="73" t="str">
        <f>IF(OR(J375="",VLOOKUP(J$1,Services!$A$1:$B$19,2,0)="Exclude"),"",IF($D375=1,IF(OR(price_limit="",price_limit="No Limit"),IF(J375="Yes",1,2),IF(SUMIFS(WhatIf!$G:$G,WhatIf!$A:$A,J$1,WhatIf!$B:$B,J375)&lt;=price_limit,IF(J375="Yes",1,2),"")),""))</f>
        <v/>
      </c>
      <c r="AT375" s="73" t="str">
        <f>IF(OR(K375="",VLOOKUP(K$1,Services!$A$1:$B$19,2,0)="Exclude"),"",IF($D375=1,IF(OR(price_limit="",price_limit="No Limit"),IF(K375="Yes",1,2),IF(SUMIFS(WhatIf!$G:$G,WhatIf!$A:$A,K$1,WhatIf!$B:$B,K375)&lt;=price_limit,IF(K375="Yes",1,2),"")),""))</f>
        <v/>
      </c>
      <c r="AU375" s="73" t="str">
        <f>IF(OR(L375="",VLOOKUP(L$1,Services!$A$1:$B$19,2,0)="Exclude"),"",IF($D375=1,IF(OR(price_limit="",price_limit="No Limit"),IF(L375="Yes",1,2),IF(SUMIFS(WhatIf!$G:$G,WhatIf!$A:$A,L$1,WhatIf!$B:$B,L375)&lt;=price_limit,IF(L375="Yes",1,2),"")),""))</f>
        <v/>
      </c>
      <c r="AV375" s="73" t="str">
        <f ca="1">IF(OR(M375="",VLOOKUP(M$1,Services!$A$1:$B$19,2,0)="Exclude"),"",IF($D375=1,IF(OR(price_limit="",price_limit="No Limit"),IF(M375="Yes",1,2),IF(SUMIFS(WhatIf!$G:$G,WhatIf!$A:$A,M$1,WhatIf!$B:$B,M375)&lt;=price_limit,IF(M375="Yes",1,2),"")),""))</f>
        <v/>
      </c>
      <c r="AW375" s="73" t="str">
        <f>IF(OR(N375="",VLOOKUP(N$1,Services!$A$1:$B$19,2,0)="Exclude"),"",IF($D375=1,IF(OR(price_limit="",price_limit="No Limit"),IF(N375="Yes",1,2),IF(SUMIFS(WhatIf!$G:$G,WhatIf!$A:$A,N$1,WhatIf!$B:$B,N375)&lt;=price_limit,IF(N375="Yes",1,2),"")),""))</f>
        <v/>
      </c>
      <c r="AX375" s="73" t="str">
        <f>IF(OR(O375="",VLOOKUP(O$1,Services!$A$1:$B$19,2,0)="Exclude"),"",IF($D375=1,IF(OR(price_limit="",price_limit="No Limit"),IF(O375="Yes",1,2),IF(SUMIFS(WhatIf!$G:$G,WhatIf!$A:$A,O$1,WhatIf!$B:$B,O375)&lt;=price_limit,IF(O375="Yes",1,2),"")),""))</f>
        <v/>
      </c>
      <c r="AY375" s="73" t="str">
        <f>IF(OR(P375="",VLOOKUP(P$1,Services!$A$1:$B$19,2,0)="Exclude"),"",IF($D375=1,IF(OR(price_limit="",price_limit="No Limit"),IF(P375="Yes",1,2),IF(SUMIFS(WhatIf!$G:$G,WhatIf!$A:$A,P$1,WhatIf!$B:$B,P375)&lt;=price_limit,IF(P375="Yes",1,2),"")),""))</f>
        <v/>
      </c>
      <c r="AZ375" s="73" t="str">
        <f>IF(OR(Q375="",VLOOKUP(Q$1,Services!$A$1:$B$19,2,0)="Exclude"),"",IF($D375=1,IF(OR(price_limit="",price_limit="No Limit"),IF(Q375="Yes",1,2),IF(SUMIFS(WhatIf!$G:$G,WhatIf!$A:$A,Q$1,WhatIf!$B:$B,Q375)&lt;=price_limit,IF(Q375="Yes",1,2),"")),""))</f>
        <v/>
      </c>
      <c r="BA375" s="73" t="str">
        <f>IF(OR(R375="",VLOOKUP(R$1,Services!$A$1:$B$19,2,0)="Exclude"),"",IF($D375=1,IF(OR(price_limit="",price_limit="No Limit"),IF(R375="Yes",1,2),IF(SUMIFS(WhatIf!$G:$G,WhatIf!$A:$A,R$1,WhatIf!$B:$B,R375)&lt;=price_limit,IF(R375="Yes",1,2),"")),""))</f>
        <v/>
      </c>
      <c r="BB375" s="73" t="str">
        <f>IF(OR(S375="",VLOOKUP(S$1,Services!$A$1:$B$19,2,0)="Exclude"),"",IF($D375=1,IF(OR(price_limit="",price_limit="No Limit"),IF(S375="Yes",1,2),IF(SUMIFS(WhatIf!$G:$G,WhatIf!$A:$A,S$1,WhatIf!$B:$B,S375)&lt;=price_limit,IF(S375="Yes",1,2),"")),""))</f>
        <v/>
      </c>
      <c r="BC375" s="73" t="str">
        <f>IF(OR(T375="",VLOOKUP(T$1,Services!$A$1:$B$19,2,0)="Exclude"),"",IF($D375=1,IF(OR(price_limit="",price_limit="No Limit"),IF(T375="Yes",1,2),IF(SUMIFS(WhatIf!$G:$G,WhatIf!$A:$A,T$1,WhatIf!$B:$B,T375)&lt;=price_limit,IF(T375="Yes",1,2),"")),""))</f>
        <v/>
      </c>
      <c r="BD375" s="73" t="str">
        <f>IF(OR(U375="",VLOOKUP(U$1,Services!$A$1:$B$19,2,0)="Exclude"),"",IF($D375=1,IF(OR(price_limit="",price_limit="No Limit"),IF(U375="Yes",1,2),IF(SUMIFS(WhatIf!$G:$G,WhatIf!$A:$A,U$1,WhatIf!$B:$B,U375)&lt;=price_limit,IF(U375="Yes",1,2),"")),""))</f>
        <v/>
      </c>
      <c r="BE375" s="3">
        <f t="shared" si="24"/>
        <v>0</v>
      </c>
      <c r="BF375" s="3">
        <f t="shared" si="25"/>
        <v>0</v>
      </c>
      <c r="BG375" s="3">
        <f>IF(MID(highlight_pick,1,1)="#",IF(INDEX(Analysis!$C$7:$E$7,1,VALUE(MID(highlight_pick,2,1)))&lt;&gt;"",IF(INDEX($A375:$BI375,1,MATCH(INDEX(Analysis!$C$7:$E$7,1,VALUE(MID(highlight_pick,2,1))),$1:$1,0))="",0,IF(INDEX($A375:$BI375,1,MATCH(INDEX(Analysis!$C$7:$E$7,1,VALUE(MID(highlight_pick,2,1))),$1:$1,0))="Yes",1,IF(ISNUMBER(SEARCH(INDEX($A375:$BI375,1,MATCH(INDEX(Analysis!$C$7:$E$7,1,VALUE(MID(highlight_pick,2,1))),$1:$1,0)),INDEX(Analysis!$C$9:$E$9,1,VALUE(MID(highlight_pick,2,1))))),2,0))),0),0)</f>
        <v>0</v>
      </c>
      <c r="BH375" s="3">
        <f>IF(MID(highlight_pick,1,1)="#",IF(INDEX(Analysis!$C$10:$E$10,1,VALUE(MID(highlight_pick,2,1)))&lt;&gt;"",IF(INDEX($A375:$BI375,1,MATCH(INDEX(Analysis!$C$10:$E$10,1,VALUE(MID(highlight_pick,2,1))),$1:$1,0))="",0,IF(INDEX($A375:$BI375,1,MATCH(INDEX(Analysis!$C$10:$E$10,1,VALUE(MID(highlight_pick,2,1))),$1:$1,0))="Yes",1,IF(ISNUMBER(SEARCH(INDEX($A375:$BI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row>
    <row r="376" spans="1:61" x14ac:dyDescent="0.3">
      <c r="A376" s="19" t="s">
        <v>717</v>
      </c>
      <c r="C376" s="4" t="s">
        <v>478</v>
      </c>
      <c r="D376" s="3" t="str">
        <f t="shared" ca="1" si="22"/>
        <v/>
      </c>
      <c r="M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23"/>
        <v/>
      </c>
      <c r="AN376" s="73" t="str">
        <f>IF(OR(E376="",VLOOKUP(E$1,Services!$A$1:$B$19,2,0)="Exclude"),"",IF($D376=1,IF(OR(price_limit="",price_limit="No Limit"),IF(E376="Yes",1,2),IF(SUMIFS(WhatIf!$G:$G,WhatIf!$A:$A,E$1,WhatIf!$B:$B,E376)&lt;=price_limit,IF(E376="Yes",1,2),"")),""))</f>
        <v/>
      </c>
      <c r="AO376" s="73" t="str">
        <f>IF(OR(F376="",VLOOKUP(F$1,Services!$A$1:$B$19,2,0)="Exclude"),"",IF($D376=1,IF(OR(price_limit="",price_limit="No Limit"),IF(F376="Yes",1,2),IF(SUMIFS(WhatIf!$G:$G,WhatIf!$A:$A,F$1,WhatIf!$B:$B,F376)&lt;=price_limit,IF(F376="Yes",1,2),"")),""))</f>
        <v/>
      </c>
      <c r="AP376" s="73" t="str">
        <f>IF(OR(G376="",VLOOKUP(G$1,Services!$A$1:$B$19,2,0)="Exclude"),"",IF($D376=1,IF(OR(price_limit="",price_limit="No Limit"),IF(G376="Yes",1,2),IF(SUMIFS(WhatIf!$G:$G,WhatIf!$A:$A,G$1,WhatIf!$B:$B,G376)&lt;=price_limit,IF(G376="Yes",1,2),"")),""))</f>
        <v/>
      </c>
      <c r="AQ376" s="73" t="str">
        <f>IF(OR(H376="",VLOOKUP(H$1,Services!$A$1:$B$19,2,0)="Exclude"),"",IF($D376=1,IF(OR(price_limit="",price_limit="No Limit"),IF(H376="Yes",1,2),IF(SUMIFS(WhatIf!$G:$G,WhatIf!$A:$A,H$1,WhatIf!$B:$B,H376)&lt;=price_limit,IF(H376="Yes",1,2),"")),""))</f>
        <v/>
      </c>
      <c r="AR376" s="73" t="str">
        <f>IF(OR(I376="",VLOOKUP(I$1,Services!$A$1:$B$19,2,0)="Exclude"),"",IF($D376=1,IF(OR(price_limit="",price_limit="No Limit"),IF(I376="Yes",1,2),IF(SUMIFS(WhatIf!$G:$G,WhatIf!$A:$A,I$1,WhatIf!$B:$B,I376)&lt;=price_limit,IF(I376="Yes",1,2),"")),""))</f>
        <v/>
      </c>
      <c r="AS376" s="73" t="str">
        <f>IF(OR(J376="",VLOOKUP(J$1,Services!$A$1:$B$19,2,0)="Exclude"),"",IF($D376=1,IF(OR(price_limit="",price_limit="No Limit"),IF(J376="Yes",1,2),IF(SUMIFS(WhatIf!$G:$G,WhatIf!$A:$A,J$1,WhatIf!$B:$B,J376)&lt;=price_limit,IF(J376="Yes",1,2),"")),""))</f>
        <v/>
      </c>
      <c r="AT376" s="73" t="str">
        <f>IF(OR(K376="",VLOOKUP(K$1,Services!$A$1:$B$19,2,0)="Exclude"),"",IF($D376=1,IF(OR(price_limit="",price_limit="No Limit"),IF(K376="Yes",1,2),IF(SUMIFS(WhatIf!$G:$G,WhatIf!$A:$A,K$1,WhatIf!$B:$B,K376)&lt;=price_limit,IF(K376="Yes",1,2),"")),""))</f>
        <v/>
      </c>
      <c r="AU376" s="73" t="str">
        <f>IF(OR(L376="",VLOOKUP(L$1,Services!$A$1:$B$19,2,0)="Exclude"),"",IF($D376=1,IF(OR(price_limit="",price_limit="No Limit"),IF(L376="Yes",1,2),IF(SUMIFS(WhatIf!$G:$G,WhatIf!$A:$A,L$1,WhatIf!$B:$B,L376)&lt;=price_limit,IF(L376="Yes",1,2),"")),""))</f>
        <v/>
      </c>
      <c r="AV376" s="73" t="str">
        <f ca="1">IF(OR(M376="",VLOOKUP(M$1,Services!$A$1:$B$19,2,0)="Exclude"),"",IF($D376=1,IF(OR(price_limit="",price_limit="No Limit"),IF(M376="Yes",1,2),IF(SUMIFS(WhatIf!$G:$G,WhatIf!$A:$A,M$1,WhatIf!$B:$B,M376)&lt;=price_limit,IF(M376="Yes",1,2),"")),""))</f>
        <v/>
      </c>
      <c r="AW376" s="73" t="str">
        <f>IF(OR(N376="",VLOOKUP(N$1,Services!$A$1:$B$19,2,0)="Exclude"),"",IF($D376=1,IF(OR(price_limit="",price_limit="No Limit"),IF(N376="Yes",1,2),IF(SUMIFS(WhatIf!$G:$G,WhatIf!$A:$A,N$1,WhatIf!$B:$B,N376)&lt;=price_limit,IF(N376="Yes",1,2),"")),""))</f>
        <v/>
      </c>
      <c r="AX376" s="73" t="str">
        <f>IF(OR(O376="",VLOOKUP(O$1,Services!$A$1:$B$19,2,0)="Exclude"),"",IF($D376=1,IF(OR(price_limit="",price_limit="No Limit"),IF(O376="Yes",1,2),IF(SUMIFS(WhatIf!$G:$G,WhatIf!$A:$A,O$1,WhatIf!$B:$B,O376)&lt;=price_limit,IF(O376="Yes",1,2),"")),""))</f>
        <v/>
      </c>
      <c r="AY376" s="73" t="str">
        <f>IF(OR(P376="",VLOOKUP(P$1,Services!$A$1:$B$19,2,0)="Exclude"),"",IF($D376=1,IF(OR(price_limit="",price_limit="No Limit"),IF(P376="Yes",1,2),IF(SUMIFS(WhatIf!$G:$G,WhatIf!$A:$A,P$1,WhatIf!$B:$B,P376)&lt;=price_limit,IF(P376="Yes",1,2),"")),""))</f>
        <v/>
      </c>
      <c r="AZ376" s="73" t="str">
        <f>IF(OR(Q376="",VLOOKUP(Q$1,Services!$A$1:$B$19,2,0)="Exclude"),"",IF($D376=1,IF(OR(price_limit="",price_limit="No Limit"),IF(Q376="Yes",1,2),IF(SUMIFS(WhatIf!$G:$G,WhatIf!$A:$A,Q$1,WhatIf!$B:$B,Q376)&lt;=price_limit,IF(Q376="Yes",1,2),"")),""))</f>
        <v/>
      </c>
      <c r="BA376" s="73" t="str">
        <f>IF(OR(R376="",VLOOKUP(R$1,Services!$A$1:$B$19,2,0)="Exclude"),"",IF($D376=1,IF(OR(price_limit="",price_limit="No Limit"),IF(R376="Yes",1,2),IF(SUMIFS(WhatIf!$G:$G,WhatIf!$A:$A,R$1,WhatIf!$B:$B,R376)&lt;=price_limit,IF(R376="Yes",1,2),"")),""))</f>
        <v/>
      </c>
      <c r="BB376" s="73" t="str">
        <f>IF(OR(S376="",VLOOKUP(S$1,Services!$A$1:$B$19,2,0)="Exclude"),"",IF($D376=1,IF(OR(price_limit="",price_limit="No Limit"),IF(S376="Yes",1,2),IF(SUMIFS(WhatIf!$G:$G,WhatIf!$A:$A,S$1,WhatIf!$B:$B,S376)&lt;=price_limit,IF(S376="Yes",1,2),"")),""))</f>
        <v/>
      </c>
      <c r="BC376" s="73" t="str">
        <f>IF(OR(T376="",VLOOKUP(T$1,Services!$A$1:$B$19,2,0)="Exclude"),"",IF($D376=1,IF(OR(price_limit="",price_limit="No Limit"),IF(T376="Yes",1,2),IF(SUMIFS(WhatIf!$G:$G,WhatIf!$A:$A,T$1,WhatIf!$B:$B,T376)&lt;=price_limit,IF(T376="Yes",1,2),"")),""))</f>
        <v/>
      </c>
      <c r="BD376" s="73" t="str">
        <f>IF(OR(U376="",VLOOKUP(U$1,Services!$A$1:$B$19,2,0)="Exclude"),"",IF($D376=1,IF(OR(price_limit="",price_limit="No Limit"),IF(U376="Yes",1,2),IF(SUMIFS(WhatIf!$G:$G,WhatIf!$A:$A,U$1,WhatIf!$B:$B,U376)&lt;=price_limit,IF(U376="Yes",1,2),"")),""))</f>
        <v/>
      </c>
      <c r="BE376" s="3">
        <f t="shared" si="24"/>
        <v>0</v>
      </c>
      <c r="BF376" s="3">
        <f t="shared" si="25"/>
        <v>0</v>
      </c>
      <c r="BG376" s="3">
        <f>IF(MID(highlight_pick,1,1)="#",IF(INDEX(Analysis!$C$7:$E$7,1,VALUE(MID(highlight_pick,2,1)))&lt;&gt;"",IF(INDEX($A376:$BI376,1,MATCH(INDEX(Analysis!$C$7:$E$7,1,VALUE(MID(highlight_pick,2,1))),$1:$1,0))="",0,IF(INDEX($A376:$BI376,1,MATCH(INDEX(Analysis!$C$7:$E$7,1,VALUE(MID(highlight_pick,2,1))),$1:$1,0))="Yes",1,IF(ISNUMBER(SEARCH(INDEX($A376:$BI376,1,MATCH(INDEX(Analysis!$C$7:$E$7,1,VALUE(MID(highlight_pick,2,1))),$1:$1,0)),INDEX(Analysis!$C$9:$E$9,1,VALUE(MID(highlight_pick,2,1))))),2,0))),0),0)</f>
        <v>0</v>
      </c>
      <c r="BH376" s="3">
        <f>IF(MID(highlight_pick,1,1)="#",IF(INDEX(Analysis!$C$10:$E$10,1,VALUE(MID(highlight_pick,2,1)))&lt;&gt;"",IF(INDEX($A376:$BI376,1,MATCH(INDEX(Analysis!$C$10:$E$10,1,VALUE(MID(highlight_pick,2,1))),$1:$1,0))="",0,IF(INDEX($A376:$BI376,1,MATCH(INDEX(Analysis!$C$10:$E$10,1,VALUE(MID(highlight_pick,2,1))),$1:$1,0))="Yes",1,IF(ISNUMBER(SEARCH(INDEX($A376:$BI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row>
    <row r="377" spans="1:61" x14ac:dyDescent="0.3">
      <c r="A377" s="19" t="s">
        <v>718</v>
      </c>
      <c r="C377" s="4" t="s">
        <v>478</v>
      </c>
      <c r="D377" s="3" t="str">
        <f t="shared" ca="1" si="22"/>
        <v/>
      </c>
      <c r="M377" s="5" t="s">
        <v>1</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23"/>
        <v/>
      </c>
      <c r="AN377" s="73" t="str">
        <f>IF(OR(E377="",VLOOKUP(E$1,Services!$A$1:$B$19,2,0)="Exclude"),"",IF($D377=1,IF(OR(price_limit="",price_limit="No Limit"),IF(E377="Yes",1,2),IF(SUMIFS(WhatIf!$G:$G,WhatIf!$A:$A,E$1,WhatIf!$B:$B,E377)&lt;=price_limit,IF(E377="Yes",1,2),"")),""))</f>
        <v/>
      </c>
      <c r="AO377" s="73" t="str">
        <f>IF(OR(F377="",VLOOKUP(F$1,Services!$A$1:$B$19,2,0)="Exclude"),"",IF($D377=1,IF(OR(price_limit="",price_limit="No Limit"),IF(F377="Yes",1,2),IF(SUMIFS(WhatIf!$G:$G,WhatIf!$A:$A,F$1,WhatIf!$B:$B,F377)&lt;=price_limit,IF(F377="Yes",1,2),"")),""))</f>
        <v/>
      </c>
      <c r="AP377" s="73" t="str">
        <f>IF(OR(G377="",VLOOKUP(G$1,Services!$A$1:$B$19,2,0)="Exclude"),"",IF($D377=1,IF(OR(price_limit="",price_limit="No Limit"),IF(G377="Yes",1,2),IF(SUMIFS(WhatIf!$G:$G,WhatIf!$A:$A,G$1,WhatIf!$B:$B,G377)&lt;=price_limit,IF(G377="Yes",1,2),"")),""))</f>
        <v/>
      </c>
      <c r="AQ377" s="73" t="str">
        <f>IF(OR(H377="",VLOOKUP(H$1,Services!$A$1:$B$19,2,0)="Exclude"),"",IF($D377=1,IF(OR(price_limit="",price_limit="No Limit"),IF(H377="Yes",1,2),IF(SUMIFS(WhatIf!$G:$G,WhatIf!$A:$A,H$1,WhatIf!$B:$B,H377)&lt;=price_limit,IF(H377="Yes",1,2),"")),""))</f>
        <v/>
      </c>
      <c r="AR377" s="73" t="str">
        <f>IF(OR(I377="",VLOOKUP(I$1,Services!$A$1:$B$19,2,0)="Exclude"),"",IF($D377=1,IF(OR(price_limit="",price_limit="No Limit"),IF(I377="Yes",1,2),IF(SUMIFS(WhatIf!$G:$G,WhatIf!$A:$A,I$1,WhatIf!$B:$B,I377)&lt;=price_limit,IF(I377="Yes",1,2),"")),""))</f>
        <v/>
      </c>
      <c r="AS377" s="73" t="str">
        <f>IF(OR(J377="",VLOOKUP(J$1,Services!$A$1:$B$19,2,0)="Exclude"),"",IF($D377=1,IF(OR(price_limit="",price_limit="No Limit"),IF(J377="Yes",1,2),IF(SUMIFS(WhatIf!$G:$G,WhatIf!$A:$A,J$1,WhatIf!$B:$B,J377)&lt;=price_limit,IF(J377="Yes",1,2),"")),""))</f>
        <v/>
      </c>
      <c r="AT377" s="73" t="str">
        <f>IF(OR(K377="",VLOOKUP(K$1,Services!$A$1:$B$19,2,0)="Exclude"),"",IF($D377=1,IF(OR(price_limit="",price_limit="No Limit"),IF(K377="Yes",1,2),IF(SUMIFS(WhatIf!$G:$G,WhatIf!$A:$A,K$1,WhatIf!$B:$B,K377)&lt;=price_limit,IF(K377="Yes",1,2),"")),""))</f>
        <v/>
      </c>
      <c r="AU377" s="73" t="str">
        <f>IF(OR(L377="",VLOOKUP(L$1,Services!$A$1:$B$19,2,0)="Exclude"),"",IF($D377=1,IF(OR(price_limit="",price_limit="No Limit"),IF(L377="Yes",1,2),IF(SUMIFS(WhatIf!$G:$G,WhatIf!$A:$A,L$1,WhatIf!$B:$B,L377)&lt;=price_limit,IF(L377="Yes",1,2),"")),""))</f>
        <v/>
      </c>
      <c r="AV377" s="73" t="str">
        <f ca="1">IF(OR(M377="",VLOOKUP(M$1,Services!$A$1:$B$19,2,0)="Exclude"),"",IF($D377=1,IF(OR(price_limit="",price_limit="No Limit"),IF(M377="Yes",1,2),IF(SUMIFS(WhatIf!$G:$G,WhatIf!$A:$A,M$1,WhatIf!$B:$B,M377)&lt;=price_limit,IF(M377="Yes",1,2),"")),""))</f>
        <v/>
      </c>
      <c r="AW377" s="73" t="str">
        <f>IF(OR(N377="",VLOOKUP(N$1,Services!$A$1:$B$19,2,0)="Exclude"),"",IF($D377=1,IF(OR(price_limit="",price_limit="No Limit"),IF(N377="Yes",1,2),IF(SUMIFS(WhatIf!$G:$G,WhatIf!$A:$A,N$1,WhatIf!$B:$B,N377)&lt;=price_limit,IF(N377="Yes",1,2),"")),""))</f>
        <v/>
      </c>
      <c r="AX377" s="73" t="str">
        <f>IF(OR(O377="",VLOOKUP(O$1,Services!$A$1:$B$19,2,0)="Exclude"),"",IF($D377=1,IF(OR(price_limit="",price_limit="No Limit"),IF(O377="Yes",1,2),IF(SUMIFS(WhatIf!$G:$G,WhatIf!$A:$A,O$1,WhatIf!$B:$B,O377)&lt;=price_limit,IF(O377="Yes",1,2),"")),""))</f>
        <v/>
      </c>
      <c r="AY377" s="73" t="str">
        <f>IF(OR(P377="",VLOOKUP(P$1,Services!$A$1:$B$19,2,0)="Exclude"),"",IF($D377=1,IF(OR(price_limit="",price_limit="No Limit"),IF(P377="Yes",1,2),IF(SUMIFS(WhatIf!$G:$G,WhatIf!$A:$A,P$1,WhatIf!$B:$B,P377)&lt;=price_limit,IF(P377="Yes",1,2),"")),""))</f>
        <v/>
      </c>
      <c r="AZ377" s="73" t="str">
        <f>IF(OR(Q377="",VLOOKUP(Q$1,Services!$A$1:$B$19,2,0)="Exclude"),"",IF($D377=1,IF(OR(price_limit="",price_limit="No Limit"),IF(Q377="Yes",1,2),IF(SUMIFS(WhatIf!$G:$G,WhatIf!$A:$A,Q$1,WhatIf!$B:$B,Q377)&lt;=price_limit,IF(Q377="Yes",1,2),"")),""))</f>
        <v/>
      </c>
      <c r="BA377" s="73" t="str">
        <f>IF(OR(R377="",VLOOKUP(R$1,Services!$A$1:$B$19,2,0)="Exclude"),"",IF($D377=1,IF(OR(price_limit="",price_limit="No Limit"),IF(R377="Yes",1,2),IF(SUMIFS(WhatIf!$G:$G,WhatIf!$A:$A,R$1,WhatIf!$B:$B,R377)&lt;=price_limit,IF(R377="Yes",1,2),"")),""))</f>
        <v/>
      </c>
      <c r="BB377" s="73" t="str">
        <f>IF(OR(S377="",VLOOKUP(S$1,Services!$A$1:$B$19,2,0)="Exclude"),"",IF($D377=1,IF(OR(price_limit="",price_limit="No Limit"),IF(S377="Yes",1,2),IF(SUMIFS(WhatIf!$G:$G,WhatIf!$A:$A,S$1,WhatIf!$B:$B,S377)&lt;=price_limit,IF(S377="Yes",1,2),"")),""))</f>
        <v/>
      </c>
      <c r="BC377" s="73" t="str">
        <f>IF(OR(T377="",VLOOKUP(T$1,Services!$A$1:$B$19,2,0)="Exclude"),"",IF($D377=1,IF(OR(price_limit="",price_limit="No Limit"),IF(T377="Yes",1,2),IF(SUMIFS(WhatIf!$G:$G,WhatIf!$A:$A,T$1,WhatIf!$B:$B,T377)&lt;=price_limit,IF(T377="Yes",1,2),"")),""))</f>
        <v/>
      </c>
      <c r="BD377" s="73" t="str">
        <f>IF(OR(U377="",VLOOKUP(U$1,Services!$A$1:$B$19,2,0)="Exclude"),"",IF($D377=1,IF(OR(price_limit="",price_limit="No Limit"),IF(U377="Yes",1,2),IF(SUMIFS(WhatIf!$G:$G,WhatIf!$A:$A,U$1,WhatIf!$B:$B,U377)&lt;=price_limit,IF(U377="Yes",1,2),"")),""))</f>
        <v/>
      </c>
      <c r="BE377" s="3">
        <f t="shared" si="24"/>
        <v>0</v>
      </c>
      <c r="BF377" s="3">
        <f t="shared" si="25"/>
        <v>0</v>
      </c>
      <c r="BG377" s="3">
        <f>IF(MID(highlight_pick,1,1)="#",IF(INDEX(Analysis!$C$7:$E$7,1,VALUE(MID(highlight_pick,2,1)))&lt;&gt;"",IF(INDEX($A377:$BI377,1,MATCH(INDEX(Analysis!$C$7:$E$7,1,VALUE(MID(highlight_pick,2,1))),$1:$1,0))="",0,IF(INDEX($A377:$BI377,1,MATCH(INDEX(Analysis!$C$7:$E$7,1,VALUE(MID(highlight_pick,2,1))),$1:$1,0))="Yes",1,IF(ISNUMBER(SEARCH(INDEX($A377:$BI377,1,MATCH(INDEX(Analysis!$C$7:$E$7,1,VALUE(MID(highlight_pick,2,1))),$1:$1,0)),INDEX(Analysis!$C$9:$E$9,1,VALUE(MID(highlight_pick,2,1))))),2,0))),0),0)</f>
        <v>0</v>
      </c>
      <c r="BH377" s="3">
        <f>IF(MID(highlight_pick,1,1)="#",IF(INDEX(Analysis!$C$10:$E$10,1,VALUE(MID(highlight_pick,2,1)))&lt;&gt;"",IF(INDEX($A377:$BI377,1,MATCH(INDEX(Analysis!$C$10:$E$10,1,VALUE(MID(highlight_pick,2,1))),$1:$1,0))="",0,IF(INDEX($A377:$BI377,1,MATCH(INDEX(Analysis!$C$10:$E$10,1,VALUE(MID(highlight_pick,2,1))),$1:$1,0))="Yes",1,IF(ISNUMBER(SEARCH(INDEX($A377:$BI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row>
    <row r="378" spans="1:61" x14ac:dyDescent="0.3">
      <c r="A378" s="19" t="s">
        <v>219</v>
      </c>
      <c r="B378" s="4" t="s">
        <v>247</v>
      </c>
      <c r="C378" s="4" t="s">
        <v>478</v>
      </c>
      <c r="D378" s="3" t="str">
        <f t="shared" ca="1" si="22"/>
        <v/>
      </c>
      <c r="F378" s="5" t="s">
        <v>67</v>
      </c>
      <c r="G378" s="5" t="s">
        <v>67</v>
      </c>
      <c r="S378" s="5" t="s">
        <v>67</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23"/>
        <v/>
      </c>
      <c r="AN378" s="73" t="str">
        <f>IF(OR(E378="",VLOOKUP(E$1,Services!$A$1:$B$19,2,0)="Exclude"),"",IF($D378=1,IF(OR(price_limit="",price_limit="No Limit"),IF(E378="Yes",1,2),IF(SUMIFS(WhatIf!$G:$G,WhatIf!$A:$A,E$1,WhatIf!$B:$B,E378)&lt;=price_limit,IF(E378="Yes",1,2),"")),""))</f>
        <v/>
      </c>
      <c r="AO378" s="73" t="str">
        <f ca="1">IF(OR(F378="",VLOOKUP(F$1,Services!$A$1:$B$19,2,0)="Exclude"),"",IF($D378=1,IF(OR(price_limit="",price_limit="No Limit"),IF(F378="Yes",1,2),IF(SUMIFS(WhatIf!$G:$G,WhatIf!$A:$A,F$1,WhatIf!$B:$B,F378)&lt;=price_limit,IF(F378="Yes",1,2),"")),""))</f>
        <v/>
      </c>
      <c r="AP378" s="73" t="str">
        <f ca="1">IF(OR(G378="",VLOOKUP(G$1,Services!$A$1:$B$19,2,0)="Exclude"),"",IF($D378=1,IF(OR(price_limit="",price_limit="No Limit"),IF(G378="Yes",1,2),IF(SUMIFS(WhatIf!$G:$G,WhatIf!$A:$A,G$1,WhatIf!$B:$B,G378)&lt;=price_limit,IF(G378="Yes",1,2),"")),""))</f>
        <v/>
      </c>
      <c r="AQ378" s="73" t="str">
        <f>IF(OR(H378="",VLOOKUP(H$1,Services!$A$1:$B$19,2,0)="Exclude"),"",IF($D378=1,IF(OR(price_limit="",price_limit="No Limit"),IF(H378="Yes",1,2),IF(SUMIFS(WhatIf!$G:$G,WhatIf!$A:$A,H$1,WhatIf!$B:$B,H378)&lt;=price_limit,IF(H378="Yes",1,2),"")),""))</f>
        <v/>
      </c>
      <c r="AR378" s="73" t="str">
        <f>IF(OR(I378="",VLOOKUP(I$1,Services!$A$1:$B$19,2,0)="Exclude"),"",IF($D378=1,IF(OR(price_limit="",price_limit="No Limit"),IF(I378="Yes",1,2),IF(SUMIFS(WhatIf!$G:$G,WhatIf!$A:$A,I$1,WhatIf!$B:$B,I378)&lt;=price_limit,IF(I378="Yes",1,2),"")),""))</f>
        <v/>
      </c>
      <c r="AS378" s="73" t="str">
        <f>IF(OR(J378="",VLOOKUP(J$1,Services!$A$1:$B$19,2,0)="Exclude"),"",IF($D378=1,IF(OR(price_limit="",price_limit="No Limit"),IF(J378="Yes",1,2),IF(SUMIFS(WhatIf!$G:$G,WhatIf!$A:$A,J$1,WhatIf!$B:$B,J378)&lt;=price_limit,IF(J378="Yes",1,2),"")),""))</f>
        <v/>
      </c>
      <c r="AT378" s="73" t="str">
        <f>IF(OR(K378="",VLOOKUP(K$1,Services!$A$1:$B$19,2,0)="Exclude"),"",IF($D378=1,IF(OR(price_limit="",price_limit="No Limit"),IF(K378="Yes",1,2),IF(SUMIFS(WhatIf!$G:$G,WhatIf!$A:$A,K$1,WhatIf!$B:$B,K378)&lt;=price_limit,IF(K378="Yes",1,2),"")),""))</f>
        <v/>
      </c>
      <c r="AU378" s="73" t="str">
        <f>IF(OR(L378="",VLOOKUP(L$1,Services!$A$1:$B$19,2,0)="Exclude"),"",IF($D378=1,IF(OR(price_limit="",price_limit="No Limit"),IF(L378="Yes",1,2),IF(SUMIFS(WhatIf!$G:$G,WhatIf!$A:$A,L$1,WhatIf!$B:$B,L378)&lt;=price_limit,IF(L378="Yes",1,2),"")),""))</f>
        <v/>
      </c>
      <c r="AV378" s="73" t="str">
        <f>IF(OR(M378="",VLOOKUP(M$1,Services!$A$1:$B$19,2,0)="Exclude"),"",IF($D378=1,IF(OR(price_limit="",price_limit="No Limit"),IF(M378="Yes",1,2),IF(SUMIFS(WhatIf!$G:$G,WhatIf!$A:$A,M$1,WhatIf!$B:$B,M378)&lt;=price_limit,IF(M378="Yes",1,2),"")),""))</f>
        <v/>
      </c>
      <c r="AW378" s="73" t="str">
        <f>IF(OR(N378="",VLOOKUP(N$1,Services!$A$1:$B$19,2,0)="Exclude"),"",IF($D378=1,IF(OR(price_limit="",price_limit="No Limit"),IF(N378="Yes",1,2),IF(SUMIFS(WhatIf!$G:$G,WhatIf!$A:$A,N$1,WhatIf!$B:$B,N378)&lt;=price_limit,IF(N378="Yes",1,2),"")),""))</f>
        <v/>
      </c>
      <c r="AX378" s="73" t="str">
        <f>IF(OR(O378="",VLOOKUP(O$1,Services!$A$1:$B$19,2,0)="Exclude"),"",IF($D378=1,IF(OR(price_limit="",price_limit="No Limit"),IF(O378="Yes",1,2),IF(SUMIFS(WhatIf!$G:$G,WhatIf!$A:$A,O$1,WhatIf!$B:$B,O378)&lt;=price_limit,IF(O378="Yes",1,2),"")),""))</f>
        <v/>
      </c>
      <c r="AY378" s="73" t="str">
        <f>IF(OR(P378="",VLOOKUP(P$1,Services!$A$1:$B$19,2,0)="Exclude"),"",IF($D378=1,IF(OR(price_limit="",price_limit="No Limit"),IF(P378="Yes",1,2),IF(SUMIFS(WhatIf!$G:$G,WhatIf!$A:$A,P$1,WhatIf!$B:$B,P378)&lt;=price_limit,IF(P378="Yes",1,2),"")),""))</f>
        <v/>
      </c>
      <c r="AZ378" s="73" t="str">
        <f>IF(OR(Q378="",VLOOKUP(Q$1,Services!$A$1:$B$19,2,0)="Exclude"),"",IF($D378=1,IF(OR(price_limit="",price_limit="No Limit"),IF(Q378="Yes",1,2),IF(SUMIFS(WhatIf!$G:$G,WhatIf!$A:$A,Q$1,WhatIf!$B:$B,Q378)&lt;=price_limit,IF(Q378="Yes",1,2),"")),""))</f>
        <v/>
      </c>
      <c r="BA378" s="73" t="str">
        <f>IF(OR(R378="",VLOOKUP(R$1,Services!$A$1:$B$19,2,0)="Exclude"),"",IF($D378=1,IF(OR(price_limit="",price_limit="No Limit"),IF(R378="Yes",1,2),IF(SUMIFS(WhatIf!$G:$G,WhatIf!$A:$A,R$1,WhatIf!$B:$B,R378)&lt;=price_limit,IF(R378="Yes",1,2),"")),""))</f>
        <v/>
      </c>
      <c r="BB378" s="73" t="str">
        <f ca="1">IF(OR(S378="",VLOOKUP(S$1,Services!$A$1:$B$19,2,0)="Exclude"),"",IF($D378=1,IF(OR(price_limit="",price_limit="No Limit"),IF(S378="Yes",1,2),IF(SUMIFS(WhatIf!$G:$G,WhatIf!$A:$A,S$1,WhatIf!$B:$B,S378)&lt;=price_limit,IF(S378="Yes",1,2),"")),""))</f>
        <v/>
      </c>
      <c r="BC378" s="73" t="str">
        <f>IF(OR(T378="",VLOOKUP(T$1,Services!$A$1:$B$19,2,0)="Exclude"),"",IF($D378=1,IF(OR(price_limit="",price_limit="No Limit"),IF(T378="Yes",1,2),IF(SUMIFS(WhatIf!$G:$G,WhatIf!$A:$A,T$1,WhatIf!$B:$B,T378)&lt;=price_limit,IF(T378="Yes",1,2),"")),""))</f>
        <v/>
      </c>
      <c r="BD378" s="73" t="str">
        <f>IF(OR(U378="",VLOOKUP(U$1,Services!$A$1:$B$19,2,0)="Exclude"),"",IF($D378=1,IF(OR(price_limit="",price_limit="No Limit"),IF(U378="Yes",1,2),IF(SUMIFS(WhatIf!$G:$G,WhatIf!$A:$A,U$1,WhatIf!$B:$B,U378)&lt;=price_limit,IF(U378="Yes",1,2),"")),""))</f>
        <v/>
      </c>
      <c r="BE378" s="3">
        <f t="shared" si="24"/>
        <v>0</v>
      </c>
      <c r="BF378" s="3">
        <f t="shared" si="25"/>
        <v>0</v>
      </c>
      <c r="BG378" s="3">
        <f>IF(MID(highlight_pick,1,1)="#",IF(INDEX(Analysis!$C$7:$E$7,1,VALUE(MID(highlight_pick,2,1)))&lt;&gt;"",IF(INDEX($A378:$BI378,1,MATCH(INDEX(Analysis!$C$7:$E$7,1,VALUE(MID(highlight_pick,2,1))),$1:$1,0))="",0,IF(INDEX($A378:$BI378,1,MATCH(INDEX(Analysis!$C$7:$E$7,1,VALUE(MID(highlight_pick,2,1))),$1:$1,0))="Yes",1,IF(ISNUMBER(SEARCH(INDEX($A378:$BI378,1,MATCH(INDEX(Analysis!$C$7:$E$7,1,VALUE(MID(highlight_pick,2,1))),$1:$1,0)),INDEX(Analysis!$C$9:$E$9,1,VALUE(MID(highlight_pick,2,1))))),2,0))),0),0)</f>
        <v>0</v>
      </c>
      <c r="BH378" s="3">
        <f>IF(MID(highlight_pick,1,1)="#",IF(INDEX(Analysis!$C$10:$E$10,1,VALUE(MID(highlight_pick,2,1)))&lt;&gt;"",IF(INDEX($A378:$BI378,1,MATCH(INDEX(Analysis!$C$10:$E$10,1,VALUE(MID(highlight_pick,2,1))),$1:$1,0))="",0,IF(INDEX($A378:$BI378,1,MATCH(INDEX(Analysis!$C$10:$E$10,1,VALUE(MID(highlight_pick,2,1))),$1:$1,0))="Yes",1,IF(ISNUMBER(SEARCH(INDEX($A378:$BI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row>
    <row r="379" spans="1:61" x14ac:dyDescent="0.3">
      <c r="A379" s="19" t="s">
        <v>220</v>
      </c>
      <c r="B379" s="4" t="s">
        <v>247</v>
      </c>
      <c r="C379" s="4" t="s">
        <v>478</v>
      </c>
      <c r="D379" s="3" t="str">
        <f t="shared" ca="1" si="22"/>
        <v/>
      </c>
      <c r="F379" s="5" t="s">
        <v>67</v>
      </c>
      <c r="G379" s="5" t="s">
        <v>67</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23"/>
        <v/>
      </c>
      <c r="AN379" s="73" t="str">
        <f>IF(OR(E379="",VLOOKUP(E$1,Services!$A$1:$B$19,2,0)="Exclude"),"",IF($D379=1,IF(OR(price_limit="",price_limit="No Limit"),IF(E379="Yes",1,2),IF(SUMIFS(WhatIf!$G:$G,WhatIf!$A:$A,E$1,WhatIf!$B:$B,E379)&lt;=price_limit,IF(E379="Yes",1,2),"")),""))</f>
        <v/>
      </c>
      <c r="AO379" s="73" t="str">
        <f ca="1">IF(OR(F379="",VLOOKUP(F$1,Services!$A$1:$B$19,2,0)="Exclude"),"",IF($D379=1,IF(OR(price_limit="",price_limit="No Limit"),IF(F379="Yes",1,2),IF(SUMIFS(WhatIf!$G:$G,WhatIf!$A:$A,F$1,WhatIf!$B:$B,F379)&lt;=price_limit,IF(F379="Yes",1,2),"")),""))</f>
        <v/>
      </c>
      <c r="AP379" s="73" t="str">
        <f ca="1">IF(OR(G379="",VLOOKUP(G$1,Services!$A$1:$B$19,2,0)="Exclude"),"",IF($D379=1,IF(OR(price_limit="",price_limit="No Limit"),IF(G379="Yes",1,2),IF(SUMIFS(WhatIf!$G:$G,WhatIf!$A:$A,G$1,WhatIf!$B:$B,G379)&lt;=price_limit,IF(G379="Yes",1,2),"")),""))</f>
        <v/>
      </c>
      <c r="AQ379" s="73" t="str">
        <f>IF(OR(H379="",VLOOKUP(H$1,Services!$A$1:$B$19,2,0)="Exclude"),"",IF($D379=1,IF(OR(price_limit="",price_limit="No Limit"),IF(H379="Yes",1,2),IF(SUMIFS(WhatIf!$G:$G,WhatIf!$A:$A,H$1,WhatIf!$B:$B,H379)&lt;=price_limit,IF(H379="Yes",1,2),"")),""))</f>
        <v/>
      </c>
      <c r="AR379" s="73" t="str">
        <f>IF(OR(I379="",VLOOKUP(I$1,Services!$A$1:$B$19,2,0)="Exclude"),"",IF($D379=1,IF(OR(price_limit="",price_limit="No Limit"),IF(I379="Yes",1,2),IF(SUMIFS(WhatIf!$G:$G,WhatIf!$A:$A,I$1,WhatIf!$B:$B,I379)&lt;=price_limit,IF(I379="Yes",1,2),"")),""))</f>
        <v/>
      </c>
      <c r="AS379" s="73" t="str">
        <f>IF(OR(J379="",VLOOKUP(J$1,Services!$A$1:$B$19,2,0)="Exclude"),"",IF($D379=1,IF(OR(price_limit="",price_limit="No Limit"),IF(J379="Yes",1,2),IF(SUMIFS(WhatIf!$G:$G,WhatIf!$A:$A,J$1,WhatIf!$B:$B,J379)&lt;=price_limit,IF(J379="Yes",1,2),"")),""))</f>
        <v/>
      </c>
      <c r="AT379" s="73" t="str">
        <f>IF(OR(K379="",VLOOKUP(K$1,Services!$A$1:$B$19,2,0)="Exclude"),"",IF($D379=1,IF(OR(price_limit="",price_limit="No Limit"),IF(K379="Yes",1,2),IF(SUMIFS(WhatIf!$G:$G,WhatIf!$A:$A,K$1,WhatIf!$B:$B,K379)&lt;=price_limit,IF(K379="Yes",1,2),"")),""))</f>
        <v/>
      </c>
      <c r="AU379" s="73" t="str">
        <f>IF(OR(L379="",VLOOKUP(L$1,Services!$A$1:$B$19,2,0)="Exclude"),"",IF($D379=1,IF(OR(price_limit="",price_limit="No Limit"),IF(L379="Yes",1,2),IF(SUMIFS(WhatIf!$G:$G,WhatIf!$A:$A,L$1,WhatIf!$B:$B,L379)&lt;=price_limit,IF(L379="Yes",1,2),"")),""))</f>
        <v/>
      </c>
      <c r="AV379" s="73" t="str">
        <f>IF(OR(M379="",VLOOKUP(M$1,Services!$A$1:$B$19,2,0)="Exclude"),"",IF($D379=1,IF(OR(price_limit="",price_limit="No Limit"),IF(M379="Yes",1,2),IF(SUMIFS(WhatIf!$G:$G,WhatIf!$A:$A,M$1,WhatIf!$B:$B,M379)&lt;=price_limit,IF(M379="Yes",1,2),"")),""))</f>
        <v/>
      </c>
      <c r="AW379" s="73" t="str">
        <f>IF(OR(N379="",VLOOKUP(N$1,Services!$A$1:$B$19,2,0)="Exclude"),"",IF($D379=1,IF(OR(price_limit="",price_limit="No Limit"),IF(N379="Yes",1,2),IF(SUMIFS(WhatIf!$G:$G,WhatIf!$A:$A,N$1,WhatIf!$B:$B,N379)&lt;=price_limit,IF(N379="Yes",1,2),"")),""))</f>
        <v/>
      </c>
      <c r="AX379" s="73" t="str">
        <f>IF(OR(O379="",VLOOKUP(O$1,Services!$A$1:$B$19,2,0)="Exclude"),"",IF($D379=1,IF(OR(price_limit="",price_limit="No Limit"),IF(O379="Yes",1,2),IF(SUMIFS(WhatIf!$G:$G,WhatIf!$A:$A,O$1,WhatIf!$B:$B,O379)&lt;=price_limit,IF(O379="Yes",1,2),"")),""))</f>
        <v/>
      </c>
      <c r="AY379" s="73" t="str">
        <f>IF(OR(P379="",VLOOKUP(P$1,Services!$A$1:$B$19,2,0)="Exclude"),"",IF($D379=1,IF(OR(price_limit="",price_limit="No Limit"),IF(P379="Yes",1,2),IF(SUMIFS(WhatIf!$G:$G,WhatIf!$A:$A,P$1,WhatIf!$B:$B,P379)&lt;=price_limit,IF(P379="Yes",1,2),"")),""))</f>
        <v/>
      </c>
      <c r="AZ379" s="73" t="str">
        <f>IF(OR(Q379="",VLOOKUP(Q$1,Services!$A$1:$B$19,2,0)="Exclude"),"",IF($D379=1,IF(OR(price_limit="",price_limit="No Limit"),IF(Q379="Yes",1,2),IF(SUMIFS(WhatIf!$G:$G,WhatIf!$A:$A,Q$1,WhatIf!$B:$B,Q379)&lt;=price_limit,IF(Q379="Yes",1,2),"")),""))</f>
        <v/>
      </c>
      <c r="BA379" s="73" t="str">
        <f>IF(OR(R379="",VLOOKUP(R$1,Services!$A$1:$B$19,2,0)="Exclude"),"",IF($D379=1,IF(OR(price_limit="",price_limit="No Limit"),IF(R379="Yes",1,2),IF(SUMIFS(WhatIf!$G:$G,WhatIf!$A:$A,R$1,WhatIf!$B:$B,R379)&lt;=price_limit,IF(R379="Yes",1,2),"")),""))</f>
        <v/>
      </c>
      <c r="BB379" s="73" t="str">
        <f>IF(OR(S379="",VLOOKUP(S$1,Services!$A$1:$B$19,2,0)="Exclude"),"",IF($D379=1,IF(OR(price_limit="",price_limit="No Limit"),IF(S379="Yes",1,2),IF(SUMIFS(WhatIf!$G:$G,WhatIf!$A:$A,S$1,WhatIf!$B:$B,S379)&lt;=price_limit,IF(S379="Yes",1,2),"")),""))</f>
        <v/>
      </c>
      <c r="BC379" s="73" t="str">
        <f>IF(OR(T379="",VLOOKUP(T$1,Services!$A$1:$B$19,2,0)="Exclude"),"",IF($D379=1,IF(OR(price_limit="",price_limit="No Limit"),IF(T379="Yes",1,2),IF(SUMIFS(WhatIf!$G:$G,WhatIf!$A:$A,T$1,WhatIf!$B:$B,T379)&lt;=price_limit,IF(T379="Yes",1,2),"")),""))</f>
        <v/>
      </c>
      <c r="BD379" s="73" t="str">
        <f>IF(OR(U379="",VLOOKUP(U$1,Services!$A$1:$B$19,2,0)="Exclude"),"",IF($D379=1,IF(OR(price_limit="",price_limit="No Limit"),IF(U379="Yes",1,2),IF(SUMIFS(WhatIf!$G:$G,WhatIf!$A:$A,U$1,WhatIf!$B:$B,U379)&lt;=price_limit,IF(U379="Yes",1,2),"")),""))</f>
        <v/>
      </c>
      <c r="BE379" s="3">
        <f t="shared" si="24"/>
        <v>0</v>
      </c>
      <c r="BF379" s="3">
        <f t="shared" si="25"/>
        <v>0</v>
      </c>
      <c r="BG379" s="3">
        <f>IF(MID(highlight_pick,1,1)="#",IF(INDEX(Analysis!$C$7:$E$7,1,VALUE(MID(highlight_pick,2,1)))&lt;&gt;"",IF(INDEX($A379:$BI379,1,MATCH(INDEX(Analysis!$C$7:$E$7,1,VALUE(MID(highlight_pick,2,1))),$1:$1,0))="",0,IF(INDEX($A379:$BI379,1,MATCH(INDEX(Analysis!$C$7:$E$7,1,VALUE(MID(highlight_pick,2,1))),$1:$1,0))="Yes",1,IF(ISNUMBER(SEARCH(INDEX($A379:$BI379,1,MATCH(INDEX(Analysis!$C$7:$E$7,1,VALUE(MID(highlight_pick,2,1))),$1:$1,0)),INDEX(Analysis!$C$9:$E$9,1,VALUE(MID(highlight_pick,2,1))))),2,0))),0),0)</f>
        <v>0</v>
      </c>
      <c r="BH379" s="3">
        <f>IF(MID(highlight_pick,1,1)="#",IF(INDEX(Analysis!$C$10:$E$10,1,VALUE(MID(highlight_pick,2,1)))&lt;&gt;"",IF(INDEX($A379:$BI379,1,MATCH(INDEX(Analysis!$C$10:$E$10,1,VALUE(MID(highlight_pick,2,1))),$1:$1,0))="",0,IF(INDEX($A379:$BI379,1,MATCH(INDEX(Analysis!$C$10:$E$10,1,VALUE(MID(highlight_pick,2,1))),$1:$1,0))="Yes",1,IF(ISNUMBER(SEARCH(INDEX($A379:$BI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row>
    <row r="380" spans="1:61" ht="24.9" x14ac:dyDescent="0.3">
      <c r="A380" s="19" t="s">
        <v>547</v>
      </c>
      <c r="C380" s="4" t="s">
        <v>479</v>
      </c>
      <c r="D380" s="3" t="str">
        <f t="shared" ref="D380:D442" ca="1" si="26">IF(BI380=0,"",IF(BI380&lt;=VALUE(MID(marker_pick,1,1)),1,""))</f>
        <v/>
      </c>
      <c r="F380" s="5" t="s">
        <v>547</v>
      </c>
      <c r="G380" s="5" t="s">
        <v>547</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ref="AM380:AM442" ca="1" si="27">IF(SUM(V380:AL380)&gt;0,1,"")</f>
        <v/>
      </c>
      <c r="AN380" s="73" t="str">
        <f>IF(OR(E380="",VLOOKUP(E$1,Services!$A$1:$B$19,2,0)="Exclude"),"",IF($D380=1,IF(OR(price_limit="",price_limit="No Limit"),IF(E380="Yes",1,2),IF(SUMIFS(WhatIf!$G:$G,WhatIf!$A:$A,E$1,WhatIf!$B:$B,E380)&lt;=price_limit,IF(E380="Yes",1,2),"")),""))</f>
        <v/>
      </c>
      <c r="AO380" s="73" t="str">
        <f ca="1">IF(OR(F380="",VLOOKUP(F$1,Services!$A$1:$B$19,2,0)="Exclude"),"",IF($D380=1,IF(OR(price_limit="",price_limit="No Limit"),IF(F380="Yes",1,2),IF(SUMIFS(WhatIf!$G:$G,WhatIf!$A:$A,F$1,WhatIf!$B:$B,F380)&lt;=price_limit,IF(F380="Yes",1,2),"")),""))</f>
        <v/>
      </c>
      <c r="AP380" s="73" t="str">
        <f ca="1">IF(OR(G380="",VLOOKUP(G$1,Services!$A$1:$B$19,2,0)="Exclude"),"",IF($D380=1,IF(OR(price_limit="",price_limit="No Limit"),IF(G380="Yes",1,2),IF(SUMIFS(WhatIf!$G:$G,WhatIf!$A:$A,G$1,WhatIf!$B:$B,G380)&lt;=price_limit,IF(G380="Yes",1,2),"")),""))</f>
        <v/>
      </c>
      <c r="AQ380" s="73" t="str">
        <f>IF(OR(H380="",VLOOKUP(H$1,Services!$A$1:$B$19,2,0)="Exclude"),"",IF($D380=1,IF(OR(price_limit="",price_limit="No Limit"),IF(H380="Yes",1,2),IF(SUMIFS(WhatIf!$G:$G,WhatIf!$A:$A,H$1,WhatIf!$B:$B,H380)&lt;=price_limit,IF(H380="Yes",1,2),"")),""))</f>
        <v/>
      </c>
      <c r="AR380" s="73" t="str">
        <f>IF(OR(I380="",VLOOKUP(I$1,Services!$A$1:$B$19,2,0)="Exclude"),"",IF($D380=1,IF(OR(price_limit="",price_limit="No Limit"),IF(I380="Yes",1,2),IF(SUMIFS(WhatIf!$G:$G,WhatIf!$A:$A,I$1,WhatIf!$B:$B,I380)&lt;=price_limit,IF(I380="Yes",1,2),"")),""))</f>
        <v/>
      </c>
      <c r="AS380" s="73" t="str">
        <f>IF(OR(J380="",VLOOKUP(J$1,Services!$A$1:$B$19,2,0)="Exclude"),"",IF($D380=1,IF(OR(price_limit="",price_limit="No Limit"),IF(J380="Yes",1,2),IF(SUMIFS(WhatIf!$G:$G,WhatIf!$A:$A,J$1,WhatIf!$B:$B,J380)&lt;=price_limit,IF(J380="Yes",1,2),"")),""))</f>
        <v/>
      </c>
      <c r="AT380" s="73" t="str">
        <f>IF(OR(K380="",VLOOKUP(K$1,Services!$A$1:$B$19,2,0)="Exclude"),"",IF($D380=1,IF(OR(price_limit="",price_limit="No Limit"),IF(K380="Yes",1,2),IF(SUMIFS(WhatIf!$G:$G,WhatIf!$A:$A,K$1,WhatIf!$B:$B,K380)&lt;=price_limit,IF(K380="Yes",1,2),"")),""))</f>
        <v/>
      </c>
      <c r="AU380" s="73" t="str">
        <f>IF(OR(L380="",VLOOKUP(L$1,Services!$A$1:$B$19,2,0)="Exclude"),"",IF($D380=1,IF(OR(price_limit="",price_limit="No Limit"),IF(L380="Yes",1,2),IF(SUMIFS(WhatIf!$G:$G,WhatIf!$A:$A,L$1,WhatIf!$B:$B,L380)&lt;=price_limit,IF(L380="Yes",1,2),"")),""))</f>
        <v/>
      </c>
      <c r="AV380" s="73" t="str">
        <f>IF(OR(M380="",VLOOKUP(M$1,Services!$A$1:$B$19,2,0)="Exclude"),"",IF($D380=1,IF(OR(price_limit="",price_limit="No Limit"),IF(M380="Yes",1,2),IF(SUMIFS(WhatIf!$G:$G,WhatIf!$A:$A,M$1,WhatIf!$B:$B,M380)&lt;=price_limit,IF(M380="Yes",1,2),"")),""))</f>
        <v/>
      </c>
      <c r="AW380" s="73" t="str">
        <f>IF(OR(N380="",VLOOKUP(N$1,Services!$A$1:$B$19,2,0)="Exclude"),"",IF($D380=1,IF(OR(price_limit="",price_limit="No Limit"),IF(N380="Yes",1,2),IF(SUMIFS(WhatIf!$G:$G,WhatIf!$A:$A,N$1,WhatIf!$B:$B,N380)&lt;=price_limit,IF(N380="Yes",1,2),"")),""))</f>
        <v/>
      </c>
      <c r="AX380" s="73" t="str">
        <f>IF(OR(O380="",VLOOKUP(O$1,Services!$A$1:$B$19,2,0)="Exclude"),"",IF($D380=1,IF(OR(price_limit="",price_limit="No Limit"),IF(O380="Yes",1,2),IF(SUMIFS(WhatIf!$G:$G,WhatIf!$A:$A,O$1,WhatIf!$B:$B,O380)&lt;=price_limit,IF(O380="Yes",1,2),"")),""))</f>
        <v/>
      </c>
      <c r="AY380" s="73" t="str">
        <f>IF(OR(P380="",VLOOKUP(P$1,Services!$A$1:$B$19,2,0)="Exclude"),"",IF($D380=1,IF(OR(price_limit="",price_limit="No Limit"),IF(P380="Yes",1,2),IF(SUMIFS(WhatIf!$G:$G,WhatIf!$A:$A,P$1,WhatIf!$B:$B,P380)&lt;=price_limit,IF(P380="Yes",1,2),"")),""))</f>
        <v/>
      </c>
      <c r="AZ380" s="73" t="str">
        <f>IF(OR(Q380="",VLOOKUP(Q$1,Services!$A$1:$B$19,2,0)="Exclude"),"",IF($D380=1,IF(OR(price_limit="",price_limit="No Limit"),IF(Q380="Yes",1,2),IF(SUMIFS(WhatIf!$G:$G,WhatIf!$A:$A,Q$1,WhatIf!$B:$B,Q380)&lt;=price_limit,IF(Q380="Yes",1,2),"")),""))</f>
        <v/>
      </c>
      <c r="BA380" s="73" t="str">
        <f>IF(OR(R380="",VLOOKUP(R$1,Services!$A$1:$B$19,2,0)="Exclude"),"",IF($D380=1,IF(OR(price_limit="",price_limit="No Limit"),IF(R380="Yes",1,2),IF(SUMIFS(WhatIf!$G:$G,WhatIf!$A:$A,R$1,WhatIf!$B:$B,R380)&lt;=price_limit,IF(R380="Yes",1,2),"")),""))</f>
        <v/>
      </c>
      <c r="BB380" s="73" t="str">
        <f>IF(OR(S380="",VLOOKUP(S$1,Services!$A$1:$B$19,2,0)="Exclude"),"",IF($D380=1,IF(OR(price_limit="",price_limit="No Limit"),IF(S380="Yes",1,2),IF(SUMIFS(WhatIf!$G:$G,WhatIf!$A:$A,S$1,WhatIf!$B:$B,S380)&lt;=price_limit,IF(S380="Yes",1,2),"")),""))</f>
        <v/>
      </c>
      <c r="BC380" s="73" t="str">
        <f>IF(OR(T380="",VLOOKUP(T$1,Services!$A$1:$B$19,2,0)="Exclude"),"",IF($D380=1,IF(OR(price_limit="",price_limit="No Limit"),IF(T380="Yes",1,2),IF(SUMIFS(WhatIf!$G:$G,WhatIf!$A:$A,T$1,WhatIf!$B:$B,T380)&lt;=price_limit,IF(T380="Yes",1,2),"")),""))</f>
        <v/>
      </c>
      <c r="BD380" s="73" t="str">
        <f>IF(OR(U380="",VLOOKUP(U$1,Services!$A$1:$B$19,2,0)="Exclude"),"",IF($D380=1,IF(OR(price_limit="",price_limit="No Limit"),IF(U380="Yes",1,2),IF(SUMIFS(WhatIf!$G:$G,WhatIf!$A:$A,U$1,WhatIf!$B:$B,U380)&lt;=price_limit,IF(U380="Yes",1,2),"")),""))</f>
        <v/>
      </c>
      <c r="BE380" s="3">
        <f t="shared" ref="BE380:BE442" si="28">MAX(BF380:BH380)</f>
        <v>0</v>
      </c>
      <c r="BF380" s="3">
        <f t="shared" si="25"/>
        <v>0</v>
      </c>
      <c r="BG380" s="3">
        <f>IF(MID(highlight_pick,1,1)="#",IF(INDEX(Analysis!$C$7:$E$7,1,VALUE(MID(highlight_pick,2,1)))&lt;&gt;"",IF(INDEX($A380:$BI380,1,MATCH(INDEX(Analysis!$C$7:$E$7,1,VALUE(MID(highlight_pick,2,1))),$1:$1,0))="",0,IF(INDEX($A380:$BI380,1,MATCH(INDEX(Analysis!$C$7:$E$7,1,VALUE(MID(highlight_pick,2,1))),$1:$1,0))="Yes",1,IF(ISNUMBER(SEARCH(INDEX($A380:$BI380,1,MATCH(INDEX(Analysis!$C$7:$E$7,1,VALUE(MID(highlight_pick,2,1))),$1:$1,0)),INDEX(Analysis!$C$9:$E$9,1,VALUE(MID(highlight_pick,2,1))))),2,0))),0),0)</f>
        <v>0</v>
      </c>
      <c r="BH380" s="3">
        <f>IF(MID(highlight_pick,1,1)="#",IF(INDEX(Analysis!$C$10:$E$10,1,VALUE(MID(highlight_pick,2,1)))&lt;&gt;"",IF(INDEX($A380:$BI380,1,MATCH(INDEX(Analysis!$C$10:$E$10,1,VALUE(MID(highlight_pick,2,1))),$1:$1,0))="",0,IF(INDEX($A380:$BI380,1,MATCH(INDEX(Analysis!$C$10:$E$10,1,VALUE(MID(highlight_pick,2,1))),$1:$1,0))="Yes",1,IF(ISNUMBER(SEARCH(INDEX($A380:$BI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row>
    <row r="381" spans="1:61" x14ac:dyDescent="0.3">
      <c r="A381" s="19" t="s">
        <v>777</v>
      </c>
      <c r="C381" s="4" t="s">
        <v>479</v>
      </c>
      <c r="D381" s="3" t="str">
        <f t="shared" ca="1" si="26"/>
        <v/>
      </c>
      <c r="T381" s="5" t="s">
        <v>255</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27"/>
        <v/>
      </c>
      <c r="AN381" s="73" t="str">
        <f>IF(OR(E381="",VLOOKUP(E$1,Services!$A$1:$B$19,2,0)="Exclude"),"",IF($D381=1,IF(OR(price_limit="",price_limit="No Limit"),IF(E381="Yes",1,2),IF(SUMIFS(WhatIf!$G:$G,WhatIf!$A:$A,E$1,WhatIf!$B:$B,E381)&lt;=price_limit,IF(E381="Yes",1,2),"")),""))</f>
        <v/>
      </c>
      <c r="AO381" s="73" t="str">
        <f>IF(OR(F381="",VLOOKUP(F$1,Services!$A$1:$B$19,2,0)="Exclude"),"",IF($D381=1,IF(OR(price_limit="",price_limit="No Limit"),IF(F381="Yes",1,2),IF(SUMIFS(WhatIf!$G:$G,WhatIf!$A:$A,F$1,WhatIf!$B:$B,F381)&lt;=price_limit,IF(F381="Yes",1,2),"")),""))</f>
        <v/>
      </c>
      <c r="AP381" s="73" t="str">
        <f>IF(OR(G381="",VLOOKUP(G$1,Services!$A$1:$B$19,2,0)="Exclude"),"",IF($D381=1,IF(OR(price_limit="",price_limit="No Limit"),IF(G381="Yes",1,2),IF(SUMIFS(WhatIf!$G:$G,WhatIf!$A:$A,G$1,WhatIf!$B:$B,G381)&lt;=price_limit,IF(G381="Yes",1,2),"")),""))</f>
        <v/>
      </c>
      <c r="AQ381" s="73" t="str">
        <f>IF(OR(H381="",VLOOKUP(H$1,Services!$A$1:$B$19,2,0)="Exclude"),"",IF($D381=1,IF(OR(price_limit="",price_limit="No Limit"),IF(H381="Yes",1,2),IF(SUMIFS(WhatIf!$G:$G,WhatIf!$A:$A,H$1,WhatIf!$B:$B,H381)&lt;=price_limit,IF(H381="Yes",1,2),"")),""))</f>
        <v/>
      </c>
      <c r="AR381" s="73" t="str">
        <f>IF(OR(I381="",VLOOKUP(I$1,Services!$A$1:$B$19,2,0)="Exclude"),"",IF($D381=1,IF(OR(price_limit="",price_limit="No Limit"),IF(I381="Yes",1,2),IF(SUMIFS(WhatIf!$G:$G,WhatIf!$A:$A,I$1,WhatIf!$B:$B,I381)&lt;=price_limit,IF(I381="Yes",1,2),"")),""))</f>
        <v/>
      </c>
      <c r="AS381" s="73" t="str">
        <f>IF(OR(J381="",VLOOKUP(J$1,Services!$A$1:$B$19,2,0)="Exclude"),"",IF($D381=1,IF(OR(price_limit="",price_limit="No Limit"),IF(J381="Yes",1,2),IF(SUMIFS(WhatIf!$G:$G,WhatIf!$A:$A,J$1,WhatIf!$B:$B,J381)&lt;=price_limit,IF(J381="Yes",1,2),"")),""))</f>
        <v/>
      </c>
      <c r="AT381" s="73" t="str">
        <f>IF(OR(K381="",VLOOKUP(K$1,Services!$A$1:$B$19,2,0)="Exclude"),"",IF($D381=1,IF(OR(price_limit="",price_limit="No Limit"),IF(K381="Yes",1,2),IF(SUMIFS(WhatIf!$G:$G,WhatIf!$A:$A,K$1,WhatIf!$B:$B,K381)&lt;=price_limit,IF(K381="Yes",1,2),"")),""))</f>
        <v/>
      </c>
      <c r="AU381" s="73" t="str">
        <f>IF(OR(L381="",VLOOKUP(L$1,Services!$A$1:$B$19,2,0)="Exclude"),"",IF($D381=1,IF(OR(price_limit="",price_limit="No Limit"),IF(L381="Yes",1,2),IF(SUMIFS(WhatIf!$G:$G,WhatIf!$A:$A,L$1,WhatIf!$B:$B,L381)&lt;=price_limit,IF(L381="Yes",1,2),"")),""))</f>
        <v/>
      </c>
      <c r="AV381" s="73" t="str">
        <f>IF(OR(M381="",VLOOKUP(M$1,Services!$A$1:$B$19,2,0)="Exclude"),"",IF($D381=1,IF(OR(price_limit="",price_limit="No Limit"),IF(M381="Yes",1,2),IF(SUMIFS(WhatIf!$G:$G,WhatIf!$A:$A,M$1,WhatIf!$B:$B,M381)&lt;=price_limit,IF(M381="Yes",1,2),"")),""))</f>
        <v/>
      </c>
      <c r="AW381" s="73" t="str">
        <f>IF(OR(N381="",VLOOKUP(N$1,Services!$A$1:$B$19,2,0)="Exclude"),"",IF($D381=1,IF(OR(price_limit="",price_limit="No Limit"),IF(N381="Yes",1,2),IF(SUMIFS(WhatIf!$G:$G,WhatIf!$A:$A,N$1,WhatIf!$B:$B,N381)&lt;=price_limit,IF(N381="Yes",1,2),"")),""))</f>
        <v/>
      </c>
      <c r="AX381" s="73" t="str">
        <f>IF(OR(O381="",VLOOKUP(O$1,Services!$A$1:$B$19,2,0)="Exclude"),"",IF($D381=1,IF(OR(price_limit="",price_limit="No Limit"),IF(O381="Yes",1,2),IF(SUMIFS(WhatIf!$G:$G,WhatIf!$A:$A,O$1,WhatIf!$B:$B,O381)&lt;=price_limit,IF(O381="Yes",1,2),"")),""))</f>
        <v/>
      </c>
      <c r="AY381" s="73" t="str">
        <f>IF(OR(P381="",VLOOKUP(P$1,Services!$A$1:$B$19,2,0)="Exclude"),"",IF($D381=1,IF(OR(price_limit="",price_limit="No Limit"),IF(P381="Yes",1,2),IF(SUMIFS(WhatIf!$G:$G,WhatIf!$A:$A,P$1,WhatIf!$B:$B,P381)&lt;=price_limit,IF(P381="Yes",1,2),"")),""))</f>
        <v/>
      </c>
      <c r="AZ381" s="73" t="str">
        <f>IF(OR(Q381="",VLOOKUP(Q$1,Services!$A$1:$B$19,2,0)="Exclude"),"",IF($D381=1,IF(OR(price_limit="",price_limit="No Limit"),IF(Q381="Yes",1,2),IF(SUMIFS(WhatIf!$G:$G,WhatIf!$A:$A,Q$1,WhatIf!$B:$B,Q381)&lt;=price_limit,IF(Q381="Yes",1,2),"")),""))</f>
        <v/>
      </c>
      <c r="BA381" s="73" t="str">
        <f>IF(OR(R381="",VLOOKUP(R$1,Services!$A$1:$B$19,2,0)="Exclude"),"",IF($D381=1,IF(OR(price_limit="",price_limit="No Limit"),IF(R381="Yes",1,2),IF(SUMIFS(WhatIf!$G:$G,WhatIf!$A:$A,R$1,WhatIf!$B:$B,R381)&lt;=price_limit,IF(R381="Yes",1,2),"")),""))</f>
        <v/>
      </c>
      <c r="BB381" s="73" t="str">
        <f>IF(OR(S381="",VLOOKUP(S$1,Services!$A$1:$B$19,2,0)="Exclude"),"",IF($D381=1,IF(OR(price_limit="",price_limit="No Limit"),IF(S381="Yes",1,2),IF(SUMIFS(WhatIf!$G:$G,WhatIf!$A:$A,S$1,WhatIf!$B:$B,S381)&lt;=price_limit,IF(S381="Yes",1,2),"")),""))</f>
        <v/>
      </c>
      <c r="BC381" s="73" t="str">
        <f ca="1">IF(OR(T381="",VLOOKUP(T$1,Services!$A$1:$B$19,2,0)="Exclude"),"",IF($D381=1,IF(OR(price_limit="",price_limit="No Limit"),IF(T381="Yes",1,2),IF(SUMIFS(WhatIf!$G:$G,WhatIf!$A:$A,T$1,WhatIf!$B:$B,T381)&lt;=price_limit,IF(T381="Yes",1,2),"")),""))</f>
        <v/>
      </c>
      <c r="BD381" s="73" t="str">
        <f>IF(OR(U381="",VLOOKUP(U$1,Services!$A$1:$B$19,2,0)="Exclude"),"",IF($D381=1,IF(OR(price_limit="",price_limit="No Limit"),IF(U381="Yes",1,2),IF(SUMIFS(WhatIf!$G:$G,WhatIf!$A:$A,U$1,WhatIf!$B:$B,U381)&lt;=price_limit,IF(U381="Yes",1,2),"")),""))</f>
        <v/>
      </c>
      <c r="BE381" s="3">
        <f t="shared" si="28"/>
        <v>0</v>
      </c>
      <c r="BF381" s="3">
        <f t="shared" si="25"/>
        <v>0</v>
      </c>
      <c r="BG381" s="3">
        <f>IF(MID(highlight_pick,1,1)="#",IF(INDEX(Analysis!$C$7:$E$7,1,VALUE(MID(highlight_pick,2,1)))&lt;&gt;"",IF(INDEX($A381:$BI381,1,MATCH(INDEX(Analysis!$C$7:$E$7,1,VALUE(MID(highlight_pick,2,1))),$1:$1,0))="",0,IF(INDEX($A381:$BI381,1,MATCH(INDEX(Analysis!$C$7:$E$7,1,VALUE(MID(highlight_pick,2,1))),$1:$1,0))="Yes",1,IF(ISNUMBER(SEARCH(INDEX($A381:$BI381,1,MATCH(INDEX(Analysis!$C$7:$E$7,1,VALUE(MID(highlight_pick,2,1))),$1:$1,0)),INDEX(Analysis!$C$9:$E$9,1,VALUE(MID(highlight_pick,2,1))))),2,0))),0),0)</f>
        <v>0</v>
      </c>
      <c r="BH381" s="3">
        <f>IF(MID(highlight_pick,1,1)="#",IF(INDEX(Analysis!$C$10:$E$10,1,VALUE(MID(highlight_pick,2,1)))&lt;&gt;"",IF(INDEX($A381:$BI381,1,MATCH(INDEX(Analysis!$C$10:$E$10,1,VALUE(MID(highlight_pick,2,1))),$1:$1,0))="",0,IF(INDEX($A381:$BI381,1,MATCH(INDEX(Analysis!$C$10:$E$10,1,VALUE(MID(highlight_pick,2,1))),$1:$1,0))="Yes",1,IF(ISNUMBER(SEARCH(INDEX($A381:$BI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row>
    <row r="382" spans="1:61" ht="24.9" x14ac:dyDescent="0.3">
      <c r="A382" s="19" t="s">
        <v>892</v>
      </c>
      <c r="C382" s="4" t="s">
        <v>479</v>
      </c>
      <c r="D382" s="3" t="str">
        <f t="shared" ca="1" si="26"/>
        <v/>
      </c>
      <c r="F382" s="5" t="s">
        <v>892</v>
      </c>
      <c r="G382" s="5" t="s">
        <v>892</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27"/>
        <v/>
      </c>
      <c r="AN382" s="73" t="str">
        <f>IF(OR(E382="",VLOOKUP(E$1,Services!$A$1:$B$19,2,0)="Exclude"),"",IF($D382=1,IF(OR(price_limit="",price_limit="No Limit"),IF(E382="Yes",1,2),IF(SUMIFS(WhatIf!$G:$G,WhatIf!$A:$A,E$1,WhatIf!$B:$B,E382)&lt;=price_limit,IF(E382="Yes",1,2),"")),""))</f>
        <v/>
      </c>
      <c r="AO382" s="73" t="str">
        <f ca="1">IF(OR(F382="",VLOOKUP(F$1,Services!$A$1:$B$19,2,0)="Exclude"),"",IF($D382=1,IF(OR(price_limit="",price_limit="No Limit"),IF(F382="Yes",1,2),IF(SUMIFS(WhatIf!$G:$G,WhatIf!$A:$A,F$1,WhatIf!$B:$B,F382)&lt;=price_limit,IF(F382="Yes",1,2),"")),""))</f>
        <v/>
      </c>
      <c r="AP382" s="73" t="str">
        <f ca="1">IF(OR(G382="",VLOOKUP(G$1,Services!$A$1:$B$19,2,0)="Exclude"),"",IF($D382=1,IF(OR(price_limit="",price_limit="No Limit"),IF(G382="Yes",1,2),IF(SUMIFS(WhatIf!$G:$G,WhatIf!$A:$A,G$1,WhatIf!$B:$B,G382)&lt;=price_limit,IF(G382="Yes",1,2),"")),""))</f>
        <v/>
      </c>
      <c r="AQ382" s="73" t="str">
        <f>IF(OR(H382="",VLOOKUP(H$1,Services!$A$1:$B$19,2,0)="Exclude"),"",IF($D382=1,IF(OR(price_limit="",price_limit="No Limit"),IF(H382="Yes",1,2),IF(SUMIFS(WhatIf!$G:$G,WhatIf!$A:$A,H$1,WhatIf!$B:$B,H382)&lt;=price_limit,IF(H382="Yes",1,2),"")),""))</f>
        <v/>
      </c>
      <c r="AR382" s="73" t="str">
        <f>IF(OR(I382="",VLOOKUP(I$1,Services!$A$1:$B$19,2,0)="Exclude"),"",IF($D382=1,IF(OR(price_limit="",price_limit="No Limit"),IF(I382="Yes",1,2),IF(SUMIFS(WhatIf!$G:$G,WhatIf!$A:$A,I$1,WhatIf!$B:$B,I382)&lt;=price_limit,IF(I382="Yes",1,2),"")),""))</f>
        <v/>
      </c>
      <c r="AS382" s="73" t="str">
        <f>IF(OR(J382="",VLOOKUP(J$1,Services!$A$1:$B$19,2,0)="Exclude"),"",IF($D382=1,IF(OR(price_limit="",price_limit="No Limit"),IF(J382="Yes",1,2),IF(SUMIFS(WhatIf!$G:$G,WhatIf!$A:$A,J$1,WhatIf!$B:$B,J382)&lt;=price_limit,IF(J382="Yes",1,2),"")),""))</f>
        <v/>
      </c>
      <c r="AT382" s="73" t="str">
        <f>IF(OR(K382="",VLOOKUP(K$1,Services!$A$1:$B$19,2,0)="Exclude"),"",IF($D382=1,IF(OR(price_limit="",price_limit="No Limit"),IF(K382="Yes",1,2),IF(SUMIFS(WhatIf!$G:$G,WhatIf!$A:$A,K$1,WhatIf!$B:$B,K382)&lt;=price_limit,IF(K382="Yes",1,2),"")),""))</f>
        <v/>
      </c>
      <c r="AU382" s="73" t="str">
        <f>IF(OR(L382="",VLOOKUP(L$1,Services!$A$1:$B$19,2,0)="Exclude"),"",IF($D382=1,IF(OR(price_limit="",price_limit="No Limit"),IF(L382="Yes",1,2),IF(SUMIFS(WhatIf!$G:$G,WhatIf!$A:$A,L$1,WhatIf!$B:$B,L382)&lt;=price_limit,IF(L382="Yes",1,2),"")),""))</f>
        <v/>
      </c>
      <c r="AV382" s="73" t="str">
        <f>IF(OR(M382="",VLOOKUP(M$1,Services!$A$1:$B$19,2,0)="Exclude"),"",IF($D382=1,IF(OR(price_limit="",price_limit="No Limit"),IF(M382="Yes",1,2),IF(SUMIFS(WhatIf!$G:$G,WhatIf!$A:$A,M$1,WhatIf!$B:$B,M382)&lt;=price_limit,IF(M382="Yes",1,2),"")),""))</f>
        <v/>
      </c>
      <c r="AW382" s="73" t="str">
        <f>IF(OR(N382="",VLOOKUP(N$1,Services!$A$1:$B$19,2,0)="Exclude"),"",IF($D382=1,IF(OR(price_limit="",price_limit="No Limit"),IF(N382="Yes",1,2),IF(SUMIFS(WhatIf!$G:$G,WhatIf!$A:$A,N$1,WhatIf!$B:$B,N382)&lt;=price_limit,IF(N382="Yes",1,2),"")),""))</f>
        <v/>
      </c>
      <c r="AX382" s="73" t="str">
        <f>IF(OR(O382="",VLOOKUP(O$1,Services!$A$1:$B$19,2,0)="Exclude"),"",IF($D382=1,IF(OR(price_limit="",price_limit="No Limit"),IF(O382="Yes",1,2),IF(SUMIFS(WhatIf!$G:$G,WhatIf!$A:$A,O$1,WhatIf!$B:$B,O382)&lt;=price_limit,IF(O382="Yes",1,2),"")),""))</f>
        <v/>
      </c>
      <c r="AY382" s="73" t="str">
        <f>IF(OR(P382="",VLOOKUP(P$1,Services!$A$1:$B$19,2,0)="Exclude"),"",IF($D382=1,IF(OR(price_limit="",price_limit="No Limit"),IF(P382="Yes",1,2),IF(SUMIFS(WhatIf!$G:$G,WhatIf!$A:$A,P$1,WhatIf!$B:$B,P382)&lt;=price_limit,IF(P382="Yes",1,2),"")),""))</f>
        <v/>
      </c>
      <c r="AZ382" s="73" t="str">
        <f>IF(OR(Q382="",VLOOKUP(Q$1,Services!$A$1:$B$19,2,0)="Exclude"),"",IF($D382=1,IF(OR(price_limit="",price_limit="No Limit"),IF(Q382="Yes",1,2),IF(SUMIFS(WhatIf!$G:$G,WhatIf!$A:$A,Q$1,WhatIf!$B:$B,Q382)&lt;=price_limit,IF(Q382="Yes",1,2),"")),""))</f>
        <v/>
      </c>
      <c r="BA382" s="73" t="str">
        <f>IF(OR(R382="",VLOOKUP(R$1,Services!$A$1:$B$19,2,0)="Exclude"),"",IF($D382=1,IF(OR(price_limit="",price_limit="No Limit"),IF(R382="Yes",1,2),IF(SUMIFS(WhatIf!$G:$G,WhatIf!$A:$A,R$1,WhatIf!$B:$B,R382)&lt;=price_limit,IF(R382="Yes",1,2),"")),""))</f>
        <v/>
      </c>
      <c r="BB382" s="73" t="str">
        <f>IF(OR(S382="",VLOOKUP(S$1,Services!$A$1:$B$19,2,0)="Exclude"),"",IF($D382=1,IF(OR(price_limit="",price_limit="No Limit"),IF(S382="Yes",1,2),IF(SUMIFS(WhatIf!$G:$G,WhatIf!$A:$A,S$1,WhatIf!$B:$B,S382)&lt;=price_limit,IF(S382="Yes",1,2),"")),""))</f>
        <v/>
      </c>
      <c r="BC382" s="73" t="str">
        <f>IF(OR(T382="",VLOOKUP(T$1,Services!$A$1:$B$19,2,0)="Exclude"),"",IF($D382=1,IF(OR(price_limit="",price_limit="No Limit"),IF(T382="Yes",1,2),IF(SUMIFS(WhatIf!$G:$G,WhatIf!$A:$A,T$1,WhatIf!$B:$B,T382)&lt;=price_limit,IF(T382="Yes",1,2),"")),""))</f>
        <v/>
      </c>
      <c r="BD382" s="73" t="str">
        <f>IF(OR(U382="",VLOOKUP(U$1,Services!$A$1:$B$19,2,0)="Exclude"),"",IF($D382=1,IF(OR(price_limit="",price_limit="No Limit"),IF(U382="Yes",1,2),IF(SUMIFS(WhatIf!$G:$G,WhatIf!$A:$A,U$1,WhatIf!$B:$B,U382)&lt;=price_limit,IF(U382="Yes",1,2),"")),""))</f>
        <v/>
      </c>
      <c r="BE382" s="3">
        <f t="shared" si="28"/>
        <v>0</v>
      </c>
      <c r="BF382" s="3">
        <f t="shared" si="25"/>
        <v>0</v>
      </c>
      <c r="BG382" s="3">
        <f>IF(MID(highlight_pick,1,1)="#",IF(INDEX(Analysis!$C$7:$E$7,1,VALUE(MID(highlight_pick,2,1)))&lt;&gt;"",IF(INDEX($A382:$BI382,1,MATCH(INDEX(Analysis!$C$7:$E$7,1,VALUE(MID(highlight_pick,2,1))),$1:$1,0))="",0,IF(INDEX($A382:$BI382,1,MATCH(INDEX(Analysis!$C$7:$E$7,1,VALUE(MID(highlight_pick,2,1))),$1:$1,0))="Yes",1,IF(ISNUMBER(SEARCH(INDEX($A382:$BI382,1,MATCH(INDEX(Analysis!$C$7:$E$7,1,VALUE(MID(highlight_pick,2,1))),$1:$1,0)),INDEX(Analysis!$C$9:$E$9,1,VALUE(MID(highlight_pick,2,1))))),2,0))),0),0)</f>
        <v>0</v>
      </c>
      <c r="BH382" s="3">
        <f>IF(MID(highlight_pick,1,1)="#",IF(INDEX(Analysis!$C$10:$E$10,1,VALUE(MID(highlight_pick,2,1)))&lt;&gt;"",IF(INDEX($A382:$BI382,1,MATCH(INDEX(Analysis!$C$10:$E$10,1,VALUE(MID(highlight_pick,2,1))),$1:$1,0))="",0,IF(INDEX($A382:$BI382,1,MATCH(INDEX(Analysis!$C$10:$E$10,1,VALUE(MID(highlight_pick,2,1))),$1:$1,0))="Yes",1,IF(ISNUMBER(SEARCH(INDEX($A382:$BI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row>
    <row r="383" spans="1:61" x14ac:dyDescent="0.3">
      <c r="A383" s="19" t="s">
        <v>576</v>
      </c>
      <c r="C383" s="4" t="s">
        <v>482</v>
      </c>
      <c r="D383" s="3" t="str">
        <f t="shared" ca="1" si="26"/>
        <v/>
      </c>
      <c r="F383" s="5" t="s">
        <v>566</v>
      </c>
      <c r="G383" s="5" t="s">
        <v>566</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27"/>
        <v/>
      </c>
      <c r="AN383" s="73" t="str">
        <f>IF(OR(E383="",VLOOKUP(E$1,Services!$A$1:$B$19,2,0)="Exclude"),"",IF($D383=1,IF(OR(price_limit="",price_limit="No Limit"),IF(E383="Yes",1,2),IF(SUMIFS(WhatIf!$G:$G,WhatIf!$A:$A,E$1,WhatIf!$B:$B,E383)&lt;=price_limit,IF(E383="Yes",1,2),"")),""))</f>
        <v/>
      </c>
      <c r="AO383" s="73" t="str">
        <f ca="1">IF(OR(F383="",VLOOKUP(F$1,Services!$A$1:$B$19,2,0)="Exclude"),"",IF($D383=1,IF(OR(price_limit="",price_limit="No Limit"),IF(F383="Yes",1,2),IF(SUMIFS(WhatIf!$G:$G,WhatIf!$A:$A,F$1,WhatIf!$B:$B,F383)&lt;=price_limit,IF(F383="Yes",1,2),"")),""))</f>
        <v/>
      </c>
      <c r="AP383" s="73" t="str">
        <f ca="1">IF(OR(G383="",VLOOKUP(G$1,Services!$A$1:$B$19,2,0)="Exclude"),"",IF($D383=1,IF(OR(price_limit="",price_limit="No Limit"),IF(G383="Yes",1,2),IF(SUMIFS(WhatIf!$G:$G,WhatIf!$A:$A,G$1,WhatIf!$B:$B,G383)&lt;=price_limit,IF(G383="Yes",1,2),"")),""))</f>
        <v/>
      </c>
      <c r="AQ383" s="73" t="str">
        <f>IF(OR(H383="",VLOOKUP(H$1,Services!$A$1:$B$19,2,0)="Exclude"),"",IF($D383=1,IF(OR(price_limit="",price_limit="No Limit"),IF(H383="Yes",1,2),IF(SUMIFS(WhatIf!$G:$G,WhatIf!$A:$A,H$1,WhatIf!$B:$B,H383)&lt;=price_limit,IF(H383="Yes",1,2),"")),""))</f>
        <v/>
      </c>
      <c r="AR383" s="73" t="str">
        <f>IF(OR(I383="",VLOOKUP(I$1,Services!$A$1:$B$19,2,0)="Exclude"),"",IF($D383=1,IF(OR(price_limit="",price_limit="No Limit"),IF(I383="Yes",1,2),IF(SUMIFS(WhatIf!$G:$G,WhatIf!$A:$A,I$1,WhatIf!$B:$B,I383)&lt;=price_limit,IF(I383="Yes",1,2),"")),""))</f>
        <v/>
      </c>
      <c r="AS383" s="73" t="str">
        <f>IF(OR(J383="",VLOOKUP(J$1,Services!$A$1:$B$19,2,0)="Exclude"),"",IF($D383=1,IF(OR(price_limit="",price_limit="No Limit"),IF(J383="Yes",1,2),IF(SUMIFS(WhatIf!$G:$G,WhatIf!$A:$A,J$1,WhatIf!$B:$B,J383)&lt;=price_limit,IF(J383="Yes",1,2),"")),""))</f>
        <v/>
      </c>
      <c r="AT383" s="73" t="str">
        <f>IF(OR(K383="",VLOOKUP(K$1,Services!$A$1:$B$19,2,0)="Exclude"),"",IF($D383=1,IF(OR(price_limit="",price_limit="No Limit"),IF(K383="Yes",1,2),IF(SUMIFS(WhatIf!$G:$G,WhatIf!$A:$A,K$1,WhatIf!$B:$B,K383)&lt;=price_limit,IF(K383="Yes",1,2),"")),""))</f>
        <v/>
      </c>
      <c r="AU383" s="73" t="str">
        <f>IF(OR(L383="",VLOOKUP(L$1,Services!$A$1:$B$19,2,0)="Exclude"),"",IF($D383=1,IF(OR(price_limit="",price_limit="No Limit"),IF(L383="Yes",1,2),IF(SUMIFS(WhatIf!$G:$G,WhatIf!$A:$A,L$1,WhatIf!$B:$B,L383)&lt;=price_limit,IF(L383="Yes",1,2),"")),""))</f>
        <v/>
      </c>
      <c r="AV383" s="73" t="str">
        <f>IF(OR(M383="",VLOOKUP(M$1,Services!$A$1:$B$19,2,0)="Exclude"),"",IF($D383=1,IF(OR(price_limit="",price_limit="No Limit"),IF(M383="Yes",1,2),IF(SUMIFS(WhatIf!$G:$G,WhatIf!$A:$A,M$1,WhatIf!$B:$B,M383)&lt;=price_limit,IF(M383="Yes",1,2),"")),""))</f>
        <v/>
      </c>
      <c r="AW383" s="73" t="str">
        <f>IF(OR(N383="",VLOOKUP(N$1,Services!$A$1:$B$19,2,0)="Exclude"),"",IF($D383=1,IF(OR(price_limit="",price_limit="No Limit"),IF(N383="Yes",1,2),IF(SUMIFS(WhatIf!$G:$G,WhatIf!$A:$A,N$1,WhatIf!$B:$B,N383)&lt;=price_limit,IF(N383="Yes",1,2),"")),""))</f>
        <v/>
      </c>
      <c r="AX383" s="73" t="str">
        <f>IF(OR(O383="",VLOOKUP(O$1,Services!$A$1:$B$19,2,0)="Exclude"),"",IF($D383=1,IF(OR(price_limit="",price_limit="No Limit"),IF(O383="Yes",1,2),IF(SUMIFS(WhatIf!$G:$G,WhatIf!$A:$A,O$1,WhatIf!$B:$B,O383)&lt;=price_limit,IF(O383="Yes",1,2),"")),""))</f>
        <v/>
      </c>
      <c r="AY383" s="73" t="str">
        <f>IF(OR(P383="",VLOOKUP(P$1,Services!$A$1:$B$19,2,0)="Exclude"),"",IF($D383=1,IF(OR(price_limit="",price_limit="No Limit"),IF(P383="Yes",1,2),IF(SUMIFS(WhatIf!$G:$G,WhatIf!$A:$A,P$1,WhatIf!$B:$B,P383)&lt;=price_limit,IF(P383="Yes",1,2),"")),""))</f>
        <v/>
      </c>
      <c r="AZ383" s="73" t="str">
        <f>IF(OR(Q383="",VLOOKUP(Q$1,Services!$A$1:$B$19,2,0)="Exclude"),"",IF($D383=1,IF(OR(price_limit="",price_limit="No Limit"),IF(Q383="Yes",1,2),IF(SUMIFS(WhatIf!$G:$G,WhatIf!$A:$A,Q$1,WhatIf!$B:$B,Q383)&lt;=price_limit,IF(Q383="Yes",1,2),"")),""))</f>
        <v/>
      </c>
      <c r="BA383" s="73" t="str">
        <f>IF(OR(R383="",VLOOKUP(R$1,Services!$A$1:$B$19,2,0)="Exclude"),"",IF($D383=1,IF(OR(price_limit="",price_limit="No Limit"),IF(R383="Yes",1,2),IF(SUMIFS(WhatIf!$G:$G,WhatIf!$A:$A,R$1,WhatIf!$B:$B,R383)&lt;=price_limit,IF(R383="Yes",1,2),"")),""))</f>
        <v/>
      </c>
      <c r="BB383" s="73" t="str">
        <f>IF(OR(S383="",VLOOKUP(S$1,Services!$A$1:$B$19,2,0)="Exclude"),"",IF($D383=1,IF(OR(price_limit="",price_limit="No Limit"),IF(S383="Yes",1,2),IF(SUMIFS(WhatIf!$G:$G,WhatIf!$A:$A,S$1,WhatIf!$B:$B,S383)&lt;=price_limit,IF(S383="Yes",1,2),"")),""))</f>
        <v/>
      </c>
      <c r="BC383" s="73" t="str">
        <f>IF(OR(T383="",VLOOKUP(T$1,Services!$A$1:$B$19,2,0)="Exclude"),"",IF($D383=1,IF(OR(price_limit="",price_limit="No Limit"),IF(T383="Yes",1,2),IF(SUMIFS(WhatIf!$G:$G,WhatIf!$A:$A,T$1,WhatIf!$B:$B,T383)&lt;=price_limit,IF(T383="Yes",1,2),"")),""))</f>
        <v/>
      </c>
      <c r="BD383" s="73" t="str">
        <f>IF(OR(U383="",VLOOKUP(U$1,Services!$A$1:$B$19,2,0)="Exclude"),"",IF($D383=1,IF(OR(price_limit="",price_limit="No Limit"),IF(U383="Yes",1,2),IF(SUMIFS(WhatIf!$G:$G,WhatIf!$A:$A,U$1,WhatIf!$B:$B,U383)&lt;=price_limit,IF(U383="Yes",1,2),"")),""))</f>
        <v/>
      </c>
      <c r="BE383" s="3">
        <f t="shared" si="28"/>
        <v>0</v>
      </c>
      <c r="BF383" s="3">
        <f t="shared" si="25"/>
        <v>0</v>
      </c>
      <c r="BG383" s="3">
        <f>IF(MID(highlight_pick,1,1)="#",IF(INDEX(Analysis!$C$7:$E$7,1,VALUE(MID(highlight_pick,2,1)))&lt;&gt;"",IF(INDEX($A383:$BI383,1,MATCH(INDEX(Analysis!$C$7:$E$7,1,VALUE(MID(highlight_pick,2,1))),$1:$1,0))="",0,IF(INDEX($A383:$BI383,1,MATCH(INDEX(Analysis!$C$7:$E$7,1,VALUE(MID(highlight_pick,2,1))),$1:$1,0))="Yes",1,IF(ISNUMBER(SEARCH(INDEX($A383:$BI383,1,MATCH(INDEX(Analysis!$C$7:$E$7,1,VALUE(MID(highlight_pick,2,1))),$1:$1,0)),INDEX(Analysis!$C$9:$E$9,1,VALUE(MID(highlight_pick,2,1))))),2,0))),0),0)</f>
        <v>0</v>
      </c>
      <c r="BH383" s="3">
        <f>IF(MID(highlight_pick,1,1)="#",IF(INDEX(Analysis!$C$10:$E$10,1,VALUE(MID(highlight_pick,2,1)))&lt;&gt;"",IF(INDEX($A383:$BI383,1,MATCH(INDEX(Analysis!$C$10:$E$10,1,VALUE(MID(highlight_pick,2,1))),$1:$1,0))="",0,IF(INDEX($A383:$BI383,1,MATCH(INDEX(Analysis!$C$10:$E$10,1,VALUE(MID(highlight_pick,2,1))),$1:$1,0))="Yes",1,IF(ISNUMBER(SEARCH(INDEX($A383:$BI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row>
    <row r="384" spans="1:61" ht="24.9" x14ac:dyDescent="0.3">
      <c r="A384" s="19" t="s">
        <v>169</v>
      </c>
      <c r="B384" s="4" t="s">
        <v>247</v>
      </c>
      <c r="C384" s="4" t="s">
        <v>477</v>
      </c>
      <c r="D384" s="3" t="str">
        <f t="shared" ca="1" si="26"/>
        <v/>
      </c>
      <c r="F384" s="5" t="s">
        <v>533</v>
      </c>
      <c r="G384" s="5" t="s">
        <v>533</v>
      </c>
      <c r="O384" s="6" t="s">
        <v>169</v>
      </c>
      <c r="P384" s="6"/>
      <c r="Q384" s="6"/>
      <c r="R384" s="6"/>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27"/>
        <v/>
      </c>
      <c r="AN384" s="73" t="str">
        <f>IF(OR(E384="",VLOOKUP(E$1,Services!$A$1:$B$19,2,0)="Exclude"),"",IF($D384=1,IF(OR(price_limit="",price_limit="No Limit"),IF(E384="Yes",1,2),IF(SUMIFS(WhatIf!$G:$G,WhatIf!$A:$A,E$1,WhatIf!$B:$B,E384)&lt;=price_limit,IF(E384="Yes",1,2),"")),""))</f>
        <v/>
      </c>
      <c r="AO384" s="73" t="str">
        <f ca="1">IF(OR(F384="",VLOOKUP(F$1,Services!$A$1:$B$19,2,0)="Exclude"),"",IF($D384=1,IF(OR(price_limit="",price_limit="No Limit"),IF(F384="Yes",1,2),IF(SUMIFS(WhatIf!$G:$G,WhatIf!$A:$A,F$1,WhatIf!$B:$B,F384)&lt;=price_limit,IF(F384="Yes",1,2),"")),""))</f>
        <v/>
      </c>
      <c r="AP384" s="73" t="str">
        <f ca="1">IF(OR(G384="",VLOOKUP(G$1,Services!$A$1:$B$19,2,0)="Exclude"),"",IF($D384=1,IF(OR(price_limit="",price_limit="No Limit"),IF(G384="Yes",1,2),IF(SUMIFS(WhatIf!$G:$G,WhatIf!$A:$A,G$1,WhatIf!$B:$B,G384)&lt;=price_limit,IF(G384="Yes",1,2),"")),""))</f>
        <v/>
      </c>
      <c r="AQ384" s="73" t="str">
        <f>IF(OR(H384="",VLOOKUP(H$1,Services!$A$1:$B$19,2,0)="Exclude"),"",IF($D384=1,IF(OR(price_limit="",price_limit="No Limit"),IF(H384="Yes",1,2),IF(SUMIFS(WhatIf!$G:$G,WhatIf!$A:$A,H$1,WhatIf!$B:$B,H384)&lt;=price_limit,IF(H384="Yes",1,2),"")),""))</f>
        <v/>
      </c>
      <c r="AR384" s="73" t="str">
        <f>IF(OR(I384="",VLOOKUP(I$1,Services!$A$1:$B$19,2,0)="Exclude"),"",IF($D384=1,IF(OR(price_limit="",price_limit="No Limit"),IF(I384="Yes",1,2),IF(SUMIFS(WhatIf!$G:$G,WhatIf!$A:$A,I$1,WhatIf!$B:$B,I384)&lt;=price_limit,IF(I384="Yes",1,2),"")),""))</f>
        <v/>
      </c>
      <c r="AS384" s="73" t="str">
        <f>IF(OR(J384="",VLOOKUP(J$1,Services!$A$1:$B$19,2,0)="Exclude"),"",IF($D384=1,IF(OR(price_limit="",price_limit="No Limit"),IF(J384="Yes",1,2),IF(SUMIFS(WhatIf!$G:$G,WhatIf!$A:$A,J$1,WhatIf!$B:$B,J384)&lt;=price_limit,IF(J384="Yes",1,2),"")),""))</f>
        <v/>
      </c>
      <c r="AT384" s="73" t="str">
        <f>IF(OR(K384="",VLOOKUP(K$1,Services!$A$1:$B$19,2,0)="Exclude"),"",IF($D384=1,IF(OR(price_limit="",price_limit="No Limit"),IF(K384="Yes",1,2),IF(SUMIFS(WhatIf!$G:$G,WhatIf!$A:$A,K$1,WhatIf!$B:$B,K384)&lt;=price_limit,IF(K384="Yes",1,2),"")),""))</f>
        <v/>
      </c>
      <c r="AU384" s="73" t="str">
        <f>IF(OR(L384="",VLOOKUP(L$1,Services!$A$1:$B$19,2,0)="Exclude"),"",IF($D384=1,IF(OR(price_limit="",price_limit="No Limit"),IF(L384="Yes",1,2),IF(SUMIFS(WhatIf!$G:$G,WhatIf!$A:$A,L$1,WhatIf!$B:$B,L384)&lt;=price_limit,IF(L384="Yes",1,2),"")),""))</f>
        <v/>
      </c>
      <c r="AV384" s="73" t="str">
        <f>IF(OR(M384="",VLOOKUP(M$1,Services!$A$1:$B$19,2,0)="Exclude"),"",IF($D384=1,IF(OR(price_limit="",price_limit="No Limit"),IF(M384="Yes",1,2),IF(SUMIFS(WhatIf!$G:$G,WhatIf!$A:$A,M$1,WhatIf!$B:$B,M384)&lt;=price_limit,IF(M384="Yes",1,2),"")),""))</f>
        <v/>
      </c>
      <c r="AW384" s="73" t="str">
        <f>IF(OR(N384="",VLOOKUP(N$1,Services!$A$1:$B$19,2,0)="Exclude"),"",IF($D384=1,IF(OR(price_limit="",price_limit="No Limit"),IF(N384="Yes",1,2),IF(SUMIFS(WhatIf!$G:$G,WhatIf!$A:$A,N$1,WhatIf!$B:$B,N384)&lt;=price_limit,IF(N384="Yes",1,2),"")),""))</f>
        <v/>
      </c>
      <c r="AX384" s="73" t="str">
        <f ca="1">IF(OR(O384="",VLOOKUP(O$1,Services!$A$1:$B$19,2,0)="Exclude"),"",IF($D384=1,IF(OR(price_limit="",price_limit="No Limit"),IF(O384="Yes",1,2),IF(SUMIFS(WhatIf!$G:$G,WhatIf!$A:$A,O$1,WhatIf!$B:$B,O384)&lt;=price_limit,IF(O384="Yes",1,2),"")),""))</f>
        <v/>
      </c>
      <c r="AY384" s="73" t="str">
        <f>IF(OR(P384="",VLOOKUP(P$1,Services!$A$1:$B$19,2,0)="Exclude"),"",IF($D384=1,IF(OR(price_limit="",price_limit="No Limit"),IF(P384="Yes",1,2),IF(SUMIFS(WhatIf!$G:$G,WhatIf!$A:$A,P$1,WhatIf!$B:$B,P384)&lt;=price_limit,IF(P384="Yes",1,2),"")),""))</f>
        <v/>
      </c>
      <c r="AZ384" s="73" t="str">
        <f>IF(OR(Q384="",VLOOKUP(Q$1,Services!$A$1:$B$19,2,0)="Exclude"),"",IF($D384=1,IF(OR(price_limit="",price_limit="No Limit"),IF(Q384="Yes",1,2),IF(SUMIFS(WhatIf!$G:$G,WhatIf!$A:$A,Q$1,WhatIf!$B:$B,Q384)&lt;=price_limit,IF(Q384="Yes",1,2),"")),""))</f>
        <v/>
      </c>
      <c r="BA384" s="73" t="str">
        <f>IF(OR(R384="",VLOOKUP(R$1,Services!$A$1:$B$19,2,0)="Exclude"),"",IF($D384=1,IF(OR(price_limit="",price_limit="No Limit"),IF(R384="Yes",1,2),IF(SUMIFS(WhatIf!$G:$G,WhatIf!$A:$A,R$1,WhatIf!$B:$B,R384)&lt;=price_limit,IF(R384="Yes",1,2),"")),""))</f>
        <v/>
      </c>
      <c r="BB384" s="73" t="str">
        <f>IF(OR(S384="",VLOOKUP(S$1,Services!$A$1:$B$19,2,0)="Exclude"),"",IF($D384=1,IF(OR(price_limit="",price_limit="No Limit"),IF(S384="Yes",1,2),IF(SUMIFS(WhatIf!$G:$G,WhatIf!$A:$A,S$1,WhatIf!$B:$B,S384)&lt;=price_limit,IF(S384="Yes",1,2),"")),""))</f>
        <v/>
      </c>
      <c r="BC384" s="73" t="str">
        <f>IF(OR(T384="",VLOOKUP(T$1,Services!$A$1:$B$19,2,0)="Exclude"),"",IF($D384=1,IF(OR(price_limit="",price_limit="No Limit"),IF(T384="Yes",1,2),IF(SUMIFS(WhatIf!$G:$G,WhatIf!$A:$A,T$1,WhatIf!$B:$B,T384)&lt;=price_limit,IF(T384="Yes",1,2),"")),""))</f>
        <v/>
      </c>
      <c r="BD384" s="73" t="str">
        <f>IF(OR(U384="",VLOOKUP(U$1,Services!$A$1:$B$19,2,0)="Exclude"),"",IF($D384=1,IF(OR(price_limit="",price_limit="No Limit"),IF(U384="Yes",1,2),IF(SUMIFS(WhatIf!$G:$G,WhatIf!$A:$A,U$1,WhatIf!$B:$B,U384)&lt;=price_limit,IF(U384="Yes",1,2),"")),""))</f>
        <v/>
      </c>
      <c r="BE384" s="3">
        <f t="shared" si="28"/>
        <v>0</v>
      </c>
      <c r="BF384" s="3">
        <f t="shared" si="25"/>
        <v>0</v>
      </c>
      <c r="BG384" s="3">
        <f>IF(MID(highlight_pick,1,1)="#",IF(INDEX(Analysis!$C$7:$E$7,1,VALUE(MID(highlight_pick,2,1)))&lt;&gt;"",IF(INDEX($A384:$BI384,1,MATCH(INDEX(Analysis!$C$7:$E$7,1,VALUE(MID(highlight_pick,2,1))),$1:$1,0))="",0,IF(INDEX($A384:$BI384,1,MATCH(INDEX(Analysis!$C$7:$E$7,1,VALUE(MID(highlight_pick,2,1))),$1:$1,0))="Yes",1,IF(ISNUMBER(SEARCH(INDEX($A384:$BI384,1,MATCH(INDEX(Analysis!$C$7:$E$7,1,VALUE(MID(highlight_pick,2,1))),$1:$1,0)),INDEX(Analysis!$C$9:$E$9,1,VALUE(MID(highlight_pick,2,1))))),2,0))),0),0)</f>
        <v>0</v>
      </c>
      <c r="BH384" s="3">
        <f>IF(MID(highlight_pick,1,1)="#",IF(INDEX(Analysis!$C$10:$E$10,1,VALUE(MID(highlight_pick,2,1)))&lt;&gt;"",IF(INDEX($A384:$BI384,1,MATCH(INDEX(Analysis!$C$10:$E$10,1,VALUE(MID(highlight_pick,2,1))),$1:$1,0))="",0,IF(INDEX($A384:$BI384,1,MATCH(INDEX(Analysis!$C$10:$E$10,1,VALUE(MID(highlight_pick,2,1))),$1:$1,0))="Yes",1,IF(ISNUMBER(SEARCH(INDEX($A384:$BI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row>
    <row r="385" spans="1:61" ht="12.45" customHeight="1" x14ac:dyDescent="0.3">
      <c r="A385" s="19" t="s">
        <v>68</v>
      </c>
      <c r="B385" s="4" t="s">
        <v>251</v>
      </c>
      <c r="C385" s="4" t="s">
        <v>291</v>
      </c>
      <c r="D385" s="3" t="str">
        <f t="shared" ca="1" si="26"/>
        <v/>
      </c>
      <c r="E385" s="5" t="s">
        <v>1</v>
      </c>
      <c r="K385" s="5" t="s">
        <v>1</v>
      </c>
      <c r="L385" s="5" t="s">
        <v>1</v>
      </c>
      <c r="M385" s="5" t="s">
        <v>1</v>
      </c>
      <c r="O385" s="6" t="s">
        <v>1</v>
      </c>
      <c r="P385" s="6"/>
      <c r="Q385" s="6" t="s">
        <v>317</v>
      </c>
      <c r="R385" s="6" t="s">
        <v>1</v>
      </c>
      <c r="S385" s="5" t="s">
        <v>1</v>
      </c>
      <c r="U385" s="5"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27"/>
        <v/>
      </c>
      <c r="AN385" s="73" t="str">
        <f ca="1">IF(OR(E385="",VLOOKUP(E$1,Services!$A$1:$B$19,2,0)="Exclude"),"",IF($D385=1,IF(OR(price_limit="",price_limit="No Limit"),IF(E385="Yes",1,2),IF(SUMIFS(WhatIf!$G:$G,WhatIf!$A:$A,E$1,WhatIf!$B:$B,E385)&lt;=price_limit,IF(E385="Yes",1,2),"")),""))</f>
        <v/>
      </c>
      <c r="AO385" s="73" t="str">
        <f>IF(OR(F385="",VLOOKUP(F$1,Services!$A$1:$B$19,2,0)="Exclude"),"",IF($D385=1,IF(OR(price_limit="",price_limit="No Limit"),IF(F385="Yes",1,2),IF(SUMIFS(WhatIf!$G:$G,WhatIf!$A:$A,F$1,WhatIf!$B:$B,F385)&lt;=price_limit,IF(F385="Yes",1,2),"")),""))</f>
        <v/>
      </c>
      <c r="AP385" s="73" t="str">
        <f>IF(OR(G385="",VLOOKUP(G$1,Services!$A$1:$B$19,2,0)="Exclude"),"",IF($D385=1,IF(OR(price_limit="",price_limit="No Limit"),IF(G385="Yes",1,2),IF(SUMIFS(WhatIf!$G:$G,WhatIf!$A:$A,G$1,WhatIf!$B:$B,G385)&lt;=price_limit,IF(G385="Yes",1,2),"")),""))</f>
        <v/>
      </c>
      <c r="AQ385" s="73" t="str">
        <f>IF(OR(H385="",VLOOKUP(H$1,Services!$A$1:$B$19,2,0)="Exclude"),"",IF($D385=1,IF(OR(price_limit="",price_limit="No Limit"),IF(H385="Yes",1,2),IF(SUMIFS(WhatIf!$G:$G,WhatIf!$A:$A,H$1,WhatIf!$B:$B,H385)&lt;=price_limit,IF(H385="Yes",1,2),"")),""))</f>
        <v/>
      </c>
      <c r="AR385" s="73" t="str">
        <f>IF(OR(I385="",VLOOKUP(I$1,Services!$A$1:$B$19,2,0)="Exclude"),"",IF($D385=1,IF(OR(price_limit="",price_limit="No Limit"),IF(I385="Yes",1,2),IF(SUMIFS(WhatIf!$G:$G,WhatIf!$A:$A,I$1,WhatIf!$B:$B,I385)&lt;=price_limit,IF(I385="Yes",1,2),"")),""))</f>
        <v/>
      </c>
      <c r="AS385" s="73" t="str">
        <f>IF(OR(J385="",VLOOKUP(J$1,Services!$A$1:$B$19,2,0)="Exclude"),"",IF($D385=1,IF(OR(price_limit="",price_limit="No Limit"),IF(J385="Yes",1,2),IF(SUMIFS(WhatIf!$G:$G,WhatIf!$A:$A,J$1,WhatIf!$B:$B,J385)&lt;=price_limit,IF(J385="Yes",1,2),"")),""))</f>
        <v/>
      </c>
      <c r="AT385" s="73" t="str">
        <f ca="1">IF(OR(K385="",VLOOKUP(K$1,Services!$A$1:$B$19,2,0)="Exclude"),"",IF($D385=1,IF(OR(price_limit="",price_limit="No Limit"),IF(K385="Yes",1,2),IF(SUMIFS(WhatIf!$G:$G,WhatIf!$A:$A,K$1,WhatIf!$B:$B,K385)&lt;=price_limit,IF(K385="Yes",1,2),"")),""))</f>
        <v/>
      </c>
      <c r="AU385" s="73" t="str">
        <f ca="1">IF(OR(L385="",VLOOKUP(L$1,Services!$A$1:$B$19,2,0)="Exclude"),"",IF($D385=1,IF(OR(price_limit="",price_limit="No Limit"),IF(L385="Yes",1,2),IF(SUMIFS(WhatIf!$G:$G,WhatIf!$A:$A,L$1,WhatIf!$B:$B,L385)&lt;=price_limit,IF(L385="Yes",1,2),"")),""))</f>
        <v/>
      </c>
      <c r="AV385" s="73" t="str">
        <f ca="1">IF(OR(M385="",VLOOKUP(M$1,Services!$A$1:$B$19,2,0)="Exclude"),"",IF($D385=1,IF(OR(price_limit="",price_limit="No Limit"),IF(M385="Yes",1,2),IF(SUMIFS(WhatIf!$G:$G,WhatIf!$A:$A,M$1,WhatIf!$B:$B,M385)&lt;=price_limit,IF(M385="Yes",1,2),"")),""))</f>
        <v/>
      </c>
      <c r="AW385" s="73" t="str">
        <f>IF(OR(N385="",VLOOKUP(N$1,Services!$A$1:$B$19,2,0)="Exclude"),"",IF($D385=1,IF(OR(price_limit="",price_limit="No Limit"),IF(N385="Yes",1,2),IF(SUMIFS(WhatIf!$G:$G,WhatIf!$A:$A,N$1,WhatIf!$B:$B,N385)&lt;=price_limit,IF(N385="Yes",1,2),"")),""))</f>
        <v/>
      </c>
      <c r="AX385" s="73" t="str">
        <f ca="1">IF(OR(O385="",VLOOKUP(O$1,Services!$A$1:$B$19,2,0)="Exclude"),"",IF($D385=1,IF(OR(price_limit="",price_limit="No Limit"),IF(O385="Yes",1,2),IF(SUMIFS(WhatIf!$G:$G,WhatIf!$A:$A,O$1,WhatIf!$B:$B,O385)&lt;=price_limit,IF(O385="Yes",1,2),"")),""))</f>
        <v/>
      </c>
      <c r="AY385" s="73" t="str">
        <f>IF(OR(P385="",VLOOKUP(P$1,Services!$A$1:$B$19,2,0)="Exclude"),"",IF($D385=1,IF(OR(price_limit="",price_limit="No Limit"),IF(P385="Yes",1,2),IF(SUMIFS(WhatIf!$G:$G,WhatIf!$A:$A,P$1,WhatIf!$B:$B,P385)&lt;=price_limit,IF(P385="Yes",1,2),"")),""))</f>
        <v/>
      </c>
      <c r="AZ385" s="73" t="str">
        <f ca="1">IF(OR(Q385="",VLOOKUP(Q$1,Services!$A$1:$B$19,2,0)="Exclude"),"",IF($D385=1,IF(OR(price_limit="",price_limit="No Limit"),IF(Q385="Yes",1,2),IF(SUMIFS(WhatIf!$G:$G,WhatIf!$A:$A,Q$1,WhatIf!$B:$B,Q385)&lt;=price_limit,IF(Q385="Yes",1,2),"")),""))</f>
        <v/>
      </c>
      <c r="BA385" s="73" t="str">
        <f ca="1">IF(OR(R385="",VLOOKUP(R$1,Services!$A$1:$B$19,2,0)="Exclude"),"",IF($D385=1,IF(OR(price_limit="",price_limit="No Limit"),IF(R385="Yes",1,2),IF(SUMIFS(WhatIf!$G:$G,WhatIf!$A:$A,R$1,WhatIf!$B:$B,R385)&lt;=price_limit,IF(R385="Yes",1,2),"")),""))</f>
        <v/>
      </c>
      <c r="BB385" s="73" t="str">
        <f ca="1">IF(OR(S385="",VLOOKUP(S$1,Services!$A$1:$B$19,2,0)="Exclude"),"",IF($D385=1,IF(OR(price_limit="",price_limit="No Limit"),IF(S385="Yes",1,2),IF(SUMIFS(WhatIf!$G:$G,WhatIf!$A:$A,S$1,WhatIf!$B:$B,S385)&lt;=price_limit,IF(S385="Yes",1,2),"")),""))</f>
        <v/>
      </c>
      <c r="BC385" s="73" t="str">
        <f>IF(OR(T385="",VLOOKUP(T$1,Services!$A$1:$B$19,2,0)="Exclude"),"",IF($D385=1,IF(OR(price_limit="",price_limit="No Limit"),IF(T385="Yes",1,2),IF(SUMIFS(WhatIf!$G:$G,WhatIf!$A:$A,T$1,WhatIf!$B:$B,T385)&lt;=price_limit,IF(T385="Yes",1,2),"")),""))</f>
        <v/>
      </c>
      <c r="BD385" s="73" t="str">
        <f ca="1">IF(OR(U385="",VLOOKUP(U$1,Services!$A$1:$B$19,2,0)="Exclude"),"",IF($D385=1,IF(OR(price_limit="",price_limit="No Limit"),IF(U385="Yes",1,2),IF(SUMIFS(WhatIf!$G:$G,WhatIf!$A:$A,U$1,WhatIf!$B:$B,U385)&lt;=price_limit,IF(U385="Yes",1,2),"")),""))</f>
        <v/>
      </c>
      <c r="BE385" s="3">
        <f t="shared" si="28"/>
        <v>0</v>
      </c>
      <c r="BF385" s="3">
        <f t="shared" si="25"/>
        <v>0</v>
      </c>
      <c r="BG385" s="3">
        <f>IF(MID(highlight_pick,1,1)="#",IF(INDEX(Analysis!$C$7:$E$7,1,VALUE(MID(highlight_pick,2,1)))&lt;&gt;"",IF(INDEX($A385:$BI385,1,MATCH(INDEX(Analysis!$C$7:$E$7,1,VALUE(MID(highlight_pick,2,1))),$1:$1,0))="",0,IF(INDEX($A385:$BI385,1,MATCH(INDEX(Analysis!$C$7:$E$7,1,VALUE(MID(highlight_pick,2,1))),$1:$1,0))="Yes",1,IF(ISNUMBER(SEARCH(INDEX($A385:$BI385,1,MATCH(INDEX(Analysis!$C$7:$E$7,1,VALUE(MID(highlight_pick,2,1))),$1:$1,0)),INDEX(Analysis!$C$9:$E$9,1,VALUE(MID(highlight_pick,2,1))))),2,0))),0),0)</f>
        <v>0</v>
      </c>
      <c r="BH385" s="3">
        <f>IF(MID(highlight_pick,1,1)="#",IF(INDEX(Analysis!$C$10:$E$10,1,VALUE(MID(highlight_pick,2,1)))&lt;&gt;"",IF(INDEX($A385:$BI385,1,MATCH(INDEX(Analysis!$C$10:$E$10,1,VALUE(MID(highlight_pick,2,1))),$1:$1,0))="",0,IF(INDEX($A385:$BI385,1,MATCH(INDEX(Analysis!$C$10:$E$10,1,VALUE(MID(highlight_pick,2,1))),$1:$1,0))="Yes",1,IF(ISNUMBER(SEARCH(INDEX($A385:$BI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row>
    <row r="386" spans="1:61" x14ac:dyDescent="0.3">
      <c r="A386" s="19" t="s">
        <v>597</v>
      </c>
      <c r="C386" s="4" t="s">
        <v>482</v>
      </c>
      <c r="D386" s="3" t="str">
        <f t="shared" ca="1" si="26"/>
        <v/>
      </c>
      <c r="F386" s="5" t="s">
        <v>553</v>
      </c>
      <c r="G386" s="5" t="s">
        <v>553</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ca="1" si="27"/>
        <v/>
      </c>
      <c r="AN386" s="73" t="str">
        <f>IF(OR(E386="",VLOOKUP(E$1,Services!$A$1:$B$19,2,0)="Exclude"),"",IF($D386=1,IF(OR(price_limit="",price_limit="No Limit"),IF(E386="Yes",1,2),IF(SUMIFS(WhatIf!$G:$G,WhatIf!$A:$A,E$1,WhatIf!$B:$B,E386)&lt;=price_limit,IF(E386="Yes",1,2),"")),""))</f>
        <v/>
      </c>
      <c r="AO386" s="73" t="str">
        <f ca="1">IF(OR(F386="",VLOOKUP(F$1,Services!$A$1:$B$19,2,0)="Exclude"),"",IF($D386=1,IF(OR(price_limit="",price_limit="No Limit"),IF(F386="Yes",1,2),IF(SUMIFS(WhatIf!$G:$G,WhatIf!$A:$A,F$1,WhatIf!$B:$B,F386)&lt;=price_limit,IF(F386="Yes",1,2),"")),""))</f>
        <v/>
      </c>
      <c r="AP386" s="73" t="str">
        <f ca="1">IF(OR(G386="",VLOOKUP(G$1,Services!$A$1:$B$19,2,0)="Exclude"),"",IF($D386=1,IF(OR(price_limit="",price_limit="No Limit"),IF(G386="Yes",1,2),IF(SUMIFS(WhatIf!$G:$G,WhatIf!$A:$A,G$1,WhatIf!$B:$B,G386)&lt;=price_limit,IF(G386="Yes",1,2),"")),""))</f>
        <v/>
      </c>
      <c r="AQ386" s="73" t="str">
        <f>IF(OR(H386="",VLOOKUP(H$1,Services!$A$1:$B$19,2,0)="Exclude"),"",IF($D386=1,IF(OR(price_limit="",price_limit="No Limit"),IF(H386="Yes",1,2),IF(SUMIFS(WhatIf!$G:$G,WhatIf!$A:$A,H$1,WhatIf!$B:$B,H386)&lt;=price_limit,IF(H386="Yes",1,2),"")),""))</f>
        <v/>
      </c>
      <c r="AR386" s="73" t="str">
        <f>IF(OR(I386="",VLOOKUP(I$1,Services!$A$1:$B$19,2,0)="Exclude"),"",IF($D386=1,IF(OR(price_limit="",price_limit="No Limit"),IF(I386="Yes",1,2),IF(SUMIFS(WhatIf!$G:$G,WhatIf!$A:$A,I$1,WhatIf!$B:$B,I386)&lt;=price_limit,IF(I386="Yes",1,2),"")),""))</f>
        <v/>
      </c>
      <c r="AS386" s="73" t="str">
        <f>IF(OR(J386="",VLOOKUP(J$1,Services!$A$1:$B$19,2,0)="Exclude"),"",IF($D386=1,IF(OR(price_limit="",price_limit="No Limit"),IF(J386="Yes",1,2),IF(SUMIFS(WhatIf!$G:$G,WhatIf!$A:$A,J$1,WhatIf!$B:$B,J386)&lt;=price_limit,IF(J386="Yes",1,2),"")),""))</f>
        <v/>
      </c>
      <c r="AT386" s="73" t="str">
        <f>IF(OR(K386="",VLOOKUP(K$1,Services!$A$1:$B$19,2,0)="Exclude"),"",IF($D386=1,IF(OR(price_limit="",price_limit="No Limit"),IF(K386="Yes",1,2),IF(SUMIFS(WhatIf!$G:$G,WhatIf!$A:$A,K$1,WhatIf!$B:$B,K386)&lt;=price_limit,IF(K386="Yes",1,2),"")),""))</f>
        <v/>
      </c>
      <c r="AU386" s="73" t="str">
        <f>IF(OR(L386="",VLOOKUP(L$1,Services!$A$1:$B$19,2,0)="Exclude"),"",IF($D386=1,IF(OR(price_limit="",price_limit="No Limit"),IF(L386="Yes",1,2),IF(SUMIFS(WhatIf!$G:$G,WhatIf!$A:$A,L$1,WhatIf!$B:$B,L386)&lt;=price_limit,IF(L386="Yes",1,2),"")),""))</f>
        <v/>
      </c>
      <c r="AV386" s="73" t="str">
        <f>IF(OR(M386="",VLOOKUP(M$1,Services!$A$1:$B$19,2,0)="Exclude"),"",IF($D386=1,IF(OR(price_limit="",price_limit="No Limit"),IF(M386="Yes",1,2),IF(SUMIFS(WhatIf!$G:$G,WhatIf!$A:$A,M$1,WhatIf!$B:$B,M386)&lt;=price_limit,IF(M386="Yes",1,2),"")),""))</f>
        <v/>
      </c>
      <c r="AW386" s="73" t="str">
        <f>IF(OR(N386="",VLOOKUP(N$1,Services!$A$1:$B$19,2,0)="Exclude"),"",IF($D386=1,IF(OR(price_limit="",price_limit="No Limit"),IF(N386="Yes",1,2),IF(SUMIFS(WhatIf!$G:$G,WhatIf!$A:$A,N$1,WhatIf!$B:$B,N386)&lt;=price_limit,IF(N386="Yes",1,2),"")),""))</f>
        <v/>
      </c>
      <c r="AX386" s="73" t="str">
        <f>IF(OR(O386="",VLOOKUP(O$1,Services!$A$1:$B$19,2,0)="Exclude"),"",IF($D386=1,IF(OR(price_limit="",price_limit="No Limit"),IF(O386="Yes",1,2),IF(SUMIFS(WhatIf!$G:$G,WhatIf!$A:$A,O$1,WhatIf!$B:$B,O386)&lt;=price_limit,IF(O386="Yes",1,2),"")),""))</f>
        <v/>
      </c>
      <c r="AY386" s="73" t="str">
        <f>IF(OR(P386="",VLOOKUP(P$1,Services!$A$1:$B$19,2,0)="Exclude"),"",IF($D386=1,IF(OR(price_limit="",price_limit="No Limit"),IF(P386="Yes",1,2),IF(SUMIFS(WhatIf!$G:$G,WhatIf!$A:$A,P$1,WhatIf!$B:$B,P386)&lt;=price_limit,IF(P386="Yes",1,2),"")),""))</f>
        <v/>
      </c>
      <c r="AZ386" s="73" t="str">
        <f>IF(OR(Q386="",VLOOKUP(Q$1,Services!$A$1:$B$19,2,0)="Exclude"),"",IF($D386=1,IF(OR(price_limit="",price_limit="No Limit"),IF(Q386="Yes",1,2),IF(SUMIFS(WhatIf!$G:$G,WhatIf!$A:$A,Q$1,WhatIf!$B:$B,Q386)&lt;=price_limit,IF(Q386="Yes",1,2),"")),""))</f>
        <v/>
      </c>
      <c r="BA386" s="73" t="str">
        <f>IF(OR(R386="",VLOOKUP(R$1,Services!$A$1:$B$19,2,0)="Exclude"),"",IF($D386=1,IF(OR(price_limit="",price_limit="No Limit"),IF(R386="Yes",1,2),IF(SUMIFS(WhatIf!$G:$G,WhatIf!$A:$A,R$1,WhatIf!$B:$B,R386)&lt;=price_limit,IF(R386="Yes",1,2),"")),""))</f>
        <v/>
      </c>
      <c r="BB386" s="73" t="str">
        <f>IF(OR(S386="",VLOOKUP(S$1,Services!$A$1:$B$19,2,0)="Exclude"),"",IF($D386=1,IF(OR(price_limit="",price_limit="No Limit"),IF(S386="Yes",1,2),IF(SUMIFS(WhatIf!$G:$G,WhatIf!$A:$A,S$1,WhatIf!$B:$B,S386)&lt;=price_limit,IF(S386="Yes",1,2),"")),""))</f>
        <v/>
      </c>
      <c r="BC386" s="73" t="str">
        <f>IF(OR(T386="",VLOOKUP(T$1,Services!$A$1:$B$19,2,0)="Exclude"),"",IF($D386=1,IF(OR(price_limit="",price_limit="No Limit"),IF(T386="Yes",1,2),IF(SUMIFS(WhatIf!$G:$G,WhatIf!$A:$A,T$1,WhatIf!$B:$B,T386)&lt;=price_limit,IF(T386="Yes",1,2),"")),""))</f>
        <v/>
      </c>
      <c r="BD386" s="73" t="str">
        <f>IF(OR(U386="",VLOOKUP(U$1,Services!$A$1:$B$19,2,0)="Exclude"),"",IF($D386=1,IF(OR(price_limit="",price_limit="No Limit"),IF(U386="Yes",1,2),IF(SUMIFS(WhatIf!$G:$G,WhatIf!$A:$A,U$1,WhatIf!$B:$B,U386)&lt;=price_limit,IF(U386="Yes",1,2),"")),""))</f>
        <v/>
      </c>
      <c r="BE386" s="3">
        <f t="shared" si="28"/>
        <v>0</v>
      </c>
      <c r="BF386" s="3">
        <f t="shared" ref="BF386:BF449" si="29">IF(highlight_pick="Select",0,IF(MID(highlight_pick,1,1)="#",0,IF(INDEX($A386:$BI386,1,MATCH(highlight_pick,$1:$1,0))="",0,IF(INDEX($A386:$BI386,1,MATCH(highlight_pick,$1:$1,0))="Yes",1,2))))</f>
        <v>0</v>
      </c>
      <c r="BG386" s="3">
        <f>IF(MID(highlight_pick,1,1)="#",IF(INDEX(Analysis!$C$7:$E$7,1,VALUE(MID(highlight_pick,2,1)))&lt;&gt;"",IF(INDEX($A386:$BI386,1,MATCH(INDEX(Analysis!$C$7:$E$7,1,VALUE(MID(highlight_pick,2,1))),$1:$1,0))="",0,IF(INDEX($A386:$BI386,1,MATCH(INDEX(Analysis!$C$7:$E$7,1,VALUE(MID(highlight_pick,2,1))),$1:$1,0))="Yes",1,IF(ISNUMBER(SEARCH(INDEX($A386:$BI386,1,MATCH(INDEX(Analysis!$C$7:$E$7,1,VALUE(MID(highlight_pick,2,1))),$1:$1,0)),INDEX(Analysis!$C$9:$E$9,1,VALUE(MID(highlight_pick,2,1))))),2,0))),0),0)</f>
        <v>0</v>
      </c>
      <c r="BH386" s="3">
        <f>IF(MID(highlight_pick,1,1)="#",IF(INDEX(Analysis!$C$10:$E$10,1,VALUE(MID(highlight_pick,2,1)))&lt;&gt;"",IF(INDEX($A386:$BI386,1,MATCH(INDEX(Analysis!$C$10:$E$10,1,VALUE(MID(highlight_pick,2,1))),$1:$1,0))="",0,IF(INDEX($A386:$BI386,1,MATCH(INDEX(Analysis!$C$10:$E$10,1,VALUE(MID(highlight_pick,2,1))),$1:$1,0))="Yes",1,IF(ISNUMBER(SEARCH(INDEX($A386:$BI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row>
    <row r="387" spans="1:61" x14ac:dyDescent="0.3">
      <c r="A387" s="19" t="s">
        <v>382</v>
      </c>
      <c r="B387" s="4" t="s">
        <v>247</v>
      </c>
      <c r="C387" s="4" t="s">
        <v>214</v>
      </c>
      <c r="D387" s="3" t="str">
        <f t="shared" ca="1" si="26"/>
        <v/>
      </c>
      <c r="H387" s="5" t="s">
        <v>293</v>
      </c>
      <c r="I387" s="5" t="s">
        <v>293</v>
      </c>
      <c r="J387" s="5" t="s">
        <v>293</v>
      </c>
      <c r="K387" s="5" t="s">
        <v>293</v>
      </c>
      <c r="L387" s="5" t="s">
        <v>293</v>
      </c>
      <c r="M387" s="5" t="s">
        <v>293</v>
      </c>
      <c r="N387" s="5" t="s">
        <v>1</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7"/>
        <v/>
      </c>
      <c r="AN387" s="73" t="str">
        <f>IF(OR(E387="",VLOOKUP(E$1,Services!$A$1:$B$19,2,0)="Exclude"),"",IF($D387=1,IF(OR(price_limit="",price_limit="No Limit"),IF(E387="Yes",1,2),IF(SUMIFS(WhatIf!$G:$G,WhatIf!$A:$A,E$1,WhatIf!$B:$B,E387)&lt;=price_limit,IF(E387="Yes",1,2),"")),""))</f>
        <v/>
      </c>
      <c r="AO387" s="73" t="str">
        <f>IF(OR(F387="",VLOOKUP(F$1,Services!$A$1:$B$19,2,0)="Exclude"),"",IF($D387=1,IF(OR(price_limit="",price_limit="No Limit"),IF(F387="Yes",1,2),IF(SUMIFS(WhatIf!$G:$G,WhatIf!$A:$A,F$1,WhatIf!$B:$B,F387)&lt;=price_limit,IF(F387="Yes",1,2),"")),""))</f>
        <v/>
      </c>
      <c r="AP387" s="73" t="str">
        <f>IF(OR(G387="",VLOOKUP(G$1,Services!$A$1:$B$19,2,0)="Exclude"),"",IF($D387=1,IF(OR(price_limit="",price_limit="No Limit"),IF(G387="Yes",1,2),IF(SUMIFS(WhatIf!$G:$G,WhatIf!$A:$A,G$1,WhatIf!$B:$B,G387)&lt;=price_limit,IF(G387="Yes",1,2),"")),""))</f>
        <v/>
      </c>
      <c r="AQ387" s="73" t="str">
        <f ca="1">IF(OR(H387="",VLOOKUP(H$1,Services!$A$1:$B$19,2,0)="Exclude"),"",IF($D387=1,IF(OR(price_limit="",price_limit="No Limit"),IF(H387="Yes",1,2),IF(SUMIFS(WhatIf!$G:$G,WhatIf!$A:$A,H$1,WhatIf!$B:$B,H387)&lt;=price_limit,IF(H387="Yes",1,2),"")),""))</f>
        <v/>
      </c>
      <c r="AR387" s="73" t="str">
        <f ca="1">IF(OR(I387="",VLOOKUP(I$1,Services!$A$1:$B$19,2,0)="Exclude"),"",IF($D387=1,IF(OR(price_limit="",price_limit="No Limit"),IF(I387="Yes",1,2),IF(SUMIFS(WhatIf!$G:$G,WhatIf!$A:$A,I$1,WhatIf!$B:$B,I387)&lt;=price_limit,IF(I387="Yes",1,2),"")),""))</f>
        <v/>
      </c>
      <c r="AS387" s="73" t="str">
        <f ca="1">IF(OR(J387="",VLOOKUP(J$1,Services!$A$1:$B$19,2,0)="Exclude"),"",IF($D387=1,IF(OR(price_limit="",price_limit="No Limit"),IF(J387="Yes",1,2),IF(SUMIFS(WhatIf!$G:$G,WhatIf!$A:$A,J$1,WhatIf!$B:$B,J387)&lt;=price_limit,IF(J387="Yes",1,2),"")),""))</f>
        <v/>
      </c>
      <c r="AT387" s="73" t="str">
        <f ca="1">IF(OR(K387="",VLOOKUP(K$1,Services!$A$1:$B$19,2,0)="Exclude"),"",IF($D387=1,IF(OR(price_limit="",price_limit="No Limit"),IF(K387="Yes",1,2),IF(SUMIFS(WhatIf!$G:$G,WhatIf!$A:$A,K$1,WhatIf!$B:$B,K387)&lt;=price_limit,IF(K387="Yes",1,2),"")),""))</f>
        <v/>
      </c>
      <c r="AU387" s="73" t="str">
        <f ca="1">IF(OR(L387="",VLOOKUP(L$1,Services!$A$1:$B$19,2,0)="Exclude"),"",IF($D387=1,IF(OR(price_limit="",price_limit="No Limit"),IF(L387="Yes",1,2),IF(SUMIFS(WhatIf!$G:$G,WhatIf!$A:$A,L$1,WhatIf!$B:$B,L387)&lt;=price_limit,IF(L387="Yes",1,2),"")),""))</f>
        <v/>
      </c>
      <c r="AV387" s="73" t="str">
        <f ca="1">IF(OR(M387="",VLOOKUP(M$1,Services!$A$1:$B$19,2,0)="Exclude"),"",IF($D387=1,IF(OR(price_limit="",price_limit="No Limit"),IF(M387="Yes",1,2),IF(SUMIFS(WhatIf!$G:$G,WhatIf!$A:$A,M$1,WhatIf!$B:$B,M387)&lt;=price_limit,IF(M387="Yes",1,2),"")),""))</f>
        <v/>
      </c>
      <c r="AW387" s="73" t="str">
        <f ca="1">IF(OR(N387="",VLOOKUP(N$1,Services!$A$1:$B$19,2,0)="Exclude"),"",IF($D387=1,IF(OR(price_limit="",price_limit="No Limit"),IF(N387="Yes",1,2),IF(SUMIFS(WhatIf!$G:$G,WhatIf!$A:$A,N$1,WhatIf!$B:$B,N387)&lt;=price_limit,IF(N387="Yes",1,2),"")),""))</f>
        <v/>
      </c>
      <c r="AX387" s="73" t="str">
        <f>IF(OR(O387="",VLOOKUP(O$1,Services!$A$1:$B$19,2,0)="Exclude"),"",IF($D387=1,IF(OR(price_limit="",price_limit="No Limit"),IF(O387="Yes",1,2),IF(SUMIFS(WhatIf!$G:$G,WhatIf!$A:$A,O$1,WhatIf!$B:$B,O387)&lt;=price_limit,IF(O387="Yes",1,2),"")),""))</f>
        <v/>
      </c>
      <c r="AY387" s="73" t="str">
        <f>IF(OR(P387="",VLOOKUP(P$1,Services!$A$1:$B$19,2,0)="Exclude"),"",IF($D387=1,IF(OR(price_limit="",price_limit="No Limit"),IF(P387="Yes",1,2),IF(SUMIFS(WhatIf!$G:$G,WhatIf!$A:$A,P$1,WhatIf!$B:$B,P387)&lt;=price_limit,IF(P387="Yes",1,2),"")),""))</f>
        <v/>
      </c>
      <c r="AZ387" s="73" t="str">
        <f>IF(OR(Q387="",VLOOKUP(Q$1,Services!$A$1:$B$19,2,0)="Exclude"),"",IF($D387=1,IF(OR(price_limit="",price_limit="No Limit"),IF(Q387="Yes",1,2),IF(SUMIFS(WhatIf!$G:$G,WhatIf!$A:$A,Q$1,WhatIf!$B:$B,Q387)&lt;=price_limit,IF(Q387="Yes",1,2),"")),""))</f>
        <v/>
      </c>
      <c r="BA387" s="73" t="str">
        <f>IF(OR(R387="",VLOOKUP(R$1,Services!$A$1:$B$19,2,0)="Exclude"),"",IF($D387=1,IF(OR(price_limit="",price_limit="No Limit"),IF(R387="Yes",1,2),IF(SUMIFS(WhatIf!$G:$G,WhatIf!$A:$A,R$1,WhatIf!$B:$B,R387)&lt;=price_limit,IF(R387="Yes",1,2),"")),""))</f>
        <v/>
      </c>
      <c r="BB387" s="73" t="str">
        <f>IF(OR(S387="",VLOOKUP(S$1,Services!$A$1:$B$19,2,0)="Exclude"),"",IF($D387=1,IF(OR(price_limit="",price_limit="No Limit"),IF(S387="Yes",1,2),IF(SUMIFS(WhatIf!$G:$G,WhatIf!$A:$A,S$1,WhatIf!$B:$B,S387)&lt;=price_limit,IF(S387="Yes",1,2),"")),""))</f>
        <v/>
      </c>
      <c r="BC387" s="73" t="str">
        <f>IF(OR(T387="",VLOOKUP(T$1,Services!$A$1:$B$19,2,0)="Exclude"),"",IF($D387=1,IF(OR(price_limit="",price_limit="No Limit"),IF(T387="Yes",1,2),IF(SUMIFS(WhatIf!$G:$G,WhatIf!$A:$A,T$1,WhatIf!$B:$B,T387)&lt;=price_limit,IF(T387="Yes",1,2),"")),""))</f>
        <v/>
      </c>
      <c r="BD387" s="73" t="str">
        <f>IF(OR(U387="",VLOOKUP(U$1,Services!$A$1:$B$19,2,0)="Exclude"),"",IF($D387=1,IF(OR(price_limit="",price_limit="No Limit"),IF(U387="Yes",1,2),IF(SUMIFS(WhatIf!$G:$G,WhatIf!$A:$A,U$1,WhatIf!$B:$B,U387)&lt;=price_limit,IF(U387="Yes",1,2),"")),""))</f>
        <v/>
      </c>
      <c r="BE387" s="3">
        <f t="shared" si="28"/>
        <v>0</v>
      </c>
      <c r="BF387" s="3">
        <f t="shared" si="29"/>
        <v>0</v>
      </c>
      <c r="BG387" s="3">
        <f>IF(MID(highlight_pick,1,1)="#",IF(INDEX(Analysis!$C$7:$E$7,1,VALUE(MID(highlight_pick,2,1)))&lt;&gt;"",IF(INDEX($A387:$BI387,1,MATCH(INDEX(Analysis!$C$7:$E$7,1,VALUE(MID(highlight_pick,2,1))),$1:$1,0))="",0,IF(INDEX($A387:$BI387,1,MATCH(INDEX(Analysis!$C$7:$E$7,1,VALUE(MID(highlight_pick,2,1))),$1:$1,0))="Yes",1,IF(ISNUMBER(SEARCH(INDEX($A387:$BI387,1,MATCH(INDEX(Analysis!$C$7:$E$7,1,VALUE(MID(highlight_pick,2,1))),$1:$1,0)),INDEX(Analysis!$C$9:$E$9,1,VALUE(MID(highlight_pick,2,1))))),2,0))),0),0)</f>
        <v>0</v>
      </c>
      <c r="BH387" s="3">
        <f>IF(MID(highlight_pick,1,1)="#",IF(INDEX(Analysis!$C$10:$E$10,1,VALUE(MID(highlight_pick,2,1)))&lt;&gt;"",IF(INDEX($A387:$BI387,1,MATCH(INDEX(Analysis!$C$10:$E$10,1,VALUE(MID(highlight_pick,2,1))),$1:$1,0))="",0,IF(INDEX($A387:$BI387,1,MATCH(INDEX(Analysis!$C$10:$E$10,1,VALUE(MID(highlight_pick,2,1))),$1:$1,0))="Yes",1,IF(ISNUMBER(SEARCH(INDEX($A387:$BI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row>
    <row r="388" spans="1:61" x14ac:dyDescent="0.3">
      <c r="A388" s="19" t="s">
        <v>69</v>
      </c>
      <c r="B388" s="4" t="s">
        <v>247</v>
      </c>
      <c r="C388" s="4" t="s">
        <v>291</v>
      </c>
      <c r="D388" s="3" t="str">
        <f t="shared" ca="1" si="26"/>
        <v/>
      </c>
      <c r="G388" s="5" t="s">
        <v>1</v>
      </c>
      <c r="H388" s="5" t="s">
        <v>1</v>
      </c>
      <c r="I388" s="5" t="s">
        <v>1</v>
      </c>
      <c r="J388" s="5" t="s">
        <v>1</v>
      </c>
      <c r="K388" s="5" t="s">
        <v>1</v>
      </c>
      <c r="L388" s="5" t="s">
        <v>1</v>
      </c>
      <c r="M388" s="5" t="s">
        <v>1</v>
      </c>
      <c r="O388" s="6" t="s">
        <v>1</v>
      </c>
      <c r="P388" s="6" t="s">
        <v>1</v>
      </c>
      <c r="Q388" s="6" t="s">
        <v>1</v>
      </c>
      <c r="R388" s="6" t="s">
        <v>1</v>
      </c>
      <c r="U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7"/>
        <v/>
      </c>
      <c r="AN388" s="73" t="str">
        <f>IF(OR(E388="",VLOOKUP(E$1,Services!$A$1:$B$19,2,0)="Exclude"),"",IF($D388=1,IF(OR(price_limit="",price_limit="No Limit"),IF(E388="Yes",1,2),IF(SUMIFS(WhatIf!$G:$G,WhatIf!$A:$A,E$1,WhatIf!$B:$B,E388)&lt;=price_limit,IF(E388="Yes",1,2),"")),""))</f>
        <v/>
      </c>
      <c r="AO388" s="73" t="str">
        <f>IF(OR(F388="",VLOOKUP(F$1,Services!$A$1:$B$19,2,0)="Exclude"),"",IF($D388=1,IF(OR(price_limit="",price_limit="No Limit"),IF(F388="Yes",1,2),IF(SUMIFS(WhatIf!$G:$G,WhatIf!$A:$A,F$1,WhatIf!$B:$B,F388)&lt;=price_limit,IF(F388="Yes",1,2),"")),""))</f>
        <v/>
      </c>
      <c r="AP388" s="73" t="str">
        <f ca="1">IF(OR(G388="",VLOOKUP(G$1,Services!$A$1:$B$19,2,0)="Exclude"),"",IF($D388=1,IF(OR(price_limit="",price_limit="No Limit"),IF(G388="Yes",1,2),IF(SUMIFS(WhatIf!$G:$G,WhatIf!$A:$A,G$1,WhatIf!$B:$B,G388)&lt;=price_limit,IF(G388="Yes",1,2),"")),""))</f>
        <v/>
      </c>
      <c r="AQ388" s="73" t="str">
        <f ca="1">IF(OR(H388="",VLOOKUP(H$1,Services!$A$1:$B$19,2,0)="Exclude"),"",IF($D388=1,IF(OR(price_limit="",price_limit="No Limit"),IF(H388="Yes",1,2),IF(SUMIFS(WhatIf!$G:$G,WhatIf!$A:$A,H$1,WhatIf!$B:$B,H388)&lt;=price_limit,IF(H388="Yes",1,2),"")),""))</f>
        <v/>
      </c>
      <c r="AR388" s="73" t="str">
        <f ca="1">IF(OR(I388="",VLOOKUP(I$1,Services!$A$1:$B$19,2,0)="Exclude"),"",IF($D388=1,IF(OR(price_limit="",price_limit="No Limit"),IF(I388="Yes",1,2),IF(SUMIFS(WhatIf!$G:$G,WhatIf!$A:$A,I$1,WhatIf!$B:$B,I388)&lt;=price_limit,IF(I388="Yes",1,2),"")),""))</f>
        <v/>
      </c>
      <c r="AS388" s="73" t="str">
        <f ca="1">IF(OR(J388="",VLOOKUP(J$1,Services!$A$1:$B$19,2,0)="Exclude"),"",IF($D388=1,IF(OR(price_limit="",price_limit="No Limit"),IF(J388="Yes",1,2),IF(SUMIFS(WhatIf!$G:$G,WhatIf!$A:$A,J$1,WhatIf!$B:$B,J388)&lt;=price_limit,IF(J388="Yes",1,2),"")),""))</f>
        <v/>
      </c>
      <c r="AT388" s="73" t="str">
        <f ca="1">IF(OR(K388="",VLOOKUP(K$1,Services!$A$1:$B$19,2,0)="Exclude"),"",IF($D388=1,IF(OR(price_limit="",price_limit="No Limit"),IF(K388="Yes",1,2),IF(SUMIFS(WhatIf!$G:$G,WhatIf!$A:$A,K$1,WhatIf!$B:$B,K388)&lt;=price_limit,IF(K388="Yes",1,2),"")),""))</f>
        <v/>
      </c>
      <c r="AU388" s="73" t="str">
        <f ca="1">IF(OR(L388="",VLOOKUP(L$1,Services!$A$1:$B$19,2,0)="Exclude"),"",IF($D388=1,IF(OR(price_limit="",price_limit="No Limit"),IF(L388="Yes",1,2),IF(SUMIFS(WhatIf!$G:$G,WhatIf!$A:$A,L$1,WhatIf!$B:$B,L388)&lt;=price_limit,IF(L388="Yes",1,2),"")),""))</f>
        <v/>
      </c>
      <c r="AV388" s="73" t="str">
        <f ca="1">IF(OR(M388="",VLOOKUP(M$1,Services!$A$1:$B$19,2,0)="Exclude"),"",IF($D388=1,IF(OR(price_limit="",price_limit="No Limit"),IF(M388="Yes",1,2),IF(SUMIFS(WhatIf!$G:$G,WhatIf!$A:$A,M$1,WhatIf!$B:$B,M388)&lt;=price_limit,IF(M388="Yes",1,2),"")),""))</f>
        <v/>
      </c>
      <c r="AW388" s="73" t="str">
        <f>IF(OR(N388="",VLOOKUP(N$1,Services!$A$1:$B$19,2,0)="Exclude"),"",IF($D388=1,IF(OR(price_limit="",price_limit="No Limit"),IF(N388="Yes",1,2),IF(SUMIFS(WhatIf!$G:$G,WhatIf!$A:$A,N$1,WhatIf!$B:$B,N388)&lt;=price_limit,IF(N388="Yes",1,2),"")),""))</f>
        <v/>
      </c>
      <c r="AX388" s="73" t="str">
        <f ca="1">IF(OR(O388="",VLOOKUP(O$1,Services!$A$1:$B$19,2,0)="Exclude"),"",IF($D388=1,IF(OR(price_limit="",price_limit="No Limit"),IF(O388="Yes",1,2),IF(SUMIFS(WhatIf!$G:$G,WhatIf!$A:$A,O$1,WhatIf!$B:$B,O388)&lt;=price_limit,IF(O388="Yes",1,2),"")),""))</f>
        <v/>
      </c>
      <c r="AY388" s="73" t="str">
        <f ca="1">IF(OR(P388="",VLOOKUP(P$1,Services!$A$1:$B$19,2,0)="Exclude"),"",IF($D388=1,IF(OR(price_limit="",price_limit="No Limit"),IF(P388="Yes",1,2),IF(SUMIFS(WhatIf!$G:$G,WhatIf!$A:$A,P$1,WhatIf!$B:$B,P388)&lt;=price_limit,IF(P388="Yes",1,2),"")),""))</f>
        <v/>
      </c>
      <c r="AZ388" s="73" t="str">
        <f ca="1">IF(OR(Q388="",VLOOKUP(Q$1,Services!$A$1:$B$19,2,0)="Exclude"),"",IF($D388=1,IF(OR(price_limit="",price_limit="No Limit"),IF(Q388="Yes",1,2),IF(SUMIFS(WhatIf!$G:$G,WhatIf!$A:$A,Q$1,WhatIf!$B:$B,Q388)&lt;=price_limit,IF(Q388="Yes",1,2),"")),""))</f>
        <v/>
      </c>
      <c r="BA388" s="73" t="str">
        <f ca="1">IF(OR(R388="",VLOOKUP(R$1,Services!$A$1:$B$19,2,0)="Exclude"),"",IF($D388=1,IF(OR(price_limit="",price_limit="No Limit"),IF(R388="Yes",1,2),IF(SUMIFS(WhatIf!$G:$G,WhatIf!$A:$A,R$1,WhatIf!$B:$B,R388)&lt;=price_limit,IF(R388="Yes",1,2),"")),""))</f>
        <v/>
      </c>
      <c r="BB388" s="73" t="str">
        <f>IF(OR(S388="",VLOOKUP(S$1,Services!$A$1:$B$19,2,0)="Exclude"),"",IF($D388=1,IF(OR(price_limit="",price_limit="No Limit"),IF(S388="Yes",1,2),IF(SUMIFS(WhatIf!$G:$G,WhatIf!$A:$A,S$1,WhatIf!$B:$B,S388)&lt;=price_limit,IF(S388="Yes",1,2),"")),""))</f>
        <v/>
      </c>
      <c r="BC388" s="73" t="str">
        <f>IF(OR(T388="",VLOOKUP(T$1,Services!$A$1:$B$19,2,0)="Exclude"),"",IF($D388=1,IF(OR(price_limit="",price_limit="No Limit"),IF(T388="Yes",1,2),IF(SUMIFS(WhatIf!$G:$G,WhatIf!$A:$A,T$1,WhatIf!$B:$B,T388)&lt;=price_limit,IF(T388="Yes",1,2),"")),""))</f>
        <v/>
      </c>
      <c r="BD388" s="73" t="str">
        <f ca="1">IF(OR(U388="",VLOOKUP(U$1,Services!$A$1:$B$19,2,0)="Exclude"),"",IF($D388=1,IF(OR(price_limit="",price_limit="No Limit"),IF(U388="Yes",1,2),IF(SUMIFS(WhatIf!$G:$G,WhatIf!$A:$A,U$1,WhatIf!$B:$B,U388)&lt;=price_limit,IF(U388="Yes",1,2),"")),""))</f>
        <v/>
      </c>
      <c r="BE388" s="3">
        <f t="shared" si="28"/>
        <v>0</v>
      </c>
      <c r="BF388" s="3">
        <f t="shared" si="29"/>
        <v>0</v>
      </c>
      <c r="BG388" s="3">
        <f>IF(MID(highlight_pick,1,1)="#",IF(INDEX(Analysis!$C$7:$E$7,1,VALUE(MID(highlight_pick,2,1)))&lt;&gt;"",IF(INDEX($A388:$BI388,1,MATCH(INDEX(Analysis!$C$7:$E$7,1,VALUE(MID(highlight_pick,2,1))),$1:$1,0))="",0,IF(INDEX($A388:$BI388,1,MATCH(INDEX(Analysis!$C$7:$E$7,1,VALUE(MID(highlight_pick,2,1))),$1:$1,0))="Yes",1,IF(ISNUMBER(SEARCH(INDEX($A388:$BI388,1,MATCH(INDEX(Analysis!$C$7:$E$7,1,VALUE(MID(highlight_pick,2,1))),$1:$1,0)),INDEX(Analysis!$C$9:$E$9,1,VALUE(MID(highlight_pick,2,1))))),2,0))),0),0)</f>
        <v>0</v>
      </c>
      <c r="BH388" s="3">
        <f>IF(MID(highlight_pick,1,1)="#",IF(INDEX(Analysis!$C$10:$E$10,1,VALUE(MID(highlight_pick,2,1)))&lt;&gt;"",IF(INDEX($A388:$BI388,1,MATCH(INDEX(Analysis!$C$10:$E$10,1,VALUE(MID(highlight_pick,2,1))),$1:$1,0))="",0,IF(INDEX($A388:$BI388,1,MATCH(INDEX(Analysis!$C$10:$E$10,1,VALUE(MID(highlight_pick,2,1))),$1:$1,0))="Yes",1,IF(ISNUMBER(SEARCH(INDEX($A388:$BI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row>
    <row r="389" spans="1:61" ht="24.9" x14ac:dyDescent="0.3">
      <c r="A389" s="19" t="s">
        <v>570</v>
      </c>
      <c r="C389" s="4" t="s">
        <v>482</v>
      </c>
      <c r="D389" s="3" t="str">
        <f t="shared" ca="1" si="26"/>
        <v/>
      </c>
      <c r="F389" s="5" t="s">
        <v>559</v>
      </c>
      <c r="G389" s="5" t="s">
        <v>559</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7"/>
        <v/>
      </c>
      <c r="AN389" s="73" t="str">
        <f>IF(OR(E389="",VLOOKUP(E$1,Services!$A$1:$B$19,2,0)="Exclude"),"",IF($D389=1,IF(OR(price_limit="",price_limit="No Limit"),IF(E389="Yes",1,2),IF(SUMIFS(WhatIf!$G:$G,WhatIf!$A:$A,E$1,WhatIf!$B:$B,E389)&lt;=price_limit,IF(E389="Yes",1,2),"")),""))</f>
        <v/>
      </c>
      <c r="AO389" s="73" t="str">
        <f ca="1">IF(OR(F389="",VLOOKUP(F$1,Services!$A$1:$B$19,2,0)="Exclude"),"",IF($D389=1,IF(OR(price_limit="",price_limit="No Limit"),IF(F389="Yes",1,2),IF(SUMIFS(WhatIf!$G:$G,WhatIf!$A:$A,F$1,WhatIf!$B:$B,F389)&lt;=price_limit,IF(F389="Yes",1,2),"")),""))</f>
        <v/>
      </c>
      <c r="AP389" s="73" t="str">
        <f ca="1">IF(OR(G389="",VLOOKUP(G$1,Services!$A$1:$B$19,2,0)="Exclude"),"",IF($D389=1,IF(OR(price_limit="",price_limit="No Limit"),IF(G389="Yes",1,2),IF(SUMIFS(WhatIf!$G:$G,WhatIf!$A:$A,G$1,WhatIf!$B:$B,G389)&lt;=price_limit,IF(G389="Yes",1,2),"")),""))</f>
        <v/>
      </c>
      <c r="AQ389" s="73" t="str">
        <f>IF(OR(H389="",VLOOKUP(H$1,Services!$A$1:$B$19,2,0)="Exclude"),"",IF($D389=1,IF(OR(price_limit="",price_limit="No Limit"),IF(H389="Yes",1,2),IF(SUMIFS(WhatIf!$G:$G,WhatIf!$A:$A,H$1,WhatIf!$B:$B,H389)&lt;=price_limit,IF(H389="Yes",1,2),"")),""))</f>
        <v/>
      </c>
      <c r="AR389" s="73" t="str">
        <f>IF(OR(I389="",VLOOKUP(I$1,Services!$A$1:$B$19,2,0)="Exclude"),"",IF($D389=1,IF(OR(price_limit="",price_limit="No Limit"),IF(I389="Yes",1,2),IF(SUMIFS(WhatIf!$G:$G,WhatIf!$A:$A,I$1,WhatIf!$B:$B,I389)&lt;=price_limit,IF(I389="Yes",1,2),"")),""))</f>
        <v/>
      </c>
      <c r="AS389" s="73" t="str">
        <f>IF(OR(J389="",VLOOKUP(J$1,Services!$A$1:$B$19,2,0)="Exclude"),"",IF($D389=1,IF(OR(price_limit="",price_limit="No Limit"),IF(J389="Yes",1,2),IF(SUMIFS(WhatIf!$G:$G,WhatIf!$A:$A,J$1,WhatIf!$B:$B,J389)&lt;=price_limit,IF(J389="Yes",1,2),"")),""))</f>
        <v/>
      </c>
      <c r="AT389" s="73" t="str">
        <f>IF(OR(K389="",VLOOKUP(K$1,Services!$A$1:$B$19,2,0)="Exclude"),"",IF($D389=1,IF(OR(price_limit="",price_limit="No Limit"),IF(K389="Yes",1,2),IF(SUMIFS(WhatIf!$G:$G,WhatIf!$A:$A,K$1,WhatIf!$B:$B,K389)&lt;=price_limit,IF(K389="Yes",1,2),"")),""))</f>
        <v/>
      </c>
      <c r="AU389" s="73" t="str">
        <f>IF(OR(L389="",VLOOKUP(L$1,Services!$A$1:$B$19,2,0)="Exclude"),"",IF($D389=1,IF(OR(price_limit="",price_limit="No Limit"),IF(L389="Yes",1,2),IF(SUMIFS(WhatIf!$G:$G,WhatIf!$A:$A,L$1,WhatIf!$B:$B,L389)&lt;=price_limit,IF(L389="Yes",1,2),"")),""))</f>
        <v/>
      </c>
      <c r="AV389" s="73" t="str">
        <f>IF(OR(M389="",VLOOKUP(M$1,Services!$A$1:$B$19,2,0)="Exclude"),"",IF($D389=1,IF(OR(price_limit="",price_limit="No Limit"),IF(M389="Yes",1,2),IF(SUMIFS(WhatIf!$G:$G,WhatIf!$A:$A,M$1,WhatIf!$B:$B,M389)&lt;=price_limit,IF(M389="Yes",1,2),"")),""))</f>
        <v/>
      </c>
      <c r="AW389" s="73" t="str">
        <f>IF(OR(N389="",VLOOKUP(N$1,Services!$A$1:$B$19,2,0)="Exclude"),"",IF($D389=1,IF(OR(price_limit="",price_limit="No Limit"),IF(N389="Yes",1,2),IF(SUMIFS(WhatIf!$G:$G,WhatIf!$A:$A,N$1,WhatIf!$B:$B,N389)&lt;=price_limit,IF(N389="Yes",1,2),"")),""))</f>
        <v/>
      </c>
      <c r="AX389" s="73" t="str">
        <f>IF(OR(O389="",VLOOKUP(O$1,Services!$A$1:$B$19,2,0)="Exclude"),"",IF($D389=1,IF(OR(price_limit="",price_limit="No Limit"),IF(O389="Yes",1,2),IF(SUMIFS(WhatIf!$G:$G,WhatIf!$A:$A,O$1,WhatIf!$B:$B,O389)&lt;=price_limit,IF(O389="Yes",1,2),"")),""))</f>
        <v/>
      </c>
      <c r="AY389" s="73" t="str">
        <f>IF(OR(P389="",VLOOKUP(P$1,Services!$A$1:$B$19,2,0)="Exclude"),"",IF($D389=1,IF(OR(price_limit="",price_limit="No Limit"),IF(P389="Yes",1,2),IF(SUMIFS(WhatIf!$G:$G,WhatIf!$A:$A,P$1,WhatIf!$B:$B,P389)&lt;=price_limit,IF(P389="Yes",1,2),"")),""))</f>
        <v/>
      </c>
      <c r="AZ389" s="73" t="str">
        <f>IF(OR(Q389="",VLOOKUP(Q$1,Services!$A$1:$B$19,2,0)="Exclude"),"",IF($D389=1,IF(OR(price_limit="",price_limit="No Limit"),IF(Q389="Yes",1,2),IF(SUMIFS(WhatIf!$G:$G,WhatIf!$A:$A,Q$1,WhatIf!$B:$B,Q389)&lt;=price_limit,IF(Q389="Yes",1,2),"")),""))</f>
        <v/>
      </c>
      <c r="BA389" s="73" t="str">
        <f>IF(OR(R389="",VLOOKUP(R$1,Services!$A$1:$B$19,2,0)="Exclude"),"",IF($D389=1,IF(OR(price_limit="",price_limit="No Limit"),IF(R389="Yes",1,2),IF(SUMIFS(WhatIf!$G:$G,WhatIf!$A:$A,R$1,WhatIf!$B:$B,R389)&lt;=price_limit,IF(R389="Yes",1,2),"")),""))</f>
        <v/>
      </c>
      <c r="BB389" s="73" t="str">
        <f>IF(OR(S389="",VLOOKUP(S$1,Services!$A$1:$B$19,2,0)="Exclude"),"",IF($D389=1,IF(OR(price_limit="",price_limit="No Limit"),IF(S389="Yes",1,2),IF(SUMIFS(WhatIf!$G:$G,WhatIf!$A:$A,S$1,WhatIf!$B:$B,S389)&lt;=price_limit,IF(S389="Yes",1,2),"")),""))</f>
        <v/>
      </c>
      <c r="BC389" s="73" t="str">
        <f>IF(OR(T389="",VLOOKUP(T$1,Services!$A$1:$B$19,2,0)="Exclude"),"",IF($D389=1,IF(OR(price_limit="",price_limit="No Limit"),IF(T389="Yes",1,2),IF(SUMIFS(WhatIf!$G:$G,WhatIf!$A:$A,T$1,WhatIf!$B:$B,T389)&lt;=price_limit,IF(T389="Yes",1,2),"")),""))</f>
        <v/>
      </c>
      <c r="BD389" s="73" t="str">
        <f>IF(OR(U389="",VLOOKUP(U$1,Services!$A$1:$B$19,2,0)="Exclude"),"",IF($D389=1,IF(OR(price_limit="",price_limit="No Limit"),IF(U389="Yes",1,2),IF(SUMIFS(WhatIf!$G:$G,WhatIf!$A:$A,U$1,WhatIf!$B:$B,U389)&lt;=price_limit,IF(U389="Yes",1,2),"")),""))</f>
        <v/>
      </c>
      <c r="BE389" s="3">
        <f t="shared" si="28"/>
        <v>0</v>
      </c>
      <c r="BF389" s="3">
        <f t="shared" si="29"/>
        <v>0</v>
      </c>
      <c r="BG389" s="3">
        <f>IF(MID(highlight_pick,1,1)="#",IF(INDEX(Analysis!$C$7:$E$7,1,VALUE(MID(highlight_pick,2,1)))&lt;&gt;"",IF(INDEX($A389:$BI389,1,MATCH(INDEX(Analysis!$C$7:$E$7,1,VALUE(MID(highlight_pick,2,1))),$1:$1,0))="",0,IF(INDEX($A389:$BI389,1,MATCH(INDEX(Analysis!$C$7:$E$7,1,VALUE(MID(highlight_pick,2,1))),$1:$1,0))="Yes",1,IF(ISNUMBER(SEARCH(INDEX($A389:$BI389,1,MATCH(INDEX(Analysis!$C$7:$E$7,1,VALUE(MID(highlight_pick,2,1))),$1:$1,0)),INDEX(Analysis!$C$9:$E$9,1,VALUE(MID(highlight_pick,2,1))))),2,0))),0),0)</f>
        <v>0</v>
      </c>
      <c r="BH389" s="3">
        <f>IF(MID(highlight_pick,1,1)="#",IF(INDEX(Analysis!$C$10:$E$10,1,VALUE(MID(highlight_pick,2,1)))&lt;&gt;"",IF(INDEX($A389:$BI389,1,MATCH(INDEX(Analysis!$C$10:$E$10,1,VALUE(MID(highlight_pick,2,1))),$1:$1,0))="",0,IF(INDEX($A389:$BI389,1,MATCH(INDEX(Analysis!$C$10:$E$10,1,VALUE(MID(highlight_pick,2,1))),$1:$1,0))="Yes",1,IF(ISNUMBER(SEARCH(INDEX($A389:$BI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row>
    <row r="390" spans="1:61" x14ac:dyDescent="0.3">
      <c r="A390" s="19" t="s">
        <v>159</v>
      </c>
      <c r="B390" s="4" t="s">
        <v>247</v>
      </c>
      <c r="C390" s="4" t="s">
        <v>205</v>
      </c>
      <c r="D390" s="3" t="str">
        <f t="shared" ca="1" si="26"/>
        <v/>
      </c>
      <c r="E390" s="5" t="s">
        <v>1</v>
      </c>
      <c r="O390" s="6" t="s">
        <v>1</v>
      </c>
      <c r="P390" s="6"/>
      <c r="Q390" s="6" t="s">
        <v>317</v>
      </c>
      <c r="R390" s="6"/>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7"/>
        <v/>
      </c>
      <c r="AN390" s="73" t="str">
        <f ca="1">IF(OR(E390="",VLOOKUP(E$1,Services!$A$1:$B$19,2,0)="Exclude"),"",IF($D390=1,IF(OR(price_limit="",price_limit="No Limit"),IF(E390="Yes",1,2),IF(SUMIFS(WhatIf!$G:$G,WhatIf!$A:$A,E$1,WhatIf!$B:$B,E390)&lt;=price_limit,IF(E390="Yes",1,2),"")),""))</f>
        <v/>
      </c>
      <c r="AO390" s="73" t="str">
        <f>IF(OR(F390="",VLOOKUP(F$1,Services!$A$1:$B$19,2,0)="Exclude"),"",IF($D390=1,IF(OR(price_limit="",price_limit="No Limit"),IF(F390="Yes",1,2),IF(SUMIFS(WhatIf!$G:$G,WhatIf!$A:$A,F$1,WhatIf!$B:$B,F390)&lt;=price_limit,IF(F390="Yes",1,2),"")),""))</f>
        <v/>
      </c>
      <c r="AP390" s="73" t="str">
        <f>IF(OR(G390="",VLOOKUP(G$1,Services!$A$1:$B$19,2,0)="Exclude"),"",IF($D390=1,IF(OR(price_limit="",price_limit="No Limit"),IF(G390="Yes",1,2),IF(SUMIFS(WhatIf!$G:$G,WhatIf!$A:$A,G$1,WhatIf!$B:$B,G390)&lt;=price_limit,IF(G390="Yes",1,2),"")),""))</f>
        <v/>
      </c>
      <c r="AQ390" s="73" t="str">
        <f>IF(OR(H390="",VLOOKUP(H$1,Services!$A$1:$B$19,2,0)="Exclude"),"",IF($D390=1,IF(OR(price_limit="",price_limit="No Limit"),IF(H390="Yes",1,2),IF(SUMIFS(WhatIf!$G:$G,WhatIf!$A:$A,H$1,WhatIf!$B:$B,H390)&lt;=price_limit,IF(H390="Yes",1,2),"")),""))</f>
        <v/>
      </c>
      <c r="AR390" s="73" t="str">
        <f>IF(OR(I390="",VLOOKUP(I$1,Services!$A$1:$B$19,2,0)="Exclude"),"",IF($D390=1,IF(OR(price_limit="",price_limit="No Limit"),IF(I390="Yes",1,2),IF(SUMIFS(WhatIf!$G:$G,WhatIf!$A:$A,I$1,WhatIf!$B:$B,I390)&lt;=price_limit,IF(I390="Yes",1,2),"")),""))</f>
        <v/>
      </c>
      <c r="AS390" s="73" t="str">
        <f>IF(OR(J390="",VLOOKUP(J$1,Services!$A$1:$B$19,2,0)="Exclude"),"",IF($D390=1,IF(OR(price_limit="",price_limit="No Limit"),IF(J390="Yes",1,2),IF(SUMIFS(WhatIf!$G:$G,WhatIf!$A:$A,J$1,WhatIf!$B:$B,J390)&lt;=price_limit,IF(J390="Yes",1,2),"")),""))</f>
        <v/>
      </c>
      <c r="AT390" s="73" t="str">
        <f>IF(OR(K390="",VLOOKUP(K$1,Services!$A$1:$B$19,2,0)="Exclude"),"",IF($D390=1,IF(OR(price_limit="",price_limit="No Limit"),IF(K390="Yes",1,2),IF(SUMIFS(WhatIf!$G:$G,WhatIf!$A:$A,K$1,WhatIf!$B:$B,K390)&lt;=price_limit,IF(K390="Yes",1,2),"")),""))</f>
        <v/>
      </c>
      <c r="AU390" s="73" t="str">
        <f>IF(OR(L390="",VLOOKUP(L$1,Services!$A$1:$B$19,2,0)="Exclude"),"",IF($D390=1,IF(OR(price_limit="",price_limit="No Limit"),IF(L390="Yes",1,2),IF(SUMIFS(WhatIf!$G:$G,WhatIf!$A:$A,L$1,WhatIf!$B:$B,L390)&lt;=price_limit,IF(L390="Yes",1,2),"")),""))</f>
        <v/>
      </c>
      <c r="AV390" s="73" t="str">
        <f>IF(OR(M390="",VLOOKUP(M$1,Services!$A$1:$B$19,2,0)="Exclude"),"",IF($D390=1,IF(OR(price_limit="",price_limit="No Limit"),IF(M390="Yes",1,2),IF(SUMIFS(WhatIf!$G:$G,WhatIf!$A:$A,M$1,WhatIf!$B:$B,M390)&lt;=price_limit,IF(M390="Yes",1,2),"")),""))</f>
        <v/>
      </c>
      <c r="AW390" s="73" t="str">
        <f>IF(OR(N390="",VLOOKUP(N$1,Services!$A$1:$B$19,2,0)="Exclude"),"",IF($D390=1,IF(OR(price_limit="",price_limit="No Limit"),IF(N390="Yes",1,2),IF(SUMIFS(WhatIf!$G:$G,WhatIf!$A:$A,N$1,WhatIf!$B:$B,N390)&lt;=price_limit,IF(N390="Yes",1,2),"")),""))</f>
        <v/>
      </c>
      <c r="AX390" s="73" t="str">
        <f ca="1">IF(OR(O390="",VLOOKUP(O$1,Services!$A$1:$B$19,2,0)="Exclude"),"",IF($D390=1,IF(OR(price_limit="",price_limit="No Limit"),IF(O390="Yes",1,2),IF(SUMIFS(WhatIf!$G:$G,WhatIf!$A:$A,O$1,WhatIf!$B:$B,O390)&lt;=price_limit,IF(O390="Yes",1,2),"")),""))</f>
        <v/>
      </c>
      <c r="AY390" s="73" t="str">
        <f>IF(OR(P390="",VLOOKUP(P$1,Services!$A$1:$B$19,2,0)="Exclude"),"",IF($D390=1,IF(OR(price_limit="",price_limit="No Limit"),IF(P390="Yes",1,2),IF(SUMIFS(WhatIf!$G:$G,WhatIf!$A:$A,P$1,WhatIf!$B:$B,P390)&lt;=price_limit,IF(P390="Yes",1,2),"")),""))</f>
        <v/>
      </c>
      <c r="AZ390" s="73" t="str">
        <f ca="1">IF(OR(Q390="",VLOOKUP(Q$1,Services!$A$1:$B$19,2,0)="Exclude"),"",IF($D390=1,IF(OR(price_limit="",price_limit="No Limit"),IF(Q390="Yes",1,2),IF(SUMIFS(WhatIf!$G:$G,WhatIf!$A:$A,Q$1,WhatIf!$B:$B,Q390)&lt;=price_limit,IF(Q390="Yes",1,2),"")),""))</f>
        <v/>
      </c>
      <c r="BA390" s="73" t="str">
        <f>IF(OR(R390="",VLOOKUP(R$1,Services!$A$1:$B$19,2,0)="Exclude"),"",IF($D390=1,IF(OR(price_limit="",price_limit="No Limit"),IF(R390="Yes",1,2),IF(SUMIFS(WhatIf!$G:$G,WhatIf!$A:$A,R$1,WhatIf!$B:$B,R390)&lt;=price_limit,IF(R390="Yes",1,2),"")),""))</f>
        <v/>
      </c>
      <c r="BB390" s="73" t="str">
        <f>IF(OR(S390="",VLOOKUP(S$1,Services!$A$1:$B$19,2,0)="Exclude"),"",IF($D390=1,IF(OR(price_limit="",price_limit="No Limit"),IF(S390="Yes",1,2),IF(SUMIFS(WhatIf!$G:$G,WhatIf!$A:$A,S$1,WhatIf!$B:$B,S390)&lt;=price_limit,IF(S390="Yes",1,2),"")),""))</f>
        <v/>
      </c>
      <c r="BC390" s="73" t="str">
        <f>IF(OR(T390="",VLOOKUP(T$1,Services!$A$1:$B$19,2,0)="Exclude"),"",IF($D390=1,IF(OR(price_limit="",price_limit="No Limit"),IF(T390="Yes",1,2),IF(SUMIFS(WhatIf!$G:$G,WhatIf!$A:$A,T$1,WhatIf!$B:$B,T390)&lt;=price_limit,IF(T390="Yes",1,2),"")),""))</f>
        <v/>
      </c>
      <c r="BD390" s="73" t="str">
        <f>IF(OR(U390="",VLOOKUP(U$1,Services!$A$1:$B$19,2,0)="Exclude"),"",IF($D390=1,IF(OR(price_limit="",price_limit="No Limit"),IF(U390="Yes",1,2),IF(SUMIFS(WhatIf!$G:$G,WhatIf!$A:$A,U$1,WhatIf!$B:$B,U390)&lt;=price_limit,IF(U390="Yes",1,2),"")),""))</f>
        <v/>
      </c>
      <c r="BE390" s="3">
        <f t="shared" si="28"/>
        <v>0</v>
      </c>
      <c r="BF390" s="3">
        <f t="shared" si="29"/>
        <v>0</v>
      </c>
      <c r="BG390" s="3">
        <f>IF(MID(highlight_pick,1,1)="#",IF(INDEX(Analysis!$C$7:$E$7,1,VALUE(MID(highlight_pick,2,1)))&lt;&gt;"",IF(INDEX($A390:$BI390,1,MATCH(INDEX(Analysis!$C$7:$E$7,1,VALUE(MID(highlight_pick,2,1))),$1:$1,0))="",0,IF(INDEX($A390:$BI390,1,MATCH(INDEX(Analysis!$C$7:$E$7,1,VALUE(MID(highlight_pick,2,1))),$1:$1,0))="Yes",1,IF(ISNUMBER(SEARCH(INDEX($A390:$BI390,1,MATCH(INDEX(Analysis!$C$7:$E$7,1,VALUE(MID(highlight_pick,2,1))),$1:$1,0)),INDEX(Analysis!$C$9:$E$9,1,VALUE(MID(highlight_pick,2,1))))),2,0))),0),0)</f>
        <v>0</v>
      </c>
      <c r="BH390" s="3">
        <f>IF(MID(highlight_pick,1,1)="#",IF(INDEX(Analysis!$C$10:$E$10,1,VALUE(MID(highlight_pick,2,1)))&lt;&gt;"",IF(INDEX($A390:$BI390,1,MATCH(INDEX(Analysis!$C$10:$E$10,1,VALUE(MID(highlight_pick,2,1))),$1:$1,0))="",0,IF(INDEX($A390:$BI390,1,MATCH(INDEX(Analysis!$C$10:$E$10,1,VALUE(MID(highlight_pick,2,1))),$1:$1,0))="Yes",1,IF(ISNUMBER(SEARCH(INDEX($A390:$BI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row>
    <row r="391" spans="1:61" x14ac:dyDescent="0.3">
      <c r="A391" s="19" t="s">
        <v>70</v>
      </c>
      <c r="B391" s="4" t="s">
        <v>247</v>
      </c>
      <c r="C391" s="4" t="s">
        <v>291</v>
      </c>
      <c r="D391" s="3" t="str">
        <f t="shared" ca="1" si="26"/>
        <v/>
      </c>
      <c r="F391" s="5" t="s">
        <v>1</v>
      </c>
      <c r="G391" s="5" t="s">
        <v>1</v>
      </c>
      <c r="H391" s="5" t="s">
        <v>1</v>
      </c>
      <c r="I391" s="5" t="s">
        <v>1</v>
      </c>
      <c r="J391" s="5" t="s">
        <v>1</v>
      </c>
      <c r="K391" s="5" t="s">
        <v>1</v>
      </c>
      <c r="L391" s="5" t="s">
        <v>1</v>
      </c>
      <c r="M391" s="5" t="s">
        <v>1</v>
      </c>
      <c r="N391" s="5" t="s">
        <v>1</v>
      </c>
      <c r="O391" s="6" t="s">
        <v>1</v>
      </c>
      <c r="P391" s="6" t="s">
        <v>1</v>
      </c>
      <c r="Q391" s="6" t="s">
        <v>1</v>
      </c>
      <c r="R391" s="6" t="s">
        <v>1</v>
      </c>
      <c r="S391" s="5" t="s">
        <v>1</v>
      </c>
      <c r="U391" s="5" t="s">
        <v>1</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7"/>
        <v/>
      </c>
      <c r="AN391" s="73" t="str">
        <f>IF(OR(E391="",VLOOKUP(E$1,Services!$A$1:$B$19,2,0)="Exclude"),"",IF($D391=1,IF(OR(price_limit="",price_limit="No Limit"),IF(E391="Yes",1,2),IF(SUMIFS(WhatIf!$G:$G,WhatIf!$A:$A,E$1,WhatIf!$B:$B,E391)&lt;=price_limit,IF(E391="Yes",1,2),"")),""))</f>
        <v/>
      </c>
      <c r="AO391" s="73" t="str">
        <f ca="1">IF(OR(F391="",VLOOKUP(F$1,Services!$A$1:$B$19,2,0)="Exclude"),"",IF($D391=1,IF(OR(price_limit="",price_limit="No Limit"),IF(F391="Yes",1,2),IF(SUMIFS(WhatIf!$G:$G,WhatIf!$A:$A,F$1,WhatIf!$B:$B,F391)&lt;=price_limit,IF(F391="Yes",1,2),"")),""))</f>
        <v/>
      </c>
      <c r="AP391" s="73" t="str">
        <f ca="1">IF(OR(G391="",VLOOKUP(G$1,Services!$A$1:$B$19,2,0)="Exclude"),"",IF($D391=1,IF(OR(price_limit="",price_limit="No Limit"),IF(G391="Yes",1,2),IF(SUMIFS(WhatIf!$G:$G,WhatIf!$A:$A,G$1,WhatIf!$B:$B,G391)&lt;=price_limit,IF(G391="Yes",1,2),"")),""))</f>
        <v/>
      </c>
      <c r="AQ391" s="73" t="str">
        <f ca="1">IF(OR(H391="",VLOOKUP(H$1,Services!$A$1:$B$19,2,0)="Exclude"),"",IF($D391=1,IF(OR(price_limit="",price_limit="No Limit"),IF(H391="Yes",1,2),IF(SUMIFS(WhatIf!$G:$G,WhatIf!$A:$A,H$1,WhatIf!$B:$B,H391)&lt;=price_limit,IF(H391="Yes",1,2),"")),""))</f>
        <v/>
      </c>
      <c r="AR391" s="73" t="str">
        <f ca="1">IF(OR(I391="",VLOOKUP(I$1,Services!$A$1:$B$19,2,0)="Exclude"),"",IF($D391=1,IF(OR(price_limit="",price_limit="No Limit"),IF(I391="Yes",1,2),IF(SUMIFS(WhatIf!$G:$G,WhatIf!$A:$A,I$1,WhatIf!$B:$B,I391)&lt;=price_limit,IF(I391="Yes",1,2),"")),""))</f>
        <v/>
      </c>
      <c r="AS391" s="73" t="str">
        <f ca="1">IF(OR(J391="",VLOOKUP(J$1,Services!$A$1:$B$19,2,0)="Exclude"),"",IF($D391=1,IF(OR(price_limit="",price_limit="No Limit"),IF(J391="Yes",1,2),IF(SUMIFS(WhatIf!$G:$G,WhatIf!$A:$A,J$1,WhatIf!$B:$B,J391)&lt;=price_limit,IF(J391="Yes",1,2),"")),""))</f>
        <v/>
      </c>
      <c r="AT391" s="73" t="str">
        <f ca="1">IF(OR(K391="",VLOOKUP(K$1,Services!$A$1:$B$19,2,0)="Exclude"),"",IF($D391=1,IF(OR(price_limit="",price_limit="No Limit"),IF(K391="Yes",1,2),IF(SUMIFS(WhatIf!$G:$G,WhatIf!$A:$A,K$1,WhatIf!$B:$B,K391)&lt;=price_limit,IF(K391="Yes",1,2),"")),""))</f>
        <v/>
      </c>
      <c r="AU391" s="73" t="str">
        <f ca="1">IF(OR(L391="",VLOOKUP(L$1,Services!$A$1:$B$19,2,0)="Exclude"),"",IF($D391=1,IF(OR(price_limit="",price_limit="No Limit"),IF(L391="Yes",1,2),IF(SUMIFS(WhatIf!$G:$G,WhatIf!$A:$A,L$1,WhatIf!$B:$B,L391)&lt;=price_limit,IF(L391="Yes",1,2),"")),""))</f>
        <v/>
      </c>
      <c r="AV391" s="73" t="str">
        <f ca="1">IF(OR(M391="",VLOOKUP(M$1,Services!$A$1:$B$19,2,0)="Exclude"),"",IF($D391=1,IF(OR(price_limit="",price_limit="No Limit"),IF(M391="Yes",1,2),IF(SUMIFS(WhatIf!$G:$G,WhatIf!$A:$A,M$1,WhatIf!$B:$B,M391)&lt;=price_limit,IF(M391="Yes",1,2),"")),""))</f>
        <v/>
      </c>
      <c r="AW391" s="73" t="str">
        <f ca="1">IF(OR(N391="",VLOOKUP(N$1,Services!$A$1:$B$19,2,0)="Exclude"),"",IF($D391=1,IF(OR(price_limit="",price_limit="No Limit"),IF(N391="Yes",1,2),IF(SUMIFS(WhatIf!$G:$G,WhatIf!$A:$A,N$1,WhatIf!$B:$B,N391)&lt;=price_limit,IF(N391="Yes",1,2),"")),""))</f>
        <v/>
      </c>
      <c r="AX391" s="73" t="str">
        <f ca="1">IF(OR(O391="",VLOOKUP(O$1,Services!$A$1:$B$19,2,0)="Exclude"),"",IF($D391=1,IF(OR(price_limit="",price_limit="No Limit"),IF(O391="Yes",1,2),IF(SUMIFS(WhatIf!$G:$G,WhatIf!$A:$A,O$1,WhatIf!$B:$B,O391)&lt;=price_limit,IF(O391="Yes",1,2),"")),""))</f>
        <v/>
      </c>
      <c r="AY391" s="73" t="str">
        <f ca="1">IF(OR(P391="",VLOOKUP(P$1,Services!$A$1:$B$19,2,0)="Exclude"),"",IF($D391=1,IF(OR(price_limit="",price_limit="No Limit"),IF(P391="Yes",1,2),IF(SUMIFS(WhatIf!$G:$G,WhatIf!$A:$A,P$1,WhatIf!$B:$B,P391)&lt;=price_limit,IF(P391="Yes",1,2),"")),""))</f>
        <v/>
      </c>
      <c r="AZ391" s="73" t="str">
        <f ca="1">IF(OR(Q391="",VLOOKUP(Q$1,Services!$A$1:$B$19,2,0)="Exclude"),"",IF($D391=1,IF(OR(price_limit="",price_limit="No Limit"),IF(Q391="Yes",1,2),IF(SUMIFS(WhatIf!$G:$G,WhatIf!$A:$A,Q$1,WhatIf!$B:$B,Q391)&lt;=price_limit,IF(Q391="Yes",1,2),"")),""))</f>
        <v/>
      </c>
      <c r="BA391" s="73" t="str">
        <f ca="1">IF(OR(R391="",VLOOKUP(R$1,Services!$A$1:$B$19,2,0)="Exclude"),"",IF($D391=1,IF(OR(price_limit="",price_limit="No Limit"),IF(R391="Yes",1,2),IF(SUMIFS(WhatIf!$G:$G,WhatIf!$A:$A,R$1,WhatIf!$B:$B,R391)&lt;=price_limit,IF(R391="Yes",1,2),"")),""))</f>
        <v/>
      </c>
      <c r="BB391" s="73" t="str">
        <f ca="1">IF(OR(S391="",VLOOKUP(S$1,Services!$A$1:$B$19,2,0)="Exclude"),"",IF($D391=1,IF(OR(price_limit="",price_limit="No Limit"),IF(S391="Yes",1,2),IF(SUMIFS(WhatIf!$G:$G,WhatIf!$A:$A,S$1,WhatIf!$B:$B,S391)&lt;=price_limit,IF(S391="Yes",1,2),"")),""))</f>
        <v/>
      </c>
      <c r="BC391" s="73" t="str">
        <f>IF(OR(T391="",VLOOKUP(T$1,Services!$A$1:$B$19,2,0)="Exclude"),"",IF($D391=1,IF(OR(price_limit="",price_limit="No Limit"),IF(T391="Yes",1,2),IF(SUMIFS(WhatIf!$G:$G,WhatIf!$A:$A,T$1,WhatIf!$B:$B,T391)&lt;=price_limit,IF(T391="Yes",1,2),"")),""))</f>
        <v/>
      </c>
      <c r="BD391" s="73" t="str">
        <f ca="1">IF(OR(U391="",VLOOKUP(U$1,Services!$A$1:$B$19,2,0)="Exclude"),"",IF($D391=1,IF(OR(price_limit="",price_limit="No Limit"),IF(U391="Yes",1,2),IF(SUMIFS(WhatIf!$G:$G,WhatIf!$A:$A,U$1,WhatIf!$B:$B,U391)&lt;=price_limit,IF(U391="Yes",1,2),"")),""))</f>
        <v/>
      </c>
      <c r="BE391" s="3">
        <f t="shared" si="28"/>
        <v>0</v>
      </c>
      <c r="BF391" s="3">
        <f t="shared" si="29"/>
        <v>0</v>
      </c>
      <c r="BG391" s="3">
        <f>IF(MID(highlight_pick,1,1)="#",IF(INDEX(Analysis!$C$7:$E$7,1,VALUE(MID(highlight_pick,2,1)))&lt;&gt;"",IF(INDEX($A391:$BI391,1,MATCH(INDEX(Analysis!$C$7:$E$7,1,VALUE(MID(highlight_pick,2,1))),$1:$1,0))="",0,IF(INDEX($A391:$BI391,1,MATCH(INDEX(Analysis!$C$7:$E$7,1,VALUE(MID(highlight_pick,2,1))),$1:$1,0))="Yes",1,IF(ISNUMBER(SEARCH(INDEX($A391:$BI391,1,MATCH(INDEX(Analysis!$C$7:$E$7,1,VALUE(MID(highlight_pick,2,1))),$1:$1,0)),INDEX(Analysis!$C$9:$E$9,1,VALUE(MID(highlight_pick,2,1))))),2,0))),0),0)</f>
        <v>0</v>
      </c>
      <c r="BH391" s="3">
        <f>IF(MID(highlight_pick,1,1)="#",IF(INDEX(Analysis!$C$10:$E$10,1,VALUE(MID(highlight_pick,2,1)))&lt;&gt;"",IF(INDEX($A391:$BI391,1,MATCH(INDEX(Analysis!$C$10:$E$10,1,VALUE(MID(highlight_pick,2,1))),$1:$1,0))="",0,IF(INDEX($A391:$BI391,1,MATCH(INDEX(Analysis!$C$10:$E$10,1,VALUE(MID(highlight_pick,2,1))),$1:$1,0))="Yes",1,IF(ISNUMBER(SEARCH(INDEX($A391:$BI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row>
    <row r="392" spans="1:61" x14ac:dyDescent="0.3">
      <c r="A392" s="19" t="s">
        <v>863</v>
      </c>
      <c r="C392" s="4" t="s">
        <v>475</v>
      </c>
      <c r="D392" s="3" t="str">
        <f t="shared" ca="1" si="26"/>
        <v/>
      </c>
      <c r="R392" s="5" t="s">
        <v>856</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7"/>
        <v/>
      </c>
      <c r="AN392" s="73" t="str">
        <f>IF(OR(E392="",VLOOKUP(E$1,Services!$A$1:$B$19,2,0)="Exclude"),"",IF($D392=1,IF(OR(price_limit="",price_limit="No Limit"),IF(E392="Yes",1,2),IF(SUMIFS(WhatIf!$G:$G,WhatIf!$A:$A,E$1,WhatIf!$B:$B,E392)&lt;=price_limit,IF(E392="Yes",1,2),"")),""))</f>
        <v/>
      </c>
      <c r="AO392" s="73" t="str">
        <f>IF(OR(F392="",VLOOKUP(F$1,Services!$A$1:$B$19,2,0)="Exclude"),"",IF($D392=1,IF(OR(price_limit="",price_limit="No Limit"),IF(F392="Yes",1,2),IF(SUMIFS(WhatIf!$G:$G,WhatIf!$A:$A,F$1,WhatIf!$B:$B,F392)&lt;=price_limit,IF(F392="Yes",1,2),"")),""))</f>
        <v/>
      </c>
      <c r="AP392" s="73" t="str">
        <f>IF(OR(G392="",VLOOKUP(G$1,Services!$A$1:$B$19,2,0)="Exclude"),"",IF($D392=1,IF(OR(price_limit="",price_limit="No Limit"),IF(G392="Yes",1,2),IF(SUMIFS(WhatIf!$G:$G,WhatIf!$A:$A,G$1,WhatIf!$B:$B,G392)&lt;=price_limit,IF(G392="Yes",1,2),"")),""))</f>
        <v/>
      </c>
      <c r="AQ392" s="73" t="str">
        <f>IF(OR(H392="",VLOOKUP(H$1,Services!$A$1:$B$19,2,0)="Exclude"),"",IF($D392=1,IF(OR(price_limit="",price_limit="No Limit"),IF(H392="Yes",1,2),IF(SUMIFS(WhatIf!$G:$G,WhatIf!$A:$A,H$1,WhatIf!$B:$B,H392)&lt;=price_limit,IF(H392="Yes",1,2),"")),""))</f>
        <v/>
      </c>
      <c r="AR392" s="73" t="str">
        <f>IF(OR(I392="",VLOOKUP(I$1,Services!$A$1:$B$19,2,0)="Exclude"),"",IF($D392=1,IF(OR(price_limit="",price_limit="No Limit"),IF(I392="Yes",1,2),IF(SUMIFS(WhatIf!$G:$G,WhatIf!$A:$A,I$1,WhatIf!$B:$B,I392)&lt;=price_limit,IF(I392="Yes",1,2),"")),""))</f>
        <v/>
      </c>
      <c r="AS392" s="73" t="str">
        <f>IF(OR(J392="",VLOOKUP(J$1,Services!$A$1:$B$19,2,0)="Exclude"),"",IF($D392=1,IF(OR(price_limit="",price_limit="No Limit"),IF(J392="Yes",1,2),IF(SUMIFS(WhatIf!$G:$G,WhatIf!$A:$A,J$1,WhatIf!$B:$B,J392)&lt;=price_limit,IF(J392="Yes",1,2),"")),""))</f>
        <v/>
      </c>
      <c r="AT392" s="73" t="str">
        <f>IF(OR(K392="",VLOOKUP(K$1,Services!$A$1:$B$19,2,0)="Exclude"),"",IF($D392=1,IF(OR(price_limit="",price_limit="No Limit"),IF(K392="Yes",1,2),IF(SUMIFS(WhatIf!$G:$G,WhatIf!$A:$A,K$1,WhatIf!$B:$B,K392)&lt;=price_limit,IF(K392="Yes",1,2),"")),""))</f>
        <v/>
      </c>
      <c r="AU392" s="73" t="str">
        <f>IF(OR(L392="",VLOOKUP(L$1,Services!$A$1:$B$19,2,0)="Exclude"),"",IF($D392=1,IF(OR(price_limit="",price_limit="No Limit"),IF(L392="Yes",1,2),IF(SUMIFS(WhatIf!$G:$G,WhatIf!$A:$A,L$1,WhatIf!$B:$B,L392)&lt;=price_limit,IF(L392="Yes",1,2),"")),""))</f>
        <v/>
      </c>
      <c r="AV392" s="73" t="str">
        <f>IF(OR(M392="",VLOOKUP(M$1,Services!$A$1:$B$19,2,0)="Exclude"),"",IF($D392=1,IF(OR(price_limit="",price_limit="No Limit"),IF(M392="Yes",1,2),IF(SUMIFS(WhatIf!$G:$G,WhatIf!$A:$A,M$1,WhatIf!$B:$B,M392)&lt;=price_limit,IF(M392="Yes",1,2),"")),""))</f>
        <v/>
      </c>
      <c r="AW392" s="73" t="str">
        <f>IF(OR(N392="",VLOOKUP(N$1,Services!$A$1:$B$19,2,0)="Exclude"),"",IF($D392=1,IF(OR(price_limit="",price_limit="No Limit"),IF(N392="Yes",1,2),IF(SUMIFS(WhatIf!$G:$G,WhatIf!$A:$A,N$1,WhatIf!$B:$B,N392)&lt;=price_limit,IF(N392="Yes",1,2),"")),""))</f>
        <v/>
      </c>
      <c r="AX392" s="73" t="str">
        <f>IF(OR(O392="",VLOOKUP(O$1,Services!$A$1:$B$19,2,0)="Exclude"),"",IF($D392=1,IF(OR(price_limit="",price_limit="No Limit"),IF(O392="Yes",1,2),IF(SUMIFS(WhatIf!$G:$G,WhatIf!$A:$A,O$1,WhatIf!$B:$B,O392)&lt;=price_limit,IF(O392="Yes",1,2),"")),""))</f>
        <v/>
      </c>
      <c r="AY392" s="73" t="str">
        <f>IF(OR(P392="",VLOOKUP(P$1,Services!$A$1:$B$19,2,0)="Exclude"),"",IF($D392=1,IF(OR(price_limit="",price_limit="No Limit"),IF(P392="Yes",1,2),IF(SUMIFS(WhatIf!$G:$G,WhatIf!$A:$A,P$1,WhatIf!$B:$B,P392)&lt;=price_limit,IF(P392="Yes",1,2),"")),""))</f>
        <v/>
      </c>
      <c r="AZ392" s="73" t="str">
        <f>IF(OR(Q392="",VLOOKUP(Q$1,Services!$A$1:$B$19,2,0)="Exclude"),"",IF($D392=1,IF(OR(price_limit="",price_limit="No Limit"),IF(Q392="Yes",1,2),IF(SUMIFS(WhatIf!$G:$G,WhatIf!$A:$A,Q$1,WhatIf!$B:$B,Q392)&lt;=price_limit,IF(Q392="Yes",1,2),"")),""))</f>
        <v/>
      </c>
      <c r="BA392" s="73" t="str">
        <f ca="1">IF(OR(R392="",VLOOKUP(R$1,Services!$A$1:$B$19,2,0)="Exclude"),"",IF($D392=1,IF(OR(price_limit="",price_limit="No Limit"),IF(R392="Yes",1,2),IF(SUMIFS(WhatIf!$G:$G,WhatIf!$A:$A,R$1,WhatIf!$B:$B,R392)&lt;=price_limit,IF(R392="Yes",1,2),"")),""))</f>
        <v/>
      </c>
      <c r="BB392" s="73" t="str">
        <f>IF(OR(S392="",VLOOKUP(S$1,Services!$A$1:$B$19,2,0)="Exclude"),"",IF($D392=1,IF(OR(price_limit="",price_limit="No Limit"),IF(S392="Yes",1,2),IF(SUMIFS(WhatIf!$G:$G,WhatIf!$A:$A,S$1,WhatIf!$B:$B,S392)&lt;=price_limit,IF(S392="Yes",1,2),"")),""))</f>
        <v/>
      </c>
      <c r="BC392" s="73" t="str">
        <f>IF(OR(T392="",VLOOKUP(T$1,Services!$A$1:$B$19,2,0)="Exclude"),"",IF($D392=1,IF(OR(price_limit="",price_limit="No Limit"),IF(T392="Yes",1,2),IF(SUMIFS(WhatIf!$G:$G,WhatIf!$A:$A,T$1,WhatIf!$B:$B,T392)&lt;=price_limit,IF(T392="Yes",1,2),"")),""))</f>
        <v/>
      </c>
      <c r="BD392" s="73" t="str">
        <f>IF(OR(U392="",VLOOKUP(U$1,Services!$A$1:$B$19,2,0)="Exclude"),"",IF($D392=1,IF(OR(price_limit="",price_limit="No Limit"),IF(U392="Yes",1,2),IF(SUMIFS(WhatIf!$G:$G,WhatIf!$A:$A,U$1,WhatIf!$B:$B,U392)&lt;=price_limit,IF(U392="Yes",1,2),"")),""))</f>
        <v/>
      </c>
      <c r="BE392" s="3">
        <f t="shared" si="28"/>
        <v>0</v>
      </c>
      <c r="BF392" s="3">
        <f t="shared" si="29"/>
        <v>0</v>
      </c>
      <c r="BG392" s="3">
        <f>IF(MID(highlight_pick,1,1)="#",IF(INDEX(Analysis!$C$7:$E$7,1,VALUE(MID(highlight_pick,2,1)))&lt;&gt;"",IF(INDEX($A392:$BI392,1,MATCH(INDEX(Analysis!$C$7:$E$7,1,VALUE(MID(highlight_pick,2,1))),$1:$1,0))="",0,IF(INDEX($A392:$BI392,1,MATCH(INDEX(Analysis!$C$7:$E$7,1,VALUE(MID(highlight_pick,2,1))),$1:$1,0))="Yes",1,IF(ISNUMBER(SEARCH(INDEX($A392:$BI392,1,MATCH(INDEX(Analysis!$C$7:$E$7,1,VALUE(MID(highlight_pick,2,1))),$1:$1,0)),INDEX(Analysis!$C$9:$E$9,1,VALUE(MID(highlight_pick,2,1))))),2,0))),0),0)</f>
        <v>0</v>
      </c>
      <c r="BH392" s="3">
        <f>IF(MID(highlight_pick,1,1)="#",IF(INDEX(Analysis!$C$10:$E$10,1,VALUE(MID(highlight_pick,2,1)))&lt;&gt;"",IF(INDEX($A392:$BI392,1,MATCH(INDEX(Analysis!$C$10:$E$10,1,VALUE(MID(highlight_pick,2,1))),$1:$1,0))="",0,IF(INDEX($A392:$BI392,1,MATCH(INDEX(Analysis!$C$10:$E$10,1,VALUE(MID(highlight_pick,2,1))),$1:$1,0))="Yes",1,IF(ISNUMBER(SEARCH(INDEX($A392:$BI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row>
    <row r="393" spans="1:61" x14ac:dyDescent="0.3">
      <c r="A393" s="19" t="s">
        <v>147</v>
      </c>
      <c r="B393" s="4" t="s">
        <v>383</v>
      </c>
      <c r="C393" s="4" t="s">
        <v>475</v>
      </c>
      <c r="D393" s="3" t="str">
        <f t="shared" ca="1" si="26"/>
        <v/>
      </c>
      <c r="E393" s="5" t="s">
        <v>1</v>
      </c>
      <c r="F393" s="5" t="s">
        <v>530</v>
      </c>
      <c r="G393" s="5" t="s">
        <v>530</v>
      </c>
      <c r="J393" s="5" t="s">
        <v>1</v>
      </c>
      <c r="K393" s="5" t="s">
        <v>1</v>
      </c>
      <c r="L393" s="5" t="s">
        <v>1</v>
      </c>
      <c r="M393" s="5" t="s">
        <v>1</v>
      </c>
      <c r="R393" s="5" t="s">
        <v>856</v>
      </c>
      <c r="S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7"/>
        <v/>
      </c>
      <c r="AN393" s="73" t="str">
        <f ca="1">IF(OR(E393="",VLOOKUP(E$1,Services!$A$1:$B$19,2,0)="Exclude"),"",IF($D393=1,IF(OR(price_limit="",price_limit="No Limit"),IF(E393="Yes",1,2),IF(SUMIFS(WhatIf!$G:$G,WhatIf!$A:$A,E$1,WhatIf!$B:$B,E393)&lt;=price_limit,IF(E393="Yes",1,2),"")),""))</f>
        <v/>
      </c>
      <c r="AO393" s="73" t="str">
        <f ca="1">IF(OR(F393="",VLOOKUP(F$1,Services!$A$1:$B$19,2,0)="Exclude"),"",IF($D393=1,IF(OR(price_limit="",price_limit="No Limit"),IF(F393="Yes",1,2),IF(SUMIFS(WhatIf!$G:$G,WhatIf!$A:$A,F$1,WhatIf!$B:$B,F393)&lt;=price_limit,IF(F393="Yes",1,2),"")),""))</f>
        <v/>
      </c>
      <c r="AP393" s="73" t="str">
        <f ca="1">IF(OR(G393="",VLOOKUP(G$1,Services!$A$1:$B$19,2,0)="Exclude"),"",IF($D393=1,IF(OR(price_limit="",price_limit="No Limit"),IF(G393="Yes",1,2),IF(SUMIFS(WhatIf!$G:$G,WhatIf!$A:$A,G$1,WhatIf!$B:$B,G393)&lt;=price_limit,IF(G393="Yes",1,2),"")),""))</f>
        <v/>
      </c>
      <c r="AQ393" s="73" t="str">
        <f>IF(OR(H393="",VLOOKUP(H$1,Services!$A$1:$B$19,2,0)="Exclude"),"",IF($D393=1,IF(OR(price_limit="",price_limit="No Limit"),IF(H393="Yes",1,2),IF(SUMIFS(WhatIf!$G:$G,WhatIf!$A:$A,H$1,WhatIf!$B:$B,H393)&lt;=price_limit,IF(H393="Yes",1,2),"")),""))</f>
        <v/>
      </c>
      <c r="AR393" s="73" t="str">
        <f>IF(OR(I393="",VLOOKUP(I$1,Services!$A$1:$B$19,2,0)="Exclude"),"",IF($D393=1,IF(OR(price_limit="",price_limit="No Limit"),IF(I393="Yes",1,2),IF(SUMIFS(WhatIf!$G:$G,WhatIf!$A:$A,I$1,WhatIf!$B:$B,I393)&lt;=price_limit,IF(I393="Yes",1,2),"")),""))</f>
        <v/>
      </c>
      <c r="AS393" s="73" t="str">
        <f ca="1">IF(OR(J393="",VLOOKUP(J$1,Services!$A$1:$B$19,2,0)="Exclude"),"",IF($D393=1,IF(OR(price_limit="",price_limit="No Limit"),IF(J393="Yes",1,2),IF(SUMIFS(WhatIf!$G:$G,WhatIf!$A:$A,J$1,WhatIf!$B:$B,J393)&lt;=price_limit,IF(J393="Yes",1,2),"")),""))</f>
        <v/>
      </c>
      <c r="AT393" s="73" t="str">
        <f ca="1">IF(OR(K393="",VLOOKUP(K$1,Services!$A$1:$B$19,2,0)="Exclude"),"",IF($D393=1,IF(OR(price_limit="",price_limit="No Limit"),IF(K393="Yes",1,2),IF(SUMIFS(WhatIf!$G:$G,WhatIf!$A:$A,K$1,WhatIf!$B:$B,K393)&lt;=price_limit,IF(K393="Yes",1,2),"")),""))</f>
        <v/>
      </c>
      <c r="AU393" s="73" t="str">
        <f ca="1">IF(OR(L393="",VLOOKUP(L$1,Services!$A$1:$B$19,2,0)="Exclude"),"",IF($D393=1,IF(OR(price_limit="",price_limit="No Limit"),IF(L393="Yes",1,2),IF(SUMIFS(WhatIf!$G:$G,WhatIf!$A:$A,L$1,WhatIf!$B:$B,L393)&lt;=price_limit,IF(L393="Yes",1,2),"")),""))</f>
        <v/>
      </c>
      <c r="AV393" s="73" t="str">
        <f ca="1">IF(OR(M393="",VLOOKUP(M$1,Services!$A$1:$B$19,2,0)="Exclude"),"",IF($D393=1,IF(OR(price_limit="",price_limit="No Limit"),IF(M393="Yes",1,2),IF(SUMIFS(WhatIf!$G:$G,WhatIf!$A:$A,M$1,WhatIf!$B:$B,M393)&lt;=price_limit,IF(M393="Yes",1,2),"")),""))</f>
        <v/>
      </c>
      <c r="AW393" s="73" t="str">
        <f>IF(OR(N393="",VLOOKUP(N$1,Services!$A$1:$B$19,2,0)="Exclude"),"",IF($D393=1,IF(OR(price_limit="",price_limit="No Limit"),IF(N393="Yes",1,2),IF(SUMIFS(WhatIf!$G:$G,WhatIf!$A:$A,N$1,WhatIf!$B:$B,N393)&lt;=price_limit,IF(N393="Yes",1,2),"")),""))</f>
        <v/>
      </c>
      <c r="AX393" s="73" t="str">
        <f>IF(OR(O393="",VLOOKUP(O$1,Services!$A$1:$B$19,2,0)="Exclude"),"",IF($D393=1,IF(OR(price_limit="",price_limit="No Limit"),IF(O393="Yes",1,2),IF(SUMIFS(WhatIf!$G:$G,WhatIf!$A:$A,O$1,WhatIf!$B:$B,O393)&lt;=price_limit,IF(O393="Yes",1,2),"")),""))</f>
        <v/>
      </c>
      <c r="AY393" s="73" t="str">
        <f>IF(OR(P393="",VLOOKUP(P$1,Services!$A$1:$B$19,2,0)="Exclude"),"",IF($D393=1,IF(OR(price_limit="",price_limit="No Limit"),IF(P393="Yes",1,2),IF(SUMIFS(WhatIf!$G:$G,WhatIf!$A:$A,P$1,WhatIf!$B:$B,P393)&lt;=price_limit,IF(P393="Yes",1,2),"")),""))</f>
        <v/>
      </c>
      <c r="AZ393" s="73" t="str">
        <f>IF(OR(Q393="",VLOOKUP(Q$1,Services!$A$1:$B$19,2,0)="Exclude"),"",IF($D393=1,IF(OR(price_limit="",price_limit="No Limit"),IF(Q393="Yes",1,2),IF(SUMIFS(WhatIf!$G:$G,WhatIf!$A:$A,Q$1,WhatIf!$B:$B,Q393)&lt;=price_limit,IF(Q393="Yes",1,2),"")),""))</f>
        <v/>
      </c>
      <c r="BA393" s="73" t="str">
        <f ca="1">IF(OR(R393="",VLOOKUP(R$1,Services!$A$1:$B$19,2,0)="Exclude"),"",IF($D393=1,IF(OR(price_limit="",price_limit="No Limit"),IF(R393="Yes",1,2),IF(SUMIFS(WhatIf!$G:$G,WhatIf!$A:$A,R$1,WhatIf!$B:$B,R393)&lt;=price_limit,IF(R393="Yes",1,2),"")),""))</f>
        <v/>
      </c>
      <c r="BB393" s="73" t="str">
        <f ca="1">IF(OR(S393="",VLOOKUP(S$1,Services!$A$1:$B$19,2,0)="Exclude"),"",IF($D393=1,IF(OR(price_limit="",price_limit="No Limit"),IF(S393="Yes",1,2),IF(SUMIFS(WhatIf!$G:$G,WhatIf!$A:$A,S$1,WhatIf!$B:$B,S393)&lt;=price_limit,IF(S393="Yes",1,2),"")),""))</f>
        <v/>
      </c>
      <c r="BC393" s="73" t="str">
        <f>IF(OR(T393="",VLOOKUP(T$1,Services!$A$1:$B$19,2,0)="Exclude"),"",IF($D393=1,IF(OR(price_limit="",price_limit="No Limit"),IF(T393="Yes",1,2),IF(SUMIFS(WhatIf!$G:$G,WhatIf!$A:$A,T$1,WhatIf!$B:$B,T393)&lt;=price_limit,IF(T393="Yes",1,2),"")),""))</f>
        <v/>
      </c>
      <c r="BD393" s="73" t="str">
        <f>IF(OR(U393="",VLOOKUP(U$1,Services!$A$1:$B$19,2,0)="Exclude"),"",IF($D393=1,IF(OR(price_limit="",price_limit="No Limit"),IF(U393="Yes",1,2),IF(SUMIFS(WhatIf!$G:$G,WhatIf!$A:$A,U$1,WhatIf!$B:$B,U393)&lt;=price_limit,IF(U393="Yes",1,2),"")),""))</f>
        <v/>
      </c>
      <c r="BE393" s="3">
        <f t="shared" si="28"/>
        <v>0</v>
      </c>
      <c r="BF393" s="3">
        <f t="shared" si="29"/>
        <v>0</v>
      </c>
      <c r="BG393" s="3">
        <f>IF(MID(highlight_pick,1,1)="#",IF(INDEX(Analysis!$C$7:$E$7,1,VALUE(MID(highlight_pick,2,1)))&lt;&gt;"",IF(INDEX($A393:$BI393,1,MATCH(INDEX(Analysis!$C$7:$E$7,1,VALUE(MID(highlight_pick,2,1))),$1:$1,0))="",0,IF(INDEX($A393:$BI393,1,MATCH(INDEX(Analysis!$C$7:$E$7,1,VALUE(MID(highlight_pick,2,1))),$1:$1,0))="Yes",1,IF(ISNUMBER(SEARCH(INDEX($A393:$BI393,1,MATCH(INDEX(Analysis!$C$7:$E$7,1,VALUE(MID(highlight_pick,2,1))),$1:$1,0)),INDEX(Analysis!$C$9:$E$9,1,VALUE(MID(highlight_pick,2,1))))),2,0))),0),0)</f>
        <v>0</v>
      </c>
      <c r="BH393" s="3">
        <f>IF(MID(highlight_pick,1,1)="#",IF(INDEX(Analysis!$C$10:$E$10,1,VALUE(MID(highlight_pick,2,1)))&lt;&gt;"",IF(INDEX($A393:$BI393,1,MATCH(INDEX(Analysis!$C$10:$E$10,1,VALUE(MID(highlight_pick,2,1))),$1:$1,0))="",0,IF(INDEX($A393:$BI393,1,MATCH(INDEX(Analysis!$C$10:$E$10,1,VALUE(MID(highlight_pick,2,1))),$1:$1,0))="Yes",1,IF(ISNUMBER(SEARCH(INDEX($A393:$BI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row>
    <row r="394" spans="1:61" ht="24.9" x14ac:dyDescent="0.3">
      <c r="A394" s="19" t="s">
        <v>600</v>
      </c>
      <c r="C394" s="4" t="s">
        <v>482</v>
      </c>
      <c r="D394" s="3" t="str">
        <f t="shared" ca="1" si="26"/>
        <v/>
      </c>
      <c r="F394" s="5" t="s">
        <v>552</v>
      </c>
      <c r="G394" s="5" t="s">
        <v>552</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7"/>
        <v/>
      </c>
      <c r="AN394" s="73" t="str">
        <f>IF(OR(E394="",VLOOKUP(E$1,Services!$A$1:$B$19,2,0)="Exclude"),"",IF($D394=1,IF(OR(price_limit="",price_limit="No Limit"),IF(E394="Yes",1,2),IF(SUMIFS(WhatIf!$G:$G,WhatIf!$A:$A,E$1,WhatIf!$B:$B,E394)&lt;=price_limit,IF(E394="Yes",1,2),"")),""))</f>
        <v/>
      </c>
      <c r="AO394" s="73" t="str">
        <f ca="1">IF(OR(F394="",VLOOKUP(F$1,Services!$A$1:$B$19,2,0)="Exclude"),"",IF($D394=1,IF(OR(price_limit="",price_limit="No Limit"),IF(F394="Yes",1,2),IF(SUMIFS(WhatIf!$G:$G,WhatIf!$A:$A,F$1,WhatIf!$B:$B,F394)&lt;=price_limit,IF(F394="Yes",1,2),"")),""))</f>
        <v/>
      </c>
      <c r="AP394" s="73" t="str">
        <f ca="1">IF(OR(G394="",VLOOKUP(G$1,Services!$A$1:$B$19,2,0)="Exclude"),"",IF($D394=1,IF(OR(price_limit="",price_limit="No Limit"),IF(G394="Yes",1,2),IF(SUMIFS(WhatIf!$G:$G,WhatIf!$A:$A,G$1,WhatIf!$B:$B,G394)&lt;=price_limit,IF(G394="Yes",1,2),"")),""))</f>
        <v/>
      </c>
      <c r="AQ394" s="73" t="str">
        <f>IF(OR(H394="",VLOOKUP(H$1,Services!$A$1:$B$19,2,0)="Exclude"),"",IF($D394=1,IF(OR(price_limit="",price_limit="No Limit"),IF(H394="Yes",1,2),IF(SUMIFS(WhatIf!$G:$G,WhatIf!$A:$A,H$1,WhatIf!$B:$B,H394)&lt;=price_limit,IF(H394="Yes",1,2),"")),""))</f>
        <v/>
      </c>
      <c r="AR394" s="73" t="str">
        <f>IF(OR(I394="",VLOOKUP(I$1,Services!$A$1:$B$19,2,0)="Exclude"),"",IF($D394=1,IF(OR(price_limit="",price_limit="No Limit"),IF(I394="Yes",1,2),IF(SUMIFS(WhatIf!$G:$G,WhatIf!$A:$A,I$1,WhatIf!$B:$B,I394)&lt;=price_limit,IF(I394="Yes",1,2),"")),""))</f>
        <v/>
      </c>
      <c r="AS394" s="73" t="str">
        <f>IF(OR(J394="",VLOOKUP(J$1,Services!$A$1:$B$19,2,0)="Exclude"),"",IF($D394=1,IF(OR(price_limit="",price_limit="No Limit"),IF(J394="Yes",1,2),IF(SUMIFS(WhatIf!$G:$G,WhatIf!$A:$A,J$1,WhatIf!$B:$B,J394)&lt;=price_limit,IF(J394="Yes",1,2),"")),""))</f>
        <v/>
      </c>
      <c r="AT394" s="73" t="str">
        <f>IF(OR(K394="",VLOOKUP(K$1,Services!$A$1:$B$19,2,0)="Exclude"),"",IF($D394=1,IF(OR(price_limit="",price_limit="No Limit"),IF(K394="Yes",1,2),IF(SUMIFS(WhatIf!$G:$G,WhatIf!$A:$A,K$1,WhatIf!$B:$B,K394)&lt;=price_limit,IF(K394="Yes",1,2),"")),""))</f>
        <v/>
      </c>
      <c r="AU394" s="73" t="str">
        <f>IF(OR(L394="",VLOOKUP(L$1,Services!$A$1:$B$19,2,0)="Exclude"),"",IF($D394=1,IF(OR(price_limit="",price_limit="No Limit"),IF(L394="Yes",1,2),IF(SUMIFS(WhatIf!$G:$G,WhatIf!$A:$A,L$1,WhatIf!$B:$B,L394)&lt;=price_limit,IF(L394="Yes",1,2),"")),""))</f>
        <v/>
      </c>
      <c r="AV394" s="73" t="str">
        <f>IF(OR(M394="",VLOOKUP(M$1,Services!$A$1:$B$19,2,0)="Exclude"),"",IF($D394=1,IF(OR(price_limit="",price_limit="No Limit"),IF(M394="Yes",1,2),IF(SUMIFS(WhatIf!$G:$G,WhatIf!$A:$A,M$1,WhatIf!$B:$B,M394)&lt;=price_limit,IF(M394="Yes",1,2),"")),""))</f>
        <v/>
      </c>
      <c r="AW394" s="73" t="str">
        <f>IF(OR(N394="",VLOOKUP(N$1,Services!$A$1:$B$19,2,0)="Exclude"),"",IF($D394=1,IF(OR(price_limit="",price_limit="No Limit"),IF(N394="Yes",1,2),IF(SUMIFS(WhatIf!$G:$G,WhatIf!$A:$A,N$1,WhatIf!$B:$B,N394)&lt;=price_limit,IF(N394="Yes",1,2),"")),""))</f>
        <v/>
      </c>
      <c r="AX394" s="73" t="str">
        <f>IF(OR(O394="",VLOOKUP(O$1,Services!$A$1:$B$19,2,0)="Exclude"),"",IF($D394=1,IF(OR(price_limit="",price_limit="No Limit"),IF(O394="Yes",1,2),IF(SUMIFS(WhatIf!$G:$G,WhatIf!$A:$A,O$1,WhatIf!$B:$B,O394)&lt;=price_limit,IF(O394="Yes",1,2),"")),""))</f>
        <v/>
      </c>
      <c r="AY394" s="73" t="str">
        <f>IF(OR(P394="",VLOOKUP(P$1,Services!$A$1:$B$19,2,0)="Exclude"),"",IF($D394=1,IF(OR(price_limit="",price_limit="No Limit"),IF(P394="Yes",1,2),IF(SUMIFS(WhatIf!$G:$G,WhatIf!$A:$A,P$1,WhatIf!$B:$B,P394)&lt;=price_limit,IF(P394="Yes",1,2),"")),""))</f>
        <v/>
      </c>
      <c r="AZ394" s="73" t="str">
        <f>IF(OR(Q394="",VLOOKUP(Q$1,Services!$A$1:$B$19,2,0)="Exclude"),"",IF($D394=1,IF(OR(price_limit="",price_limit="No Limit"),IF(Q394="Yes",1,2),IF(SUMIFS(WhatIf!$G:$G,WhatIf!$A:$A,Q$1,WhatIf!$B:$B,Q394)&lt;=price_limit,IF(Q394="Yes",1,2),"")),""))</f>
        <v/>
      </c>
      <c r="BA394" s="73" t="str">
        <f>IF(OR(R394="",VLOOKUP(R$1,Services!$A$1:$B$19,2,0)="Exclude"),"",IF($D394=1,IF(OR(price_limit="",price_limit="No Limit"),IF(R394="Yes",1,2),IF(SUMIFS(WhatIf!$G:$G,WhatIf!$A:$A,R$1,WhatIf!$B:$B,R394)&lt;=price_limit,IF(R394="Yes",1,2),"")),""))</f>
        <v/>
      </c>
      <c r="BB394" s="73" t="str">
        <f>IF(OR(S394="",VLOOKUP(S$1,Services!$A$1:$B$19,2,0)="Exclude"),"",IF($D394=1,IF(OR(price_limit="",price_limit="No Limit"),IF(S394="Yes",1,2),IF(SUMIFS(WhatIf!$G:$G,WhatIf!$A:$A,S$1,WhatIf!$B:$B,S394)&lt;=price_limit,IF(S394="Yes",1,2),"")),""))</f>
        <v/>
      </c>
      <c r="BC394" s="73" t="str">
        <f>IF(OR(T394="",VLOOKUP(T$1,Services!$A$1:$B$19,2,0)="Exclude"),"",IF($D394=1,IF(OR(price_limit="",price_limit="No Limit"),IF(T394="Yes",1,2),IF(SUMIFS(WhatIf!$G:$G,WhatIf!$A:$A,T$1,WhatIf!$B:$B,T394)&lt;=price_limit,IF(T394="Yes",1,2),"")),""))</f>
        <v/>
      </c>
      <c r="BD394" s="73" t="str">
        <f>IF(OR(U394="",VLOOKUP(U$1,Services!$A$1:$B$19,2,0)="Exclude"),"",IF($D394=1,IF(OR(price_limit="",price_limit="No Limit"),IF(U394="Yes",1,2),IF(SUMIFS(WhatIf!$G:$G,WhatIf!$A:$A,U$1,WhatIf!$B:$B,U394)&lt;=price_limit,IF(U394="Yes",1,2),"")),""))</f>
        <v/>
      </c>
      <c r="BE394" s="3">
        <f t="shared" si="28"/>
        <v>0</v>
      </c>
      <c r="BF394" s="3">
        <f t="shared" si="29"/>
        <v>0</v>
      </c>
      <c r="BG394" s="3">
        <f>IF(MID(highlight_pick,1,1)="#",IF(INDEX(Analysis!$C$7:$E$7,1,VALUE(MID(highlight_pick,2,1)))&lt;&gt;"",IF(INDEX($A394:$BI394,1,MATCH(INDEX(Analysis!$C$7:$E$7,1,VALUE(MID(highlight_pick,2,1))),$1:$1,0))="",0,IF(INDEX($A394:$BI394,1,MATCH(INDEX(Analysis!$C$7:$E$7,1,VALUE(MID(highlight_pick,2,1))),$1:$1,0))="Yes",1,IF(ISNUMBER(SEARCH(INDEX($A394:$BI394,1,MATCH(INDEX(Analysis!$C$7:$E$7,1,VALUE(MID(highlight_pick,2,1))),$1:$1,0)),INDEX(Analysis!$C$9:$E$9,1,VALUE(MID(highlight_pick,2,1))))),2,0))),0),0)</f>
        <v>0</v>
      </c>
      <c r="BH394" s="3">
        <f>IF(MID(highlight_pick,1,1)="#",IF(INDEX(Analysis!$C$10:$E$10,1,VALUE(MID(highlight_pick,2,1)))&lt;&gt;"",IF(INDEX($A394:$BI394,1,MATCH(INDEX(Analysis!$C$10:$E$10,1,VALUE(MID(highlight_pick,2,1))),$1:$1,0))="",0,IF(INDEX($A394:$BI394,1,MATCH(INDEX(Analysis!$C$10:$E$10,1,VALUE(MID(highlight_pick,2,1))),$1:$1,0))="Yes",1,IF(ISNUMBER(SEARCH(INDEX($A394:$BI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row>
    <row r="395" spans="1:61" x14ac:dyDescent="0.3">
      <c r="A395" s="19" t="s">
        <v>384</v>
      </c>
      <c r="B395" s="4" t="s">
        <v>247</v>
      </c>
      <c r="C395" s="4" t="s">
        <v>214</v>
      </c>
      <c r="D395" s="3" t="str">
        <f t="shared" ca="1" si="26"/>
        <v/>
      </c>
      <c r="H395" s="5" t="s">
        <v>293</v>
      </c>
      <c r="I395" s="5" t="s">
        <v>293</v>
      </c>
      <c r="J395" s="5" t="s">
        <v>293</v>
      </c>
      <c r="K395" s="5" t="s">
        <v>293</v>
      </c>
      <c r="L395" s="5" t="s">
        <v>293</v>
      </c>
      <c r="M395" s="5" t="s">
        <v>293</v>
      </c>
      <c r="N395" s="5" t="s">
        <v>1</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7"/>
        <v/>
      </c>
      <c r="AN395" s="73" t="str">
        <f>IF(OR(E395="",VLOOKUP(E$1,Services!$A$1:$B$19,2,0)="Exclude"),"",IF($D395=1,IF(OR(price_limit="",price_limit="No Limit"),IF(E395="Yes",1,2),IF(SUMIFS(WhatIf!$G:$G,WhatIf!$A:$A,E$1,WhatIf!$B:$B,E395)&lt;=price_limit,IF(E395="Yes",1,2),"")),""))</f>
        <v/>
      </c>
      <c r="AO395" s="73" t="str">
        <f>IF(OR(F395="",VLOOKUP(F$1,Services!$A$1:$B$19,2,0)="Exclude"),"",IF($D395=1,IF(OR(price_limit="",price_limit="No Limit"),IF(F395="Yes",1,2),IF(SUMIFS(WhatIf!$G:$G,WhatIf!$A:$A,F$1,WhatIf!$B:$B,F395)&lt;=price_limit,IF(F395="Yes",1,2),"")),""))</f>
        <v/>
      </c>
      <c r="AP395" s="73" t="str">
        <f>IF(OR(G395="",VLOOKUP(G$1,Services!$A$1:$B$19,2,0)="Exclude"),"",IF($D395=1,IF(OR(price_limit="",price_limit="No Limit"),IF(G395="Yes",1,2),IF(SUMIFS(WhatIf!$G:$G,WhatIf!$A:$A,G$1,WhatIf!$B:$B,G395)&lt;=price_limit,IF(G395="Yes",1,2),"")),""))</f>
        <v/>
      </c>
      <c r="AQ395" s="73" t="str">
        <f ca="1">IF(OR(H395="",VLOOKUP(H$1,Services!$A$1:$B$19,2,0)="Exclude"),"",IF($D395=1,IF(OR(price_limit="",price_limit="No Limit"),IF(H395="Yes",1,2),IF(SUMIFS(WhatIf!$G:$G,WhatIf!$A:$A,H$1,WhatIf!$B:$B,H395)&lt;=price_limit,IF(H395="Yes",1,2),"")),""))</f>
        <v/>
      </c>
      <c r="AR395" s="73" t="str">
        <f ca="1">IF(OR(I395="",VLOOKUP(I$1,Services!$A$1:$B$19,2,0)="Exclude"),"",IF($D395=1,IF(OR(price_limit="",price_limit="No Limit"),IF(I395="Yes",1,2),IF(SUMIFS(WhatIf!$G:$G,WhatIf!$A:$A,I$1,WhatIf!$B:$B,I395)&lt;=price_limit,IF(I395="Yes",1,2),"")),""))</f>
        <v/>
      </c>
      <c r="AS395" s="73" t="str">
        <f ca="1">IF(OR(J395="",VLOOKUP(J$1,Services!$A$1:$B$19,2,0)="Exclude"),"",IF($D395=1,IF(OR(price_limit="",price_limit="No Limit"),IF(J395="Yes",1,2),IF(SUMIFS(WhatIf!$G:$G,WhatIf!$A:$A,J$1,WhatIf!$B:$B,J395)&lt;=price_limit,IF(J395="Yes",1,2),"")),""))</f>
        <v/>
      </c>
      <c r="AT395" s="73" t="str">
        <f ca="1">IF(OR(K395="",VLOOKUP(K$1,Services!$A$1:$B$19,2,0)="Exclude"),"",IF($D395=1,IF(OR(price_limit="",price_limit="No Limit"),IF(K395="Yes",1,2),IF(SUMIFS(WhatIf!$G:$G,WhatIf!$A:$A,K$1,WhatIf!$B:$B,K395)&lt;=price_limit,IF(K395="Yes",1,2),"")),""))</f>
        <v/>
      </c>
      <c r="AU395" s="73" t="str">
        <f ca="1">IF(OR(L395="",VLOOKUP(L$1,Services!$A$1:$B$19,2,0)="Exclude"),"",IF($D395=1,IF(OR(price_limit="",price_limit="No Limit"),IF(L395="Yes",1,2),IF(SUMIFS(WhatIf!$G:$G,WhatIf!$A:$A,L$1,WhatIf!$B:$B,L395)&lt;=price_limit,IF(L395="Yes",1,2),"")),""))</f>
        <v/>
      </c>
      <c r="AV395" s="73" t="str">
        <f ca="1">IF(OR(M395="",VLOOKUP(M$1,Services!$A$1:$B$19,2,0)="Exclude"),"",IF($D395=1,IF(OR(price_limit="",price_limit="No Limit"),IF(M395="Yes",1,2),IF(SUMIFS(WhatIf!$G:$G,WhatIf!$A:$A,M$1,WhatIf!$B:$B,M395)&lt;=price_limit,IF(M395="Yes",1,2),"")),""))</f>
        <v/>
      </c>
      <c r="AW395" s="73" t="str">
        <f ca="1">IF(OR(N395="",VLOOKUP(N$1,Services!$A$1:$B$19,2,0)="Exclude"),"",IF($D395=1,IF(OR(price_limit="",price_limit="No Limit"),IF(N395="Yes",1,2),IF(SUMIFS(WhatIf!$G:$G,WhatIf!$A:$A,N$1,WhatIf!$B:$B,N395)&lt;=price_limit,IF(N395="Yes",1,2),"")),""))</f>
        <v/>
      </c>
      <c r="AX395" s="73" t="str">
        <f>IF(OR(O395="",VLOOKUP(O$1,Services!$A$1:$B$19,2,0)="Exclude"),"",IF($D395=1,IF(OR(price_limit="",price_limit="No Limit"),IF(O395="Yes",1,2),IF(SUMIFS(WhatIf!$G:$G,WhatIf!$A:$A,O$1,WhatIf!$B:$B,O395)&lt;=price_limit,IF(O395="Yes",1,2),"")),""))</f>
        <v/>
      </c>
      <c r="AY395" s="73" t="str">
        <f>IF(OR(P395="",VLOOKUP(P$1,Services!$A$1:$B$19,2,0)="Exclude"),"",IF($D395=1,IF(OR(price_limit="",price_limit="No Limit"),IF(P395="Yes",1,2),IF(SUMIFS(WhatIf!$G:$G,WhatIf!$A:$A,P$1,WhatIf!$B:$B,P395)&lt;=price_limit,IF(P395="Yes",1,2),"")),""))</f>
        <v/>
      </c>
      <c r="AZ395" s="73" t="str">
        <f>IF(OR(Q395="",VLOOKUP(Q$1,Services!$A$1:$B$19,2,0)="Exclude"),"",IF($D395=1,IF(OR(price_limit="",price_limit="No Limit"),IF(Q395="Yes",1,2),IF(SUMIFS(WhatIf!$G:$G,WhatIf!$A:$A,Q$1,WhatIf!$B:$B,Q395)&lt;=price_limit,IF(Q395="Yes",1,2),"")),""))</f>
        <v/>
      </c>
      <c r="BA395" s="73" t="str">
        <f>IF(OR(R395="",VLOOKUP(R$1,Services!$A$1:$B$19,2,0)="Exclude"),"",IF($D395=1,IF(OR(price_limit="",price_limit="No Limit"),IF(R395="Yes",1,2),IF(SUMIFS(WhatIf!$G:$G,WhatIf!$A:$A,R$1,WhatIf!$B:$B,R395)&lt;=price_limit,IF(R395="Yes",1,2),"")),""))</f>
        <v/>
      </c>
      <c r="BB395" s="73" t="str">
        <f>IF(OR(S395="",VLOOKUP(S$1,Services!$A$1:$B$19,2,0)="Exclude"),"",IF($D395=1,IF(OR(price_limit="",price_limit="No Limit"),IF(S395="Yes",1,2),IF(SUMIFS(WhatIf!$G:$G,WhatIf!$A:$A,S$1,WhatIf!$B:$B,S395)&lt;=price_limit,IF(S395="Yes",1,2),"")),""))</f>
        <v/>
      </c>
      <c r="BC395" s="73" t="str">
        <f>IF(OR(T395="",VLOOKUP(T$1,Services!$A$1:$B$19,2,0)="Exclude"),"",IF($D395=1,IF(OR(price_limit="",price_limit="No Limit"),IF(T395="Yes",1,2),IF(SUMIFS(WhatIf!$G:$G,WhatIf!$A:$A,T$1,WhatIf!$B:$B,T395)&lt;=price_limit,IF(T395="Yes",1,2),"")),""))</f>
        <v/>
      </c>
      <c r="BD395" s="73" t="str">
        <f>IF(OR(U395="",VLOOKUP(U$1,Services!$A$1:$B$19,2,0)="Exclude"),"",IF($D395=1,IF(OR(price_limit="",price_limit="No Limit"),IF(U395="Yes",1,2),IF(SUMIFS(WhatIf!$G:$G,WhatIf!$A:$A,U$1,WhatIf!$B:$B,U395)&lt;=price_limit,IF(U395="Yes",1,2),"")),""))</f>
        <v/>
      </c>
      <c r="BE395" s="3">
        <f t="shared" si="28"/>
        <v>0</v>
      </c>
      <c r="BF395" s="3">
        <f t="shared" si="29"/>
        <v>0</v>
      </c>
      <c r="BG395" s="3">
        <f>IF(MID(highlight_pick,1,1)="#",IF(INDEX(Analysis!$C$7:$E$7,1,VALUE(MID(highlight_pick,2,1)))&lt;&gt;"",IF(INDEX($A395:$BI395,1,MATCH(INDEX(Analysis!$C$7:$E$7,1,VALUE(MID(highlight_pick,2,1))),$1:$1,0))="",0,IF(INDEX($A395:$BI395,1,MATCH(INDEX(Analysis!$C$7:$E$7,1,VALUE(MID(highlight_pick,2,1))),$1:$1,0))="Yes",1,IF(ISNUMBER(SEARCH(INDEX($A395:$BI395,1,MATCH(INDEX(Analysis!$C$7:$E$7,1,VALUE(MID(highlight_pick,2,1))),$1:$1,0)),INDEX(Analysis!$C$9:$E$9,1,VALUE(MID(highlight_pick,2,1))))),2,0))),0),0)</f>
        <v>0</v>
      </c>
      <c r="BH395" s="3">
        <f>IF(MID(highlight_pick,1,1)="#",IF(INDEX(Analysis!$C$10:$E$10,1,VALUE(MID(highlight_pick,2,1)))&lt;&gt;"",IF(INDEX($A395:$BI395,1,MATCH(INDEX(Analysis!$C$10:$E$10,1,VALUE(MID(highlight_pick,2,1))),$1:$1,0))="",0,IF(INDEX($A395:$BI395,1,MATCH(INDEX(Analysis!$C$10:$E$10,1,VALUE(MID(highlight_pick,2,1))),$1:$1,0))="Yes",1,IF(ISNUMBER(SEARCH(INDEX($A395:$BI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row>
    <row r="396" spans="1:61" x14ac:dyDescent="0.3">
      <c r="A396" s="19" t="s">
        <v>283</v>
      </c>
      <c r="B396" s="4" t="s">
        <v>247</v>
      </c>
      <c r="C396" s="4" t="s">
        <v>214</v>
      </c>
      <c r="D396" s="3" t="str">
        <f t="shared" ca="1" si="26"/>
        <v/>
      </c>
      <c r="F396" s="5" t="s">
        <v>551</v>
      </c>
      <c r="G396" s="5" t="s">
        <v>551</v>
      </c>
      <c r="H396" s="5" t="s">
        <v>293</v>
      </c>
      <c r="I396" s="5" t="s">
        <v>293</v>
      </c>
      <c r="J396" s="5" t="s">
        <v>293</v>
      </c>
      <c r="K396" s="5" t="s">
        <v>293</v>
      </c>
      <c r="L396" s="5" t="s">
        <v>293</v>
      </c>
      <c r="M396" s="5" t="s">
        <v>293</v>
      </c>
      <c r="N396" s="5" t="s">
        <v>1</v>
      </c>
      <c r="R396" s="5" t="s">
        <v>861</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7"/>
        <v/>
      </c>
      <c r="AN396" s="73" t="str">
        <f>IF(OR(E396="",VLOOKUP(E$1,Services!$A$1:$B$19,2,0)="Exclude"),"",IF($D396=1,IF(OR(price_limit="",price_limit="No Limit"),IF(E396="Yes",1,2),IF(SUMIFS(WhatIf!$G:$G,WhatIf!$A:$A,E$1,WhatIf!$B:$B,E396)&lt;=price_limit,IF(E396="Yes",1,2),"")),""))</f>
        <v/>
      </c>
      <c r="AO396" s="73" t="str">
        <f ca="1">IF(OR(F396="",VLOOKUP(F$1,Services!$A$1:$B$19,2,0)="Exclude"),"",IF($D396=1,IF(OR(price_limit="",price_limit="No Limit"),IF(F396="Yes",1,2),IF(SUMIFS(WhatIf!$G:$G,WhatIf!$A:$A,F$1,WhatIf!$B:$B,F396)&lt;=price_limit,IF(F396="Yes",1,2),"")),""))</f>
        <v/>
      </c>
      <c r="AP396" s="73" t="str">
        <f ca="1">IF(OR(G396="",VLOOKUP(G$1,Services!$A$1:$B$19,2,0)="Exclude"),"",IF($D396=1,IF(OR(price_limit="",price_limit="No Limit"),IF(G396="Yes",1,2),IF(SUMIFS(WhatIf!$G:$G,WhatIf!$A:$A,G$1,WhatIf!$B:$B,G396)&lt;=price_limit,IF(G396="Yes",1,2),"")),""))</f>
        <v/>
      </c>
      <c r="AQ396" s="73" t="str">
        <f ca="1">IF(OR(H396="",VLOOKUP(H$1,Services!$A$1:$B$19,2,0)="Exclude"),"",IF($D396=1,IF(OR(price_limit="",price_limit="No Limit"),IF(H396="Yes",1,2),IF(SUMIFS(WhatIf!$G:$G,WhatIf!$A:$A,H$1,WhatIf!$B:$B,H396)&lt;=price_limit,IF(H396="Yes",1,2),"")),""))</f>
        <v/>
      </c>
      <c r="AR396" s="73" t="str">
        <f ca="1">IF(OR(I396="",VLOOKUP(I$1,Services!$A$1:$B$19,2,0)="Exclude"),"",IF($D396=1,IF(OR(price_limit="",price_limit="No Limit"),IF(I396="Yes",1,2),IF(SUMIFS(WhatIf!$G:$G,WhatIf!$A:$A,I$1,WhatIf!$B:$B,I396)&lt;=price_limit,IF(I396="Yes",1,2),"")),""))</f>
        <v/>
      </c>
      <c r="AS396" s="73" t="str">
        <f ca="1">IF(OR(J396="",VLOOKUP(J$1,Services!$A$1:$B$19,2,0)="Exclude"),"",IF($D396=1,IF(OR(price_limit="",price_limit="No Limit"),IF(J396="Yes",1,2),IF(SUMIFS(WhatIf!$G:$G,WhatIf!$A:$A,J$1,WhatIf!$B:$B,J396)&lt;=price_limit,IF(J396="Yes",1,2),"")),""))</f>
        <v/>
      </c>
      <c r="AT396" s="73" t="str">
        <f ca="1">IF(OR(K396="",VLOOKUP(K$1,Services!$A$1:$B$19,2,0)="Exclude"),"",IF($D396=1,IF(OR(price_limit="",price_limit="No Limit"),IF(K396="Yes",1,2),IF(SUMIFS(WhatIf!$G:$G,WhatIf!$A:$A,K$1,WhatIf!$B:$B,K396)&lt;=price_limit,IF(K396="Yes",1,2),"")),""))</f>
        <v/>
      </c>
      <c r="AU396" s="73" t="str">
        <f ca="1">IF(OR(L396="",VLOOKUP(L$1,Services!$A$1:$B$19,2,0)="Exclude"),"",IF($D396=1,IF(OR(price_limit="",price_limit="No Limit"),IF(L396="Yes",1,2),IF(SUMIFS(WhatIf!$G:$G,WhatIf!$A:$A,L$1,WhatIf!$B:$B,L396)&lt;=price_limit,IF(L396="Yes",1,2),"")),""))</f>
        <v/>
      </c>
      <c r="AV396" s="73" t="str">
        <f ca="1">IF(OR(M396="",VLOOKUP(M$1,Services!$A$1:$B$19,2,0)="Exclude"),"",IF($D396=1,IF(OR(price_limit="",price_limit="No Limit"),IF(M396="Yes",1,2),IF(SUMIFS(WhatIf!$G:$G,WhatIf!$A:$A,M$1,WhatIf!$B:$B,M396)&lt;=price_limit,IF(M396="Yes",1,2),"")),""))</f>
        <v/>
      </c>
      <c r="AW396" s="73" t="str">
        <f ca="1">IF(OR(N396="",VLOOKUP(N$1,Services!$A$1:$B$19,2,0)="Exclude"),"",IF($D396=1,IF(OR(price_limit="",price_limit="No Limit"),IF(N396="Yes",1,2),IF(SUMIFS(WhatIf!$G:$G,WhatIf!$A:$A,N$1,WhatIf!$B:$B,N396)&lt;=price_limit,IF(N396="Yes",1,2),"")),""))</f>
        <v/>
      </c>
      <c r="AX396" s="73" t="str">
        <f>IF(OR(O396="",VLOOKUP(O$1,Services!$A$1:$B$19,2,0)="Exclude"),"",IF($D396=1,IF(OR(price_limit="",price_limit="No Limit"),IF(O396="Yes",1,2),IF(SUMIFS(WhatIf!$G:$G,WhatIf!$A:$A,O$1,WhatIf!$B:$B,O396)&lt;=price_limit,IF(O396="Yes",1,2),"")),""))</f>
        <v/>
      </c>
      <c r="AY396" s="73" t="str">
        <f>IF(OR(P396="",VLOOKUP(P$1,Services!$A$1:$B$19,2,0)="Exclude"),"",IF($D396=1,IF(OR(price_limit="",price_limit="No Limit"),IF(P396="Yes",1,2),IF(SUMIFS(WhatIf!$G:$G,WhatIf!$A:$A,P$1,WhatIf!$B:$B,P396)&lt;=price_limit,IF(P396="Yes",1,2),"")),""))</f>
        <v/>
      </c>
      <c r="AZ396" s="73" t="str">
        <f>IF(OR(Q396="",VLOOKUP(Q$1,Services!$A$1:$B$19,2,0)="Exclude"),"",IF($D396=1,IF(OR(price_limit="",price_limit="No Limit"),IF(Q396="Yes",1,2),IF(SUMIFS(WhatIf!$G:$G,WhatIf!$A:$A,Q$1,WhatIf!$B:$B,Q396)&lt;=price_limit,IF(Q396="Yes",1,2),"")),""))</f>
        <v/>
      </c>
      <c r="BA396" s="73" t="str">
        <f ca="1">IF(OR(R396="",VLOOKUP(R$1,Services!$A$1:$B$19,2,0)="Exclude"),"",IF($D396=1,IF(OR(price_limit="",price_limit="No Limit"),IF(R396="Yes",1,2),IF(SUMIFS(WhatIf!$G:$G,WhatIf!$A:$A,R$1,WhatIf!$B:$B,R396)&lt;=price_limit,IF(R396="Yes",1,2),"")),""))</f>
        <v/>
      </c>
      <c r="BB396" s="73" t="str">
        <f>IF(OR(S396="",VLOOKUP(S$1,Services!$A$1:$B$19,2,0)="Exclude"),"",IF($D396=1,IF(OR(price_limit="",price_limit="No Limit"),IF(S396="Yes",1,2),IF(SUMIFS(WhatIf!$G:$G,WhatIf!$A:$A,S$1,WhatIf!$B:$B,S396)&lt;=price_limit,IF(S396="Yes",1,2),"")),""))</f>
        <v/>
      </c>
      <c r="BC396" s="73" t="str">
        <f>IF(OR(T396="",VLOOKUP(T$1,Services!$A$1:$B$19,2,0)="Exclude"),"",IF($D396=1,IF(OR(price_limit="",price_limit="No Limit"),IF(T396="Yes",1,2),IF(SUMIFS(WhatIf!$G:$G,WhatIf!$A:$A,T$1,WhatIf!$B:$B,T396)&lt;=price_limit,IF(T396="Yes",1,2),"")),""))</f>
        <v/>
      </c>
      <c r="BD396" s="73" t="str">
        <f>IF(OR(U396="",VLOOKUP(U$1,Services!$A$1:$B$19,2,0)="Exclude"),"",IF($D396=1,IF(OR(price_limit="",price_limit="No Limit"),IF(U396="Yes",1,2),IF(SUMIFS(WhatIf!$G:$G,WhatIf!$A:$A,U$1,WhatIf!$B:$B,U396)&lt;=price_limit,IF(U396="Yes",1,2),"")),""))</f>
        <v/>
      </c>
      <c r="BE396" s="3">
        <f t="shared" si="28"/>
        <v>0</v>
      </c>
      <c r="BF396" s="3">
        <f t="shared" si="29"/>
        <v>0</v>
      </c>
      <c r="BG396" s="3">
        <f>IF(MID(highlight_pick,1,1)="#",IF(INDEX(Analysis!$C$7:$E$7,1,VALUE(MID(highlight_pick,2,1)))&lt;&gt;"",IF(INDEX($A396:$BI396,1,MATCH(INDEX(Analysis!$C$7:$E$7,1,VALUE(MID(highlight_pick,2,1))),$1:$1,0))="",0,IF(INDEX($A396:$BI396,1,MATCH(INDEX(Analysis!$C$7:$E$7,1,VALUE(MID(highlight_pick,2,1))),$1:$1,0))="Yes",1,IF(ISNUMBER(SEARCH(INDEX($A396:$BI396,1,MATCH(INDEX(Analysis!$C$7:$E$7,1,VALUE(MID(highlight_pick,2,1))),$1:$1,0)),INDEX(Analysis!$C$9:$E$9,1,VALUE(MID(highlight_pick,2,1))))),2,0))),0),0)</f>
        <v>0</v>
      </c>
      <c r="BH396" s="3">
        <f>IF(MID(highlight_pick,1,1)="#",IF(INDEX(Analysis!$C$10:$E$10,1,VALUE(MID(highlight_pick,2,1)))&lt;&gt;"",IF(INDEX($A396:$BI396,1,MATCH(INDEX(Analysis!$C$10:$E$10,1,VALUE(MID(highlight_pick,2,1))),$1:$1,0))="",0,IF(INDEX($A396:$BI396,1,MATCH(INDEX(Analysis!$C$10:$E$10,1,VALUE(MID(highlight_pick,2,1))),$1:$1,0))="Yes",1,IF(ISNUMBER(SEARCH(INDEX($A396:$BI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row>
    <row r="397" spans="1:61" x14ac:dyDescent="0.3">
      <c r="A397" s="19" t="s">
        <v>628</v>
      </c>
      <c r="C397" s="4" t="s">
        <v>214</v>
      </c>
      <c r="D397" s="3" t="str">
        <f t="shared" ca="1" si="26"/>
        <v/>
      </c>
      <c r="F397" s="5" t="s">
        <v>550</v>
      </c>
      <c r="G397" s="5" t="s">
        <v>550</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7"/>
        <v/>
      </c>
      <c r="AN397" s="73" t="str">
        <f>IF(OR(E397="",VLOOKUP(E$1,Services!$A$1:$B$19,2,0)="Exclude"),"",IF($D397=1,IF(OR(price_limit="",price_limit="No Limit"),IF(E397="Yes",1,2),IF(SUMIFS(WhatIf!$G:$G,WhatIf!$A:$A,E$1,WhatIf!$B:$B,E397)&lt;=price_limit,IF(E397="Yes",1,2),"")),""))</f>
        <v/>
      </c>
      <c r="AO397" s="73" t="str">
        <f ca="1">IF(OR(F397="",VLOOKUP(F$1,Services!$A$1:$B$19,2,0)="Exclude"),"",IF($D397=1,IF(OR(price_limit="",price_limit="No Limit"),IF(F397="Yes",1,2),IF(SUMIFS(WhatIf!$G:$G,WhatIf!$A:$A,F$1,WhatIf!$B:$B,F397)&lt;=price_limit,IF(F397="Yes",1,2),"")),""))</f>
        <v/>
      </c>
      <c r="AP397" s="73" t="str">
        <f ca="1">IF(OR(G397="",VLOOKUP(G$1,Services!$A$1:$B$19,2,0)="Exclude"),"",IF($D397=1,IF(OR(price_limit="",price_limit="No Limit"),IF(G397="Yes",1,2),IF(SUMIFS(WhatIf!$G:$G,WhatIf!$A:$A,G$1,WhatIf!$B:$B,G397)&lt;=price_limit,IF(G397="Yes",1,2),"")),""))</f>
        <v/>
      </c>
      <c r="AQ397" s="73" t="str">
        <f>IF(OR(H397="",VLOOKUP(H$1,Services!$A$1:$B$19,2,0)="Exclude"),"",IF($D397=1,IF(OR(price_limit="",price_limit="No Limit"),IF(H397="Yes",1,2),IF(SUMIFS(WhatIf!$G:$G,WhatIf!$A:$A,H$1,WhatIf!$B:$B,H397)&lt;=price_limit,IF(H397="Yes",1,2),"")),""))</f>
        <v/>
      </c>
      <c r="AR397" s="73" t="str">
        <f>IF(OR(I397="",VLOOKUP(I$1,Services!$A$1:$B$19,2,0)="Exclude"),"",IF($D397=1,IF(OR(price_limit="",price_limit="No Limit"),IF(I397="Yes",1,2),IF(SUMIFS(WhatIf!$G:$G,WhatIf!$A:$A,I$1,WhatIf!$B:$B,I397)&lt;=price_limit,IF(I397="Yes",1,2),"")),""))</f>
        <v/>
      </c>
      <c r="AS397" s="73" t="str">
        <f>IF(OR(J397="",VLOOKUP(J$1,Services!$A$1:$B$19,2,0)="Exclude"),"",IF($D397=1,IF(OR(price_limit="",price_limit="No Limit"),IF(J397="Yes",1,2),IF(SUMIFS(WhatIf!$G:$G,WhatIf!$A:$A,J$1,WhatIf!$B:$B,J397)&lt;=price_limit,IF(J397="Yes",1,2),"")),""))</f>
        <v/>
      </c>
      <c r="AT397" s="73" t="str">
        <f>IF(OR(K397="",VLOOKUP(K$1,Services!$A$1:$B$19,2,0)="Exclude"),"",IF($D397=1,IF(OR(price_limit="",price_limit="No Limit"),IF(K397="Yes",1,2),IF(SUMIFS(WhatIf!$G:$G,WhatIf!$A:$A,K$1,WhatIf!$B:$B,K397)&lt;=price_limit,IF(K397="Yes",1,2),"")),""))</f>
        <v/>
      </c>
      <c r="AU397" s="73" t="str">
        <f>IF(OR(L397="",VLOOKUP(L$1,Services!$A$1:$B$19,2,0)="Exclude"),"",IF($D397=1,IF(OR(price_limit="",price_limit="No Limit"),IF(L397="Yes",1,2),IF(SUMIFS(WhatIf!$G:$G,WhatIf!$A:$A,L$1,WhatIf!$B:$B,L397)&lt;=price_limit,IF(L397="Yes",1,2),"")),""))</f>
        <v/>
      </c>
      <c r="AV397" s="73" t="str">
        <f>IF(OR(M397="",VLOOKUP(M$1,Services!$A$1:$B$19,2,0)="Exclude"),"",IF($D397=1,IF(OR(price_limit="",price_limit="No Limit"),IF(M397="Yes",1,2),IF(SUMIFS(WhatIf!$G:$G,WhatIf!$A:$A,M$1,WhatIf!$B:$B,M397)&lt;=price_limit,IF(M397="Yes",1,2),"")),""))</f>
        <v/>
      </c>
      <c r="AW397" s="73" t="str">
        <f>IF(OR(N397="",VLOOKUP(N$1,Services!$A$1:$B$19,2,0)="Exclude"),"",IF($D397=1,IF(OR(price_limit="",price_limit="No Limit"),IF(N397="Yes",1,2),IF(SUMIFS(WhatIf!$G:$G,WhatIf!$A:$A,N$1,WhatIf!$B:$B,N397)&lt;=price_limit,IF(N397="Yes",1,2),"")),""))</f>
        <v/>
      </c>
      <c r="AX397" s="73" t="str">
        <f>IF(OR(O397="",VLOOKUP(O$1,Services!$A$1:$B$19,2,0)="Exclude"),"",IF($D397=1,IF(OR(price_limit="",price_limit="No Limit"),IF(O397="Yes",1,2),IF(SUMIFS(WhatIf!$G:$G,WhatIf!$A:$A,O$1,WhatIf!$B:$B,O397)&lt;=price_limit,IF(O397="Yes",1,2),"")),""))</f>
        <v/>
      </c>
      <c r="AY397" s="73" t="str">
        <f>IF(OR(P397="",VLOOKUP(P$1,Services!$A$1:$B$19,2,0)="Exclude"),"",IF($D397=1,IF(OR(price_limit="",price_limit="No Limit"),IF(P397="Yes",1,2),IF(SUMIFS(WhatIf!$G:$G,WhatIf!$A:$A,P$1,WhatIf!$B:$B,P397)&lt;=price_limit,IF(P397="Yes",1,2),"")),""))</f>
        <v/>
      </c>
      <c r="AZ397" s="73" t="str">
        <f>IF(OR(Q397="",VLOOKUP(Q$1,Services!$A$1:$B$19,2,0)="Exclude"),"",IF($D397=1,IF(OR(price_limit="",price_limit="No Limit"),IF(Q397="Yes",1,2),IF(SUMIFS(WhatIf!$G:$G,WhatIf!$A:$A,Q$1,WhatIf!$B:$B,Q397)&lt;=price_limit,IF(Q397="Yes",1,2),"")),""))</f>
        <v/>
      </c>
      <c r="BA397" s="73" t="str">
        <f>IF(OR(R397="",VLOOKUP(R$1,Services!$A$1:$B$19,2,0)="Exclude"),"",IF($D397=1,IF(OR(price_limit="",price_limit="No Limit"),IF(R397="Yes",1,2),IF(SUMIFS(WhatIf!$G:$G,WhatIf!$A:$A,R$1,WhatIf!$B:$B,R397)&lt;=price_limit,IF(R397="Yes",1,2),"")),""))</f>
        <v/>
      </c>
      <c r="BB397" s="73" t="str">
        <f>IF(OR(S397="",VLOOKUP(S$1,Services!$A$1:$B$19,2,0)="Exclude"),"",IF($D397=1,IF(OR(price_limit="",price_limit="No Limit"),IF(S397="Yes",1,2),IF(SUMIFS(WhatIf!$G:$G,WhatIf!$A:$A,S$1,WhatIf!$B:$B,S397)&lt;=price_limit,IF(S397="Yes",1,2),"")),""))</f>
        <v/>
      </c>
      <c r="BC397" s="73" t="str">
        <f>IF(OR(T397="",VLOOKUP(T$1,Services!$A$1:$B$19,2,0)="Exclude"),"",IF($D397=1,IF(OR(price_limit="",price_limit="No Limit"),IF(T397="Yes",1,2),IF(SUMIFS(WhatIf!$G:$G,WhatIf!$A:$A,T$1,WhatIf!$B:$B,T397)&lt;=price_limit,IF(T397="Yes",1,2),"")),""))</f>
        <v/>
      </c>
      <c r="BD397" s="73" t="str">
        <f>IF(OR(U397="",VLOOKUP(U$1,Services!$A$1:$B$19,2,0)="Exclude"),"",IF($D397=1,IF(OR(price_limit="",price_limit="No Limit"),IF(U397="Yes",1,2),IF(SUMIFS(WhatIf!$G:$G,WhatIf!$A:$A,U$1,WhatIf!$B:$B,U397)&lt;=price_limit,IF(U397="Yes",1,2),"")),""))</f>
        <v/>
      </c>
      <c r="BE397" s="3">
        <f t="shared" si="28"/>
        <v>0</v>
      </c>
      <c r="BF397" s="3">
        <f t="shared" si="29"/>
        <v>0</v>
      </c>
      <c r="BG397" s="3">
        <f>IF(MID(highlight_pick,1,1)="#",IF(INDEX(Analysis!$C$7:$E$7,1,VALUE(MID(highlight_pick,2,1)))&lt;&gt;"",IF(INDEX($A397:$BI397,1,MATCH(INDEX(Analysis!$C$7:$E$7,1,VALUE(MID(highlight_pick,2,1))),$1:$1,0))="",0,IF(INDEX($A397:$BI397,1,MATCH(INDEX(Analysis!$C$7:$E$7,1,VALUE(MID(highlight_pick,2,1))),$1:$1,0))="Yes",1,IF(ISNUMBER(SEARCH(INDEX($A397:$BI397,1,MATCH(INDEX(Analysis!$C$7:$E$7,1,VALUE(MID(highlight_pick,2,1))),$1:$1,0)),INDEX(Analysis!$C$9:$E$9,1,VALUE(MID(highlight_pick,2,1))))),2,0))),0),0)</f>
        <v>0</v>
      </c>
      <c r="BH397" s="3">
        <f>IF(MID(highlight_pick,1,1)="#",IF(INDEX(Analysis!$C$10:$E$10,1,VALUE(MID(highlight_pick,2,1)))&lt;&gt;"",IF(INDEX($A397:$BI397,1,MATCH(INDEX(Analysis!$C$10:$E$10,1,VALUE(MID(highlight_pick,2,1))),$1:$1,0))="",0,IF(INDEX($A397:$BI397,1,MATCH(INDEX(Analysis!$C$10:$E$10,1,VALUE(MID(highlight_pick,2,1))),$1:$1,0))="Yes",1,IF(ISNUMBER(SEARCH(INDEX($A397:$BI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row>
    <row r="398" spans="1:61" x14ac:dyDescent="0.3">
      <c r="A398" s="19" t="s">
        <v>595</v>
      </c>
      <c r="C398" s="4" t="s">
        <v>482</v>
      </c>
      <c r="D398" s="3" t="str">
        <f t="shared" ca="1" si="26"/>
        <v/>
      </c>
      <c r="F398" s="5" t="s">
        <v>553</v>
      </c>
      <c r="G398" s="5" t="s">
        <v>553</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7"/>
        <v/>
      </c>
      <c r="AN398" s="73" t="str">
        <f>IF(OR(E398="",VLOOKUP(E$1,Services!$A$1:$B$19,2,0)="Exclude"),"",IF($D398=1,IF(OR(price_limit="",price_limit="No Limit"),IF(E398="Yes",1,2),IF(SUMIFS(WhatIf!$G:$G,WhatIf!$A:$A,E$1,WhatIf!$B:$B,E398)&lt;=price_limit,IF(E398="Yes",1,2),"")),""))</f>
        <v/>
      </c>
      <c r="AO398" s="73" t="str">
        <f ca="1">IF(OR(F398="",VLOOKUP(F$1,Services!$A$1:$B$19,2,0)="Exclude"),"",IF($D398=1,IF(OR(price_limit="",price_limit="No Limit"),IF(F398="Yes",1,2),IF(SUMIFS(WhatIf!$G:$G,WhatIf!$A:$A,F$1,WhatIf!$B:$B,F398)&lt;=price_limit,IF(F398="Yes",1,2),"")),""))</f>
        <v/>
      </c>
      <c r="AP398" s="73" t="str">
        <f ca="1">IF(OR(G398="",VLOOKUP(G$1,Services!$A$1:$B$19,2,0)="Exclude"),"",IF($D398=1,IF(OR(price_limit="",price_limit="No Limit"),IF(G398="Yes",1,2),IF(SUMIFS(WhatIf!$G:$G,WhatIf!$A:$A,G$1,WhatIf!$B:$B,G398)&lt;=price_limit,IF(G398="Yes",1,2),"")),""))</f>
        <v/>
      </c>
      <c r="AQ398" s="73" t="str">
        <f>IF(OR(H398="",VLOOKUP(H$1,Services!$A$1:$B$19,2,0)="Exclude"),"",IF($D398=1,IF(OR(price_limit="",price_limit="No Limit"),IF(H398="Yes",1,2),IF(SUMIFS(WhatIf!$G:$G,WhatIf!$A:$A,H$1,WhatIf!$B:$B,H398)&lt;=price_limit,IF(H398="Yes",1,2),"")),""))</f>
        <v/>
      </c>
      <c r="AR398" s="73" t="str">
        <f>IF(OR(I398="",VLOOKUP(I$1,Services!$A$1:$B$19,2,0)="Exclude"),"",IF($D398=1,IF(OR(price_limit="",price_limit="No Limit"),IF(I398="Yes",1,2),IF(SUMIFS(WhatIf!$G:$G,WhatIf!$A:$A,I$1,WhatIf!$B:$B,I398)&lt;=price_limit,IF(I398="Yes",1,2),"")),""))</f>
        <v/>
      </c>
      <c r="AS398" s="73" t="str">
        <f>IF(OR(J398="",VLOOKUP(J$1,Services!$A$1:$B$19,2,0)="Exclude"),"",IF($D398=1,IF(OR(price_limit="",price_limit="No Limit"),IF(J398="Yes",1,2),IF(SUMIFS(WhatIf!$G:$G,WhatIf!$A:$A,J$1,WhatIf!$B:$B,J398)&lt;=price_limit,IF(J398="Yes",1,2),"")),""))</f>
        <v/>
      </c>
      <c r="AT398" s="73" t="str">
        <f>IF(OR(K398="",VLOOKUP(K$1,Services!$A$1:$B$19,2,0)="Exclude"),"",IF($D398=1,IF(OR(price_limit="",price_limit="No Limit"),IF(K398="Yes",1,2),IF(SUMIFS(WhatIf!$G:$G,WhatIf!$A:$A,K$1,WhatIf!$B:$B,K398)&lt;=price_limit,IF(K398="Yes",1,2),"")),""))</f>
        <v/>
      </c>
      <c r="AU398" s="73" t="str">
        <f>IF(OR(L398="",VLOOKUP(L$1,Services!$A$1:$B$19,2,0)="Exclude"),"",IF($D398=1,IF(OR(price_limit="",price_limit="No Limit"),IF(L398="Yes",1,2),IF(SUMIFS(WhatIf!$G:$G,WhatIf!$A:$A,L$1,WhatIf!$B:$B,L398)&lt;=price_limit,IF(L398="Yes",1,2),"")),""))</f>
        <v/>
      </c>
      <c r="AV398" s="73" t="str">
        <f>IF(OR(M398="",VLOOKUP(M$1,Services!$A$1:$B$19,2,0)="Exclude"),"",IF($D398=1,IF(OR(price_limit="",price_limit="No Limit"),IF(M398="Yes",1,2),IF(SUMIFS(WhatIf!$G:$G,WhatIf!$A:$A,M$1,WhatIf!$B:$B,M398)&lt;=price_limit,IF(M398="Yes",1,2),"")),""))</f>
        <v/>
      </c>
      <c r="AW398" s="73" t="str">
        <f>IF(OR(N398="",VLOOKUP(N$1,Services!$A$1:$B$19,2,0)="Exclude"),"",IF($D398=1,IF(OR(price_limit="",price_limit="No Limit"),IF(N398="Yes",1,2),IF(SUMIFS(WhatIf!$G:$G,WhatIf!$A:$A,N$1,WhatIf!$B:$B,N398)&lt;=price_limit,IF(N398="Yes",1,2),"")),""))</f>
        <v/>
      </c>
      <c r="AX398" s="73" t="str">
        <f>IF(OR(O398="",VLOOKUP(O$1,Services!$A$1:$B$19,2,0)="Exclude"),"",IF($D398=1,IF(OR(price_limit="",price_limit="No Limit"),IF(O398="Yes",1,2),IF(SUMIFS(WhatIf!$G:$G,WhatIf!$A:$A,O$1,WhatIf!$B:$B,O398)&lt;=price_limit,IF(O398="Yes",1,2),"")),""))</f>
        <v/>
      </c>
      <c r="AY398" s="73" t="str">
        <f>IF(OR(P398="",VLOOKUP(P$1,Services!$A$1:$B$19,2,0)="Exclude"),"",IF($D398=1,IF(OR(price_limit="",price_limit="No Limit"),IF(P398="Yes",1,2),IF(SUMIFS(WhatIf!$G:$G,WhatIf!$A:$A,P$1,WhatIf!$B:$B,P398)&lt;=price_limit,IF(P398="Yes",1,2),"")),""))</f>
        <v/>
      </c>
      <c r="AZ398" s="73" t="str">
        <f>IF(OR(Q398="",VLOOKUP(Q$1,Services!$A$1:$B$19,2,0)="Exclude"),"",IF($D398=1,IF(OR(price_limit="",price_limit="No Limit"),IF(Q398="Yes",1,2),IF(SUMIFS(WhatIf!$G:$G,WhatIf!$A:$A,Q$1,WhatIf!$B:$B,Q398)&lt;=price_limit,IF(Q398="Yes",1,2),"")),""))</f>
        <v/>
      </c>
      <c r="BA398" s="73" t="str">
        <f>IF(OR(R398="",VLOOKUP(R$1,Services!$A$1:$B$19,2,0)="Exclude"),"",IF($D398=1,IF(OR(price_limit="",price_limit="No Limit"),IF(R398="Yes",1,2),IF(SUMIFS(WhatIf!$G:$G,WhatIf!$A:$A,R$1,WhatIf!$B:$B,R398)&lt;=price_limit,IF(R398="Yes",1,2),"")),""))</f>
        <v/>
      </c>
      <c r="BB398" s="73" t="str">
        <f>IF(OR(S398="",VLOOKUP(S$1,Services!$A$1:$B$19,2,0)="Exclude"),"",IF($D398=1,IF(OR(price_limit="",price_limit="No Limit"),IF(S398="Yes",1,2),IF(SUMIFS(WhatIf!$G:$G,WhatIf!$A:$A,S$1,WhatIf!$B:$B,S398)&lt;=price_limit,IF(S398="Yes",1,2),"")),""))</f>
        <v/>
      </c>
      <c r="BC398" s="73" t="str">
        <f>IF(OR(T398="",VLOOKUP(T$1,Services!$A$1:$B$19,2,0)="Exclude"),"",IF($D398=1,IF(OR(price_limit="",price_limit="No Limit"),IF(T398="Yes",1,2),IF(SUMIFS(WhatIf!$G:$G,WhatIf!$A:$A,T$1,WhatIf!$B:$B,T398)&lt;=price_limit,IF(T398="Yes",1,2),"")),""))</f>
        <v/>
      </c>
      <c r="BD398" s="73" t="str">
        <f>IF(OR(U398="",VLOOKUP(U$1,Services!$A$1:$B$19,2,0)="Exclude"),"",IF($D398=1,IF(OR(price_limit="",price_limit="No Limit"),IF(U398="Yes",1,2),IF(SUMIFS(WhatIf!$G:$G,WhatIf!$A:$A,U$1,WhatIf!$B:$B,U398)&lt;=price_limit,IF(U398="Yes",1,2),"")),""))</f>
        <v/>
      </c>
      <c r="BE398" s="3">
        <f t="shared" si="28"/>
        <v>0</v>
      </c>
      <c r="BF398" s="3">
        <f t="shared" si="29"/>
        <v>0</v>
      </c>
      <c r="BG398" s="3">
        <f>IF(MID(highlight_pick,1,1)="#",IF(INDEX(Analysis!$C$7:$E$7,1,VALUE(MID(highlight_pick,2,1)))&lt;&gt;"",IF(INDEX($A398:$BI398,1,MATCH(INDEX(Analysis!$C$7:$E$7,1,VALUE(MID(highlight_pick,2,1))),$1:$1,0))="",0,IF(INDEX($A398:$BI398,1,MATCH(INDEX(Analysis!$C$7:$E$7,1,VALUE(MID(highlight_pick,2,1))),$1:$1,0))="Yes",1,IF(ISNUMBER(SEARCH(INDEX($A398:$BI398,1,MATCH(INDEX(Analysis!$C$7:$E$7,1,VALUE(MID(highlight_pick,2,1))),$1:$1,0)),INDEX(Analysis!$C$9:$E$9,1,VALUE(MID(highlight_pick,2,1))))),2,0))),0),0)</f>
        <v>0</v>
      </c>
      <c r="BH398" s="3">
        <f>IF(MID(highlight_pick,1,1)="#",IF(INDEX(Analysis!$C$10:$E$10,1,VALUE(MID(highlight_pick,2,1)))&lt;&gt;"",IF(INDEX($A398:$BI398,1,MATCH(INDEX(Analysis!$C$10:$E$10,1,VALUE(MID(highlight_pick,2,1))),$1:$1,0))="",0,IF(INDEX($A398:$BI398,1,MATCH(INDEX(Analysis!$C$10:$E$10,1,VALUE(MID(highlight_pick,2,1))),$1:$1,0))="Yes",1,IF(ISNUMBER(SEARCH(INDEX($A398:$BI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row>
    <row r="399" spans="1:61" x14ac:dyDescent="0.3">
      <c r="A399" s="19" t="s">
        <v>71</v>
      </c>
      <c r="B399" s="4" t="s">
        <v>247</v>
      </c>
      <c r="C399" s="4" t="s">
        <v>214</v>
      </c>
      <c r="D399" s="3" t="str">
        <f t="shared" ca="1" si="26"/>
        <v/>
      </c>
      <c r="H399" s="5" t="s">
        <v>1</v>
      </c>
      <c r="I399" s="5" t="s">
        <v>1</v>
      </c>
      <c r="J399" s="5" t="s">
        <v>1</v>
      </c>
      <c r="K399" s="5" t="s">
        <v>1</v>
      </c>
      <c r="L399" s="5" t="s">
        <v>1</v>
      </c>
      <c r="M399" s="5" t="s">
        <v>1</v>
      </c>
      <c r="N399" s="5" t="s">
        <v>1</v>
      </c>
      <c r="O399" s="6" t="s">
        <v>1</v>
      </c>
      <c r="P399" s="6" t="s">
        <v>1</v>
      </c>
      <c r="Q399" s="6" t="s">
        <v>1</v>
      </c>
      <c r="R399" s="6"/>
      <c r="U399" s="5" t="s">
        <v>1</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7"/>
        <v/>
      </c>
      <c r="AN399" s="73" t="str">
        <f>IF(OR(E399="",VLOOKUP(E$1,Services!$A$1:$B$19,2,0)="Exclude"),"",IF($D399=1,IF(OR(price_limit="",price_limit="No Limit"),IF(E399="Yes",1,2),IF(SUMIFS(WhatIf!$G:$G,WhatIf!$A:$A,E$1,WhatIf!$B:$B,E399)&lt;=price_limit,IF(E399="Yes",1,2),"")),""))</f>
        <v/>
      </c>
      <c r="AO399" s="73" t="str">
        <f>IF(OR(F399="",VLOOKUP(F$1,Services!$A$1:$B$19,2,0)="Exclude"),"",IF($D399=1,IF(OR(price_limit="",price_limit="No Limit"),IF(F399="Yes",1,2),IF(SUMIFS(WhatIf!$G:$G,WhatIf!$A:$A,F$1,WhatIf!$B:$B,F399)&lt;=price_limit,IF(F399="Yes",1,2),"")),""))</f>
        <v/>
      </c>
      <c r="AP399" s="73" t="str">
        <f>IF(OR(G399="",VLOOKUP(G$1,Services!$A$1:$B$19,2,0)="Exclude"),"",IF($D399=1,IF(OR(price_limit="",price_limit="No Limit"),IF(G399="Yes",1,2),IF(SUMIFS(WhatIf!$G:$G,WhatIf!$A:$A,G$1,WhatIf!$B:$B,G399)&lt;=price_limit,IF(G399="Yes",1,2),"")),""))</f>
        <v/>
      </c>
      <c r="AQ399" s="73" t="str">
        <f ca="1">IF(OR(H399="",VLOOKUP(H$1,Services!$A$1:$B$19,2,0)="Exclude"),"",IF($D399=1,IF(OR(price_limit="",price_limit="No Limit"),IF(H399="Yes",1,2),IF(SUMIFS(WhatIf!$G:$G,WhatIf!$A:$A,H$1,WhatIf!$B:$B,H399)&lt;=price_limit,IF(H399="Yes",1,2),"")),""))</f>
        <v/>
      </c>
      <c r="AR399" s="73" t="str">
        <f ca="1">IF(OR(I399="",VLOOKUP(I$1,Services!$A$1:$B$19,2,0)="Exclude"),"",IF($D399=1,IF(OR(price_limit="",price_limit="No Limit"),IF(I399="Yes",1,2),IF(SUMIFS(WhatIf!$G:$G,WhatIf!$A:$A,I$1,WhatIf!$B:$B,I399)&lt;=price_limit,IF(I399="Yes",1,2),"")),""))</f>
        <v/>
      </c>
      <c r="AS399" s="73" t="str">
        <f ca="1">IF(OR(J399="",VLOOKUP(J$1,Services!$A$1:$B$19,2,0)="Exclude"),"",IF($D399=1,IF(OR(price_limit="",price_limit="No Limit"),IF(J399="Yes",1,2),IF(SUMIFS(WhatIf!$G:$G,WhatIf!$A:$A,J$1,WhatIf!$B:$B,J399)&lt;=price_limit,IF(J399="Yes",1,2),"")),""))</f>
        <v/>
      </c>
      <c r="AT399" s="73" t="str">
        <f ca="1">IF(OR(K399="",VLOOKUP(K$1,Services!$A$1:$B$19,2,0)="Exclude"),"",IF($D399=1,IF(OR(price_limit="",price_limit="No Limit"),IF(K399="Yes",1,2),IF(SUMIFS(WhatIf!$G:$G,WhatIf!$A:$A,K$1,WhatIf!$B:$B,K399)&lt;=price_limit,IF(K399="Yes",1,2),"")),""))</f>
        <v/>
      </c>
      <c r="AU399" s="73" t="str">
        <f ca="1">IF(OR(L399="",VLOOKUP(L$1,Services!$A$1:$B$19,2,0)="Exclude"),"",IF($D399=1,IF(OR(price_limit="",price_limit="No Limit"),IF(L399="Yes",1,2),IF(SUMIFS(WhatIf!$G:$G,WhatIf!$A:$A,L$1,WhatIf!$B:$B,L399)&lt;=price_limit,IF(L399="Yes",1,2),"")),""))</f>
        <v/>
      </c>
      <c r="AV399" s="73" t="str">
        <f ca="1">IF(OR(M399="",VLOOKUP(M$1,Services!$A$1:$B$19,2,0)="Exclude"),"",IF($D399=1,IF(OR(price_limit="",price_limit="No Limit"),IF(M399="Yes",1,2),IF(SUMIFS(WhatIf!$G:$G,WhatIf!$A:$A,M$1,WhatIf!$B:$B,M399)&lt;=price_limit,IF(M399="Yes",1,2),"")),""))</f>
        <v/>
      </c>
      <c r="AW399" s="73" t="str">
        <f ca="1">IF(OR(N399="",VLOOKUP(N$1,Services!$A$1:$B$19,2,0)="Exclude"),"",IF($D399=1,IF(OR(price_limit="",price_limit="No Limit"),IF(N399="Yes",1,2),IF(SUMIFS(WhatIf!$G:$G,WhatIf!$A:$A,N$1,WhatIf!$B:$B,N399)&lt;=price_limit,IF(N399="Yes",1,2),"")),""))</f>
        <v/>
      </c>
      <c r="AX399" s="73" t="str">
        <f ca="1">IF(OR(O399="",VLOOKUP(O$1,Services!$A$1:$B$19,2,0)="Exclude"),"",IF($D399=1,IF(OR(price_limit="",price_limit="No Limit"),IF(O399="Yes",1,2),IF(SUMIFS(WhatIf!$G:$G,WhatIf!$A:$A,O$1,WhatIf!$B:$B,O399)&lt;=price_limit,IF(O399="Yes",1,2),"")),""))</f>
        <v/>
      </c>
      <c r="AY399" s="73" t="str">
        <f ca="1">IF(OR(P399="",VLOOKUP(P$1,Services!$A$1:$B$19,2,0)="Exclude"),"",IF($D399=1,IF(OR(price_limit="",price_limit="No Limit"),IF(P399="Yes",1,2),IF(SUMIFS(WhatIf!$G:$G,WhatIf!$A:$A,P$1,WhatIf!$B:$B,P399)&lt;=price_limit,IF(P399="Yes",1,2),"")),""))</f>
        <v/>
      </c>
      <c r="AZ399" s="73" t="str">
        <f ca="1">IF(OR(Q399="",VLOOKUP(Q$1,Services!$A$1:$B$19,2,0)="Exclude"),"",IF($D399=1,IF(OR(price_limit="",price_limit="No Limit"),IF(Q399="Yes",1,2),IF(SUMIFS(WhatIf!$G:$G,WhatIf!$A:$A,Q$1,WhatIf!$B:$B,Q399)&lt;=price_limit,IF(Q399="Yes",1,2),"")),""))</f>
        <v/>
      </c>
      <c r="BA399" s="73" t="str">
        <f>IF(OR(R399="",VLOOKUP(R$1,Services!$A$1:$B$19,2,0)="Exclude"),"",IF($D399=1,IF(OR(price_limit="",price_limit="No Limit"),IF(R399="Yes",1,2),IF(SUMIFS(WhatIf!$G:$G,WhatIf!$A:$A,R$1,WhatIf!$B:$B,R399)&lt;=price_limit,IF(R399="Yes",1,2),"")),""))</f>
        <v/>
      </c>
      <c r="BB399" s="73" t="str">
        <f>IF(OR(S399="",VLOOKUP(S$1,Services!$A$1:$B$19,2,0)="Exclude"),"",IF($D399=1,IF(OR(price_limit="",price_limit="No Limit"),IF(S399="Yes",1,2),IF(SUMIFS(WhatIf!$G:$G,WhatIf!$A:$A,S$1,WhatIf!$B:$B,S399)&lt;=price_limit,IF(S399="Yes",1,2),"")),""))</f>
        <v/>
      </c>
      <c r="BC399" s="73" t="str">
        <f>IF(OR(T399="",VLOOKUP(T$1,Services!$A$1:$B$19,2,0)="Exclude"),"",IF($D399=1,IF(OR(price_limit="",price_limit="No Limit"),IF(T399="Yes",1,2),IF(SUMIFS(WhatIf!$G:$G,WhatIf!$A:$A,T$1,WhatIf!$B:$B,T399)&lt;=price_limit,IF(T399="Yes",1,2),"")),""))</f>
        <v/>
      </c>
      <c r="BD399" s="73" t="str">
        <f ca="1">IF(OR(U399="",VLOOKUP(U$1,Services!$A$1:$B$19,2,0)="Exclude"),"",IF($D399=1,IF(OR(price_limit="",price_limit="No Limit"),IF(U399="Yes",1,2),IF(SUMIFS(WhatIf!$G:$G,WhatIf!$A:$A,U$1,WhatIf!$B:$B,U399)&lt;=price_limit,IF(U399="Yes",1,2),"")),""))</f>
        <v/>
      </c>
      <c r="BE399" s="3">
        <f t="shared" si="28"/>
        <v>0</v>
      </c>
      <c r="BF399" s="3">
        <f t="shared" si="29"/>
        <v>0</v>
      </c>
      <c r="BG399" s="3">
        <f>IF(MID(highlight_pick,1,1)="#",IF(INDEX(Analysis!$C$7:$E$7,1,VALUE(MID(highlight_pick,2,1)))&lt;&gt;"",IF(INDEX($A399:$BI399,1,MATCH(INDEX(Analysis!$C$7:$E$7,1,VALUE(MID(highlight_pick,2,1))),$1:$1,0))="",0,IF(INDEX($A399:$BI399,1,MATCH(INDEX(Analysis!$C$7:$E$7,1,VALUE(MID(highlight_pick,2,1))),$1:$1,0))="Yes",1,IF(ISNUMBER(SEARCH(INDEX($A399:$BI399,1,MATCH(INDEX(Analysis!$C$7:$E$7,1,VALUE(MID(highlight_pick,2,1))),$1:$1,0)),INDEX(Analysis!$C$9:$E$9,1,VALUE(MID(highlight_pick,2,1))))),2,0))),0),0)</f>
        <v>0</v>
      </c>
      <c r="BH399" s="3">
        <f>IF(MID(highlight_pick,1,1)="#",IF(INDEX(Analysis!$C$10:$E$10,1,VALUE(MID(highlight_pick,2,1)))&lt;&gt;"",IF(INDEX($A399:$BI399,1,MATCH(INDEX(Analysis!$C$10:$E$10,1,VALUE(MID(highlight_pick,2,1))),$1:$1,0))="",0,IF(INDEX($A399:$BI399,1,MATCH(INDEX(Analysis!$C$10:$E$10,1,VALUE(MID(highlight_pick,2,1))),$1:$1,0))="Yes",1,IF(ISNUMBER(SEARCH(INDEX($A399:$BI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row>
    <row r="400" spans="1:61" x14ac:dyDescent="0.3">
      <c r="A400" s="19" t="s">
        <v>599</v>
      </c>
      <c r="C400" s="4" t="s">
        <v>482</v>
      </c>
      <c r="D400" s="3" t="str">
        <f t="shared" ca="1" si="26"/>
        <v/>
      </c>
      <c r="F400" s="5" t="s">
        <v>553</v>
      </c>
      <c r="G400" s="5" t="s">
        <v>553</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7"/>
        <v/>
      </c>
      <c r="AN400" s="73" t="str">
        <f>IF(OR(E400="",VLOOKUP(E$1,Services!$A$1:$B$19,2,0)="Exclude"),"",IF($D400=1,IF(OR(price_limit="",price_limit="No Limit"),IF(E400="Yes",1,2),IF(SUMIFS(WhatIf!$G:$G,WhatIf!$A:$A,E$1,WhatIf!$B:$B,E400)&lt;=price_limit,IF(E400="Yes",1,2),"")),""))</f>
        <v/>
      </c>
      <c r="AO400" s="73" t="str">
        <f ca="1">IF(OR(F400="",VLOOKUP(F$1,Services!$A$1:$B$19,2,0)="Exclude"),"",IF($D400=1,IF(OR(price_limit="",price_limit="No Limit"),IF(F400="Yes",1,2),IF(SUMIFS(WhatIf!$G:$G,WhatIf!$A:$A,F$1,WhatIf!$B:$B,F400)&lt;=price_limit,IF(F400="Yes",1,2),"")),""))</f>
        <v/>
      </c>
      <c r="AP400" s="73" t="str">
        <f ca="1">IF(OR(G400="",VLOOKUP(G$1,Services!$A$1:$B$19,2,0)="Exclude"),"",IF($D400=1,IF(OR(price_limit="",price_limit="No Limit"),IF(G400="Yes",1,2),IF(SUMIFS(WhatIf!$G:$G,WhatIf!$A:$A,G$1,WhatIf!$B:$B,G400)&lt;=price_limit,IF(G400="Yes",1,2),"")),""))</f>
        <v/>
      </c>
      <c r="AQ400" s="73" t="str">
        <f>IF(OR(H400="",VLOOKUP(H$1,Services!$A$1:$B$19,2,0)="Exclude"),"",IF($D400=1,IF(OR(price_limit="",price_limit="No Limit"),IF(H400="Yes",1,2),IF(SUMIFS(WhatIf!$G:$G,WhatIf!$A:$A,H$1,WhatIf!$B:$B,H400)&lt;=price_limit,IF(H400="Yes",1,2),"")),""))</f>
        <v/>
      </c>
      <c r="AR400" s="73" t="str">
        <f>IF(OR(I400="",VLOOKUP(I$1,Services!$A$1:$B$19,2,0)="Exclude"),"",IF($D400=1,IF(OR(price_limit="",price_limit="No Limit"),IF(I400="Yes",1,2),IF(SUMIFS(WhatIf!$G:$G,WhatIf!$A:$A,I$1,WhatIf!$B:$B,I400)&lt;=price_limit,IF(I400="Yes",1,2),"")),""))</f>
        <v/>
      </c>
      <c r="AS400" s="73" t="str">
        <f>IF(OR(J400="",VLOOKUP(J$1,Services!$A$1:$B$19,2,0)="Exclude"),"",IF($D400=1,IF(OR(price_limit="",price_limit="No Limit"),IF(J400="Yes",1,2),IF(SUMIFS(WhatIf!$G:$G,WhatIf!$A:$A,J$1,WhatIf!$B:$B,J400)&lt;=price_limit,IF(J400="Yes",1,2),"")),""))</f>
        <v/>
      </c>
      <c r="AT400" s="73" t="str">
        <f>IF(OR(K400="",VLOOKUP(K$1,Services!$A$1:$B$19,2,0)="Exclude"),"",IF($D400=1,IF(OR(price_limit="",price_limit="No Limit"),IF(K400="Yes",1,2),IF(SUMIFS(WhatIf!$G:$G,WhatIf!$A:$A,K$1,WhatIf!$B:$B,K400)&lt;=price_limit,IF(K400="Yes",1,2),"")),""))</f>
        <v/>
      </c>
      <c r="AU400" s="73" t="str">
        <f>IF(OR(L400="",VLOOKUP(L$1,Services!$A$1:$B$19,2,0)="Exclude"),"",IF($D400=1,IF(OR(price_limit="",price_limit="No Limit"),IF(L400="Yes",1,2),IF(SUMIFS(WhatIf!$G:$G,WhatIf!$A:$A,L$1,WhatIf!$B:$B,L400)&lt;=price_limit,IF(L400="Yes",1,2),"")),""))</f>
        <v/>
      </c>
      <c r="AV400" s="73" t="str">
        <f>IF(OR(M400="",VLOOKUP(M$1,Services!$A$1:$B$19,2,0)="Exclude"),"",IF($D400=1,IF(OR(price_limit="",price_limit="No Limit"),IF(M400="Yes",1,2),IF(SUMIFS(WhatIf!$G:$G,WhatIf!$A:$A,M$1,WhatIf!$B:$B,M400)&lt;=price_limit,IF(M400="Yes",1,2),"")),""))</f>
        <v/>
      </c>
      <c r="AW400" s="73" t="str">
        <f>IF(OR(N400="",VLOOKUP(N$1,Services!$A$1:$B$19,2,0)="Exclude"),"",IF($D400=1,IF(OR(price_limit="",price_limit="No Limit"),IF(N400="Yes",1,2),IF(SUMIFS(WhatIf!$G:$G,WhatIf!$A:$A,N$1,WhatIf!$B:$B,N400)&lt;=price_limit,IF(N400="Yes",1,2),"")),""))</f>
        <v/>
      </c>
      <c r="AX400" s="73" t="str">
        <f>IF(OR(O400="",VLOOKUP(O$1,Services!$A$1:$B$19,2,0)="Exclude"),"",IF($D400=1,IF(OR(price_limit="",price_limit="No Limit"),IF(O400="Yes",1,2),IF(SUMIFS(WhatIf!$G:$G,WhatIf!$A:$A,O$1,WhatIf!$B:$B,O400)&lt;=price_limit,IF(O400="Yes",1,2),"")),""))</f>
        <v/>
      </c>
      <c r="AY400" s="73" t="str">
        <f>IF(OR(P400="",VLOOKUP(P$1,Services!$A$1:$B$19,2,0)="Exclude"),"",IF($D400=1,IF(OR(price_limit="",price_limit="No Limit"),IF(P400="Yes",1,2),IF(SUMIFS(WhatIf!$G:$G,WhatIf!$A:$A,P$1,WhatIf!$B:$B,P400)&lt;=price_limit,IF(P400="Yes",1,2),"")),""))</f>
        <v/>
      </c>
      <c r="AZ400" s="73" t="str">
        <f>IF(OR(Q400="",VLOOKUP(Q$1,Services!$A$1:$B$19,2,0)="Exclude"),"",IF($D400=1,IF(OR(price_limit="",price_limit="No Limit"),IF(Q400="Yes",1,2),IF(SUMIFS(WhatIf!$G:$G,WhatIf!$A:$A,Q$1,WhatIf!$B:$B,Q400)&lt;=price_limit,IF(Q400="Yes",1,2),"")),""))</f>
        <v/>
      </c>
      <c r="BA400" s="73" t="str">
        <f>IF(OR(R400="",VLOOKUP(R$1,Services!$A$1:$B$19,2,0)="Exclude"),"",IF($D400=1,IF(OR(price_limit="",price_limit="No Limit"),IF(R400="Yes",1,2),IF(SUMIFS(WhatIf!$G:$G,WhatIf!$A:$A,R$1,WhatIf!$B:$B,R400)&lt;=price_limit,IF(R400="Yes",1,2),"")),""))</f>
        <v/>
      </c>
      <c r="BB400" s="73" t="str">
        <f>IF(OR(S400="",VLOOKUP(S$1,Services!$A$1:$B$19,2,0)="Exclude"),"",IF($D400=1,IF(OR(price_limit="",price_limit="No Limit"),IF(S400="Yes",1,2),IF(SUMIFS(WhatIf!$G:$G,WhatIf!$A:$A,S$1,WhatIf!$B:$B,S400)&lt;=price_limit,IF(S400="Yes",1,2),"")),""))</f>
        <v/>
      </c>
      <c r="BC400" s="73" t="str">
        <f>IF(OR(T400="",VLOOKUP(T$1,Services!$A$1:$B$19,2,0)="Exclude"),"",IF($D400=1,IF(OR(price_limit="",price_limit="No Limit"),IF(T400="Yes",1,2),IF(SUMIFS(WhatIf!$G:$G,WhatIf!$A:$A,T$1,WhatIf!$B:$B,T400)&lt;=price_limit,IF(T400="Yes",1,2),"")),""))</f>
        <v/>
      </c>
      <c r="BD400" s="73" t="str">
        <f>IF(OR(U400="",VLOOKUP(U$1,Services!$A$1:$B$19,2,0)="Exclude"),"",IF($D400=1,IF(OR(price_limit="",price_limit="No Limit"),IF(U400="Yes",1,2),IF(SUMIFS(WhatIf!$G:$G,WhatIf!$A:$A,U$1,WhatIf!$B:$B,U400)&lt;=price_limit,IF(U400="Yes",1,2),"")),""))</f>
        <v/>
      </c>
      <c r="BE400" s="3">
        <f t="shared" si="28"/>
        <v>0</v>
      </c>
      <c r="BF400" s="3">
        <f t="shared" si="29"/>
        <v>0</v>
      </c>
      <c r="BG400" s="3">
        <f>IF(MID(highlight_pick,1,1)="#",IF(INDEX(Analysis!$C$7:$E$7,1,VALUE(MID(highlight_pick,2,1)))&lt;&gt;"",IF(INDEX($A400:$BI400,1,MATCH(INDEX(Analysis!$C$7:$E$7,1,VALUE(MID(highlight_pick,2,1))),$1:$1,0))="",0,IF(INDEX($A400:$BI400,1,MATCH(INDEX(Analysis!$C$7:$E$7,1,VALUE(MID(highlight_pick,2,1))),$1:$1,0))="Yes",1,IF(ISNUMBER(SEARCH(INDEX($A400:$BI400,1,MATCH(INDEX(Analysis!$C$7:$E$7,1,VALUE(MID(highlight_pick,2,1))),$1:$1,0)),INDEX(Analysis!$C$9:$E$9,1,VALUE(MID(highlight_pick,2,1))))),2,0))),0),0)</f>
        <v>0</v>
      </c>
      <c r="BH400" s="3">
        <f>IF(MID(highlight_pick,1,1)="#",IF(INDEX(Analysis!$C$10:$E$10,1,VALUE(MID(highlight_pick,2,1)))&lt;&gt;"",IF(INDEX($A400:$BI400,1,MATCH(INDEX(Analysis!$C$10:$E$10,1,VALUE(MID(highlight_pick,2,1))),$1:$1,0))="",0,IF(INDEX($A400:$BI400,1,MATCH(INDEX(Analysis!$C$10:$E$10,1,VALUE(MID(highlight_pick,2,1))),$1:$1,0))="Yes",1,IF(ISNUMBER(SEARCH(INDEX($A400:$BI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row>
    <row r="401" spans="1:61" ht="24.9" x14ac:dyDescent="0.3">
      <c r="A401" s="19" t="s">
        <v>72</v>
      </c>
      <c r="B401" s="4" t="s">
        <v>673</v>
      </c>
      <c r="C401" s="4" t="s">
        <v>215</v>
      </c>
      <c r="D401" s="3" t="str">
        <f t="shared" ca="1" si="26"/>
        <v/>
      </c>
      <c r="F401" s="5" t="s">
        <v>528</v>
      </c>
      <c r="G401" s="5" t="s">
        <v>528</v>
      </c>
      <c r="K401" s="5" t="s">
        <v>1</v>
      </c>
      <c r="L401" s="5" t="s">
        <v>1</v>
      </c>
      <c r="M401" s="5" t="s">
        <v>1</v>
      </c>
      <c r="O401" s="6" t="s">
        <v>1</v>
      </c>
      <c r="P401" s="6"/>
      <c r="Q401" s="6" t="s">
        <v>317</v>
      </c>
      <c r="R401" s="6" t="s">
        <v>856</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7"/>
        <v/>
      </c>
      <c r="AN401" s="73" t="str">
        <f>IF(OR(E401="",VLOOKUP(E$1,Services!$A$1:$B$19,2,0)="Exclude"),"",IF($D401=1,IF(OR(price_limit="",price_limit="No Limit"),IF(E401="Yes",1,2),IF(SUMIFS(WhatIf!$G:$G,WhatIf!$A:$A,E$1,WhatIf!$B:$B,E401)&lt;=price_limit,IF(E401="Yes",1,2),"")),""))</f>
        <v/>
      </c>
      <c r="AO401" s="73" t="str">
        <f ca="1">IF(OR(F401="",VLOOKUP(F$1,Services!$A$1:$B$19,2,0)="Exclude"),"",IF($D401=1,IF(OR(price_limit="",price_limit="No Limit"),IF(F401="Yes",1,2),IF(SUMIFS(WhatIf!$G:$G,WhatIf!$A:$A,F$1,WhatIf!$B:$B,F401)&lt;=price_limit,IF(F401="Yes",1,2),"")),""))</f>
        <v/>
      </c>
      <c r="AP401" s="73" t="str">
        <f ca="1">IF(OR(G401="",VLOOKUP(G$1,Services!$A$1:$B$19,2,0)="Exclude"),"",IF($D401=1,IF(OR(price_limit="",price_limit="No Limit"),IF(G401="Yes",1,2),IF(SUMIFS(WhatIf!$G:$G,WhatIf!$A:$A,G$1,WhatIf!$B:$B,G401)&lt;=price_limit,IF(G401="Yes",1,2),"")),""))</f>
        <v/>
      </c>
      <c r="AQ401" s="73" t="str">
        <f>IF(OR(H401="",VLOOKUP(H$1,Services!$A$1:$B$19,2,0)="Exclude"),"",IF($D401=1,IF(OR(price_limit="",price_limit="No Limit"),IF(H401="Yes",1,2),IF(SUMIFS(WhatIf!$G:$G,WhatIf!$A:$A,H$1,WhatIf!$B:$B,H401)&lt;=price_limit,IF(H401="Yes",1,2),"")),""))</f>
        <v/>
      </c>
      <c r="AR401" s="73" t="str">
        <f>IF(OR(I401="",VLOOKUP(I$1,Services!$A$1:$B$19,2,0)="Exclude"),"",IF($D401=1,IF(OR(price_limit="",price_limit="No Limit"),IF(I401="Yes",1,2),IF(SUMIFS(WhatIf!$G:$G,WhatIf!$A:$A,I$1,WhatIf!$B:$B,I401)&lt;=price_limit,IF(I401="Yes",1,2),"")),""))</f>
        <v/>
      </c>
      <c r="AS401" s="73" t="str">
        <f>IF(OR(J401="",VLOOKUP(J$1,Services!$A$1:$B$19,2,0)="Exclude"),"",IF($D401=1,IF(OR(price_limit="",price_limit="No Limit"),IF(J401="Yes",1,2),IF(SUMIFS(WhatIf!$G:$G,WhatIf!$A:$A,J$1,WhatIf!$B:$B,J401)&lt;=price_limit,IF(J401="Yes",1,2),"")),""))</f>
        <v/>
      </c>
      <c r="AT401" s="73" t="str">
        <f ca="1">IF(OR(K401="",VLOOKUP(K$1,Services!$A$1:$B$19,2,0)="Exclude"),"",IF($D401=1,IF(OR(price_limit="",price_limit="No Limit"),IF(K401="Yes",1,2),IF(SUMIFS(WhatIf!$G:$G,WhatIf!$A:$A,K$1,WhatIf!$B:$B,K401)&lt;=price_limit,IF(K401="Yes",1,2),"")),""))</f>
        <v/>
      </c>
      <c r="AU401" s="73" t="str">
        <f ca="1">IF(OR(L401="",VLOOKUP(L$1,Services!$A$1:$B$19,2,0)="Exclude"),"",IF($D401=1,IF(OR(price_limit="",price_limit="No Limit"),IF(L401="Yes",1,2),IF(SUMIFS(WhatIf!$G:$G,WhatIf!$A:$A,L$1,WhatIf!$B:$B,L401)&lt;=price_limit,IF(L401="Yes",1,2),"")),""))</f>
        <v/>
      </c>
      <c r="AV401" s="73" t="str">
        <f ca="1">IF(OR(M401="",VLOOKUP(M$1,Services!$A$1:$B$19,2,0)="Exclude"),"",IF($D401=1,IF(OR(price_limit="",price_limit="No Limit"),IF(M401="Yes",1,2),IF(SUMIFS(WhatIf!$G:$G,WhatIf!$A:$A,M$1,WhatIf!$B:$B,M401)&lt;=price_limit,IF(M401="Yes",1,2),"")),""))</f>
        <v/>
      </c>
      <c r="AW401" s="73" t="str">
        <f>IF(OR(N401="",VLOOKUP(N$1,Services!$A$1:$B$19,2,0)="Exclude"),"",IF($D401=1,IF(OR(price_limit="",price_limit="No Limit"),IF(N401="Yes",1,2),IF(SUMIFS(WhatIf!$G:$G,WhatIf!$A:$A,N$1,WhatIf!$B:$B,N401)&lt;=price_limit,IF(N401="Yes",1,2),"")),""))</f>
        <v/>
      </c>
      <c r="AX401" s="73" t="str">
        <f ca="1">IF(OR(O401="",VLOOKUP(O$1,Services!$A$1:$B$19,2,0)="Exclude"),"",IF($D401=1,IF(OR(price_limit="",price_limit="No Limit"),IF(O401="Yes",1,2),IF(SUMIFS(WhatIf!$G:$G,WhatIf!$A:$A,O$1,WhatIf!$B:$B,O401)&lt;=price_limit,IF(O401="Yes",1,2),"")),""))</f>
        <v/>
      </c>
      <c r="AY401" s="73" t="str">
        <f>IF(OR(P401="",VLOOKUP(P$1,Services!$A$1:$B$19,2,0)="Exclude"),"",IF($D401=1,IF(OR(price_limit="",price_limit="No Limit"),IF(P401="Yes",1,2),IF(SUMIFS(WhatIf!$G:$G,WhatIf!$A:$A,P$1,WhatIf!$B:$B,P401)&lt;=price_limit,IF(P401="Yes",1,2),"")),""))</f>
        <v/>
      </c>
      <c r="AZ401" s="73" t="str">
        <f ca="1">IF(OR(Q401="",VLOOKUP(Q$1,Services!$A$1:$B$19,2,0)="Exclude"),"",IF($D401=1,IF(OR(price_limit="",price_limit="No Limit"),IF(Q401="Yes",1,2),IF(SUMIFS(WhatIf!$G:$G,WhatIf!$A:$A,Q$1,WhatIf!$B:$B,Q401)&lt;=price_limit,IF(Q401="Yes",1,2),"")),""))</f>
        <v/>
      </c>
      <c r="BA401" s="73" t="str">
        <f ca="1">IF(OR(R401="",VLOOKUP(R$1,Services!$A$1:$B$19,2,0)="Exclude"),"",IF($D401=1,IF(OR(price_limit="",price_limit="No Limit"),IF(R401="Yes",1,2),IF(SUMIFS(WhatIf!$G:$G,WhatIf!$A:$A,R$1,WhatIf!$B:$B,R401)&lt;=price_limit,IF(R401="Yes",1,2),"")),""))</f>
        <v/>
      </c>
      <c r="BB401" s="73" t="str">
        <f>IF(OR(S401="",VLOOKUP(S$1,Services!$A$1:$B$19,2,0)="Exclude"),"",IF($D401=1,IF(OR(price_limit="",price_limit="No Limit"),IF(S401="Yes",1,2),IF(SUMIFS(WhatIf!$G:$G,WhatIf!$A:$A,S$1,WhatIf!$B:$B,S401)&lt;=price_limit,IF(S401="Yes",1,2),"")),""))</f>
        <v/>
      </c>
      <c r="BC401" s="73" t="str">
        <f>IF(OR(T401="",VLOOKUP(T$1,Services!$A$1:$B$19,2,0)="Exclude"),"",IF($D401=1,IF(OR(price_limit="",price_limit="No Limit"),IF(T401="Yes",1,2),IF(SUMIFS(WhatIf!$G:$G,WhatIf!$A:$A,T$1,WhatIf!$B:$B,T401)&lt;=price_limit,IF(T401="Yes",1,2),"")),""))</f>
        <v/>
      </c>
      <c r="BD401" s="73" t="str">
        <f>IF(OR(U401="",VLOOKUP(U$1,Services!$A$1:$B$19,2,0)="Exclude"),"",IF($D401=1,IF(OR(price_limit="",price_limit="No Limit"),IF(U401="Yes",1,2),IF(SUMIFS(WhatIf!$G:$G,WhatIf!$A:$A,U$1,WhatIf!$B:$B,U401)&lt;=price_limit,IF(U401="Yes",1,2),"")),""))</f>
        <v/>
      </c>
      <c r="BE401" s="3">
        <f t="shared" si="28"/>
        <v>0</v>
      </c>
      <c r="BF401" s="3">
        <f t="shared" si="29"/>
        <v>0</v>
      </c>
      <c r="BG401" s="3">
        <f>IF(MID(highlight_pick,1,1)="#",IF(INDEX(Analysis!$C$7:$E$7,1,VALUE(MID(highlight_pick,2,1)))&lt;&gt;"",IF(INDEX($A401:$BI401,1,MATCH(INDEX(Analysis!$C$7:$E$7,1,VALUE(MID(highlight_pick,2,1))),$1:$1,0))="",0,IF(INDEX($A401:$BI401,1,MATCH(INDEX(Analysis!$C$7:$E$7,1,VALUE(MID(highlight_pick,2,1))),$1:$1,0))="Yes",1,IF(ISNUMBER(SEARCH(INDEX($A401:$BI401,1,MATCH(INDEX(Analysis!$C$7:$E$7,1,VALUE(MID(highlight_pick,2,1))),$1:$1,0)),INDEX(Analysis!$C$9:$E$9,1,VALUE(MID(highlight_pick,2,1))))),2,0))),0),0)</f>
        <v>0</v>
      </c>
      <c r="BH401" s="3">
        <f>IF(MID(highlight_pick,1,1)="#",IF(INDEX(Analysis!$C$10:$E$10,1,VALUE(MID(highlight_pick,2,1)))&lt;&gt;"",IF(INDEX($A401:$BI401,1,MATCH(INDEX(Analysis!$C$10:$E$10,1,VALUE(MID(highlight_pick,2,1))),$1:$1,0))="",0,IF(INDEX($A401:$BI401,1,MATCH(INDEX(Analysis!$C$10:$E$10,1,VALUE(MID(highlight_pick,2,1))),$1:$1,0))="Yes",1,IF(ISNUMBER(SEARCH(INDEX($A401:$BI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row>
    <row r="402" spans="1:61" x14ac:dyDescent="0.3">
      <c r="A402" s="19" t="s">
        <v>148</v>
      </c>
      <c r="B402" s="4" t="s">
        <v>222</v>
      </c>
      <c r="C402" s="4" t="s">
        <v>223</v>
      </c>
      <c r="D402" s="3" t="str">
        <f t="shared" ca="1" si="26"/>
        <v/>
      </c>
      <c r="F402" s="5" t="s">
        <v>531</v>
      </c>
      <c r="G402" s="5" t="s">
        <v>531</v>
      </c>
      <c r="T402" s="5" t="s">
        <v>255</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7"/>
        <v/>
      </c>
      <c r="AN402" s="73" t="str">
        <f>IF(OR(E402="",VLOOKUP(E$1,Services!$A$1:$B$19,2,0)="Exclude"),"",IF($D402=1,IF(OR(price_limit="",price_limit="No Limit"),IF(E402="Yes",1,2),IF(SUMIFS(WhatIf!$G:$G,WhatIf!$A:$A,E$1,WhatIf!$B:$B,E402)&lt;=price_limit,IF(E402="Yes",1,2),"")),""))</f>
        <v/>
      </c>
      <c r="AO402" s="73" t="str">
        <f ca="1">IF(OR(F402="",VLOOKUP(F$1,Services!$A$1:$B$19,2,0)="Exclude"),"",IF($D402=1,IF(OR(price_limit="",price_limit="No Limit"),IF(F402="Yes",1,2),IF(SUMIFS(WhatIf!$G:$G,WhatIf!$A:$A,F$1,WhatIf!$B:$B,F402)&lt;=price_limit,IF(F402="Yes",1,2),"")),""))</f>
        <v/>
      </c>
      <c r="AP402" s="73" t="str">
        <f ca="1">IF(OR(G402="",VLOOKUP(G$1,Services!$A$1:$B$19,2,0)="Exclude"),"",IF($D402=1,IF(OR(price_limit="",price_limit="No Limit"),IF(G402="Yes",1,2),IF(SUMIFS(WhatIf!$G:$G,WhatIf!$A:$A,G$1,WhatIf!$B:$B,G402)&lt;=price_limit,IF(G402="Yes",1,2),"")),""))</f>
        <v/>
      </c>
      <c r="AQ402" s="73" t="str">
        <f>IF(OR(H402="",VLOOKUP(H$1,Services!$A$1:$B$19,2,0)="Exclude"),"",IF($D402=1,IF(OR(price_limit="",price_limit="No Limit"),IF(H402="Yes",1,2),IF(SUMIFS(WhatIf!$G:$G,WhatIf!$A:$A,H$1,WhatIf!$B:$B,H402)&lt;=price_limit,IF(H402="Yes",1,2),"")),""))</f>
        <v/>
      </c>
      <c r="AR402" s="73" t="str">
        <f>IF(OR(I402="",VLOOKUP(I$1,Services!$A$1:$B$19,2,0)="Exclude"),"",IF($D402=1,IF(OR(price_limit="",price_limit="No Limit"),IF(I402="Yes",1,2),IF(SUMIFS(WhatIf!$G:$G,WhatIf!$A:$A,I$1,WhatIf!$B:$B,I402)&lt;=price_limit,IF(I402="Yes",1,2),"")),""))</f>
        <v/>
      </c>
      <c r="AS402" s="73" t="str">
        <f>IF(OR(J402="",VLOOKUP(J$1,Services!$A$1:$B$19,2,0)="Exclude"),"",IF($D402=1,IF(OR(price_limit="",price_limit="No Limit"),IF(J402="Yes",1,2),IF(SUMIFS(WhatIf!$G:$G,WhatIf!$A:$A,J$1,WhatIf!$B:$B,J402)&lt;=price_limit,IF(J402="Yes",1,2),"")),""))</f>
        <v/>
      </c>
      <c r="AT402" s="73" t="str">
        <f>IF(OR(K402="",VLOOKUP(K$1,Services!$A$1:$B$19,2,0)="Exclude"),"",IF($D402=1,IF(OR(price_limit="",price_limit="No Limit"),IF(K402="Yes",1,2),IF(SUMIFS(WhatIf!$G:$G,WhatIf!$A:$A,K$1,WhatIf!$B:$B,K402)&lt;=price_limit,IF(K402="Yes",1,2),"")),""))</f>
        <v/>
      </c>
      <c r="AU402" s="73" t="str">
        <f>IF(OR(L402="",VLOOKUP(L$1,Services!$A$1:$B$19,2,0)="Exclude"),"",IF($D402=1,IF(OR(price_limit="",price_limit="No Limit"),IF(L402="Yes",1,2),IF(SUMIFS(WhatIf!$G:$G,WhatIf!$A:$A,L$1,WhatIf!$B:$B,L402)&lt;=price_limit,IF(L402="Yes",1,2),"")),""))</f>
        <v/>
      </c>
      <c r="AV402" s="73" t="str">
        <f>IF(OR(M402="",VLOOKUP(M$1,Services!$A$1:$B$19,2,0)="Exclude"),"",IF($D402=1,IF(OR(price_limit="",price_limit="No Limit"),IF(M402="Yes",1,2),IF(SUMIFS(WhatIf!$G:$G,WhatIf!$A:$A,M$1,WhatIf!$B:$B,M402)&lt;=price_limit,IF(M402="Yes",1,2),"")),""))</f>
        <v/>
      </c>
      <c r="AW402" s="73" t="str">
        <f>IF(OR(N402="",VLOOKUP(N$1,Services!$A$1:$B$19,2,0)="Exclude"),"",IF($D402=1,IF(OR(price_limit="",price_limit="No Limit"),IF(N402="Yes",1,2),IF(SUMIFS(WhatIf!$G:$G,WhatIf!$A:$A,N$1,WhatIf!$B:$B,N402)&lt;=price_limit,IF(N402="Yes",1,2),"")),""))</f>
        <v/>
      </c>
      <c r="AX402" s="73" t="str">
        <f>IF(OR(O402="",VLOOKUP(O$1,Services!$A$1:$B$19,2,0)="Exclude"),"",IF($D402=1,IF(OR(price_limit="",price_limit="No Limit"),IF(O402="Yes",1,2),IF(SUMIFS(WhatIf!$G:$G,WhatIf!$A:$A,O$1,WhatIf!$B:$B,O402)&lt;=price_limit,IF(O402="Yes",1,2),"")),""))</f>
        <v/>
      </c>
      <c r="AY402" s="73" t="str">
        <f>IF(OR(P402="",VLOOKUP(P$1,Services!$A$1:$B$19,2,0)="Exclude"),"",IF($D402=1,IF(OR(price_limit="",price_limit="No Limit"),IF(P402="Yes",1,2),IF(SUMIFS(WhatIf!$G:$G,WhatIf!$A:$A,P$1,WhatIf!$B:$B,P402)&lt;=price_limit,IF(P402="Yes",1,2),"")),""))</f>
        <v/>
      </c>
      <c r="AZ402" s="73" t="str">
        <f>IF(OR(Q402="",VLOOKUP(Q$1,Services!$A$1:$B$19,2,0)="Exclude"),"",IF($D402=1,IF(OR(price_limit="",price_limit="No Limit"),IF(Q402="Yes",1,2),IF(SUMIFS(WhatIf!$G:$G,WhatIf!$A:$A,Q$1,WhatIf!$B:$B,Q402)&lt;=price_limit,IF(Q402="Yes",1,2),"")),""))</f>
        <v/>
      </c>
      <c r="BA402" s="73" t="str">
        <f>IF(OR(R402="",VLOOKUP(R$1,Services!$A$1:$B$19,2,0)="Exclude"),"",IF($D402=1,IF(OR(price_limit="",price_limit="No Limit"),IF(R402="Yes",1,2),IF(SUMIFS(WhatIf!$G:$G,WhatIf!$A:$A,R$1,WhatIf!$B:$B,R402)&lt;=price_limit,IF(R402="Yes",1,2),"")),""))</f>
        <v/>
      </c>
      <c r="BB402" s="73" t="str">
        <f>IF(OR(S402="",VLOOKUP(S$1,Services!$A$1:$B$19,2,0)="Exclude"),"",IF($D402=1,IF(OR(price_limit="",price_limit="No Limit"),IF(S402="Yes",1,2),IF(SUMIFS(WhatIf!$G:$G,WhatIf!$A:$A,S$1,WhatIf!$B:$B,S402)&lt;=price_limit,IF(S402="Yes",1,2),"")),""))</f>
        <v/>
      </c>
      <c r="BC402" s="73" t="str">
        <f ca="1">IF(OR(T402="",VLOOKUP(T$1,Services!$A$1:$B$19,2,0)="Exclude"),"",IF($D402=1,IF(OR(price_limit="",price_limit="No Limit"),IF(T402="Yes",1,2),IF(SUMIFS(WhatIf!$G:$G,WhatIf!$A:$A,T$1,WhatIf!$B:$B,T402)&lt;=price_limit,IF(T402="Yes",1,2),"")),""))</f>
        <v/>
      </c>
      <c r="BD402" s="73" t="str">
        <f>IF(OR(U402="",VLOOKUP(U$1,Services!$A$1:$B$19,2,0)="Exclude"),"",IF($D402=1,IF(OR(price_limit="",price_limit="No Limit"),IF(U402="Yes",1,2),IF(SUMIFS(WhatIf!$G:$G,WhatIf!$A:$A,U$1,WhatIf!$B:$B,U402)&lt;=price_limit,IF(U402="Yes",1,2),"")),""))</f>
        <v/>
      </c>
      <c r="BE402" s="3">
        <f t="shared" si="28"/>
        <v>0</v>
      </c>
      <c r="BF402" s="3">
        <f t="shared" si="29"/>
        <v>0</v>
      </c>
      <c r="BG402" s="3">
        <f>IF(MID(highlight_pick,1,1)="#",IF(INDEX(Analysis!$C$7:$E$7,1,VALUE(MID(highlight_pick,2,1)))&lt;&gt;"",IF(INDEX($A402:$BI402,1,MATCH(INDEX(Analysis!$C$7:$E$7,1,VALUE(MID(highlight_pick,2,1))),$1:$1,0))="",0,IF(INDEX($A402:$BI402,1,MATCH(INDEX(Analysis!$C$7:$E$7,1,VALUE(MID(highlight_pick,2,1))),$1:$1,0))="Yes",1,IF(ISNUMBER(SEARCH(INDEX($A402:$BI402,1,MATCH(INDEX(Analysis!$C$7:$E$7,1,VALUE(MID(highlight_pick,2,1))),$1:$1,0)),INDEX(Analysis!$C$9:$E$9,1,VALUE(MID(highlight_pick,2,1))))),2,0))),0),0)</f>
        <v>0</v>
      </c>
      <c r="BH402" s="3">
        <f>IF(MID(highlight_pick,1,1)="#",IF(INDEX(Analysis!$C$10:$E$10,1,VALUE(MID(highlight_pick,2,1)))&lt;&gt;"",IF(INDEX($A402:$BI402,1,MATCH(INDEX(Analysis!$C$10:$E$10,1,VALUE(MID(highlight_pick,2,1))),$1:$1,0))="",0,IF(INDEX($A402:$BI402,1,MATCH(INDEX(Analysis!$C$10:$E$10,1,VALUE(MID(highlight_pick,2,1))),$1:$1,0))="Yes",1,IF(ISNUMBER(SEARCH(INDEX($A402:$BI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row>
    <row r="403" spans="1:61" ht="37.299999999999997" x14ac:dyDescent="0.3">
      <c r="A403" s="19" t="s">
        <v>567</v>
      </c>
      <c r="B403" s="4" t="s">
        <v>908</v>
      </c>
      <c r="C403" s="4" t="s">
        <v>479</v>
      </c>
      <c r="D403" s="3" t="str">
        <f t="shared" ca="1" si="26"/>
        <v/>
      </c>
      <c r="F403" s="5" t="s">
        <v>567</v>
      </c>
      <c r="G403" s="5" t="s">
        <v>567</v>
      </c>
      <c r="T403" s="5" t="s">
        <v>255</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7"/>
        <v/>
      </c>
      <c r="AN403" s="73" t="str">
        <f>IF(OR(E403="",VLOOKUP(E$1,Services!$A$1:$B$19,2,0)="Exclude"),"",IF($D403=1,IF(OR(price_limit="",price_limit="No Limit"),IF(E403="Yes",1,2),IF(SUMIFS(WhatIf!$G:$G,WhatIf!$A:$A,E$1,WhatIf!$B:$B,E403)&lt;=price_limit,IF(E403="Yes",1,2),"")),""))</f>
        <v/>
      </c>
      <c r="AO403" s="73" t="str">
        <f ca="1">IF(OR(F403="",VLOOKUP(F$1,Services!$A$1:$B$19,2,0)="Exclude"),"",IF($D403=1,IF(OR(price_limit="",price_limit="No Limit"),IF(F403="Yes",1,2),IF(SUMIFS(WhatIf!$G:$G,WhatIf!$A:$A,F$1,WhatIf!$B:$B,F403)&lt;=price_limit,IF(F403="Yes",1,2),"")),""))</f>
        <v/>
      </c>
      <c r="AP403" s="73" t="str">
        <f ca="1">IF(OR(G403="",VLOOKUP(G$1,Services!$A$1:$B$19,2,0)="Exclude"),"",IF($D403=1,IF(OR(price_limit="",price_limit="No Limit"),IF(G403="Yes",1,2),IF(SUMIFS(WhatIf!$G:$G,WhatIf!$A:$A,G$1,WhatIf!$B:$B,G403)&lt;=price_limit,IF(G403="Yes",1,2),"")),""))</f>
        <v/>
      </c>
      <c r="AQ403" s="73" t="str">
        <f>IF(OR(H403="",VLOOKUP(H$1,Services!$A$1:$B$19,2,0)="Exclude"),"",IF($D403=1,IF(OR(price_limit="",price_limit="No Limit"),IF(H403="Yes",1,2),IF(SUMIFS(WhatIf!$G:$G,WhatIf!$A:$A,H$1,WhatIf!$B:$B,H403)&lt;=price_limit,IF(H403="Yes",1,2),"")),""))</f>
        <v/>
      </c>
      <c r="AR403" s="73" t="str">
        <f>IF(OR(I403="",VLOOKUP(I$1,Services!$A$1:$B$19,2,0)="Exclude"),"",IF($D403=1,IF(OR(price_limit="",price_limit="No Limit"),IF(I403="Yes",1,2),IF(SUMIFS(WhatIf!$G:$G,WhatIf!$A:$A,I$1,WhatIf!$B:$B,I403)&lt;=price_limit,IF(I403="Yes",1,2),"")),""))</f>
        <v/>
      </c>
      <c r="AS403" s="73" t="str">
        <f>IF(OR(J403="",VLOOKUP(J$1,Services!$A$1:$B$19,2,0)="Exclude"),"",IF($D403=1,IF(OR(price_limit="",price_limit="No Limit"),IF(J403="Yes",1,2),IF(SUMIFS(WhatIf!$G:$G,WhatIf!$A:$A,J$1,WhatIf!$B:$B,J403)&lt;=price_limit,IF(J403="Yes",1,2),"")),""))</f>
        <v/>
      </c>
      <c r="AT403" s="73" t="str">
        <f>IF(OR(K403="",VLOOKUP(K$1,Services!$A$1:$B$19,2,0)="Exclude"),"",IF($D403=1,IF(OR(price_limit="",price_limit="No Limit"),IF(K403="Yes",1,2),IF(SUMIFS(WhatIf!$G:$G,WhatIf!$A:$A,K$1,WhatIf!$B:$B,K403)&lt;=price_limit,IF(K403="Yes",1,2),"")),""))</f>
        <v/>
      </c>
      <c r="AU403" s="73" t="str">
        <f>IF(OR(L403="",VLOOKUP(L$1,Services!$A$1:$B$19,2,0)="Exclude"),"",IF($D403=1,IF(OR(price_limit="",price_limit="No Limit"),IF(L403="Yes",1,2),IF(SUMIFS(WhatIf!$G:$G,WhatIf!$A:$A,L$1,WhatIf!$B:$B,L403)&lt;=price_limit,IF(L403="Yes",1,2),"")),""))</f>
        <v/>
      </c>
      <c r="AV403" s="73" t="str">
        <f>IF(OR(M403="",VLOOKUP(M$1,Services!$A$1:$B$19,2,0)="Exclude"),"",IF($D403=1,IF(OR(price_limit="",price_limit="No Limit"),IF(M403="Yes",1,2),IF(SUMIFS(WhatIf!$G:$G,WhatIf!$A:$A,M$1,WhatIf!$B:$B,M403)&lt;=price_limit,IF(M403="Yes",1,2),"")),""))</f>
        <v/>
      </c>
      <c r="AW403" s="73" t="str">
        <f>IF(OR(N403="",VLOOKUP(N$1,Services!$A$1:$B$19,2,0)="Exclude"),"",IF($D403=1,IF(OR(price_limit="",price_limit="No Limit"),IF(N403="Yes",1,2),IF(SUMIFS(WhatIf!$G:$G,WhatIf!$A:$A,N$1,WhatIf!$B:$B,N403)&lt;=price_limit,IF(N403="Yes",1,2),"")),""))</f>
        <v/>
      </c>
      <c r="AX403" s="73" t="str">
        <f>IF(OR(O403="",VLOOKUP(O$1,Services!$A$1:$B$19,2,0)="Exclude"),"",IF($D403=1,IF(OR(price_limit="",price_limit="No Limit"),IF(O403="Yes",1,2),IF(SUMIFS(WhatIf!$G:$G,WhatIf!$A:$A,O$1,WhatIf!$B:$B,O403)&lt;=price_limit,IF(O403="Yes",1,2),"")),""))</f>
        <v/>
      </c>
      <c r="AY403" s="73" t="str">
        <f>IF(OR(P403="",VLOOKUP(P$1,Services!$A$1:$B$19,2,0)="Exclude"),"",IF($D403=1,IF(OR(price_limit="",price_limit="No Limit"),IF(P403="Yes",1,2),IF(SUMIFS(WhatIf!$G:$G,WhatIf!$A:$A,P$1,WhatIf!$B:$B,P403)&lt;=price_limit,IF(P403="Yes",1,2),"")),""))</f>
        <v/>
      </c>
      <c r="AZ403" s="73" t="str">
        <f>IF(OR(Q403="",VLOOKUP(Q$1,Services!$A$1:$B$19,2,0)="Exclude"),"",IF($D403=1,IF(OR(price_limit="",price_limit="No Limit"),IF(Q403="Yes",1,2),IF(SUMIFS(WhatIf!$G:$G,WhatIf!$A:$A,Q$1,WhatIf!$B:$B,Q403)&lt;=price_limit,IF(Q403="Yes",1,2),"")),""))</f>
        <v/>
      </c>
      <c r="BA403" s="73" t="str">
        <f>IF(OR(R403="",VLOOKUP(R$1,Services!$A$1:$B$19,2,0)="Exclude"),"",IF($D403=1,IF(OR(price_limit="",price_limit="No Limit"),IF(R403="Yes",1,2),IF(SUMIFS(WhatIf!$G:$G,WhatIf!$A:$A,R$1,WhatIf!$B:$B,R403)&lt;=price_limit,IF(R403="Yes",1,2),"")),""))</f>
        <v/>
      </c>
      <c r="BB403" s="73" t="str">
        <f>IF(OR(S403="",VLOOKUP(S$1,Services!$A$1:$B$19,2,0)="Exclude"),"",IF($D403=1,IF(OR(price_limit="",price_limit="No Limit"),IF(S403="Yes",1,2),IF(SUMIFS(WhatIf!$G:$G,WhatIf!$A:$A,S$1,WhatIf!$B:$B,S403)&lt;=price_limit,IF(S403="Yes",1,2),"")),""))</f>
        <v/>
      </c>
      <c r="BC403" s="73" t="str">
        <f ca="1">IF(OR(T403="",VLOOKUP(T$1,Services!$A$1:$B$19,2,0)="Exclude"),"",IF($D403=1,IF(OR(price_limit="",price_limit="No Limit"),IF(T403="Yes",1,2),IF(SUMIFS(WhatIf!$G:$G,WhatIf!$A:$A,T$1,WhatIf!$B:$B,T403)&lt;=price_limit,IF(T403="Yes",1,2),"")),""))</f>
        <v/>
      </c>
      <c r="BD403" s="73" t="str">
        <f>IF(OR(U403="",VLOOKUP(U$1,Services!$A$1:$B$19,2,0)="Exclude"),"",IF($D403=1,IF(OR(price_limit="",price_limit="No Limit"),IF(U403="Yes",1,2),IF(SUMIFS(WhatIf!$G:$G,WhatIf!$A:$A,U$1,WhatIf!$B:$B,U403)&lt;=price_limit,IF(U403="Yes",1,2),"")),""))</f>
        <v/>
      </c>
      <c r="BE403" s="3">
        <f t="shared" si="28"/>
        <v>0</v>
      </c>
      <c r="BF403" s="3">
        <f t="shared" si="29"/>
        <v>0</v>
      </c>
      <c r="BG403" s="3">
        <f>IF(MID(highlight_pick,1,1)="#",IF(INDEX(Analysis!$C$7:$E$7,1,VALUE(MID(highlight_pick,2,1)))&lt;&gt;"",IF(INDEX($A403:$BI403,1,MATCH(INDEX(Analysis!$C$7:$E$7,1,VALUE(MID(highlight_pick,2,1))),$1:$1,0))="",0,IF(INDEX($A403:$BI403,1,MATCH(INDEX(Analysis!$C$7:$E$7,1,VALUE(MID(highlight_pick,2,1))),$1:$1,0))="Yes",1,IF(ISNUMBER(SEARCH(INDEX($A403:$BI403,1,MATCH(INDEX(Analysis!$C$7:$E$7,1,VALUE(MID(highlight_pick,2,1))),$1:$1,0)),INDEX(Analysis!$C$9:$E$9,1,VALUE(MID(highlight_pick,2,1))))),2,0))),0),0)</f>
        <v>0</v>
      </c>
      <c r="BH403" s="3">
        <f>IF(MID(highlight_pick,1,1)="#",IF(INDEX(Analysis!$C$10:$E$10,1,VALUE(MID(highlight_pick,2,1)))&lt;&gt;"",IF(INDEX($A403:$BI403,1,MATCH(INDEX(Analysis!$C$10:$E$10,1,VALUE(MID(highlight_pick,2,1))),$1:$1,0))="",0,IF(INDEX($A403:$BI403,1,MATCH(INDEX(Analysis!$C$10:$E$10,1,VALUE(MID(highlight_pick,2,1))),$1:$1,0))="Yes",1,IF(ISNUMBER(SEARCH(INDEX($A403:$BI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row>
    <row r="404" spans="1:61" ht="24.9" x14ac:dyDescent="0.3">
      <c r="A404" s="19" t="s">
        <v>224</v>
      </c>
      <c r="B404" s="4" t="s">
        <v>247</v>
      </c>
      <c r="C404" s="4" t="s">
        <v>215</v>
      </c>
      <c r="D404" s="3" t="str">
        <f t="shared" ca="1" si="26"/>
        <v/>
      </c>
      <c r="F404" s="5" t="s">
        <v>534</v>
      </c>
      <c r="G404" s="5" t="s">
        <v>534</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7"/>
        <v/>
      </c>
      <c r="AN404" s="73" t="str">
        <f>IF(OR(E404="",VLOOKUP(E$1,Services!$A$1:$B$19,2,0)="Exclude"),"",IF($D404=1,IF(OR(price_limit="",price_limit="No Limit"),IF(E404="Yes",1,2),IF(SUMIFS(WhatIf!$G:$G,WhatIf!$A:$A,E$1,WhatIf!$B:$B,E404)&lt;=price_limit,IF(E404="Yes",1,2),"")),""))</f>
        <v/>
      </c>
      <c r="AO404" s="73" t="str">
        <f ca="1">IF(OR(F404="",VLOOKUP(F$1,Services!$A$1:$B$19,2,0)="Exclude"),"",IF($D404=1,IF(OR(price_limit="",price_limit="No Limit"),IF(F404="Yes",1,2),IF(SUMIFS(WhatIf!$G:$G,WhatIf!$A:$A,F$1,WhatIf!$B:$B,F404)&lt;=price_limit,IF(F404="Yes",1,2),"")),""))</f>
        <v/>
      </c>
      <c r="AP404" s="73" t="str">
        <f ca="1">IF(OR(G404="",VLOOKUP(G$1,Services!$A$1:$B$19,2,0)="Exclude"),"",IF($D404=1,IF(OR(price_limit="",price_limit="No Limit"),IF(G404="Yes",1,2),IF(SUMIFS(WhatIf!$G:$G,WhatIf!$A:$A,G$1,WhatIf!$B:$B,G404)&lt;=price_limit,IF(G404="Yes",1,2),"")),""))</f>
        <v/>
      </c>
      <c r="AQ404" s="73" t="str">
        <f>IF(OR(H404="",VLOOKUP(H$1,Services!$A$1:$B$19,2,0)="Exclude"),"",IF($D404=1,IF(OR(price_limit="",price_limit="No Limit"),IF(H404="Yes",1,2),IF(SUMIFS(WhatIf!$G:$G,WhatIf!$A:$A,H$1,WhatIf!$B:$B,H404)&lt;=price_limit,IF(H404="Yes",1,2),"")),""))</f>
        <v/>
      </c>
      <c r="AR404" s="73" t="str">
        <f>IF(OR(I404="",VLOOKUP(I$1,Services!$A$1:$B$19,2,0)="Exclude"),"",IF($D404=1,IF(OR(price_limit="",price_limit="No Limit"),IF(I404="Yes",1,2),IF(SUMIFS(WhatIf!$G:$G,WhatIf!$A:$A,I$1,WhatIf!$B:$B,I404)&lt;=price_limit,IF(I404="Yes",1,2),"")),""))</f>
        <v/>
      </c>
      <c r="AS404" s="73" t="str">
        <f>IF(OR(J404="",VLOOKUP(J$1,Services!$A$1:$B$19,2,0)="Exclude"),"",IF($D404=1,IF(OR(price_limit="",price_limit="No Limit"),IF(J404="Yes",1,2),IF(SUMIFS(WhatIf!$G:$G,WhatIf!$A:$A,J$1,WhatIf!$B:$B,J404)&lt;=price_limit,IF(J404="Yes",1,2),"")),""))</f>
        <v/>
      </c>
      <c r="AT404" s="73" t="str">
        <f>IF(OR(K404="",VLOOKUP(K$1,Services!$A$1:$B$19,2,0)="Exclude"),"",IF($D404=1,IF(OR(price_limit="",price_limit="No Limit"),IF(K404="Yes",1,2),IF(SUMIFS(WhatIf!$G:$G,WhatIf!$A:$A,K$1,WhatIf!$B:$B,K404)&lt;=price_limit,IF(K404="Yes",1,2),"")),""))</f>
        <v/>
      </c>
      <c r="AU404" s="73" t="str">
        <f>IF(OR(L404="",VLOOKUP(L$1,Services!$A$1:$B$19,2,0)="Exclude"),"",IF($D404=1,IF(OR(price_limit="",price_limit="No Limit"),IF(L404="Yes",1,2),IF(SUMIFS(WhatIf!$G:$G,WhatIf!$A:$A,L$1,WhatIf!$B:$B,L404)&lt;=price_limit,IF(L404="Yes",1,2),"")),""))</f>
        <v/>
      </c>
      <c r="AV404" s="73" t="str">
        <f>IF(OR(M404="",VLOOKUP(M$1,Services!$A$1:$B$19,2,0)="Exclude"),"",IF($D404=1,IF(OR(price_limit="",price_limit="No Limit"),IF(M404="Yes",1,2),IF(SUMIFS(WhatIf!$G:$G,WhatIf!$A:$A,M$1,WhatIf!$B:$B,M404)&lt;=price_limit,IF(M404="Yes",1,2),"")),""))</f>
        <v/>
      </c>
      <c r="AW404" s="73" t="str">
        <f>IF(OR(N404="",VLOOKUP(N$1,Services!$A$1:$B$19,2,0)="Exclude"),"",IF($D404=1,IF(OR(price_limit="",price_limit="No Limit"),IF(N404="Yes",1,2),IF(SUMIFS(WhatIf!$G:$G,WhatIf!$A:$A,N$1,WhatIf!$B:$B,N404)&lt;=price_limit,IF(N404="Yes",1,2),"")),""))</f>
        <v/>
      </c>
      <c r="AX404" s="73" t="str">
        <f>IF(OR(O404="",VLOOKUP(O$1,Services!$A$1:$B$19,2,0)="Exclude"),"",IF($D404=1,IF(OR(price_limit="",price_limit="No Limit"),IF(O404="Yes",1,2),IF(SUMIFS(WhatIf!$G:$G,WhatIf!$A:$A,O$1,WhatIf!$B:$B,O404)&lt;=price_limit,IF(O404="Yes",1,2),"")),""))</f>
        <v/>
      </c>
      <c r="AY404" s="73" t="str">
        <f>IF(OR(P404="",VLOOKUP(P$1,Services!$A$1:$B$19,2,0)="Exclude"),"",IF($D404=1,IF(OR(price_limit="",price_limit="No Limit"),IF(P404="Yes",1,2),IF(SUMIFS(WhatIf!$G:$G,WhatIf!$A:$A,P$1,WhatIf!$B:$B,P404)&lt;=price_limit,IF(P404="Yes",1,2),"")),""))</f>
        <v/>
      </c>
      <c r="AZ404" s="73" t="str">
        <f>IF(OR(Q404="",VLOOKUP(Q$1,Services!$A$1:$B$19,2,0)="Exclude"),"",IF($D404=1,IF(OR(price_limit="",price_limit="No Limit"),IF(Q404="Yes",1,2),IF(SUMIFS(WhatIf!$G:$G,WhatIf!$A:$A,Q$1,WhatIf!$B:$B,Q404)&lt;=price_limit,IF(Q404="Yes",1,2),"")),""))</f>
        <v/>
      </c>
      <c r="BA404" s="73" t="str">
        <f>IF(OR(R404="",VLOOKUP(R$1,Services!$A$1:$B$19,2,0)="Exclude"),"",IF($D404=1,IF(OR(price_limit="",price_limit="No Limit"),IF(R404="Yes",1,2),IF(SUMIFS(WhatIf!$G:$G,WhatIf!$A:$A,R$1,WhatIf!$B:$B,R404)&lt;=price_limit,IF(R404="Yes",1,2),"")),""))</f>
        <v/>
      </c>
      <c r="BB404" s="73" t="str">
        <f>IF(OR(S404="",VLOOKUP(S$1,Services!$A$1:$B$19,2,0)="Exclude"),"",IF($D404=1,IF(OR(price_limit="",price_limit="No Limit"),IF(S404="Yes",1,2),IF(SUMIFS(WhatIf!$G:$G,WhatIf!$A:$A,S$1,WhatIf!$B:$B,S404)&lt;=price_limit,IF(S404="Yes",1,2),"")),""))</f>
        <v/>
      </c>
      <c r="BC404" s="73" t="str">
        <f>IF(OR(T404="",VLOOKUP(T$1,Services!$A$1:$B$19,2,0)="Exclude"),"",IF($D404=1,IF(OR(price_limit="",price_limit="No Limit"),IF(T404="Yes",1,2),IF(SUMIFS(WhatIf!$G:$G,WhatIf!$A:$A,T$1,WhatIf!$B:$B,T404)&lt;=price_limit,IF(T404="Yes",1,2),"")),""))</f>
        <v/>
      </c>
      <c r="BD404" s="73" t="str">
        <f>IF(OR(U404="",VLOOKUP(U$1,Services!$A$1:$B$19,2,0)="Exclude"),"",IF($D404=1,IF(OR(price_limit="",price_limit="No Limit"),IF(U404="Yes",1,2),IF(SUMIFS(WhatIf!$G:$G,WhatIf!$A:$A,U$1,WhatIf!$B:$B,U404)&lt;=price_limit,IF(U404="Yes",1,2),"")),""))</f>
        <v/>
      </c>
      <c r="BE404" s="3">
        <f t="shared" si="28"/>
        <v>0</v>
      </c>
      <c r="BF404" s="3">
        <f t="shared" si="29"/>
        <v>0</v>
      </c>
      <c r="BG404" s="3">
        <f>IF(MID(highlight_pick,1,1)="#",IF(INDEX(Analysis!$C$7:$E$7,1,VALUE(MID(highlight_pick,2,1)))&lt;&gt;"",IF(INDEX($A404:$BI404,1,MATCH(INDEX(Analysis!$C$7:$E$7,1,VALUE(MID(highlight_pick,2,1))),$1:$1,0))="",0,IF(INDEX($A404:$BI404,1,MATCH(INDEX(Analysis!$C$7:$E$7,1,VALUE(MID(highlight_pick,2,1))),$1:$1,0))="Yes",1,IF(ISNUMBER(SEARCH(INDEX($A404:$BI404,1,MATCH(INDEX(Analysis!$C$7:$E$7,1,VALUE(MID(highlight_pick,2,1))),$1:$1,0)),INDEX(Analysis!$C$9:$E$9,1,VALUE(MID(highlight_pick,2,1))))),2,0))),0),0)</f>
        <v>0</v>
      </c>
      <c r="BH404" s="3">
        <f>IF(MID(highlight_pick,1,1)="#",IF(INDEX(Analysis!$C$10:$E$10,1,VALUE(MID(highlight_pick,2,1)))&lt;&gt;"",IF(INDEX($A404:$BI404,1,MATCH(INDEX(Analysis!$C$10:$E$10,1,VALUE(MID(highlight_pick,2,1))),$1:$1,0))="",0,IF(INDEX($A404:$BI404,1,MATCH(INDEX(Analysis!$C$10:$E$10,1,VALUE(MID(highlight_pick,2,1))),$1:$1,0))="Yes",1,IF(ISNUMBER(SEARCH(INDEX($A404:$BI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row>
    <row r="405" spans="1:61" ht="24.9" customHeight="1" x14ac:dyDescent="0.3">
      <c r="A405" s="19" t="s">
        <v>226</v>
      </c>
      <c r="B405" s="4" t="s">
        <v>247</v>
      </c>
      <c r="C405" s="4" t="s">
        <v>477</v>
      </c>
      <c r="D405" s="3" t="str">
        <f t="shared" ca="1" si="26"/>
        <v/>
      </c>
      <c r="F405" s="5" t="s">
        <v>533</v>
      </c>
      <c r="G405" s="5" t="s">
        <v>533</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7"/>
        <v/>
      </c>
      <c r="AN405" s="73" t="str">
        <f>IF(OR(E405="",VLOOKUP(E$1,Services!$A$1:$B$19,2,0)="Exclude"),"",IF($D405=1,IF(OR(price_limit="",price_limit="No Limit"),IF(E405="Yes",1,2),IF(SUMIFS(WhatIf!$G:$G,WhatIf!$A:$A,E$1,WhatIf!$B:$B,E405)&lt;=price_limit,IF(E405="Yes",1,2),"")),""))</f>
        <v/>
      </c>
      <c r="AO405" s="73" t="str">
        <f ca="1">IF(OR(F405="",VLOOKUP(F$1,Services!$A$1:$B$19,2,0)="Exclude"),"",IF($D405=1,IF(OR(price_limit="",price_limit="No Limit"),IF(F405="Yes",1,2),IF(SUMIFS(WhatIf!$G:$G,WhatIf!$A:$A,F$1,WhatIf!$B:$B,F405)&lt;=price_limit,IF(F405="Yes",1,2),"")),""))</f>
        <v/>
      </c>
      <c r="AP405" s="73" t="str">
        <f ca="1">IF(OR(G405="",VLOOKUP(G$1,Services!$A$1:$B$19,2,0)="Exclude"),"",IF($D405=1,IF(OR(price_limit="",price_limit="No Limit"),IF(G405="Yes",1,2),IF(SUMIFS(WhatIf!$G:$G,WhatIf!$A:$A,G$1,WhatIf!$B:$B,G405)&lt;=price_limit,IF(G405="Yes",1,2),"")),""))</f>
        <v/>
      </c>
      <c r="AQ405" s="73" t="str">
        <f>IF(OR(H405="",VLOOKUP(H$1,Services!$A$1:$B$19,2,0)="Exclude"),"",IF($D405=1,IF(OR(price_limit="",price_limit="No Limit"),IF(H405="Yes",1,2),IF(SUMIFS(WhatIf!$G:$G,WhatIf!$A:$A,H$1,WhatIf!$B:$B,H405)&lt;=price_limit,IF(H405="Yes",1,2),"")),""))</f>
        <v/>
      </c>
      <c r="AR405" s="73" t="str">
        <f>IF(OR(I405="",VLOOKUP(I$1,Services!$A$1:$B$19,2,0)="Exclude"),"",IF($D405=1,IF(OR(price_limit="",price_limit="No Limit"),IF(I405="Yes",1,2),IF(SUMIFS(WhatIf!$G:$G,WhatIf!$A:$A,I$1,WhatIf!$B:$B,I405)&lt;=price_limit,IF(I405="Yes",1,2),"")),""))</f>
        <v/>
      </c>
      <c r="AS405" s="73" t="str">
        <f>IF(OR(J405="",VLOOKUP(J$1,Services!$A$1:$B$19,2,0)="Exclude"),"",IF($D405=1,IF(OR(price_limit="",price_limit="No Limit"),IF(J405="Yes",1,2),IF(SUMIFS(WhatIf!$G:$G,WhatIf!$A:$A,J$1,WhatIf!$B:$B,J405)&lt;=price_limit,IF(J405="Yes",1,2),"")),""))</f>
        <v/>
      </c>
      <c r="AT405" s="73" t="str">
        <f>IF(OR(K405="",VLOOKUP(K$1,Services!$A$1:$B$19,2,0)="Exclude"),"",IF($D405=1,IF(OR(price_limit="",price_limit="No Limit"),IF(K405="Yes",1,2),IF(SUMIFS(WhatIf!$G:$G,WhatIf!$A:$A,K$1,WhatIf!$B:$B,K405)&lt;=price_limit,IF(K405="Yes",1,2),"")),""))</f>
        <v/>
      </c>
      <c r="AU405" s="73" t="str">
        <f>IF(OR(L405="",VLOOKUP(L$1,Services!$A$1:$B$19,2,0)="Exclude"),"",IF($D405=1,IF(OR(price_limit="",price_limit="No Limit"),IF(L405="Yes",1,2),IF(SUMIFS(WhatIf!$G:$G,WhatIf!$A:$A,L$1,WhatIf!$B:$B,L405)&lt;=price_limit,IF(L405="Yes",1,2),"")),""))</f>
        <v/>
      </c>
      <c r="AV405" s="73" t="str">
        <f>IF(OR(M405="",VLOOKUP(M$1,Services!$A$1:$B$19,2,0)="Exclude"),"",IF($D405=1,IF(OR(price_limit="",price_limit="No Limit"),IF(M405="Yes",1,2),IF(SUMIFS(WhatIf!$G:$G,WhatIf!$A:$A,M$1,WhatIf!$B:$B,M405)&lt;=price_limit,IF(M405="Yes",1,2),"")),""))</f>
        <v/>
      </c>
      <c r="AW405" s="73" t="str">
        <f>IF(OR(N405="",VLOOKUP(N$1,Services!$A$1:$B$19,2,0)="Exclude"),"",IF($D405=1,IF(OR(price_limit="",price_limit="No Limit"),IF(N405="Yes",1,2),IF(SUMIFS(WhatIf!$G:$G,WhatIf!$A:$A,N$1,WhatIf!$B:$B,N405)&lt;=price_limit,IF(N405="Yes",1,2),"")),""))</f>
        <v/>
      </c>
      <c r="AX405" s="73" t="str">
        <f>IF(OR(O405="",VLOOKUP(O$1,Services!$A$1:$B$19,2,0)="Exclude"),"",IF($D405=1,IF(OR(price_limit="",price_limit="No Limit"),IF(O405="Yes",1,2),IF(SUMIFS(WhatIf!$G:$G,WhatIf!$A:$A,O$1,WhatIf!$B:$B,O405)&lt;=price_limit,IF(O405="Yes",1,2),"")),""))</f>
        <v/>
      </c>
      <c r="AY405" s="73" t="str">
        <f>IF(OR(P405="",VLOOKUP(P$1,Services!$A$1:$B$19,2,0)="Exclude"),"",IF($D405=1,IF(OR(price_limit="",price_limit="No Limit"),IF(P405="Yes",1,2),IF(SUMIFS(WhatIf!$G:$G,WhatIf!$A:$A,P$1,WhatIf!$B:$B,P405)&lt;=price_limit,IF(P405="Yes",1,2),"")),""))</f>
        <v/>
      </c>
      <c r="AZ405" s="73" t="str">
        <f>IF(OR(Q405="",VLOOKUP(Q$1,Services!$A$1:$B$19,2,0)="Exclude"),"",IF($D405=1,IF(OR(price_limit="",price_limit="No Limit"),IF(Q405="Yes",1,2),IF(SUMIFS(WhatIf!$G:$G,WhatIf!$A:$A,Q$1,WhatIf!$B:$B,Q405)&lt;=price_limit,IF(Q405="Yes",1,2),"")),""))</f>
        <v/>
      </c>
      <c r="BA405" s="73" t="str">
        <f>IF(OR(R405="",VLOOKUP(R$1,Services!$A$1:$B$19,2,0)="Exclude"),"",IF($D405=1,IF(OR(price_limit="",price_limit="No Limit"),IF(R405="Yes",1,2),IF(SUMIFS(WhatIf!$G:$G,WhatIf!$A:$A,R$1,WhatIf!$B:$B,R405)&lt;=price_limit,IF(R405="Yes",1,2),"")),""))</f>
        <v/>
      </c>
      <c r="BB405" s="73" t="str">
        <f>IF(OR(S405="",VLOOKUP(S$1,Services!$A$1:$B$19,2,0)="Exclude"),"",IF($D405=1,IF(OR(price_limit="",price_limit="No Limit"),IF(S405="Yes",1,2),IF(SUMIFS(WhatIf!$G:$G,WhatIf!$A:$A,S$1,WhatIf!$B:$B,S405)&lt;=price_limit,IF(S405="Yes",1,2),"")),""))</f>
        <v/>
      </c>
      <c r="BC405" s="73" t="str">
        <f>IF(OR(T405="",VLOOKUP(T$1,Services!$A$1:$B$19,2,0)="Exclude"),"",IF($D405=1,IF(OR(price_limit="",price_limit="No Limit"),IF(T405="Yes",1,2),IF(SUMIFS(WhatIf!$G:$G,WhatIf!$A:$A,T$1,WhatIf!$B:$B,T405)&lt;=price_limit,IF(T405="Yes",1,2),"")),""))</f>
        <v/>
      </c>
      <c r="BD405" s="73" t="str">
        <f>IF(OR(U405="",VLOOKUP(U$1,Services!$A$1:$B$19,2,0)="Exclude"),"",IF($D405=1,IF(OR(price_limit="",price_limit="No Limit"),IF(U405="Yes",1,2),IF(SUMIFS(WhatIf!$G:$G,WhatIf!$A:$A,U$1,WhatIf!$B:$B,U405)&lt;=price_limit,IF(U405="Yes",1,2),"")),""))</f>
        <v/>
      </c>
      <c r="BE405" s="3">
        <f t="shared" si="28"/>
        <v>0</v>
      </c>
      <c r="BF405" s="3">
        <f t="shared" si="29"/>
        <v>0</v>
      </c>
      <c r="BG405" s="3">
        <f>IF(MID(highlight_pick,1,1)="#",IF(INDEX(Analysis!$C$7:$E$7,1,VALUE(MID(highlight_pick,2,1)))&lt;&gt;"",IF(INDEX($A405:$BI405,1,MATCH(INDEX(Analysis!$C$7:$E$7,1,VALUE(MID(highlight_pick,2,1))),$1:$1,0))="",0,IF(INDEX($A405:$BI405,1,MATCH(INDEX(Analysis!$C$7:$E$7,1,VALUE(MID(highlight_pick,2,1))),$1:$1,0))="Yes",1,IF(ISNUMBER(SEARCH(INDEX($A405:$BI405,1,MATCH(INDEX(Analysis!$C$7:$E$7,1,VALUE(MID(highlight_pick,2,1))),$1:$1,0)),INDEX(Analysis!$C$9:$E$9,1,VALUE(MID(highlight_pick,2,1))))),2,0))),0),0)</f>
        <v>0</v>
      </c>
      <c r="BH405" s="3">
        <f>IF(MID(highlight_pick,1,1)="#",IF(INDEX(Analysis!$C$10:$E$10,1,VALUE(MID(highlight_pick,2,1)))&lt;&gt;"",IF(INDEX($A405:$BI405,1,MATCH(INDEX(Analysis!$C$10:$E$10,1,VALUE(MID(highlight_pick,2,1))),$1:$1,0))="",0,IF(INDEX($A405:$BI405,1,MATCH(INDEX(Analysis!$C$10:$E$10,1,VALUE(MID(highlight_pick,2,1))),$1:$1,0))="Yes",1,IF(ISNUMBER(SEARCH(INDEX($A405:$BI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row>
    <row r="406" spans="1:61" x14ac:dyDescent="0.3">
      <c r="A406" s="19" t="s">
        <v>315</v>
      </c>
      <c r="B406" s="4" t="s">
        <v>247</v>
      </c>
      <c r="C406" s="4" t="s">
        <v>223</v>
      </c>
      <c r="D406" s="3" t="str">
        <f t="shared" ca="1" si="26"/>
        <v/>
      </c>
      <c r="O406" s="5" t="s">
        <v>1</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7"/>
        <v/>
      </c>
      <c r="AN406" s="73" t="str">
        <f>IF(OR(E406="",VLOOKUP(E$1,Services!$A$1:$B$19,2,0)="Exclude"),"",IF($D406=1,IF(OR(price_limit="",price_limit="No Limit"),IF(E406="Yes",1,2),IF(SUMIFS(WhatIf!$G:$G,WhatIf!$A:$A,E$1,WhatIf!$B:$B,E406)&lt;=price_limit,IF(E406="Yes",1,2),"")),""))</f>
        <v/>
      </c>
      <c r="AO406" s="73" t="str">
        <f>IF(OR(F406="",VLOOKUP(F$1,Services!$A$1:$B$19,2,0)="Exclude"),"",IF($D406=1,IF(OR(price_limit="",price_limit="No Limit"),IF(F406="Yes",1,2),IF(SUMIFS(WhatIf!$G:$G,WhatIf!$A:$A,F$1,WhatIf!$B:$B,F406)&lt;=price_limit,IF(F406="Yes",1,2),"")),""))</f>
        <v/>
      </c>
      <c r="AP406" s="73" t="str">
        <f>IF(OR(G406="",VLOOKUP(G$1,Services!$A$1:$B$19,2,0)="Exclude"),"",IF($D406=1,IF(OR(price_limit="",price_limit="No Limit"),IF(G406="Yes",1,2),IF(SUMIFS(WhatIf!$G:$G,WhatIf!$A:$A,G$1,WhatIf!$B:$B,G406)&lt;=price_limit,IF(G406="Yes",1,2),"")),""))</f>
        <v/>
      </c>
      <c r="AQ406" s="73" t="str">
        <f>IF(OR(H406="",VLOOKUP(H$1,Services!$A$1:$B$19,2,0)="Exclude"),"",IF($D406=1,IF(OR(price_limit="",price_limit="No Limit"),IF(H406="Yes",1,2),IF(SUMIFS(WhatIf!$G:$G,WhatIf!$A:$A,H$1,WhatIf!$B:$B,H406)&lt;=price_limit,IF(H406="Yes",1,2),"")),""))</f>
        <v/>
      </c>
      <c r="AR406" s="73" t="str">
        <f>IF(OR(I406="",VLOOKUP(I$1,Services!$A$1:$B$19,2,0)="Exclude"),"",IF($D406=1,IF(OR(price_limit="",price_limit="No Limit"),IF(I406="Yes",1,2),IF(SUMIFS(WhatIf!$G:$G,WhatIf!$A:$A,I$1,WhatIf!$B:$B,I406)&lt;=price_limit,IF(I406="Yes",1,2),"")),""))</f>
        <v/>
      </c>
      <c r="AS406" s="73" t="str">
        <f>IF(OR(J406="",VLOOKUP(J$1,Services!$A$1:$B$19,2,0)="Exclude"),"",IF($D406=1,IF(OR(price_limit="",price_limit="No Limit"),IF(J406="Yes",1,2),IF(SUMIFS(WhatIf!$G:$G,WhatIf!$A:$A,J$1,WhatIf!$B:$B,J406)&lt;=price_limit,IF(J406="Yes",1,2),"")),""))</f>
        <v/>
      </c>
      <c r="AT406" s="73" t="str">
        <f>IF(OR(K406="",VLOOKUP(K$1,Services!$A$1:$B$19,2,0)="Exclude"),"",IF($D406=1,IF(OR(price_limit="",price_limit="No Limit"),IF(K406="Yes",1,2),IF(SUMIFS(WhatIf!$G:$G,WhatIf!$A:$A,K$1,WhatIf!$B:$B,K406)&lt;=price_limit,IF(K406="Yes",1,2),"")),""))</f>
        <v/>
      </c>
      <c r="AU406" s="73" t="str">
        <f>IF(OR(L406="",VLOOKUP(L$1,Services!$A$1:$B$19,2,0)="Exclude"),"",IF($D406=1,IF(OR(price_limit="",price_limit="No Limit"),IF(L406="Yes",1,2),IF(SUMIFS(WhatIf!$G:$G,WhatIf!$A:$A,L$1,WhatIf!$B:$B,L406)&lt;=price_limit,IF(L406="Yes",1,2),"")),""))</f>
        <v/>
      </c>
      <c r="AV406" s="73" t="str">
        <f>IF(OR(M406="",VLOOKUP(M$1,Services!$A$1:$B$19,2,0)="Exclude"),"",IF($D406=1,IF(OR(price_limit="",price_limit="No Limit"),IF(M406="Yes",1,2),IF(SUMIFS(WhatIf!$G:$G,WhatIf!$A:$A,M$1,WhatIf!$B:$B,M406)&lt;=price_limit,IF(M406="Yes",1,2),"")),""))</f>
        <v/>
      </c>
      <c r="AW406" s="73" t="str">
        <f>IF(OR(N406="",VLOOKUP(N$1,Services!$A$1:$B$19,2,0)="Exclude"),"",IF($D406=1,IF(OR(price_limit="",price_limit="No Limit"),IF(N406="Yes",1,2),IF(SUMIFS(WhatIf!$G:$G,WhatIf!$A:$A,N$1,WhatIf!$B:$B,N406)&lt;=price_limit,IF(N406="Yes",1,2),"")),""))</f>
        <v/>
      </c>
      <c r="AX406" s="73" t="str">
        <f ca="1">IF(OR(O406="",VLOOKUP(O$1,Services!$A$1:$B$19,2,0)="Exclude"),"",IF($D406=1,IF(OR(price_limit="",price_limit="No Limit"),IF(O406="Yes",1,2),IF(SUMIFS(WhatIf!$G:$G,WhatIf!$A:$A,O$1,WhatIf!$B:$B,O406)&lt;=price_limit,IF(O406="Yes",1,2),"")),""))</f>
        <v/>
      </c>
      <c r="AY406" s="73" t="str">
        <f>IF(OR(P406="",VLOOKUP(P$1,Services!$A$1:$B$19,2,0)="Exclude"),"",IF($D406=1,IF(OR(price_limit="",price_limit="No Limit"),IF(P406="Yes",1,2),IF(SUMIFS(WhatIf!$G:$G,WhatIf!$A:$A,P$1,WhatIf!$B:$B,P406)&lt;=price_limit,IF(P406="Yes",1,2),"")),""))</f>
        <v/>
      </c>
      <c r="AZ406" s="73" t="str">
        <f>IF(OR(Q406="",VLOOKUP(Q$1,Services!$A$1:$B$19,2,0)="Exclude"),"",IF($D406=1,IF(OR(price_limit="",price_limit="No Limit"),IF(Q406="Yes",1,2),IF(SUMIFS(WhatIf!$G:$G,WhatIf!$A:$A,Q$1,WhatIf!$B:$B,Q406)&lt;=price_limit,IF(Q406="Yes",1,2),"")),""))</f>
        <v/>
      </c>
      <c r="BA406" s="73" t="str">
        <f>IF(OR(R406="",VLOOKUP(R$1,Services!$A$1:$B$19,2,0)="Exclude"),"",IF($D406=1,IF(OR(price_limit="",price_limit="No Limit"),IF(R406="Yes",1,2),IF(SUMIFS(WhatIf!$G:$G,WhatIf!$A:$A,R$1,WhatIf!$B:$B,R406)&lt;=price_limit,IF(R406="Yes",1,2),"")),""))</f>
        <v/>
      </c>
      <c r="BB406" s="73" t="str">
        <f>IF(OR(S406="",VLOOKUP(S$1,Services!$A$1:$B$19,2,0)="Exclude"),"",IF($D406=1,IF(OR(price_limit="",price_limit="No Limit"),IF(S406="Yes",1,2),IF(SUMIFS(WhatIf!$G:$G,WhatIf!$A:$A,S$1,WhatIf!$B:$B,S406)&lt;=price_limit,IF(S406="Yes",1,2),"")),""))</f>
        <v/>
      </c>
      <c r="BC406" s="73" t="str">
        <f>IF(OR(T406="",VLOOKUP(T$1,Services!$A$1:$B$19,2,0)="Exclude"),"",IF($D406=1,IF(OR(price_limit="",price_limit="No Limit"),IF(T406="Yes",1,2),IF(SUMIFS(WhatIf!$G:$G,WhatIf!$A:$A,T$1,WhatIf!$B:$B,T406)&lt;=price_limit,IF(T406="Yes",1,2),"")),""))</f>
        <v/>
      </c>
      <c r="BD406" s="73" t="str">
        <f>IF(OR(U406="",VLOOKUP(U$1,Services!$A$1:$B$19,2,0)="Exclude"),"",IF($D406=1,IF(OR(price_limit="",price_limit="No Limit"),IF(U406="Yes",1,2),IF(SUMIFS(WhatIf!$G:$G,WhatIf!$A:$A,U$1,WhatIf!$B:$B,U406)&lt;=price_limit,IF(U406="Yes",1,2),"")),""))</f>
        <v/>
      </c>
      <c r="BE406" s="3">
        <f t="shared" si="28"/>
        <v>0</v>
      </c>
      <c r="BF406" s="3">
        <f t="shared" si="29"/>
        <v>0</v>
      </c>
      <c r="BG406" s="3">
        <f>IF(MID(highlight_pick,1,1)="#",IF(INDEX(Analysis!$C$7:$E$7,1,VALUE(MID(highlight_pick,2,1)))&lt;&gt;"",IF(INDEX($A406:$BI406,1,MATCH(INDEX(Analysis!$C$7:$E$7,1,VALUE(MID(highlight_pick,2,1))),$1:$1,0))="",0,IF(INDEX($A406:$BI406,1,MATCH(INDEX(Analysis!$C$7:$E$7,1,VALUE(MID(highlight_pick,2,1))),$1:$1,0))="Yes",1,IF(ISNUMBER(SEARCH(INDEX($A406:$BI406,1,MATCH(INDEX(Analysis!$C$7:$E$7,1,VALUE(MID(highlight_pick,2,1))),$1:$1,0)),INDEX(Analysis!$C$9:$E$9,1,VALUE(MID(highlight_pick,2,1))))),2,0))),0),0)</f>
        <v>0</v>
      </c>
      <c r="BH406" s="3">
        <f>IF(MID(highlight_pick,1,1)="#",IF(INDEX(Analysis!$C$10:$E$10,1,VALUE(MID(highlight_pick,2,1)))&lt;&gt;"",IF(INDEX($A406:$BI406,1,MATCH(INDEX(Analysis!$C$10:$E$10,1,VALUE(MID(highlight_pick,2,1))),$1:$1,0))="",0,IF(INDEX($A406:$BI406,1,MATCH(INDEX(Analysis!$C$10:$E$10,1,VALUE(MID(highlight_pick,2,1))),$1:$1,0))="Yes",1,IF(ISNUMBER(SEARCH(INDEX($A406:$BI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row>
    <row r="407" spans="1:61" x14ac:dyDescent="0.3">
      <c r="A407" s="19" t="s">
        <v>618</v>
      </c>
      <c r="C407" s="4" t="s">
        <v>482</v>
      </c>
      <c r="D407" s="3" t="str">
        <f t="shared" ca="1" si="26"/>
        <v/>
      </c>
      <c r="F407" s="5" t="s">
        <v>556</v>
      </c>
      <c r="G407" s="5" t="s">
        <v>556</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7"/>
        <v/>
      </c>
      <c r="AN407" s="73" t="str">
        <f>IF(OR(E407="",VLOOKUP(E$1,Services!$A$1:$B$19,2,0)="Exclude"),"",IF($D407=1,IF(OR(price_limit="",price_limit="No Limit"),IF(E407="Yes",1,2),IF(SUMIFS(WhatIf!$G:$G,WhatIf!$A:$A,E$1,WhatIf!$B:$B,E407)&lt;=price_limit,IF(E407="Yes",1,2),"")),""))</f>
        <v/>
      </c>
      <c r="AO407" s="73" t="str">
        <f ca="1">IF(OR(F407="",VLOOKUP(F$1,Services!$A$1:$B$19,2,0)="Exclude"),"",IF($D407=1,IF(OR(price_limit="",price_limit="No Limit"),IF(F407="Yes",1,2),IF(SUMIFS(WhatIf!$G:$G,WhatIf!$A:$A,F$1,WhatIf!$B:$B,F407)&lt;=price_limit,IF(F407="Yes",1,2),"")),""))</f>
        <v/>
      </c>
      <c r="AP407" s="73" t="str">
        <f ca="1">IF(OR(G407="",VLOOKUP(G$1,Services!$A$1:$B$19,2,0)="Exclude"),"",IF($D407=1,IF(OR(price_limit="",price_limit="No Limit"),IF(G407="Yes",1,2),IF(SUMIFS(WhatIf!$G:$G,WhatIf!$A:$A,G$1,WhatIf!$B:$B,G407)&lt;=price_limit,IF(G407="Yes",1,2),"")),""))</f>
        <v/>
      </c>
      <c r="AQ407" s="73" t="str">
        <f>IF(OR(H407="",VLOOKUP(H$1,Services!$A$1:$B$19,2,0)="Exclude"),"",IF($D407=1,IF(OR(price_limit="",price_limit="No Limit"),IF(H407="Yes",1,2),IF(SUMIFS(WhatIf!$G:$G,WhatIf!$A:$A,H$1,WhatIf!$B:$B,H407)&lt;=price_limit,IF(H407="Yes",1,2),"")),""))</f>
        <v/>
      </c>
      <c r="AR407" s="73" t="str">
        <f>IF(OR(I407="",VLOOKUP(I$1,Services!$A$1:$B$19,2,0)="Exclude"),"",IF($D407=1,IF(OR(price_limit="",price_limit="No Limit"),IF(I407="Yes",1,2),IF(SUMIFS(WhatIf!$G:$G,WhatIf!$A:$A,I$1,WhatIf!$B:$B,I407)&lt;=price_limit,IF(I407="Yes",1,2),"")),""))</f>
        <v/>
      </c>
      <c r="AS407" s="73" t="str">
        <f>IF(OR(J407="",VLOOKUP(J$1,Services!$A$1:$B$19,2,0)="Exclude"),"",IF($D407=1,IF(OR(price_limit="",price_limit="No Limit"),IF(J407="Yes",1,2),IF(SUMIFS(WhatIf!$G:$G,WhatIf!$A:$A,J$1,WhatIf!$B:$B,J407)&lt;=price_limit,IF(J407="Yes",1,2),"")),""))</f>
        <v/>
      </c>
      <c r="AT407" s="73" t="str">
        <f>IF(OR(K407="",VLOOKUP(K$1,Services!$A$1:$B$19,2,0)="Exclude"),"",IF($D407=1,IF(OR(price_limit="",price_limit="No Limit"),IF(K407="Yes",1,2),IF(SUMIFS(WhatIf!$G:$G,WhatIf!$A:$A,K$1,WhatIf!$B:$B,K407)&lt;=price_limit,IF(K407="Yes",1,2),"")),""))</f>
        <v/>
      </c>
      <c r="AU407" s="73" t="str">
        <f>IF(OR(L407="",VLOOKUP(L$1,Services!$A$1:$B$19,2,0)="Exclude"),"",IF($D407=1,IF(OR(price_limit="",price_limit="No Limit"),IF(L407="Yes",1,2),IF(SUMIFS(WhatIf!$G:$G,WhatIf!$A:$A,L$1,WhatIf!$B:$B,L407)&lt;=price_limit,IF(L407="Yes",1,2),"")),""))</f>
        <v/>
      </c>
      <c r="AV407" s="73" t="str">
        <f>IF(OR(M407="",VLOOKUP(M$1,Services!$A$1:$B$19,2,0)="Exclude"),"",IF($D407=1,IF(OR(price_limit="",price_limit="No Limit"),IF(M407="Yes",1,2),IF(SUMIFS(WhatIf!$G:$G,WhatIf!$A:$A,M$1,WhatIf!$B:$B,M407)&lt;=price_limit,IF(M407="Yes",1,2),"")),""))</f>
        <v/>
      </c>
      <c r="AW407" s="73" t="str">
        <f>IF(OR(N407="",VLOOKUP(N$1,Services!$A$1:$B$19,2,0)="Exclude"),"",IF($D407=1,IF(OR(price_limit="",price_limit="No Limit"),IF(N407="Yes",1,2),IF(SUMIFS(WhatIf!$G:$G,WhatIf!$A:$A,N$1,WhatIf!$B:$B,N407)&lt;=price_limit,IF(N407="Yes",1,2),"")),""))</f>
        <v/>
      </c>
      <c r="AX407" s="73" t="str">
        <f>IF(OR(O407="",VLOOKUP(O$1,Services!$A$1:$B$19,2,0)="Exclude"),"",IF($D407=1,IF(OR(price_limit="",price_limit="No Limit"),IF(O407="Yes",1,2),IF(SUMIFS(WhatIf!$G:$G,WhatIf!$A:$A,O$1,WhatIf!$B:$B,O407)&lt;=price_limit,IF(O407="Yes",1,2),"")),""))</f>
        <v/>
      </c>
      <c r="AY407" s="73" t="str">
        <f>IF(OR(P407="",VLOOKUP(P$1,Services!$A$1:$B$19,2,0)="Exclude"),"",IF($D407=1,IF(OR(price_limit="",price_limit="No Limit"),IF(P407="Yes",1,2),IF(SUMIFS(WhatIf!$G:$G,WhatIf!$A:$A,P$1,WhatIf!$B:$B,P407)&lt;=price_limit,IF(P407="Yes",1,2),"")),""))</f>
        <v/>
      </c>
      <c r="AZ407" s="73" t="str">
        <f>IF(OR(Q407="",VLOOKUP(Q$1,Services!$A$1:$B$19,2,0)="Exclude"),"",IF($D407=1,IF(OR(price_limit="",price_limit="No Limit"),IF(Q407="Yes",1,2),IF(SUMIFS(WhatIf!$G:$G,WhatIf!$A:$A,Q$1,WhatIf!$B:$B,Q407)&lt;=price_limit,IF(Q407="Yes",1,2),"")),""))</f>
        <v/>
      </c>
      <c r="BA407" s="73" t="str">
        <f>IF(OR(R407="",VLOOKUP(R$1,Services!$A$1:$B$19,2,0)="Exclude"),"",IF($D407=1,IF(OR(price_limit="",price_limit="No Limit"),IF(R407="Yes",1,2),IF(SUMIFS(WhatIf!$G:$G,WhatIf!$A:$A,R$1,WhatIf!$B:$B,R407)&lt;=price_limit,IF(R407="Yes",1,2),"")),""))</f>
        <v/>
      </c>
      <c r="BB407" s="73" t="str">
        <f>IF(OR(S407="",VLOOKUP(S$1,Services!$A$1:$B$19,2,0)="Exclude"),"",IF($D407=1,IF(OR(price_limit="",price_limit="No Limit"),IF(S407="Yes",1,2),IF(SUMIFS(WhatIf!$G:$G,WhatIf!$A:$A,S$1,WhatIf!$B:$B,S407)&lt;=price_limit,IF(S407="Yes",1,2),"")),""))</f>
        <v/>
      </c>
      <c r="BC407" s="73" t="str">
        <f>IF(OR(T407="",VLOOKUP(T$1,Services!$A$1:$B$19,2,0)="Exclude"),"",IF($D407=1,IF(OR(price_limit="",price_limit="No Limit"),IF(T407="Yes",1,2),IF(SUMIFS(WhatIf!$G:$G,WhatIf!$A:$A,T$1,WhatIf!$B:$B,T407)&lt;=price_limit,IF(T407="Yes",1,2),"")),""))</f>
        <v/>
      </c>
      <c r="BD407" s="73" t="str">
        <f>IF(OR(U407="",VLOOKUP(U$1,Services!$A$1:$B$19,2,0)="Exclude"),"",IF($D407=1,IF(OR(price_limit="",price_limit="No Limit"),IF(U407="Yes",1,2),IF(SUMIFS(WhatIf!$G:$G,WhatIf!$A:$A,U$1,WhatIf!$B:$B,U407)&lt;=price_limit,IF(U407="Yes",1,2),"")),""))</f>
        <v/>
      </c>
      <c r="BE407" s="3">
        <f t="shared" si="28"/>
        <v>0</v>
      </c>
      <c r="BF407" s="3">
        <f t="shared" si="29"/>
        <v>0</v>
      </c>
      <c r="BG407" s="3">
        <f>IF(MID(highlight_pick,1,1)="#",IF(INDEX(Analysis!$C$7:$E$7,1,VALUE(MID(highlight_pick,2,1)))&lt;&gt;"",IF(INDEX($A407:$BI407,1,MATCH(INDEX(Analysis!$C$7:$E$7,1,VALUE(MID(highlight_pick,2,1))),$1:$1,0))="",0,IF(INDEX($A407:$BI407,1,MATCH(INDEX(Analysis!$C$7:$E$7,1,VALUE(MID(highlight_pick,2,1))),$1:$1,0))="Yes",1,IF(ISNUMBER(SEARCH(INDEX($A407:$BI407,1,MATCH(INDEX(Analysis!$C$7:$E$7,1,VALUE(MID(highlight_pick,2,1))),$1:$1,0)),INDEX(Analysis!$C$9:$E$9,1,VALUE(MID(highlight_pick,2,1))))),2,0))),0),0)</f>
        <v>0</v>
      </c>
      <c r="BH407" s="3">
        <f>IF(MID(highlight_pick,1,1)="#",IF(INDEX(Analysis!$C$10:$E$10,1,VALUE(MID(highlight_pick,2,1)))&lt;&gt;"",IF(INDEX($A407:$BI407,1,MATCH(INDEX(Analysis!$C$10:$E$10,1,VALUE(MID(highlight_pick,2,1))),$1:$1,0))="",0,IF(INDEX($A407:$BI407,1,MATCH(INDEX(Analysis!$C$10:$E$10,1,VALUE(MID(highlight_pick,2,1))),$1:$1,0))="Yes",1,IF(ISNUMBER(SEARCH(INDEX($A407:$BI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row>
    <row r="408" spans="1:61" ht="24.9" x14ac:dyDescent="0.3">
      <c r="A408" s="19" t="s">
        <v>613</v>
      </c>
      <c r="C408" s="4" t="s">
        <v>482</v>
      </c>
      <c r="D408" s="3" t="str">
        <f t="shared" ca="1" si="26"/>
        <v/>
      </c>
      <c r="F408" s="5" t="s">
        <v>560</v>
      </c>
      <c r="G408" s="5" t="s">
        <v>560</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7"/>
        <v/>
      </c>
      <c r="AN408" s="73" t="str">
        <f>IF(OR(E408="",VLOOKUP(E$1,Services!$A$1:$B$19,2,0)="Exclude"),"",IF($D408=1,IF(OR(price_limit="",price_limit="No Limit"),IF(E408="Yes",1,2),IF(SUMIFS(WhatIf!$G:$G,WhatIf!$A:$A,E$1,WhatIf!$B:$B,E408)&lt;=price_limit,IF(E408="Yes",1,2),"")),""))</f>
        <v/>
      </c>
      <c r="AO408" s="73" t="str">
        <f ca="1">IF(OR(F408="",VLOOKUP(F$1,Services!$A$1:$B$19,2,0)="Exclude"),"",IF($D408=1,IF(OR(price_limit="",price_limit="No Limit"),IF(F408="Yes",1,2),IF(SUMIFS(WhatIf!$G:$G,WhatIf!$A:$A,F$1,WhatIf!$B:$B,F408)&lt;=price_limit,IF(F408="Yes",1,2),"")),""))</f>
        <v/>
      </c>
      <c r="AP408" s="73" t="str">
        <f ca="1">IF(OR(G408="",VLOOKUP(G$1,Services!$A$1:$B$19,2,0)="Exclude"),"",IF($D408=1,IF(OR(price_limit="",price_limit="No Limit"),IF(G408="Yes",1,2),IF(SUMIFS(WhatIf!$G:$G,WhatIf!$A:$A,G$1,WhatIf!$B:$B,G408)&lt;=price_limit,IF(G408="Yes",1,2),"")),""))</f>
        <v/>
      </c>
      <c r="AQ408" s="73" t="str">
        <f>IF(OR(H408="",VLOOKUP(H$1,Services!$A$1:$B$19,2,0)="Exclude"),"",IF($D408=1,IF(OR(price_limit="",price_limit="No Limit"),IF(H408="Yes",1,2),IF(SUMIFS(WhatIf!$G:$G,WhatIf!$A:$A,H$1,WhatIf!$B:$B,H408)&lt;=price_limit,IF(H408="Yes",1,2),"")),""))</f>
        <v/>
      </c>
      <c r="AR408" s="73" t="str">
        <f>IF(OR(I408="",VLOOKUP(I$1,Services!$A$1:$B$19,2,0)="Exclude"),"",IF($D408=1,IF(OR(price_limit="",price_limit="No Limit"),IF(I408="Yes",1,2),IF(SUMIFS(WhatIf!$G:$G,WhatIf!$A:$A,I$1,WhatIf!$B:$B,I408)&lt;=price_limit,IF(I408="Yes",1,2),"")),""))</f>
        <v/>
      </c>
      <c r="AS408" s="73" t="str">
        <f>IF(OR(J408="",VLOOKUP(J$1,Services!$A$1:$B$19,2,0)="Exclude"),"",IF($D408=1,IF(OR(price_limit="",price_limit="No Limit"),IF(J408="Yes",1,2),IF(SUMIFS(WhatIf!$G:$G,WhatIf!$A:$A,J$1,WhatIf!$B:$B,J408)&lt;=price_limit,IF(J408="Yes",1,2),"")),""))</f>
        <v/>
      </c>
      <c r="AT408" s="73" t="str">
        <f>IF(OR(K408="",VLOOKUP(K$1,Services!$A$1:$B$19,2,0)="Exclude"),"",IF($D408=1,IF(OR(price_limit="",price_limit="No Limit"),IF(K408="Yes",1,2),IF(SUMIFS(WhatIf!$G:$G,WhatIf!$A:$A,K$1,WhatIf!$B:$B,K408)&lt;=price_limit,IF(K408="Yes",1,2),"")),""))</f>
        <v/>
      </c>
      <c r="AU408" s="73" t="str">
        <f>IF(OR(L408="",VLOOKUP(L$1,Services!$A$1:$B$19,2,0)="Exclude"),"",IF($D408=1,IF(OR(price_limit="",price_limit="No Limit"),IF(L408="Yes",1,2),IF(SUMIFS(WhatIf!$G:$G,WhatIf!$A:$A,L$1,WhatIf!$B:$B,L408)&lt;=price_limit,IF(L408="Yes",1,2),"")),""))</f>
        <v/>
      </c>
      <c r="AV408" s="73" t="str">
        <f>IF(OR(M408="",VLOOKUP(M$1,Services!$A$1:$B$19,2,0)="Exclude"),"",IF($D408=1,IF(OR(price_limit="",price_limit="No Limit"),IF(M408="Yes",1,2),IF(SUMIFS(WhatIf!$G:$G,WhatIf!$A:$A,M$1,WhatIf!$B:$B,M408)&lt;=price_limit,IF(M408="Yes",1,2),"")),""))</f>
        <v/>
      </c>
      <c r="AW408" s="73" t="str">
        <f>IF(OR(N408="",VLOOKUP(N$1,Services!$A$1:$B$19,2,0)="Exclude"),"",IF($D408=1,IF(OR(price_limit="",price_limit="No Limit"),IF(N408="Yes",1,2),IF(SUMIFS(WhatIf!$G:$G,WhatIf!$A:$A,N$1,WhatIf!$B:$B,N408)&lt;=price_limit,IF(N408="Yes",1,2),"")),""))</f>
        <v/>
      </c>
      <c r="AX408" s="73" t="str">
        <f>IF(OR(O408="",VLOOKUP(O$1,Services!$A$1:$B$19,2,0)="Exclude"),"",IF($D408=1,IF(OR(price_limit="",price_limit="No Limit"),IF(O408="Yes",1,2),IF(SUMIFS(WhatIf!$G:$G,WhatIf!$A:$A,O$1,WhatIf!$B:$B,O408)&lt;=price_limit,IF(O408="Yes",1,2),"")),""))</f>
        <v/>
      </c>
      <c r="AY408" s="73" t="str">
        <f>IF(OR(P408="",VLOOKUP(P$1,Services!$A$1:$B$19,2,0)="Exclude"),"",IF($D408=1,IF(OR(price_limit="",price_limit="No Limit"),IF(P408="Yes",1,2),IF(SUMIFS(WhatIf!$G:$G,WhatIf!$A:$A,P$1,WhatIf!$B:$B,P408)&lt;=price_limit,IF(P408="Yes",1,2),"")),""))</f>
        <v/>
      </c>
      <c r="AZ408" s="73" t="str">
        <f>IF(OR(Q408="",VLOOKUP(Q$1,Services!$A$1:$B$19,2,0)="Exclude"),"",IF($D408=1,IF(OR(price_limit="",price_limit="No Limit"),IF(Q408="Yes",1,2),IF(SUMIFS(WhatIf!$G:$G,WhatIf!$A:$A,Q$1,WhatIf!$B:$B,Q408)&lt;=price_limit,IF(Q408="Yes",1,2),"")),""))</f>
        <v/>
      </c>
      <c r="BA408" s="73" t="str">
        <f>IF(OR(R408="",VLOOKUP(R$1,Services!$A$1:$B$19,2,0)="Exclude"),"",IF($D408=1,IF(OR(price_limit="",price_limit="No Limit"),IF(R408="Yes",1,2),IF(SUMIFS(WhatIf!$G:$G,WhatIf!$A:$A,R$1,WhatIf!$B:$B,R408)&lt;=price_limit,IF(R408="Yes",1,2),"")),""))</f>
        <v/>
      </c>
      <c r="BB408" s="73" t="str">
        <f>IF(OR(S408="",VLOOKUP(S$1,Services!$A$1:$B$19,2,0)="Exclude"),"",IF($D408=1,IF(OR(price_limit="",price_limit="No Limit"),IF(S408="Yes",1,2),IF(SUMIFS(WhatIf!$G:$G,WhatIf!$A:$A,S$1,WhatIf!$B:$B,S408)&lt;=price_limit,IF(S408="Yes",1,2),"")),""))</f>
        <v/>
      </c>
      <c r="BC408" s="73" t="str">
        <f>IF(OR(T408="",VLOOKUP(T$1,Services!$A$1:$B$19,2,0)="Exclude"),"",IF($D408=1,IF(OR(price_limit="",price_limit="No Limit"),IF(T408="Yes",1,2),IF(SUMIFS(WhatIf!$G:$G,WhatIf!$A:$A,T$1,WhatIf!$B:$B,T408)&lt;=price_limit,IF(T408="Yes",1,2),"")),""))</f>
        <v/>
      </c>
      <c r="BD408" s="73" t="str">
        <f>IF(OR(U408="",VLOOKUP(U$1,Services!$A$1:$B$19,2,0)="Exclude"),"",IF($D408=1,IF(OR(price_limit="",price_limit="No Limit"),IF(U408="Yes",1,2),IF(SUMIFS(WhatIf!$G:$G,WhatIf!$A:$A,U$1,WhatIf!$B:$B,U408)&lt;=price_limit,IF(U408="Yes",1,2),"")),""))</f>
        <v/>
      </c>
      <c r="BE408" s="3">
        <f t="shared" si="28"/>
        <v>0</v>
      </c>
      <c r="BF408" s="3">
        <f t="shared" si="29"/>
        <v>0</v>
      </c>
      <c r="BG408" s="3">
        <f>IF(MID(highlight_pick,1,1)="#",IF(INDEX(Analysis!$C$7:$E$7,1,VALUE(MID(highlight_pick,2,1)))&lt;&gt;"",IF(INDEX($A408:$BI408,1,MATCH(INDEX(Analysis!$C$7:$E$7,1,VALUE(MID(highlight_pick,2,1))),$1:$1,0))="",0,IF(INDEX($A408:$BI408,1,MATCH(INDEX(Analysis!$C$7:$E$7,1,VALUE(MID(highlight_pick,2,1))),$1:$1,0))="Yes",1,IF(ISNUMBER(SEARCH(INDEX($A408:$BI408,1,MATCH(INDEX(Analysis!$C$7:$E$7,1,VALUE(MID(highlight_pick,2,1))),$1:$1,0)),INDEX(Analysis!$C$9:$E$9,1,VALUE(MID(highlight_pick,2,1))))),2,0))),0),0)</f>
        <v>0</v>
      </c>
      <c r="BH408" s="3">
        <f>IF(MID(highlight_pick,1,1)="#",IF(INDEX(Analysis!$C$10:$E$10,1,VALUE(MID(highlight_pick,2,1)))&lt;&gt;"",IF(INDEX($A408:$BI408,1,MATCH(INDEX(Analysis!$C$10:$E$10,1,VALUE(MID(highlight_pick,2,1))),$1:$1,0))="",0,IF(INDEX($A408:$BI408,1,MATCH(INDEX(Analysis!$C$10:$E$10,1,VALUE(MID(highlight_pick,2,1))),$1:$1,0))="Yes",1,IF(ISNUMBER(SEARCH(INDEX($A408:$BI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row>
    <row r="409" spans="1:61" ht="24.9" x14ac:dyDescent="0.3">
      <c r="A409" s="19" t="s">
        <v>73</v>
      </c>
      <c r="B409" s="4" t="s">
        <v>302</v>
      </c>
      <c r="C409" s="4" t="s">
        <v>205</v>
      </c>
      <c r="D409" s="3" t="str">
        <f t="shared" ca="1" si="26"/>
        <v/>
      </c>
      <c r="E409" s="5" t="s">
        <v>1</v>
      </c>
      <c r="G409" s="5" t="s">
        <v>1</v>
      </c>
      <c r="J409" s="5" t="s">
        <v>1</v>
      </c>
      <c r="K409" s="5" t="s">
        <v>1</v>
      </c>
      <c r="L409" s="5" t="s">
        <v>1</v>
      </c>
      <c r="M409" s="5" t="s">
        <v>1</v>
      </c>
      <c r="O409" s="6" t="s">
        <v>1</v>
      </c>
      <c r="P409" s="6" t="s">
        <v>1</v>
      </c>
      <c r="Q409" s="6" t="s">
        <v>1</v>
      </c>
      <c r="R409" s="6" t="s">
        <v>1</v>
      </c>
      <c r="S409" s="5" t="s">
        <v>1</v>
      </c>
      <c r="U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7"/>
        <v/>
      </c>
      <c r="AN409" s="73" t="str">
        <f ca="1">IF(OR(E409="",VLOOKUP(E$1,Services!$A$1:$B$19,2,0)="Exclude"),"",IF($D409=1,IF(OR(price_limit="",price_limit="No Limit"),IF(E409="Yes",1,2),IF(SUMIFS(WhatIf!$G:$G,WhatIf!$A:$A,E$1,WhatIf!$B:$B,E409)&lt;=price_limit,IF(E409="Yes",1,2),"")),""))</f>
        <v/>
      </c>
      <c r="AO409" s="73" t="str">
        <f>IF(OR(F409="",VLOOKUP(F$1,Services!$A$1:$B$19,2,0)="Exclude"),"",IF($D409=1,IF(OR(price_limit="",price_limit="No Limit"),IF(F409="Yes",1,2),IF(SUMIFS(WhatIf!$G:$G,WhatIf!$A:$A,F$1,WhatIf!$B:$B,F409)&lt;=price_limit,IF(F409="Yes",1,2),"")),""))</f>
        <v/>
      </c>
      <c r="AP409" s="73" t="str">
        <f ca="1">IF(OR(G409="",VLOOKUP(G$1,Services!$A$1:$B$19,2,0)="Exclude"),"",IF($D409=1,IF(OR(price_limit="",price_limit="No Limit"),IF(G409="Yes",1,2),IF(SUMIFS(WhatIf!$G:$G,WhatIf!$A:$A,G$1,WhatIf!$B:$B,G409)&lt;=price_limit,IF(G409="Yes",1,2),"")),""))</f>
        <v/>
      </c>
      <c r="AQ409" s="73" t="str">
        <f>IF(OR(H409="",VLOOKUP(H$1,Services!$A$1:$B$19,2,0)="Exclude"),"",IF($D409=1,IF(OR(price_limit="",price_limit="No Limit"),IF(H409="Yes",1,2),IF(SUMIFS(WhatIf!$G:$G,WhatIf!$A:$A,H$1,WhatIf!$B:$B,H409)&lt;=price_limit,IF(H409="Yes",1,2),"")),""))</f>
        <v/>
      </c>
      <c r="AR409" s="73" t="str">
        <f>IF(OR(I409="",VLOOKUP(I$1,Services!$A$1:$B$19,2,0)="Exclude"),"",IF($D409=1,IF(OR(price_limit="",price_limit="No Limit"),IF(I409="Yes",1,2),IF(SUMIFS(WhatIf!$G:$G,WhatIf!$A:$A,I$1,WhatIf!$B:$B,I409)&lt;=price_limit,IF(I409="Yes",1,2),"")),""))</f>
        <v/>
      </c>
      <c r="AS409" s="73" t="str">
        <f ca="1">IF(OR(J409="",VLOOKUP(J$1,Services!$A$1:$B$19,2,0)="Exclude"),"",IF($D409=1,IF(OR(price_limit="",price_limit="No Limit"),IF(J409="Yes",1,2),IF(SUMIFS(WhatIf!$G:$G,WhatIf!$A:$A,J$1,WhatIf!$B:$B,J409)&lt;=price_limit,IF(J409="Yes",1,2),"")),""))</f>
        <v/>
      </c>
      <c r="AT409" s="73" t="str">
        <f ca="1">IF(OR(K409="",VLOOKUP(K$1,Services!$A$1:$B$19,2,0)="Exclude"),"",IF($D409=1,IF(OR(price_limit="",price_limit="No Limit"),IF(K409="Yes",1,2),IF(SUMIFS(WhatIf!$G:$G,WhatIf!$A:$A,K$1,WhatIf!$B:$B,K409)&lt;=price_limit,IF(K409="Yes",1,2),"")),""))</f>
        <v/>
      </c>
      <c r="AU409" s="73" t="str">
        <f ca="1">IF(OR(L409="",VLOOKUP(L$1,Services!$A$1:$B$19,2,0)="Exclude"),"",IF($D409=1,IF(OR(price_limit="",price_limit="No Limit"),IF(L409="Yes",1,2),IF(SUMIFS(WhatIf!$G:$G,WhatIf!$A:$A,L$1,WhatIf!$B:$B,L409)&lt;=price_limit,IF(L409="Yes",1,2),"")),""))</f>
        <v/>
      </c>
      <c r="AV409" s="73" t="str">
        <f ca="1">IF(OR(M409="",VLOOKUP(M$1,Services!$A$1:$B$19,2,0)="Exclude"),"",IF($D409=1,IF(OR(price_limit="",price_limit="No Limit"),IF(M409="Yes",1,2),IF(SUMIFS(WhatIf!$G:$G,WhatIf!$A:$A,M$1,WhatIf!$B:$B,M409)&lt;=price_limit,IF(M409="Yes",1,2),"")),""))</f>
        <v/>
      </c>
      <c r="AW409" s="73" t="str">
        <f>IF(OR(N409="",VLOOKUP(N$1,Services!$A$1:$B$19,2,0)="Exclude"),"",IF($D409=1,IF(OR(price_limit="",price_limit="No Limit"),IF(N409="Yes",1,2),IF(SUMIFS(WhatIf!$G:$G,WhatIf!$A:$A,N$1,WhatIf!$B:$B,N409)&lt;=price_limit,IF(N409="Yes",1,2),"")),""))</f>
        <v/>
      </c>
      <c r="AX409" s="73" t="str">
        <f ca="1">IF(OR(O409="",VLOOKUP(O$1,Services!$A$1:$B$19,2,0)="Exclude"),"",IF($D409=1,IF(OR(price_limit="",price_limit="No Limit"),IF(O409="Yes",1,2),IF(SUMIFS(WhatIf!$G:$G,WhatIf!$A:$A,O$1,WhatIf!$B:$B,O409)&lt;=price_limit,IF(O409="Yes",1,2),"")),""))</f>
        <v/>
      </c>
      <c r="AY409" s="73" t="str">
        <f ca="1">IF(OR(P409="",VLOOKUP(P$1,Services!$A$1:$B$19,2,0)="Exclude"),"",IF($D409=1,IF(OR(price_limit="",price_limit="No Limit"),IF(P409="Yes",1,2),IF(SUMIFS(WhatIf!$G:$G,WhatIf!$A:$A,P$1,WhatIf!$B:$B,P409)&lt;=price_limit,IF(P409="Yes",1,2),"")),""))</f>
        <v/>
      </c>
      <c r="AZ409" s="73" t="str">
        <f ca="1">IF(OR(Q409="",VLOOKUP(Q$1,Services!$A$1:$B$19,2,0)="Exclude"),"",IF($D409=1,IF(OR(price_limit="",price_limit="No Limit"),IF(Q409="Yes",1,2),IF(SUMIFS(WhatIf!$G:$G,WhatIf!$A:$A,Q$1,WhatIf!$B:$B,Q409)&lt;=price_limit,IF(Q409="Yes",1,2),"")),""))</f>
        <v/>
      </c>
      <c r="BA409" s="73" t="str">
        <f ca="1">IF(OR(R409="",VLOOKUP(R$1,Services!$A$1:$B$19,2,0)="Exclude"),"",IF($D409=1,IF(OR(price_limit="",price_limit="No Limit"),IF(R409="Yes",1,2),IF(SUMIFS(WhatIf!$G:$G,WhatIf!$A:$A,R$1,WhatIf!$B:$B,R409)&lt;=price_limit,IF(R409="Yes",1,2),"")),""))</f>
        <v/>
      </c>
      <c r="BB409" s="73" t="str">
        <f ca="1">IF(OR(S409="",VLOOKUP(S$1,Services!$A$1:$B$19,2,0)="Exclude"),"",IF($D409=1,IF(OR(price_limit="",price_limit="No Limit"),IF(S409="Yes",1,2),IF(SUMIFS(WhatIf!$G:$G,WhatIf!$A:$A,S$1,WhatIf!$B:$B,S409)&lt;=price_limit,IF(S409="Yes",1,2),"")),""))</f>
        <v/>
      </c>
      <c r="BC409" s="73" t="str">
        <f>IF(OR(T409="",VLOOKUP(T$1,Services!$A$1:$B$19,2,0)="Exclude"),"",IF($D409=1,IF(OR(price_limit="",price_limit="No Limit"),IF(T409="Yes",1,2),IF(SUMIFS(WhatIf!$G:$G,WhatIf!$A:$A,T$1,WhatIf!$B:$B,T409)&lt;=price_limit,IF(T409="Yes",1,2),"")),""))</f>
        <v/>
      </c>
      <c r="BD409" s="73" t="str">
        <f ca="1">IF(OR(U409="",VLOOKUP(U$1,Services!$A$1:$B$19,2,0)="Exclude"),"",IF($D409=1,IF(OR(price_limit="",price_limit="No Limit"),IF(U409="Yes",1,2),IF(SUMIFS(WhatIf!$G:$G,WhatIf!$A:$A,U$1,WhatIf!$B:$B,U409)&lt;=price_limit,IF(U409="Yes",1,2),"")),""))</f>
        <v/>
      </c>
      <c r="BE409" s="3">
        <f t="shared" si="28"/>
        <v>0</v>
      </c>
      <c r="BF409" s="3">
        <f t="shared" si="29"/>
        <v>0</v>
      </c>
      <c r="BG409" s="3">
        <f>IF(MID(highlight_pick,1,1)="#",IF(INDEX(Analysis!$C$7:$E$7,1,VALUE(MID(highlight_pick,2,1)))&lt;&gt;"",IF(INDEX($A409:$BI409,1,MATCH(INDEX(Analysis!$C$7:$E$7,1,VALUE(MID(highlight_pick,2,1))),$1:$1,0))="",0,IF(INDEX($A409:$BI409,1,MATCH(INDEX(Analysis!$C$7:$E$7,1,VALUE(MID(highlight_pick,2,1))),$1:$1,0))="Yes",1,IF(ISNUMBER(SEARCH(INDEX($A409:$BI409,1,MATCH(INDEX(Analysis!$C$7:$E$7,1,VALUE(MID(highlight_pick,2,1))),$1:$1,0)),INDEX(Analysis!$C$9:$E$9,1,VALUE(MID(highlight_pick,2,1))))),2,0))),0),0)</f>
        <v>0</v>
      </c>
      <c r="BH409" s="3">
        <f>IF(MID(highlight_pick,1,1)="#",IF(INDEX(Analysis!$C$10:$E$10,1,VALUE(MID(highlight_pick,2,1)))&lt;&gt;"",IF(INDEX($A409:$BI409,1,MATCH(INDEX(Analysis!$C$10:$E$10,1,VALUE(MID(highlight_pick,2,1))),$1:$1,0))="",0,IF(INDEX($A409:$BI409,1,MATCH(INDEX(Analysis!$C$10:$E$10,1,VALUE(MID(highlight_pick,2,1))),$1:$1,0))="Yes",1,IF(ISNUMBER(SEARCH(INDEX($A409:$BI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row>
    <row r="410" spans="1:61" x14ac:dyDescent="0.3">
      <c r="A410" s="19" t="s">
        <v>633</v>
      </c>
      <c r="C410" s="4" t="s">
        <v>214</v>
      </c>
      <c r="D410" s="3" t="str">
        <f t="shared" ca="1" si="26"/>
        <v/>
      </c>
      <c r="F410" s="5" t="s">
        <v>550</v>
      </c>
      <c r="G410" s="5" t="s">
        <v>550</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7"/>
        <v/>
      </c>
      <c r="AN410" s="73" t="str">
        <f>IF(OR(E410="",VLOOKUP(E$1,Services!$A$1:$B$19,2,0)="Exclude"),"",IF($D410=1,IF(OR(price_limit="",price_limit="No Limit"),IF(E410="Yes",1,2),IF(SUMIFS(WhatIf!$G:$G,WhatIf!$A:$A,E$1,WhatIf!$B:$B,E410)&lt;=price_limit,IF(E410="Yes",1,2),"")),""))</f>
        <v/>
      </c>
      <c r="AO410" s="73" t="str">
        <f ca="1">IF(OR(F410="",VLOOKUP(F$1,Services!$A$1:$B$19,2,0)="Exclude"),"",IF($D410=1,IF(OR(price_limit="",price_limit="No Limit"),IF(F410="Yes",1,2),IF(SUMIFS(WhatIf!$G:$G,WhatIf!$A:$A,F$1,WhatIf!$B:$B,F410)&lt;=price_limit,IF(F410="Yes",1,2),"")),""))</f>
        <v/>
      </c>
      <c r="AP410" s="73" t="str">
        <f ca="1">IF(OR(G410="",VLOOKUP(G$1,Services!$A$1:$B$19,2,0)="Exclude"),"",IF($D410=1,IF(OR(price_limit="",price_limit="No Limit"),IF(G410="Yes",1,2),IF(SUMIFS(WhatIf!$G:$G,WhatIf!$A:$A,G$1,WhatIf!$B:$B,G410)&lt;=price_limit,IF(G410="Yes",1,2),"")),""))</f>
        <v/>
      </c>
      <c r="AQ410" s="73" t="str">
        <f>IF(OR(H410="",VLOOKUP(H$1,Services!$A$1:$B$19,2,0)="Exclude"),"",IF($D410=1,IF(OR(price_limit="",price_limit="No Limit"),IF(H410="Yes",1,2),IF(SUMIFS(WhatIf!$G:$G,WhatIf!$A:$A,H$1,WhatIf!$B:$B,H410)&lt;=price_limit,IF(H410="Yes",1,2),"")),""))</f>
        <v/>
      </c>
      <c r="AR410" s="73" t="str">
        <f>IF(OR(I410="",VLOOKUP(I$1,Services!$A$1:$B$19,2,0)="Exclude"),"",IF($D410=1,IF(OR(price_limit="",price_limit="No Limit"),IF(I410="Yes",1,2),IF(SUMIFS(WhatIf!$G:$G,WhatIf!$A:$A,I$1,WhatIf!$B:$B,I410)&lt;=price_limit,IF(I410="Yes",1,2),"")),""))</f>
        <v/>
      </c>
      <c r="AS410" s="73" t="str">
        <f>IF(OR(J410="",VLOOKUP(J$1,Services!$A$1:$B$19,2,0)="Exclude"),"",IF($D410=1,IF(OR(price_limit="",price_limit="No Limit"),IF(J410="Yes",1,2),IF(SUMIFS(WhatIf!$G:$G,WhatIf!$A:$A,J$1,WhatIf!$B:$B,J410)&lt;=price_limit,IF(J410="Yes",1,2),"")),""))</f>
        <v/>
      </c>
      <c r="AT410" s="73" t="str">
        <f>IF(OR(K410="",VLOOKUP(K$1,Services!$A$1:$B$19,2,0)="Exclude"),"",IF($D410=1,IF(OR(price_limit="",price_limit="No Limit"),IF(K410="Yes",1,2),IF(SUMIFS(WhatIf!$G:$G,WhatIf!$A:$A,K$1,WhatIf!$B:$B,K410)&lt;=price_limit,IF(K410="Yes",1,2),"")),""))</f>
        <v/>
      </c>
      <c r="AU410" s="73" t="str">
        <f>IF(OR(L410="",VLOOKUP(L$1,Services!$A$1:$B$19,2,0)="Exclude"),"",IF($D410=1,IF(OR(price_limit="",price_limit="No Limit"),IF(L410="Yes",1,2),IF(SUMIFS(WhatIf!$G:$G,WhatIf!$A:$A,L$1,WhatIf!$B:$B,L410)&lt;=price_limit,IF(L410="Yes",1,2),"")),""))</f>
        <v/>
      </c>
      <c r="AV410" s="73" t="str">
        <f>IF(OR(M410="",VLOOKUP(M$1,Services!$A$1:$B$19,2,0)="Exclude"),"",IF($D410=1,IF(OR(price_limit="",price_limit="No Limit"),IF(M410="Yes",1,2),IF(SUMIFS(WhatIf!$G:$G,WhatIf!$A:$A,M$1,WhatIf!$B:$B,M410)&lt;=price_limit,IF(M410="Yes",1,2),"")),""))</f>
        <v/>
      </c>
      <c r="AW410" s="73" t="str">
        <f>IF(OR(N410="",VLOOKUP(N$1,Services!$A$1:$B$19,2,0)="Exclude"),"",IF($D410=1,IF(OR(price_limit="",price_limit="No Limit"),IF(N410="Yes",1,2),IF(SUMIFS(WhatIf!$G:$G,WhatIf!$A:$A,N$1,WhatIf!$B:$B,N410)&lt;=price_limit,IF(N410="Yes",1,2),"")),""))</f>
        <v/>
      </c>
      <c r="AX410" s="73" t="str">
        <f>IF(OR(O410="",VLOOKUP(O$1,Services!$A$1:$B$19,2,0)="Exclude"),"",IF($D410=1,IF(OR(price_limit="",price_limit="No Limit"),IF(O410="Yes",1,2),IF(SUMIFS(WhatIf!$G:$G,WhatIf!$A:$A,O$1,WhatIf!$B:$B,O410)&lt;=price_limit,IF(O410="Yes",1,2),"")),""))</f>
        <v/>
      </c>
      <c r="AY410" s="73" t="str">
        <f>IF(OR(P410="",VLOOKUP(P$1,Services!$A$1:$B$19,2,0)="Exclude"),"",IF($D410=1,IF(OR(price_limit="",price_limit="No Limit"),IF(P410="Yes",1,2),IF(SUMIFS(WhatIf!$G:$G,WhatIf!$A:$A,P$1,WhatIf!$B:$B,P410)&lt;=price_limit,IF(P410="Yes",1,2),"")),""))</f>
        <v/>
      </c>
      <c r="AZ410" s="73" t="str">
        <f>IF(OR(Q410="",VLOOKUP(Q$1,Services!$A$1:$B$19,2,0)="Exclude"),"",IF($D410=1,IF(OR(price_limit="",price_limit="No Limit"),IF(Q410="Yes",1,2),IF(SUMIFS(WhatIf!$G:$G,WhatIf!$A:$A,Q$1,WhatIf!$B:$B,Q410)&lt;=price_limit,IF(Q410="Yes",1,2),"")),""))</f>
        <v/>
      </c>
      <c r="BA410" s="73" t="str">
        <f>IF(OR(R410="",VLOOKUP(R$1,Services!$A$1:$B$19,2,0)="Exclude"),"",IF($D410=1,IF(OR(price_limit="",price_limit="No Limit"),IF(R410="Yes",1,2),IF(SUMIFS(WhatIf!$G:$G,WhatIf!$A:$A,R$1,WhatIf!$B:$B,R410)&lt;=price_limit,IF(R410="Yes",1,2),"")),""))</f>
        <v/>
      </c>
      <c r="BB410" s="73" t="str">
        <f>IF(OR(S410="",VLOOKUP(S$1,Services!$A$1:$B$19,2,0)="Exclude"),"",IF($D410=1,IF(OR(price_limit="",price_limit="No Limit"),IF(S410="Yes",1,2),IF(SUMIFS(WhatIf!$G:$G,WhatIf!$A:$A,S$1,WhatIf!$B:$B,S410)&lt;=price_limit,IF(S410="Yes",1,2),"")),""))</f>
        <v/>
      </c>
      <c r="BC410" s="73" t="str">
        <f>IF(OR(T410="",VLOOKUP(T$1,Services!$A$1:$B$19,2,0)="Exclude"),"",IF($D410=1,IF(OR(price_limit="",price_limit="No Limit"),IF(T410="Yes",1,2),IF(SUMIFS(WhatIf!$G:$G,WhatIf!$A:$A,T$1,WhatIf!$B:$B,T410)&lt;=price_limit,IF(T410="Yes",1,2),"")),""))</f>
        <v/>
      </c>
      <c r="BD410" s="73" t="str">
        <f>IF(OR(U410="",VLOOKUP(U$1,Services!$A$1:$B$19,2,0)="Exclude"),"",IF($D410=1,IF(OR(price_limit="",price_limit="No Limit"),IF(U410="Yes",1,2),IF(SUMIFS(WhatIf!$G:$G,WhatIf!$A:$A,U$1,WhatIf!$B:$B,U410)&lt;=price_limit,IF(U410="Yes",1,2),"")),""))</f>
        <v/>
      </c>
      <c r="BE410" s="3">
        <f t="shared" si="28"/>
        <v>0</v>
      </c>
      <c r="BF410" s="3">
        <f t="shared" si="29"/>
        <v>0</v>
      </c>
      <c r="BG410" s="3">
        <f>IF(MID(highlight_pick,1,1)="#",IF(INDEX(Analysis!$C$7:$E$7,1,VALUE(MID(highlight_pick,2,1)))&lt;&gt;"",IF(INDEX($A410:$BI410,1,MATCH(INDEX(Analysis!$C$7:$E$7,1,VALUE(MID(highlight_pick,2,1))),$1:$1,0))="",0,IF(INDEX($A410:$BI410,1,MATCH(INDEX(Analysis!$C$7:$E$7,1,VALUE(MID(highlight_pick,2,1))),$1:$1,0))="Yes",1,IF(ISNUMBER(SEARCH(INDEX($A410:$BI410,1,MATCH(INDEX(Analysis!$C$7:$E$7,1,VALUE(MID(highlight_pick,2,1))),$1:$1,0)),INDEX(Analysis!$C$9:$E$9,1,VALUE(MID(highlight_pick,2,1))))),2,0))),0),0)</f>
        <v>0</v>
      </c>
      <c r="BH410" s="3">
        <f>IF(MID(highlight_pick,1,1)="#",IF(INDEX(Analysis!$C$10:$E$10,1,VALUE(MID(highlight_pick,2,1)))&lt;&gt;"",IF(INDEX($A410:$BI410,1,MATCH(INDEX(Analysis!$C$10:$E$10,1,VALUE(MID(highlight_pick,2,1))),$1:$1,0))="",0,IF(INDEX($A410:$BI410,1,MATCH(INDEX(Analysis!$C$10:$E$10,1,VALUE(MID(highlight_pick,2,1))),$1:$1,0))="Yes",1,IF(ISNUMBER(SEARCH(INDEX($A410:$BI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row>
    <row r="411" spans="1:61" x14ac:dyDescent="0.3">
      <c r="A411" s="19" t="s">
        <v>645</v>
      </c>
      <c r="C411" s="4" t="s">
        <v>214</v>
      </c>
      <c r="D411" s="3" t="str">
        <f t="shared" ca="1" si="26"/>
        <v/>
      </c>
      <c r="F411" s="5" t="s">
        <v>551</v>
      </c>
      <c r="G411" s="5" t="s">
        <v>551</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7"/>
        <v/>
      </c>
      <c r="AN411" s="73" t="str">
        <f>IF(OR(E411="",VLOOKUP(E$1,Services!$A$1:$B$19,2,0)="Exclude"),"",IF($D411=1,IF(OR(price_limit="",price_limit="No Limit"),IF(E411="Yes",1,2),IF(SUMIFS(WhatIf!$G:$G,WhatIf!$A:$A,E$1,WhatIf!$B:$B,E411)&lt;=price_limit,IF(E411="Yes",1,2),"")),""))</f>
        <v/>
      </c>
      <c r="AO411" s="73" t="str">
        <f ca="1">IF(OR(F411="",VLOOKUP(F$1,Services!$A$1:$B$19,2,0)="Exclude"),"",IF($D411=1,IF(OR(price_limit="",price_limit="No Limit"),IF(F411="Yes",1,2),IF(SUMIFS(WhatIf!$G:$G,WhatIf!$A:$A,F$1,WhatIf!$B:$B,F411)&lt;=price_limit,IF(F411="Yes",1,2),"")),""))</f>
        <v/>
      </c>
      <c r="AP411" s="73" t="str">
        <f ca="1">IF(OR(G411="",VLOOKUP(G$1,Services!$A$1:$B$19,2,0)="Exclude"),"",IF($D411=1,IF(OR(price_limit="",price_limit="No Limit"),IF(G411="Yes",1,2),IF(SUMIFS(WhatIf!$G:$G,WhatIf!$A:$A,G$1,WhatIf!$B:$B,G411)&lt;=price_limit,IF(G411="Yes",1,2),"")),""))</f>
        <v/>
      </c>
      <c r="AQ411" s="73" t="str">
        <f>IF(OR(H411="",VLOOKUP(H$1,Services!$A$1:$B$19,2,0)="Exclude"),"",IF($D411=1,IF(OR(price_limit="",price_limit="No Limit"),IF(H411="Yes",1,2),IF(SUMIFS(WhatIf!$G:$G,WhatIf!$A:$A,H$1,WhatIf!$B:$B,H411)&lt;=price_limit,IF(H411="Yes",1,2),"")),""))</f>
        <v/>
      </c>
      <c r="AR411" s="73" t="str">
        <f>IF(OR(I411="",VLOOKUP(I$1,Services!$A$1:$B$19,2,0)="Exclude"),"",IF($D411=1,IF(OR(price_limit="",price_limit="No Limit"),IF(I411="Yes",1,2),IF(SUMIFS(WhatIf!$G:$G,WhatIf!$A:$A,I$1,WhatIf!$B:$B,I411)&lt;=price_limit,IF(I411="Yes",1,2),"")),""))</f>
        <v/>
      </c>
      <c r="AS411" s="73" t="str">
        <f>IF(OR(J411="",VLOOKUP(J$1,Services!$A$1:$B$19,2,0)="Exclude"),"",IF($D411=1,IF(OR(price_limit="",price_limit="No Limit"),IF(J411="Yes",1,2),IF(SUMIFS(WhatIf!$G:$G,WhatIf!$A:$A,J$1,WhatIf!$B:$B,J411)&lt;=price_limit,IF(J411="Yes",1,2),"")),""))</f>
        <v/>
      </c>
      <c r="AT411" s="73" t="str">
        <f>IF(OR(K411="",VLOOKUP(K$1,Services!$A$1:$B$19,2,0)="Exclude"),"",IF($D411=1,IF(OR(price_limit="",price_limit="No Limit"),IF(K411="Yes",1,2),IF(SUMIFS(WhatIf!$G:$G,WhatIf!$A:$A,K$1,WhatIf!$B:$B,K411)&lt;=price_limit,IF(K411="Yes",1,2),"")),""))</f>
        <v/>
      </c>
      <c r="AU411" s="73" t="str">
        <f>IF(OR(L411="",VLOOKUP(L$1,Services!$A$1:$B$19,2,0)="Exclude"),"",IF($D411=1,IF(OR(price_limit="",price_limit="No Limit"),IF(L411="Yes",1,2),IF(SUMIFS(WhatIf!$G:$G,WhatIf!$A:$A,L$1,WhatIf!$B:$B,L411)&lt;=price_limit,IF(L411="Yes",1,2),"")),""))</f>
        <v/>
      </c>
      <c r="AV411" s="73" t="str">
        <f>IF(OR(M411="",VLOOKUP(M$1,Services!$A$1:$B$19,2,0)="Exclude"),"",IF($D411=1,IF(OR(price_limit="",price_limit="No Limit"),IF(M411="Yes",1,2),IF(SUMIFS(WhatIf!$G:$G,WhatIf!$A:$A,M$1,WhatIf!$B:$B,M411)&lt;=price_limit,IF(M411="Yes",1,2),"")),""))</f>
        <v/>
      </c>
      <c r="AW411" s="73" t="str">
        <f>IF(OR(N411="",VLOOKUP(N$1,Services!$A$1:$B$19,2,0)="Exclude"),"",IF($D411=1,IF(OR(price_limit="",price_limit="No Limit"),IF(N411="Yes",1,2),IF(SUMIFS(WhatIf!$G:$G,WhatIf!$A:$A,N$1,WhatIf!$B:$B,N411)&lt;=price_limit,IF(N411="Yes",1,2),"")),""))</f>
        <v/>
      </c>
      <c r="AX411" s="73" t="str">
        <f>IF(OR(O411="",VLOOKUP(O$1,Services!$A$1:$B$19,2,0)="Exclude"),"",IF($D411=1,IF(OR(price_limit="",price_limit="No Limit"),IF(O411="Yes",1,2),IF(SUMIFS(WhatIf!$G:$G,WhatIf!$A:$A,O$1,WhatIf!$B:$B,O411)&lt;=price_limit,IF(O411="Yes",1,2),"")),""))</f>
        <v/>
      </c>
      <c r="AY411" s="73" t="str">
        <f>IF(OR(P411="",VLOOKUP(P$1,Services!$A$1:$B$19,2,0)="Exclude"),"",IF($D411=1,IF(OR(price_limit="",price_limit="No Limit"),IF(P411="Yes",1,2),IF(SUMIFS(WhatIf!$G:$G,WhatIf!$A:$A,P$1,WhatIf!$B:$B,P411)&lt;=price_limit,IF(P411="Yes",1,2),"")),""))</f>
        <v/>
      </c>
      <c r="AZ411" s="73" t="str">
        <f>IF(OR(Q411="",VLOOKUP(Q$1,Services!$A$1:$B$19,2,0)="Exclude"),"",IF($D411=1,IF(OR(price_limit="",price_limit="No Limit"),IF(Q411="Yes",1,2),IF(SUMIFS(WhatIf!$G:$G,WhatIf!$A:$A,Q$1,WhatIf!$B:$B,Q411)&lt;=price_limit,IF(Q411="Yes",1,2),"")),""))</f>
        <v/>
      </c>
      <c r="BA411" s="73" t="str">
        <f>IF(OR(R411="",VLOOKUP(R$1,Services!$A$1:$B$19,2,0)="Exclude"),"",IF($D411=1,IF(OR(price_limit="",price_limit="No Limit"),IF(R411="Yes",1,2),IF(SUMIFS(WhatIf!$G:$G,WhatIf!$A:$A,R$1,WhatIf!$B:$B,R411)&lt;=price_limit,IF(R411="Yes",1,2),"")),""))</f>
        <v/>
      </c>
      <c r="BB411" s="73" t="str">
        <f>IF(OR(S411="",VLOOKUP(S$1,Services!$A$1:$B$19,2,0)="Exclude"),"",IF($D411=1,IF(OR(price_limit="",price_limit="No Limit"),IF(S411="Yes",1,2),IF(SUMIFS(WhatIf!$G:$G,WhatIf!$A:$A,S$1,WhatIf!$B:$B,S411)&lt;=price_limit,IF(S411="Yes",1,2),"")),""))</f>
        <v/>
      </c>
      <c r="BC411" s="73" t="str">
        <f>IF(OR(T411="",VLOOKUP(T$1,Services!$A$1:$B$19,2,0)="Exclude"),"",IF($D411=1,IF(OR(price_limit="",price_limit="No Limit"),IF(T411="Yes",1,2),IF(SUMIFS(WhatIf!$G:$G,WhatIf!$A:$A,T$1,WhatIf!$B:$B,T411)&lt;=price_limit,IF(T411="Yes",1,2),"")),""))</f>
        <v/>
      </c>
      <c r="BD411" s="73" t="str">
        <f>IF(OR(U411="",VLOOKUP(U$1,Services!$A$1:$B$19,2,0)="Exclude"),"",IF($D411=1,IF(OR(price_limit="",price_limit="No Limit"),IF(U411="Yes",1,2),IF(SUMIFS(WhatIf!$G:$G,WhatIf!$A:$A,U$1,WhatIf!$B:$B,U411)&lt;=price_limit,IF(U411="Yes",1,2),"")),""))</f>
        <v/>
      </c>
      <c r="BE411" s="3">
        <f t="shared" si="28"/>
        <v>0</v>
      </c>
      <c r="BF411" s="3">
        <f t="shared" si="29"/>
        <v>0</v>
      </c>
      <c r="BG411" s="3">
        <f>IF(MID(highlight_pick,1,1)="#",IF(INDEX(Analysis!$C$7:$E$7,1,VALUE(MID(highlight_pick,2,1)))&lt;&gt;"",IF(INDEX($A411:$BI411,1,MATCH(INDEX(Analysis!$C$7:$E$7,1,VALUE(MID(highlight_pick,2,1))),$1:$1,0))="",0,IF(INDEX($A411:$BI411,1,MATCH(INDEX(Analysis!$C$7:$E$7,1,VALUE(MID(highlight_pick,2,1))),$1:$1,0))="Yes",1,IF(ISNUMBER(SEARCH(INDEX($A411:$BI411,1,MATCH(INDEX(Analysis!$C$7:$E$7,1,VALUE(MID(highlight_pick,2,1))),$1:$1,0)),INDEX(Analysis!$C$9:$E$9,1,VALUE(MID(highlight_pick,2,1))))),2,0))),0),0)</f>
        <v>0</v>
      </c>
      <c r="BH411" s="3">
        <f>IF(MID(highlight_pick,1,1)="#",IF(INDEX(Analysis!$C$10:$E$10,1,VALUE(MID(highlight_pick,2,1)))&lt;&gt;"",IF(INDEX($A411:$BI411,1,MATCH(INDEX(Analysis!$C$10:$E$10,1,VALUE(MID(highlight_pick,2,1))),$1:$1,0))="",0,IF(INDEX($A411:$BI411,1,MATCH(INDEX(Analysis!$C$10:$E$10,1,VALUE(MID(highlight_pick,2,1))),$1:$1,0))="Yes",1,IF(ISNUMBER(SEARCH(INDEX($A411:$BI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row>
    <row r="412" spans="1:61" x14ac:dyDescent="0.3">
      <c r="A412" s="19" t="s">
        <v>74</v>
      </c>
      <c r="B412" s="4" t="s">
        <v>247</v>
      </c>
      <c r="C412" s="4" t="s">
        <v>291</v>
      </c>
      <c r="D412" s="3" t="str">
        <f t="shared" ca="1" si="26"/>
        <v/>
      </c>
      <c r="F412" s="5" t="s">
        <v>1</v>
      </c>
      <c r="G412" s="5" t="s">
        <v>1</v>
      </c>
      <c r="H412" s="5" t="s">
        <v>1</v>
      </c>
      <c r="I412" s="5" t="s">
        <v>1</v>
      </c>
      <c r="J412" s="5" t="s">
        <v>1</v>
      </c>
      <c r="K412" s="5" t="s">
        <v>1</v>
      </c>
      <c r="L412" s="5" t="s">
        <v>1</v>
      </c>
      <c r="M412" s="5" t="s">
        <v>1</v>
      </c>
      <c r="N412" s="5" t="s">
        <v>1</v>
      </c>
      <c r="O412" s="6" t="s">
        <v>1</v>
      </c>
      <c r="P412" s="6" t="s">
        <v>1</v>
      </c>
      <c r="Q412" s="6" t="s">
        <v>1</v>
      </c>
      <c r="R412" s="6" t="s">
        <v>1</v>
      </c>
      <c r="S412" s="5" t="s">
        <v>1</v>
      </c>
      <c r="U412" s="5" t="s">
        <v>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7"/>
        <v/>
      </c>
      <c r="AN412" s="73" t="str">
        <f>IF(OR(E412="",VLOOKUP(E$1,Services!$A$1:$B$19,2,0)="Exclude"),"",IF($D412=1,IF(OR(price_limit="",price_limit="No Limit"),IF(E412="Yes",1,2),IF(SUMIFS(WhatIf!$G:$G,WhatIf!$A:$A,E$1,WhatIf!$B:$B,E412)&lt;=price_limit,IF(E412="Yes",1,2),"")),""))</f>
        <v/>
      </c>
      <c r="AO412" s="73" t="str">
        <f ca="1">IF(OR(F412="",VLOOKUP(F$1,Services!$A$1:$B$19,2,0)="Exclude"),"",IF($D412=1,IF(OR(price_limit="",price_limit="No Limit"),IF(F412="Yes",1,2),IF(SUMIFS(WhatIf!$G:$G,WhatIf!$A:$A,F$1,WhatIf!$B:$B,F412)&lt;=price_limit,IF(F412="Yes",1,2),"")),""))</f>
        <v/>
      </c>
      <c r="AP412" s="73" t="str">
        <f ca="1">IF(OR(G412="",VLOOKUP(G$1,Services!$A$1:$B$19,2,0)="Exclude"),"",IF($D412=1,IF(OR(price_limit="",price_limit="No Limit"),IF(G412="Yes",1,2),IF(SUMIFS(WhatIf!$G:$G,WhatIf!$A:$A,G$1,WhatIf!$B:$B,G412)&lt;=price_limit,IF(G412="Yes",1,2),"")),""))</f>
        <v/>
      </c>
      <c r="AQ412" s="73" t="str">
        <f ca="1">IF(OR(H412="",VLOOKUP(H$1,Services!$A$1:$B$19,2,0)="Exclude"),"",IF($D412=1,IF(OR(price_limit="",price_limit="No Limit"),IF(H412="Yes",1,2),IF(SUMIFS(WhatIf!$G:$G,WhatIf!$A:$A,H$1,WhatIf!$B:$B,H412)&lt;=price_limit,IF(H412="Yes",1,2),"")),""))</f>
        <v/>
      </c>
      <c r="AR412" s="73" t="str">
        <f ca="1">IF(OR(I412="",VLOOKUP(I$1,Services!$A$1:$B$19,2,0)="Exclude"),"",IF($D412=1,IF(OR(price_limit="",price_limit="No Limit"),IF(I412="Yes",1,2),IF(SUMIFS(WhatIf!$G:$G,WhatIf!$A:$A,I$1,WhatIf!$B:$B,I412)&lt;=price_limit,IF(I412="Yes",1,2),"")),""))</f>
        <v/>
      </c>
      <c r="AS412" s="73" t="str">
        <f ca="1">IF(OR(J412="",VLOOKUP(J$1,Services!$A$1:$B$19,2,0)="Exclude"),"",IF($D412=1,IF(OR(price_limit="",price_limit="No Limit"),IF(J412="Yes",1,2),IF(SUMIFS(WhatIf!$G:$G,WhatIf!$A:$A,J$1,WhatIf!$B:$B,J412)&lt;=price_limit,IF(J412="Yes",1,2),"")),""))</f>
        <v/>
      </c>
      <c r="AT412" s="73" t="str">
        <f ca="1">IF(OR(K412="",VLOOKUP(K$1,Services!$A$1:$B$19,2,0)="Exclude"),"",IF($D412=1,IF(OR(price_limit="",price_limit="No Limit"),IF(K412="Yes",1,2),IF(SUMIFS(WhatIf!$G:$G,WhatIf!$A:$A,K$1,WhatIf!$B:$B,K412)&lt;=price_limit,IF(K412="Yes",1,2),"")),""))</f>
        <v/>
      </c>
      <c r="AU412" s="73" t="str">
        <f ca="1">IF(OR(L412="",VLOOKUP(L$1,Services!$A$1:$B$19,2,0)="Exclude"),"",IF($D412=1,IF(OR(price_limit="",price_limit="No Limit"),IF(L412="Yes",1,2),IF(SUMIFS(WhatIf!$G:$G,WhatIf!$A:$A,L$1,WhatIf!$B:$B,L412)&lt;=price_limit,IF(L412="Yes",1,2),"")),""))</f>
        <v/>
      </c>
      <c r="AV412" s="73" t="str">
        <f ca="1">IF(OR(M412="",VLOOKUP(M$1,Services!$A$1:$B$19,2,0)="Exclude"),"",IF($D412=1,IF(OR(price_limit="",price_limit="No Limit"),IF(M412="Yes",1,2),IF(SUMIFS(WhatIf!$G:$G,WhatIf!$A:$A,M$1,WhatIf!$B:$B,M412)&lt;=price_limit,IF(M412="Yes",1,2),"")),""))</f>
        <v/>
      </c>
      <c r="AW412" s="73" t="str">
        <f ca="1">IF(OR(N412="",VLOOKUP(N$1,Services!$A$1:$B$19,2,0)="Exclude"),"",IF($D412=1,IF(OR(price_limit="",price_limit="No Limit"),IF(N412="Yes",1,2),IF(SUMIFS(WhatIf!$G:$G,WhatIf!$A:$A,N$1,WhatIf!$B:$B,N412)&lt;=price_limit,IF(N412="Yes",1,2),"")),""))</f>
        <v/>
      </c>
      <c r="AX412" s="73" t="str">
        <f ca="1">IF(OR(O412="",VLOOKUP(O$1,Services!$A$1:$B$19,2,0)="Exclude"),"",IF($D412=1,IF(OR(price_limit="",price_limit="No Limit"),IF(O412="Yes",1,2),IF(SUMIFS(WhatIf!$G:$G,WhatIf!$A:$A,O$1,WhatIf!$B:$B,O412)&lt;=price_limit,IF(O412="Yes",1,2),"")),""))</f>
        <v/>
      </c>
      <c r="AY412" s="73" t="str">
        <f ca="1">IF(OR(P412="",VLOOKUP(P$1,Services!$A$1:$B$19,2,0)="Exclude"),"",IF($D412=1,IF(OR(price_limit="",price_limit="No Limit"),IF(P412="Yes",1,2),IF(SUMIFS(WhatIf!$G:$G,WhatIf!$A:$A,P$1,WhatIf!$B:$B,P412)&lt;=price_limit,IF(P412="Yes",1,2),"")),""))</f>
        <v/>
      </c>
      <c r="AZ412" s="73" t="str">
        <f ca="1">IF(OR(Q412="",VLOOKUP(Q$1,Services!$A$1:$B$19,2,0)="Exclude"),"",IF($D412=1,IF(OR(price_limit="",price_limit="No Limit"),IF(Q412="Yes",1,2),IF(SUMIFS(WhatIf!$G:$G,WhatIf!$A:$A,Q$1,WhatIf!$B:$B,Q412)&lt;=price_limit,IF(Q412="Yes",1,2),"")),""))</f>
        <v/>
      </c>
      <c r="BA412" s="73" t="str">
        <f ca="1">IF(OR(R412="",VLOOKUP(R$1,Services!$A$1:$B$19,2,0)="Exclude"),"",IF($D412=1,IF(OR(price_limit="",price_limit="No Limit"),IF(R412="Yes",1,2),IF(SUMIFS(WhatIf!$G:$G,WhatIf!$A:$A,R$1,WhatIf!$B:$B,R412)&lt;=price_limit,IF(R412="Yes",1,2),"")),""))</f>
        <v/>
      </c>
      <c r="BB412" s="73" t="str">
        <f ca="1">IF(OR(S412="",VLOOKUP(S$1,Services!$A$1:$B$19,2,0)="Exclude"),"",IF($D412=1,IF(OR(price_limit="",price_limit="No Limit"),IF(S412="Yes",1,2),IF(SUMIFS(WhatIf!$G:$G,WhatIf!$A:$A,S$1,WhatIf!$B:$B,S412)&lt;=price_limit,IF(S412="Yes",1,2),"")),""))</f>
        <v/>
      </c>
      <c r="BC412" s="73" t="str">
        <f>IF(OR(T412="",VLOOKUP(T$1,Services!$A$1:$B$19,2,0)="Exclude"),"",IF($D412=1,IF(OR(price_limit="",price_limit="No Limit"),IF(T412="Yes",1,2),IF(SUMIFS(WhatIf!$G:$G,WhatIf!$A:$A,T$1,WhatIf!$B:$B,T412)&lt;=price_limit,IF(T412="Yes",1,2),"")),""))</f>
        <v/>
      </c>
      <c r="BD412" s="73" t="str">
        <f ca="1">IF(OR(U412="",VLOOKUP(U$1,Services!$A$1:$B$19,2,0)="Exclude"),"",IF($D412=1,IF(OR(price_limit="",price_limit="No Limit"),IF(U412="Yes",1,2),IF(SUMIFS(WhatIf!$G:$G,WhatIf!$A:$A,U$1,WhatIf!$B:$B,U412)&lt;=price_limit,IF(U412="Yes",1,2),"")),""))</f>
        <v/>
      </c>
      <c r="BE412" s="3">
        <f t="shared" si="28"/>
        <v>0</v>
      </c>
      <c r="BF412" s="3">
        <f t="shared" si="29"/>
        <v>0</v>
      </c>
      <c r="BG412" s="3">
        <f>IF(MID(highlight_pick,1,1)="#",IF(INDEX(Analysis!$C$7:$E$7,1,VALUE(MID(highlight_pick,2,1)))&lt;&gt;"",IF(INDEX($A412:$BI412,1,MATCH(INDEX(Analysis!$C$7:$E$7,1,VALUE(MID(highlight_pick,2,1))),$1:$1,0))="",0,IF(INDEX($A412:$BI412,1,MATCH(INDEX(Analysis!$C$7:$E$7,1,VALUE(MID(highlight_pick,2,1))),$1:$1,0))="Yes",1,IF(ISNUMBER(SEARCH(INDEX($A412:$BI412,1,MATCH(INDEX(Analysis!$C$7:$E$7,1,VALUE(MID(highlight_pick,2,1))),$1:$1,0)),INDEX(Analysis!$C$9:$E$9,1,VALUE(MID(highlight_pick,2,1))))),2,0))),0),0)</f>
        <v>0</v>
      </c>
      <c r="BH412" s="3">
        <f>IF(MID(highlight_pick,1,1)="#",IF(INDEX(Analysis!$C$10:$E$10,1,VALUE(MID(highlight_pick,2,1)))&lt;&gt;"",IF(INDEX($A412:$BI412,1,MATCH(INDEX(Analysis!$C$10:$E$10,1,VALUE(MID(highlight_pick,2,1))),$1:$1,0))="",0,IF(INDEX($A412:$BI412,1,MATCH(INDEX(Analysis!$C$10:$E$10,1,VALUE(MID(highlight_pick,2,1))),$1:$1,0))="Yes",1,IF(ISNUMBER(SEARCH(INDEX($A412:$BI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row>
    <row r="413" spans="1:61" x14ac:dyDescent="0.3">
      <c r="A413" s="19" t="s">
        <v>385</v>
      </c>
      <c r="B413" s="4" t="s">
        <v>247</v>
      </c>
      <c r="C413" s="4" t="s">
        <v>214</v>
      </c>
      <c r="D413" s="3" t="str">
        <f t="shared" ca="1" si="26"/>
        <v/>
      </c>
      <c r="H413" s="5" t="s">
        <v>293</v>
      </c>
      <c r="I413" s="5" t="s">
        <v>293</v>
      </c>
      <c r="J413" s="5" t="s">
        <v>293</v>
      </c>
      <c r="K413" s="5" t="s">
        <v>293</v>
      </c>
      <c r="L413" s="5" t="s">
        <v>293</v>
      </c>
      <c r="M413" s="5" t="s">
        <v>293</v>
      </c>
      <c r="N413" s="5" t="s">
        <v>1</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7"/>
        <v/>
      </c>
      <c r="AN413" s="73" t="str">
        <f>IF(OR(E413="",VLOOKUP(E$1,Services!$A$1:$B$19,2,0)="Exclude"),"",IF($D413=1,IF(OR(price_limit="",price_limit="No Limit"),IF(E413="Yes",1,2),IF(SUMIFS(WhatIf!$G:$G,WhatIf!$A:$A,E$1,WhatIf!$B:$B,E413)&lt;=price_limit,IF(E413="Yes",1,2),"")),""))</f>
        <v/>
      </c>
      <c r="AO413" s="73" t="str">
        <f>IF(OR(F413="",VLOOKUP(F$1,Services!$A$1:$B$19,2,0)="Exclude"),"",IF($D413=1,IF(OR(price_limit="",price_limit="No Limit"),IF(F413="Yes",1,2),IF(SUMIFS(WhatIf!$G:$G,WhatIf!$A:$A,F$1,WhatIf!$B:$B,F413)&lt;=price_limit,IF(F413="Yes",1,2),"")),""))</f>
        <v/>
      </c>
      <c r="AP413" s="73" t="str">
        <f>IF(OR(G413="",VLOOKUP(G$1,Services!$A$1:$B$19,2,0)="Exclude"),"",IF($D413=1,IF(OR(price_limit="",price_limit="No Limit"),IF(G413="Yes",1,2),IF(SUMIFS(WhatIf!$G:$G,WhatIf!$A:$A,G$1,WhatIf!$B:$B,G413)&lt;=price_limit,IF(G413="Yes",1,2),"")),""))</f>
        <v/>
      </c>
      <c r="AQ413" s="73" t="str">
        <f ca="1">IF(OR(H413="",VLOOKUP(H$1,Services!$A$1:$B$19,2,0)="Exclude"),"",IF($D413=1,IF(OR(price_limit="",price_limit="No Limit"),IF(H413="Yes",1,2),IF(SUMIFS(WhatIf!$G:$G,WhatIf!$A:$A,H$1,WhatIf!$B:$B,H413)&lt;=price_limit,IF(H413="Yes",1,2),"")),""))</f>
        <v/>
      </c>
      <c r="AR413" s="73" t="str">
        <f ca="1">IF(OR(I413="",VLOOKUP(I$1,Services!$A$1:$B$19,2,0)="Exclude"),"",IF($D413=1,IF(OR(price_limit="",price_limit="No Limit"),IF(I413="Yes",1,2),IF(SUMIFS(WhatIf!$G:$G,WhatIf!$A:$A,I$1,WhatIf!$B:$B,I413)&lt;=price_limit,IF(I413="Yes",1,2),"")),""))</f>
        <v/>
      </c>
      <c r="AS413" s="73" t="str">
        <f ca="1">IF(OR(J413="",VLOOKUP(J$1,Services!$A$1:$B$19,2,0)="Exclude"),"",IF($D413=1,IF(OR(price_limit="",price_limit="No Limit"),IF(J413="Yes",1,2),IF(SUMIFS(WhatIf!$G:$G,WhatIf!$A:$A,J$1,WhatIf!$B:$B,J413)&lt;=price_limit,IF(J413="Yes",1,2),"")),""))</f>
        <v/>
      </c>
      <c r="AT413" s="73" t="str">
        <f ca="1">IF(OR(K413="",VLOOKUP(K$1,Services!$A$1:$B$19,2,0)="Exclude"),"",IF($D413=1,IF(OR(price_limit="",price_limit="No Limit"),IF(K413="Yes",1,2),IF(SUMIFS(WhatIf!$G:$G,WhatIf!$A:$A,K$1,WhatIf!$B:$B,K413)&lt;=price_limit,IF(K413="Yes",1,2),"")),""))</f>
        <v/>
      </c>
      <c r="AU413" s="73" t="str">
        <f ca="1">IF(OR(L413="",VLOOKUP(L$1,Services!$A$1:$B$19,2,0)="Exclude"),"",IF($D413=1,IF(OR(price_limit="",price_limit="No Limit"),IF(L413="Yes",1,2),IF(SUMIFS(WhatIf!$G:$G,WhatIf!$A:$A,L$1,WhatIf!$B:$B,L413)&lt;=price_limit,IF(L413="Yes",1,2),"")),""))</f>
        <v/>
      </c>
      <c r="AV413" s="73" t="str">
        <f ca="1">IF(OR(M413="",VLOOKUP(M$1,Services!$A$1:$B$19,2,0)="Exclude"),"",IF($D413=1,IF(OR(price_limit="",price_limit="No Limit"),IF(M413="Yes",1,2),IF(SUMIFS(WhatIf!$G:$G,WhatIf!$A:$A,M$1,WhatIf!$B:$B,M413)&lt;=price_limit,IF(M413="Yes",1,2),"")),""))</f>
        <v/>
      </c>
      <c r="AW413" s="73" t="str">
        <f ca="1">IF(OR(N413="",VLOOKUP(N$1,Services!$A$1:$B$19,2,0)="Exclude"),"",IF($D413=1,IF(OR(price_limit="",price_limit="No Limit"),IF(N413="Yes",1,2),IF(SUMIFS(WhatIf!$G:$G,WhatIf!$A:$A,N$1,WhatIf!$B:$B,N413)&lt;=price_limit,IF(N413="Yes",1,2),"")),""))</f>
        <v/>
      </c>
      <c r="AX413" s="73" t="str">
        <f>IF(OR(O413="",VLOOKUP(O$1,Services!$A$1:$B$19,2,0)="Exclude"),"",IF($D413=1,IF(OR(price_limit="",price_limit="No Limit"),IF(O413="Yes",1,2),IF(SUMIFS(WhatIf!$G:$G,WhatIf!$A:$A,O$1,WhatIf!$B:$B,O413)&lt;=price_limit,IF(O413="Yes",1,2),"")),""))</f>
        <v/>
      </c>
      <c r="AY413" s="73" t="str">
        <f>IF(OR(P413="",VLOOKUP(P$1,Services!$A$1:$B$19,2,0)="Exclude"),"",IF($D413=1,IF(OR(price_limit="",price_limit="No Limit"),IF(P413="Yes",1,2),IF(SUMIFS(WhatIf!$G:$G,WhatIf!$A:$A,P$1,WhatIf!$B:$B,P413)&lt;=price_limit,IF(P413="Yes",1,2),"")),""))</f>
        <v/>
      </c>
      <c r="AZ413" s="73" t="str">
        <f>IF(OR(Q413="",VLOOKUP(Q$1,Services!$A$1:$B$19,2,0)="Exclude"),"",IF($D413=1,IF(OR(price_limit="",price_limit="No Limit"),IF(Q413="Yes",1,2),IF(SUMIFS(WhatIf!$G:$G,WhatIf!$A:$A,Q$1,WhatIf!$B:$B,Q413)&lt;=price_limit,IF(Q413="Yes",1,2),"")),""))</f>
        <v/>
      </c>
      <c r="BA413" s="73" t="str">
        <f>IF(OR(R413="",VLOOKUP(R$1,Services!$A$1:$B$19,2,0)="Exclude"),"",IF($D413=1,IF(OR(price_limit="",price_limit="No Limit"),IF(R413="Yes",1,2),IF(SUMIFS(WhatIf!$G:$G,WhatIf!$A:$A,R$1,WhatIf!$B:$B,R413)&lt;=price_limit,IF(R413="Yes",1,2),"")),""))</f>
        <v/>
      </c>
      <c r="BB413" s="73" t="str">
        <f>IF(OR(S413="",VLOOKUP(S$1,Services!$A$1:$B$19,2,0)="Exclude"),"",IF($D413=1,IF(OR(price_limit="",price_limit="No Limit"),IF(S413="Yes",1,2),IF(SUMIFS(WhatIf!$G:$G,WhatIf!$A:$A,S$1,WhatIf!$B:$B,S413)&lt;=price_limit,IF(S413="Yes",1,2),"")),""))</f>
        <v/>
      </c>
      <c r="BC413" s="73" t="str">
        <f>IF(OR(T413="",VLOOKUP(T$1,Services!$A$1:$B$19,2,0)="Exclude"),"",IF($D413=1,IF(OR(price_limit="",price_limit="No Limit"),IF(T413="Yes",1,2),IF(SUMIFS(WhatIf!$G:$G,WhatIf!$A:$A,T$1,WhatIf!$B:$B,T413)&lt;=price_limit,IF(T413="Yes",1,2),"")),""))</f>
        <v/>
      </c>
      <c r="BD413" s="73" t="str">
        <f>IF(OR(U413="",VLOOKUP(U$1,Services!$A$1:$B$19,2,0)="Exclude"),"",IF($D413=1,IF(OR(price_limit="",price_limit="No Limit"),IF(U413="Yes",1,2),IF(SUMIFS(WhatIf!$G:$G,WhatIf!$A:$A,U$1,WhatIf!$B:$B,U413)&lt;=price_limit,IF(U413="Yes",1,2),"")),""))</f>
        <v/>
      </c>
      <c r="BE413" s="3">
        <f t="shared" si="28"/>
        <v>0</v>
      </c>
      <c r="BF413" s="3">
        <f t="shared" si="29"/>
        <v>0</v>
      </c>
      <c r="BG413" s="3">
        <f>IF(MID(highlight_pick,1,1)="#",IF(INDEX(Analysis!$C$7:$E$7,1,VALUE(MID(highlight_pick,2,1)))&lt;&gt;"",IF(INDEX($A413:$BI413,1,MATCH(INDEX(Analysis!$C$7:$E$7,1,VALUE(MID(highlight_pick,2,1))),$1:$1,0))="",0,IF(INDEX($A413:$BI413,1,MATCH(INDEX(Analysis!$C$7:$E$7,1,VALUE(MID(highlight_pick,2,1))),$1:$1,0))="Yes",1,IF(ISNUMBER(SEARCH(INDEX($A413:$BI413,1,MATCH(INDEX(Analysis!$C$7:$E$7,1,VALUE(MID(highlight_pick,2,1))),$1:$1,0)),INDEX(Analysis!$C$9:$E$9,1,VALUE(MID(highlight_pick,2,1))))),2,0))),0),0)</f>
        <v>0</v>
      </c>
      <c r="BH413" s="3">
        <f>IF(MID(highlight_pick,1,1)="#",IF(INDEX(Analysis!$C$10:$E$10,1,VALUE(MID(highlight_pick,2,1)))&lt;&gt;"",IF(INDEX($A413:$BI413,1,MATCH(INDEX(Analysis!$C$10:$E$10,1,VALUE(MID(highlight_pick,2,1))),$1:$1,0))="",0,IF(INDEX($A413:$BI413,1,MATCH(INDEX(Analysis!$C$10:$E$10,1,VALUE(MID(highlight_pick,2,1))),$1:$1,0))="Yes",1,IF(ISNUMBER(SEARCH(INDEX($A413:$BI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row>
    <row r="414" spans="1:61" x14ac:dyDescent="0.3">
      <c r="A414" s="19" t="s">
        <v>75</v>
      </c>
      <c r="B414" s="4" t="s">
        <v>303</v>
      </c>
      <c r="C414" s="4" t="s">
        <v>205</v>
      </c>
      <c r="D414" s="3" t="str">
        <f t="shared" ca="1" si="26"/>
        <v/>
      </c>
      <c r="E414" s="5" t="s">
        <v>1</v>
      </c>
      <c r="F414" s="5" t="s">
        <v>1</v>
      </c>
      <c r="G414" s="5" t="s">
        <v>1</v>
      </c>
      <c r="K414" s="5" t="s">
        <v>1</v>
      </c>
      <c r="L414" s="5" t="s">
        <v>1</v>
      </c>
      <c r="M414" s="5" t="s">
        <v>1</v>
      </c>
      <c r="O414" s="6" t="s">
        <v>1</v>
      </c>
      <c r="P414" s="6" t="s">
        <v>1</v>
      </c>
      <c r="Q414" s="6" t="s">
        <v>1</v>
      </c>
      <c r="R414" s="6" t="s">
        <v>1</v>
      </c>
      <c r="U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7"/>
        <v/>
      </c>
      <c r="AN414" s="73" t="str">
        <f ca="1">IF(OR(E414="",VLOOKUP(E$1,Services!$A$1:$B$19,2,0)="Exclude"),"",IF($D414=1,IF(OR(price_limit="",price_limit="No Limit"),IF(E414="Yes",1,2),IF(SUMIFS(WhatIf!$G:$G,WhatIf!$A:$A,E$1,WhatIf!$B:$B,E414)&lt;=price_limit,IF(E414="Yes",1,2),"")),""))</f>
        <v/>
      </c>
      <c r="AO414" s="73" t="str">
        <f ca="1">IF(OR(F414="",VLOOKUP(F$1,Services!$A$1:$B$19,2,0)="Exclude"),"",IF($D414=1,IF(OR(price_limit="",price_limit="No Limit"),IF(F414="Yes",1,2),IF(SUMIFS(WhatIf!$G:$G,WhatIf!$A:$A,F$1,WhatIf!$B:$B,F414)&lt;=price_limit,IF(F414="Yes",1,2),"")),""))</f>
        <v/>
      </c>
      <c r="AP414" s="73" t="str">
        <f ca="1">IF(OR(G414="",VLOOKUP(G$1,Services!$A$1:$B$19,2,0)="Exclude"),"",IF($D414=1,IF(OR(price_limit="",price_limit="No Limit"),IF(G414="Yes",1,2),IF(SUMIFS(WhatIf!$G:$G,WhatIf!$A:$A,G$1,WhatIf!$B:$B,G414)&lt;=price_limit,IF(G414="Yes",1,2),"")),""))</f>
        <v/>
      </c>
      <c r="AQ414" s="73" t="str">
        <f>IF(OR(H414="",VLOOKUP(H$1,Services!$A$1:$B$19,2,0)="Exclude"),"",IF($D414=1,IF(OR(price_limit="",price_limit="No Limit"),IF(H414="Yes",1,2),IF(SUMIFS(WhatIf!$G:$G,WhatIf!$A:$A,H$1,WhatIf!$B:$B,H414)&lt;=price_limit,IF(H414="Yes",1,2),"")),""))</f>
        <v/>
      </c>
      <c r="AR414" s="73" t="str">
        <f>IF(OR(I414="",VLOOKUP(I$1,Services!$A$1:$B$19,2,0)="Exclude"),"",IF($D414=1,IF(OR(price_limit="",price_limit="No Limit"),IF(I414="Yes",1,2),IF(SUMIFS(WhatIf!$G:$G,WhatIf!$A:$A,I$1,WhatIf!$B:$B,I414)&lt;=price_limit,IF(I414="Yes",1,2),"")),""))</f>
        <v/>
      </c>
      <c r="AS414" s="73" t="str">
        <f>IF(OR(J414="",VLOOKUP(J$1,Services!$A$1:$B$19,2,0)="Exclude"),"",IF($D414=1,IF(OR(price_limit="",price_limit="No Limit"),IF(J414="Yes",1,2),IF(SUMIFS(WhatIf!$G:$G,WhatIf!$A:$A,J$1,WhatIf!$B:$B,J414)&lt;=price_limit,IF(J414="Yes",1,2),"")),""))</f>
        <v/>
      </c>
      <c r="AT414" s="73" t="str">
        <f ca="1">IF(OR(K414="",VLOOKUP(K$1,Services!$A$1:$B$19,2,0)="Exclude"),"",IF($D414=1,IF(OR(price_limit="",price_limit="No Limit"),IF(K414="Yes",1,2),IF(SUMIFS(WhatIf!$G:$G,WhatIf!$A:$A,K$1,WhatIf!$B:$B,K414)&lt;=price_limit,IF(K414="Yes",1,2),"")),""))</f>
        <v/>
      </c>
      <c r="AU414" s="73" t="str">
        <f ca="1">IF(OR(L414="",VLOOKUP(L$1,Services!$A$1:$B$19,2,0)="Exclude"),"",IF($D414=1,IF(OR(price_limit="",price_limit="No Limit"),IF(L414="Yes",1,2),IF(SUMIFS(WhatIf!$G:$G,WhatIf!$A:$A,L$1,WhatIf!$B:$B,L414)&lt;=price_limit,IF(L414="Yes",1,2),"")),""))</f>
        <v/>
      </c>
      <c r="AV414" s="73" t="str">
        <f ca="1">IF(OR(M414="",VLOOKUP(M$1,Services!$A$1:$B$19,2,0)="Exclude"),"",IF($D414=1,IF(OR(price_limit="",price_limit="No Limit"),IF(M414="Yes",1,2),IF(SUMIFS(WhatIf!$G:$G,WhatIf!$A:$A,M$1,WhatIf!$B:$B,M414)&lt;=price_limit,IF(M414="Yes",1,2),"")),""))</f>
        <v/>
      </c>
      <c r="AW414" s="73" t="str">
        <f>IF(OR(N414="",VLOOKUP(N$1,Services!$A$1:$B$19,2,0)="Exclude"),"",IF($D414=1,IF(OR(price_limit="",price_limit="No Limit"),IF(N414="Yes",1,2),IF(SUMIFS(WhatIf!$G:$G,WhatIf!$A:$A,N$1,WhatIf!$B:$B,N414)&lt;=price_limit,IF(N414="Yes",1,2),"")),""))</f>
        <v/>
      </c>
      <c r="AX414" s="73" t="str">
        <f ca="1">IF(OR(O414="",VLOOKUP(O$1,Services!$A$1:$B$19,2,0)="Exclude"),"",IF($D414=1,IF(OR(price_limit="",price_limit="No Limit"),IF(O414="Yes",1,2),IF(SUMIFS(WhatIf!$G:$G,WhatIf!$A:$A,O$1,WhatIf!$B:$B,O414)&lt;=price_limit,IF(O414="Yes",1,2),"")),""))</f>
        <v/>
      </c>
      <c r="AY414" s="73" t="str">
        <f ca="1">IF(OR(P414="",VLOOKUP(P$1,Services!$A$1:$B$19,2,0)="Exclude"),"",IF($D414=1,IF(OR(price_limit="",price_limit="No Limit"),IF(P414="Yes",1,2),IF(SUMIFS(WhatIf!$G:$G,WhatIf!$A:$A,P$1,WhatIf!$B:$B,P414)&lt;=price_limit,IF(P414="Yes",1,2),"")),""))</f>
        <v/>
      </c>
      <c r="AZ414" s="73" t="str">
        <f ca="1">IF(OR(Q414="",VLOOKUP(Q$1,Services!$A$1:$B$19,2,0)="Exclude"),"",IF($D414=1,IF(OR(price_limit="",price_limit="No Limit"),IF(Q414="Yes",1,2),IF(SUMIFS(WhatIf!$G:$G,WhatIf!$A:$A,Q$1,WhatIf!$B:$B,Q414)&lt;=price_limit,IF(Q414="Yes",1,2),"")),""))</f>
        <v/>
      </c>
      <c r="BA414" s="73" t="str">
        <f ca="1">IF(OR(R414="",VLOOKUP(R$1,Services!$A$1:$B$19,2,0)="Exclude"),"",IF($D414=1,IF(OR(price_limit="",price_limit="No Limit"),IF(R414="Yes",1,2),IF(SUMIFS(WhatIf!$G:$G,WhatIf!$A:$A,R$1,WhatIf!$B:$B,R414)&lt;=price_limit,IF(R414="Yes",1,2),"")),""))</f>
        <v/>
      </c>
      <c r="BB414" s="73" t="str">
        <f>IF(OR(S414="",VLOOKUP(S$1,Services!$A$1:$B$19,2,0)="Exclude"),"",IF($D414=1,IF(OR(price_limit="",price_limit="No Limit"),IF(S414="Yes",1,2),IF(SUMIFS(WhatIf!$G:$G,WhatIf!$A:$A,S$1,WhatIf!$B:$B,S414)&lt;=price_limit,IF(S414="Yes",1,2),"")),""))</f>
        <v/>
      </c>
      <c r="BC414" s="73" t="str">
        <f>IF(OR(T414="",VLOOKUP(T$1,Services!$A$1:$B$19,2,0)="Exclude"),"",IF($D414=1,IF(OR(price_limit="",price_limit="No Limit"),IF(T414="Yes",1,2),IF(SUMIFS(WhatIf!$G:$G,WhatIf!$A:$A,T$1,WhatIf!$B:$B,T414)&lt;=price_limit,IF(T414="Yes",1,2),"")),""))</f>
        <v/>
      </c>
      <c r="BD414" s="73" t="str">
        <f ca="1">IF(OR(U414="",VLOOKUP(U$1,Services!$A$1:$B$19,2,0)="Exclude"),"",IF($D414=1,IF(OR(price_limit="",price_limit="No Limit"),IF(U414="Yes",1,2),IF(SUMIFS(WhatIf!$G:$G,WhatIf!$A:$A,U$1,WhatIf!$B:$B,U414)&lt;=price_limit,IF(U414="Yes",1,2),"")),""))</f>
        <v/>
      </c>
      <c r="BE414" s="3">
        <f t="shared" si="28"/>
        <v>0</v>
      </c>
      <c r="BF414" s="3">
        <f t="shared" si="29"/>
        <v>0</v>
      </c>
      <c r="BG414" s="3">
        <f>IF(MID(highlight_pick,1,1)="#",IF(INDEX(Analysis!$C$7:$E$7,1,VALUE(MID(highlight_pick,2,1)))&lt;&gt;"",IF(INDEX($A414:$BI414,1,MATCH(INDEX(Analysis!$C$7:$E$7,1,VALUE(MID(highlight_pick,2,1))),$1:$1,0))="",0,IF(INDEX($A414:$BI414,1,MATCH(INDEX(Analysis!$C$7:$E$7,1,VALUE(MID(highlight_pick,2,1))),$1:$1,0))="Yes",1,IF(ISNUMBER(SEARCH(INDEX($A414:$BI414,1,MATCH(INDEX(Analysis!$C$7:$E$7,1,VALUE(MID(highlight_pick,2,1))),$1:$1,0)),INDEX(Analysis!$C$9:$E$9,1,VALUE(MID(highlight_pick,2,1))))),2,0))),0),0)</f>
        <v>0</v>
      </c>
      <c r="BH414" s="3">
        <f>IF(MID(highlight_pick,1,1)="#",IF(INDEX(Analysis!$C$10:$E$10,1,VALUE(MID(highlight_pick,2,1)))&lt;&gt;"",IF(INDEX($A414:$BI414,1,MATCH(INDEX(Analysis!$C$10:$E$10,1,VALUE(MID(highlight_pick,2,1))),$1:$1,0))="",0,IF(INDEX($A414:$BI414,1,MATCH(INDEX(Analysis!$C$10:$E$10,1,VALUE(MID(highlight_pick,2,1))),$1:$1,0))="Yes",1,IF(ISNUMBER(SEARCH(INDEX($A414:$BI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row>
    <row r="415" spans="1:61" ht="24.9" x14ac:dyDescent="0.3">
      <c r="A415" s="19" t="s">
        <v>76</v>
      </c>
      <c r="B415" s="4" t="s">
        <v>414</v>
      </c>
      <c r="C415" s="4" t="s">
        <v>291</v>
      </c>
      <c r="D415" s="3" t="str">
        <f t="shared" ca="1" si="26"/>
        <v/>
      </c>
      <c r="F415" s="5" t="s">
        <v>529</v>
      </c>
      <c r="G415" s="5" t="s">
        <v>1</v>
      </c>
      <c r="H415" s="5" t="s">
        <v>1</v>
      </c>
      <c r="I415" s="5" t="s">
        <v>1</v>
      </c>
      <c r="J415" s="5" t="s">
        <v>1</v>
      </c>
      <c r="K415" s="5" t="s">
        <v>1</v>
      </c>
      <c r="L415" s="5" t="s">
        <v>1</v>
      </c>
      <c r="M415" s="5" t="s">
        <v>1</v>
      </c>
      <c r="O415" s="6" t="s">
        <v>1</v>
      </c>
      <c r="P415" s="6" t="s">
        <v>1</v>
      </c>
      <c r="Q415" s="6" t="s">
        <v>1</v>
      </c>
      <c r="R415" s="6" t="s">
        <v>1</v>
      </c>
      <c r="S415" s="5" t="s">
        <v>1</v>
      </c>
      <c r="U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7"/>
        <v/>
      </c>
      <c r="AN415" s="73" t="str">
        <f>IF(OR(E415="",VLOOKUP(E$1,Services!$A$1:$B$19,2,0)="Exclude"),"",IF($D415=1,IF(OR(price_limit="",price_limit="No Limit"),IF(E415="Yes",1,2),IF(SUMIFS(WhatIf!$G:$G,WhatIf!$A:$A,E$1,WhatIf!$B:$B,E415)&lt;=price_limit,IF(E415="Yes",1,2),"")),""))</f>
        <v/>
      </c>
      <c r="AO415" s="73" t="str">
        <f ca="1">IF(OR(F415="",VLOOKUP(F$1,Services!$A$1:$B$19,2,0)="Exclude"),"",IF($D415=1,IF(OR(price_limit="",price_limit="No Limit"),IF(F415="Yes",1,2),IF(SUMIFS(WhatIf!$G:$G,WhatIf!$A:$A,F$1,WhatIf!$B:$B,F415)&lt;=price_limit,IF(F415="Yes",1,2),"")),""))</f>
        <v/>
      </c>
      <c r="AP415" s="73" t="str">
        <f ca="1">IF(OR(G415="",VLOOKUP(G$1,Services!$A$1:$B$19,2,0)="Exclude"),"",IF($D415=1,IF(OR(price_limit="",price_limit="No Limit"),IF(G415="Yes",1,2),IF(SUMIFS(WhatIf!$G:$G,WhatIf!$A:$A,G$1,WhatIf!$B:$B,G415)&lt;=price_limit,IF(G415="Yes",1,2),"")),""))</f>
        <v/>
      </c>
      <c r="AQ415" s="73" t="str">
        <f ca="1">IF(OR(H415="",VLOOKUP(H$1,Services!$A$1:$B$19,2,0)="Exclude"),"",IF($D415=1,IF(OR(price_limit="",price_limit="No Limit"),IF(H415="Yes",1,2),IF(SUMIFS(WhatIf!$G:$G,WhatIf!$A:$A,H$1,WhatIf!$B:$B,H415)&lt;=price_limit,IF(H415="Yes",1,2),"")),""))</f>
        <v/>
      </c>
      <c r="AR415" s="73" t="str">
        <f ca="1">IF(OR(I415="",VLOOKUP(I$1,Services!$A$1:$B$19,2,0)="Exclude"),"",IF($D415=1,IF(OR(price_limit="",price_limit="No Limit"),IF(I415="Yes",1,2),IF(SUMIFS(WhatIf!$G:$G,WhatIf!$A:$A,I$1,WhatIf!$B:$B,I415)&lt;=price_limit,IF(I415="Yes",1,2),"")),""))</f>
        <v/>
      </c>
      <c r="AS415" s="73" t="str">
        <f ca="1">IF(OR(J415="",VLOOKUP(J$1,Services!$A$1:$B$19,2,0)="Exclude"),"",IF($D415=1,IF(OR(price_limit="",price_limit="No Limit"),IF(J415="Yes",1,2),IF(SUMIFS(WhatIf!$G:$G,WhatIf!$A:$A,J$1,WhatIf!$B:$B,J415)&lt;=price_limit,IF(J415="Yes",1,2),"")),""))</f>
        <v/>
      </c>
      <c r="AT415" s="73" t="str">
        <f ca="1">IF(OR(K415="",VLOOKUP(K$1,Services!$A$1:$B$19,2,0)="Exclude"),"",IF($D415=1,IF(OR(price_limit="",price_limit="No Limit"),IF(K415="Yes",1,2),IF(SUMIFS(WhatIf!$G:$G,WhatIf!$A:$A,K$1,WhatIf!$B:$B,K415)&lt;=price_limit,IF(K415="Yes",1,2),"")),""))</f>
        <v/>
      </c>
      <c r="AU415" s="73" t="str">
        <f ca="1">IF(OR(L415="",VLOOKUP(L$1,Services!$A$1:$B$19,2,0)="Exclude"),"",IF($D415=1,IF(OR(price_limit="",price_limit="No Limit"),IF(L415="Yes",1,2),IF(SUMIFS(WhatIf!$G:$G,WhatIf!$A:$A,L$1,WhatIf!$B:$B,L415)&lt;=price_limit,IF(L415="Yes",1,2),"")),""))</f>
        <v/>
      </c>
      <c r="AV415" s="73" t="str">
        <f ca="1">IF(OR(M415="",VLOOKUP(M$1,Services!$A$1:$B$19,2,0)="Exclude"),"",IF($D415=1,IF(OR(price_limit="",price_limit="No Limit"),IF(M415="Yes",1,2),IF(SUMIFS(WhatIf!$G:$G,WhatIf!$A:$A,M$1,WhatIf!$B:$B,M415)&lt;=price_limit,IF(M415="Yes",1,2),"")),""))</f>
        <v/>
      </c>
      <c r="AW415" s="73" t="str">
        <f>IF(OR(N415="",VLOOKUP(N$1,Services!$A$1:$B$19,2,0)="Exclude"),"",IF($D415=1,IF(OR(price_limit="",price_limit="No Limit"),IF(N415="Yes",1,2),IF(SUMIFS(WhatIf!$G:$G,WhatIf!$A:$A,N$1,WhatIf!$B:$B,N415)&lt;=price_limit,IF(N415="Yes",1,2),"")),""))</f>
        <v/>
      </c>
      <c r="AX415" s="73" t="str">
        <f ca="1">IF(OR(O415="",VLOOKUP(O$1,Services!$A$1:$B$19,2,0)="Exclude"),"",IF($D415=1,IF(OR(price_limit="",price_limit="No Limit"),IF(O415="Yes",1,2),IF(SUMIFS(WhatIf!$G:$G,WhatIf!$A:$A,O$1,WhatIf!$B:$B,O415)&lt;=price_limit,IF(O415="Yes",1,2),"")),""))</f>
        <v/>
      </c>
      <c r="AY415" s="73" t="str">
        <f ca="1">IF(OR(P415="",VLOOKUP(P$1,Services!$A$1:$B$19,2,0)="Exclude"),"",IF($D415=1,IF(OR(price_limit="",price_limit="No Limit"),IF(P415="Yes",1,2),IF(SUMIFS(WhatIf!$G:$G,WhatIf!$A:$A,P$1,WhatIf!$B:$B,P415)&lt;=price_limit,IF(P415="Yes",1,2),"")),""))</f>
        <v/>
      </c>
      <c r="AZ415" s="73" t="str">
        <f ca="1">IF(OR(Q415="",VLOOKUP(Q$1,Services!$A$1:$B$19,2,0)="Exclude"),"",IF($D415=1,IF(OR(price_limit="",price_limit="No Limit"),IF(Q415="Yes",1,2),IF(SUMIFS(WhatIf!$G:$G,WhatIf!$A:$A,Q$1,WhatIf!$B:$B,Q415)&lt;=price_limit,IF(Q415="Yes",1,2),"")),""))</f>
        <v/>
      </c>
      <c r="BA415" s="73" t="str">
        <f ca="1">IF(OR(R415="",VLOOKUP(R$1,Services!$A$1:$B$19,2,0)="Exclude"),"",IF($D415=1,IF(OR(price_limit="",price_limit="No Limit"),IF(R415="Yes",1,2),IF(SUMIFS(WhatIf!$G:$G,WhatIf!$A:$A,R$1,WhatIf!$B:$B,R415)&lt;=price_limit,IF(R415="Yes",1,2),"")),""))</f>
        <v/>
      </c>
      <c r="BB415" s="73" t="str">
        <f ca="1">IF(OR(S415="",VLOOKUP(S$1,Services!$A$1:$B$19,2,0)="Exclude"),"",IF($D415=1,IF(OR(price_limit="",price_limit="No Limit"),IF(S415="Yes",1,2),IF(SUMIFS(WhatIf!$G:$G,WhatIf!$A:$A,S$1,WhatIf!$B:$B,S415)&lt;=price_limit,IF(S415="Yes",1,2),"")),""))</f>
        <v/>
      </c>
      <c r="BC415" s="73" t="str">
        <f>IF(OR(T415="",VLOOKUP(T$1,Services!$A$1:$B$19,2,0)="Exclude"),"",IF($D415=1,IF(OR(price_limit="",price_limit="No Limit"),IF(T415="Yes",1,2),IF(SUMIFS(WhatIf!$G:$G,WhatIf!$A:$A,T$1,WhatIf!$B:$B,T415)&lt;=price_limit,IF(T415="Yes",1,2),"")),""))</f>
        <v/>
      </c>
      <c r="BD415" s="73" t="str">
        <f ca="1">IF(OR(U415="",VLOOKUP(U$1,Services!$A$1:$B$19,2,0)="Exclude"),"",IF($D415=1,IF(OR(price_limit="",price_limit="No Limit"),IF(U415="Yes",1,2),IF(SUMIFS(WhatIf!$G:$G,WhatIf!$A:$A,U$1,WhatIf!$B:$B,U415)&lt;=price_limit,IF(U415="Yes",1,2),"")),""))</f>
        <v/>
      </c>
      <c r="BE415" s="3">
        <f t="shared" si="28"/>
        <v>0</v>
      </c>
      <c r="BF415" s="3">
        <f t="shared" si="29"/>
        <v>0</v>
      </c>
      <c r="BG415" s="3">
        <f>IF(MID(highlight_pick,1,1)="#",IF(INDEX(Analysis!$C$7:$E$7,1,VALUE(MID(highlight_pick,2,1)))&lt;&gt;"",IF(INDEX($A415:$BI415,1,MATCH(INDEX(Analysis!$C$7:$E$7,1,VALUE(MID(highlight_pick,2,1))),$1:$1,0))="",0,IF(INDEX($A415:$BI415,1,MATCH(INDEX(Analysis!$C$7:$E$7,1,VALUE(MID(highlight_pick,2,1))),$1:$1,0))="Yes",1,IF(ISNUMBER(SEARCH(INDEX($A415:$BI415,1,MATCH(INDEX(Analysis!$C$7:$E$7,1,VALUE(MID(highlight_pick,2,1))),$1:$1,0)),INDEX(Analysis!$C$9:$E$9,1,VALUE(MID(highlight_pick,2,1))))),2,0))),0),0)</f>
        <v>0</v>
      </c>
      <c r="BH415" s="3">
        <f>IF(MID(highlight_pick,1,1)="#",IF(INDEX(Analysis!$C$10:$E$10,1,VALUE(MID(highlight_pick,2,1)))&lt;&gt;"",IF(INDEX($A415:$BI415,1,MATCH(INDEX(Analysis!$C$10:$E$10,1,VALUE(MID(highlight_pick,2,1))),$1:$1,0))="",0,IF(INDEX($A415:$BI415,1,MATCH(INDEX(Analysis!$C$10:$E$10,1,VALUE(MID(highlight_pick,2,1))),$1:$1,0))="Yes",1,IF(ISNUMBER(SEARCH(INDEX($A415:$BI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row>
    <row r="416" spans="1:61" ht="24.9" x14ac:dyDescent="0.3">
      <c r="A416" s="19" t="s">
        <v>77</v>
      </c>
      <c r="B416" s="4" t="s">
        <v>246</v>
      </c>
      <c r="C416" s="4" t="s">
        <v>477</v>
      </c>
      <c r="D416" s="3" t="str">
        <f t="shared" ca="1" si="26"/>
        <v/>
      </c>
      <c r="F416" s="5" t="s">
        <v>533</v>
      </c>
      <c r="G416" s="5" t="s">
        <v>533</v>
      </c>
      <c r="H416" s="5" t="s">
        <v>1</v>
      </c>
      <c r="I416" s="5" t="s">
        <v>1</v>
      </c>
      <c r="J416" s="5" t="s">
        <v>1</v>
      </c>
      <c r="K416" s="5" t="s">
        <v>1</v>
      </c>
      <c r="L416" s="5" t="s">
        <v>1</v>
      </c>
      <c r="M416" s="5" t="s">
        <v>1</v>
      </c>
      <c r="O416" s="6" t="s">
        <v>1</v>
      </c>
      <c r="P416" s="6" t="s">
        <v>1</v>
      </c>
      <c r="Q416" s="6" t="s">
        <v>317</v>
      </c>
      <c r="R416" s="6" t="s">
        <v>1</v>
      </c>
      <c r="S416" s="5" t="s">
        <v>1</v>
      </c>
      <c r="U416" s="5" t="s">
        <v>1</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7"/>
        <v/>
      </c>
      <c r="AN416" s="73" t="str">
        <f>IF(OR(E416="",VLOOKUP(E$1,Services!$A$1:$B$19,2,0)="Exclude"),"",IF($D416=1,IF(OR(price_limit="",price_limit="No Limit"),IF(E416="Yes",1,2),IF(SUMIFS(WhatIf!$G:$G,WhatIf!$A:$A,E$1,WhatIf!$B:$B,E416)&lt;=price_limit,IF(E416="Yes",1,2),"")),""))</f>
        <v/>
      </c>
      <c r="AO416" s="73" t="str">
        <f ca="1">IF(OR(F416="",VLOOKUP(F$1,Services!$A$1:$B$19,2,0)="Exclude"),"",IF($D416=1,IF(OR(price_limit="",price_limit="No Limit"),IF(F416="Yes",1,2),IF(SUMIFS(WhatIf!$G:$G,WhatIf!$A:$A,F$1,WhatIf!$B:$B,F416)&lt;=price_limit,IF(F416="Yes",1,2),"")),""))</f>
        <v/>
      </c>
      <c r="AP416" s="73" t="str">
        <f ca="1">IF(OR(G416="",VLOOKUP(G$1,Services!$A$1:$B$19,2,0)="Exclude"),"",IF($D416=1,IF(OR(price_limit="",price_limit="No Limit"),IF(G416="Yes",1,2),IF(SUMIFS(WhatIf!$G:$G,WhatIf!$A:$A,G$1,WhatIf!$B:$B,G416)&lt;=price_limit,IF(G416="Yes",1,2),"")),""))</f>
        <v/>
      </c>
      <c r="AQ416" s="73" t="str">
        <f ca="1">IF(OR(H416="",VLOOKUP(H$1,Services!$A$1:$B$19,2,0)="Exclude"),"",IF($D416=1,IF(OR(price_limit="",price_limit="No Limit"),IF(H416="Yes",1,2),IF(SUMIFS(WhatIf!$G:$G,WhatIf!$A:$A,H$1,WhatIf!$B:$B,H416)&lt;=price_limit,IF(H416="Yes",1,2),"")),""))</f>
        <v/>
      </c>
      <c r="AR416" s="73" t="str">
        <f ca="1">IF(OR(I416="",VLOOKUP(I$1,Services!$A$1:$B$19,2,0)="Exclude"),"",IF($D416=1,IF(OR(price_limit="",price_limit="No Limit"),IF(I416="Yes",1,2),IF(SUMIFS(WhatIf!$G:$G,WhatIf!$A:$A,I$1,WhatIf!$B:$B,I416)&lt;=price_limit,IF(I416="Yes",1,2),"")),""))</f>
        <v/>
      </c>
      <c r="AS416" s="73" t="str">
        <f ca="1">IF(OR(J416="",VLOOKUP(J$1,Services!$A$1:$B$19,2,0)="Exclude"),"",IF($D416=1,IF(OR(price_limit="",price_limit="No Limit"),IF(J416="Yes",1,2),IF(SUMIFS(WhatIf!$G:$G,WhatIf!$A:$A,J$1,WhatIf!$B:$B,J416)&lt;=price_limit,IF(J416="Yes",1,2),"")),""))</f>
        <v/>
      </c>
      <c r="AT416" s="73" t="str">
        <f ca="1">IF(OR(K416="",VLOOKUP(K$1,Services!$A$1:$B$19,2,0)="Exclude"),"",IF($D416=1,IF(OR(price_limit="",price_limit="No Limit"),IF(K416="Yes",1,2),IF(SUMIFS(WhatIf!$G:$G,WhatIf!$A:$A,K$1,WhatIf!$B:$B,K416)&lt;=price_limit,IF(K416="Yes",1,2),"")),""))</f>
        <v/>
      </c>
      <c r="AU416" s="73" t="str">
        <f ca="1">IF(OR(L416="",VLOOKUP(L$1,Services!$A$1:$B$19,2,0)="Exclude"),"",IF($D416=1,IF(OR(price_limit="",price_limit="No Limit"),IF(L416="Yes",1,2),IF(SUMIFS(WhatIf!$G:$G,WhatIf!$A:$A,L$1,WhatIf!$B:$B,L416)&lt;=price_limit,IF(L416="Yes",1,2),"")),""))</f>
        <v/>
      </c>
      <c r="AV416" s="73" t="str">
        <f ca="1">IF(OR(M416="",VLOOKUP(M$1,Services!$A$1:$B$19,2,0)="Exclude"),"",IF($D416=1,IF(OR(price_limit="",price_limit="No Limit"),IF(M416="Yes",1,2),IF(SUMIFS(WhatIf!$G:$G,WhatIf!$A:$A,M$1,WhatIf!$B:$B,M416)&lt;=price_limit,IF(M416="Yes",1,2),"")),""))</f>
        <v/>
      </c>
      <c r="AW416" s="73" t="str">
        <f>IF(OR(N416="",VLOOKUP(N$1,Services!$A$1:$B$19,2,0)="Exclude"),"",IF($D416=1,IF(OR(price_limit="",price_limit="No Limit"),IF(N416="Yes",1,2),IF(SUMIFS(WhatIf!$G:$G,WhatIf!$A:$A,N$1,WhatIf!$B:$B,N416)&lt;=price_limit,IF(N416="Yes",1,2),"")),""))</f>
        <v/>
      </c>
      <c r="AX416" s="73" t="str">
        <f ca="1">IF(OR(O416="",VLOOKUP(O$1,Services!$A$1:$B$19,2,0)="Exclude"),"",IF($D416=1,IF(OR(price_limit="",price_limit="No Limit"),IF(O416="Yes",1,2),IF(SUMIFS(WhatIf!$G:$G,WhatIf!$A:$A,O$1,WhatIf!$B:$B,O416)&lt;=price_limit,IF(O416="Yes",1,2),"")),""))</f>
        <v/>
      </c>
      <c r="AY416" s="73" t="str">
        <f ca="1">IF(OR(P416="",VLOOKUP(P$1,Services!$A$1:$B$19,2,0)="Exclude"),"",IF($D416=1,IF(OR(price_limit="",price_limit="No Limit"),IF(P416="Yes",1,2),IF(SUMIFS(WhatIf!$G:$G,WhatIf!$A:$A,P$1,WhatIf!$B:$B,P416)&lt;=price_limit,IF(P416="Yes",1,2),"")),""))</f>
        <v/>
      </c>
      <c r="AZ416" s="73" t="str">
        <f ca="1">IF(OR(Q416="",VLOOKUP(Q$1,Services!$A$1:$B$19,2,0)="Exclude"),"",IF($D416=1,IF(OR(price_limit="",price_limit="No Limit"),IF(Q416="Yes",1,2),IF(SUMIFS(WhatIf!$G:$G,WhatIf!$A:$A,Q$1,WhatIf!$B:$B,Q416)&lt;=price_limit,IF(Q416="Yes",1,2),"")),""))</f>
        <v/>
      </c>
      <c r="BA416" s="73" t="str">
        <f ca="1">IF(OR(R416="",VLOOKUP(R$1,Services!$A$1:$B$19,2,0)="Exclude"),"",IF($D416=1,IF(OR(price_limit="",price_limit="No Limit"),IF(R416="Yes",1,2),IF(SUMIFS(WhatIf!$G:$G,WhatIf!$A:$A,R$1,WhatIf!$B:$B,R416)&lt;=price_limit,IF(R416="Yes",1,2),"")),""))</f>
        <v/>
      </c>
      <c r="BB416" s="73" t="str">
        <f ca="1">IF(OR(S416="",VLOOKUP(S$1,Services!$A$1:$B$19,2,0)="Exclude"),"",IF($D416=1,IF(OR(price_limit="",price_limit="No Limit"),IF(S416="Yes",1,2),IF(SUMIFS(WhatIf!$G:$G,WhatIf!$A:$A,S$1,WhatIf!$B:$B,S416)&lt;=price_limit,IF(S416="Yes",1,2),"")),""))</f>
        <v/>
      </c>
      <c r="BC416" s="73" t="str">
        <f>IF(OR(T416="",VLOOKUP(T$1,Services!$A$1:$B$19,2,0)="Exclude"),"",IF($D416=1,IF(OR(price_limit="",price_limit="No Limit"),IF(T416="Yes",1,2),IF(SUMIFS(WhatIf!$G:$G,WhatIf!$A:$A,T$1,WhatIf!$B:$B,T416)&lt;=price_limit,IF(T416="Yes",1,2),"")),""))</f>
        <v/>
      </c>
      <c r="BD416" s="73" t="str">
        <f ca="1">IF(OR(U416="",VLOOKUP(U$1,Services!$A$1:$B$19,2,0)="Exclude"),"",IF($D416=1,IF(OR(price_limit="",price_limit="No Limit"),IF(U416="Yes",1,2),IF(SUMIFS(WhatIf!$G:$G,WhatIf!$A:$A,U$1,WhatIf!$B:$B,U416)&lt;=price_limit,IF(U416="Yes",1,2),"")),""))</f>
        <v/>
      </c>
      <c r="BE416" s="3">
        <f t="shared" si="28"/>
        <v>0</v>
      </c>
      <c r="BF416" s="3">
        <f t="shared" si="29"/>
        <v>0</v>
      </c>
      <c r="BG416" s="3">
        <f>IF(MID(highlight_pick,1,1)="#",IF(INDEX(Analysis!$C$7:$E$7,1,VALUE(MID(highlight_pick,2,1)))&lt;&gt;"",IF(INDEX($A416:$BI416,1,MATCH(INDEX(Analysis!$C$7:$E$7,1,VALUE(MID(highlight_pick,2,1))),$1:$1,0))="",0,IF(INDEX($A416:$BI416,1,MATCH(INDEX(Analysis!$C$7:$E$7,1,VALUE(MID(highlight_pick,2,1))),$1:$1,0))="Yes",1,IF(ISNUMBER(SEARCH(INDEX($A416:$BI416,1,MATCH(INDEX(Analysis!$C$7:$E$7,1,VALUE(MID(highlight_pick,2,1))),$1:$1,0)),INDEX(Analysis!$C$9:$E$9,1,VALUE(MID(highlight_pick,2,1))))),2,0))),0),0)</f>
        <v>0</v>
      </c>
      <c r="BH416" s="3">
        <f>IF(MID(highlight_pick,1,1)="#",IF(INDEX(Analysis!$C$10:$E$10,1,VALUE(MID(highlight_pick,2,1)))&lt;&gt;"",IF(INDEX($A416:$BI416,1,MATCH(INDEX(Analysis!$C$10:$E$10,1,VALUE(MID(highlight_pick,2,1))),$1:$1,0))="",0,IF(INDEX($A416:$BI416,1,MATCH(INDEX(Analysis!$C$10:$E$10,1,VALUE(MID(highlight_pick,2,1))),$1:$1,0))="Yes",1,IF(ISNUMBER(SEARCH(INDEX($A416:$BI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row>
    <row r="417" spans="1:61" x14ac:dyDescent="0.3">
      <c r="A417" s="19" t="s">
        <v>624</v>
      </c>
      <c r="C417" s="4" t="s">
        <v>482</v>
      </c>
      <c r="D417" s="3" t="str">
        <f t="shared" ca="1" si="26"/>
        <v/>
      </c>
      <c r="F417" s="5" t="s">
        <v>563</v>
      </c>
      <c r="G417" s="5" t="s">
        <v>563</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7"/>
        <v/>
      </c>
      <c r="AN417" s="73" t="str">
        <f>IF(OR(E417="",VLOOKUP(E$1,Services!$A$1:$B$19,2,0)="Exclude"),"",IF($D417=1,IF(OR(price_limit="",price_limit="No Limit"),IF(E417="Yes",1,2),IF(SUMIFS(WhatIf!$G:$G,WhatIf!$A:$A,E$1,WhatIf!$B:$B,E417)&lt;=price_limit,IF(E417="Yes",1,2),"")),""))</f>
        <v/>
      </c>
      <c r="AO417" s="73" t="str">
        <f ca="1">IF(OR(F417="",VLOOKUP(F$1,Services!$A$1:$B$19,2,0)="Exclude"),"",IF($D417=1,IF(OR(price_limit="",price_limit="No Limit"),IF(F417="Yes",1,2),IF(SUMIFS(WhatIf!$G:$G,WhatIf!$A:$A,F$1,WhatIf!$B:$B,F417)&lt;=price_limit,IF(F417="Yes",1,2),"")),""))</f>
        <v/>
      </c>
      <c r="AP417" s="73" t="str">
        <f ca="1">IF(OR(G417="",VLOOKUP(G$1,Services!$A$1:$B$19,2,0)="Exclude"),"",IF($D417=1,IF(OR(price_limit="",price_limit="No Limit"),IF(G417="Yes",1,2),IF(SUMIFS(WhatIf!$G:$G,WhatIf!$A:$A,G$1,WhatIf!$B:$B,G417)&lt;=price_limit,IF(G417="Yes",1,2),"")),""))</f>
        <v/>
      </c>
      <c r="AQ417" s="73" t="str">
        <f>IF(OR(H417="",VLOOKUP(H$1,Services!$A$1:$B$19,2,0)="Exclude"),"",IF($D417=1,IF(OR(price_limit="",price_limit="No Limit"),IF(H417="Yes",1,2),IF(SUMIFS(WhatIf!$G:$G,WhatIf!$A:$A,H$1,WhatIf!$B:$B,H417)&lt;=price_limit,IF(H417="Yes",1,2),"")),""))</f>
        <v/>
      </c>
      <c r="AR417" s="73" t="str">
        <f>IF(OR(I417="",VLOOKUP(I$1,Services!$A$1:$B$19,2,0)="Exclude"),"",IF($D417=1,IF(OR(price_limit="",price_limit="No Limit"),IF(I417="Yes",1,2),IF(SUMIFS(WhatIf!$G:$G,WhatIf!$A:$A,I$1,WhatIf!$B:$B,I417)&lt;=price_limit,IF(I417="Yes",1,2),"")),""))</f>
        <v/>
      </c>
      <c r="AS417" s="73" t="str">
        <f>IF(OR(J417="",VLOOKUP(J$1,Services!$A$1:$B$19,2,0)="Exclude"),"",IF($D417=1,IF(OR(price_limit="",price_limit="No Limit"),IF(J417="Yes",1,2),IF(SUMIFS(WhatIf!$G:$G,WhatIf!$A:$A,J$1,WhatIf!$B:$B,J417)&lt;=price_limit,IF(J417="Yes",1,2),"")),""))</f>
        <v/>
      </c>
      <c r="AT417" s="73" t="str">
        <f>IF(OR(K417="",VLOOKUP(K$1,Services!$A$1:$B$19,2,0)="Exclude"),"",IF($D417=1,IF(OR(price_limit="",price_limit="No Limit"),IF(K417="Yes",1,2),IF(SUMIFS(WhatIf!$G:$G,WhatIf!$A:$A,K$1,WhatIf!$B:$B,K417)&lt;=price_limit,IF(K417="Yes",1,2),"")),""))</f>
        <v/>
      </c>
      <c r="AU417" s="73" t="str">
        <f>IF(OR(L417="",VLOOKUP(L$1,Services!$A$1:$B$19,2,0)="Exclude"),"",IF($D417=1,IF(OR(price_limit="",price_limit="No Limit"),IF(L417="Yes",1,2),IF(SUMIFS(WhatIf!$G:$G,WhatIf!$A:$A,L$1,WhatIf!$B:$B,L417)&lt;=price_limit,IF(L417="Yes",1,2),"")),""))</f>
        <v/>
      </c>
      <c r="AV417" s="73" t="str">
        <f>IF(OR(M417="",VLOOKUP(M$1,Services!$A$1:$B$19,2,0)="Exclude"),"",IF($D417=1,IF(OR(price_limit="",price_limit="No Limit"),IF(M417="Yes",1,2),IF(SUMIFS(WhatIf!$G:$G,WhatIf!$A:$A,M$1,WhatIf!$B:$B,M417)&lt;=price_limit,IF(M417="Yes",1,2),"")),""))</f>
        <v/>
      </c>
      <c r="AW417" s="73" t="str">
        <f>IF(OR(N417="",VLOOKUP(N$1,Services!$A$1:$B$19,2,0)="Exclude"),"",IF($D417=1,IF(OR(price_limit="",price_limit="No Limit"),IF(N417="Yes",1,2),IF(SUMIFS(WhatIf!$G:$G,WhatIf!$A:$A,N$1,WhatIf!$B:$B,N417)&lt;=price_limit,IF(N417="Yes",1,2),"")),""))</f>
        <v/>
      </c>
      <c r="AX417" s="73" t="str">
        <f>IF(OR(O417="",VLOOKUP(O$1,Services!$A$1:$B$19,2,0)="Exclude"),"",IF($D417=1,IF(OR(price_limit="",price_limit="No Limit"),IF(O417="Yes",1,2),IF(SUMIFS(WhatIf!$G:$G,WhatIf!$A:$A,O$1,WhatIf!$B:$B,O417)&lt;=price_limit,IF(O417="Yes",1,2),"")),""))</f>
        <v/>
      </c>
      <c r="AY417" s="73" t="str">
        <f>IF(OR(P417="",VLOOKUP(P$1,Services!$A$1:$B$19,2,0)="Exclude"),"",IF($D417=1,IF(OR(price_limit="",price_limit="No Limit"),IF(P417="Yes",1,2),IF(SUMIFS(WhatIf!$G:$G,WhatIf!$A:$A,P$1,WhatIf!$B:$B,P417)&lt;=price_limit,IF(P417="Yes",1,2),"")),""))</f>
        <v/>
      </c>
      <c r="AZ417" s="73" t="str">
        <f>IF(OR(Q417="",VLOOKUP(Q$1,Services!$A$1:$B$19,2,0)="Exclude"),"",IF($D417=1,IF(OR(price_limit="",price_limit="No Limit"),IF(Q417="Yes",1,2),IF(SUMIFS(WhatIf!$G:$G,WhatIf!$A:$A,Q$1,WhatIf!$B:$B,Q417)&lt;=price_limit,IF(Q417="Yes",1,2),"")),""))</f>
        <v/>
      </c>
      <c r="BA417" s="73" t="str">
        <f>IF(OR(R417="",VLOOKUP(R$1,Services!$A$1:$B$19,2,0)="Exclude"),"",IF($D417=1,IF(OR(price_limit="",price_limit="No Limit"),IF(R417="Yes",1,2),IF(SUMIFS(WhatIf!$G:$G,WhatIf!$A:$A,R$1,WhatIf!$B:$B,R417)&lt;=price_limit,IF(R417="Yes",1,2),"")),""))</f>
        <v/>
      </c>
      <c r="BB417" s="73" t="str">
        <f>IF(OR(S417="",VLOOKUP(S$1,Services!$A$1:$B$19,2,0)="Exclude"),"",IF($D417=1,IF(OR(price_limit="",price_limit="No Limit"),IF(S417="Yes",1,2),IF(SUMIFS(WhatIf!$G:$G,WhatIf!$A:$A,S$1,WhatIf!$B:$B,S417)&lt;=price_limit,IF(S417="Yes",1,2),"")),""))</f>
        <v/>
      </c>
      <c r="BC417" s="73" t="str">
        <f>IF(OR(T417="",VLOOKUP(T$1,Services!$A$1:$B$19,2,0)="Exclude"),"",IF($D417=1,IF(OR(price_limit="",price_limit="No Limit"),IF(T417="Yes",1,2),IF(SUMIFS(WhatIf!$G:$G,WhatIf!$A:$A,T$1,WhatIf!$B:$B,T417)&lt;=price_limit,IF(T417="Yes",1,2),"")),""))</f>
        <v/>
      </c>
      <c r="BD417" s="73" t="str">
        <f>IF(OR(U417="",VLOOKUP(U$1,Services!$A$1:$B$19,2,0)="Exclude"),"",IF($D417=1,IF(OR(price_limit="",price_limit="No Limit"),IF(U417="Yes",1,2),IF(SUMIFS(WhatIf!$G:$G,WhatIf!$A:$A,U$1,WhatIf!$B:$B,U417)&lt;=price_limit,IF(U417="Yes",1,2),"")),""))</f>
        <v/>
      </c>
      <c r="BE417" s="3">
        <f t="shared" si="28"/>
        <v>0</v>
      </c>
      <c r="BF417" s="3">
        <f t="shared" si="29"/>
        <v>0</v>
      </c>
      <c r="BG417" s="3">
        <f>IF(MID(highlight_pick,1,1)="#",IF(INDEX(Analysis!$C$7:$E$7,1,VALUE(MID(highlight_pick,2,1)))&lt;&gt;"",IF(INDEX($A417:$BI417,1,MATCH(INDEX(Analysis!$C$7:$E$7,1,VALUE(MID(highlight_pick,2,1))),$1:$1,0))="",0,IF(INDEX($A417:$BI417,1,MATCH(INDEX(Analysis!$C$7:$E$7,1,VALUE(MID(highlight_pick,2,1))),$1:$1,0))="Yes",1,IF(ISNUMBER(SEARCH(INDEX($A417:$BI417,1,MATCH(INDEX(Analysis!$C$7:$E$7,1,VALUE(MID(highlight_pick,2,1))),$1:$1,0)),INDEX(Analysis!$C$9:$E$9,1,VALUE(MID(highlight_pick,2,1))))),2,0))),0),0)</f>
        <v>0</v>
      </c>
      <c r="BH417" s="3">
        <f>IF(MID(highlight_pick,1,1)="#",IF(INDEX(Analysis!$C$10:$E$10,1,VALUE(MID(highlight_pick,2,1)))&lt;&gt;"",IF(INDEX($A417:$BI417,1,MATCH(INDEX(Analysis!$C$10:$E$10,1,VALUE(MID(highlight_pick,2,1))),$1:$1,0))="",0,IF(INDEX($A417:$BI417,1,MATCH(INDEX(Analysis!$C$10:$E$10,1,VALUE(MID(highlight_pick,2,1))),$1:$1,0))="Yes",1,IF(ISNUMBER(SEARCH(INDEX($A417:$BI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row>
    <row r="418" spans="1:61" x14ac:dyDescent="0.3">
      <c r="A418" s="19" t="s">
        <v>284</v>
      </c>
      <c r="B418" s="4" t="s">
        <v>247</v>
      </c>
      <c r="C418" s="4" t="s">
        <v>214</v>
      </c>
      <c r="D418" s="3" t="str">
        <f t="shared" ca="1" si="26"/>
        <v/>
      </c>
      <c r="H418" s="5" t="s">
        <v>293</v>
      </c>
      <c r="I418" s="5" t="s">
        <v>293</v>
      </c>
      <c r="J418" s="5" t="s">
        <v>293</v>
      </c>
      <c r="K418" s="5" t="s">
        <v>293</v>
      </c>
      <c r="L418" s="5" t="s">
        <v>293</v>
      </c>
      <c r="M418" s="5" t="s">
        <v>293</v>
      </c>
      <c r="N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7"/>
        <v/>
      </c>
      <c r="AN418" s="73" t="str">
        <f>IF(OR(E418="",VLOOKUP(E$1,Services!$A$1:$B$19,2,0)="Exclude"),"",IF($D418=1,IF(OR(price_limit="",price_limit="No Limit"),IF(E418="Yes",1,2),IF(SUMIFS(WhatIf!$G:$G,WhatIf!$A:$A,E$1,WhatIf!$B:$B,E418)&lt;=price_limit,IF(E418="Yes",1,2),"")),""))</f>
        <v/>
      </c>
      <c r="AO418" s="73" t="str">
        <f>IF(OR(F418="",VLOOKUP(F$1,Services!$A$1:$B$19,2,0)="Exclude"),"",IF($D418=1,IF(OR(price_limit="",price_limit="No Limit"),IF(F418="Yes",1,2),IF(SUMIFS(WhatIf!$G:$G,WhatIf!$A:$A,F$1,WhatIf!$B:$B,F418)&lt;=price_limit,IF(F418="Yes",1,2),"")),""))</f>
        <v/>
      </c>
      <c r="AP418" s="73" t="str">
        <f>IF(OR(G418="",VLOOKUP(G$1,Services!$A$1:$B$19,2,0)="Exclude"),"",IF($D418=1,IF(OR(price_limit="",price_limit="No Limit"),IF(G418="Yes",1,2),IF(SUMIFS(WhatIf!$G:$G,WhatIf!$A:$A,G$1,WhatIf!$B:$B,G418)&lt;=price_limit,IF(G418="Yes",1,2),"")),""))</f>
        <v/>
      </c>
      <c r="AQ418" s="73" t="str">
        <f ca="1">IF(OR(H418="",VLOOKUP(H$1,Services!$A$1:$B$19,2,0)="Exclude"),"",IF($D418=1,IF(OR(price_limit="",price_limit="No Limit"),IF(H418="Yes",1,2),IF(SUMIFS(WhatIf!$G:$G,WhatIf!$A:$A,H$1,WhatIf!$B:$B,H418)&lt;=price_limit,IF(H418="Yes",1,2),"")),""))</f>
        <v/>
      </c>
      <c r="AR418" s="73" t="str">
        <f ca="1">IF(OR(I418="",VLOOKUP(I$1,Services!$A$1:$B$19,2,0)="Exclude"),"",IF($D418=1,IF(OR(price_limit="",price_limit="No Limit"),IF(I418="Yes",1,2),IF(SUMIFS(WhatIf!$G:$G,WhatIf!$A:$A,I$1,WhatIf!$B:$B,I418)&lt;=price_limit,IF(I418="Yes",1,2),"")),""))</f>
        <v/>
      </c>
      <c r="AS418" s="73" t="str">
        <f ca="1">IF(OR(J418="",VLOOKUP(J$1,Services!$A$1:$B$19,2,0)="Exclude"),"",IF($D418=1,IF(OR(price_limit="",price_limit="No Limit"),IF(J418="Yes",1,2),IF(SUMIFS(WhatIf!$G:$G,WhatIf!$A:$A,J$1,WhatIf!$B:$B,J418)&lt;=price_limit,IF(J418="Yes",1,2),"")),""))</f>
        <v/>
      </c>
      <c r="AT418" s="73" t="str">
        <f ca="1">IF(OR(K418="",VLOOKUP(K$1,Services!$A$1:$B$19,2,0)="Exclude"),"",IF($D418=1,IF(OR(price_limit="",price_limit="No Limit"),IF(K418="Yes",1,2),IF(SUMIFS(WhatIf!$G:$G,WhatIf!$A:$A,K$1,WhatIf!$B:$B,K418)&lt;=price_limit,IF(K418="Yes",1,2),"")),""))</f>
        <v/>
      </c>
      <c r="AU418" s="73" t="str">
        <f ca="1">IF(OR(L418="",VLOOKUP(L$1,Services!$A$1:$B$19,2,0)="Exclude"),"",IF($D418=1,IF(OR(price_limit="",price_limit="No Limit"),IF(L418="Yes",1,2),IF(SUMIFS(WhatIf!$G:$G,WhatIf!$A:$A,L$1,WhatIf!$B:$B,L418)&lt;=price_limit,IF(L418="Yes",1,2),"")),""))</f>
        <v/>
      </c>
      <c r="AV418" s="73" t="str">
        <f ca="1">IF(OR(M418="",VLOOKUP(M$1,Services!$A$1:$B$19,2,0)="Exclude"),"",IF($D418=1,IF(OR(price_limit="",price_limit="No Limit"),IF(M418="Yes",1,2),IF(SUMIFS(WhatIf!$G:$G,WhatIf!$A:$A,M$1,WhatIf!$B:$B,M418)&lt;=price_limit,IF(M418="Yes",1,2),"")),""))</f>
        <v/>
      </c>
      <c r="AW418" s="73" t="str">
        <f ca="1">IF(OR(N418="",VLOOKUP(N$1,Services!$A$1:$B$19,2,0)="Exclude"),"",IF($D418=1,IF(OR(price_limit="",price_limit="No Limit"),IF(N418="Yes",1,2),IF(SUMIFS(WhatIf!$G:$G,WhatIf!$A:$A,N$1,WhatIf!$B:$B,N418)&lt;=price_limit,IF(N418="Yes",1,2),"")),""))</f>
        <v/>
      </c>
      <c r="AX418" s="73" t="str">
        <f>IF(OR(O418="",VLOOKUP(O$1,Services!$A$1:$B$19,2,0)="Exclude"),"",IF($D418=1,IF(OR(price_limit="",price_limit="No Limit"),IF(O418="Yes",1,2),IF(SUMIFS(WhatIf!$G:$G,WhatIf!$A:$A,O$1,WhatIf!$B:$B,O418)&lt;=price_limit,IF(O418="Yes",1,2),"")),""))</f>
        <v/>
      </c>
      <c r="AY418" s="73" t="str">
        <f>IF(OR(P418="",VLOOKUP(P$1,Services!$A$1:$B$19,2,0)="Exclude"),"",IF($D418=1,IF(OR(price_limit="",price_limit="No Limit"),IF(P418="Yes",1,2),IF(SUMIFS(WhatIf!$G:$G,WhatIf!$A:$A,P$1,WhatIf!$B:$B,P418)&lt;=price_limit,IF(P418="Yes",1,2),"")),""))</f>
        <v/>
      </c>
      <c r="AZ418" s="73" t="str">
        <f>IF(OR(Q418="",VLOOKUP(Q$1,Services!$A$1:$B$19,2,0)="Exclude"),"",IF($D418=1,IF(OR(price_limit="",price_limit="No Limit"),IF(Q418="Yes",1,2),IF(SUMIFS(WhatIf!$G:$G,WhatIf!$A:$A,Q$1,WhatIf!$B:$B,Q418)&lt;=price_limit,IF(Q418="Yes",1,2),"")),""))</f>
        <v/>
      </c>
      <c r="BA418" s="73" t="str">
        <f>IF(OR(R418="",VLOOKUP(R$1,Services!$A$1:$B$19,2,0)="Exclude"),"",IF($D418=1,IF(OR(price_limit="",price_limit="No Limit"),IF(R418="Yes",1,2),IF(SUMIFS(WhatIf!$G:$G,WhatIf!$A:$A,R$1,WhatIf!$B:$B,R418)&lt;=price_limit,IF(R418="Yes",1,2),"")),""))</f>
        <v/>
      </c>
      <c r="BB418" s="73" t="str">
        <f>IF(OR(S418="",VLOOKUP(S$1,Services!$A$1:$B$19,2,0)="Exclude"),"",IF($D418=1,IF(OR(price_limit="",price_limit="No Limit"),IF(S418="Yes",1,2),IF(SUMIFS(WhatIf!$G:$G,WhatIf!$A:$A,S$1,WhatIf!$B:$B,S418)&lt;=price_limit,IF(S418="Yes",1,2),"")),""))</f>
        <v/>
      </c>
      <c r="BC418" s="73" t="str">
        <f>IF(OR(T418="",VLOOKUP(T$1,Services!$A$1:$B$19,2,0)="Exclude"),"",IF($D418=1,IF(OR(price_limit="",price_limit="No Limit"),IF(T418="Yes",1,2),IF(SUMIFS(WhatIf!$G:$G,WhatIf!$A:$A,T$1,WhatIf!$B:$B,T418)&lt;=price_limit,IF(T418="Yes",1,2),"")),""))</f>
        <v/>
      </c>
      <c r="BD418" s="73" t="str">
        <f>IF(OR(U418="",VLOOKUP(U$1,Services!$A$1:$B$19,2,0)="Exclude"),"",IF($D418=1,IF(OR(price_limit="",price_limit="No Limit"),IF(U418="Yes",1,2),IF(SUMIFS(WhatIf!$G:$G,WhatIf!$A:$A,U$1,WhatIf!$B:$B,U418)&lt;=price_limit,IF(U418="Yes",1,2),"")),""))</f>
        <v/>
      </c>
      <c r="BE418" s="3">
        <f t="shared" si="28"/>
        <v>0</v>
      </c>
      <c r="BF418" s="3">
        <f t="shared" si="29"/>
        <v>0</v>
      </c>
      <c r="BG418" s="3">
        <f>IF(MID(highlight_pick,1,1)="#",IF(INDEX(Analysis!$C$7:$E$7,1,VALUE(MID(highlight_pick,2,1)))&lt;&gt;"",IF(INDEX($A418:$BI418,1,MATCH(INDEX(Analysis!$C$7:$E$7,1,VALUE(MID(highlight_pick,2,1))),$1:$1,0))="",0,IF(INDEX($A418:$BI418,1,MATCH(INDEX(Analysis!$C$7:$E$7,1,VALUE(MID(highlight_pick,2,1))),$1:$1,0))="Yes",1,IF(ISNUMBER(SEARCH(INDEX($A418:$BI418,1,MATCH(INDEX(Analysis!$C$7:$E$7,1,VALUE(MID(highlight_pick,2,1))),$1:$1,0)),INDEX(Analysis!$C$9:$E$9,1,VALUE(MID(highlight_pick,2,1))))),2,0))),0),0)</f>
        <v>0</v>
      </c>
      <c r="BH418" s="3">
        <f>IF(MID(highlight_pick,1,1)="#",IF(INDEX(Analysis!$C$10:$E$10,1,VALUE(MID(highlight_pick,2,1)))&lt;&gt;"",IF(INDEX($A418:$BI418,1,MATCH(INDEX(Analysis!$C$10:$E$10,1,VALUE(MID(highlight_pick,2,1))),$1:$1,0))="",0,IF(INDEX($A418:$BI418,1,MATCH(INDEX(Analysis!$C$10:$E$10,1,VALUE(MID(highlight_pick,2,1))),$1:$1,0))="Yes",1,IF(ISNUMBER(SEARCH(INDEX($A418:$BI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row>
    <row r="419" spans="1:61" ht="24.9" x14ac:dyDescent="0.3">
      <c r="A419" s="19" t="s">
        <v>78</v>
      </c>
      <c r="B419" s="4" t="s">
        <v>247</v>
      </c>
      <c r="C419" s="4" t="s">
        <v>475</v>
      </c>
      <c r="D419" s="3" t="str">
        <f t="shared" ca="1" si="26"/>
        <v/>
      </c>
      <c r="E419" s="5" t="s">
        <v>1</v>
      </c>
      <c r="F419" s="5" t="s">
        <v>529</v>
      </c>
      <c r="G419" s="5" t="s">
        <v>529</v>
      </c>
      <c r="I419" s="5" t="s">
        <v>1</v>
      </c>
      <c r="J419" s="5" t="s">
        <v>1</v>
      </c>
      <c r="K419" s="5" t="s">
        <v>1</v>
      </c>
      <c r="L419" s="5" t="s">
        <v>1</v>
      </c>
      <c r="M419" s="5" t="s">
        <v>1</v>
      </c>
      <c r="O419" s="6"/>
      <c r="P419" s="6"/>
      <c r="Q419" s="6"/>
      <c r="R419" s="6" t="s">
        <v>1</v>
      </c>
      <c r="S419" s="5" t="s">
        <v>1</v>
      </c>
      <c r="U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27"/>
        <v/>
      </c>
      <c r="AN419" s="73" t="str">
        <f ca="1">IF(OR(E419="",VLOOKUP(E$1,Services!$A$1:$B$19,2,0)="Exclude"),"",IF($D419=1,IF(OR(price_limit="",price_limit="No Limit"),IF(E419="Yes",1,2),IF(SUMIFS(WhatIf!$G:$G,WhatIf!$A:$A,E$1,WhatIf!$B:$B,E419)&lt;=price_limit,IF(E419="Yes",1,2),"")),""))</f>
        <v/>
      </c>
      <c r="AO419" s="73" t="str">
        <f ca="1">IF(OR(F419="",VLOOKUP(F$1,Services!$A$1:$B$19,2,0)="Exclude"),"",IF($D419=1,IF(OR(price_limit="",price_limit="No Limit"),IF(F419="Yes",1,2),IF(SUMIFS(WhatIf!$G:$G,WhatIf!$A:$A,F$1,WhatIf!$B:$B,F419)&lt;=price_limit,IF(F419="Yes",1,2),"")),""))</f>
        <v/>
      </c>
      <c r="AP419" s="73" t="str">
        <f ca="1">IF(OR(G419="",VLOOKUP(G$1,Services!$A$1:$B$19,2,0)="Exclude"),"",IF($D419=1,IF(OR(price_limit="",price_limit="No Limit"),IF(G419="Yes",1,2),IF(SUMIFS(WhatIf!$G:$G,WhatIf!$A:$A,G$1,WhatIf!$B:$B,G419)&lt;=price_limit,IF(G419="Yes",1,2),"")),""))</f>
        <v/>
      </c>
      <c r="AQ419" s="73" t="str">
        <f>IF(OR(H419="",VLOOKUP(H$1,Services!$A$1:$B$19,2,0)="Exclude"),"",IF($D419=1,IF(OR(price_limit="",price_limit="No Limit"),IF(H419="Yes",1,2),IF(SUMIFS(WhatIf!$G:$G,WhatIf!$A:$A,H$1,WhatIf!$B:$B,H419)&lt;=price_limit,IF(H419="Yes",1,2),"")),""))</f>
        <v/>
      </c>
      <c r="AR419" s="73" t="str">
        <f ca="1">IF(OR(I419="",VLOOKUP(I$1,Services!$A$1:$B$19,2,0)="Exclude"),"",IF($D419=1,IF(OR(price_limit="",price_limit="No Limit"),IF(I419="Yes",1,2),IF(SUMIFS(WhatIf!$G:$G,WhatIf!$A:$A,I$1,WhatIf!$B:$B,I419)&lt;=price_limit,IF(I419="Yes",1,2),"")),""))</f>
        <v/>
      </c>
      <c r="AS419" s="73" t="str">
        <f ca="1">IF(OR(J419="",VLOOKUP(J$1,Services!$A$1:$B$19,2,0)="Exclude"),"",IF($D419=1,IF(OR(price_limit="",price_limit="No Limit"),IF(J419="Yes",1,2),IF(SUMIFS(WhatIf!$G:$G,WhatIf!$A:$A,J$1,WhatIf!$B:$B,J419)&lt;=price_limit,IF(J419="Yes",1,2),"")),""))</f>
        <v/>
      </c>
      <c r="AT419" s="73" t="str">
        <f ca="1">IF(OR(K419="",VLOOKUP(K$1,Services!$A$1:$B$19,2,0)="Exclude"),"",IF($D419=1,IF(OR(price_limit="",price_limit="No Limit"),IF(K419="Yes",1,2),IF(SUMIFS(WhatIf!$G:$G,WhatIf!$A:$A,K$1,WhatIf!$B:$B,K419)&lt;=price_limit,IF(K419="Yes",1,2),"")),""))</f>
        <v/>
      </c>
      <c r="AU419" s="73" t="str">
        <f ca="1">IF(OR(L419="",VLOOKUP(L$1,Services!$A$1:$B$19,2,0)="Exclude"),"",IF($D419=1,IF(OR(price_limit="",price_limit="No Limit"),IF(L419="Yes",1,2),IF(SUMIFS(WhatIf!$G:$G,WhatIf!$A:$A,L$1,WhatIf!$B:$B,L419)&lt;=price_limit,IF(L419="Yes",1,2),"")),""))</f>
        <v/>
      </c>
      <c r="AV419" s="73" t="str">
        <f ca="1">IF(OR(M419="",VLOOKUP(M$1,Services!$A$1:$B$19,2,0)="Exclude"),"",IF($D419=1,IF(OR(price_limit="",price_limit="No Limit"),IF(M419="Yes",1,2),IF(SUMIFS(WhatIf!$G:$G,WhatIf!$A:$A,M$1,WhatIf!$B:$B,M419)&lt;=price_limit,IF(M419="Yes",1,2),"")),""))</f>
        <v/>
      </c>
      <c r="AW419" s="73" t="str">
        <f>IF(OR(N419="",VLOOKUP(N$1,Services!$A$1:$B$19,2,0)="Exclude"),"",IF($D419=1,IF(OR(price_limit="",price_limit="No Limit"),IF(N419="Yes",1,2),IF(SUMIFS(WhatIf!$G:$G,WhatIf!$A:$A,N$1,WhatIf!$B:$B,N419)&lt;=price_limit,IF(N419="Yes",1,2),"")),""))</f>
        <v/>
      </c>
      <c r="AX419" s="73" t="str">
        <f>IF(OR(O419="",VLOOKUP(O$1,Services!$A$1:$B$19,2,0)="Exclude"),"",IF($D419=1,IF(OR(price_limit="",price_limit="No Limit"),IF(O419="Yes",1,2),IF(SUMIFS(WhatIf!$G:$G,WhatIf!$A:$A,O$1,WhatIf!$B:$B,O419)&lt;=price_limit,IF(O419="Yes",1,2),"")),""))</f>
        <v/>
      </c>
      <c r="AY419" s="73" t="str">
        <f>IF(OR(P419="",VLOOKUP(P$1,Services!$A$1:$B$19,2,0)="Exclude"),"",IF($D419=1,IF(OR(price_limit="",price_limit="No Limit"),IF(P419="Yes",1,2),IF(SUMIFS(WhatIf!$G:$G,WhatIf!$A:$A,P$1,WhatIf!$B:$B,P419)&lt;=price_limit,IF(P419="Yes",1,2),"")),""))</f>
        <v/>
      </c>
      <c r="AZ419" s="73" t="str">
        <f>IF(OR(Q419="",VLOOKUP(Q$1,Services!$A$1:$B$19,2,0)="Exclude"),"",IF($D419=1,IF(OR(price_limit="",price_limit="No Limit"),IF(Q419="Yes",1,2),IF(SUMIFS(WhatIf!$G:$G,WhatIf!$A:$A,Q$1,WhatIf!$B:$B,Q419)&lt;=price_limit,IF(Q419="Yes",1,2),"")),""))</f>
        <v/>
      </c>
      <c r="BA419" s="73" t="str">
        <f ca="1">IF(OR(R419="",VLOOKUP(R$1,Services!$A$1:$B$19,2,0)="Exclude"),"",IF($D419=1,IF(OR(price_limit="",price_limit="No Limit"),IF(R419="Yes",1,2),IF(SUMIFS(WhatIf!$G:$G,WhatIf!$A:$A,R$1,WhatIf!$B:$B,R419)&lt;=price_limit,IF(R419="Yes",1,2),"")),""))</f>
        <v/>
      </c>
      <c r="BB419" s="73" t="str">
        <f ca="1">IF(OR(S419="",VLOOKUP(S$1,Services!$A$1:$B$19,2,0)="Exclude"),"",IF($D419=1,IF(OR(price_limit="",price_limit="No Limit"),IF(S419="Yes",1,2),IF(SUMIFS(WhatIf!$G:$G,WhatIf!$A:$A,S$1,WhatIf!$B:$B,S419)&lt;=price_limit,IF(S419="Yes",1,2),"")),""))</f>
        <v/>
      </c>
      <c r="BC419" s="73" t="str">
        <f>IF(OR(T419="",VLOOKUP(T$1,Services!$A$1:$B$19,2,0)="Exclude"),"",IF($D419=1,IF(OR(price_limit="",price_limit="No Limit"),IF(T419="Yes",1,2),IF(SUMIFS(WhatIf!$G:$G,WhatIf!$A:$A,T$1,WhatIf!$B:$B,T419)&lt;=price_limit,IF(T419="Yes",1,2),"")),""))</f>
        <v/>
      </c>
      <c r="BD419" s="73" t="str">
        <f ca="1">IF(OR(U419="",VLOOKUP(U$1,Services!$A$1:$B$19,2,0)="Exclude"),"",IF($D419=1,IF(OR(price_limit="",price_limit="No Limit"),IF(U419="Yes",1,2),IF(SUMIFS(WhatIf!$G:$G,WhatIf!$A:$A,U$1,WhatIf!$B:$B,U419)&lt;=price_limit,IF(U419="Yes",1,2),"")),""))</f>
        <v/>
      </c>
      <c r="BE419" s="3">
        <f t="shared" si="28"/>
        <v>0</v>
      </c>
      <c r="BF419" s="3">
        <f t="shared" si="29"/>
        <v>0</v>
      </c>
      <c r="BG419" s="3">
        <f>IF(MID(highlight_pick,1,1)="#",IF(INDEX(Analysis!$C$7:$E$7,1,VALUE(MID(highlight_pick,2,1)))&lt;&gt;"",IF(INDEX($A419:$BI419,1,MATCH(INDEX(Analysis!$C$7:$E$7,1,VALUE(MID(highlight_pick,2,1))),$1:$1,0))="",0,IF(INDEX($A419:$BI419,1,MATCH(INDEX(Analysis!$C$7:$E$7,1,VALUE(MID(highlight_pick,2,1))),$1:$1,0))="Yes",1,IF(ISNUMBER(SEARCH(INDEX($A419:$BI419,1,MATCH(INDEX(Analysis!$C$7:$E$7,1,VALUE(MID(highlight_pick,2,1))),$1:$1,0)),INDEX(Analysis!$C$9:$E$9,1,VALUE(MID(highlight_pick,2,1))))),2,0))),0),0)</f>
        <v>0</v>
      </c>
      <c r="BH419" s="3">
        <f>IF(MID(highlight_pick,1,1)="#",IF(INDEX(Analysis!$C$10:$E$10,1,VALUE(MID(highlight_pick,2,1)))&lt;&gt;"",IF(INDEX($A419:$BI419,1,MATCH(INDEX(Analysis!$C$10:$E$10,1,VALUE(MID(highlight_pick,2,1))),$1:$1,0))="",0,IF(INDEX($A419:$BI419,1,MATCH(INDEX(Analysis!$C$10:$E$10,1,VALUE(MID(highlight_pick,2,1))),$1:$1,0))="Yes",1,IF(ISNUMBER(SEARCH(INDEX($A419:$BI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row>
    <row r="420" spans="1:61" x14ac:dyDescent="0.3">
      <c r="A420" s="19" t="s">
        <v>719</v>
      </c>
      <c r="C420" s="4" t="s">
        <v>205</v>
      </c>
      <c r="D420" s="3" t="str">
        <f t="shared" ca="1" si="26"/>
        <v/>
      </c>
      <c r="K420" s="5" t="s">
        <v>1</v>
      </c>
      <c r="L420" s="5" t="s">
        <v>1</v>
      </c>
      <c r="M420" s="5" t="s">
        <v>1</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27"/>
        <v/>
      </c>
      <c r="AN420" s="73" t="str">
        <f>IF(OR(E420="",VLOOKUP(E$1,Services!$A$1:$B$19,2,0)="Exclude"),"",IF($D420=1,IF(OR(price_limit="",price_limit="No Limit"),IF(E420="Yes",1,2),IF(SUMIFS(WhatIf!$G:$G,WhatIf!$A:$A,E$1,WhatIf!$B:$B,E420)&lt;=price_limit,IF(E420="Yes",1,2),"")),""))</f>
        <v/>
      </c>
      <c r="AO420" s="73" t="str">
        <f>IF(OR(F420="",VLOOKUP(F$1,Services!$A$1:$B$19,2,0)="Exclude"),"",IF($D420=1,IF(OR(price_limit="",price_limit="No Limit"),IF(F420="Yes",1,2),IF(SUMIFS(WhatIf!$G:$G,WhatIf!$A:$A,F$1,WhatIf!$B:$B,F420)&lt;=price_limit,IF(F420="Yes",1,2),"")),""))</f>
        <v/>
      </c>
      <c r="AP420" s="73" t="str">
        <f>IF(OR(G420="",VLOOKUP(G$1,Services!$A$1:$B$19,2,0)="Exclude"),"",IF($D420=1,IF(OR(price_limit="",price_limit="No Limit"),IF(G420="Yes",1,2),IF(SUMIFS(WhatIf!$G:$G,WhatIf!$A:$A,G$1,WhatIf!$B:$B,G420)&lt;=price_limit,IF(G420="Yes",1,2),"")),""))</f>
        <v/>
      </c>
      <c r="AQ420" s="73" t="str">
        <f>IF(OR(H420="",VLOOKUP(H$1,Services!$A$1:$B$19,2,0)="Exclude"),"",IF($D420=1,IF(OR(price_limit="",price_limit="No Limit"),IF(H420="Yes",1,2),IF(SUMIFS(WhatIf!$G:$G,WhatIf!$A:$A,H$1,WhatIf!$B:$B,H420)&lt;=price_limit,IF(H420="Yes",1,2),"")),""))</f>
        <v/>
      </c>
      <c r="AR420" s="73" t="str">
        <f>IF(OR(I420="",VLOOKUP(I$1,Services!$A$1:$B$19,2,0)="Exclude"),"",IF($D420=1,IF(OR(price_limit="",price_limit="No Limit"),IF(I420="Yes",1,2),IF(SUMIFS(WhatIf!$G:$G,WhatIf!$A:$A,I$1,WhatIf!$B:$B,I420)&lt;=price_limit,IF(I420="Yes",1,2),"")),""))</f>
        <v/>
      </c>
      <c r="AS420" s="73" t="str">
        <f>IF(OR(J420="",VLOOKUP(J$1,Services!$A$1:$B$19,2,0)="Exclude"),"",IF($D420=1,IF(OR(price_limit="",price_limit="No Limit"),IF(J420="Yes",1,2),IF(SUMIFS(WhatIf!$G:$G,WhatIf!$A:$A,J$1,WhatIf!$B:$B,J420)&lt;=price_limit,IF(J420="Yes",1,2),"")),""))</f>
        <v/>
      </c>
      <c r="AT420" s="73" t="str">
        <f ca="1">IF(OR(K420="",VLOOKUP(K$1,Services!$A$1:$B$19,2,0)="Exclude"),"",IF($D420=1,IF(OR(price_limit="",price_limit="No Limit"),IF(K420="Yes",1,2),IF(SUMIFS(WhatIf!$G:$G,WhatIf!$A:$A,K$1,WhatIf!$B:$B,K420)&lt;=price_limit,IF(K420="Yes",1,2),"")),""))</f>
        <v/>
      </c>
      <c r="AU420" s="73" t="str">
        <f ca="1">IF(OR(L420="",VLOOKUP(L$1,Services!$A$1:$B$19,2,0)="Exclude"),"",IF($D420=1,IF(OR(price_limit="",price_limit="No Limit"),IF(L420="Yes",1,2),IF(SUMIFS(WhatIf!$G:$G,WhatIf!$A:$A,L$1,WhatIf!$B:$B,L420)&lt;=price_limit,IF(L420="Yes",1,2),"")),""))</f>
        <v/>
      </c>
      <c r="AV420" s="73" t="str">
        <f ca="1">IF(OR(M420="",VLOOKUP(M$1,Services!$A$1:$B$19,2,0)="Exclude"),"",IF($D420=1,IF(OR(price_limit="",price_limit="No Limit"),IF(M420="Yes",1,2),IF(SUMIFS(WhatIf!$G:$G,WhatIf!$A:$A,M$1,WhatIf!$B:$B,M420)&lt;=price_limit,IF(M420="Yes",1,2),"")),""))</f>
        <v/>
      </c>
      <c r="AW420" s="73" t="str">
        <f>IF(OR(N420="",VLOOKUP(N$1,Services!$A$1:$B$19,2,0)="Exclude"),"",IF($D420=1,IF(OR(price_limit="",price_limit="No Limit"),IF(N420="Yes",1,2),IF(SUMIFS(WhatIf!$G:$G,WhatIf!$A:$A,N$1,WhatIf!$B:$B,N420)&lt;=price_limit,IF(N420="Yes",1,2),"")),""))</f>
        <v/>
      </c>
      <c r="AX420" s="73" t="str">
        <f>IF(OR(O420="",VLOOKUP(O$1,Services!$A$1:$B$19,2,0)="Exclude"),"",IF($D420=1,IF(OR(price_limit="",price_limit="No Limit"),IF(O420="Yes",1,2),IF(SUMIFS(WhatIf!$G:$G,WhatIf!$A:$A,O$1,WhatIf!$B:$B,O420)&lt;=price_limit,IF(O420="Yes",1,2),"")),""))</f>
        <v/>
      </c>
      <c r="AY420" s="73" t="str">
        <f>IF(OR(P420="",VLOOKUP(P$1,Services!$A$1:$B$19,2,0)="Exclude"),"",IF($D420=1,IF(OR(price_limit="",price_limit="No Limit"),IF(P420="Yes",1,2),IF(SUMIFS(WhatIf!$G:$G,WhatIf!$A:$A,P$1,WhatIf!$B:$B,P420)&lt;=price_limit,IF(P420="Yes",1,2),"")),""))</f>
        <v/>
      </c>
      <c r="AZ420" s="73" t="str">
        <f>IF(OR(Q420="",VLOOKUP(Q$1,Services!$A$1:$B$19,2,0)="Exclude"),"",IF($D420=1,IF(OR(price_limit="",price_limit="No Limit"),IF(Q420="Yes",1,2),IF(SUMIFS(WhatIf!$G:$G,WhatIf!$A:$A,Q$1,WhatIf!$B:$B,Q420)&lt;=price_limit,IF(Q420="Yes",1,2),"")),""))</f>
        <v/>
      </c>
      <c r="BA420" s="73" t="str">
        <f>IF(OR(R420="",VLOOKUP(R$1,Services!$A$1:$B$19,2,0)="Exclude"),"",IF($D420=1,IF(OR(price_limit="",price_limit="No Limit"),IF(R420="Yes",1,2),IF(SUMIFS(WhatIf!$G:$G,WhatIf!$A:$A,R$1,WhatIf!$B:$B,R420)&lt;=price_limit,IF(R420="Yes",1,2),"")),""))</f>
        <v/>
      </c>
      <c r="BB420" s="73" t="str">
        <f>IF(OR(S420="",VLOOKUP(S$1,Services!$A$1:$B$19,2,0)="Exclude"),"",IF($D420=1,IF(OR(price_limit="",price_limit="No Limit"),IF(S420="Yes",1,2),IF(SUMIFS(WhatIf!$G:$G,WhatIf!$A:$A,S$1,WhatIf!$B:$B,S420)&lt;=price_limit,IF(S420="Yes",1,2),"")),""))</f>
        <v/>
      </c>
      <c r="BC420" s="73" t="str">
        <f>IF(OR(T420="",VLOOKUP(T$1,Services!$A$1:$B$19,2,0)="Exclude"),"",IF($D420=1,IF(OR(price_limit="",price_limit="No Limit"),IF(T420="Yes",1,2),IF(SUMIFS(WhatIf!$G:$G,WhatIf!$A:$A,T$1,WhatIf!$B:$B,T420)&lt;=price_limit,IF(T420="Yes",1,2),"")),""))</f>
        <v/>
      </c>
      <c r="BD420" s="73" t="str">
        <f>IF(OR(U420="",VLOOKUP(U$1,Services!$A$1:$B$19,2,0)="Exclude"),"",IF($D420=1,IF(OR(price_limit="",price_limit="No Limit"),IF(U420="Yes",1,2),IF(SUMIFS(WhatIf!$G:$G,WhatIf!$A:$A,U$1,WhatIf!$B:$B,U420)&lt;=price_limit,IF(U420="Yes",1,2),"")),""))</f>
        <v/>
      </c>
      <c r="BE420" s="3">
        <f t="shared" si="28"/>
        <v>0</v>
      </c>
      <c r="BF420" s="3">
        <f t="shared" si="29"/>
        <v>0</v>
      </c>
      <c r="BG420" s="3">
        <f>IF(MID(highlight_pick,1,1)="#",IF(INDEX(Analysis!$C$7:$E$7,1,VALUE(MID(highlight_pick,2,1)))&lt;&gt;"",IF(INDEX($A420:$BI420,1,MATCH(INDEX(Analysis!$C$7:$E$7,1,VALUE(MID(highlight_pick,2,1))),$1:$1,0))="",0,IF(INDEX($A420:$BI420,1,MATCH(INDEX(Analysis!$C$7:$E$7,1,VALUE(MID(highlight_pick,2,1))),$1:$1,0))="Yes",1,IF(ISNUMBER(SEARCH(INDEX($A420:$BI420,1,MATCH(INDEX(Analysis!$C$7:$E$7,1,VALUE(MID(highlight_pick,2,1))),$1:$1,0)),INDEX(Analysis!$C$9:$E$9,1,VALUE(MID(highlight_pick,2,1))))),2,0))),0),0)</f>
        <v>0</v>
      </c>
      <c r="BH420" s="3">
        <f>IF(MID(highlight_pick,1,1)="#",IF(INDEX(Analysis!$C$10:$E$10,1,VALUE(MID(highlight_pick,2,1)))&lt;&gt;"",IF(INDEX($A420:$BI420,1,MATCH(INDEX(Analysis!$C$10:$E$10,1,VALUE(MID(highlight_pick,2,1))),$1:$1,0))="",0,IF(INDEX($A420:$BI420,1,MATCH(INDEX(Analysis!$C$10:$E$10,1,VALUE(MID(highlight_pick,2,1))),$1:$1,0))="Yes",1,IF(ISNUMBER(SEARCH(INDEX($A420:$BI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row>
    <row r="421" spans="1:61" x14ac:dyDescent="0.3">
      <c r="A421" s="19" t="s">
        <v>596</v>
      </c>
      <c r="C421" s="4" t="s">
        <v>482</v>
      </c>
      <c r="D421" s="3" t="str">
        <f t="shared" ca="1" si="26"/>
        <v/>
      </c>
      <c r="F421" s="5" t="s">
        <v>553</v>
      </c>
      <c r="G421" s="5" t="s">
        <v>553</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27"/>
        <v/>
      </c>
      <c r="AN421" s="73" t="str">
        <f>IF(OR(E421="",VLOOKUP(E$1,Services!$A$1:$B$19,2,0)="Exclude"),"",IF($D421=1,IF(OR(price_limit="",price_limit="No Limit"),IF(E421="Yes",1,2),IF(SUMIFS(WhatIf!$G:$G,WhatIf!$A:$A,E$1,WhatIf!$B:$B,E421)&lt;=price_limit,IF(E421="Yes",1,2),"")),""))</f>
        <v/>
      </c>
      <c r="AO421" s="73" t="str">
        <f ca="1">IF(OR(F421="",VLOOKUP(F$1,Services!$A$1:$B$19,2,0)="Exclude"),"",IF($D421=1,IF(OR(price_limit="",price_limit="No Limit"),IF(F421="Yes",1,2),IF(SUMIFS(WhatIf!$G:$G,WhatIf!$A:$A,F$1,WhatIf!$B:$B,F421)&lt;=price_limit,IF(F421="Yes",1,2),"")),""))</f>
        <v/>
      </c>
      <c r="AP421" s="73" t="str">
        <f ca="1">IF(OR(G421="",VLOOKUP(G$1,Services!$A$1:$B$19,2,0)="Exclude"),"",IF($D421=1,IF(OR(price_limit="",price_limit="No Limit"),IF(G421="Yes",1,2),IF(SUMIFS(WhatIf!$G:$G,WhatIf!$A:$A,G$1,WhatIf!$B:$B,G421)&lt;=price_limit,IF(G421="Yes",1,2),"")),""))</f>
        <v/>
      </c>
      <c r="AQ421" s="73" t="str">
        <f>IF(OR(H421="",VLOOKUP(H$1,Services!$A$1:$B$19,2,0)="Exclude"),"",IF($D421=1,IF(OR(price_limit="",price_limit="No Limit"),IF(H421="Yes",1,2),IF(SUMIFS(WhatIf!$G:$G,WhatIf!$A:$A,H$1,WhatIf!$B:$B,H421)&lt;=price_limit,IF(H421="Yes",1,2),"")),""))</f>
        <v/>
      </c>
      <c r="AR421" s="73" t="str">
        <f>IF(OR(I421="",VLOOKUP(I$1,Services!$A$1:$B$19,2,0)="Exclude"),"",IF($D421=1,IF(OR(price_limit="",price_limit="No Limit"),IF(I421="Yes",1,2),IF(SUMIFS(WhatIf!$G:$G,WhatIf!$A:$A,I$1,WhatIf!$B:$B,I421)&lt;=price_limit,IF(I421="Yes",1,2),"")),""))</f>
        <v/>
      </c>
      <c r="AS421" s="73" t="str">
        <f>IF(OR(J421="",VLOOKUP(J$1,Services!$A$1:$B$19,2,0)="Exclude"),"",IF($D421=1,IF(OR(price_limit="",price_limit="No Limit"),IF(J421="Yes",1,2),IF(SUMIFS(WhatIf!$G:$G,WhatIf!$A:$A,J$1,WhatIf!$B:$B,J421)&lt;=price_limit,IF(J421="Yes",1,2),"")),""))</f>
        <v/>
      </c>
      <c r="AT421" s="73" t="str">
        <f>IF(OR(K421="",VLOOKUP(K$1,Services!$A$1:$B$19,2,0)="Exclude"),"",IF($D421=1,IF(OR(price_limit="",price_limit="No Limit"),IF(K421="Yes",1,2),IF(SUMIFS(WhatIf!$G:$G,WhatIf!$A:$A,K$1,WhatIf!$B:$B,K421)&lt;=price_limit,IF(K421="Yes",1,2),"")),""))</f>
        <v/>
      </c>
      <c r="AU421" s="73" t="str">
        <f>IF(OR(L421="",VLOOKUP(L$1,Services!$A$1:$B$19,2,0)="Exclude"),"",IF($D421=1,IF(OR(price_limit="",price_limit="No Limit"),IF(L421="Yes",1,2),IF(SUMIFS(WhatIf!$G:$G,WhatIf!$A:$A,L$1,WhatIf!$B:$B,L421)&lt;=price_limit,IF(L421="Yes",1,2),"")),""))</f>
        <v/>
      </c>
      <c r="AV421" s="73" t="str">
        <f>IF(OR(M421="",VLOOKUP(M$1,Services!$A$1:$B$19,2,0)="Exclude"),"",IF($D421=1,IF(OR(price_limit="",price_limit="No Limit"),IF(M421="Yes",1,2),IF(SUMIFS(WhatIf!$G:$G,WhatIf!$A:$A,M$1,WhatIf!$B:$B,M421)&lt;=price_limit,IF(M421="Yes",1,2),"")),""))</f>
        <v/>
      </c>
      <c r="AW421" s="73" t="str">
        <f>IF(OR(N421="",VLOOKUP(N$1,Services!$A$1:$B$19,2,0)="Exclude"),"",IF($D421=1,IF(OR(price_limit="",price_limit="No Limit"),IF(N421="Yes",1,2),IF(SUMIFS(WhatIf!$G:$G,WhatIf!$A:$A,N$1,WhatIf!$B:$B,N421)&lt;=price_limit,IF(N421="Yes",1,2),"")),""))</f>
        <v/>
      </c>
      <c r="AX421" s="73" t="str">
        <f>IF(OR(O421="",VLOOKUP(O$1,Services!$A$1:$B$19,2,0)="Exclude"),"",IF($D421=1,IF(OR(price_limit="",price_limit="No Limit"),IF(O421="Yes",1,2),IF(SUMIFS(WhatIf!$G:$G,WhatIf!$A:$A,O$1,WhatIf!$B:$B,O421)&lt;=price_limit,IF(O421="Yes",1,2),"")),""))</f>
        <v/>
      </c>
      <c r="AY421" s="73" t="str">
        <f>IF(OR(P421="",VLOOKUP(P$1,Services!$A$1:$B$19,2,0)="Exclude"),"",IF($D421=1,IF(OR(price_limit="",price_limit="No Limit"),IF(P421="Yes",1,2),IF(SUMIFS(WhatIf!$G:$G,WhatIf!$A:$A,P$1,WhatIf!$B:$B,P421)&lt;=price_limit,IF(P421="Yes",1,2),"")),""))</f>
        <v/>
      </c>
      <c r="AZ421" s="73" t="str">
        <f>IF(OR(Q421="",VLOOKUP(Q$1,Services!$A$1:$B$19,2,0)="Exclude"),"",IF($D421=1,IF(OR(price_limit="",price_limit="No Limit"),IF(Q421="Yes",1,2),IF(SUMIFS(WhatIf!$G:$G,WhatIf!$A:$A,Q$1,WhatIf!$B:$B,Q421)&lt;=price_limit,IF(Q421="Yes",1,2),"")),""))</f>
        <v/>
      </c>
      <c r="BA421" s="73" t="str">
        <f>IF(OR(R421="",VLOOKUP(R$1,Services!$A$1:$B$19,2,0)="Exclude"),"",IF($D421=1,IF(OR(price_limit="",price_limit="No Limit"),IF(R421="Yes",1,2),IF(SUMIFS(WhatIf!$G:$G,WhatIf!$A:$A,R$1,WhatIf!$B:$B,R421)&lt;=price_limit,IF(R421="Yes",1,2),"")),""))</f>
        <v/>
      </c>
      <c r="BB421" s="73" t="str">
        <f>IF(OR(S421="",VLOOKUP(S$1,Services!$A$1:$B$19,2,0)="Exclude"),"",IF($D421=1,IF(OR(price_limit="",price_limit="No Limit"),IF(S421="Yes",1,2),IF(SUMIFS(WhatIf!$G:$G,WhatIf!$A:$A,S$1,WhatIf!$B:$B,S421)&lt;=price_limit,IF(S421="Yes",1,2),"")),""))</f>
        <v/>
      </c>
      <c r="BC421" s="73" t="str">
        <f>IF(OR(T421="",VLOOKUP(T$1,Services!$A$1:$B$19,2,0)="Exclude"),"",IF($D421=1,IF(OR(price_limit="",price_limit="No Limit"),IF(T421="Yes",1,2),IF(SUMIFS(WhatIf!$G:$G,WhatIf!$A:$A,T$1,WhatIf!$B:$B,T421)&lt;=price_limit,IF(T421="Yes",1,2),"")),""))</f>
        <v/>
      </c>
      <c r="BD421" s="73" t="str">
        <f>IF(OR(U421="",VLOOKUP(U$1,Services!$A$1:$B$19,2,0)="Exclude"),"",IF($D421=1,IF(OR(price_limit="",price_limit="No Limit"),IF(U421="Yes",1,2),IF(SUMIFS(WhatIf!$G:$G,WhatIf!$A:$A,U$1,WhatIf!$B:$B,U421)&lt;=price_limit,IF(U421="Yes",1,2),"")),""))</f>
        <v/>
      </c>
      <c r="BE421" s="3">
        <f t="shared" si="28"/>
        <v>0</v>
      </c>
      <c r="BF421" s="3">
        <f t="shared" si="29"/>
        <v>0</v>
      </c>
      <c r="BG421" s="3">
        <f>IF(MID(highlight_pick,1,1)="#",IF(INDEX(Analysis!$C$7:$E$7,1,VALUE(MID(highlight_pick,2,1)))&lt;&gt;"",IF(INDEX($A421:$BI421,1,MATCH(INDEX(Analysis!$C$7:$E$7,1,VALUE(MID(highlight_pick,2,1))),$1:$1,0))="",0,IF(INDEX($A421:$BI421,1,MATCH(INDEX(Analysis!$C$7:$E$7,1,VALUE(MID(highlight_pick,2,1))),$1:$1,0))="Yes",1,IF(ISNUMBER(SEARCH(INDEX($A421:$BI421,1,MATCH(INDEX(Analysis!$C$7:$E$7,1,VALUE(MID(highlight_pick,2,1))),$1:$1,0)),INDEX(Analysis!$C$9:$E$9,1,VALUE(MID(highlight_pick,2,1))))),2,0))),0),0)</f>
        <v>0</v>
      </c>
      <c r="BH421" s="3">
        <f>IF(MID(highlight_pick,1,1)="#",IF(INDEX(Analysis!$C$10:$E$10,1,VALUE(MID(highlight_pick,2,1)))&lt;&gt;"",IF(INDEX($A421:$BI421,1,MATCH(INDEX(Analysis!$C$10:$E$10,1,VALUE(MID(highlight_pick,2,1))),$1:$1,0))="",0,IF(INDEX($A421:$BI421,1,MATCH(INDEX(Analysis!$C$10:$E$10,1,VALUE(MID(highlight_pick,2,1))),$1:$1,0))="Yes",1,IF(ISNUMBER(SEARCH(INDEX($A421:$BI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row>
    <row r="422" spans="1:61" ht="24.9" customHeight="1" x14ac:dyDescent="0.3">
      <c r="A422" s="19" t="s">
        <v>612</v>
      </c>
      <c r="C422" s="4" t="s">
        <v>482</v>
      </c>
      <c r="D422" s="3" t="str">
        <f t="shared" ca="1" si="26"/>
        <v/>
      </c>
      <c r="F422" s="5" t="s">
        <v>560</v>
      </c>
      <c r="G422" s="5" t="s">
        <v>560</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27"/>
        <v/>
      </c>
      <c r="AN422" s="73" t="str">
        <f>IF(OR(E422="",VLOOKUP(E$1,Services!$A$1:$B$19,2,0)="Exclude"),"",IF($D422=1,IF(OR(price_limit="",price_limit="No Limit"),IF(E422="Yes",1,2),IF(SUMIFS(WhatIf!$G:$G,WhatIf!$A:$A,E$1,WhatIf!$B:$B,E422)&lt;=price_limit,IF(E422="Yes",1,2),"")),""))</f>
        <v/>
      </c>
      <c r="AO422" s="73" t="str">
        <f ca="1">IF(OR(F422="",VLOOKUP(F$1,Services!$A$1:$B$19,2,0)="Exclude"),"",IF($D422=1,IF(OR(price_limit="",price_limit="No Limit"),IF(F422="Yes",1,2),IF(SUMIFS(WhatIf!$G:$G,WhatIf!$A:$A,F$1,WhatIf!$B:$B,F422)&lt;=price_limit,IF(F422="Yes",1,2),"")),""))</f>
        <v/>
      </c>
      <c r="AP422" s="73" t="str">
        <f ca="1">IF(OR(G422="",VLOOKUP(G$1,Services!$A$1:$B$19,2,0)="Exclude"),"",IF($D422=1,IF(OR(price_limit="",price_limit="No Limit"),IF(G422="Yes",1,2),IF(SUMIFS(WhatIf!$G:$G,WhatIf!$A:$A,G$1,WhatIf!$B:$B,G422)&lt;=price_limit,IF(G422="Yes",1,2),"")),""))</f>
        <v/>
      </c>
      <c r="AQ422" s="73" t="str">
        <f>IF(OR(H422="",VLOOKUP(H$1,Services!$A$1:$B$19,2,0)="Exclude"),"",IF($D422=1,IF(OR(price_limit="",price_limit="No Limit"),IF(H422="Yes",1,2),IF(SUMIFS(WhatIf!$G:$G,WhatIf!$A:$A,H$1,WhatIf!$B:$B,H422)&lt;=price_limit,IF(H422="Yes",1,2),"")),""))</f>
        <v/>
      </c>
      <c r="AR422" s="73" t="str">
        <f>IF(OR(I422="",VLOOKUP(I$1,Services!$A$1:$B$19,2,0)="Exclude"),"",IF($D422=1,IF(OR(price_limit="",price_limit="No Limit"),IF(I422="Yes",1,2),IF(SUMIFS(WhatIf!$G:$G,WhatIf!$A:$A,I$1,WhatIf!$B:$B,I422)&lt;=price_limit,IF(I422="Yes",1,2),"")),""))</f>
        <v/>
      </c>
      <c r="AS422" s="73" t="str">
        <f>IF(OR(J422="",VLOOKUP(J$1,Services!$A$1:$B$19,2,0)="Exclude"),"",IF($D422=1,IF(OR(price_limit="",price_limit="No Limit"),IF(J422="Yes",1,2),IF(SUMIFS(WhatIf!$G:$G,WhatIf!$A:$A,J$1,WhatIf!$B:$B,J422)&lt;=price_limit,IF(J422="Yes",1,2),"")),""))</f>
        <v/>
      </c>
      <c r="AT422" s="73" t="str">
        <f>IF(OR(K422="",VLOOKUP(K$1,Services!$A$1:$B$19,2,0)="Exclude"),"",IF($D422=1,IF(OR(price_limit="",price_limit="No Limit"),IF(K422="Yes",1,2),IF(SUMIFS(WhatIf!$G:$G,WhatIf!$A:$A,K$1,WhatIf!$B:$B,K422)&lt;=price_limit,IF(K422="Yes",1,2),"")),""))</f>
        <v/>
      </c>
      <c r="AU422" s="73" t="str">
        <f>IF(OR(L422="",VLOOKUP(L$1,Services!$A$1:$B$19,2,0)="Exclude"),"",IF($D422=1,IF(OR(price_limit="",price_limit="No Limit"),IF(L422="Yes",1,2),IF(SUMIFS(WhatIf!$G:$G,WhatIf!$A:$A,L$1,WhatIf!$B:$B,L422)&lt;=price_limit,IF(L422="Yes",1,2),"")),""))</f>
        <v/>
      </c>
      <c r="AV422" s="73" t="str">
        <f>IF(OR(M422="",VLOOKUP(M$1,Services!$A$1:$B$19,2,0)="Exclude"),"",IF($D422=1,IF(OR(price_limit="",price_limit="No Limit"),IF(M422="Yes",1,2),IF(SUMIFS(WhatIf!$G:$G,WhatIf!$A:$A,M$1,WhatIf!$B:$B,M422)&lt;=price_limit,IF(M422="Yes",1,2),"")),""))</f>
        <v/>
      </c>
      <c r="AW422" s="73" t="str">
        <f>IF(OR(N422="",VLOOKUP(N$1,Services!$A$1:$B$19,2,0)="Exclude"),"",IF($D422=1,IF(OR(price_limit="",price_limit="No Limit"),IF(N422="Yes",1,2),IF(SUMIFS(WhatIf!$G:$G,WhatIf!$A:$A,N$1,WhatIf!$B:$B,N422)&lt;=price_limit,IF(N422="Yes",1,2),"")),""))</f>
        <v/>
      </c>
      <c r="AX422" s="73" t="str">
        <f>IF(OR(O422="",VLOOKUP(O$1,Services!$A$1:$B$19,2,0)="Exclude"),"",IF($D422=1,IF(OR(price_limit="",price_limit="No Limit"),IF(O422="Yes",1,2),IF(SUMIFS(WhatIf!$G:$G,WhatIf!$A:$A,O$1,WhatIf!$B:$B,O422)&lt;=price_limit,IF(O422="Yes",1,2),"")),""))</f>
        <v/>
      </c>
      <c r="AY422" s="73" t="str">
        <f>IF(OR(P422="",VLOOKUP(P$1,Services!$A$1:$B$19,2,0)="Exclude"),"",IF($D422=1,IF(OR(price_limit="",price_limit="No Limit"),IF(P422="Yes",1,2),IF(SUMIFS(WhatIf!$G:$G,WhatIf!$A:$A,P$1,WhatIf!$B:$B,P422)&lt;=price_limit,IF(P422="Yes",1,2),"")),""))</f>
        <v/>
      </c>
      <c r="AZ422" s="73" t="str">
        <f>IF(OR(Q422="",VLOOKUP(Q$1,Services!$A$1:$B$19,2,0)="Exclude"),"",IF($D422=1,IF(OR(price_limit="",price_limit="No Limit"),IF(Q422="Yes",1,2),IF(SUMIFS(WhatIf!$G:$G,WhatIf!$A:$A,Q$1,WhatIf!$B:$B,Q422)&lt;=price_limit,IF(Q422="Yes",1,2),"")),""))</f>
        <v/>
      </c>
      <c r="BA422" s="73" t="str">
        <f>IF(OR(R422="",VLOOKUP(R$1,Services!$A$1:$B$19,2,0)="Exclude"),"",IF($D422=1,IF(OR(price_limit="",price_limit="No Limit"),IF(R422="Yes",1,2),IF(SUMIFS(WhatIf!$G:$G,WhatIf!$A:$A,R$1,WhatIf!$B:$B,R422)&lt;=price_limit,IF(R422="Yes",1,2),"")),""))</f>
        <v/>
      </c>
      <c r="BB422" s="73" t="str">
        <f>IF(OR(S422="",VLOOKUP(S$1,Services!$A$1:$B$19,2,0)="Exclude"),"",IF($D422=1,IF(OR(price_limit="",price_limit="No Limit"),IF(S422="Yes",1,2),IF(SUMIFS(WhatIf!$G:$G,WhatIf!$A:$A,S$1,WhatIf!$B:$B,S422)&lt;=price_limit,IF(S422="Yes",1,2),"")),""))</f>
        <v/>
      </c>
      <c r="BC422" s="73" t="str">
        <f>IF(OR(T422="",VLOOKUP(T$1,Services!$A$1:$B$19,2,0)="Exclude"),"",IF($D422=1,IF(OR(price_limit="",price_limit="No Limit"),IF(T422="Yes",1,2),IF(SUMIFS(WhatIf!$G:$G,WhatIf!$A:$A,T$1,WhatIf!$B:$B,T422)&lt;=price_limit,IF(T422="Yes",1,2),"")),""))</f>
        <v/>
      </c>
      <c r="BD422" s="73" t="str">
        <f>IF(OR(U422="",VLOOKUP(U$1,Services!$A$1:$B$19,2,0)="Exclude"),"",IF($D422=1,IF(OR(price_limit="",price_limit="No Limit"),IF(U422="Yes",1,2),IF(SUMIFS(WhatIf!$G:$G,WhatIf!$A:$A,U$1,WhatIf!$B:$B,U422)&lt;=price_limit,IF(U422="Yes",1,2),"")),""))</f>
        <v/>
      </c>
      <c r="BE422" s="3">
        <f t="shared" si="28"/>
        <v>0</v>
      </c>
      <c r="BF422" s="3">
        <f t="shared" si="29"/>
        <v>0</v>
      </c>
      <c r="BG422" s="3">
        <f>IF(MID(highlight_pick,1,1)="#",IF(INDEX(Analysis!$C$7:$E$7,1,VALUE(MID(highlight_pick,2,1)))&lt;&gt;"",IF(INDEX($A422:$BI422,1,MATCH(INDEX(Analysis!$C$7:$E$7,1,VALUE(MID(highlight_pick,2,1))),$1:$1,0))="",0,IF(INDEX($A422:$BI422,1,MATCH(INDEX(Analysis!$C$7:$E$7,1,VALUE(MID(highlight_pick,2,1))),$1:$1,0))="Yes",1,IF(ISNUMBER(SEARCH(INDEX($A422:$BI422,1,MATCH(INDEX(Analysis!$C$7:$E$7,1,VALUE(MID(highlight_pick,2,1))),$1:$1,0)),INDEX(Analysis!$C$9:$E$9,1,VALUE(MID(highlight_pick,2,1))))),2,0))),0),0)</f>
        <v>0</v>
      </c>
      <c r="BH422" s="3">
        <f>IF(MID(highlight_pick,1,1)="#",IF(INDEX(Analysis!$C$10:$E$10,1,VALUE(MID(highlight_pick,2,1)))&lt;&gt;"",IF(INDEX($A422:$BI422,1,MATCH(INDEX(Analysis!$C$10:$E$10,1,VALUE(MID(highlight_pick,2,1))),$1:$1,0))="",0,IF(INDEX($A422:$BI422,1,MATCH(INDEX(Analysis!$C$10:$E$10,1,VALUE(MID(highlight_pick,2,1))),$1:$1,0))="Yes",1,IF(ISNUMBER(SEARCH(INDEX($A422:$BI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row>
    <row r="423" spans="1:61" x14ac:dyDescent="0.3">
      <c r="A423" s="19" t="s">
        <v>659</v>
      </c>
      <c r="C423" s="4" t="s">
        <v>482</v>
      </c>
      <c r="D423" s="3" t="str">
        <f t="shared" ca="1" si="26"/>
        <v/>
      </c>
      <c r="F423" s="5" t="s">
        <v>557</v>
      </c>
      <c r="G423" s="5" t="s">
        <v>557</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27"/>
        <v/>
      </c>
      <c r="AN423" s="73" t="str">
        <f>IF(OR(E423="",VLOOKUP(E$1,Services!$A$1:$B$19,2,0)="Exclude"),"",IF($D423=1,IF(OR(price_limit="",price_limit="No Limit"),IF(E423="Yes",1,2),IF(SUMIFS(WhatIf!$G:$G,WhatIf!$A:$A,E$1,WhatIf!$B:$B,E423)&lt;=price_limit,IF(E423="Yes",1,2),"")),""))</f>
        <v/>
      </c>
      <c r="AO423" s="73" t="str">
        <f ca="1">IF(OR(F423="",VLOOKUP(F$1,Services!$A$1:$B$19,2,0)="Exclude"),"",IF($D423=1,IF(OR(price_limit="",price_limit="No Limit"),IF(F423="Yes",1,2),IF(SUMIFS(WhatIf!$G:$G,WhatIf!$A:$A,F$1,WhatIf!$B:$B,F423)&lt;=price_limit,IF(F423="Yes",1,2),"")),""))</f>
        <v/>
      </c>
      <c r="AP423" s="73" t="str">
        <f ca="1">IF(OR(G423="",VLOOKUP(G$1,Services!$A$1:$B$19,2,0)="Exclude"),"",IF($D423=1,IF(OR(price_limit="",price_limit="No Limit"),IF(G423="Yes",1,2),IF(SUMIFS(WhatIf!$G:$G,WhatIf!$A:$A,G$1,WhatIf!$B:$B,G423)&lt;=price_limit,IF(G423="Yes",1,2),"")),""))</f>
        <v/>
      </c>
      <c r="AQ423" s="73" t="str">
        <f>IF(OR(H423="",VLOOKUP(H$1,Services!$A$1:$B$19,2,0)="Exclude"),"",IF($D423=1,IF(OR(price_limit="",price_limit="No Limit"),IF(H423="Yes",1,2),IF(SUMIFS(WhatIf!$G:$G,WhatIf!$A:$A,H$1,WhatIf!$B:$B,H423)&lt;=price_limit,IF(H423="Yes",1,2),"")),""))</f>
        <v/>
      </c>
      <c r="AR423" s="73" t="str">
        <f>IF(OR(I423="",VLOOKUP(I$1,Services!$A$1:$B$19,2,0)="Exclude"),"",IF($D423=1,IF(OR(price_limit="",price_limit="No Limit"),IF(I423="Yes",1,2),IF(SUMIFS(WhatIf!$G:$G,WhatIf!$A:$A,I$1,WhatIf!$B:$B,I423)&lt;=price_limit,IF(I423="Yes",1,2),"")),""))</f>
        <v/>
      </c>
      <c r="AS423" s="73" t="str">
        <f>IF(OR(J423="",VLOOKUP(J$1,Services!$A$1:$B$19,2,0)="Exclude"),"",IF($D423=1,IF(OR(price_limit="",price_limit="No Limit"),IF(J423="Yes",1,2),IF(SUMIFS(WhatIf!$G:$G,WhatIf!$A:$A,J$1,WhatIf!$B:$B,J423)&lt;=price_limit,IF(J423="Yes",1,2),"")),""))</f>
        <v/>
      </c>
      <c r="AT423" s="73" t="str">
        <f>IF(OR(K423="",VLOOKUP(K$1,Services!$A$1:$B$19,2,0)="Exclude"),"",IF($D423=1,IF(OR(price_limit="",price_limit="No Limit"),IF(K423="Yes",1,2),IF(SUMIFS(WhatIf!$G:$G,WhatIf!$A:$A,K$1,WhatIf!$B:$B,K423)&lt;=price_limit,IF(K423="Yes",1,2),"")),""))</f>
        <v/>
      </c>
      <c r="AU423" s="73" t="str">
        <f>IF(OR(L423="",VLOOKUP(L$1,Services!$A$1:$B$19,2,0)="Exclude"),"",IF($D423=1,IF(OR(price_limit="",price_limit="No Limit"),IF(L423="Yes",1,2),IF(SUMIFS(WhatIf!$G:$G,WhatIf!$A:$A,L$1,WhatIf!$B:$B,L423)&lt;=price_limit,IF(L423="Yes",1,2),"")),""))</f>
        <v/>
      </c>
      <c r="AV423" s="73" t="str">
        <f>IF(OR(M423="",VLOOKUP(M$1,Services!$A$1:$B$19,2,0)="Exclude"),"",IF($D423=1,IF(OR(price_limit="",price_limit="No Limit"),IF(M423="Yes",1,2),IF(SUMIFS(WhatIf!$G:$G,WhatIf!$A:$A,M$1,WhatIf!$B:$B,M423)&lt;=price_limit,IF(M423="Yes",1,2),"")),""))</f>
        <v/>
      </c>
      <c r="AW423" s="73" t="str">
        <f>IF(OR(N423="",VLOOKUP(N$1,Services!$A$1:$B$19,2,0)="Exclude"),"",IF($D423=1,IF(OR(price_limit="",price_limit="No Limit"),IF(N423="Yes",1,2),IF(SUMIFS(WhatIf!$G:$G,WhatIf!$A:$A,N$1,WhatIf!$B:$B,N423)&lt;=price_limit,IF(N423="Yes",1,2),"")),""))</f>
        <v/>
      </c>
      <c r="AX423" s="73" t="str">
        <f>IF(OR(O423="",VLOOKUP(O$1,Services!$A$1:$B$19,2,0)="Exclude"),"",IF($D423=1,IF(OR(price_limit="",price_limit="No Limit"),IF(O423="Yes",1,2),IF(SUMIFS(WhatIf!$G:$G,WhatIf!$A:$A,O$1,WhatIf!$B:$B,O423)&lt;=price_limit,IF(O423="Yes",1,2),"")),""))</f>
        <v/>
      </c>
      <c r="AY423" s="73" t="str">
        <f>IF(OR(P423="",VLOOKUP(P$1,Services!$A$1:$B$19,2,0)="Exclude"),"",IF($D423=1,IF(OR(price_limit="",price_limit="No Limit"),IF(P423="Yes",1,2),IF(SUMIFS(WhatIf!$G:$G,WhatIf!$A:$A,P$1,WhatIf!$B:$B,P423)&lt;=price_limit,IF(P423="Yes",1,2),"")),""))</f>
        <v/>
      </c>
      <c r="AZ423" s="73" t="str">
        <f>IF(OR(Q423="",VLOOKUP(Q$1,Services!$A$1:$B$19,2,0)="Exclude"),"",IF($D423=1,IF(OR(price_limit="",price_limit="No Limit"),IF(Q423="Yes",1,2),IF(SUMIFS(WhatIf!$G:$G,WhatIf!$A:$A,Q$1,WhatIf!$B:$B,Q423)&lt;=price_limit,IF(Q423="Yes",1,2),"")),""))</f>
        <v/>
      </c>
      <c r="BA423" s="73" t="str">
        <f>IF(OR(R423="",VLOOKUP(R$1,Services!$A$1:$B$19,2,0)="Exclude"),"",IF($D423=1,IF(OR(price_limit="",price_limit="No Limit"),IF(R423="Yes",1,2),IF(SUMIFS(WhatIf!$G:$G,WhatIf!$A:$A,R$1,WhatIf!$B:$B,R423)&lt;=price_limit,IF(R423="Yes",1,2),"")),""))</f>
        <v/>
      </c>
      <c r="BB423" s="73" t="str">
        <f>IF(OR(S423="",VLOOKUP(S$1,Services!$A$1:$B$19,2,0)="Exclude"),"",IF($D423=1,IF(OR(price_limit="",price_limit="No Limit"),IF(S423="Yes",1,2),IF(SUMIFS(WhatIf!$G:$G,WhatIf!$A:$A,S$1,WhatIf!$B:$B,S423)&lt;=price_limit,IF(S423="Yes",1,2),"")),""))</f>
        <v/>
      </c>
      <c r="BC423" s="73" t="str">
        <f>IF(OR(T423="",VLOOKUP(T$1,Services!$A$1:$B$19,2,0)="Exclude"),"",IF($D423=1,IF(OR(price_limit="",price_limit="No Limit"),IF(T423="Yes",1,2),IF(SUMIFS(WhatIf!$G:$G,WhatIf!$A:$A,T$1,WhatIf!$B:$B,T423)&lt;=price_limit,IF(T423="Yes",1,2),"")),""))</f>
        <v/>
      </c>
      <c r="BD423" s="73" t="str">
        <f>IF(OR(U423="",VLOOKUP(U$1,Services!$A$1:$B$19,2,0)="Exclude"),"",IF($D423=1,IF(OR(price_limit="",price_limit="No Limit"),IF(U423="Yes",1,2),IF(SUMIFS(WhatIf!$G:$G,WhatIf!$A:$A,U$1,WhatIf!$B:$B,U423)&lt;=price_limit,IF(U423="Yes",1,2),"")),""))</f>
        <v/>
      </c>
      <c r="BE423" s="3">
        <f t="shared" si="28"/>
        <v>0</v>
      </c>
      <c r="BF423" s="3">
        <f t="shared" si="29"/>
        <v>0</v>
      </c>
      <c r="BG423" s="3">
        <f>IF(MID(highlight_pick,1,1)="#",IF(INDEX(Analysis!$C$7:$E$7,1,VALUE(MID(highlight_pick,2,1)))&lt;&gt;"",IF(INDEX($A423:$BI423,1,MATCH(INDEX(Analysis!$C$7:$E$7,1,VALUE(MID(highlight_pick,2,1))),$1:$1,0))="",0,IF(INDEX($A423:$BI423,1,MATCH(INDEX(Analysis!$C$7:$E$7,1,VALUE(MID(highlight_pick,2,1))),$1:$1,0))="Yes",1,IF(ISNUMBER(SEARCH(INDEX($A423:$BI423,1,MATCH(INDEX(Analysis!$C$7:$E$7,1,VALUE(MID(highlight_pick,2,1))),$1:$1,0)),INDEX(Analysis!$C$9:$E$9,1,VALUE(MID(highlight_pick,2,1))))),2,0))),0),0)</f>
        <v>0</v>
      </c>
      <c r="BH423" s="3">
        <f>IF(MID(highlight_pick,1,1)="#",IF(INDEX(Analysis!$C$10:$E$10,1,VALUE(MID(highlight_pick,2,1)))&lt;&gt;"",IF(INDEX($A423:$BI423,1,MATCH(INDEX(Analysis!$C$10:$E$10,1,VALUE(MID(highlight_pick,2,1))),$1:$1,0))="",0,IF(INDEX($A423:$BI423,1,MATCH(INDEX(Analysis!$C$10:$E$10,1,VALUE(MID(highlight_pick,2,1))),$1:$1,0))="Yes",1,IF(ISNUMBER(SEARCH(INDEX($A423:$BI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row>
    <row r="424" spans="1:61" x14ac:dyDescent="0.3">
      <c r="A424" s="19" t="s">
        <v>406</v>
      </c>
      <c r="B424" s="4" t="s">
        <v>247</v>
      </c>
      <c r="C424" s="4" t="s">
        <v>214</v>
      </c>
      <c r="D424" s="3" t="str">
        <f t="shared" ca="1" si="26"/>
        <v/>
      </c>
      <c r="F424" s="5" t="s">
        <v>554</v>
      </c>
      <c r="G424" s="5" t="s">
        <v>554</v>
      </c>
      <c r="H424" s="5" t="s">
        <v>293</v>
      </c>
      <c r="I424" s="5" t="s">
        <v>293</v>
      </c>
      <c r="J424" s="5" t="s">
        <v>293</v>
      </c>
      <c r="K424" s="5" t="s">
        <v>293</v>
      </c>
      <c r="L424" s="5" t="s">
        <v>293</v>
      </c>
      <c r="M424" s="5" t="s">
        <v>293</v>
      </c>
      <c r="N424" s="5" t="s">
        <v>1</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27"/>
        <v/>
      </c>
      <c r="AN424" s="73" t="str">
        <f>IF(OR(E424="",VLOOKUP(E$1,Services!$A$1:$B$19,2,0)="Exclude"),"",IF($D424=1,IF(OR(price_limit="",price_limit="No Limit"),IF(E424="Yes",1,2),IF(SUMIFS(WhatIf!$G:$G,WhatIf!$A:$A,E$1,WhatIf!$B:$B,E424)&lt;=price_limit,IF(E424="Yes",1,2),"")),""))</f>
        <v/>
      </c>
      <c r="AO424" s="73" t="str">
        <f ca="1">IF(OR(F424="",VLOOKUP(F$1,Services!$A$1:$B$19,2,0)="Exclude"),"",IF($D424=1,IF(OR(price_limit="",price_limit="No Limit"),IF(F424="Yes",1,2),IF(SUMIFS(WhatIf!$G:$G,WhatIf!$A:$A,F$1,WhatIf!$B:$B,F424)&lt;=price_limit,IF(F424="Yes",1,2),"")),""))</f>
        <v/>
      </c>
      <c r="AP424" s="73" t="str">
        <f ca="1">IF(OR(G424="",VLOOKUP(G$1,Services!$A$1:$B$19,2,0)="Exclude"),"",IF($D424=1,IF(OR(price_limit="",price_limit="No Limit"),IF(G424="Yes",1,2),IF(SUMIFS(WhatIf!$G:$G,WhatIf!$A:$A,G$1,WhatIf!$B:$B,G424)&lt;=price_limit,IF(G424="Yes",1,2),"")),""))</f>
        <v/>
      </c>
      <c r="AQ424" s="73" t="str">
        <f ca="1">IF(OR(H424="",VLOOKUP(H$1,Services!$A$1:$B$19,2,0)="Exclude"),"",IF($D424=1,IF(OR(price_limit="",price_limit="No Limit"),IF(H424="Yes",1,2),IF(SUMIFS(WhatIf!$G:$G,WhatIf!$A:$A,H$1,WhatIf!$B:$B,H424)&lt;=price_limit,IF(H424="Yes",1,2),"")),""))</f>
        <v/>
      </c>
      <c r="AR424" s="73" t="str">
        <f ca="1">IF(OR(I424="",VLOOKUP(I$1,Services!$A$1:$B$19,2,0)="Exclude"),"",IF($D424=1,IF(OR(price_limit="",price_limit="No Limit"),IF(I424="Yes",1,2),IF(SUMIFS(WhatIf!$G:$G,WhatIf!$A:$A,I$1,WhatIf!$B:$B,I424)&lt;=price_limit,IF(I424="Yes",1,2),"")),""))</f>
        <v/>
      </c>
      <c r="AS424" s="73" t="str">
        <f ca="1">IF(OR(J424="",VLOOKUP(J$1,Services!$A$1:$B$19,2,0)="Exclude"),"",IF($D424=1,IF(OR(price_limit="",price_limit="No Limit"),IF(J424="Yes",1,2),IF(SUMIFS(WhatIf!$G:$G,WhatIf!$A:$A,J$1,WhatIf!$B:$B,J424)&lt;=price_limit,IF(J424="Yes",1,2),"")),""))</f>
        <v/>
      </c>
      <c r="AT424" s="73" t="str">
        <f ca="1">IF(OR(K424="",VLOOKUP(K$1,Services!$A$1:$B$19,2,0)="Exclude"),"",IF($D424=1,IF(OR(price_limit="",price_limit="No Limit"),IF(K424="Yes",1,2),IF(SUMIFS(WhatIf!$G:$G,WhatIf!$A:$A,K$1,WhatIf!$B:$B,K424)&lt;=price_limit,IF(K424="Yes",1,2),"")),""))</f>
        <v/>
      </c>
      <c r="AU424" s="73" t="str">
        <f ca="1">IF(OR(L424="",VLOOKUP(L$1,Services!$A$1:$B$19,2,0)="Exclude"),"",IF($D424=1,IF(OR(price_limit="",price_limit="No Limit"),IF(L424="Yes",1,2),IF(SUMIFS(WhatIf!$G:$G,WhatIf!$A:$A,L$1,WhatIf!$B:$B,L424)&lt;=price_limit,IF(L424="Yes",1,2),"")),""))</f>
        <v/>
      </c>
      <c r="AV424" s="73" t="str">
        <f ca="1">IF(OR(M424="",VLOOKUP(M$1,Services!$A$1:$B$19,2,0)="Exclude"),"",IF($D424=1,IF(OR(price_limit="",price_limit="No Limit"),IF(M424="Yes",1,2),IF(SUMIFS(WhatIf!$G:$G,WhatIf!$A:$A,M$1,WhatIf!$B:$B,M424)&lt;=price_limit,IF(M424="Yes",1,2),"")),""))</f>
        <v/>
      </c>
      <c r="AW424" s="73" t="str">
        <f ca="1">IF(OR(N424="",VLOOKUP(N$1,Services!$A$1:$B$19,2,0)="Exclude"),"",IF($D424=1,IF(OR(price_limit="",price_limit="No Limit"),IF(N424="Yes",1,2),IF(SUMIFS(WhatIf!$G:$G,WhatIf!$A:$A,N$1,WhatIf!$B:$B,N424)&lt;=price_limit,IF(N424="Yes",1,2),"")),""))</f>
        <v/>
      </c>
      <c r="AX424" s="73" t="str">
        <f>IF(OR(O424="",VLOOKUP(O$1,Services!$A$1:$B$19,2,0)="Exclude"),"",IF($D424=1,IF(OR(price_limit="",price_limit="No Limit"),IF(O424="Yes",1,2),IF(SUMIFS(WhatIf!$G:$G,WhatIf!$A:$A,O$1,WhatIf!$B:$B,O424)&lt;=price_limit,IF(O424="Yes",1,2),"")),""))</f>
        <v/>
      </c>
      <c r="AY424" s="73" t="str">
        <f>IF(OR(P424="",VLOOKUP(P$1,Services!$A$1:$B$19,2,0)="Exclude"),"",IF($D424=1,IF(OR(price_limit="",price_limit="No Limit"),IF(P424="Yes",1,2),IF(SUMIFS(WhatIf!$G:$G,WhatIf!$A:$A,P$1,WhatIf!$B:$B,P424)&lt;=price_limit,IF(P424="Yes",1,2),"")),""))</f>
        <v/>
      </c>
      <c r="AZ424" s="73" t="str">
        <f>IF(OR(Q424="",VLOOKUP(Q$1,Services!$A$1:$B$19,2,0)="Exclude"),"",IF($D424=1,IF(OR(price_limit="",price_limit="No Limit"),IF(Q424="Yes",1,2),IF(SUMIFS(WhatIf!$G:$G,WhatIf!$A:$A,Q$1,WhatIf!$B:$B,Q424)&lt;=price_limit,IF(Q424="Yes",1,2),"")),""))</f>
        <v/>
      </c>
      <c r="BA424" s="73" t="str">
        <f>IF(OR(R424="",VLOOKUP(R$1,Services!$A$1:$B$19,2,0)="Exclude"),"",IF($D424=1,IF(OR(price_limit="",price_limit="No Limit"),IF(R424="Yes",1,2),IF(SUMIFS(WhatIf!$G:$G,WhatIf!$A:$A,R$1,WhatIf!$B:$B,R424)&lt;=price_limit,IF(R424="Yes",1,2),"")),""))</f>
        <v/>
      </c>
      <c r="BB424" s="73" t="str">
        <f>IF(OR(S424="",VLOOKUP(S$1,Services!$A$1:$B$19,2,0)="Exclude"),"",IF($D424=1,IF(OR(price_limit="",price_limit="No Limit"),IF(S424="Yes",1,2),IF(SUMIFS(WhatIf!$G:$G,WhatIf!$A:$A,S$1,WhatIf!$B:$B,S424)&lt;=price_limit,IF(S424="Yes",1,2),"")),""))</f>
        <v/>
      </c>
      <c r="BC424" s="73" t="str">
        <f>IF(OR(T424="",VLOOKUP(T$1,Services!$A$1:$B$19,2,0)="Exclude"),"",IF($D424=1,IF(OR(price_limit="",price_limit="No Limit"),IF(T424="Yes",1,2),IF(SUMIFS(WhatIf!$G:$G,WhatIf!$A:$A,T$1,WhatIf!$B:$B,T424)&lt;=price_limit,IF(T424="Yes",1,2),"")),""))</f>
        <v/>
      </c>
      <c r="BD424" s="73" t="str">
        <f>IF(OR(U424="",VLOOKUP(U$1,Services!$A$1:$B$19,2,0)="Exclude"),"",IF($D424=1,IF(OR(price_limit="",price_limit="No Limit"),IF(U424="Yes",1,2),IF(SUMIFS(WhatIf!$G:$G,WhatIf!$A:$A,U$1,WhatIf!$B:$B,U424)&lt;=price_limit,IF(U424="Yes",1,2),"")),""))</f>
        <v/>
      </c>
      <c r="BE424" s="3">
        <f t="shared" si="28"/>
        <v>0</v>
      </c>
      <c r="BF424" s="3">
        <f t="shared" si="29"/>
        <v>0</v>
      </c>
      <c r="BG424" s="3">
        <f>IF(MID(highlight_pick,1,1)="#",IF(INDEX(Analysis!$C$7:$E$7,1,VALUE(MID(highlight_pick,2,1)))&lt;&gt;"",IF(INDEX($A424:$BI424,1,MATCH(INDEX(Analysis!$C$7:$E$7,1,VALUE(MID(highlight_pick,2,1))),$1:$1,0))="",0,IF(INDEX($A424:$BI424,1,MATCH(INDEX(Analysis!$C$7:$E$7,1,VALUE(MID(highlight_pick,2,1))),$1:$1,0))="Yes",1,IF(ISNUMBER(SEARCH(INDEX($A424:$BI424,1,MATCH(INDEX(Analysis!$C$7:$E$7,1,VALUE(MID(highlight_pick,2,1))),$1:$1,0)),INDEX(Analysis!$C$9:$E$9,1,VALUE(MID(highlight_pick,2,1))))),2,0))),0),0)</f>
        <v>0</v>
      </c>
      <c r="BH424" s="3">
        <f>IF(MID(highlight_pick,1,1)="#",IF(INDEX(Analysis!$C$10:$E$10,1,VALUE(MID(highlight_pick,2,1)))&lt;&gt;"",IF(INDEX($A424:$BI424,1,MATCH(INDEX(Analysis!$C$10:$E$10,1,VALUE(MID(highlight_pick,2,1))),$1:$1,0))="",0,IF(INDEX($A424:$BI424,1,MATCH(INDEX(Analysis!$C$10:$E$10,1,VALUE(MID(highlight_pick,2,1))),$1:$1,0))="Yes",1,IF(ISNUMBER(SEARCH(INDEX($A424:$BI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row>
    <row r="425" spans="1:61" x14ac:dyDescent="0.3">
      <c r="A425" s="19" t="s">
        <v>720</v>
      </c>
      <c r="C425" s="4" t="s">
        <v>215</v>
      </c>
      <c r="D425" s="3" t="str">
        <f t="shared" ca="1" si="26"/>
        <v/>
      </c>
      <c r="L425" s="5" t="s">
        <v>1</v>
      </c>
      <c r="M425" s="5" t="s">
        <v>1</v>
      </c>
      <c r="T425" s="5" t="s">
        <v>255</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27"/>
        <v/>
      </c>
      <c r="AN425" s="73" t="str">
        <f>IF(OR(E425="",VLOOKUP(E$1,Services!$A$1:$B$19,2,0)="Exclude"),"",IF($D425=1,IF(OR(price_limit="",price_limit="No Limit"),IF(E425="Yes",1,2),IF(SUMIFS(WhatIf!$G:$G,WhatIf!$A:$A,E$1,WhatIf!$B:$B,E425)&lt;=price_limit,IF(E425="Yes",1,2),"")),""))</f>
        <v/>
      </c>
      <c r="AO425" s="73" t="str">
        <f>IF(OR(F425="",VLOOKUP(F$1,Services!$A$1:$B$19,2,0)="Exclude"),"",IF($D425=1,IF(OR(price_limit="",price_limit="No Limit"),IF(F425="Yes",1,2),IF(SUMIFS(WhatIf!$G:$G,WhatIf!$A:$A,F$1,WhatIf!$B:$B,F425)&lt;=price_limit,IF(F425="Yes",1,2),"")),""))</f>
        <v/>
      </c>
      <c r="AP425" s="73" t="str">
        <f>IF(OR(G425="",VLOOKUP(G$1,Services!$A$1:$B$19,2,0)="Exclude"),"",IF($D425=1,IF(OR(price_limit="",price_limit="No Limit"),IF(G425="Yes",1,2),IF(SUMIFS(WhatIf!$G:$G,WhatIf!$A:$A,G$1,WhatIf!$B:$B,G425)&lt;=price_limit,IF(G425="Yes",1,2),"")),""))</f>
        <v/>
      </c>
      <c r="AQ425" s="73" t="str">
        <f>IF(OR(H425="",VLOOKUP(H$1,Services!$A$1:$B$19,2,0)="Exclude"),"",IF($D425=1,IF(OR(price_limit="",price_limit="No Limit"),IF(H425="Yes",1,2),IF(SUMIFS(WhatIf!$G:$G,WhatIf!$A:$A,H$1,WhatIf!$B:$B,H425)&lt;=price_limit,IF(H425="Yes",1,2),"")),""))</f>
        <v/>
      </c>
      <c r="AR425" s="73" t="str">
        <f>IF(OR(I425="",VLOOKUP(I$1,Services!$A$1:$B$19,2,0)="Exclude"),"",IF($D425=1,IF(OR(price_limit="",price_limit="No Limit"),IF(I425="Yes",1,2),IF(SUMIFS(WhatIf!$G:$G,WhatIf!$A:$A,I$1,WhatIf!$B:$B,I425)&lt;=price_limit,IF(I425="Yes",1,2),"")),""))</f>
        <v/>
      </c>
      <c r="AS425" s="73" t="str">
        <f>IF(OR(J425="",VLOOKUP(J$1,Services!$A$1:$B$19,2,0)="Exclude"),"",IF($D425=1,IF(OR(price_limit="",price_limit="No Limit"),IF(J425="Yes",1,2),IF(SUMIFS(WhatIf!$G:$G,WhatIf!$A:$A,J$1,WhatIf!$B:$B,J425)&lt;=price_limit,IF(J425="Yes",1,2),"")),""))</f>
        <v/>
      </c>
      <c r="AT425" s="73" t="str">
        <f>IF(OR(K425="",VLOOKUP(K$1,Services!$A$1:$B$19,2,0)="Exclude"),"",IF($D425=1,IF(OR(price_limit="",price_limit="No Limit"),IF(K425="Yes",1,2),IF(SUMIFS(WhatIf!$G:$G,WhatIf!$A:$A,K$1,WhatIf!$B:$B,K425)&lt;=price_limit,IF(K425="Yes",1,2),"")),""))</f>
        <v/>
      </c>
      <c r="AU425" s="73" t="str">
        <f ca="1">IF(OR(L425="",VLOOKUP(L$1,Services!$A$1:$B$19,2,0)="Exclude"),"",IF($D425=1,IF(OR(price_limit="",price_limit="No Limit"),IF(L425="Yes",1,2),IF(SUMIFS(WhatIf!$G:$G,WhatIf!$A:$A,L$1,WhatIf!$B:$B,L425)&lt;=price_limit,IF(L425="Yes",1,2),"")),""))</f>
        <v/>
      </c>
      <c r="AV425" s="73" t="str">
        <f ca="1">IF(OR(M425="",VLOOKUP(M$1,Services!$A$1:$B$19,2,0)="Exclude"),"",IF($D425=1,IF(OR(price_limit="",price_limit="No Limit"),IF(M425="Yes",1,2),IF(SUMIFS(WhatIf!$G:$G,WhatIf!$A:$A,M$1,WhatIf!$B:$B,M425)&lt;=price_limit,IF(M425="Yes",1,2),"")),""))</f>
        <v/>
      </c>
      <c r="AW425" s="73" t="str">
        <f>IF(OR(N425="",VLOOKUP(N$1,Services!$A$1:$B$19,2,0)="Exclude"),"",IF($D425=1,IF(OR(price_limit="",price_limit="No Limit"),IF(N425="Yes",1,2),IF(SUMIFS(WhatIf!$G:$G,WhatIf!$A:$A,N$1,WhatIf!$B:$B,N425)&lt;=price_limit,IF(N425="Yes",1,2),"")),""))</f>
        <v/>
      </c>
      <c r="AX425" s="73" t="str">
        <f>IF(OR(O425="",VLOOKUP(O$1,Services!$A$1:$B$19,2,0)="Exclude"),"",IF($D425=1,IF(OR(price_limit="",price_limit="No Limit"),IF(O425="Yes",1,2),IF(SUMIFS(WhatIf!$G:$G,WhatIf!$A:$A,O$1,WhatIf!$B:$B,O425)&lt;=price_limit,IF(O425="Yes",1,2),"")),""))</f>
        <v/>
      </c>
      <c r="AY425" s="73" t="str">
        <f>IF(OR(P425="",VLOOKUP(P$1,Services!$A$1:$B$19,2,0)="Exclude"),"",IF($D425=1,IF(OR(price_limit="",price_limit="No Limit"),IF(P425="Yes",1,2),IF(SUMIFS(WhatIf!$G:$G,WhatIf!$A:$A,P$1,WhatIf!$B:$B,P425)&lt;=price_limit,IF(P425="Yes",1,2),"")),""))</f>
        <v/>
      </c>
      <c r="AZ425" s="73" t="str">
        <f>IF(OR(Q425="",VLOOKUP(Q$1,Services!$A$1:$B$19,2,0)="Exclude"),"",IF($D425=1,IF(OR(price_limit="",price_limit="No Limit"),IF(Q425="Yes",1,2),IF(SUMIFS(WhatIf!$G:$G,WhatIf!$A:$A,Q$1,WhatIf!$B:$B,Q425)&lt;=price_limit,IF(Q425="Yes",1,2),"")),""))</f>
        <v/>
      </c>
      <c r="BA425" s="73" t="str">
        <f>IF(OR(R425="",VLOOKUP(R$1,Services!$A$1:$B$19,2,0)="Exclude"),"",IF($D425=1,IF(OR(price_limit="",price_limit="No Limit"),IF(R425="Yes",1,2),IF(SUMIFS(WhatIf!$G:$G,WhatIf!$A:$A,R$1,WhatIf!$B:$B,R425)&lt;=price_limit,IF(R425="Yes",1,2),"")),""))</f>
        <v/>
      </c>
      <c r="BB425" s="73" t="str">
        <f>IF(OR(S425="",VLOOKUP(S$1,Services!$A$1:$B$19,2,0)="Exclude"),"",IF($D425=1,IF(OR(price_limit="",price_limit="No Limit"),IF(S425="Yes",1,2),IF(SUMIFS(WhatIf!$G:$G,WhatIf!$A:$A,S$1,WhatIf!$B:$B,S425)&lt;=price_limit,IF(S425="Yes",1,2),"")),""))</f>
        <v/>
      </c>
      <c r="BC425" s="73" t="str">
        <f ca="1">IF(OR(T425="",VLOOKUP(T$1,Services!$A$1:$B$19,2,0)="Exclude"),"",IF($D425=1,IF(OR(price_limit="",price_limit="No Limit"),IF(T425="Yes",1,2),IF(SUMIFS(WhatIf!$G:$G,WhatIf!$A:$A,T$1,WhatIf!$B:$B,T425)&lt;=price_limit,IF(T425="Yes",1,2),"")),""))</f>
        <v/>
      </c>
      <c r="BD425" s="73" t="str">
        <f>IF(OR(U425="",VLOOKUP(U$1,Services!$A$1:$B$19,2,0)="Exclude"),"",IF($D425=1,IF(OR(price_limit="",price_limit="No Limit"),IF(U425="Yes",1,2),IF(SUMIFS(WhatIf!$G:$G,WhatIf!$A:$A,U$1,WhatIf!$B:$B,U425)&lt;=price_limit,IF(U425="Yes",1,2),"")),""))</f>
        <v/>
      </c>
      <c r="BE425" s="3">
        <f t="shared" si="28"/>
        <v>0</v>
      </c>
      <c r="BF425" s="3">
        <f t="shared" si="29"/>
        <v>0</v>
      </c>
      <c r="BG425" s="3">
        <f>IF(MID(highlight_pick,1,1)="#",IF(INDEX(Analysis!$C$7:$E$7,1,VALUE(MID(highlight_pick,2,1)))&lt;&gt;"",IF(INDEX($A425:$BI425,1,MATCH(INDEX(Analysis!$C$7:$E$7,1,VALUE(MID(highlight_pick,2,1))),$1:$1,0))="",0,IF(INDEX($A425:$BI425,1,MATCH(INDEX(Analysis!$C$7:$E$7,1,VALUE(MID(highlight_pick,2,1))),$1:$1,0))="Yes",1,IF(ISNUMBER(SEARCH(INDEX($A425:$BI425,1,MATCH(INDEX(Analysis!$C$7:$E$7,1,VALUE(MID(highlight_pick,2,1))),$1:$1,0)),INDEX(Analysis!$C$9:$E$9,1,VALUE(MID(highlight_pick,2,1))))),2,0))),0),0)</f>
        <v>0</v>
      </c>
      <c r="BH425" s="3">
        <f>IF(MID(highlight_pick,1,1)="#",IF(INDEX(Analysis!$C$10:$E$10,1,VALUE(MID(highlight_pick,2,1)))&lt;&gt;"",IF(INDEX($A425:$BI425,1,MATCH(INDEX(Analysis!$C$10:$E$10,1,VALUE(MID(highlight_pick,2,1))),$1:$1,0))="",0,IF(INDEX($A425:$BI425,1,MATCH(INDEX(Analysis!$C$10:$E$10,1,VALUE(MID(highlight_pick,2,1))),$1:$1,0))="Yes",1,IF(ISNUMBER(SEARCH(INDEX($A425:$BI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row>
    <row r="426" spans="1:61" x14ac:dyDescent="0.3">
      <c r="A426" s="19" t="s">
        <v>784</v>
      </c>
      <c r="C426" s="4" t="s">
        <v>215</v>
      </c>
      <c r="D426" s="3" t="str">
        <f t="shared" ca="1" si="26"/>
        <v/>
      </c>
      <c r="T426" s="5" t="s">
        <v>255</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27"/>
        <v/>
      </c>
      <c r="AN426" s="73" t="str">
        <f>IF(OR(E426="",VLOOKUP(E$1,Services!$A$1:$B$19,2,0)="Exclude"),"",IF($D426=1,IF(OR(price_limit="",price_limit="No Limit"),IF(E426="Yes",1,2),IF(SUMIFS(WhatIf!$G:$G,WhatIf!$A:$A,E$1,WhatIf!$B:$B,E426)&lt;=price_limit,IF(E426="Yes",1,2),"")),""))</f>
        <v/>
      </c>
      <c r="AO426" s="73" t="str">
        <f>IF(OR(F426="",VLOOKUP(F$1,Services!$A$1:$B$19,2,0)="Exclude"),"",IF($D426=1,IF(OR(price_limit="",price_limit="No Limit"),IF(F426="Yes",1,2),IF(SUMIFS(WhatIf!$G:$G,WhatIf!$A:$A,F$1,WhatIf!$B:$B,F426)&lt;=price_limit,IF(F426="Yes",1,2),"")),""))</f>
        <v/>
      </c>
      <c r="AP426" s="73" t="str">
        <f>IF(OR(G426="",VLOOKUP(G$1,Services!$A$1:$B$19,2,0)="Exclude"),"",IF($D426=1,IF(OR(price_limit="",price_limit="No Limit"),IF(G426="Yes",1,2),IF(SUMIFS(WhatIf!$G:$G,WhatIf!$A:$A,G$1,WhatIf!$B:$B,G426)&lt;=price_limit,IF(G426="Yes",1,2),"")),""))</f>
        <v/>
      </c>
      <c r="AQ426" s="73" t="str">
        <f>IF(OR(H426="",VLOOKUP(H$1,Services!$A$1:$B$19,2,0)="Exclude"),"",IF($D426=1,IF(OR(price_limit="",price_limit="No Limit"),IF(H426="Yes",1,2),IF(SUMIFS(WhatIf!$G:$G,WhatIf!$A:$A,H$1,WhatIf!$B:$B,H426)&lt;=price_limit,IF(H426="Yes",1,2),"")),""))</f>
        <v/>
      </c>
      <c r="AR426" s="73" t="str">
        <f>IF(OR(I426="",VLOOKUP(I$1,Services!$A$1:$B$19,2,0)="Exclude"),"",IF($D426=1,IF(OR(price_limit="",price_limit="No Limit"),IF(I426="Yes",1,2),IF(SUMIFS(WhatIf!$G:$G,WhatIf!$A:$A,I$1,WhatIf!$B:$B,I426)&lt;=price_limit,IF(I426="Yes",1,2),"")),""))</f>
        <v/>
      </c>
      <c r="AS426" s="73" t="str">
        <f>IF(OR(J426="",VLOOKUP(J$1,Services!$A$1:$B$19,2,0)="Exclude"),"",IF($D426=1,IF(OR(price_limit="",price_limit="No Limit"),IF(J426="Yes",1,2),IF(SUMIFS(WhatIf!$G:$G,WhatIf!$A:$A,J$1,WhatIf!$B:$B,J426)&lt;=price_limit,IF(J426="Yes",1,2),"")),""))</f>
        <v/>
      </c>
      <c r="AT426" s="73" t="str">
        <f>IF(OR(K426="",VLOOKUP(K$1,Services!$A$1:$B$19,2,0)="Exclude"),"",IF($D426=1,IF(OR(price_limit="",price_limit="No Limit"),IF(K426="Yes",1,2),IF(SUMIFS(WhatIf!$G:$G,WhatIf!$A:$A,K$1,WhatIf!$B:$B,K426)&lt;=price_limit,IF(K426="Yes",1,2),"")),""))</f>
        <v/>
      </c>
      <c r="AU426" s="73" t="str">
        <f>IF(OR(L426="",VLOOKUP(L$1,Services!$A$1:$B$19,2,0)="Exclude"),"",IF($D426=1,IF(OR(price_limit="",price_limit="No Limit"),IF(L426="Yes",1,2),IF(SUMIFS(WhatIf!$G:$G,WhatIf!$A:$A,L$1,WhatIf!$B:$B,L426)&lt;=price_limit,IF(L426="Yes",1,2),"")),""))</f>
        <v/>
      </c>
      <c r="AV426" s="73" t="str">
        <f>IF(OR(M426="",VLOOKUP(M$1,Services!$A$1:$B$19,2,0)="Exclude"),"",IF($D426=1,IF(OR(price_limit="",price_limit="No Limit"),IF(M426="Yes",1,2),IF(SUMIFS(WhatIf!$G:$G,WhatIf!$A:$A,M$1,WhatIf!$B:$B,M426)&lt;=price_limit,IF(M426="Yes",1,2),"")),""))</f>
        <v/>
      </c>
      <c r="AW426" s="73" t="str">
        <f>IF(OR(N426="",VLOOKUP(N$1,Services!$A$1:$B$19,2,0)="Exclude"),"",IF($D426=1,IF(OR(price_limit="",price_limit="No Limit"),IF(N426="Yes",1,2),IF(SUMIFS(WhatIf!$G:$G,WhatIf!$A:$A,N$1,WhatIf!$B:$B,N426)&lt;=price_limit,IF(N426="Yes",1,2),"")),""))</f>
        <v/>
      </c>
      <c r="AX426" s="73" t="str">
        <f>IF(OR(O426="",VLOOKUP(O$1,Services!$A$1:$B$19,2,0)="Exclude"),"",IF($D426=1,IF(OR(price_limit="",price_limit="No Limit"),IF(O426="Yes",1,2),IF(SUMIFS(WhatIf!$G:$G,WhatIf!$A:$A,O$1,WhatIf!$B:$B,O426)&lt;=price_limit,IF(O426="Yes",1,2),"")),""))</f>
        <v/>
      </c>
      <c r="AY426" s="73" t="str">
        <f>IF(OR(P426="",VLOOKUP(P$1,Services!$A$1:$B$19,2,0)="Exclude"),"",IF($D426=1,IF(OR(price_limit="",price_limit="No Limit"),IF(P426="Yes",1,2),IF(SUMIFS(WhatIf!$G:$G,WhatIf!$A:$A,P$1,WhatIf!$B:$B,P426)&lt;=price_limit,IF(P426="Yes",1,2),"")),""))</f>
        <v/>
      </c>
      <c r="AZ426" s="73" t="str">
        <f>IF(OR(Q426="",VLOOKUP(Q$1,Services!$A$1:$B$19,2,0)="Exclude"),"",IF($D426=1,IF(OR(price_limit="",price_limit="No Limit"),IF(Q426="Yes",1,2),IF(SUMIFS(WhatIf!$G:$G,WhatIf!$A:$A,Q$1,WhatIf!$B:$B,Q426)&lt;=price_limit,IF(Q426="Yes",1,2),"")),""))</f>
        <v/>
      </c>
      <c r="BA426" s="73" t="str">
        <f>IF(OR(R426="",VLOOKUP(R$1,Services!$A$1:$B$19,2,0)="Exclude"),"",IF($D426=1,IF(OR(price_limit="",price_limit="No Limit"),IF(R426="Yes",1,2),IF(SUMIFS(WhatIf!$G:$G,WhatIf!$A:$A,R$1,WhatIf!$B:$B,R426)&lt;=price_limit,IF(R426="Yes",1,2),"")),""))</f>
        <v/>
      </c>
      <c r="BB426" s="73" t="str">
        <f>IF(OR(S426="",VLOOKUP(S$1,Services!$A$1:$B$19,2,0)="Exclude"),"",IF($D426=1,IF(OR(price_limit="",price_limit="No Limit"),IF(S426="Yes",1,2),IF(SUMIFS(WhatIf!$G:$G,WhatIf!$A:$A,S$1,WhatIf!$B:$B,S426)&lt;=price_limit,IF(S426="Yes",1,2),"")),""))</f>
        <v/>
      </c>
      <c r="BC426" s="73" t="str">
        <f ca="1">IF(OR(T426="",VLOOKUP(T$1,Services!$A$1:$B$19,2,0)="Exclude"),"",IF($D426=1,IF(OR(price_limit="",price_limit="No Limit"),IF(T426="Yes",1,2),IF(SUMIFS(WhatIf!$G:$G,WhatIf!$A:$A,T$1,WhatIf!$B:$B,T426)&lt;=price_limit,IF(T426="Yes",1,2),"")),""))</f>
        <v/>
      </c>
      <c r="BD426" s="73" t="str">
        <f>IF(OR(U426="",VLOOKUP(U$1,Services!$A$1:$B$19,2,0)="Exclude"),"",IF($D426=1,IF(OR(price_limit="",price_limit="No Limit"),IF(U426="Yes",1,2),IF(SUMIFS(WhatIf!$G:$G,WhatIf!$A:$A,U$1,WhatIf!$B:$B,U426)&lt;=price_limit,IF(U426="Yes",1,2),"")),""))</f>
        <v/>
      </c>
      <c r="BE426" s="3">
        <f t="shared" si="28"/>
        <v>0</v>
      </c>
      <c r="BF426" s="3">
        <f t="shared" si="29"/>
        <v>0</v>
      </c>
      <c r="BG426" s="3">
        <f>IF(MID(highlight_pick,1,1)="#",IF(INDEX(Analysis!$C$7:$E$7,1,VALUE(MID(highlight_pick,2,1)))&lt;&gt;"",IF(INDEX($A426:$BI426,1,MATCH(INDEX(Analysis!$C$7:$E$7,1,VALUE(MID(highlight_pick,2,1))),$1:$1,0))="",0,IF(INDEX($A426:$BI426,1,MATCH(INDEX(Analysis!$C$7:$E$7,1,VALUE(MID(highlight_pick,2,1))),$1:$1,0))="Yes",1,IF(ISNUMBER(SEARCH(INDEX($A426:$BI426,1,MATCH(INDEX(Analysis!$C$7:$E$7,1,VALUE(MID(highlight_pick,2,1))),$1:$1,0)),INDEX(Analysis!$C$9:$E$9,1,VALUE(MID(highlight_pick,2,1))))),2,0))),0),0)</f>
        <v>0</v>
      </c>
      <c r="BH426" s="3">
        <f>IF(MID(highlight_pick,1,1)="#",IF(INDEX(Analysis!$C$10:$E$10,1,VALUE(MID(highlight_pick,2,1)))&lt;&gt;"",IF(INDEX($A426:$BI426,1,MATCH(INDEX(Analysis!$C$10:$E$10,1,VALUE(MID(highlight_pick,2,1))),$1:$1,0))="",0,IF(INDEX($A426:$BI426,1,MATCH(INDEX(Analysis!$C$10:$E$10,1,VALUE(MID(highlight_pick,2,1))),$1:$1,0))="Yes",1,IF(ISNUMBER(SEARCH(INDEX($A426:$BI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row>
    <row r="427" spans="1:61" x14ac:dyDescent="0.3">
      <c r="A427" s="19" t="s">
        <v>640</v>
      </c>
      <c r="C427" s="4" t="s">
        <v>482</v>
      </c>
      <c r="D427" s="3" t="str">
        <f t="shared" ca="1" si="26"/>
        <v/>
      </c>
      <c r="F427" s="5" t="s">
        <v>564</v>
      </c>
      <c r="G427" s="5" t="s">
        <v>564</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27"/>
        <v/>
      </c>
      <c r="AN427" s="73" t="str">
        <f>IF(OR(E427="",VLOOKUP(E$1,Services!$A$1:$B$19,2,0)="Exclude"),"",IF($D427=1,IF(OR(price_limit="",price_limit="No Limit"),IF(E427="Yes",1,2),IF(SUMIFS(WhatIf!$G:$G,WhatIf!$A:$A,E$1,WhatIf!$B:$B,E427)&lt;=price_limit,IF(E427="Yes",1,2),"")),""))</f>
        <v/>
      </c>
      <c r="AO427" s="73" t="str">
        <f ca="1">IF(OR(F427="",VLOOKUP(F$1,Services!$A$1:$B$19,2,0)="Exclude"),"",IF($D427=1,IF(OR(price_limit="",price_limit="No Limit"),IF(F427="Yes",1,2),IF(SUMIFS(WhatIf!$G:$G,WhatIf!$A:$A,F$1,WhatIf!$B:$B,F427)&lt;=price_limit,IF(F427="Yes",1,2),"")),""))</f>
        <v/>
      </c>
      <c r="AP427" s="73" t="str">
        <f ca="1">IF(OR(G427="",VLOOKUP(G$1,Services!$A$1:$B$19,2,0)="Exclude"),"",IF($D427=1,IF(OR(price_limit="",price_limit="No Limit"),IF(G427="Yes",1,2),IF(SUMIFS(WhatIf!$G:$G,WhatIf!$A:$A,G$1,WhatIf!$B:$B,G427)&lt;=price_limit,IF(G427="Yes",1,2),"")),""))</f>
        <v/>
      </c>
      <c r="AQ427" s="73" t="str">
        <f>IF(OR(H427="",VLOOKUP(H$1,Services!$A$1:$B$19,2,0)="Exclude"),"",IF($D427=1,IF(OR(price_limit="",price_limit="No Limit"),IF(H427="Yes",1,2),IF(SUMIFS(WhatIf!$G:$G,WhatIf!$A:$A,H$1,WhatIf!$B:$B,H427)&lt;=price_limit,IF(H427="Yes",1,2),"")),""))</f>
        <v/>
      </c>
      <c r="AR427" s="73" t="str">
        <f>IF(OR(I427="",VLOOKUP(I$1,Services!$A$1:$B$19,2,0)="Exclude"),"",IF($D427=1,IF(OR(price_limit="",price_limit="No Limit"),IF(I427="Yes",1,2),IF(SUMIFS(WhatIf!$G:$G,WhatIf!$A:$A,I$1,WhatIf!$B:$B,I427)&lt;=price_limit,IF(I427="Yes",1,2),"")),""))</f>
        <v/>
      </c>
      <c r="AS427" s="73" t="str">
        <f>IF(OR(J427="",VLOOKUP(J$1,Services!$A$1:$B$19,2,0)="Exclude"),"",IF($D427=1,IF(OR(price_limit="",price_limit="No Limit"),IF(J427="Yes",1,2),IF(SUMIFS(WhatIf!$G:$G,WhatIf!$A:$A,J$1,WhatIf!$B:$B,J427)&lt;=price_limit,IF(J427="Yes",1,2),"")),""))</f>
        <v/>
      </c>
      <c r="AT427" s="73" t="str">
        <f>IF(OR(K427="",VLOOKUP(K$1,Services!$A$1:$B$19,2,0)="Exclude"),"",IF($D427=1,IF(OR(price_limit="",price_limit="No Limit"),IF(K427="Yes",1,2),IF(SUMIFS(WhatIf!$G:$G,WhatIf!$A:$A,K$1,WhatIf!$B:$B,K427)&lt;=price_limit,IF(K427="Yes",1,2),"")),""))</f>
        <v/>
      </c>
      <c r="AU427" s="73" t="str">
        <f>IF(OR(L427="",VLOOKUP(L$1,Services!$A$1:$B$19,2,0)="Exclude"),"",IF($D427=1,IF(OR(price_limit="",price_limit="No Limit"),IF(L427="Yes",1,2),IF(SUMIFS(WhatIf!$G:$G,WhatIf!$A:$A,L$1,WhatIf!$B:$B,L427)&lt;=price_limit,IF(L427="Yes",1,2),"")),""))</f>
        <v/>
      </c>
      <c r="AV427" s="73" t="str">
        <f>IF(OR(M427="",VLOOKUP(M$1,Services!$A$1:$B$19,2,0)="Exclude"),"",IF($D427=1,IF(OR(price_limit="",price_limit="No Limit"),IF(M427="Yes",1,2),IF(SUMIFS(WhatIf!$G:$G,WhatIf!$A:$A,M$1,WhatIf!$B:$B,M427)&lt;=price_limit,IF(M427="Yes",1,2),"")),""))</f>
        <v/>
      </c>
      <c r="AW427" s="73" t="str">
        <f>IF(OR(N427="",VLOOKUP(N$1,Services!$A$1:$B$19,2,0)="Exclude"),"",IF($D427=1,IF(OR(price_limit="",price_limit="No Limit"),IF(N427="Yes",1,2),IF(SUMIFS(WhatIf!$G:$G,WhatIf!$A:$A,N$1,WhatIf!$B:$B,N427)&lt;=price_limit,IF(N427="Yes",1,2),"")),""))</f>
        <v/>
      </c>
      <c r="AX427" s="73" t="str">
        <f>IF(OR(O427="",VLOOKUP(O$1,Services!$A$1:$B$19,2,0)="Exclude"),"",IF($D427=1,IF(OR(price_limit="",price_limit="No Limit"),IF(O427="Yes",1,2),IF(SUMIFS(WhatIf!$G:$G,WhatIf!$A:$A,O$1,WhatIf!$B:$B,O427)&lt;=price_limit,IF(O427="Yes",1,2),"")),""))</f>
        <v/>
      </c>
      <c r="AY427" s="73" t="str">
        <f>IF(OR(P427="",VLOOKUP(P$1,Services!$A$1:$B$19,2,0)="Exclude"),"",IF($D427=1,IF(OR(price_limit="",price_limit="No Limit"),IF(P427="Yes",1,2),IF(SUMIFS(WhatIf!$G:$G,WhatIf!$A:$A,P$1,WhatIf!$B:$B,P427)&lt;=price_limit,IF(P427="Yes",1,2),"")),""))</f>
        <v/>
      </c>
      <c r="AZ427" s="73" t="str">
        <f>IF(OR(Q427="",VLOOKUP(Q$1,Services!$A$1:$B$19,2,0)="Exclude"),"",IF($D427=1,IF(OR(price_limit="",price_limit="No Limit"),IF(Q427="Yes",1,2),IF(SUMIFS(WhatIf!$G:$G,WhatIf!$A:$A,Q$1,WhatIf!$B:$B,Q427)&lt;=price_limit,IF(Q427="Yes",1,2),"")),""))</f>
        <v/>
      </c>
      <c r="BA427" s="73" t="str">
        <f>IF(OR(R427="",VLOOKUP(R$1,Services!$A$1:$B$19,2,0)="Exclude"),"",IF($D427=1,IF(OR(price_limit="",price_limit="No Limit"),IF(R427="Yes",1,2),IF(SUMIFS(WhatIf!$G:$G,WhatIf!$A:$A,R$1,WhatIf!$B:$B,R427)&lt;=price_limit,IF(R427="Yes",1,2),"")),""))</f>
        <v/>
      </c>
      <c r="BB427" s="73" t="str">
        <f>IF(OR(S427="",VLOOKUP(S$1,Services!$A$1:$B$19,2,0)="Exclude"),"",IF($D427=1,IF(OR(price_limit="",price_limit="No Limit"),IF(S427="Yes",1,2),IF(SUMIFS(WhatIf!$G:$G,WhatIf!$A:$A,S$1,WhatIf!$B:$B,S427)&lt;=price_limit,IF(S427="Yes",1,2),"")),""))</f>
        <v/>
      </c>
      <c r="BC427" s="73" t="str">
        <f>IF(OR(T427="",VLOOKUP(T$1,Services!$A$1:$B$19,2,0)="Exclude"),"",IF($D427=1,IF(OR(price_limit="",price_limit="No Limit"),IF(T427="Yes",1,2),IF(SUMIFS(WhatIf!$G:$G,WhatIf!$A:$A,T$1,WhatIf!$B:$B,T427)&lt;=price_limit,IF(T427="Yes",1,2),"")),""))</f>
        <v/>
      </c>
      <c r="BD427" s="73" t="str">
        <f>IF(OR(U427="",VLOOKUP(U$1,Services!$A$1:$B$19,2,0)="Exclude"),"",IF($D427=1,IF(OR(price_limit="",price_limit="No Limit"),IF(U427="Yes",1,2),IF(SUMIFS(WhatIf!$G:$G,WhatIf!$A:$A,U$1,WhatIf!$B:$B,U427)&lt;=price_limit,IF(U427="Yes",1,2),"")),""))</f>
        <v/>
      </c>
      <c r="BE427" s="3">
        <f t="shared" si="28"/>
        <v>0</v>
      </c>
      <c r="BF427" s="3">
        <f t="shared" si="29"/>
        <v>0</v>
      </c>
      <c r="BG427" s="3">
        <f>IF(MID(highlight_pick,1,1)="#",IF(INDEX(Analysis!$C$7:$E$7,1,VALUE(MID(highlight_pick,2,1)))&lt;&gt;"",IF(INDEX($A427:$BI427,1,MATCH(INDEX(Analysis!$C$7:$E$7,1,VALUE(MID(highlight_pick,2,1))),$1:$1,0))="",0,IF(INDEX($A427:$BI427,1,MATCH(INDEX(Analysis!$C$7:$E$7,1,VALUE(MID(highlight_pick,2,1))),$1:$1,0))="Yes",1,IF(ISNUMBER(SEARCH(INDEX($A427:$BI427,1,MATCH(INDEX(Analysis!$C$7:$E$7,1,VALUE(MID(highlight_pick,2,1))),$1:$1,0)),INDEX(Analysis!$C$9:$E$9,1,VALUE(MID(highlight_pick,2,1))))),2,0))),0),0)</f>
        <v>0</v>
      </c>
      <c r="BH427" s="3">
        <f>IF(MID(highlight_pick,1,1)="#",IF(INDEX(Analysis!$C$10:$E$10,1,VALUE(MID(highlight_pick,2,1)))&lt;&gt;"",IF(INDEX($A427:$BI427,1,MATCH(INDEX(Analysis!$C$10:$E$10,1,VALUE(MID(highlight_pick,2,1))),$1:$1,0))="",0,IF(INDEX($A427:$BI427,1,MATCH(INDEX(Analysis!$C$10:$E$10,1,VALUE(MID(highlight_pick,2,1))),$1:$1,0))="Yes",1,IF(ISNUMBER(SEARCH(INDEX($A427:$BI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row>
    <row r="428" spans="1:61" ht="24.9" customHeight="1" x14ac:dyDescent="0.3">
      <c r="A428" s="19" t="s">
        <v>643</v>
      </c>
      <c r="C428" s="4" t="s">
        <v>214</v>
      </c>
      <c r="D428" s="3" t="str">
        <f t="shared" ca="1" si="26"/>
        <v/>
      </c>
      <c r="F428" s="5" t="s">
        <v>551</v>
      </c>
      <c r="G428" s="5" t="s">
        <v>551</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27"/>
        <v/>
      </c>
      <c r="AN428" s="73" t="str">
        <f>IF(OR(E428="",VLOOKUP(E$1,Services!$A$1:$B$19,2,0)="Exclude"),"",IF($D428=1,IF(OR(price_limit="",price_limit="No Limit"),IF(E428="Yes",1,2),IF(SUMIFS(WhatIf!$G:$G,WhatIf!$A:$A,E$1,WhatIf!$B:$B,E428)&lt;=price_limit,IF(E428="Yes",1,2),"")),""))</f>
        <v/>
      </c>
      <c r="AO428" s="73" t="str">
        <f ca="1">IF(OR(F428="",VLOOKUP(F$1,Services!$A$1:$B$19,2,0)="Exclude"),"",IF($D428=1,IF(OR(price_limit="",price_limit="No Limit"),IF(F428="Yes",1,2),IF(SUMIFS(WhatIf!$G:$G,WhatIf!$A:$A,F$1,WhatIf!$B:$B,F428)&lt;=price_limit,IF(F428="Yes",1,2),"")),""))</f>
        <v/>
      </c>
      <c r="AP428" s="73" t="str">
        <f ca="1">IF(OR(G428="",VLOOKUP(G$1,Services!$A$1:$B$19,2,0)="Exclude"),"",IF($D428=1,IF(OR(price_limit="",price_limit="No Limit"),IF(G428="Yes",1,2),IF(SUMIFS(WhatIf!$G:$G,WhatIf!$A:$A,G$1,WhatIf!$B:$B,G428)&lt;=price_limit,IF(G428="Yes",1,2),"")),""))</f>
        <v/>
      </c>
      <c r="AQ428" s="73" t="str">
        <f>IF(OR(H428="",VLOOKUP(H$1,Services!$A$1:$B$19,2,0)="Exclude"),"",IF($D428=1,IF(OR(price_limit="",price_limit="No Limit"),IF(H428="Yes",1,2),IF(SUMIFS(WhatIf!$G:$G,WhatIf!$A:$A,H$1,WhatIf!$B:$B,H428)&lt;=price_limit,IF(H428="Yes",1,2),"")),""))</f>
        <v/>
      </c>
      <c r="AR428" s="73" t="str">
        <f>IF(OR(I428="",VLOOKUP(I$1,Services!$A$1:$B$19,2,0)="Exclude"),"",IF($D428=1,IF(OR(price_limit="",price_limit="No Limit"),IF(I428="Yes",1,2),IF(SUMIFS(WhatIf!$G:$G,WhatIf!$A:$A,I$1,WhatIf!$B:$B,I428)&lt;=price_limit,IF(I428="Yes",1,2),"")),""))</f>
        <v/>
      </c>
      <c r="AS428" s="73" t="str">
        <f>IF(OR(J428="",VLOOKUP(J$1,Services!$A$1:$B$19,2,0)="Exclude"),"",IF($D428=1,IF(OR(price_limit="",price_limit="No Limit"),IF(J428="Yes",1,2),IF(SUMIFS(WhatIf!$G:$G,WhatIf!$A:$A,J$1,WhatIf!$B:$B,J428)&lt;=price_limit,IF(J428="Yes",1,2),"")),""))</f>
        <v/>
      </c>
      <c r="AT428" s="73" t="str">
        <f>IF(OR(K428="",VLOOKUP(K$1,Services!$A$1:$B$19,2,0)="Exclude"),"",IF($D428=1,IF(OR(price_limit="",price_limit="No Limit"),IF(K428="Yes",1,2),IF(SUMIFS(WhatIf!$G:$G,WhatIf!$A:$A,K$1,WhatIf!$B:$B,K428)&lt;=price_limit,IF(K428="Yes",1,2),"")),""))</f>
        <v/>
      </c>
      <c r="AU428" s="73" t="str">
        <f>IF(OR(L428="",VLOOKUP(L$1,Services!$A$1:$B$19,2,0)="Exclude"),"",IF($D428=1,IF(OR(price_limit="",price_limit="No Limit"),IF(L428="Yes",1,2),IF(SUMIFS(WhatIf!$G:$G,WhatIf!$A:$A,L$1,WhatIf!$B:$B,L428)&lt;=price_limit,IF(L428="Yes",1,2),"")),""))</f>
        <v/>
      </c>
      <c r="AV428" s="73" t="str">
        <f>IF(OR(M428="",VLOOKUP(M$1,Services!$A$1:$B$19,2,0)="Exclude"),"",IF($D428=1,IF(OR(price_limit="",price_limit="No Limit"),IF(M428="Yes",1,2),IF(SUMIFS(WhatIf!$G:$G,WhatIf!$A:$A,M$1,WhatIf!$B:$B,M428)&lt;=price_limit,IF(M428="Yes",1,2),"")),""))</f>
        <v/>
      </c>
      <c r="AW428" s="73" t="str">
        <f>IF(OR(N428="",VLOOKUP(N$1,Services!$A$1:$B$19,2,0)="Exclude"),"",IF($D428=1,IF(OR(price_limit="",price_limit="No Limit"),IF(N428="Yes",1,2),IF(SUMIFS(WhatIf!$G:$G,WhatIf!$A:$A,N$1,WhatIf!$B:$B,N428)&lt;=price_limit,IF(N428="Yes",1,2),"")),""))</f>
        <v/>
      </c>
      <c r="AX428" s="73" t="str">
        <f>IF(OR(O428="",VLOOKUP(O$1,Services!$A$1:$B$19,2,0)="Exclude"),"",IF($D428=1,IF(OR(price_limit="",price_limit="No Limit"),IF(O428="Yes",1,2),IF(SUMIFS(WhatIf!$G:$G,WhatIf!$A:$A,O$1,WhatIf!$B:$B,O428)&lt;=price_limit,IF(O428="Yes",1,2),"")),""))</f>
        <v/>
      </c>
      <c r="AY428" s="73" t="str">
        <f>IF(OR(P428="",VLOOKUP(P$1,Services!$A$1:$B$19,2,0)="Exclude"),"",IF($D428=1,IF(OR(price_limit="",price_limit="No Limit"),IF(P428="Yes",1,2),IF(SUMIFS(WhatIf!$G:$G,WhatIf!$A:$A,P$1,WhatIf!$B:$B,P428)&lt;=price_limit,IF(P428="Yes",1,2),"")),""))</f>
        <v/>
      </c>
      <c r="AZ428" s="73" t="str">
        <f>IF(OR(Q428="",VLOOKUP(Q$1,Services!$A$1:$B$19,2,0)="Exclude"),"",IF($D428=1,IF(OR(price_limit="",price_limit="No Limit"),IF(Q428="Yes",1,2),IF(SUMIFS(WhatIf!$G:$G,WhatIf!$A:$A,Q$1,WhatIf!$B:$B,Q428)&lt;=price_limit,IF(Q428="Yes",1,2),"")),""))</f>
        <v/>
      </c>
      <c r="BA428" s="73" t="str">
        <f>IF(OR(R428="",VLOOKUP(R$1,Services!$A$1:$B$19,2,0)="Exclude"),"",IF($D428=1,IF(OR(price_limit="",price_limit="No Limit"),IF(R428="Yes",1,2),IF(SUMIFS(WhatIf!$G:$G,WhatIf!$A:$A,R$1,WhatIf!$B:$B,R428)&lt;=price_limit,IF(R428="Yes",1,2),"")),""))</f>
        <v/>
      </c>
      <c r="BB428" s="73" t="str">
        <f>IF(OR(S428="",VLOOKUP(S$1,Services!$A$1:$B$19,2,0)="Exclude"),"",IF($D428=1,IF(OR(price_limit="",price_limit="No Limit"),IF(S428="Yes",1,2),IF(SUMIFS(WhatIf!$G:$G,WhatIf!$A:$A,S$1,WhatIf!$B:$B,S428)&lt;=price_limit,IF(S428="Yes",1,2),"")),""))</f>
        <v/>
      </c>
      <c r="BC428" s="73" t="str">
        <f>IF(OR(T428="",VLOOKUP(T$1,Services!$A$1:$B$19,2,0)="Exclude"),"",IF($D428=1,IF(OR(price_limit="",price_limit="No Limit"),IF(T428="Yes",1,2),IF(SUMIFS(WhatIf!$G:$G,WhatIf!$A:$A,T$1,WhatIf!$B:$B,T428)&lt;=price_limit,IF(T428="Yes",1,2),"")),""))</f>
        <v/>
      </c>
      <c r="BD428" s="73" t="str">
        <f>IF(OR(U428="",VLOOKUP(U$1,Services!$A$1:$B$19,2,0)="Exclude"),"",IF($D428=1,IF(OR(price_limit="",price_limit="No Limit"),IF(U428="Yes",1,2),IF(SUMIFS(WhatIf!$G:$G,WhatIf!$A:$A,U$1,WhatIf!$B:$B,U428)&lt;=price_limit,IF(U428="Yes",1,2),"")),""))</f>
        <v/>
      </c>
      <c r="BE428" s="3">
        <f t="shared" si="28"/>
        <v>0</v>
      </c>
      <c r="BF428" s="3">
        <f t="shared" si="29"/>
        <v>0</v>
      </c>
      <c r="BG428" s="3">
        <f>IF(MID(highlight_pick,1,1)="#",IF(INDEX(Analysis!$C$7:$E$7,1,VALUE(MID(highlight_pick,2,1)))&lt;&gt;"",IF(INDEX($A428:$BI428,1,MATCH(INDEX(Analysis!$C$7:$E$7,1,VALUE(MID(highlight_pick,2,1))),$1:$1,0))="",0,IF(INDEX($A428:$BI428,1,MATCH(INDEX(Analysis!$C$7:$E$7,1,VALUE(MID(highlight_pick,2,1))),$1:$1,0))="Yes",1,IF(ISNUMBER(SEARCH(INDEX($A428:$BI428,1,MATCH(INDEX(Analysis!$C$7:$E$7,1,VALUE(MID(highlight_pick,2,1))),$1:$1,0)),INDEX(Analysis!$C$9:$E$9,1,VALUE(MID(highlight_pick,2,1))))),2,0))),0),0)</f>
        <v>0</v>
      </c>
      <c r="BH428" s="3">
        <f>IF(MID(highlight_pick,1,1)="#",IF(INDEX(Analysis!$C$10:$E$10,1,VALUE(MID(highlight_pick,2,1)))&lt;&gt;"",IF(INDEX($A428:$BI428,1,MATCH(INDEX(Analysis!$C$10:$E$10,1,VALUE(MID(highlight_pick,2,1))),$1:$1,0))="",0,IF(INDEX($A428:$BI428,1,MATCH(INDEX(Analysis!$C$10:$E$10,1,VALUE(MID(highlight_pick,2,1))),$1:$1,0))="Yes",1,IF(ISNUMBER(SEARCH(INDEX($A428:$BI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row>
    <row r="429" spans="1:61" ht="24.9" x14ac:dyDescent="0.3">
      <c r="A429" s="19" t="s">
        <v>149</v>
      </c>
      <c r="B429" s="4" t="s">
        <v>386</v>
      </c>
      <c r="C429" s="4" t="s">
        <v>215</v>
      </c>
      <c r="D429" s="3" t="str">
        <f t="shared" ca="1" si="26"/>
        <v/>
      </c>
      <c r="F429" s="5" t="s">
        <v>551</v>
      </c>
      <c r="G429" s="5" t="s">
        <v>551</v>
      </c>
      <c r="H429" s="5" t="s">
        <v>519</v>
      </c>
      <c r="I429" s="5" t="s">
        <v>519</v>
      </c>
      <c r="J429" s="5" t="s">
        <v>519</v>
      </c>
      <c r="K429" s="5" t="s">
        <v>519</v>
      </c>
      <c r="L429" s="5" t="s">
        <v>519</v>
      </c>
      <c r="M429" s="5" t="s">
        <v>519</v>
      </c>
      <c r="N429" s="5" t="s">
        <v>1</v>
      </c>
      <c r="R429" s="5" t="s">
        <v>857</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27"/>
        <v/>
      </c>
      <c r="AN429" s="73" t="str">
        <f>IF(OR(E429="",VLOOKUP(E$1,Services!$A$1:$B$19,2,0)="Exclude"),"",IF($D429=1,IF(OR(price_limit="",price_limit="No Limit"),IF(E429="Yes",1,2),IF(SUMIFS(WhatIf!$G:$G,WhatIf!$A:$A,E$1,WhatIf!$B:$B,E429)&lt;=price_limit,IF(E429="Yes",1,2),"")),""))</f>
        <v/>
      </c>
      <c r="AO429" s="73" t="str">
        <f ca="1">IF(OR(F429="",VLOOKUP(F$1,Services!$A$1:$B$19,2,0)="Exclude"),"",IF($D429=1,IF(OR(price_limit="",price_limit="No Limit"),IF(F429="Yes",1,2),IF(SUMIFS(WhatIf!$G:$G,WhatIf!$A:$A,F$1,WhatIf!$B:$B,F429)&lt;=price_limit,IF(F429="Yes",1,2),"")),""))</f>
        <v/>
      </c>
      <c r="AP429" s="73" t="str">
        <f ca="1">IF(OR(G429="",VLOOKUP(G$1,Services!$A$1:$B$19,2,0)="Exclude"),"",IF($D429=1,IF(OR(price_limit="",price_limit="No Limit"),IF(G429="Yes",1,2),IF(SUMIFS(WhatIf!$G:$G,WhatIf!$A:$A,G$1,WhatIf!$B:$B,G429)&lt;=price_limit,IF(G429="Yes",1,2),"")),""))</f>
        <v/>
      </c>
      <c r="AQ429" s="73" t="str">
        <f ca="1">IF(OR(H429="",VLOOKUP(H$1,Services!$A$1:$B$19,2,0)="Exclude"),"",IF($D429=1,IF(OR(price_limit="",price_limit="No Limit"),IF(H429="Yes",1,2),IF(SUMIFS(WhatIf!$G:$G,WhatIf!$A:$A,H$1,WhatIf!$B:$B,H429)&lt;=price_limit,IF(H429="Yes",1,2),"")),""))</f>
        <v/>
      </c>
      <c r="AR429" s="73" t="str">
        <f ca="1">IF(OR(I429="",VLOOKUP(I$1,Services!$A$1:$B$19,2,0)="Exclude"),"",IF($D429=1,IF(OR(price_limit="",price_limit="No Limit"),IF(I429="Yes",1,2),IF(SUMIFS(WhatIf!$G:$G,WhatIf!$A:$A,I$1,WhatIf!$B:$B,I429)&lt;=price_limit,IF(I429="Yes",1,2),"")),""))</f>
        <v/>
      </c>
      <c r="AS429" s="73" t="str">
        <f ca="1">IF(OR(J429="",VLOOKUP(J$1,Services!$A$1:$B$19,2,0)="Exclude"),"",IF($D429=1,IF(OR(price_limit="",price_limit="No Limit"),IF(J429="Yes",1,2),IF(SUMIFS(WhatIf!$G:$G,WhatIf!$A:$A,J$1,WhatIf!$B:$B,J429)&lt;=price_limit,IF(J429="Yes",1,2),"")),""))</f>
        <v/>
      </c>
      <c r="AT429" s="73" t="str">
        <f ca="1">IF(OR(K429="",VLOOKUP(K$1,Services!$A$1:$B$19,2,0)="Exclude"),"",IF($D429=1,IF(OR(price_limit="",price_limit="No Limit"),IF(K429="Yes",1,2),IF(SUMIFS(WhatIf!$G:$G,WhatIf!$A:$A,K$1,WhatIf!$B:$B,K429)&lt;=price_limit,IF(K429="Yes",1,2),"")),""))</f>
        <v/>
      </c>
      <c r="AU429" s="73" t="str">
        <f ca="1">IF(OR(L429="",VLOOKUP(L$1,Services!$A$1:$B$19,2,0)="Exclude"),"",IF($D429=1,IF(OR(price_limit="",price_limit="No Limit"),IF(L429="Yes",1,2),IF(SUMIFS(WhatIf!$G:$G,WhatIf!$A:$A,L$1,WhatIf!$B:$B,L429)&lt;=price_limit,IF(L429="Yes",1,2),"")),""))</f>
        <v/>
      </c>
      <c r="AV429" s="73" t="str">
        <f ca="1">IF(OR(M429="",VLOOKUP(M$1,Services!$A$1:$B$19,2,0)="Exclude"),"",IF($D429=1,IF(OR(price_limit="",price_limit="No Limit"),IF(M429="Yes",1,2),IF(SUMIFS(WhatIf!$G:$G,WhatIf!$A:$A,M$1,WhatIf!$B:$B,M429)&lt;=price_limit,IF(M429="Yes",1,2),"")),""))</f>
        <v/>
      </c>
      <c r="AW429" s="73" t="str">
        <f ca="1">IF(OR(N429="",VLOOKUP(N$1,Services!$A$1:$B$19,2,0)="Exclude"),"",IF($D429=1,IF(OR(price_limit="",price_limit="No Limit"),IF(N429="Yes",1,2),IF(SUMIFS(WhatIf!$G:$G,WhatIf!$A:$A,N$1,WhatIf!$B:$B,N429)&lt;=price_limit,IF(N429="Yes",1,2),"")),""))</f>
        <v/>
      </c>
      <c r="AX429" s="73" t="str">
        <f>IF(OR(O429="",VLOOKUP(O$1,Services!$A$1:$B$19,2,0)="Exclude"),"",IF($D429=1,IF(OR(price_limit="",price_limit="No Limit"),IF(O429="Yes",1,2),IF(SUMIFS(WhatIf!$G:$G,WhatIf!$A:$A,O$1,WhatIf!$B:$B,O429)&lt;=price_limit,IF(O429="Yes",1,2),"")),""))</f>
        <v/>
      </c>
      <c r="AY429" s="73" t="str">
        <f>IF(OR(P429="",VLOOKUP(P$1,Services!$A$1:$B$19,2,0)="Exclude"),"",IF($D429=1,IF(OR(price_limit="",price_limit="No Limit"),IF(P429="Yes",1,2),IF(SUMIFS(WhatIf!$G:$G,WhatIf!$A:$A,P$1,WhatIf!$B:$B,P429)&lt;=price_limit,IF(P429="Yes",1,2),"")),""))</f>
        <v/>
      </c>
      <c r="AZ429" s="73" t="str">
        <f>IF(OR(Q429="",VLOOKUP(Q$1,Services!$A$1:$B$19,2,0)="Exclude"),"",IF($D429=1,IF(OR(price_limit="",price_limit="No Limit"),IF(Q429="Yes",1,2),IF(SUMIFS(WhatIf!$G:$G,WhatIf!$A:$A,Q$1,WhatIf!$B:$B,Q429)&lt;=price_limit,IF(Q429="Yes",1,2),"")),""))</f>
        <v/>
      </c>
      <c r="BA429" s="73" t="str">
        <f ca="1">IF(OR(R429="",VLOOKUP(R$1,Services!$A$1:$B$19,2,0)="Exclude"),"",IF($D429=1,IF(OR(price_limit="",price_limit="No Limit"),IF(R429="Yes",1,2),IF(SUMIFS(WhatIf!$G:$G,WhatIf!$A:$A,R$1,WhatIf!$B:$B,R429)&lt;=price_limit,IF(R429="Yes",1,2),"")),""))</f>
        <v/>
      </c>
      <c r="BB429" s="73" t="str">
        <f>IF(OR(S429="",VLOOKUP(S$1,Services!$A$1:$B$19,2,0)="Exclude"),"",IF($D429=1,IF(OR(price_limit="",price_limit="No Limit"),IF(S429="Yes",1,2),IF(SUMIFS(WhatIf!$G:$G,WhatIf!$A:$A,S$1,WhatIf!$B:$B,S429)&lt;=price_limit,IF(S429="Yes",1,2),"")),""))</f>
        <v/>
      </c>
      <c r="BC429" s="73" t="str">
        <f>IF(OR(T429="",VLOOKUP(T$1,Services!$A$1:$B$19,2,0)="Exclude"),"",IF($D429=1,IF(OR(price_limit="",price_limit="No Limit"),IF(T429="Yes",1,2),IF(SUMIFS(WhatIf!$G:$G,WhatIf!$A:$A,T$1,WhatIf!$B:$B,T429)&lt;=price_limit,IF(T429="Yes",1,2),"")),""))</f>
        <v/>
      </c>
      <c r="BD429" s="73" t="str">
        <f>IF(OR(U429="",VLOOKUP(U$1,Services!$A$1:$B$19,2,0)="Exclude"),"",IF($D429=1,IF(OR(price_limit="",price_limit="No Limit"),IF(U429="Yes",1,2),IF(SUMIFS(WhatIf!$G:$G,WhatIf!$A:$A,U$1,WhatIf!$B:$B,U429)&lt;=price_limit,IF(U429="Yes",1,2),"")),""))</f>
        <v/>
      </c>
      <c r="BE429" s="3">
        <f t="shared" si="28"/>
        <v>0</v>
      </c>
      <c r="BF429" s="3">
        <f t="shared" si="29"/>
        <v>0</v>
      </c>
      <c r="BG429" s="3">
        <f>IF(MID(highlight_pick,1,1)="#",IF(INDEX(Analysis!$C$7:$E$7,1,VALUE(MID(highlight_pick,2,1)))&lt;&gt;"",IF(INDEX($A429:$BI429,1,MATCH(INDEX(Analysis!$C$7:$E$7,1,VALUE(MID(highlight_pick,2,1))),$1:$1,0))="",0,IF(INDEX($A429:$BI429,1,MATCH(INDEX(Analysis!$C$7:$E$7,1,VALUE(MID(highlight_pick,2,1))),$1:$1,0))="Yes",1,IF(ISNUMBER(SEARCH(INDEX($A429:$BI429,1,MATCH(INDEX(Analysis!$C$7:$E$7,1,VALUE(MID(highlight_pick,2,1))),$1:$1,0)),INDEX(Analysis!$C$9:$E$9,1,VALUE(MID(highlight_pick,2,1))))),2,0))),0),0)</f>
        <v>0</v>
      </c>
      <c r="BH429" s="3">
        <f>IF(MID(highlight_pick,1,1)="#",IF(INDEX(Analysis!$C$10:$E$10,1,VALUE(MID(highlight_pick,2,1)))&lt;&gt;"",IF(INDEX($A429:$BI429,1,MATCH(INDEX(Analysis!$C$10:$E$10,1,VALUE(MID(highlight_pick,2,1))),$1:$1,0))="",0,IF(INDEX($A429:$BI429,1,MATCH(INDEX(Analysis!$C$10:$E$10,1,VALUE(MID(highlight_pick,2,1))),$1:$1,0))="Yes",1,IF(ISNUMBER(SEARCH(INDEX($A429:$BI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row>
    <row r="430" spans="1:61" x14ac:dyDescent="0.3">
      <c r="A430" s="19" t="s">
        <v>150</v>
      </c>
      <c r="B430" s="4" t="s">
        <v>387</v>
      </c>
      <c r="C430" s="4" t="s">
        <v>214</v>
      </c>
      <c r="D430" s="3" t="str">
        <f t="shared" ca="1" si="26"/>
        <v/>
      </c>
      <c r="H430" s="5" t="s">
        <v>293</v>
      </c>
      <c r="I430" s="5" t="s">
        <v>293</v>
      </c>
      <c r="J430" s="5" t="s">
        <v>293</v>
      </c>
      <c r="K430" s="5" t="s">
        <v>1</v>
      </c>
      <c r="L430" s="5" t="s">
        <v>1</v>
      </c>
      <c r="M430" s="5" t="s">
        <v>1</v>
      </c>
      <c r="N430" s="5" t="s">
        <v>1</v>
      </c>
      <c r="R430" s="5" t="s">
        <v>1</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27"/>
        <v/>
      </c>
      <c r="AN430" s="73" t="str">
        <f>IF(OR(E430="",VLOOKUP(E$1,Services!$A$1:$B$19,2,0)="Exclude"),"",IF($D430=1,IF(OR(price_limit="",price_limit="No Limit"),IF(E430="Yes",1,2),IF(SUMIFS(WhatIf!$G:$G,WhatIf!$A:$A,E$1,WhatIf!$B:$B,E430)&lt;=price_limit,IF(E430="Yes",1,2),"")),""))</f>
        <v/>
      </c>
      <c r="AO430" s="73" t="str">
        <f>IF(OR(F430="",VLOOKUP(F$1,Services!$A$1:$B$19,2,0)="Exclude"),"",IF($D430=1,IF(OR(price_limit="",price_limit="No Limit"),IF(F430="Yes",1,2),IF(SUMIFS(WhatIf!$G:$G,WhatIf!$A:$A,F$1,WhatIf!$B:$B,F430)&lt;=price_limit,IF(F430="Yes",1,2),"")),""))</f>
        <v/>
      </c>
      <c r="AP430" s="73" t="str">
        <f>IF(OR(G430="",VLOOKUP(G$1,Services!$A$1:$B$19,2,0)="Exclude"),"",IF($D430=1,IF(OR(price_limit="",price_limit="No Limit"),IF(G430="Yes",1,2),IF(SUMIFS(WhatIf!$G:$G,WhatIf!$A:$A,G$1,WhatIf!$B:$B,G430)&lt;=price_limit,IF(G430="Yes",1,2),"")),""))</f>
        <v/>
      </c>
      <c r="AQ430" s="73" t="str">
        <f ca="1">IF(OR(H430="",VLOOKUP(H$1,Services!$A$1:$B$19,2,0)="Exclude"),"",IF($D430=1,IF(OR(price_limit="",price_limit="No Limit"),IF(H430="Yes",1,2),IF(SUMIFS(WhatIf!$G:$G,WhatIf!$A:$A,H$1,WhatIf!$B:$B,H430)&lt;=price_limit,IF(H430="Yes",1,2),"")),""))</f>
        <v/>
      </c>
      <c r="AR430" s="73" t="str">
        <f ca="1">IF(OR(I430="",VLOOKUP(I$1,Services!$A$1:$B$19,2,0)="Exclude"),"",IF($D430=1,IF(OR(price_limit="",price_limit="No Limit"),IF(I430="Yes",1,2),IF(SUMIFS(WhatIf!$G:$G,WhatIf!$A:$A,I$1,WhatIf!$B:$B,I430)&lt;=price_limit,IF(I430="Yes",1,2),"")),""))</f>
        <v/>
      </c>
      <c r="AS430" s="73" t="str">
        <f ca="1">IF(OR(J430="",VLOOKUP(J$1,Services!$A$1:$B$19,2,0)="Exclude"),"",IF($D430=1,IF(OR(price_limit="",price_limit="No Limit"),IF(J430="Yes",1,2),IF(SUMIFS(WhatIf!$G:$G,WhatIf!$A:$A,J$1,WhatIf!$B:$B,J430)&lt;=price_limit,IF(J430="Yes",1,2),"")),""))</f>
        <v/>
      </c>
      <c r="AT430" s="73" t="str">
        <f ca="1">IF(OR(K430="",VLOOKUP(K$1,Services!$A$1:$B$19,2,0)="Exclude"),"",IF($D430=1,IF(OR(price_limit="",price_limit="No Limit"),IF(K430="Yes",1,2),IF(SUMIFS(WhatIf!$G:$G,WhatIf!$A:$A,K$1,WhatIf!$B:$B,K430)&lt;=price_limit,IF(K430="Yes",1,2),"")),""))</f>
        <v/>
      </c>
      <c r="AU430" s="73" t="str">
        <f ca="1">IF(OR(L430="",VLOOKUP(L$1,Services!$A$1:$B$19,2,0)="Exclude"),"",IF($D430=1,IF(OR(price_limit="",price_limit="No Limit"),IF(L430="Yes",1,2),IF(SUMIFS(WhatIf!$G:$G,WhatIf!$A:$A,L$1,WhatIf!$B:$B,L430)&lt;=price_limit,IF(L430="Yes",1,2),"")),""))</f>
        <v/>
      </c>
      <c r="AV430" s="73" t="str">
        <f ca="1">IF(OR(M430="",VLOOKUP(M$1,Services!$A$1:$B$19,2,0)="Exclude"),"",IF($D430=1,IF(OR(price_limit="",price_limit="No Limit"),IF(M430="Yes",1,2),IF(SUMIFS(WhatIf!$G:$G,WhatIf!$A:$A,M$1,WhatIf!$B:$B,M430)&lt;=price_limit,IF(M430="Yes",1,2),"")),""))</f>
        <v/>
      </c>
      <c r="AW430" s="73" t="str">
        <f ca="1">IF(OR(N430="",VLOOKUP(N$1,Services!$A$1:$B$19,2,0)="Exclude"),"",IF($D430=1,IF(OR(price_limit="",price_limit="No Limit"),IF(N430="Yes",1,2),IF(SUMIFS(WhatIf!$G:$G,WhatIf!$A:$A,N$1,WhatIf!$B:$B,N430)&lt;=price_limit,IF(N430="Yes",1,2),"")),""))</f>
        <v/>
      </c>
      <c r="AX430" s="73" t="str">
        <f>IF(OR(O430="",VLOOKUP(O$1,Services!$A$1:$B$19,2,0)="Exclude"),"",IF($D430=1,IF(OR(price_limit="",price_limit="No Limit"),IF(O430="Yes",1,2),IF(SUMIFS(WhatIf!$G:$G,WhatIf!$A:$A,O$1,WhatIf!$B:$B,O430)&lt;=price_limit,IF(O430="Yes",1,2),"")),""))</f>
        <v/>
      </c>
      <c r="AY430" s="73" t="str">
        <f>IF(OR(P430="",VLOOKUP(P$1,Services!$A$1:$B$19,2,0)="Exclude"),"",IF($D430=1,IF(OR(price_limit="",price_limit="No Limit"),IF(P430="Yes",1,2),IF(SUMIFS(WhatIf!$G:$G,WhatIf!$A:$A,P$1,WhatIf!$B:$B,P430)&lt;=price_limit,IF(P430="Yes",1,2),"")),""))</f>
        <v/>
      </c>
      <c r="AZ430" s="73" t="str">
        <f>IF(OR(Q430="",VLOOKUP(Q$1,Services!$A$1:$B$19,2,0)="Exclude"),"",IF($D430=1,IF(OR(price_limit="",price_limit="No Limit"),IF(Q430="Yes",1,2),IF(SUMIFS(WhatIf!$G:$G,WhatIf!$A:$A,Q$1,WhatIf!$B:$B,Q430)&lt;=price_limit,IF(Q430="Yes",1,2),"")),""))</f>
        <v/>
      </c>
      <c r="BA430" s="73" t="str">
        <f ca="1">IF(OR(R430="",VLOOKUP(R$1,Services!$A$1:$B$19,2,0)="Exclude"),"",IF($D430=1,IF(OR(price_limit="",price_limit="No Limit"),IF(R430="Yes",1,2),IF(SUMIFS(WhatIf!$G:$G,WhatIf!$A:$A,R$1,WhatIf!$B:$B,R430)&lt;=price_limit,IF(R430="Yes",1,2),"")),""))</f>
        <v/>
      </c>
      <c r="BB430" s="73" t="str">
        <f>IF(OR(S430="",VLOOKUP(S$1,Services!$A$1:$B$19,2,0)="Exclude"),"",IF($D430=1,IF(OR(price_limit="",price_limit="No Limit"),IF(S430="Yes",1,2),IF(SUMIFS(WhatIf!$G:$G,WhatIf!$A:$A,S$1,WhatIf!$B:$B,S430)&lt;=price_limit,IF(S430="Yes",1,2),"")),""))</f>
        <v/>
      </c>
      <c r="BC430" s="73" t="str">
        <f>IF(OR(T430="",VLOOKUP(T$1,Services!$A$1:$B$19,2,0)="Exclude"),"",IF($D430=1,IF(OR(price_limit="",price_limit="No Limit"),IF(T430="Yes",1,2),IF(SUMIFS(WhatIf!$G:$G,WhatIf!$A:$A,T$1,WhatIf!$B:$B,T430)&lt;=price_limit,IF(T430="Yes",1,2),"")),""))</f>
        <v/>
      </c>
      <c r="BD430" s="73" t="str">
        <f>IF(OR(U430="",VLOOKUP(U$1,Services!$A$1:$B$19,2,0)="Exclude"),"",IF($D430=1,IF(OR(price_limit="",price_limit="No Limit"),IF(U430="Yes",1,2),IF(SUMIFS(WhatIf!$G:$G,WhatIf!$A:$A,U$1,WhatIf!$B:$B,U430)&lt;=price_limit,IF(U430="Yes",1,2),"")),""))</f>
        <v/>
      </c>
      <c r="BE430" s="3">
        <f t="shared" si="28"/>
        <v>0</v>
      </c>
      <c r="BF430" s="3">
        <f t="shared" si="29"/>
        <v>0</v>
      </c>
      <c r="BG430" s="3">
        <f>IF(MID(highlight_pick,1,1)="#",IF(INDEX(Analysis!$C$7:$E$7,1,VALUE(MID(highlight_pick,2,1)))&lt;&gt;"",IF(INDEX($A430:$BI430,1,MATCH(INDEX(Analysis!$C$7:$E$7,1,VALUE(MID(highlight_pick,2,1))),$1:$1,0))="",0,IF(INDEX($A430:$BI430,1,MATCH(INDEX(Analysis!$C$7:$E$7,1,VALUE(MID(highlight_pick,2,1))),$1:$1,0))="Yes",1,IF(ISNUMBER(SEARCH(INDEX($A430:$BI430,1,MATCH(INDEX(Analysis!$C$7:$E$7,1,VALUE(MID(highlight_pick,2,1))),$1:$1,0)),INDEX(Analysis!$C$9:$E$9,1,VALUE(MID(highlight_pick,2,1))))),2,0))),0),0)</f>
        <v>0</v>
      </c>
      <c r="BH430" s="3">
        <f>IF(MID(highlight_pick,1,1)="#",IF(INDEX(Analysis!$C$10:$E$10,1,VALUE(MID(highlight_pick,2,1)))&lt;&gt;"",IF(INDEX($A430:$BI430,1,MATCH(INDEX(Analysis!$C$10:$E$10,1,VALUE(MID(highlight_pick,2,1))),$1:$1,0))="",0,IF(INDEX($A430:$BI430,1,MATCH(INDEX(Analysis!$C$10:$E$10,1,VALUE(MID(highlight_pick,2,1))),$1:$1,0))="Yes",1,IF(ISNUMBER(SEARCH(INDEX($A430:$BI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row>
    <row r="431" spans="1:61" x14ac:dyDescent="0.3">
      <c r="A431" s="19" t="s">
        <v>151</v>
      </c>
      <c r="B431" s="4" t="s">
        <v>247</v>
      </c>
      <c r="C431" s="4" t="s">
        <v>475</v>
      </c>
      <c r="D431" s="3" t="str">
        <f t="shared" ca="1" si="26"/>
        <v/>
      </c>
      <c r="H431" s="6" t="s">
        <v>1</v>
      </c>
      <c r="I431" s="6" t="s">
        <v>1</v>
      </c>
      <c r="L431" s="5" t="s">
        <v>1</v>
      </c>
      <c r="M431" s="5" t="s">
        <v>1</v>
      </c>
      <c r="O431" s="5" t="s">
        <v>1</v>
      </c>
      <c r="P431" s="5" t="s">
        <v>1</v>
      </c>
      <c r="Q431" s="5" t="s">
        <v>318</v>
      </c>
      <c r="R431" s="5" t="s">
        <v>1</v>
      </c>
      <c r="U431" s="5" t="s">
        <v>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27"/>
        <v/>
      </c>
      <c r="AN431" s="73" t="str">
        <f>IF(OR(E431="",VLOOKUP(E$1,Services!$A$1:$B$19,2,0)="Exclude"),"",IF($D431=1,IF(OR(price_limit="",price_limit="No Limit"),IF(E431="Yes",1,2),IF(SUMIFS(WhatIf!$G:$G,WhatIf!$A:$A,E$1,WhatIf!$B:$B,E431)&lt;=price_limit,IF(E431="Yes",1,2),"")),""))</f>
        <v/>
      </c>
      <c r="AO431" s="73" t="str">
        <f>IF(OR(F431="",VLOOKUP(F$1,Services!$A$1:$B$19,2,0)="Exclude"),"",IF($D431=1,IF(OR(price_limit="",price_limit="No Limit"),IF(F431="Yes",1,2),IF(SUMIFS(WhatIf!$G:$G,WhatIf!$A:$A,F$1,WhatIf!$B:$B,F431)&lt;=price_limit,IF(F431="Yes",1,2),"")),""))</f>
        <v/>
      </c>
      <c r="AP431" s="73" t="str">
        <f>IF(OR(G431="",VLOOKUP(G$1,Services!$A$1:$B$19,2,0)="Exclude"),"",IF($D431=1,IF(OR(price_limit="",price_limit="No Limit"),IF(G431="Yes",1,2),IF(SUMIFS(WhatIf!$G:$G,WhatIf!$A:$A,G$1,WhatIf!$B:$B,G431)&lt;=price_limit,IF(G431="Yes",1,2),"")),""))</f>
        <v/>
      </c>
      <c r="AQ431" s="73" t="str">
        <f ca="1">IF(OR(H431="",VLOOKUP(H$1,Services!$A$1:$B$19,2,0)="Exclude"),"",IF($D431=1,IF(OR(price_limit="",price_limit="No Limit"),IF(H431="Yes",1,2),IF(SUMIFS(WhatIf!$G:$G,WhatIf!$A:$A,H$1,WhatIf!$B:$B,H431)&lt;=price_limit,IF(H431="Yes",1,2),"")),""))</f>
        <v/>
      </c>
      <c r="AR431" s="73" t="str">
        <f ca="1">IF(OR(I431="",VLOOKUP(I$1,Services!$A$1:$B$19,2,0)="Exclude"),"",IF($D431=1,IF(OR(price_limit="",price_limit="No Limit"),IF(I431="Yes",1,2),IF(SUMIFS(WhatIf!$G:$G,WhatIf!$A:$A,I$1,WhatIf!$B:$B,I431)&lt;=price_limit,IF(I431="Yes",1,2),"")),""))</f>
        <v/>
      </c>
      <c r="AS431" s="73" t="str">
        <f>IF(OR(J431="",VLOOKUP(J$1,Services!$A$1:$B$19,2,0)="Exclude"),"",IF($D431=1,IF(OR(price_limit="",price_limit="No Limit"),IF(J431="Yes",1,2),IF(SUMIFS(WhatIf!$G:$G,WhatIf!$A:$A,J$1,WhatIf!$B:$B,J431)&lt;=price_limit,IF(J431="Yes",1,2),"")),""))</f>
        <v/>
      </c>
      <c r="AT431" s="73" t="str">
        <f>IF(OR(K431="",VLOOKUP(K$1,Services!$A$1:$B$19,2,0)="Exclude"),"",IF($D431=1,IF(OR(price_limit="",price_limit="No Limit"),IF(K431="Yes",1,2),IF(SUMIFS(WhatIf!$G:$G,WhatIf!$A:$A,K$1,WhatIf!$B:$B,K431)&lt;=price_limit,IF(K431="Yes",1,2),"")),""))</f>
        <v/>
      </c>
      <c r="AU431" s="73" t="str">
        <f ca="1">IF(OR(L431="",VLOOKUP(L$1,Services!$A$1:$B$19,2,0)="Exclude"),"",IF($D431=1,IF(OR(price_limit="",price_limit="No Limit"),IF(L431="Yes",1,2),IF(SUMIFS(WhatIf!$G:$G,WhatIf!$A:$A,L$1,WhatIf!$B:$B,L431)&lt;=price_limit,IF(L431="Yes",1,2),"")),""))</f>
        <v/>
      </c>
      <c r="AV431" s="73" t="str">
        <f ca="1">IF(OR(M431="",VLOOKUP(M$1,Services!$A$1:$B$19,2,0)="Exclude"),"",IF($D431=1,IF(OR(price_limit="",price_limit="No Limit"),IF(M431="Yes",1,2),IF(SUMIFS(WhatIf!$G:$G,WhatIf!$A:$A,M$1,WhatIf!$B:$B,M431)&lt;=price_limit,IF(M431="Yes",1,2),"")),""))</f>
        <v/>
      </c>
      <c r="AW431" s="73" t="str">
        <f>IF(OR(N431="",VLOOKUP(N$1,Services!$A$1:$B$19,2,0)="Exclude"),"",IF($D431=1,IF(OR(price_limit="",price_limit="No Limit"),IF(N431="Yes",1,2),IF(SUMIFS(WhatIf!$G:$G,WhatIf!$A:$A,N$1,WhatIf!$B:$B,N431)&lt;=price_limit,IF(N431="Yes",1,2),"")),""))</f>
        <v/>
      </c>
      <c r="AX431" s="73" t="str">
        <f ca="1">IF(OR(O431="",VLOOKUP(O$1,Services!$A$1:$B$19,2,0)="Exclude"),"",IF($D431=1,IF(OR(price_limit="",price_limit="No Limit"),IF(O431="Yes",1,2),IF(SUMIFS(WhatIf!$G:$G,WhatIf!$A:$A,O$1,WhatIf!$B:$B,O431)&lt;=price_limit,IF(O431="Yes",1,2),"")),""))</f>
        <v/>
      </c>
      <c r="AY431" s="73" t="str">
        <f ca="1">IF(OR(P431="",VLOOKUP(P$1,Services!$A$1:$B$19,2,0)="Exclude"),"",IF($D431=1,IF(OR(price_limit="",price_limit="No Limit"),IF(P431="Yes",1,2),IF(SUMIFS(WhatIf!$G:$G,WhatIf!$A:$A,P$1,WhatIf!$B:$B,P431)&lt;=price_limit,IF(P431="Yes",1,2),"")),""))</f>
        <v/>
      </c>
      <c r="AZ431" s="73" t="str">
        <f ca="1">IF(OR(Q431="",VLOOKUP(Q$1,Services!$A$1:$B$19,2,0)="Exclude"),"",IF($D431=1,IF(OR(price_limit="",price_limit="No Limit"),IF(Q431="Yes",1,2),IF(SUMIFS(WhatIf!$G:$G,WhatIf!$A:$A,Q$1,WhatIf!$B:$B,Q431)&lt;=price_limit,IF(Q431="Yes",1,2),"")),""))</f>
        <v/>
      </c>
      <c r="BA431" s="73" t="str">
        <f ca="1">IF(OR(R431="",VLOOKUP(R$1,Services!$A$1:$B$19,2,0)="Exclude"),"",IF($D431=1,IF(OR(price_limit="",price_limit="No Limit"),IF(R431="Yes",1,2),IF(SUMIFS(WhatIf!$G:$G,WhatIf!$A:$A,R$1,WhatIf!$B:$B,R431)&lt;=price_limit,IF(R431="Yes",1,2),"")),""))</f>
        <v/>
      </c>
      <c r="BB431" s="73" t="str">
        <f>IF(OR(S431="",VLOOKUP(S$1,Services!$A$1:$B$19,2,0)="Exclude"),"",IF($D431=1,IF(OR(price_limit="",price_limit="No Limit"),IF(S431="Yes",1,2),IF(SUMIFS(WhatIf!$G:$G,WhatIf!$A:$A,S$1,WhatIf!$B:$B,S431)&lt;=price_limit,IF(S431="Yes",1,2),"")),""))</f>
        <v/>
      </c>
      <c r="BC431" s="73" t="str">
        <f>IF(OR(T431="",VLOOKUP(T$1,Services!$A$1:$B$19,2,0)="Exclude"),"",IF($D431=1,IF(OR(price_limit="",price_limit="No Limit"),IF(T431="Yes",1,2),IF(SUMIFS(WhatIf!$G:$G,WhatIf!$A:$A,T$1,WhatIf!$B:$B,T431)&lt;=price_limit,IF(T431="Yes",1,2),"")),""))</f>
        <v/>
      </c>
      <c r="BD431" s="73" t="str">
        <f ca="1">IF(OR(U431="",VLOOKUP(U$1,Services!$A$1:$B$19,2,0)="Exclude"),"",IF($D431=1,IF(OR(price_limit="",price_limit="No Limit"),IF(U431="Yes",1,2),IF(SUMIFS(WhatIf!$G:$G,WhatIf!$A:$A,U$1,WhatIf!$B:$B,U431)&lt;=price_limit,IF(U431="Yes",1,2),"")),""))</f>
        <v/>
      </c>
      <c r="BE431" s="3">
        <f t="shared" si="28"/>
        <v>0</v>
      </c>
      <c r="BF431" s="3">
        <f t="shared" si="29"/>
        <v>0</v>
      </c>
      <c r="BG431" s="3">
        <f>IF(MID(highlight_pick,1,1)="#",IF(INDEX(Analysis!$C$7:$E$7,1,VALUE(MID(highlight_pick,2,1)))&lt;&gt;"",IF(INDEX($A431:$BI431,1,MATCH(INDEX(Analysis!$C$7:$E$7,1,VALUE(MID(highlight_pick,2,1))),$1:$1,0))="",0,IF(INDEX($A431:$BI431,1,MATCH(INDEX(Analysis!$C$7:$E$7,1,VALUE(MID(highlight_pick,2,1))),$1:$1,0))="Yes",1,IF(ISNUMBER(SEARCH(INDEX($A431:$BI431,1,MATCH(INDEX(Analysis!$C$7:$E$7,1,VALUE(MID(highlight_pick,2,1))),$1:$1,0)),INDEX(Analysis!$C$9:$E$9,1,VALUE(MID(highlight_pick,2,1))))),2,0))),0),0)</f>
        <v>0</v>
      </c>
      <c r="BH431" s="3">
        <f>IF(MID(highlight_pick,1,1)="#",IF(INDEX(Analysis!$C$10:$E$10,1,VALUE(MID(highlight_pick,2,1)))&lt;&gt;"",IF(INDEX($A431:$BI431,1,MATCH(INDEX(Analysis!$C$10:$E$10,1,VALUE(MID(highlight_pick,2,1))),$1:$1,0))="",0,IF(INDEX($A431:$BI431,1,MATCH(INDEX(Analysis!$C$10:$E$10,1,VALUE(MID(highlight_pick,2,1))),$1:$1,0))="Yes",1,IF(ISNUMBER(SEARCH(INDEX($A431:$BI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row>
    <row r="432" spans="1:61" ht="24.9" customHeight="1" x14ac:dyDescent="0.4">
      <c r="A432" s="19" t="s">
        <v>163</v>
      </c>
      <c r="B432" s="4" t="s">
        <v>788</v>
      </c>
      <c r="C432" s="4" t="s">
        <v>214</v>
      </c>
      <c r="D432" s="3" t="str">
        <f t="shared" ca="1" si="26"/>
        <v/>
      </c>
      <c r="G432" s="5" t="s">
        <v>549</v>
      </c>
      <c r="H432" s="5" t="s">
        <v>293</v>
      </c>
      <c r="I432" s="5" t="s">
        <v>293</v>
      </c>
      <c r="J432" s="5" t="s">
        <v>293</v>
      </c>
      <c r="K432" s="5" t="s">
        <v>293</v>
      </c>
      <c r="L432" s="5" t="s">
        <v>1</v>
      </c>
      <c r="M432" s="5" t="s">
        <v>1</v>
      </c>
      <c r="N432" s="5" t="s">
        <v>1</v>
      </c>
      <c r="O432" s="6" t="s">
        <v>1</v>
      </c>
      <c r="P432" s="9" t="s">
        <v>293</v>
      </c>
      <c r="Q432" s="9" t="s">
        <v>293</v>
      </c>
      <c r="R432" s="6" t="s">
        <v>1</v>
      </c>
      <c r="U432" s="5" t="s">
        <v>1</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27"/>
        <v/>
      </c>
      <c r="AN432" s="73" t="str">
        <f>IF(OR(E432="",VLOOKUP(E$1,Services!$A$1:$B$19,2,0)="Exclude"),"",IF($D432=1,IF(OR(price_limit="",price_limit="No Limit"),IF(E432="Yes",1,2),IF(SUMIFS(WhatIf!$G:$G,WhatIf!$A:$A,E$1,WhatIf!$B:$B,E432)&lt;=price_limit,IF(E432="Yes",1,2),"")),""))</f>
        <v/>
      </c>
      <c r="AO432" s="73" t="str">
        <f>IF(OR(F432="",VLOOKUP(F$1,Services!$A$1:$B$19,2,0)="Exclude"),"",IF($D432=1,IF(OR(price_limit="",price_limit="No Limit"),IF(F432="Yes",1,2),IF(SUMIFS(WhatIf!$G:$G,WhatIf!$A:$A,F$1,WhatIf!$B:$B,F432)&lt;=price_limit,IF(F432="Yes",1,2),"")),""))</f>
        <v/>
      </c>
      <c r="AP432" s="73" t="str">
        <f ca="1">IF(OR(G432="",VLOOKUP(G$1,Services!$A$1:$B$19,2,0)="Exclude"),"",IF($D432=1,IF(OR(price_limit="",price_limit="No Limit"),IF(G432="Yes",1,2),IF(SUMIFS(WhatIf!$G:$G,WhatIf!$A:$A,G$1,WhatIf!$B:$B,G432)&lt;=price_limit,IF(G432="Yes",1,2),"")),""))</f>
        <v/>
      </c>
      <c r="AQ432" s="73" t="str">
        <f ca="1">IF(OR(H432="",VLOOKUP(H$1,Services!$A$1:$B$19,2,0)="Exclude"),"",IF($D432=1,IF(OR(price_limit="",price_limit="No Limit"),IF(H432="Yes",1,2),IF(SUMIFS(WhatIf!$G:$G,WhatIf!$A:$A,H$1,WhatIf!$B:$B,H432)&lt;=price_limit,IF(H432="Yes",1,2),"")),""))</f>
        <v/>
      </c>
      <c r="AR432" s="73" t="str">
        <f ca="1">IF(OR(I432="",VLOOKUP(I$1,Services!$A$1:$B$19,2,0)="Exclude"),"",IF($D432=1,IF(OR(price_limit="",price_limit="No Limit"),IF(I432="Yes",1,2),IF(SUMIFS(WhatIf!$G:$G,WhatIf!$A:$A,I$1,WhatIf!$B:$B,I432)&lt;=price_limit,IF(I432="Yes",1,2),"")),""))</f>
        <v/>
      </c>
      <c r="AS432" s="73" t="str">
        <f ca="1">IF(OR(J432="",VLOOKUP(J$1,Services!$A$1:$B$19,2,0)="Exclude"),"",IF($D432=1,IF(OR(price_limit="",price_limit="No Limit"),IF(J432="Yes",1,2),IF(SUMIFS(WhatIf!$G:$G,WhatIf!$A:$A,J$1,WhatIf!$B:$B,J432)&lt;=price_limit,IF(J432="Yes",1,2),"")),""))</f>
        <v/>
      </c>
      <c r="AT432" s="73" t="str">
        <f ca="1">IF(OR(K432="",VLOOKUP(K$1,Services!$A$1:$B$19,2,0)="Exclude"),"",IF($D432=1,IF(OR(price_limit="",price_limit="No Limit"),IF(K432="Yes",1,2),IF(SUMIFS(WhatIf!$G:$G,WhatIf!$A:$A,K$1,WhatIf!$B:$B,K432)&lt;=price_limit,IF(K432="Yes",1,2),"")),""))</f>
        <v/>
      </c>
      <c r="AU432" s="73" t="str">
        <f ca="1">IF(OR(L432="",VLOOKUP(L$1,Services!$A$1:$B$19,2,0)="Exclude"),"",IF($D432=1,IF(OR(price_limit="",price_limit="No Limit"),IF(L432="Yes",1,2),IF(SUMIFS(WhatIf!$G:$G,WhatIf!$A:$A,L$1,WhatIf!$B:$B,L432)&lt;=price_limit,IF(L432="Yes",1,2),"")),""))</f>
        <v/>
      </c>
      <c r="AV432" s="73" t="str">
        <f ca="1">IF(OR(M432="",VLOOKUP(M$1,Services!$A$1:$B$19,2,0)="Exclude"),"",IF($D432=1,IF(OR(price_limit="",price_limit="No Limit"),IF(M432="Yes",1,2),IF(SUMIFS(WhatIf!$G:$G,WhatIf!$A:$A,M$1,WhatIf!$B:$B,M432)&lt;=price_limit,IF(M432="Yes",1,2),"")),""))</f>
        <v/>
      </c>
      <c r="AW432" s="73" t="str">
        <f ca="1">IF(OR(N432="",VLOOKUP(N$1,Services!$A$1:$B$19,2,0)="Exclude"),"",IF($D432=1,IF(OR(price_limit="",price_limit="No Limit"),IF(N432="Yes",1,2),IF(SUMIFS(WhatIf!$G:$G,WhatIf!$A:$A,N$1,WhatIf!$B:$B,N432)&lt;=price_limit,IF(N432="Yes",1,2),"")),""))</f>
        <v/>
      </c>
      <c r="AX432" s="73" t="str">
        <f ca="1">IF(OR(O432="",VLOOKUP(O$1,Services!$A$1:$B$19,2,0)="Exclude"),"",IF($D432=1,IF(OR(price_limit="",price_limit="No Limit"),IF(O432="Yes",1,2),IF(SUMIFS(WhatIf!$G:$G,WhatIf!$A:$A,O$1,WhatIf!$B:$B,O432)&lt;=price_limit,IF(O432="Yes",1,2),"")),""))</f>
        <v/>
      </c>
      <c r="AY432" s="73" t="str">
        <f ca="1">IF(OR(P432="",VLOOKUP(P$1,Services!$A$1:$B$19,2,0)="Exclude"),"",IF($D432=1,IF(OR(price_limit="",price_limit="No Limit"),IF(P432="Yes",1,2),IF(SUMIFS(WhatIf!$G:$G,WhatIf!$A:$A,P$1,WhatIf!$B:$B,P432)&lt;=price_limit,IF(P432="Yes",1,2),"")),""))</f>
        <v/>
      </c>
      <c r="AZ432" s="73" t="str">
        <f ca="1">IF(OR(Q432="",VLOOKUP(Q$1,Services!$A$1:$B$19,2,0)="Exclude"),"",IF($D432=1,IF(OR(price_limit="",price_limit="No Limit"),IF(Q432="Yes",1,2),IF(SUMIFS(WhatIf!$G:$G,WhatIf!$A:$A,Q$1,WhatIf!$B:$B,Q432)&lt;=price_limit,IF(Q432="Yes",1,2),"")),""))</f>
        <v/>
      </c>
      <c r="BA432" s="73" t="str">
        <f ca="1">IF(OR(R432="",VLOOKUP(R$1,Services!$A$1:$B$19,2,0)="Exclude"),"",IF($D432=1,IF(OR(price_limit="",price_limit="No Limit"),IF(R432="Yes",1,2),IF(SUMIFS(WhatIf!$G:$G,WhatIf!$A:$A,R$1,WhatIf!$B:$B,R432)&lt;=price_limit,IF(R432="Yes",1,2),"")),""))</f>
        <v/>
      </c>
      <c r="BB432" s="73" t="str">
        <f>IF(OR(S432="",VLOOKUP(S$1,Services!$A$1:$B$19,2,0)="Exclude"),"",IF($D432=1,IF(OR(price_limit="",price_limit="No Limit"),IF(S432="Yes",1,2),IF(SUMIFS(WhatIf!$G:$G,WhatIf!$A:$A,S$1,WhatIf!$B:$B,S432)&lt;=price_limit,IF(S432="Yes",1,2),"")),""))</f>
        <v/>
      </c>
      <c r="BC432" s="73" t="str">
        <f>IF(OR(T432="",VLOOKUP(T$1,Services!$A$1:$B$19,2,0)="Exclude"),"",IF($D432=1,IF(OR(price_limit="",price_limit="No Limit"),IF(T432="Yes",1,2),IF(SUMIFS(WhatIf!$G:$G,WhatIf!$A:$A,T$1,WhatIf!$B:$B,T432)&lt;=price_limit,IF(T432="Yes",1,2),"")),""))</f>
        <v/>
      </c>
      <c r="BD432" s="73" t="str">
        <f ca="1">IF(OR(U432="",VLOOKUP(U$1,Services!$A$1:$B$19,2,0)="Exclude"),"",IF($D432=1,IF(OR(price_limit="",price_limit="No Limit"),IF(U432="Yes",1,2),IF(SUMIFS(WhatIf!$G:$G,WhatIf!$A:$A,U$1,WhatIf!$B:$B,U432)&lt;=price_limit,IF(U432="Yes",1,2),"")),""))</f>
        <v/>
      </c>
      <c r="BE432" s="3">
        <f t="shared" si="28"/>
        <v>0</v>
      </c>
      <c r="BF432" s="3">
        <f t="shared" si="29"/>
        <v>0</v>
      </c>
      <c r="BG432" s="3">
        <f>IF(MID(highlight_pick,1,1)="#",IF(INDEX(Analysis!$C$7:$E$7,1,VALUE(MID(highlight_pick,2,1)))&lt;&gt;"",IF(INDEX($A432:$BI432,1,MATCH(INDEX(Analysis!$C$7:$E$7,1,VALUE(MID(highlight_pick,2,1))),$1:$1,0))="",0,IF(INDEX($A432:$BI432,1,MATCH(INDEX(Analysis!$C$7:$E$7,1,VALUE(MID(highlight_pick,2,1))),$1:$1,0))="Yes",1,IF(ISNUMBER(SEARCH(INDEX($A432:$BI432,1,MATCH(INDEX(Analysis!$C$7:$E$7,1,VALUE(MID(highlight_pick,2,1))),$1:$1,0)),INDEX(Analysis!$C$9:$E$9,1,VALUE(MID(highlight_pick,2,1))))),2,0))),0),0)</f>
        <v>0</v>
      </c>
      <c r="BH432" s="3">
        <f>IF(MID(highlight_pick,1,1)="#",IF(INDEX(Analysis!$C$10:$E$10,1,VALUE(MID(highlight_pick,2,1)))&lt;&gt;"",IF(INDEX($A432:$BI432,1,MATCH(INDEX(Analysis!$C$10:$E$10,1,VALUE(MID(highlight_pick,2,1))),$1:$1,0))="",0,IF(INDEX($A432:$BI432,1,MATCH(INDEX(Analysis!$C$10:$E$10,1,VALUE(MID(highlight_pick,2,1))),$1:$1,0))="Yes",1,IF(ISNUMBER(SEARCH(INDEX($A432:$BI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row>
    <row r="433" spans="1:61" x14ac:dyDescent="0.3">
      <c r="A433" s="19" t="s">
        <v>79</v>
      </c>
      <c r="B433" s="4" t="s">
        <v>247</v>
      </c>
      <c r="C433" s="4" t="s">
        <v>214</v>
      </c>
      <c r="D433" s="3" t="str">
        <f t="shared" ca="1" si="26"/>
        <v/>
      </c>
      <c r="H433" s="5" t="s">
        <v>293</v>
      </c>
      <c r="I433" s="5" t="s">
        <v>293</v>
      </c>
      <c r="J433" s="5" t="s">
        <v>1</v>
      </c>
      <c r="K433" s="5" t="s">
        <v>1</v>
      </c>
      <c r="L433" s="5" t="s">
        <v>1</v>
      </c>
      <c r="M433" s="5" t="s">
        <v>1</v>
      </c>
      <c r="N433" s="5" t="s">
        <v>1</v>
      </c>
      <c r="O433" s="6"/>
      <c r="P433" s="6"/>
      <c r="Q433" s="6"/>
      <c r="R433" s="6" t="s">
        <v>1</v>
      </c>
      <c r="U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27"/>
        <v/>
      </c>
      <c r="AN433" s="73" t="str">
        <f>IF(OR(E433="",VLOOKUP(E$1,Services!$A$1:$B$19,2,0)="Exclude"),"",IF($D433=1,IF(OR(price_limit="",price_limit="No Limit"),IF(E433="Yes",1,2),IF(SUMIFS(WhatIf!$G:$G,WhatIf!$A:$A,E$1,WhatIf!$B:$B,E433)&lt;=price_limit,IF(E433="Yes",1,2),"")),""))</f>
        <v/>
      </c>
      <c r="AO433" s="73" t="str">
        <f>IF(OR(F433="",VLOOKUP(F$1,Services!$A$1:$B$19,2,0)="Exclude"),"",IF($D433=1,IF(OR(price_limit="",price_limit="No Limit"),IF(F433="Yes",1,2),IF(SUMIFS(WhatIf!$G:$G,WhatIf!$A:$A,F$1,WhatIf!$B:$B,F433)&lt;=price_limit,IF(F433="Yes",1,2),"")),""))</f>
        <v/>
      </c>
      <c r="AP433" s="73" t="str">
        <f>IF(OR(G433="",VLOOKUP(G$1,Services!$A$1:$B$19,2,0)="Exclude"),"",IF($D433=1,IF(OR(price_limit="",price_limit="No Limit"),IF(G433="Yes",1,2),IF(SUMIFS(WhatIf!$G:$G,WhatIf!$A:$A,G$1,WhatIf!$B:$B,G433)&lt;=price_limit,IF(G433="Yes",1,2),"")),""))</f>
        <v/>
      </c>
      <c r="AQ433" s="73" t="str">
        <f ca="1">IF(OR(H433="",VLOOKUP(H$1,Services!$A$1:$B$19,2,0)="Exclude"),"",IF($D433=1,IF(OR(price_limit="",price_limit="No Limit"),IF(H433="Yes",1,2),IF(SUMIFS(WhatIf!$G:$G,WhatIf!$A:$A,H$1,WhatIf!$B:$B,H433)&lt;=price_limit,IF(H433="Yes",1,2),"")),""))</f>
        <v/>
      </c>
      <c r="AR433" s="73" t="str">
        <f ca="1">IF(OR(I433="",VLOOKUP(I$1,Services!$A$1:$B$19,2,0)="Exclude"),"",IF($D433=1,IF(OR(price_limit="",price_limit="No Limit"),IF(I433="Yes",1,2),IF(SUMIFS(WhatIf!$G:$G,WhatIf!$A:$A,I$1,WhatIf!$B:$B,I433)&lt;=price_limit,IF(I433="Yes",1,2),"")),""))</f>
        <v/>
      </c>
      <c r="AS433" s="73" t="str">
        <f ca="1">IF(OR(J433="",VLOOKUP(J$1,Services!$A$1:$B$19,2,0)="Exclude"),"",IF($D433=1,IF(OR(price_limit="",price_limit="No Limit"),IF(J433="Yes",1,2),IF(SUMIFS(WhatIf!$G:$G,WhatIf!$A:$A,J$1,WhatIf!$B:$B,J433)&lt;=price_limit,IF(J433="Yes",1,2),"")),""))</f>
        <v/>
      </c>
      <c r="AT433" s="73" t="str">
        <f ca="1">IF(OR(K433="",VLOOKUP(K$1,Services!$A$1:$B$19,2,0)="Exclude"),"",IF($D433=1,IF(OR(price_limit="",price_limit="No Limit"),IF(K433="Yes",1,2),IF(SUMIFS(WhatIf!$G:$G,WhatIf!$A:$A,K$1,WhatIf!$B:$B,K433)&lt;=price_limit,IF(K433="Yes",1,2),"")),""))</f>
        <v/>
      </c>
      <c r="AU433" s="73" t="str">
        <f ca="1">IF(OR(L433="",VLOOKUP(L$1,Services!$A$1:$B$19,2,0)="Exclude"),"",IF($D433=1,IF(OR(price_limit="",price_limit="No Limit"),IF(L433="Yes",1,2),IF(SUMIFS(WhatIf!$G:$G,WhatIf!$A:$A,L$1,WhatIf!$B:$B,L433)&lt;=price_limit,IF(L433="Yes",1,2),"")),""))</f>
        <v/>
      </c>
      <c r="AV433" s="73" t="str">
        <f ca="1">IF(OR(M433="",VLOOKUP(M$1,Services!$A$1:$B$19,2,0)="Exclude"),"",IF($D433=1,IF(OR(price_limit="",price_limit="No Limit"),IF(M433="Yes",1,2),IF(SUMIFS(WhatIf!$G:$G,WhatIf!$A:$A,M$1,WhatIf!$B:$B,M433)&lt;=price_limit,IF(M433="Yes",1,2),"")),""))</f>
        <v/>
      </c>
      <c r="AW433" s="73" t="str">
        <f ca="1">IF(OR(N433="",VLOOKUP(N$1,Services!$A$1:$B$19,2,0)="Exclude"),"",IF($D433=1,IF(OR(price_limit="",price_limit="No Limit"),IF(N433="Yes",1,2),IF(SUMIFS(WhatIf!$G:$G,WhatIf!$A:$A,N$1,WhatIf!$B:$B,N433)&lt;=price_limit,IF(N433="Yes",1,2),"")),""))</f>
        <v/>
      </c>
      <c r="AX433" s="73" t="str">
        <f>IF(OR(O433="",VLOOKUP(O$1,Services!$A$1:$B$19,2,0)="Exclude"),"",IF($D433=1,IF(OR(price_limit="",price_limit="No Limit"),IF(O433="Yes",1,2),IF(SUMIFS(WhatIf!$G:$G,WhatIf!$A:$A,O$1,WhatIf!$B:$B,O433)&lt;=price_limit,IF(O433="Yes",1,2),"")),""))</f>
        <v/>
      </c>
      <c r="AY433" s="73" t="str">
        <f>IF(OR(P433="",VLOOKUP(P$1,Services!$A$1:$B$19,2,0)="Exclude"),"",IF($D433=1,IF(OR(price_limit="",price_limit="No Limit"),IF(P433="Yes",1,2),IF(SUMIFS(WhatIf!$G:$G,WhatIf!$A:$A,P$1,WhatIf!$B:$B,P433)&lt;=price_limit,IF(P433="Yes",1,2),"")),""))</f>
        <v/>
      </c>
      <c r="AZ433" s="73" t="str">
        <f>IF(OR(Q433="",VLOOKUP(Q$1,Services!$A$1:$B$19,2,0)="Exclude"),"",IF($D433=1,IF(OR(price_limit="",price_limit="No Limit"),IF(Q433="Yes",1,2),IF(SUMIFS(WhatIf!$G:$G,WhatIf!$A:$A,Q$1,WhatIf!$B:$B,Q433)&lt;=price_limit,IF(Q433="Yes",1,2),"")),""))</f>
        <v/>
      </c>
      <c r="BA433" s="73" t="str">
        <f ca="1">IF(OR(R433="",VLOOKUP(R$1,Services!$A$1:$B$19,2,0)="Exclude"),"",IF($D433=1,IF(OR(price_limit="",price_limit="No Limit"),IF(R433="Yes",1,2),IF(SUMIFS(WhatIf!$G:$G,WhatIf!$A:$A,R$1,WhatIf!$B:$B,R433)&lt;=price_limit,IF(R433="Yes",1,2),"")),""))</f>
        <v/>
      </c>
      <c r="BB433" s="73" t="str">
        <f>IF(OR(S433="",VLOOKUP(S$1,Services!$A$1:$B$19,2,0)="Exclude"),"",IF($D433=1,IF(OR(price_limit="",price_limit="No Limit"),IF(S433="Yes",1,2),IF(SUMIFS(WhatIf!$G:$G,WhatIf!$A:$A,S$1,WhatIf!$B:$B,S433)&lt;=price_limit,IF(S433="Yes",1,2),"")),""))</f>
        <v/>
      </c>
      <c r="BC433" s="73" t="str">
        <f>IF(OR(T433="",VLOOKUP(T$1,Services!$A$1:$B$19,2,0)="Exclude"),"",IF($D433=1,IF(OR(price_limit="",price_limit="No Limit"),IF(T433="Yes",1,2),IF(SUMIFS(WhatIf!$G:$G,WhatIf!$A:$A,T$1,WhatIf!$B:$B,T433)&lt;=price_limit,IF(T433="Yes",1,2),"")),""))</f>
        <v/>
      </c>
      <c r="BD433" s="73" t="str">
        <f ca="1">IF(OR(U433="",VLOOKUP(U$1,Services!$A$1:$B$19,2,0)="Exclude"),"",IF($D433=1,IF(OR(price_limit="",price_limit="No Limit"),IF(U433="Yes",1,2),IF(SUMIFS(WhatIf!$G:$G,WhatIf!$A:$A,U$1,WhatIf!$B:$B,U433)&lt;=price_limit,IF(U433="Yes",1,2),"")),""))</f>
        <v/>
      </c>
      <c r="BE433" s="3">
        <f t="shared" si="28"/>
        <v>0</v>
      </c>
      <c r="BF433" s="3">
        <f t="shared" si="29"/>
        <v>0</v>
      </c>
      <c r="BG433" s="3">
        <f>IF(MID(highlight_pick,1,1)="#",IF(INDEX(Analysis!$C$7:$E$7,1,VALUE(MID(highlight_pick,2,1)))&lt;&gt;"",IF(INDEX($A433:$BI433,1,MATCH(INDEX(Analysis!$C$7:$E$7,1,VALUE(MID(highlight_pick,2,1))),$1:$1,0))="",0,IF(INDEX($A433:$BI433,1,MATCH(INDEX(Analysis!$C$7:$E$7,1,VALUE(MID(highlight_pick,2,1))),$1:$1,0))="Yes",1,IF(ISNUMBER(SEARCH(INDEX($A433:$BI433,1,MATCH(INDEX(Analysis!$C$7:$E$7,1,VALUE(MID(highlight_pick,2,1))),$1:$1,0)),INDEX(Analysis!$C$9:$E$9,1,VALUE(MID(highlight_pick,2,1))))),2,0))),0),0)</f>
        <v>0</v>
      </c>
      <c r="BH433" s="3">
        <f>IF(MID(highlight_pick,1,1)="#",IF(INDEX(Analysis!$C$10:$E$10,1,VALUE(MID(highlight_pick,2,1)))&lt;&gt;"",IF(INDEX($A433:$BI433,1,MATCH(INDEX(Analysis!$C$10:$E$10,1,VALUE(MID(highlight_pick,2,1))),$1:$1,0))="",0,IF(INDEX($A433:$BI433,1,MATCH(INDEX(Analysis!$C$10:$E$10,1,VALUE(MID(highlight_pick,2,1))),$1:$1,0))="Yes",1,IF(ISNUMBER(SEARCH(INDEX($A433:$BI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row>
    <row r="434" spans="1:61" ht="37.299999999999997" x14ac:dyDescent="0.3">
      <c r="A434" s="19" t="s">
        <v>152</v>
      </c>
      <c r="B434" s="19" t="s">
        <v>896</v>
      </c>
      <c r="C434" s="4" t="s">
        <v>214</v>
      </c>
      <c r="D434" s="3" t="str">
        <f t="shared" ca="1" si="26"/>
        <v/>
      </c>
      <c r="H434" s="5" t="s">
        <v>519</v>
      </c>
      <c r="I434" s="5" t="s">
        <v>519</v>
      </c>
      <c r="J434" s="5" t="s">
        <v>519</v>
      </c>
      <c r="K434" s="5" t="s">
        <v>519</v>
      </c>
      <c r="L434" s="5" t="s">
        <v>519</v>
      </c>
      <c r="M434" s="5" t="s">
        <v>1</v>
      </c>
      <c r="N434" s="5" t="s">
        <v>1</v>
      </c>
      <c r="R434" s="5" t="s">
        <v>1</v>
      </c>
      <c r="U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27"/>
        <v/>
      </c>
      <c r="AN434" s="73" t="str">
        <f>IF(OR(E434="",VLOOKUP(E$1,Services!$A$1:$B$19,2,0)="Exclude"),"",IF($D434=1,IF(OR(price_limit="",price_limit="No Limit"),IF(E434="Yes",1,2),IF(SUMIFS(WhatIf!$G:$G,WhatIf!$A:$A,E$1,WhatIf!$B:$B,E434)&lt;=price_limit,IF(E434="Yes",1,2),"")),""))</f>
        <v/>
      </c>
      <c r="AO434" s="73" t="str">
        <f>IF(OR(F434="",VLOOKUP(F$1,Services!$A$1:$B$19,2,0)="Exclude"),"",IF($D434=1,IF(OR(price_limit="",price_limit="No Limit"),IF(F434="Yes",1,2),IF(SUMIFS(WhatIf!$G:$G,WhatIf!$A:$A,F$1,WhatIf!$B:$B,F434)&lt;=price_limit,IF(F434="Yes",1,2),"")),""))</f>
        <v/>
      </c>
      <c r="AP434" s="73" t="str">
        <f>IF(OR(G434="",VLOOKUP(G$1,Services!$A$1:$B$19,2,0)="Exclude"),"",IF($D434=1,IF(OR(price_limit="",price_limit="No Limit"),IF(G434="Yes",1,2),IF(SUMIFS(WhatIf!$G:$G,WhatIf!$A:$A,G$1,WhatIf!$B:$B,G434)&lt;=price_limit,IF(G434="Yes",1,2),"")),""))</f>
        <v/>
      </c>
      <c r="AQ434" s="73" t="str">
        <f ca="1">IF(OR(H434="",VLOOKUP(H$1,Services!$A$1:$B$19,2,0)="Exclude"),"",IF($D434=1,IF(OR(price_limit="",price_limit="No Limit"),IF(H434="Yes",1,2),IF(SUMIFS(WhatIf!$G:$G,WhatIf!$A:$A,H$1,WhatIf!$B:$B,H434)&lt;=price_limit,IF(H434="Yes",1,2),"")),""))</f>
        <v/>
      </c>
      <c r="AR434" s="73" t="str">
        <f ca="1">IF(OR(I434="",VLOOKUP(I$1,Services!$A$1:$B$19,2,0)="Exclude"),"",IF($D434=1,IF(OR(price_limit="",price_limit="No Limit"),IF(I434="Yes",1,2),IF(SUMIFS(WhatIf!$G:$G,WhatIf!$A:$A,I$1,WhatIf!$B:$B,I434)&lt;=price_limit,IF(I434="Yes",1,2),"")),""))</f>
        <v/>
      </c>
      <c r="AS434" s="73" t="str">
        <f ca="1">IF(OR(J434="",VLOOKUP(J$1,Services!$A$1:$B$19,2,0)="Exclude"),"",IF($D434=1,IF(OR(price_limit="",price_limit="No Limit"),IF(J434="Yes",1,2),IF(SUMIFS(WhatIf!$G:$G,WhatIf!$A:$A,J$1,WhatIf!$B:$B,J434)&lt;=price_limit,IF(J434="Yes",1,2),"")),""))</f>
        <v/>
      </c>
      <c r="AT434" s="73" t="str">
        <f ca="1">IF(OR(K434="",VLOOKUP(K$1,Services!$A$1:$B$19,2,0)="Exclude"),"",IF($D434=1,IF(OR(price_limit="",price_limit="No Limit"),IF(K434="Yes",1,2),IF(SUMIFS(WhatIf!$G:$G,WhatIf!$A:$A,K$1,WhatIf!$B:$B,K434)&lt;=price_limit,IF(K434="Yes",1,2),"")),""))</f>
        <v/>
      </c>
      <c r="AU434" s="73" t="str">
        <f ca="1">IF(OR(L434="",VLOOKUP(L$1,Services!$A$1:$B$19,2,0)="Exclude"),"",IF($D434=1,IF(OR(price_limit="",price_limit="No Limit"),IF(L434="Yes",1,2),IF(SUMIFS(WhatIf!$G:$G,WhatIf!$A:$A,L$1,WhatIf!$B:$B,L434)&lt;=price_limit,IF(L434="Yes",1,2),"")),""))</f>
        <v/>
      </c>
      <c r="AV434" s="73" t="str">
        <f ca="1">IF(OR(M434="",VLOOKUP(M$1,Services!$A$1:$B$19,2,0)="Exclude"),"",IF($D434=1,IF(OR(price_limit="",price_limit="No Limit"),IF(M434="Yes",1,2),IF(SUMIFS(WhatIf!$G:$G,WhatIf!$A:$A,M$1,WhatIf!$B:$B,M434)&lt;=price_limit,IF(M434="Yes",1,2),"")),""))</f>
        <v/>
      </c>
      <c r="AW434" s="73" t="str">
        <f ca="1">IF(OR(N434="",VLOOKUP(N$1,Services!$A$1:$B$19,2,0)="Exclude"),"",IF($D434=1,IF(OR(price_limit="",price_limit="No Limit"),IF(N434="Yes",1,2),IF(SUMIFS(WhatIf!$G:$G,WhatIf!$A:$A,N$1,WhatIf!$B:$B,N434)&lt;=price_limit,IF(N434="Yes",1,2),"")),""))</f>
        <v/>
      </c>
      <c r="AX434" s="73" t="str">
        <f>IF(OR(O434="",VLOOKUP(O$1,Services!$A$1:$B$19,2,0)="Exclude"),"",IF($D434=1,IF(OR(price_limit="",price_limit="No Limit"),IF(O434="Yes",1,2),IF(SUMIFS(WhatIf!$G:$G,WhatIf!$A:$A,O$1,WhatIf!$B:$B,O434)&lt;=price_limit,IF(O434="Yes",1,2),"")),""))</f>
        <v/>
      </c>
      <c r="AY434" s="73" t="str">
        <f>IF(OR(P434="",VLOOKUP(P$1,Services!$A$1:$B$19,2,0)="Exclude"),"",IF($D434=1,IF(OR(price_limit="",price_limit="No Limit"),IF(P434="Yes",1,2),IF(SUMIFS(WhatIf!$G:$G,WhatIf!$A:$A,P$1,WhatIf!$B:$B,P434)&lt;=price_limit,IF(P434="Yes",1,2),"")),""))</f>
        <v/>
      </c>
      <c r="AZ434" s="73" t="str">
        <f>IF(OR(Q434="",VLOOKUP(Q$1,Services!$A$1:$B$19,2,0)="Exclude"),"",IF($D434=1,IF(OR(price_limit="",price_limit="No Limit"),IF(Q434="Yes",1,2),IF(SUMIFS(WhatIf!$G:$G,WhatIf!$A:$A,Q$1,WhatIf!$B:$B,Q434)&lt;=price_limit,IF(Q434="Yes",1,2),"")),""))</f>
        <v/>
      </c>
      <c r="BA434" s="73" t="str">
        <f ca="1">IF(OR(R434="",VLOOKUP(R$1,Services!$A$1:$B$19,2,0)="Exclude"),"",IF($D434=1,IF(OR(price_limit="",price_limit="No Limit"),IF(R434="Yes",1,2),IF(SUMIFS(WhatIf!$G:$G,WhatIf!$A:$A,R$1,WhatIf!$B:$B,R434)&lt;=price_limit,IF(R434="Yes",1,2),"")),""))</f>
        <v/>
      </c>
      <c r="BB434" s="73" t="str">
        <f>IF(OR(S434="",VLOOKUP(S$1,Services!$A$1:$B$19,2,0)="Exclude"),"",IF($D434=1,IF(OR(price_limit="",price_limit="No Limit"),IF(S434="Yes",1,2),IF(SUMIFS(WhatIf!$G:$G,WhatIf!$A:$A,S$1,WhatIf!$B:$B,S434)&lt;=price_limit,IF(S434="Yes",1,2),"")),""))</f>
        <v/>
      </c>
      <c r="BC434" s="73" t="str">
        <f>IF(OR(T434="",VLOOKUP(T$1,Services!$A$1:$B$19,2,0)="Exclude"),"",IF($D434=1,IF(OR(price_limit="",price_limit="No Limit"),IF(T434="Yes",1,2),IF(SUMIFS(WhatIf!$G:$G,WhatIf!$A:$A,T$1,WhatIf!$B:$B,T434)&lt;=price_limit,IF(T434="Yes",1,2),"")),""))</f>
        <v/>
      </c>
      <c r="BD434" s="73" t="str">
        <f ca="1">IF(OR(U434="",VLOOKUP(U$1,Services!$A$1:$B$19,2,0)="Exclude"),"",IF($D434=1,IF(OR(price_limit="",price_limit="No Limit"),IF(U434="Yes",1,2),IF(SUMIFS(WhatIf!$G:$G,WhatIf!$A:$A,U$1,WhatIf!$B:$B,U434)&lt;=price_limit,IF(U434="Yes",1,2),"")),""))</f>
        <v/>
      </c>
      <c r="BE434" s="3">
        <f t="shared" si="28"/>
        <v>0</v>
      </c>
      <c r="BF434" s="3">
        <f t="shared" si="29"/>
        <v>0</v>
      </c>
      <c r="BG434" s="3">
        <f>IF(MID(highlight_pick,1,1)="#",IF(INDEX(Analysis!$C$7:$E$7,1,VALUE(MID(highlight_pick,2,1)))&lt;&gt;"",IF(INDEX($A434:$BI434,1,MATCH(INDEX(Analysis!$C$7:$E$7,1,VALUE(MID(highlight_pick,2,1))),$1:$1,0))="",0,IF(INDEX($A434:$BI434,1,MATCH(INDEX(Analysis!$C$7:$E$7,1,VALUE(MID(highlight_pick,2,1))),$1:$1,0))="Yes",1,IF(ISNUMBER(SEARCH(INDEX($A434:$BI434,1,MATCH(INDEX(Analysis!$C$7:$E$7,1,VALUE(MID(highlight_pick,2,1))),$1:$1,0)),INDEX(Analysis!$C$9:$E$9,1,VALUE(MID(highlight_pick,2,1))))),2,0))),0),0)</f>
        <v>0</v>
      </c>
      <c r="BH434" s="3">
        <f>IF(MID(highlight_pick,1,1)="#",IF(INDEX(Analysis!$C$10:$E$10,1,VALUE(MID(highlight_pick,2,1)))&lt;&gt;"",IF(INDEX($A434:$BI434,1,MATCH(INDEX(Analysis!$C$10:$E$10,1,VALUE(MID(highlight_pick,2,1))),$1:$1,0))="",0,IF(INDEX($A434:$BI434,1,MATCH(INDEX(Analysis!$C$10:$E$10,1,VALUE(MID(highlight_pick,2,1))),$1:$1,0))="Yes",1,IF(ISNUMBER(SEARCH(INDEX($A434:$BI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row>
    <row r="435" spans="1:61" x14ac:dyDescent="0.3">
      <c r="A435" s="19" t="s">
        <v>388</v>
      </c>
      <c r="B435" s="4" t="s">
        <v>247</v>
      </c>
      <c r="C435" s="4" t="s">
        <v>214</v>
      </c>
      <c r="D435" s="3" t="str">
        <f t="shared" ca="1" si="26"/>
        <v/>
      </c>
      <c r="H435" s="5" t="s">
        <v>293</v>
      </c>
      <c r="I435" s="5" t="s">
        <v>293</v>
      </c>
      <c r="J435" s="5" t="s">
        <v>293</v>
      </c>
      <c r="K435" s="5" t="s">
        <v>293</v>
      </c>
      <c r="L435" s="5" t="s">
        <v>293</v>
      </c>
      <c r="M435" s="5" t="s">
        <v>293</v>
      </c>
      <c r="N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27"/>
        <v/>
      </c>
      <c r="AN435" s="73" t="str">
        <f>IF(OR(E435="",VLOOKUP(E$1,Services!$A$1:$B$19,2,0)="Exclude"),"",IF($D435=1,IF(OR(price_limit="",price_limit="No Limit"),IF(E435="Yes",1,2),IF(SUMIFS(WhatIf!$G:$G,WhatIf!$A:$A,E$1,WhatIf!$B:$B,E435)&lt;=price_limit,IF(E435="Yes",1,2),"")),""))</f>
        <v/>
      </c>
      <c r="AO435" s="73" t="str">
        <f>IF(OR(F435="",VLOOKUP(F$1,Services!$A$1:$B$19,2,0)="Exclude"),"",IF($D435=1,IF(OR(price_limit="",price_limit="No Limit"),IF(F435="Yes",1,2),IF(SUMIFS(WhatIf!$G:$G,WhatIf!$A:$A,F$1,WhatIf!$B:$B,F435)&lt;=price_limit,IF(F435="Yes",1,2),"")),""))</f>
        <v/>
      </c>
      <c r="AP435" s="73" t="str">
        <f>IF(OR(G435="",VLOOKUP(G$1,Services!$A$1:$B$19,2,0)="Exclude"),"",IF($D435=1,IF(OR(price_limit="",price_limit="No Limit"),IF(G435="Yes",1,2),IF(SUMIFS(WhatIf!$G:$G,WhatIf!$A:$A,G$1,WhatIf!$B:$B,G435)&lt;=price_limit,IF(G435="Yes",1,2),"")),""))</f>
        <v/>
      </c>
      <c r="AQ435" s="73" t="str">
        <f ca="1">IF(OR(H435="",VLOOKUP(H$1,Services!$A$1:$B$19,2,0)="Exclude"),"",IF($D435=1,IF(OR(price_limit="",price_limit="No Limit"),IF(H435="Yes",1,2),IF(SUMIFS(WhatIf!$G:$G,WhatIf!$A:$A,H$1,WhatIf!$B:$B,H435)&lt;=price_limit,IF(H435="Yes",1,2),"")),""))</f>
        <v/>
      </c>
      <c r="AR435" s="73" t="str">
        <f ca="1">IF(OR(I435="",VLOOKUP(I$1,Services!$A$1:$B$19,2,0)="Exclude"),"",IF($D435=1,IF(OR(price_limit="",price_limit="No Limit"),IF(I435="Yes",1,2),IF(SUMIFS(WhatIf!$G:$G,WhatIf!$A:$A,I$1,WhatIf!$B:$B,I435)&lt;=price_limit,IF(I435="Yes",1,2),"")),""))</f>
        <v/>
      </c>
      <c r="AS435" s="73" t="str">
        <f ca="1">IF(OR(J435="",VLOOKUP(J$1,Services!$A$1:$B$19,2,0)="Exclude"),"",IF($D435=1,IF(OR(price_limit="",price_limit="No Limit"),IF(J435="Yes",1,2),IF(SUMIFS(WhatIf!$G:$G,WhatIf!$A:$A,J$1,WhatIf!$B:$B,J435)&lt;=price_limit,IF(J435="Yes",1,2),"")),""))</f>
        <v/>
      </c>
      <c r="AT435" s="73" t="str">
        <f ca="1">IF(OR(K435="",VLOOKUP(K$1,Services!$A$1:$B$19,2,0)="Exclude"),"",IF($D435=1,IF(OR(price_limit="",price_limit="No Limit"),IF(K435="Yes",1,2),IF(SUMIFS(WhatIf!$G:$G,WhatIf!$A:$A,K$1,WhatIf!$B:$B,K435)&lt;=price_limit,IF(K435="Yes",1,2),"")),""))</f>
        <v/>
      </c>
      <c r="AU435" s="73" t="str">
        <f ca="1">IF(OR(L435="",VLOOKUP(L$1,Services!$A$1:$B$19,2,0)="Exclude"),"",IF($D435=1,IF(OR(price_limit="",price_limit="No Limit"),IF(L435="Yes",1,2),IF(SUMIFS(WhatIf!$G:$G,WhatIf!$A:$A,L$1,WhatIf!$B:$B,L435)&lt;=price_limit,IF(L435="Yes",1,2),"")),""))</f>
        <v/>
      </c>
      <c r="AV435" s="73" t="str">
        <f ca="1">IF(OR(M435="",VLOOKUP(M$1,Services!$A$1:$B$19,2,0)="Exclude"),"",IF($D435=1,IF(OR(price_limit="",price_limit="No Limit"),IF(M435="Yes",1,2),IF(SUMIFS(WhatIf!$G:$G,WhatIf!$A:$A,M$1,WhatIf!$B:$B,M435)&lt;=price_limit,IF(M435="Yes",1,2),"")),""))</f>
        <v/>
      </c>
      <c r="AW435" s="73" t="str">
        <f ca="1">IF(OR(N435="",VLOOKUP(N$1,Services!$A$1:$B$19,2,0)="Exclude"),"",IF($D435=1,IF(OR(price_limit="",price_limit="No Limit"),IF(N435="Yes",1,2),IF(SUMIFS(WhatIf!$G:$G,WhatIf!$A:$A,N$1,WhatIf!$B:$B,N435)&lt;=price_limit,IF(N435="Yes",1,2),"")),""))</f>
        <v/>
      </c>
      <c r="AX435" s="73" t="str">
        <f>IF(OR(O435="",VLOOKUP(O$1,Services!$A$1:$B$19,2,0)="Exclude"),"",IF($D435=1,IF(OR(price_limit="",price_limit="No Limit"),IF(O435="Yes",1,2),IF(SUMIFS(WhatIf!$G:$G,WhatIf!$A:$A,O$1,WhatIf!$B:$B,O435)&lt;=price_limit,IF(O435="Yes",1,2),"")),""))</f>
        <v/>
      </c>
      <c r="AY435" s="73" t="str">
        <f>IF(OR(P435="",VLOOKUP(P$1,Services!$A$1:$B$19,2,0)="Exclude"),"",IF($D435=1,IF(OR(price_limit="",price_limit="No Limit"),IF(P435="Yes",1,2),IF(SUMIFS(WhatIf!$G:$G,WhatIf!$A:$A,P$1,WhatIf!$B:$B,P435)&lt;=price_limit,IF(P435="Yes",1,2),"")),""))</f>
        <v/>
      </c>
      <c r="AZ435" s="73" t="str">
        <f>IF(OR(Q435="",VLOOKUP(Q$1,Services!$A$1:$B$19,2,0)="Exclude"),"",IF($D435=1,IF(OR(price_limit="",price_limit="No Limit"),IF(Q435="Yes",1,2),IF(SUMIFS(WhatIf!$G:$G,WhatIf!$A:$A,Q$1,WhatIf!$B:$B,Q435)&lt;=price_limit,IF(Q435="Yes",1,2),"")),""))</f>
        <v/>
      </c>
      <c r="BA435" s="73" t="str">
        <f>IF(OR(R435="",VLOOKUP(R$1,Services!$A$1:$B$19,2,0)="Exclude"),"",IF($D435=1,IF(OR(price_limit="",price_limit="No Limit"),IF(R435="Yes",1,2),IF(SUMIFS(WhatIf!$G:$G,WhatIf!$A:$A,R$1,WhatIf!$B:$B,R435)&lt;=price_limit,IF(R435="Yes",1,2),"")),""))</f>
        <v/>
      </c>
      <c r="BB435" s="73" t="str">
        <f>IF(OR(S435="",VLOOKUP(S$1,Services!$A$1:$B$19,2,0)="Exclude"),"",IF($D435=1,IF(OR(price_limit="",price_limit="No Limit"),IF(S435="Yes",1,2),IF(SUMIFS(WhatIf!$G:$G,WhatIf!$A:$A,S$1,WhatIf!$B:$B,S435)&lt;=price_limit,IF(S435="Yes",1,2),"")),""))</f>
        <v/>
      </c>
      <c r="BC435" s="73" t="str">
        <f>IF(OR(T435="",VLOOKUP(T$1,Services!$A$1:$B$19,2,0)="Exclude"),"",IF($D435=1,IF(OR(price_limit="",price_limit="No Limit"),IF(T435="Yes",1,2),IF(SUMIFS(WhatIf!$G:$G,WhatIf!$A:$A,T$1,WhatIf!$B:$B,T435)&lt;=price_limit,IF(T435="Yes",1,2),"")),""))</f>
        <v/>
      </c>
      <c r="BD435" s="73" t="str">
        <f>IF(OR(U435="",VLOOKUP(U$1,Services!$A$1:$B$19,2,0)="Exclude"),"",IF($D435=1,IF(OR(price_limit="",price_limit="No Limit"),IF(U435="Yes",1,2),IF(SUMIFS(WhatIf!$G:$G,WhatIf!$A:$A,U$1,WhatIf!$B:$B,U435)&lt;=price_limit,IF(U435="Yes",1,2),"")),""))</f>
        <v/>
      </c>
      <c r="BE435" s="3">
        <f t="shared" si="28"/>
        <v>0</v>
      </c>
      <c r="BF435" s="3">
        <f t="shared" si="29"/>
        <v>0</v>
      </c>
      <c r="BG435" s="3">
        <f>IF(MID(highlight_pick,1,1)="#",IF(INDEX(Analysis!$C$7:$E$7,1,VALUE(MID(highlight_pick,2,1)))&lt;&gt;"",IF(INDEX($A435:$BI435,1,MATCH(INDEX(Analysis!$C$7:$E$7,1,VALUE(MID(highlight_pick,2,1))),$1:$1,0))="",0,IF(INDEX($A435:$BI435,1,MATCH(INDEX(Analysis!$C$7:$E$7,1,VALUE(MID(highlight_pick,2,1))),$1:$1,0))="Yes",1,IF(ISNUMBER(SEARCH(INDEX($A435:$BI435,1,MATCH(INDEX(Analysis!$C$7:$E$7,1,VALUE(MID(highlight_pick,2,1))),$1:$1,0)),INDEX(Analysis!$C$9:$E$9,1,VALUE(MID(highlight_pick,2,1))))),2,0))),0),0)</f>
        <v>0</v>
      </c>
      <c r="BH435" s="3">
        <f>IF(MID(highlight_pick,1,1)="#",IF(INDEX(Analysis!$C$10:$E$10,1,VALUE(MID(highlight_pick,2,1)))&lt;&gt;"",IF(INDEX($A435:$BI435,1,MATCH(INDEX(Analysis!$C$10:$E$10,1,VALUE(MID(highlight_pick,2,1))),$1:$1,0))="",0,IF(INDEX($A435:$BI435,1,MATCH(INDEX(Analysis!$C$10:$E$10,1,VALUE(MID(highlight_pick,2,1))),$1:$1,0))="Yes",1,IF(ISNUMBER(SEARCH(INDEX($A435:$BI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row>
    <row r="436" spans="1:61" ht="24.9" x14ac:dyDescent="0.3">
      <c r="A436" s="19" t="s">
        <v>153</v>
      </c>
      <c r="B436" s="4" t="s">
        <v>850</v>
      </c>
      <c r="C436" s="4" t="s">
        <v>475</v>
      </c>
      <c r="D436" s="3" t="str">
        <f t="shared" ca="1" si="26"/>
        <v/>
      </c>
      <c r="E436" s="5" t="s">
        <v>1</v>
      </c>
      <c r="F436" s="5" t="s">
        <v>548</v>
      </c>
      <c r="G436" s="5" t="s">
        <v>548</v>
      </c>
      <c r="K436" s="5" t="s">
        <v>1</v>
      </c>
      <c r="L436" s="5" t="s">
        <v>1</v>
      </c>
      <c r="M436" s="5" t="s">
        <v>1</v>
      </c>
      <c r="N436" s="5"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27"/>
        <v/>
      </c>
      <c r="AN436" s="73" t="str">
        <f ca="1">IF(OR(E436="",VLOOKUP(E$1,Services!$A$1:$B$19,2,0)="Exclude"),"",IF($D436=1,IF(OR(price_limit="",price_limit="No Limit"),IF(E436="Yes",1,2),IF(SUMIFS(WhatIf!$G:$G,WhatIf!$A:$A,E$1,WhatIf!$B:$B,E436)&lt;=price_limit,IF(E436="Yes",1,2),"")),""))</f>
        <v/>
      </c>
      <c r="AO436" s="73" t="str">
        <f ca="1">IF(OR(F436="",VLOOKUP(F$1,Services!$A$1:$B$19,2,0)="Exclude"),"",IF($D436=1,IF(OR(price_limit="",price_limit="No Limit"),IF(F436="Yes",1,2),IF(SUMIFS(WhatIf!$G:$G,WhatIf!$A:$A,F$1,WhatIf!$B:$B,F436)&lt;=price_limit,IF(F436="Yes",1,2),"")),""))</f>
        <v/>
      </c>
      <c r="AP436" s="73" t="str">
        <f ca="1">IF(OR(G436="",VLOOKUP(G$1,Services!$A$1:$B$19,2,0)="Exclude"),"",IF($D436=1,IF(OR(price_limit="",price_limit="No Limit"),IF(G436="Yes",1,2),IF(SUMIFS(WhatIf!$G:$G,WhatIf!$A:$A,G$1,WhatIf!$B:$B,G436)&lt;=price_limit,IF(G436="Yes",1,2),"")),""))</f>
        <v/>
      </c>
      <c r="AQ436" s="73" t="str">
        <f>IF(OR(H436="",VLOOKUP(H$1,Services!$A$1:$B$19,2,0)="Exclude"),"",IF($D436=1,IF(OR(price_limit="",price_limit="No Limit"),IF(H436="Yes",1,2),IF(SUMIFS(WhatIf!$G:$G,WhatIf!$A:$A,H$1,WhatIf!$B:$B,H436)&lt;=price_limit,IF(H436="Yes",1,2),"")),""))</f>
        <v/>
      </c>
      <c r="AR436" s="73" t="str">
        <f>IF(OR(I436="",VLOOKUP(I$1,Services!$A$1:$B$19,2,0)="Exclude"),"",IF($D436=1,IF(OR(price_limit="",price_limit="No Limit"),IF(I436="Yes",1,2),IF(SUMIFS(WhatIf!$G:$G,WhatIf!$A:$A,I$1,WhatIf!$B:$B,I436)&lt;=price_limit,IF(I436="Yes",1,2),"")),""))</f>
        <v/>
      </c>
      <c r="AS436" s="73" t="str">
        <f>IF(OR(J436="",VLOOKUP(J$1,Services!$A$1:$B$19,2,0)="Exclude"),"",IF($D436=1,IF(OR(price_limit="",price_limit="No Limit"),IF(J436="Yes",1,2),IF(SUMIFS(WhatIf!$G:$G,WhatIf!$A:$A,J$1,WhatIf!$B:$B,J436)&lt;=price_limit,IF(J436="Yes",1,2),"")),""))</f>
        <v/>
      </c>
      <c r="AT436" s="73" t="str">
        <f ca="1">IF(OR(K436="",VLOOKUP(K$1,Services!$A$1:$B$19,2,0)="Exclude"),"",IF($D436=1,IF(OR(price_limit="",price_limit="No Limit"),IF(K436="Yes",1,2),IF(SUMIFS(WhatIf!$G:$G,WhatIf!$A:$A,K$1,WhatIf!$B:$B,K436)&lt;=price_limit,IF(K436="Yes",1,2),"")),""))</f>
        <v/>
      </c>
      <c r="AU436" s="73" t="str">
        <f ca="1">IF(OR(L436="",VLOOKUP(L$1,Services!$A$1:$B$19,2,0)="Exclude"),"",IF($D436=1,IF(OR(price_limit="",price_limit="No Limit"),IF(L436="Yes",1,2),IF(SUMIFS(WhatIf!$G:$G,WhatIf!$A:$A,L$1,WhatIf!$B:$B,L436)&lt;=price_limit,IF(L436="Yes",1,2),"")),""))</f>
        <v/>
      </c>
      <c r="AV436" s="73" t="str">
        <f ca="1">IF(OR(M436="",VLOOKUP(M$1,Services!$A$1:$B$19,2,0)="Exclude"),"",IF($D436=1,IF(OR(price_limit="",price_limit="No Limit"),IF(M436="Yes",1,2),IF(SUMIFS(WhatIf!$G:$G,WhatIf!$A:$A,M$1,WhatIf!$B:$B,M436)&lt;=price_limit,IF(M436="Yes",1,2),"")),""))</f>
        <v/>
      </c>
      <c r="AW436" s="73" t="str">
        <f ca="1">IF(OR(N436="",VLOOKUP(N$1,Services!$A$1:$B$19,2,0)="Exclude"),"",IF($D436=1,IF(OR(price_limit="",price_limit="No Limit"),IF(N436="Yes",1,2),IF(SUMIFS(WhatIf!$G:$G,WhatIf!$A:$A,N$1,WhatIf!$B:$B,N436)&lt;=price_limit,IF(N436="Yes",1,2),"")),""))</f>
        <v/>
      </c>
      <c r="AX436" s="73" t="str">
        <f>IF(OR(O436="",VLOOKUP(O$1,Services!$A$1:$B$19,2,0)="Exclude"),"",IF($D436=1,IF(OR(price_limit="",price_limit="No Limit"),IF(O436="Yes",1,2),IF(SUMIFS(WhatIf!$G:$G,WhatIf!$A:$A,O$1,WhatIf!$B:$B,O436)&lt;=price_limit,IF(O436="Yes",1,2),"")),""))</f>
        <v/>
      </c>
      <c r="AY436" s="73" t="str">
        <f>IF(OR(P436="",VLOOKUP(P$1,Services!$A$1:$B$19,2,0)="Exclude"),"",IF($D436=1,IF(OR(price_limit="",price_limit="No Limit"),IF(P436="Yes",1,2),IF(SUMIFS(WhatIf!$G:$G,WhatIf!$A:$A,P$1,WhatIf!$B:$B,P436)&lt;=price_limit,IF(P436="Yes",1,2),"")),""))</f>
        <v/>
      </c>
      <c r="AZ436" s="73" t="str">
        <f>IF(OR(Q436="",VLOOKUP(Q$1,Services!$A$1:$B$19,2,0)="Exclude"),"",IF($D436=1,IF(OR(price_limit="",price_limit="No Limit"),IF(Q436="Yes",1,2),IF(SUMIFS(WhatIf!$G:$G,WhatIf!$A:$A,Q$1,WhatIf!$B:$B,Q436)&lt;=price_limit,IF(Q436="Yes",1,2),"")),""))</f>
        <v/>
      </c>
      <c r="BA436" s="73" t="str">
        <f>IF(OR(R436="",VLOOKUP(R$1,Services!$A$1:$B$19,2,0)="Exclude"),"",IF($D436=1,IF(OR(price_limit="",price_limit="No Limit"),IF(R436="Yes",1,2),IF(SUMIFS(WhatIf!$G:$G,WhatIf!$A:$A,R$1,WhatIf!$B:$B,R436)&lt;=price_limit,IF(R436="Yes",1,2),"")),""))</f>
        <v/>
      </c>
      <c r="BB436" s="73" t="str">
        <f>IF(OR(S436="",VLOOKUP(S$1,Services!$A$1:$B$19,2,0)="Exclude"),"",IF($D436=1,IF(OR(price_limit="",price_limit="No Limit"),IF(S436="Yes",1,2),IF(SUMIFS(WhatIf!$G:$G,WhatIf!$A:$A,S$1,WhatIf!$B:$B,S436)&lt;=price_limit,IF(S436="Yes",1,2),"")),""))</f>
        <v/>
      </c>
      <c r="BC436" s="73" t="str">
        <f>IF(OR(T436="",VLOOKUP(T$1,Services!$A$1:$B$19,2,0)="Exclude"),"",IF($D436=1,IF(OR(price_limit="",price_limit="No Limit"),IF(T436="Yes",1,2),IF(SUMIFS(WhatIf!$G:$G,WhatIf!$A:$A,T$1,WhatIf!$B:$B,T436)&lt;=price_limit,IF(T436="Yes",1,2),"")),""))</f>
        <v/>
      </c>
      <c r="BD436" s="73" t="str">
        <f>IF(OR(U436="",VLOOKUP(U$1,Services!$A$1:$B$19,2,0)="Exclude"),"",IF($D436=1,IF(OR(price_limit="",price_limit="No Limit"),IF(U436="Yes",1,2),IF(SUMIFS(WhatIf!$G:$G,WhatIf!$A:$A,U$1,WhatIf!$B:$B,U436)&lt;=price_limit,IF(U436="Yes",1,2),"")),""))</f>
        <v/>
      </c>
      <c r="BE436" s="3">
        <f t="shared" si="28"/>
        <v>0</v>
      </c>
      <c r="BF436" s="3">
        <f t="shared" si="29"/>
        <v>0</v>
      </c>
      <c r="BG436" s="3">
        <f>IF(MID(highlight_pick,1,1)="#",IF(INDEX(Analysis!$C$7:$E$7,1,VALUE(MID(highlight_pick,2,1)))&lt;&gt;"",IF(INDEX($A436:$BI436,1,MATCH(INDEX(Analysis!$C$7:$E$7,1,VALUE(MID(highlight_pick,2,1))),$1:$1,0))="",0,IF(INDEX($A436:$BI436,1,MATCH(INDEX(Analysis!$C$7:$E$7,1,VALUE(MID(highlight_pick,2,1))),$1:$1,0))="Yes",1,IF(ISNUMBER(SEARCH(INDEX($A436:$BI436,1,MATCH(INDEX(Analysis!$C$7:$E$7,1,VALUE(MID(highlight_pick,2,1))),$1:$1,0)),INDEX(Analysis!$C$9:$E$9,1,VALUE(MID(highlight_pick,2,1))))),2,0))),0),0)</f>
        <v>0</v>
      </c>
      <c r="BH436" s="3">
        <f>IF(MID(highlight_pick,1,1)="#",IF(INDEX(Analysis!$C$10:$E$10,1,VALUE(MID(highlight_pick,2,1)))&lt;&gt;"",IF(INDEX($A436:$BI436,1,MATCH(INDEX(Analysis!$C$10:$E$10,1,VALUE(MID(highlight_pick,2,1))),$1:$1,0))="",0,IF(INDEX($A436:$BI436,1,MATCH(INDEX(Analysis!$C$10:$E$10,1,VALUE(MID(highlight_pick,2,1))),$1:$1,0))="Yes",1,IF(ISNUMBER(SEARCH(INDEX($A436:$BI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row>
    <row r="437" spans="1:61" x14ac:dyDescent="0.3">
      <c r="A437" s="19" t="s">
        <v>80</v>
      </c>
      <c r="B437" s="4" t="s">
        <v>202</v>
      </c>
      <c r="C437" s="4" t="s">
        <v>291</v>
      </c>
      <c r="D437" s="3" t="str">
        <f t="shared" ca="1" si="26"/>
        <v/>
      </c>
      <c r="G437" s="5" t="s">
        <v>1</v>
      </c>
      <c r="H437" s="5" t="s">
        <v>1</v>
      </c>
      <c r="I437" s="5" t="s">
        <v>1</v>
      </c>
      <c r="J437" s="5" t="s">
        <v>1</v>
      </c>
      <c r="K437" s="5" t="s">
        <v>1</v>
      </c>
      <c r="L437" s="5" t="s">
        <v>1</v>
      </c>
      <c r="M437" s="5" t="s">
        <v>1</v>
      </c>
      <c r="N437" s="5" t="s">
        <v>1</v>
      </c>
      <c r="O437" s="6" t="s">
        <v>1</v>
      </c>
      <c r="P437" s="6" t="s">
        <v>1</v>
      </c>
      <c r="Q437" s="6" t="s">
        <v>1</v>
      </c>
      <c r="R437" s="6" t="s">
        <v>1</v>
      </c>
      <c r="U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27"/>
        <v/>
      </c>
      <c r="AN437" s="73" t="str">
        <f>IF(OR(E437="",VLOOKUP(E$1,Services!$A$1:$B$19,2,0)="Exclude"),"",IF($D437=1,IF(OR(price_limit="",price_limit="No Limit"),IF(E437="Yes",1,2),IF(SUMIFS(WhatIf!$G:$G,WhatIf!$A:$A,E$1,WhatIf!$B:$B,E437)&lt;=price_limit,IF(E437="Yes",1,2),"")),""))</f>
        <v/>
      </c>
      <c r="AO437" s="73" t="str">
        <f>IF(OR(F437="",VLOOKUP(F$1,Services!$A$1:$B$19,2,0)="Exclude"),"",IF($D437=1,IF(OR(price_limit="",price_limit="No Limit"),IF(F437="Yes",1,2),IF(SUMIFS(WhatIf!$G:$G,WhatIf!$A:$A,F$1,WhatIf!$B:$B,F437)&lt;=price_limit,IF(F437="Yes",1,2),"")),""))</f>
        <v/>
      </c>
      <c r="AP437" s="73" t="str">
        <f ca="1">IF(OR(G437="",VLOOKUP(G$1,Services!$A$1:$B$19,2,0)="Exclude"),"",IF($D437=1,IF(OR(price_limit="",price_limit="No Limit"),IF(G437="Yes",1,2),IF(SUMIFS(WhatIf!$G:$G,WhatIf!$A:$A,G$1,WhatIf!$B:$B,G437)&lt;=price_limit,IF(G437="Yes",1,2),"")),""))</f>
        <v/>
      </c>
      <c r="AQ437" s="73" t="str">
        <f ca="1">IF(OR(H437="",VLOOKUP(H$1,Services!$A$1:$B$19,2,0)="Exclude"),"",IF($D437=1,IF(OR(price_limit="",price_limit="No Limit"),IF(H437="Yes",1,2),IF(SUMIFS(WhatIf!$G:$G,WhatIf!$A:$A,H$1,WhatIf!$B:$B,H437)&lt;=price_limit,IF(H437="Yes",1,2),"")),""))</f>
        <v/>
      </c>
      <c r="AR437" s="73" t="str">
        <f ca="1">IF(OR(I437="",VLOOKUP(I$1,Services!$A$1:$B$19,2,0)="Exclude"),"",IF($D437=1,IF(OR(price_limit="",price_limit="No Limit"),IF(I437="Yes",1,2),IF(SUMIFS(WhatIf!$G:$G,WhatIf!$A:$A,I$1,WhatIf!$B:$B,I437)&lt;=price_limit,IF(I437="Yes",1,2),"")),""))</f>
        <v/>
      </c>
      <c r="AS437" s="73" t="str">
        <f ca="1">IF(OR(J437="",VLOOKUP(J$1,Services!$A$1:$B$19,2,0)="Exclude"),"",IF($D437=1,IF(OR(price_limit="",price_limit="No Limit"),IF(J437="Yes",1,2),IF(SUMIFS(WhatIf!$G:$G,WhatIf!$A:$A,J$1,WhatIf!$B:$B,J437)&lt;=price_limit,IF(J437="Yes",1,2),"")),""))</f>
        <v/>
      </c>
      <c r="AT437" s="73" t="str">
        <f ca="1">IF(OR(K437="",VLOOKUP(K$1,Services!$A$1:$B$19,2,0)="Exclude"),"",IF($D437=1,IF(OR(price_limit="",price_limit="No Limit"),IF(K437="Yes",1,2),IF(SUMIFS(WhatIf!$G:$G,WhatIf!$A:$A,K$1,WhatIf!$B:$B,K437)&lt;=price_limit,IF(K437="Yes",1,2),"")),""))</f>
        <v/>
      </c>
      <c r="AU437" s="73" t="str">
        <f ca="1">IF(OR(L437="",VLOOKUP(L$1,Services!$A$1:$B$19,2,0)="Exclude"),"",IF($D437=1,IF(OR(price_limit="",price_limit="No Limit"),IF(L437="Yes",1,2),IF(SUMIFS(WhatIf!$G:$G,WhatIf!$A:$A,L$1,WhatIf!$B:$B,L437)&lt;=price_limit,IF(L437="Yes",1,2),"")),""))</f>
        <v/>
      </c>
      <c r="AV437" s="73" t="str">
        <f ca="1">IF(OR(M437="",VLOOKUP(M$1,Services!$A$1:$B$19,2,0)="Exclude"),"",IF($D437=1,IF(OR(price_limit="",price_limit="No Limit"),IF(M437="Yes",1,2),IF(SUMIFS(WhatIf!$G:$G,WhatIf!$A:$A,M$1,WhatIf!$B:$B,M437)&lt;=price_limit,IF(M437="Yes",1,2),"")),""))</f>
        <v/>
      </c>
      <c r="AW437" s="73" t="str">
        <f ca="1">IF(OR(N437="",VLOOKUP(N$1,Services!$A$1:$B$19,2,0)="Exclude"),"",IF($D437=1,IF(OR(price_limit="",price_limit="No Limit"),IF(N437="Yes",1,2),IF(SUMIFS(WhatIf!$G:$G,WhatIf!$A:$A,N$1,WhatIf!$B:$B,N437)&lt;=price_limit,IF(N437="Yes",1,2),"")),""))</f>
        <v/>
      </c>
      <c r="AX437" s="73" t="str">
        <f ca="1">IF(OR(O437="",VLOOKUP(O$1,Services!$A$1:$B$19,2,0)="Exclude"),"",IF($D437=1,IF(OR(price_limit="",price_limit="No Limit"),IF(O437="Yes",1,2),IF(SUMIFS(WhatIf!$G:$G,WhatIf!$A:$A,O$1,WhatIf!$B:$B,O437)&lt;=price_limit,IF(O437="Yes",1,2),"")),""))</f>
        <v/>
      </c>
      <c r="AY437" s="73" t="str">
        <f ca="1">IF(OR(P437="",VLOOKUP(P$1,Services!$A$1:$B$19,2,0)="Exclude"),"",IF($D437=1,IF(OR(price_limit="",price_limit="No Limit"),IF(P437="Yes",1,2),IF(SUMIFS(WhatIf!$G:$G,WhatIf!$A:$A,P$1,WhatIf!$B:$B,P437)&lt;=price_limit,IF(P437="Yes",1,2),"")),""))</f>
        <v/>
      </c>
      <c r="AZ437" s="73" t="str">
        <f ca="1">IF(OR(Q437="",VLOOKUP(Q$1,Services!$A$1:$B$19,2,0)="Exclude"),"",IF($D437=1,IF(OR(price_limit="",price_limit="No Limit"),IF(Q437="Yes",1,2),IF(SUMIFS(WhatIf!$G:$G,WhatIf!$A:$A,Q$1,WhatIf!$B:$B,Q437)&lt;=price_limit,IF(Q437="Yes",1,2),"")),""))</f>
        <v/>
      </c>
      <c r="BA437" s="73" t="str">
        <f ca="1">IF(OR(R437="",VLOOKUP(R$1,Services!$A$1:$B$19,2,0)="Exclude"),"",IF($D437=1,IF(OR(price_limit="",price_limit="No Limit"),IF(R437="Yes",1,2),IF(SUMIFS(WhatIf!$G:$G,WhatIf!$A:$A,R$1,WhatIf!$B:$B,R437)&lt;=price_limit,IF(R437="Yes",1,2),"")),""))</f>
        <v/>
      </c>
      <c r="BB437" s="73" t="str">
        <f>IF(OR(S437="",VLOOKUP(S$1,Services!$A$1:$B$19,2,0)="Exclude"),"",IF($D437=1,IF(OR(price_limit="",price_limit="No Limit"),IF(S437="Yes",1,2),IF(SUMIFS(WhatIf!$G:$G,WhatIf!$A:$A,S$1,WhatIf!$B:$B,S437)&lt;=price_limit,IF(S437="Yes",1,2),"")),""))</f>
        <v/>
      </c>
      <c r="BC437" s="73" t="str">
        <f>IF(OR(T437="",VLOOKUP(T$1,Services!$A$1:$B$19,2,0)="Exclude"),"",IF($D437=1,IF(OR(price_limit="",price_limit="No Limit"),IF(T437="Yes",1,2),IF(SUMIFS(WhatIf!$G:$G,WhatIf!$A:$A,T$1,WhatIf!$B:$B,T437)&lt;=price_limit,IF(T437="Yes",1,2),"")),""))</f>
        <v/>
      </c>
      <c r="BD437" s="73" t="str">
        <f ca="1">IF(OR(U437="",VLOOKUP(U$1,Services!$A$1:$B$19,2,0)="Exclude"),"",IF($D437=1,IF(OR(price_limit="",price_limit="No Limit"),IF(U437="Yes",1,2),IF(SUMIFS(WhatIf!$G:$G,WhatIf!$A:$A,U$1,WhatIf!$B:$B,U437)&lt;=price_limit,IF(U437="Yes",1,2),"")),""))</f>
        <v/>
      </c>
      <c r="BE437" s="3">
        <f t="shared" si="28"/>
        <v>0</v>
      </c>
      <c r="BF437" s="3">
        <f t="shared" si="29"/>
        <v>0</v>
      </c>
      <c r="BG437" s="3">
        <f>IF(MID(highlight_pick,1,1)="#",IF(INDEX(Analysis!$C$7:$E$7,1,VALUE(MID(highlight_pick,2,1)))&lt;&gt;"",IF(INDEX($A437:$BI437,1,MATCH(INDEX(Analysis!$C$7:$E$7,1,VALUE(MID(highlight_pick,2,1))),$1:$1,0))="",0,IF(INDEX($A437:$BI437,1,MATCH(INDEX(Analysis!$C$7:$E$7,1,VALUE(MID(highlight_pick,2,1))),$1:$1,0))="Yes",1,IF(ISNUMBER(SEARCH(INDEX($A437:$BI437,1,MATCH(INDEX(Analysis!$C$7:$E$7,1,VALUE(MID(highlight_pick,2,1))),$1:$1,0)),INDEX(Analysis!$C$9:$E$9,1,VALUE(MID(highlight_pick,2,1))))),2,0))),0),0)</f>
        <v>0</v>
      </c>
      <c r="BH437" s="3">
        <f>IF(MID(highlight_pick,1,1)="#",IF(INDEX(Analysis!$C$10:$E$10,1,VALUE(MID(highlight_pick,2,1)))&lt;&gt;"",IF(INDEX($A437:$BI437,1,MATCH(INDEX(Analysis!$C$10:$E$10,1,VALUE(MID(highlight_pick,2,1))),$1:$1,0))="",0,IF(INDEX($A437:$BI437,1,MATCH(INDEX(Analysis!$C$10:$E$10,1,VALUE(MID(highlight_pick,2,1))),$1:$1,0))="Yes",1,IF(ISNUMBER(SEARCH(INDEX($A437:$BI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row>
    <row r="438" spans="1:61" ht="24.9" x14ac:dyDescent="0.3">
      <c r="A438" s="19" t="s">
        <v>870</v>
      </c>
      <c r="B438" s="19" t="s">
        <v>871</v>
      </c>
      <c r="C438" s="4" t="s">
        <v>214</v>
      </c>
      <c r="D438" s="3" t="str">
        <f t="shared" ca="1" si="26"/>
        <v/>
      </c>
      <c r="H438" s="5" t="s">
        <v>293</v>
      </c>
      <c r="I438" s="5" t="s">
        <v>293</v>
      </c>
      <c r="J438" s="5" t="s">
        <v>293</v>
      </c>
      <c r="K438" s="5" t="s">
        <v>293</v>
      </c>
      <c r="L438" s="5" t="s">
        <v>293</v>
      </c>
      <c r="M438" s="5" t="s">
        <v>293</v>
      </c>
      <c r="N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27"/>
        <v/>
      </c>
      <c r="AN438" s="73" t="str">
        <f>IF(OR(E438="",VLOOKUP(E$1,Services!$A$1:$B$19,2,0)="Exclude"),"",IF($D438=1,IF(OR(price_limit="",price_limit="No Limit"),IF(E438="Yes",1,2),IF(SUMIFS(WhatIf!$G:$G,WhatIf!$A:$A,E$1,WhatIf!$B:$B,E438)&lt;=price_limit,IF(E438="Yes",1,2),"")),""))</f>
        <v/>
      </c>
      <c r="AO438" s="73" t="str">
        <f>IF(OR(F438="",VLOOKUP(F$1,Services!$A$1:$B$19,2,0)="Exclude"),"",IF($D438=1,IF(OR(price_limit="",price_limit="No Limit"),IF(F438="Yes",1,2),IF(SUMIFS(WhatIf!$G:$G,WhatIf!$A:$A,F$1,WhatIf!$B:$B,F438)&lt;=price_limit,IF(F438="Yes",1,2),"")),""))</f>
        <v/>
      </c>
      <c r="AP438" s="73" t="str">
        <f>IF(OR(G438="",VLOOKUP(G$1,Services!$A$1:$B$19,2,0)="Exclude"),"",IF($D438=1,IF(OR(price_limit="",price_limit="No Limit"),IF(G438="Yes",1,2),IF(SUMIFS(WhatIf!$G:$G,WhatIf!$A:$A,G$1,WhatIf!$B:$B,G438)&lt;=price_limit,IF(G438="Yes",1,2),"")),""))</f>
        <v/>
      </c>
      <c r="AQ438" s="73" t="str">
        <f ca="1">IF(OR(H438="",VLOOKUP(H$1,Services!$A$1:$B$19,2,0)="Exclude"),"",IF($D438=1,IF(OR(price_limit="",price_limit="No Limit"),IF(H438="Yes",1,2),IF(SUMIFS(WhatIf!$G:$G,WhatIf!$A:$A,H$1,WhatIf!$B:$B,H438)&lt;=price_limit,IF(H438="Yes",1,2),"")),""))</f>
        <v/>
      </c>
      <c r="AR438" s="73" t="str">
        <f ca="1">IF(OR(I438="",VLOOKUP(I$1,Services!$A$1:$B$19,2,0)="Exclude"),"",IF($D438=1,IF(OR(price_limit="",price_limit="No Limit"),IF(I438="Yes",1,2),IF(SUMIFS(WhatIf!$G:$G,WhatIf!$A:$A,I$1,WhatIf!$B:$B,I438)&lt;=price_limit,IF(I438="Yes",1,2),"")),""))</f>
        <v/>
      </c>
      <c r="AS438" s="73" t="str">
        <f ca="1">IF(OR(J438="",VLOOKUP(J$1,Services!$A$1:$B$19,2,0)="Exclude"),"",IF($D438=1,IF(OR(price_limit="",price_limit="No Limit"),IF(J438="Yes",1,2),IF(SUMIFS(WhatIf!$G:$G,WhatIf!$A:$A,J$1,WhatIf!$B:$B,J438)&lt;=price_limit,IF(J438="Yes",1,2),"")),""))</f>
        <v/>
      </c>
      <c r="AT438" s="73" t="str">
        <f ca="1">IF(OR(K438="",VLOOKUP(K$1,Services!$A$1:$B$19,2,0)="Exclude"),"",IF($D438=1,IF(OR(price_limit="",price_limit="No Limit"),IF(K438="Yes",1,2),IF(SUMIFS(WhatIf!$G:$G,WhatIf!$A:$A,K$1,WhatIf!$B:$B,K438)&lt;=price_limit,IF(K438="Yes",1,2),"")),""))</f>
        <v/>
      </c>
      <c r="AU438" s="73" t="str">
        <f ca="1">IF(OR(L438="",VLOOKUP(L$1,Services!$A$1:$B$19,2,0)="Exclude"),"",IF($D438=1,IF(OR(price_limit="",price_limit="No Limit"),IF(L438="Yes",1,2),IF(SUMIFS(WhatIf!$G:$G,WhatIf!$A:$A,L$1,WhatIf!$B:$B,L438)&lt;=price_limit,IF(L438="Yes",1,2),"")),""))</f>
        <v/>
      </c>
      <c r="AV438" s="73" t="str">
        <f ca="1">IF(OR(M438="",VLOOKUP(M$1,Services!$A$1:$B$19,2,0)="Exclude"),"",IF($D438=1,IF(OR(price_limit="",price_limit="No Limit"),IF(M438="Yes",1,2),IF(SUMIFS(WhatIf!$G:$G,WhatIf!$A:$A,M$1,WhatIf!$B:$B,M438)&lt;=price_limit,IF(M438="Yes",1,2),"")),""))</f>
        <v/>
      </c>
      <c r="AW438" s="73" t="str">
        <f ca="1">IF(OR(N438="",VLOOKUP(N$1,Services!$A$1:$B$19,2,0)="Exclude"),"",IF($D438=1,IF(OR(price_limit="",price_limit="No Limit"),IF(N438="Yes",1,2),IF(SUMIFS(WhatIf!$G:$G,WhatIf!$A:$A,N$1,WhatIf!$B:$B,N438)&lt;=price_limit,IF(N438="Yes",1,2),"")),""))</f>
        <v/>
      </c>
      <c r="AX438" s="73" t="str">
        <f>IF(OR(O438="",VLOOKUP(O$1,Services!$A$1:$B$19,2,0)="Exclude"),"",IF($D438=1,IF(OR(price_limit="",price_limit="No Limit"),IF(O438="Yes",1,2),IF(SUMIFS(WhatIf!$G:$G,WhatIf!$A:$A,O$1,WhatIf!$B:$B,O438)&lt;=price_limit,IF(O438="Yes",1,2),"")),""))</f>
        <v/>
      </c>
      <c r="AY438" s="73" t="str">
        <f>IF(OR(P438="",VLOOKUP(P$1,Services!$A$1:$B$19,2,0)="Exclude"),"",IF($D438=1,IF(OR(price_limit="",price_limit="No Limit"),IF(P438="Yes",1,2),IF(SUMIFS(WhatIf!$G:$G,WhatIf!$A:$A,P$1,WhatIf!$B:$B,P438)&lt;=price_limit,IF(P438="Yes",1,2),"")),""))</f>
        <v/>
      </c>
      <c r="AZ438" s="73" t="str">
        <f>IF(OR(Q438="",VLOOKUP(Q$1,Services!$A$1:$B$19,2,0)="Exclude"),"",IF($D438=1,IF(OR(price_limit="",price_limit="No Limit"),IF(Q438="Yes",1,2),IF(SUMIFS(WhatIf!$G:$G,WhatIf!$A:$A,Q$1,WhatIf!$B:$B,Q438)&lt;=price_limit,IF(Q438="Yes",1,2),"")),""))</f>
        <v/>
      </c>
      <c r="BA438" s="73" t="str">
        <f>IF(OR(R438="",VLOOKUP(R$1,Services!$A$1:$B$19,2,0)="Exclude"),"",IF($D438=1,IF(OR(price_limit="",price_limit="No Limit"),IF(R438="Yes",1,2),IF(SUMIFS(WhatIf!$G:$G,WhatIf!$A:$A,R$1,WhatIf!$B:$B,R438)&lt;=price_limit,IF(R438="Yes",1,2),"")),""))</f>
        <v/>
      </c>
      <c r="BB438" s="73" t="str">
        <f>IF(OR(S438="",VLOOKUP(S$1,Services!$A$1:$B$19,2,0)="Exclude"),"",IF($D438=1,IF(OR(price_limit="",price_limit="No Limit"),IF(S438="Yes",1,2),IF(SUMIFS(WhatIf!$G:$G,WhatIf!$A:$A,S$1,WhatIf!$B:$B,S438)&lt;=price_limit,IF(S438="Yes",1,2),"")),""))</f>
        <v/>
      </c>
      <c r="BC438" s="73" t="str">
        <f>IF(OR(T438="",VLOOKUP(T$1,Services!$A$1:$B$19,2,0)="Exclude"),"",IF($D438=1,IF(OR(price_limit="",price_limit="No Limit"),IF(T438="Yes",1,2),IF(SUMIFS(WhatIf!$G:$G,WhatIf!$A:$A,T$1,WhatIf!$B:$B,T438)&lt;=price_limit,IF(T438="Yes",1,2),"")),""))</f>
        <v/>
      </c>
      <c r="BD438" s="73" t="str">
        <f>IF(OR(U438="",VLOOKUP(U$1,Services!$A$1:$B$19,2,0)="Exclude"),"",IF($D438=1,IF(OR(price_limit="",price_limit="No Limit"),IF(U438="Yes",1,2),IF(SUMIFS(WhatIf!$G:$G,WhatIf!$A:$A,U$1,WhatIf!$B:$B,U438)&lt;=price_limit,IF(U438="Yes",1,2),"")),""))</f>
        <v/>
      </c>
      <c r="BE438" s="3">
        <f t="shared" si="28"/>
        <v>0</v>
      </c>
      <c r="BF438" s="3">
        <f t="shared" si="29"/>
        <v>0</v>
      </c>
      <c r="BG438" s="3">
        <f>IF(MID(highlight_pick,1,1)="#",IF(INDEX(Analysis!$C$7:$E$7,1,VALUE(MID(highlight_pick,2,1)))&lt;&gt;"",IF(INDEX($A438:$BI438,1,MATCH(INDEX(Analysis!$C$7:$E$7,1,VALUE(MID(highlight_pick,2,1))),$1:$1,0))="",0,IF(INDEX($A438:$BI438,1,MATCH(INDEX(Analysis!$C$7:$E$7,1,VALUE(MID(highlight_pick,2,1))),$1:$1,0))="Yes",1,IF(ISNUMBER(SEARCH(INDEX($A438:$BI438,1,MATCH(INDEX(Analysis!$C$7:$E$7,1,VALUE(MID(highlight_pick,2,1))),$1:$1,0)),INDEX(Analysis!$C$9:$E$9,1,VALUE(MID(highlight_pick,2,1))))),2,0))),0),0)</f>
        <v>0</v>
      </c>
      <c r="BH438" s="3">
        <f>IF(MID(highlight_pick,1,1)="#",IF(INDEX(Analysis!$C$10:$E$10,1,VALUE(MID(highlight_pick,2,1)))&lt;&gt;"",IF(INDEX($A438:$BI438,1,MATCH(INDEX(Analysis!$C$10:$E$10,1,VALUE(MID(highlight_pick,2,1))),$1:$1,0))="",0,IF(INDEX($A438:$BI438,1,MATCH(INDEX(Analysis!$C$10:$E$10,1,VALUE(MID(highlight_pick,2,1))),$1:$1,0))="Yes",1,IF(ISNUMBER(SEARCH(INDEX($A438:$BI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row>
    <row r="439" spans="1:61" ht="24.9" x14ac:dyDescent="0.3">
      <c r="A439" s="19" t="s">
        <v>81</v>
      </c>
      <c r="B439" s="4" t="s">
        <v>242</v>
      </c>
      <c r="C439" s="4" t="s">
        <v>291</v>
      </c>
      <c r="D439" s="3" t="str">
        <f t="shared" ca="1" si="26"/>
        <v/>
      </c>
      <c r="E439" s="5" t="s">
        <v>1</v>
      </c>
      <c r="F439" s="5" t="s">
        <v>532</v>
      </c>
      <c r="G439" s="5" t="s">
        <v>532</v>
      </c>
      <c r="H439" s="5" t="s">
        <v>1</v>
      </c>
      <c r="I439" s="5" t="s">
        <v>1</v>
      </c>
      <c r="J439" s="5" t="s">
        <v>1</v>
      </c>
      <c r="K439" s="5" t="s">
        <v>1</v>
      </c>
      <c r="L439" s="5" t="s">
        <v>1</v>
      </c>
      <c r="M439" s="5" t="s">
        <v>1</v>
      </c>
      <c r="N439" s="5" t="s">
        <v>1</v>
      </c>
      <c r="O439" s="6"/>
      <c r="P439" s="6"/>
      <c r="Q439" s="6"/>
      <c r="R439" s="6" t="s">
        <v>1</v>
      </c>
      <c r="S439" s="5" t="s">
        <v>1</v>
      </c>
      <c r="U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27"/>
        <v/>
      </c>
      <c r="AN439" s="73" t="str">
        <f ca="1">IF(OR(E439="",VLOOKUP(E$1,Services!$A$1:$B$19,2,0)="Exclude"),"",IF($D439=1,IF(OR(price_limit="",price_limit="No Limit"),IF(E439="Yes",1,2),IF(SUMIFS(WhatIf!$G:$G,WhatIf!$A:$A,E$1,WhatIf!$B:$B,E439)&lt;=price_limit,IF(E439="Yes",1,2),"")),""))</f>
        <v/>
      </c>
      <c r="AO439" s="73" t="str">
        <f ca="1">IF(OR(F439="",VLOOKUP(F$1,Services!$A$1:$B$19,2,0)="Exclude"),"",IF($D439=1,IF(OR(price_limit="",price_limit="No Limit"),IF(F439="Yes",1,2),IF(SUMIFS(WhatIf!$G:$G,WhatIf!$A:$A,F$1,WhatIf!$B:$B,F439)&lt;=price_limit,IF(F439="Yes",1,2),"")),""))</f>
        <v/>
      </c>
      <c r="AP439" s="73" t="str">
        <f ca="1">IF(OR(G439="",VLOOKUP(G$1,Services!$A$1:$B$19,2,0)="Exclude"),"",IF($D439=1,IF(OR(price_limit="",price_limit="No Limit"),IF(G439="Yes",1,2),IF(SUMIFS(WhatIf!$G:$G,WhatIf!$A:$A,G$1,WhatIf!$B:$B,G439)&lt;=price_limit,IF(G439="Yes",1,2),"")),""))</f>
        <v/>
      </c>
      <c r="AQ439" s="73" t="str">
        <f ca="1">IF(OR(H439="",VLOOKUP(H$1,Services!$A$1:$B$19,2,0)="Exclude"),"",IF($D439=1,IF(OR(price_limit="",price_limit="No Limit"),IF(H439="Yes",1,2),IF(SUMIFS(WhatIf!$G:$G,WhatIf!$A:$A,H$1,WhatIf!$B:$B,H439)&lt;=price_limit,IF(H439="Yes",1,2),"")),""))</f>
        <v/>
      </c>
      <c r="AR439" s="73" t="str">
        <f ca="1">IF(OR(I439="",VLOOKUP(I$1,Services!$A$1:$B$19,2,0)="Exclude"),"",IF($D439=1,IF(OR(price_limit="",price_limit="No Limit"),IF(I439="Yes",1,2),IF(SUMIFS(WhatIf!$G:$G,WhatIf!$A:$A,I$1,WhatIf!$B:$B,I439)&lt;=price_limit,IF(I439="Yes",1,2),"")),""))</f>
        <v/>
      </c>
      <c r="AS439" s="73" t="str">
        <f ca="1">IF(OR(J439="",VLOOKUP(J$1,Services!$A$1:$B$19,2,0)="Exclude"),"",IF($D439=1,IF(OR(price_limit="",price_limit="No Limit"),IF(J439="Yes",1,2),IF(SUMIFS(WhatIf!$G:$G,WhatIf!$A:$A,J$1,WhatIf!$B:$B,J439)&lt;=price_limit,IF(J439="Yes",1,2),"")),""))</f>
        <v/>
      </c>
      <c r="AT439" s="73" t="str">
        <f ca="1">IF(OR(K439="",VLOOKUP(K$1,Services!$A$1:$B$19,2,0)="Exclude"),"",IF($D439=1,IF(OR(price_limit="",price_limit="No Limit"),IF(K439="Yes",1,2),IF(SUMIFS(WhatIf!$G:$G,WhatIf!$A:$A,K$1,WhatIf!$B:$B,K439)&lt;=price_limit,IF(K439="Yes",1,2),"")),""))</f>
        <v/>
      </c>
      <c r="AU439" s="73" t="str">
        <f ca="1">IF(OR(L439="",VLOOKUP(L$1,Services!$A$1:$B$19,2,0)="Exclude"),"",IF($D439=1,IF(OR(price_limit="",price_limit="No Limit"),IF(L439="Yes",1,2),IF(SUMIFS(WhatIf!$G:$G,WhatIf!$A:$A,L$1,WhatIf!$B:$B,L439)&lt;=price_limit,IF(L439="Yes",1,2),"")),""))</f>
        <v/>
      </c>
      <c r="AV439" s="73" t="str">
        <f ca="1">IF(OR(M439="",VLOOKUP(M$1,Services!$A$1:$B$19,2,0)="Exclude"),"",IF($D439=1,IF(OR(price_limit="",price_limit="No Limit"),IF(M439="Yes",1,2),IF(SUMIFS(WhatIf!$G:$G,WhatIf!$A:$A,M$1,WhatIf!$B:$B,M439)&lt;=price_limit,IF(M439="Yes",1,2),"")),""))</f>
        <v/>
      </c>
      <c r="AW439" s="73" t="str">
        <f ca="1">IF(OR(N439="",VLOOKUP(N$1,Services!$A$1:$B$19,2,0)="Exclude"),"",IF($D439=1,IF(OR(price_limit="",price_limit="No Limit"),IF(N439="Yes",1,2),IF(SUMIFS(WhatIf!$G:$G,WhatIf!$A:$A,N$1,WhatIf!$B:$B,N439)&lt;=price_limit,IF(N439="Yes",1,2),"")),""))</f>
        <v/>
      </c>
      <c r="AX439" s="73" t="str">
        <f>IF(OR(O439="",VLOOKUP(O$1,Services!$A$1:$B$19,2,0)="Exclude"),"",IF($D439=1,IF(OR(price_limit="",price_limit="No Limit"),IF(O439="Yes",1,2),IF(SUMIFS(WhatIf!$G:$G,WhatIf!$A:$A,O$1,WhatIf!$B:$B,O439)&lt;=price_limit,IF(O439="Yes",1,2),"")),""))</f>
        <v/>
      </c>
      <c r="AY439" s="73" t="str">
        <f>IF(OR(P439="",VLOOKUP(P$1,Services!$A$1:$B$19,2,0)="Exclude"),"",IF($D439=1,IF(OR(price_limit="",price_limit="No Limit"),IF(P439="Yes",1,2),IF(SUMIFS(WhatIf!$G:$G,WhatIf!$A:$A,P$1,WhatIf!$B:$B,P439)&lt;=price_limit,IF(P439="Yes",1,2),"")),""))</f>
        <v/>
      </c>
      <c r="AZ439" s="73" t="str">
        <f>IF(OR(Q439="",VLOOKUP(Q$1,Services!$A$1:$B$19,2,0)="Exclude"),"",IF($D439=1,IF(OR(price_limit="",price_limit="No Limit"),IF(Q439="Yes",1,2),IF(SUMIFS(WhatIf!$G:$G,WhatIf!$A:$A,Q$1,WhatIf!$B:$B,Q439)&lt;=price_limit,IF(Q439="Yes",1,2),"")),""))</f>
        <v/>
      </c>
      <c r="BA439" s="73" t="str">
        <f ca="1">IF(OR(R439="",VLOOKUP(R$1,Services!$A$1:$B$19,2,0)="Exclude"),"",IF($D439=1,IF(OR(price_limit="",price_limit="No Limit"),IF(R439="Yes",1,2),IF(SUMIFS(WhatIf!$G:$G,WhatIf!$A:$A,R$1,WhatIf!$B:$B,R439)&lt;=price_limit,IF(R439="Yes",1,2),"")),""))</f>
        <v/>
      </c>
      <c r="BB439" s="73" t="str">
        <f ca="1">IF(OR(S439="",VLOOKUP(S$1,Services!$A$1:$B$19,2,0)="Exclude"),"",IF($D439=1,IF(OR(price_limit="",price_limit="No Limit"),IF(S439="Yes",1,2),IF(SUMIFS(WhatIf!$G:$G,WhatIf!$A:$A,S$1,WhatIf!$B:$B,S439)&lt;=price_limit,IF(S439="Yes",1,2),"")),""))</f>
        <v/>
      </c>
      <c r="BC439" s="73" t="str">
        <f>IF(OR(T439="",VLOOKUP(T$1,Services!$A$1:$B$19,2,0)="Exclude"),"",IF($D439=1,IF(OR(price_limit="",price_limit="No Limit"),IF(T439="Yes",1,2),IF(SUMIFS(WhatIf!$G:$G,WhatIf!$A:$A,T$1,WhatIf!$B:$B,T439)&lt;=price_limit,IF(T439="Yes",1,2),"")),""))</f>
        <v/>
      </c>
      <c r="BD439" s="73" t="str">
        <f ca="1">IF(OR(U439="",VLOOKUP(U$1,Services!$A$1:$B$19,2,0)="Exclude"),"",IF($D439=1,IF(OR(price_limit="",price_limit="No Limit"),IF(U439="Yes",1,2),IF(SUMIFS(WhatIf!$G:$G,WhatIf!$A:$A,U$1,WhatIf!$B:$B,U439)&lt;=price_limit,IF(U439="Yes",1,2),"")),""))</f>
        <v/>
      </c>
      <c r="BE439" s="3">
        <f t="shared" si="28"/>
        <v>0</v>
      </c>
      <c r="BF439" s="3">
        <f t="shared" si="29"/>
        <v>0</v>
      </c>
      <c r="BG439" s="3">
        <f>IF(MID(highlight_pick,1,1)="#",IF(INDEX(Analysis!$C$7:$E$7,1,VALUE(MID(highlight_pick,2,1)))&lt;&gt;"",IF(INDEX($A439:$BI439,1,MATCH(INDEX(Analysis!$C$7:$E$7,1,VALUE(MID(highlight_pick,2,1))),$1:$1,0))="",0,IF(INDEX($A439:$BI439,1,MATCH(INDEX(Analysis!$C$7:$E$7,1,VALUE(MID(highlight_pick,2,1))),$1:$1,0))="Yes",1,IF(ISNUMBER(SEARCH(INDEX($A439:$BI439,1,MATCH(INDEX(Analysis!$C$7:$E$7,1,VALUE(MID(highlight_pick,2,1))),$1:$1,0)),INDEX(Analysis!$C$9:$E$9,1,VALUE(MID(highlight_pick,2,1))))),2,0))),0),0)</f>
        <v>0</v>
      </c>
      <c r="BH439" s="3">
        <f>IF(MID(highlight_pick,1,1)="#",IF(INDEX(Analysis!$C$10:$E$10,1,VALUE(MID(highlight_pick,2,1)))&lt;&gt;"",IF(INDEX($A439:$BI439,1,MATCH(INDEX(Analysis!$C$10:$E$10,1,VALUE(MID(highlight_pick,2,1))),$1:$1,0))="",0,IF(INDEX($A439:$BI439,1,MATCH(INDEX(Analysis!$C$10:$E$10,1,VALUE(MID(highlight_pick,2,1))),$1:$1,0))="Yes",1,IF(ISNUMBER(SEARCH(INDEX($A439:$BI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row>
    <row r="440" spans="1:61" x14ac:dyDescent="0.3">
      <c r="A440" s="19" t="s">
        <v>82</v>
      </c>
      <c r="B440" s="4" t="s">
        <v>247</v>
      </c>
      <c r="C440" s="4" t="s">
        <v>205</v>
      </c>
      <c r="D440" s="3" t="str">
        <f t="shared" ca="1" si="26"/>
        <v/>
      </c>
      <c r="E440" s="5" t="s">
        <v>1</v>
      </c>
      <c r="F440" s="5" t="s">
        <v>1</v>
      </c>
      <c r="G440" s="5" t="s">
        <v>1</v>
      </c>
      <c r="J440" s="5" t="s">
        <v>1</v>
      </c>
      <c r="K440" s="5" t="s">
        <v>1</v>
      </c>
      <c r="L440" s="5" t="s">
        <v>1</v>
      </c>
      <c r="M440" s="5" t="s">
        <v>1</v>
      </c>
      <c r="N440" s="5" t="s">
        <v>1</v>
      </c>
      <c r="O440" s="6"/>
      <c r="P440" s="6" t="s">
        <v>1</v>
      </c>
      <c r="Q440" s="6"/>
      <c r="R440" s="6" t="s">
        <v>1</v>
      </c>
      <c r="S440" s="5"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27"/>
        <v/>
      </c>
      <c r="AN440" s="73" t="str">
        <f ca="1">IF(OR(E440="",VLOOKUP(E$1,Services!$A$1:$B$19,2,0)="Exclude"),"",IF($D440=1,IF(OR(price_limit="",price_limit="No Limit"),IF(E440="Yes",1,2),IF(SUMIFS(WhatIf!$G:$G,WhatIf!$A:$A,E$1,WhatIf!$B:$B,E440)&lt;=price_limit,IF(E440="Yes",1,2),"")),""))</f>
        <v/>
      </c>
      <c r="AO440" s="73" t="str">
        <f ca="1">IF(OR(F440="",VLOOKUP(F$1,Services!$A$1:$B$19,2,0)="Exclude"),"",IF($D440=1,IF(OR(price_limit="",price_limit="No Limit"),IF(F440="Yes",1,2),IF(SUMIFS(WhatIf!$G:$G,WhatIf!$A:$A,F$1,WhatIf!$B:$B,F440)&lt;=price_limit,IF(F440="Yes",1,2),"")),""))</f>
        <v/>
      </c>
      <c r="AP440" s="73" t="str">
        <f ca="1">IF(OR(G440="",VLOOKUP(G$1,Services!$A$1:$B$19,2,0)="Exclude"),"",IF($D440=1,IF(OR(price_limit="",price_limit="No Limit"),IF(G440="Yes",1,2),IF(SUMIFS(WhatIf!$G:$G,WhatIf!$A:$A,G$1,WhatIf!$B:$B,G440)&lt;=price_limit,IF(G440="Yes",1,2),"")),""))</f>
        <v/>
      </c>
      <c r="AQ440" s="73" t="str">
        <f>IF(OR(H440="",VLOOKUP(H$1,Services!$A$1:$B$19,2,0)="Exclude"),"",IF($D440=1,IF(OR(price_limit="",price_limit="No Limit"),IF(H440="Yes",1,2),IF(SUMIFS(WhatIf!$G:$G,WhatIf!$A:$A,H$1,WhatIf!$B:$B,H440)&lt;=price_limit,IF(H440="Yes",1,2),"")),""))</f>
        <v/>
      </c>
      <c r="AR440" s="73" t="str">
        <f>IF(OR(I440="",VLOOKUP(I$1,Services!$A$1:$B$19,2,0)="Exclude"),"",IF($D440=1,IF(OR(price_limit="",price_limit="No Limit"),IF(I440="Yes",1,2),IF(SUMIFS(WhatIf!$G:$G,WhatIf!$A:$A,I$1,WhatIf!$B:$B,I440)&lt;=price_limit,IF(I440="Yes",1,2),"")),""))</f>
        <v/>
      </c>
      <c r="AS440" s="73" t="str">
        <f ca="1">IF(OR(J440="",VLOOKUP(J$1,Services!$A$1:$B$19,2,0)="Exclude"),"",IF($D440=1,IF(OR(price_limit="",price_limit="No Limit"),IF(J440="Yes",1,2),IF(SUMIFS(WhatIf!$G:$G,WhatIf!$A:$A,J$1,WhatIf!$B:$B,J440)&lt;=price_limit,IF(J440="Yes",1,2),"")),""))</f>
        <v/>
      </c>
      <c r="AT440" s="73" t="str">
        <f ca="1">IF(OR(K440="",VLOOKUP(K$1,Services!$A$1:$B$19,2,0)="Exclude"),"",IF($D440=1,IF(OR(price_limit="",price_limit="No Limit"),IF(K440="Yes",1,2),IF(SUMIFS(WhatIf!$G:$G,WhatIf!$A:$A,K$1,WhatIf!$B:$B,K440)&lt;=price_limit,IF(K440="Yes",1,2),"")),""))</f>
        <v/>
      </c>
      <c r="AU440" s="73" t="str">
        <f ca="1">IF(OR(L440="",VLOOKUP(L$1,Services!$A$1:$B$19,2,0)="Exclude"),"",IF($D440=1,IF(OR(price_limit="",price_limit="No Limit"),IF(L440="Yes",1,2),IF(SUMIFS(WhatIf!$G:$G,WhatIf!$A:$A,L$1,WhatIf!$B:$B,L440)&lt;=price_limit,IF(L440="Yes",1,2),"")),""))</f>
        <v/>
      </c>
      <c r="AV440" s="73" t="str">
        <f ca="1">IF(OR(M440="",VLOOKUP(M$1,Services!$A$1:$B$19,2,0)="Exclude"),"",IF($D440=1,IF(OR(price_limit="",price_limit="No Limit"),IF(M440="Yes",1,2),IF(SUMIFS(WhatIf!$G:$G,WhatIf!$A:$A,M$1,WhatIf!$B:$B,M440)&lt;=price_limit,IF(M440="Yes",1,2),"")),""))</f>
        <v/>
      </c>
      <c r="AW440" s="73" t="str">
        <f ca="1">IF(OR(N440="",VLOOKUP(N$1,Services!$A$1:$B$19,2,0)="Exclude"),"",IF($D440=1,IF(OR(price_limit="",price_limit="No Limit"),IF(N440="Yes",1,2),IF(SUMIFS(WhatIf!$G:$G,WhatIf!$A:$A,N$1,WhatIf!$B:$B,N440)&lt;=price_limit,IF(N440="Yes",1,2),"")),""))</f>
        <v/>
      </c>
      <c r="AX440" s="73" t="str">
        <f>IF(OR(O440="",VLOOKUP(O$1,Services!$A$1:$B$19,2,0)="Exclude"),"",IF($D440=1,IF(OR(price_limit="",price_limit="No Limit"),IF(O440="Yes",1,2),IF(SUMIFS(WhatIf!$G:$G,WhatIf!$A:$A,O$1,WhatIf!$B:$B,O440)&lt;=price_limit,IF(O440="Yes",1,2),"")),""))</f>
        <v/>
      </c>
      <c r="AY440" s="73" t="str">
        <f ca="1">IF(OR(P440="",VLOOKUP(P$1,Services!$A$1:$B$19,2,0)="Exclude"),"",IF($D440=1,IF(OR(price_limit="",price_limit="No Limit"),IF(P440="Yes",1,2),IF(SUMIFS(WhatIf!$G:$G,WhatIf!$A:$A,P$1,WhatIf!$B:$B,P440)&lt;=price_limit,IF(P440="Yes",1,2),"")),""))</f>
        <v/>
      </c>
      <c r="AZ440" s="73" t="str">
        <f>IF(OR(Q440="",VLOOKUP(Q$1,Services!$A$1:$B$19,2,0)="Exclude"),"",IF($D440=1,IF(OR(price_limit="",price_limit="No Limit"),IF(Q440="Yes",1,2),IF(SUMIFS(WhatIf!$G:$G,WhatIf!$A:$A,Q$1,WhatIf!$B:$B,Q440)&lt;=price_limit,IF(Q440="Yes",1,2),"")),""))</f>
        <v/>
      </c>
      <c r="BA440" s="73" t="str">
        <f ca="1">IF(OR(R440="",VLOOKUP(R$1,Services!$A$1:$B$19,2,0)="Exclude"),"",IF($D440=1,IF(OR(price_limit="",price_limit="No Limit"),IF(R440="Yes",1,2),IF(SUMIFS(WhatIf!$G:$G,WhatIf!$A:$A,R$1,WhatIf!$B:$B,R440)&lt;=price_limit,IF(R440="Yes",1,2),"")),""))</f>
        <v/>
      </c>
      <c r="BB440" s="73" t="str">
        <f ca="1">IF(OR(S440="",VLOOKUP(S$1,Services!$A$1:$B$19,2,0)="Exclude"),"",IF($D440=1,IF(OR(price_limit="",price_limit="No Limit"),IF(S440="Yes",1,2),IF(SUMIFS(WhatIf!$G:$G,WhatIf!$A:$A,S$1,WhatIf!$B:$B,S440)&lt;=price_limit,IF(S440="Yes",1,2),"")),""))</f>
        <v/>
      </c>
      <c r="BC440" s="73" t="str">
        <f>IF(OR(T440="",VLOOKUP(T$1,Services!$A$1:$B$19,2,0)="Exclude"),"",IF($D440=1,IF(OR(price_limit="",price_limit="No Limit"),IF(T440="Yes",1,2),IF(SUMIFS(WhatIf!$G:$G,WhatIf!$A:$A,T$1,WhatIf!$B:$B,T440)&lt;=price_limit,IF(T440="Yes",1,2),"")),""))</f>
        <v/>
      </c>
      <c r="BD440" s="73" t="str">
        <f ca="1">IF(OR(U440="",VLOOKUP(U$1,Services!$A$1:$B$19,2,0)="Exclude"),"",IF($D440=1,IF(OR(price_limit="",price_limit="No Limit"),IF(U440="Yes",1,2),IF(SUMIFS(WhatIf!$G:$G,WhatIf!$A:$A,U$1,WhatIf!$B:$B,U440)&lt;=price_limit,IF(U440="Yes",1,2),"")),""))</f>
        <v/>
      </c>
      <c r="BE440" s="3">
        <f t="shared" si="28"/>
        <v>0</v>
      </c>
      <c r="BF440" s="3">
        <f t="shared" si="29"/>
        <v>0</v>
      </c>
      <c r="BG440" s="3">
        <f>IF(MID(highlight_pick,1,1)="#",IF(INDEX(Analysis!$C$7:$E$7,1,VALUE(MID(highlight_pick,2,1)))&lt;&gt;"",IF(INDEX($A440:$BI440,1,MATCH(INDEX(Analysis!$C$7:$E$7,1,VALUE(MID(highlight_pick,2,1))),$1:$1,0))="",0,IF(INDEX($A440:$BI440,1,MATCH(INDEX(Analysis!$C$7:$E$7,1,VALUE(MID(highlight_pick,2,1))),$1:$1,0))="Yes",1,IF(ISNUMBER(SEARCH(INDEX($A440:$BI440,1,MATCH(INDEX(Analysis!$C$7:$E$7,1,VALUE(MID(highlight_pick,2,1))),$1:$1,0)),INDEX(Analysis!$C$9:$E$9,1,VALUE(MID(highlight_pick,2,1))))),2,0))),0),0)</f>
        <v>0</v>
      </c>
      <c r="BH440" s="3">
        <f>IF(MID(highlight_pick,1,1)="#",IF(INDEX(Analysis!$C$10:$E$10,1,VALUE(MID(highlight_pick,2,1)))&lt;&gt;"",IF(INDEX($A440:$BI440,1,MATCH(INDEX(Analysis!$C$10:$E$10,1,VALUE(MID(highlight_pick,2,1))),$1:$1,0))="",0,IF(INDEX($A440:$BI440,1,MATCH(INDEX(Analysis!$C$10:$E$10,1,VALUE(MID(highlight_pick,2,1))),$1:$1,0))="Yes",1,IF(ISNUMBER(SEARCH(INDEX($A440:$BI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row>
    <row r="441" spans="1:61" x14ac:dyDescent="0.3">
      <c r="A441" s="19" t="s">
        <v>632</v>
      </c>
      <c r="C441" s="4" t="s">
        <v>214</v>
      </c>
      <c r="D441" s="3" t="str">
        <f t="shared" ca="1" si="26"/>
        <v/>
      </c>
      <c r="F441" s="5" t="s">
        <v>550</v>
      </c>
      <c r="G441" s="5" t="s">
        <v>550</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27"/>
        <v/>
      </c>
      <c r="AN441" s="73" t="str">
        <f>IF(OR(E441="",VLOOKUP(E$1,Services!$A$1:$B$19,2,0)="Exclude"),"",IF($D441=1,IF(OR(price_limit="",price_limit="No Limit"),IF(E441="Yes",1,2),IF(SUMIFS(WhatIf!$G:$G,WhatIf!$A:$A,E$1,WhatIf!$B:$B,E441)&lt;=price_limit,IF(E441="Yes",1,2),"")),""))</f>
        <v/>
      </c>
      <c r="AO441" s="73" t="str">
        <f ca="1">IF(OR(F441="",VLOOKUP(F$1,Services!$A$1:$B$19,2,0)="Exclude"),"",IF($D441=1,IF(OR(price_limit="",price_limit="No Limit"),IF(F441="Yes",1,2),IF(SUMIFS(WhatIf!$G:$G,WhatIf!$A:$A,F$1,WhatIf!$B:$B,F441)&lt;=price_limit,IF(F441="Yes",1,2),"")),""))</f>
        <v/>
      </c>
      <c r="AP441" s="73" t="str">
        <f ca="1">IF(OR(G441="",VLOOKUP(G$1,Services!$A$1:$B$19,2,0)="Exclude"),"",IF($D441=1,IF(OR(price_limit="",price_limit="No Limit"),IF(G441="Yes",1,2),IF(SUMIFS(WhatIf!$G:$G,WhatIf!$A:$A,G$1,WhatIf!$B:$B,G441)&lt;=price_limit,IF(G441="Yes",1,2),"")),""))</f>
        <v/>
      </c>
      <c r="AQ441" s="73" t="str">
        <f>IF(OR(H441="",VLOOKUP(H$1,Services!$A$1:$B$19,2,0)="Exclude"),"",IF($D441=1,IF(OR(price_limit="",price_limit="No Limit"),IF(H441="Yes",1,2),IF(SUMIFS(WhatIf!$G:$G,WhatIf!$A:$A,H$1,WhatIf!$B:$B,H441)&lt;=price_limit,IF(H441="Yes",1,2),"")),""))</f>
        <v/>
      </c>
      <c r="AR441" s="73" t="str">
        <f>IF(OR(I441="",VLOOKUP(I$1,Services!$A$1:$B$19,2,0)="Exclude"),"",IF($D441=1,IF(OR(price_limit="",price_limit="No Limit"),IF(I441="Yes",1,2),IF(SUMIFS(WhatIf!$G:$G,WhatIf!$A:$A,I$1,WhatIf!$B:$B,I441)&lt;=price_limit,IF(I441="Yes",1,2),"")),""))</f>
        <v/>
      </c>
      <c r="AS441" s="73" t="str">
        <f>IF(OR(J441="",VLOOKUP(J$1,Services!$A$1:$B$19,2,0)="Exclude"),"",IF($D441=1,IF(OR(price_limit="",price_limit="No Limit"),IF(J441="Yes",1,2),IF(SUMIFS(WhatIf!$G:$G,WhatIf!$A:$A,J$1,WhatIf!$B:$B,J441)&lt;=price_limit,IF(J441="Yes",1,2),"")),""))</f>
        <v/>
      </c>
      <c r="AT441" s="73" t="str">
        <f>IF(OR(K441="",VLOOKUP(K$1,Services!$A$1:$B$19,2,0)="Exclude"),"",IF($D441=1,IF(OR(price_limit="",price_limit="No Limit"),IF(K441="Yes",1,2),IF(SUMIFS(WhatIf!$G:$G,WhatIf!$A:$A,K$1,WhatIf!$B:$B,K441)&lt;=price_limit,IF(K441="Yes",1,2),"")),""))</f>
        <v/>
      </c>
      <c r="AU441" s="73" t="str">
        <f>IF(OR(L441="",VLOOKUP(L$1,Services!$A$1:$B$19,2,0)="Exclude"),"",IF($D441=1,IF(OR(price_limit="",price_limit="No Limit"),IF(L441="Yes",1,2),IF(SUMIFS(WhatIf!$G:$G,WhatIf!$A:$A,L$1,WhatIf!$B:$B,L441)&lt;=price_limit,IF(L441="Yes",1,2),"")),""))</f>
        <v/>
      </c>
      <c r="AV441" s="73" t="str">
        <f>IF(OR(M441="",VLOOKUP(M$1,Services!$A$1:$B$19,2,0)="Exclude"),"",IF($D441=1,IF(OR(price_limit="",price_limit="No Limit"),IF(M441="Yes",1,2),IF(SUMIFS(WhatIf!$G:$G,WhatIf!$A:$A,M$1,WhatIf!$B:$B,M441)&lt;=price_limit,IF(M441="Yes",1,2),"")),""))</f>
        <v/>
      </c>
      <c r="AW441" s="73" t="str">
        <f>IF(OR(N441="",VLOOKUP(N$1,Services!$A$1:$B$19,2,0)="Exclude"),"",IF($D441=1,IF(OR(price_limit="",price_limit="No Limit"),IF(N441="Yes",1,2),IF(SUMIFS(WhatIf!$G:$G,WhatIf!$A:$A,N$1,WhatIf!$B:$B,N441)&lt;=price_limit,IF(N441="Yes",1,2),"")),""))</f>
        <v/>
      </c>
      <c r="AX441" s="73" t="str">
        <f>IF(OR(O441="",VLOOKUP(O$1,Services!$A$1:$B$19,2,0)="Exclude"),"",IF($D441=1,IF(OR(price_limit="",price_limit="No Limit"),IF(O441="Yes",1,2),IF(SUMIFS(WhatIf!$G:$G,WhatIf!$A:$A,O$1,WhatIf!$B:$B,O441)&lt;=price_limit,IF(O441="Yes",1,2),"")),""))</f>
        <v/>
      </c>
      <c r="AY441" s="73" t="str">
        <f>IF(OR(P441="",VLOOKUP(P$1,Services!$A$1:$B$19,2,0)="Exclude"),"",IF($D441=1,IF(OR(price_limit="",price_limit="No Limit"),IF(P441="Yes",1,2),IF(SUMIFS(WhatIf!$G:$G,WhatIf!$A:$A,P$1,WhatIf!$B:$B,P441)&lt;=price_limit,IF(P441="Yes",1,2),"")),""))</f>
        <v/>
      </c>
      <c r="AZ441" s="73" t="str">
        <f>IF(OR(Q441="",VLOOKUP(Q$1,Services!$A$1:$B$19,2,0)="Exclude"),"",IF($D441=1,IF(OR(price_limit="",price_limit="No Limit"),IF(Q441="Yes",1,2),IF(SUMIFS(WhatIf!$G:$G,WhatIf!$A:$A,Q$1,WhatIf!$B:$B,Q441)&lt;=price_limit,IF(Q441="Yes",1,2),"")),""))</f>
        <v/>
      </c>
      <c r="BA441" s="73" t="str">
        <f>IF(OR(R441="",VLOOKUP(R$1,Services!$A$1:$B$19,2,0)="Exclude"),"",IF($D441=1,IF(OR(price_limit="",price_limit="No Limit"),IF(R441="Yes",1,2),IF(SUMIFS(WhatIf!$G:$G,WhatIf!$A:$A,R$1,WhatIf!$B:$B,R441)&lt;=price_limit,IF(R441="Yes",1,2),"")),""))</f>
        <v/>
      </c>
      <c r="BB441" s="73" t="str">
        <f>IF(OR(S441="",VLOOKUP(S$1,Services!$A$1:$B$19,2,0)="Exclude"),"",IF($D441=1,IF(OR(price_limit="",price_limit="No Limit"),IF(S441="Yes",1,2),IF(SUMIFS(WhatIf!$G:$G,WhatIf!$A:$A,S$1,WhatIf!$B:$B,S441)&lt;=price_limit,IF(S441="Yes",1,2),"")),""))</f>
        <v/>
      </c>
      <c r="BC441" s="73" t="str">
        <f>IF(OR(T441="",VLOOKUP(T$1,Services!$A$1:$B$19,2,0)="Exclude"),"",IF($D441=1,IF(OR(price_limit="",price_limit="No Limit"),IF(T441="Yes",1,2),IF(SUMIFS(WhatIf!$G:$G,WhatIf!$A:$A,T$1,WhatIf!$B:$B,T441)&lt;=price_limit,IF(T441="Yes",1,2),"")),""))</f>
        <v/>
      </c>
      <c r="BD441" s="73" t="str">
        <f>IF(OR(U441="",VLOOKUP(U$1,Services!$A$1:$B$19,2,0)="Exclude"),"",IF($D441=1,IF(OR(price_limit="",price_limit="No Limit"),IF(U441="Yes",1,2),IF(SUMIFS(WhatIf!$G:$G,WhatIf!$A:$A,U$1,WhatIf!$B:$B,U441)&lt;=price_limit,IF(U441="Yes",1,2),"")),""))</f>
        <v/>
      </c>
      <c r="BE441" s="3">
        <f t="shared" si="28"/>
        <v>0</v>
      </c>
      <c r="BF441" s="3">
        <f t="shared" si="29"/>
        <v>0</v>
      </c>
      <c r="BG441" s="3">
        <f>IF(MID(highlight_pick,1,1)="#",IF(INDEX(Analysis!$C$7:$E$7,1,VALUE(MID(highlight_pick,2,1)))&lt;&gt;"",IF(INDEX($A441:$BI441,1,MATCH(INDEX(Analysis!$C$7:$E$7,1,VALUE(MID(highlight_pick,2,1))),$1:$1,0))="",0,IF(INDEX($A441:$BI441,1,MATCH(INDEX(Analysis!$C$7:$E$7,1,VALUE(MID(highlight_pick,2,1))),$1:$1,0))="Yes",1,IF(ISNUMBER(SEARCH(INDEX($A441:$BI441,1,MATCH(INDEX(Analysis!$C$7:$E$7,1,VALUE(MID(highlight_pick,2,1))),$1:$1,0)),INDEX(Analysis!$C$9:$E$9,1,VALUE(MID(highlight_pick,2,1))))),2,0))),0),0)</f>
        <v>0</v>
      </c>
      <c r="BH441" s="3">
        <f>IF(MID(highlight_pick,1,1)="#",IF(INDEX(Analysis!$C$10:$E$10,1,VALUE(MID(highlight_pick,2,1)))&lt;&gt;"",IF(INDEX($A441:$BI441,1,MATCH(INDEX(Analysis!$C$10:$E$10,1,VALUE(MID(highlight_pick,2,1))),$1:$1,0))="",0,IF(INDEX($A441:$BI441,1,MATCH(INDEX(Analysis!$C$10:$E$10,1,VALUE(MID(highlight_pick,2,1))),$1:$1,0))="Yes",1,IF(ISNUMBER(SEARCH(INDEX($A441:$BI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row>
    <row r="442" spans="1:61" x14ac:dyDescent="0.3">
      <c r="A442" s="19" t="s">
        <v>389</v>
      </c>
      <c r="B442" s="4" t="s">
        <v>247</v>
      </c>
      <c r="C442" s="4" t="s">
        <v>214</v>
      </c>
      <c r="D442" s="3" t="str">
        <f t="shared" ca="1" si="26"/>
        <v/>
      </c>
      <c r="H442" s="5" t="s">
        <v>293</v>
      </c>
      <c r="I442" s="5" t="s">
        <v>293</v>
      </c>
      <c r="J442" s="5" t="s">
        <v>293</v>
      </c>
      <c r="K442" s="5" t="s">
        <v>293</v>
      </c>
      <c r="L442" s="5" t="s">
        <v>293</v>
      </c>
      <c r="M442" s="5" t="s">
        <v>293</v>
      </c>
      <c r="N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27"/>
        <v/>
      </c>
      <c r="AN442" s="73" t="str">
        <f>IF(OR(E442="",VLOOKUP(E$1,Services!$A$1:$B$19,2,0)="Exclude"),"",IF($D442=1,IF(OR(price_limit="",price_limit="No Limit"),IF(E442="Yes",1,2),IF(SUMIFS(WhatIf!$G:$G,WhatIf!$A:$A,E$1,WhatIf!$B:$B,E442)&lt;=price_limit,IF(E442="Yes",1,2),"")),""))</f>
        <v/>
      </c>
      <c r="AO442" s="73" t="str">
        <f>IF(OR(F442="",VLOOKUP(F$1,Services!$A$1:$B$19,2,0)="Exclude"),"",IF($D442=1,IF(OR(price_limit="",price_limit="No Limit"),IF(F442="Yes",1,2),IF(SUMIFS(WhatIf!$G:$G,WhatIf!$A:$A,F$1,WhatIf!$B:$B,F442)&lt;=price_limit,IF(F442="Yes",1,2),"")),""))</f>
        <v/>
      </c>
      <c r="AP442" s="73" t="str">
        <f>IF(OR(G442="",VLOOKUP(G$1,Services!$A$1:$B$19,2,0)="Exclude"),"",IF($D442=1,IF(OR(price_limit="",price_limit="No Limit"),IF(G442="Yes",1,2),IF(SUMIFS(WhatIf!$G:$G,WhatIf!$A:$A,G$1,WhatIf!$B:$B,G442)&lt;=price_limit,IF(G442="Yes",1,2),"")),""))</f>
        <v/>
      </c>
      <c r="AQ442" s="73" t="str">
        <f ca="1">IF(OR(H442="",VLOOKUP(H$1,Services!$A$1:$B$19,2,0)="Exclude"),"",IF($D442=1,IF(OR(price_limit="",price_limit="No Limit"),IF(H442="Yes",1,2),IF(SUMIFS(WhatIf!$G:$G,WhatIf!$A:$A,H$1,WhatIf!$B:$B,H442)&lt;=price_limit,IF(H442="Yes",1,2),"")),""))</f>
        <v/>
      </c>
      <c r="AR442" s="73" t="str">
        <f ca="1">IF(OR(I442="",VLOOKUP(I$1,Services!$A$1:$B$19,2,0)="Exclude"),"",IF($D442=1,IF(OR(price_limit="",price_limit="No Limit"),IF(I442="Yes",1,2),IF(SUMIFS(WhatIf!$G:$G,WhatIf!$A:$A,I$1,WhatIf!$B:$B,I442)&lt;=price_limit,IF(I442="Yes",1,2),"")),""))</f>
        <v/>
      </c>
      <c r="AS442" s="73" t="str">
        <f ca="1">IF(OR(J442="",VLOOKUP(J$1,Services!$A$1:$B$19,2,0)="Exclude"),"",IF($D442=1,IF(OR(price_limit="",price_limit="No Limit"),IF(J442="Yes",1,2),IF(SUMIFS(WhatIf!$G:$G,WhatIf!$A:$A,J$1,WhatIf!$B:$B,J442)&lt;=price_limit,IF(J442="Yes",1,2),"")),""))</f>
        <v/>
      </c>
      <c r="AT442" s="73" t="str">
        <f ca="1">IF(OR(K442="",VLOOKUP(K$1,Services!$A$1:$B$19,2,0)="Exclude"),"",IF($D442=1,IF(OR(price_limit="",price_limit="No Limit"),IF(K442="Yes",1,2),IF(SUMIFS(WhatIf!$G:$G,WhatIf!$A:$A,K$1,WhatIf!$B:$B,K442)&lt;=price_limit,IF(K442="Yes",1,2),"")),""))</f>
        <v/>
      </c>
      <c r="AU442" s="73" t="str">
        <f ca="1">IF(OR(L442="",VLOOKUP(L$1,Services!$A$1:$B$19,2,0)="Exclude"),"",IF($D442=1,IF(OR(price_limit="",price_limit="No Limit"),IF(L442="Yes",1,2),IF(SUMIFS(WhatIf!$G:$G,WhatIf!$A:$A,L$1,WhatIf!$B:$B,L442)&lt;=price_limit,IF(L442="Yes",1,2),"")),""))</f>
        <v/>
      </c>
      <c r="AV442" s="73" t="str">
        <f ca="1">IF(OR(M442="",VLOOKUP(M$1,Services!$A$1:$B$19,2,0)="Exclude"),"",IF($D442=1,IF(OR(price_limit="",price_limit="No Limit"),IF(M442="Yes",1,2),IF(SUMIFS(WhatIf!$G:$G,WhatIf!$A:$A,M$1,WhatIf!$B:$B,M442)&lt;=price_limit,IF(M442="Yes",1,2),"")),""))</f>
        <v/>
      </c>
      <c r="AW442" s="73" t="str">
        <f ca="1">IF(OR(N442="",VLOOKUP(N$1,Services!$A$1:$B$19,2,0)="Exclude"),"",IF($D442=1,IF(OR(price_limit="",price_limit="No Limit"),IF(N442="Yes",1,2),IF(SUMIFS(WhatIf!$G:$G,WhatIf!$A:$A,N$1,WhatIf!$B:$B,N442)&lt;=price_limit,IF(N442="Yes",1,2),"")),""))</f>
        <v/>
      </c>
      <c r="AX442" s="73" t="str">
        <f>IF(OR(O442="",VLOOKUP(O$1,Services!$A$1:$B$19,2,0)="Exclude"),"",IF($D442=1,IF(OR(price_limit="",price_limit="No Limit"),IF(O442="Yes",1,2),IF(SUMIFS(WhatIf!$G:$G,WhatIf!$A:$A,O$1,WhatIf!$B:$B,O442)&lt;=price_limit,IF(O442="Yes",1,2),"")),""))</f>
        <v/>
      </c>
      <c r="AY442" s="73" t="str">
        <f>IF(OR(P442="",VLOOKUP(P$1,Services!$A$1:$B$19,2,0)="Exclude"),"",IF($D442=1,IF(OR(price_limit="",price_limit="No Limit"),IF(P442="Yes",1,2),IF(SUMIFS(WhatIf!$G:$G,WhatIf!$A:$A,P$1,WhatIf!$B:$B,P442)&lt;=price_limit,IF(P442="Yes",1,2),"")),""))</f>
        <v/>
      </c>
      <c r="AZ442" s="73" t="str">
        <f>IF(OR(Q442="",VLOOKUP(Q$1,Services!$A$1:$B$19,2,0)="Exclude"),"",IF($D442=1,IF(OR(price_limit="",price_limit="No Limit"),IF(Q442="Yes",1,2),IF(SUMIFS(WhatIf!$G:$G,WhatIf!$A:$A,Q$1,WhatIf!$B:$B,Q442)&lt;=price_limit,IF(Q442="Yes",1,2),"")),""))</f>
        <v/>
      </c>
      <c r="BA442" s="73" t="str">
        <f>IF(OR(R442="",VLOOKUP(R$1,Services!$A$1:$B$19,2,0)="Exclude"),"",IF($D442=1,IF(OR(price_limit="",price_limit="No Limit"),IF(R442="Yes",1,2),IF(SUMIFS(WhatIf!$G:$G,WhatIf!$A:$A,R$1,WhatIf!$B:$B,R442)&lt;=price_limit,IF(R442="Yes",1,2),"")),""))</f>
        <v/>
      </c>
      <c r="BB442" s="73" t="str">
        <f>IF(OR(S442="",VLOOKUP(S$1,Services!$A$1:$B$19,2,0)="Exclude"),"",IF($D442=1,IF(OR(price_limit="",price_limit="No Limit"),IF(S442="Yes",1,2),IF(SUMIFS(WhatIf!$G:$G,WhatIf!$A:$A,S$1,WhatIf!$B:$B,S442)&lt;=price_limit,IF(S442="Yes",1,2),"")),""))</f>
        <v/>
      </c>
      <c r="BC442" s="73" t="str">
        <f>IF(OR(T442="",VLOOKUP(T$1,Services!$A$1:$B$19,2,0)="Exclude"),"",IF($D442=1,IF(OR(price_limit="",price_limit="No Limit"),IF(T442="Yes",1,2),IF(SUMIFS(WhatIf!$G:$G,WhatIf!$A:$A,T$1,WhatIf!$B:$B,T442)&lt;=price_limit,IF(T442="Yes",1,2),"")),""))</f>
        <v/>
      </c>
      <c r="BD442" s="73" t="str">
        <f>IF(OR(U442="",VLOOKUP(U$1,Services!$A$1:$B$19,2,0)="Exclude"),"",IF($D442=1,IF(OR(price_limit="",price_limit="No Limit"),IF(U442="Yes",1,2),IF(SUMIFS(WhatIf!$G:$G,WhatIf!$A:$A,U$1,WhatIf!$B:$B,U442)&lt;=price_limit,IF(U442="Yes",1,2),"")),""))</f>
        <v/>
      </c>
      <c r="BE442" s="3">
        <f t="shared" si="28"/>
        <v>0</v>
      </c>
      <c r="BF442" s="3">
        <f t="shared" si="29"/>
        <v>0</v>
      </c>
      <c r="BG442" s="3">
        <f>IF(MID(highlight_pick,1,1)="#",IF(INDEX(Analysis!$C$7:$E$7,1,VALUE(MID(highlight_pick,2,1)))&lt;&gt;"",IF(INDEX($A442:$BI442,1,MATCH(INDEX(Analysis!$C$7:$E$7,1,VALUE(MID(highlight_pick,2,1))),$1:$1,0))="",0,IF(INDEX($A442:$BI442,1,MATCH(INDEX(Analysis!$C$7:$E$7,1,VALUE(MID(highlight_pick,2,1))),$1:$1,0))="Yes",1,IF(ISNUMBER(SEARCH(INDEX($A442:$BI442,1,MATCH(INDEX(Analysis!$C$7:$E$7,1,VALUE(MID(highlight_pick,2,1))),$1:$1,0)),INDEX(Analysis!$C$9:$E$9,1,VALUE(MID(highlight_pick,2,1))))),2,0))),0),0)</f>
        <v>0</v>
      </c>
      <c r="BH442" s="3">
        <f>IF(MID(highlight_pick,1,1)="#",IF(INDEX(Analysis!$C$10:$E$10,1,VALUE(MID(highlight_pick,2,1)))&lt;&gt;"",IF(INDEX($A442:$BI442,1,MATCH(INDEX(Analysis!$C$10:$E$10,1,VALUE(MID(highlight_pick,2,1))),$1:$1,0))="",0,IF(INDEX($A442:$BI442,1,MATCH(INDEX(Analysis!$C$10:$E$10,1,VALUE(MID(highlight_pick,2,1))),$1:$1,0))="Yes",1,IF(ISNUMBER(SEARCH(INDEX($A442:$BI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row>
    <row r="443" spans="1:61" x14ac:dyDescent="0.3">
      <c r="A443" s="19" t="s">
        <v>390</v>
      </c>
      <c r="B443" s="4" t="s">
        <v>247</v>
      </c>
      <c r="C443" s="4" t="s">
        <v>214</v>
      </c>
      <c r="D443" s="3" t="str">
        <f t="shared" ref="D443:D465" ca="1" si="30">IF(BI443=0,"",IF(BI443&lt;=VALUE(MID(marker_pick,1,1)),1,""))</f>
        <v/>
      </c>
      <c r="H443" s="5" t="s">
        <v>293</v>
      </c>
      <c r="I443" s="5" t="s">
        <v>293</v>
      </c>
      <c r="J443" s="5" t="s">
        <v>293</v>
      </c>
      <c r="K443" s="5" t="s">
        <v>293</v>
      </c>
      <c r="L443" s="5" t="s">
        <v>293</v>
      </c>
      <c r="M443" s="5" t="s">
        <v>293</v>
      </c>
      <c r="N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ref="AM443:AM465" ca="1" si="31">IF(SUM(V443:AL443)&gt;0,1,"")</f>
        <v/>
      </c>
      <c r="AN443" s="73" t="str">
        <f>IF(OR(E443="",VLOOKUP(E$1,Services!$A$1:$B$19,2,0)="Exclude"),"",IF($D443=1,IF(OR(price_limit="",price_limit="No Limit"),IF(E443="Yes",1,2),IF(SUMIFS(WhatIf!$G:$G,WhatIf!$A:$A,E$1,WhatIf!$B:$B,E443)&lt;=price_limit,IF(E443="Yes",1,2),"")),""))</f>
        <v/>
      </c>
      <c r="AO443" s="73" t="str">
        <f>IF(OR(F443="",VLOOKUP(F$1,Services!$A$1:$B$19,2,0)="Exclude"),"",IF($D443=1,IF(OR(price_limit="",price_limit="No Limit"),IF(F443="Yes",1,2),IF(SUMIFS(WhatIf!$G:$G,WhatIf!$A:$A,F$1,WhatIf!$B:$B,F443)&lt;=price_limit,IF(F443="Yes",1,2),"")),""))</f>
        <v/>
      </c>
      <c r="AP443" s="73" t="str">
        <f>IF(OR(G443="",VLOOKUP(G$1,Services!$A$1:$B$19,2,0)="Exclude"),"",IF($D443=1,IF(OR(price_limit="",price_limit="No Limit"),IF(G443="Yes",1,2),IF(SUMIFS(WhatIf!$G:$G,WhatIf!$A:$A,G$1,WhatIf!$B:$B,G443)&lt;=price_limit,IF(G443="Yes",1,2),"")),""))</f>
        <v/>
      </c>
      <c r="AQ443" s="73" t="str">
        <f ca="1">IF(OR(H443="",VLOOKUP(H$1,Services!$A$1:$B$19,2,0)="Exclude"),"",IF($D443=1,IF(OR(price_limit="",price_limit="No Limit"),IF(H443="Yes",1,2),IF(SUMIFS(WhatIf!$G:$G,WhatIf!$A:$A,H$1,WhatIf!$B:$B,H443)&lt;=price_limit,IF(H443="Yes",1,2),"")),""))</f>
        <v/>
      </c>
      <c r="AR443" s="73" t="str">
        <f ca="1">IF(OR(I443="",VLOOKUP(I$1,Services!$A$1:$B$19,2,0)="Exclude"),"",IF($D443=1,IF(OR(price_limit="",price_limit="No Limit"),IF(I443="Yes",1,2),IF(SUMIFS(WhatIf!$G:$G,WhatIf!$A:$A,I$1,WhatIf!$B:$B,I443)&lt;=price_limit,IF(I443="Yes",1,2),"")),""))</f>
        <v/>
      </c>
      <c r="AS443" s="73" t="str">
        <f ca="1">IF(OR(J443="",VLOOKUP(J$1,Services!$A$1:$B$19,2,0)="Exclude"),"",IF($D443=1,IF(OR(price_limit="",price_limit="No Limit"),IF(J443="Yes",1,2),IF(SUMIFS(WhatIf!$G:$G,WhatIf!$A:$A,J$1,WhatIf!$B:$B,J443)&lt;=price_limit,IF(J443="Yes",1,2),"")),""))</f>
        <v/>
      </c>
      <c r="AT443" s="73" t="str">
        <f ca="1">IF(OR(K443="",VLOOKUP(K$1,Services!$A$1:$B$19,2,0)="Exclude"),"",IF($D443=1,IF(OR(price_limit="",price_limit="No Limit"),IF(K443="Yes",1,2),IF(SUMIFS(WhatIf!$G:$G,WhatIf!$A:$A,K$1,WhatIf!$B:$B,K443)&lt;=price_limit,IF(K443="Yes",1,2),"")),""))</f>
        <v/>
      </c>
      <c r="AU443" s="73" t="str">
        <f ca="1">IF(OR(L443="",VLOOKUP(L$1,Services!$A$1:$B$19,2,0)="Exclude"),"",IF($D443=1,IF(OR(price_limit="",price_limit="No Limit"),IF(L443="Yes",1,2),IF(SUMIFS(WhatIf!$G:$G,WhatIf!$A:$A,L$1,WhatIf!$B:$B,L443)&lt;=price_limit,IF(L443="Yes",1,2),"")),""))</f>
        <v/>
      </c>
      <c r="AV443" s="73" t="str">
        <f ca="1">IF(OR(M443="",VLOOKUP(M$1,Services!$A$1:$B$19,2,0)="Exclude"),"",IF($D443=1,IF(OR(price_limit="",price_limit="No Limit"),IF(M443="Yes",1,2),IF(SUMIFS(WhatIf!$G:$G,WhatIf!$A:$A,M$1,WhatIf!$B:$B,M443)&lt;=price_limit,IF(M443="Yes",1,2),"")),""))</f>
        <v/>
      </c>
      <c r="AW443" s="73" t="str">
        <f ca="1">IF(OR(N443="",VLOOKUP(N$1,Services!$A$1:$B$19,2,0)="Exclude"),"",IF($D443=1,IF(OR(price_limit="",price_limit="No Limit"),IF(N443="Yes",1,2),IF(SUMIFS(WhatIf!$G:$G,WhatIf!$A:$A,N$1,WhatIf!$B:$B,N443)&lt;=price_limit,IF(N443="Yes",1,2),"")),""))</f>
        <v/>
      </c>
      <c r="AX443" s="73" t="str">
        <f>IF(OR(O443="",VLOOKUP(O$1,Services!$A$1:$B$19,2,0)="Exclude"),"",IF($D443=1,IF(OR(price_limit="",price_limit="No Limit"),IF(O443="Yes",1,2),IF(SUMIFS(WhatIf!$G:$G,WhatIf!$A:$A,O$1,WhatIf!$B:$B,O443)&lt;=price_limit,IF(O443="Yes",1,2),"")),""))</f>
        <v/>
      </c>
      <c r="AY443" s="73" t="str">
        <f>IF(OR(P443="",VLOOKUP(P$1,Services!$A$1:$B$19,2,0)="Exclude"),"",IF($D443=1,IF(OR(price_limit="",price_limit="No Limit"),IF(P443="Yes",1,2),IF(SUMIFS(WhatIf!$G:$G,WhatIf!$A:$A,P$1,WhatIf!$B:$B,P443)&lt;=price_limit,IF(P443="Yes",1,2),"")),""))</f>
        <v/>
      </c>
      <c r="AZ443" s="73" t="str">
        <f>IF(OR(Q443="",VLOOKUP(Q$1,Services!$A$1:$B$19,2,0)="Exclude"),"",IF($D443=1,IF(OR(price_limit="",price_limit="No Limit"),IF(Q443="Yes",1,2),IF(SUMIFS(WhatIf!$G:$G,WhatIf!$A:$A,Q$1,WhatIf!$B:$B,Q443)&lt;=price_limit,IF(Q443="Yes",1,2),"")),""))</f>
        <v/>
      </c>
      <c r="BA443" s="73" t="str">
        <f>IF(OR(R443="",VLOOKUP(R$1,Services!$A$1:$B$19,2,0)="Exclude"),"",IF($D443=1,IF(OR(price_limit="",price_limit="No Limit"),IF(R443="Yes",1,2),IF(SUMIFS(WhatIf!$G:$G,WhatIf!$A:$A,R$1,WhatIf!$B:$B,R443)&lt;=price_limit,IF(R443="Yes",1,2),"")),""))</f>
        <v/>
      </c>
      <c r="BB443" s="73" t="str">
        <f>IF(OR(S443="",VLOOKUP(S$1,Services!$A$1:$B$19,2,0)="Exclude"),"",IF($D443=1,IF(OR(price_limit="",price_limit="No Limit"),IF(S443="Yes",1,2),IF(SUMIFS(WhatIf!$G:$G,WhatIf!$A:$A,S$1,WhatIf!$B:$B,S443)&lt;=price_limit,IF(S443="Yes",1,2),"")),""))</f>
        <v/>
      </c>
      <c r="BC443" s="73" t="str">
        <f>IF(OR(T443="",VLOOKUP(T$1,Services!$A$1:$B$19,2,0)="Exclude"),"",IF($D443=1,IF(OR(price_limit="",price_limit="No Limit"),IF(T443="Yes",1,2),IF(SUMIFS(WhatIf!$G:$G,WhatIf!$A:$A,T$1,WhatIf!$B:$B,T443)&lt;=price_limit,IF(T443="Yes",1,2),"")),""))</f>
        <v/>
      </c>
      <c r="BD443" s="73" t="str">
        <f>IF(OR(U443="",VLOOKUP(U$1,Services!$A$1:$B$19,2,0)="Exclude"),"",IF($D443=1,IF(OR(price_limit="",price_limit="No Limit"),IF(U443="Yes",1,2),IF(SUMIFS(WhatIf!$G:$G,WhatIf!$A:$A,U$1,WhatIf!$B:$B,U443)&lt;=price_limit,IF(U443="Yes",1,2),"")),""))</f>
        <v/>
      </c>
      <c r="BE443" s="3">
        <f t="shared" ref="BE443:BE465" si="32">MAX(BF443:BH443)</f>
        <v>0</v>
      </c>
      <c r="BF443" s="3">
        <f t="shared" si="29"/>
        <v>0</v>
      </c>
      <c r="BG443" s="3">
        <f>IF(MID(highlight_pick,1,1)="#",IF(INDEX(Analysis!$C$7:$E$7,1,VALUE(MID(highlight_pick,2,1)))&lt;&gt;"",IF(INDEX($A443:$BI443,1,MATCH(INDEX(Analysis!$C$7:$E$7,1,VALUE(MID(highlight_pick,2,1))),$1:$1,0))="",0,IF(INDEX($A443:$BI443,1,MATCH(INDEX(Analysis!$C$7:$E$7,1,VALUE(MID(highlight_pick,2,1))),$1:$1,0))="Yes",1,IF(ISNUMBER(SEARCH(INDEX($A443:$BI443,1,MATCH(INDEX(Analysis!$C$7:$E$7,1,VALUE(MID(highlight_pick,2,1))),$1:$1,0)),INDEX(Analysis!$C$9:$E$9,1,VALUE(MID(highlight_pick,2,1))))),2,0))),0),0)</f>
        <v>0</v>
      </c>
      <c r="BH443" s="3">
        <f>IF(MID(highlight_pick,1,1)="#",IF(INDEX(Analysis!$C$10:$E$10,1,VALUE(MID(highlight_pick,2,1)))&lt;&gt;"",IF(INDEX($A443:$BI443,1,MATCH(INDEX(Analysis!$C$10:$E$10,1,VALUE(MID(highlight_pick,2,1))),$1:$1,0))="",0,IF(INDEX($A443:$BI443,1,MATCH(INDEX(Analysis!$C$10:$E$10,1,VALUE(MID(highlight_pick,2,1))),$1:$1,0))="Yes",1,IF(ISNUMBER(SEARCH(INDEX($A443:$BI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row>
    <row r="444" spans="1:61" x14ac:dyDescent="0.3">
      <c r="A444" s="19" t="s">
        <v>669</v>
      </c>
      <c r="B444" s="4" t="s">
        <v>247</v>
      </c>
      <c r="C444" s="4" t="s">
        <v>214</v>
      </c>
      <c r="D444" s="3" t="str">
        <f t="shared" ca="1" si="30"/>
        <v/>
      </c>
      <c r="H444" s="5" t="s">
        <v>293</v>
      </c>
      <c r="I444" s="5" t="s">
        <v>293</v>
      </c>
      <c r="J444" s="5" t="s">
        <v>293</v>
      </c>
      <c r="K444" s="5" t="s">
        <v>293</v>
      </c>
      <c r="L444" s="5" t="s">
        <v>293</v>
      </c>
      <c r="M444" s="5" t="s">
        <v>293</v>
      </c>
      <c r="N444" s="5" t="s">
        <v>1</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31"/>
        <v/>
      </c>
      <c r="AN444" s="73" t="str">
        <f>IF(OR(E444="",VLOOKUP(E$1,Services!$A$1:$B$19,2,0)="Exclude"),"",IF($D444=1,IF(OR(price_limit="",price_limit="No Limit"),IF(E444="Yes",1,2),IF(SUMIFS(WhatIf!$G:$G,WhatIf!$A:$A,E$1,WhatIf!$B:$B,E444)&lt;=price_limit,IF(E444="Yes",1,2),"")),""))</f>
        <v/>
      </c>
      <c r="AO444" s="73" t="str">
        <f>IF(OR(F444="",VLOOKUP(F$1,Services!$A$1:$B$19,2,0)="Exclude"),"",IF($D444=1,IF(OR(price_limit="",price_limit="No Limit"),IF(F444="Yes",1,2),IF(SUMIFS(WhatIf!$G:$G,WhatIf!$A:$A,F$1,WhatIf!$B:$B,F444)&lt;=price_limit,IF(F444="Yes",1,2),"")),""))</f>
        <v/>
      </c>
      <c r="AP444" s="73" t="str">
        <f>IF(OR(G444="",VLOOKUP(G$1,Services!$A$1:$B$19,2,0)="Exclude"),"",IF($D444=1,IF(OR(price_limit="",price_limit="No Limit"),IF(G444="Yes",1,2),IF(SUMIFS(WhatIf!$G:$G,WhatIf!$A:$A,G$1,WhatIf!$B:$B,G444)&lt;=price_limit,IF(G444="Yes",1,2),"")),""))</f>
        <v/>
      </c>
      <c r="AQ444" s="73" t="str">
        <f ca="1">IF(OR(H444="",VLOOKUP(H$1,Services!$A$1:$B$19,2,0)="Exclude"),"",IF($D444=1,IF(OR(price_limit="",price_limit="No Limit"),IF(H444="Yes",1,2),IF(SUMIFS(WhatIf!$G:$G,WhatIf!$A:$A,H$1,WhatIf!$B:$B,H444)&lt;=price_limit,IF(H444="Yes",1,2),"")),""))</f>
        <v/>
      </c>
      <c r="AR444" s="73" t="str">
        <f ca="1">IF(OR(I444="",VLOOKUP(I$1,Services!$A$1:$B$19,2,0)="Exclude"),"",IF($D444=1,IF(OR(price_limit="",price_limit="No Limit"),IF(I444="Yes",1,2),IF(SUMIFS(WhatIf!$G:$G,WhatIf!$A:$A,I$1,WhatIf!$B:$B,I444)&lt;=price_limit,IF(I444="Yes",1,2),"")),""))</f>
        <v/>
      </c>
      <c r="AS444" s="73" t="str">
        <f ca="1">IF(OR(J444="",VLOOKUP(J$1,Services!$A$1:$B$19,2,0)="Exclude"),"",IF($D444=1,IF(OR(price_limit="",price_limit="No Limit"),IF(J444="Yes",1,2),IF(SUMIFS(WhatIf!$G:$G,WhatIf!$A:$A,J$1,WhatIf!$B:$B,J444)&lt;=price_limit,IF(J444="Yes",1,2),"")),""))</f>
        <v/>
      </c>
      <c r="AT444" s="73" t="str">
        <f ca="1">IF(OR(K444="",VLOOKUP(K$1,Services!$A$1:$B$19,2,0)="Exclude"),"",IF($D444=1,IF(OR(price_limit="",price_limit="No Limit"),IF(K444="Yes",1,2),IF(SUMIFS(WhatIf!$G:$G,WhatIf!$A:$A,K$1,WhatIf!$B:$B,K444)&lt;=price_limit,IF(K444="Yes",1,2),"")),""))</f>
        <v/>
      </c>
      <c r="AU444" s="73" t="str">
        <f ca="1">IF(OR(L444="",VLOOKUP(L$1,Services!$A$1:$B$19,2,0)="Exclude"),"",IF($D444=1,IF(OR(price_limit="",price_limit="No Limit"),IF(L444="Yes",1,2),IF(SUMIFS(WhatIf!$G:$G,WhatIf!$A:$A,L$1,WhatIf!$B:$B,L444)&lt;=price_limit,IF(L444="Yes",1,2),"")),""))</f>
        <v/>
      </c>
      <c r="AV444" s="73" t="str">
        <f ca="1">IF(OR(M444="",VLOOKUP(M$1,Services!$A$1:$B$19,2,0)="Exclude"),"",IF($D444=1,IF(OR(price_limit="",price_limit="No Limit"),IF(M444="Yes",1,2),IF(SUMIFS(WhatIf!$G:$G,WhatIf!$A:$A,M$1,WhatIf!$B:$B,M444)&lt;=price_limit,IF(M444="Yes",1,2),"")),""))</f>
        <v/>
      </c>
      <c r="AW444" s="73" t="str">
        <f ca="1">IF(OR(N444="",VLOOKUP(N$1,Services!$A$1:$B$19,2,0)="Exclude"),"",IF($D444=1,IF(OR(price_limit="",price_limit="No Limit"),IF(N444="Yes",1,2),IF(SUMIFS(WhatIf!$G:$G,WhatIf!$A:$A,N$1,WhatIf!$B:$B,N444)&lt;=price_limit,IF(N444="Yes",1,2),"")),""))</f>
        <v/>
      </c>
      <c r="AX444" s="73" t="str">
        <f>IF(OR(O444="",VLOOKUP(O$1,Services!$A$1:$B$19,2,0)="Exclude"),"",IF($D444=1,IF(OR(price_limit="",price_limit="No Limit"),IF(O444="Yes",1,2),IF(SUMIFS(WhatIf!$G:$G,WhatIf!$A:$A,O$1,WhatIf!$B:$B,O444)&lt;=price_limit,IF(O444="Yes",1,2),"")),""))</f>
        <v/>
      </c>
      <c r="AY444" s="73" t="str">
        <f>IF(OR(P444="",VLOOKUP(P$1,Services!$A$1:$B$19,2,0)="Exclude"),"",IF($D444=1,IF(OR(price_limit="",price_limit="No Limit"),IF(P444="Yes",1,2),IF(SUMIFS(WhatIf!$G:$G,WhatIf!$A:$A,P$1,WhatIf!$B:$B,P444)&lt;=price_limit,IF(P444="Yes",1,2),"")),""))</f>
        <v/>
      </c>
      <c r="AZ444" s="73" t="str">
        <f>IF(OR(Q444="",VLOOKUP(Q$1,Services!$A$1:$B$19,2,0)="Exclude"),"",IF($D444=1,IF(OR(price_limit="",price_limit="No Limit"),IF(Q444="Yes",1,2),IF(SUMIFS(WhatIf!$G:$G,WhatIf!$A:$A,Q$1,WhatIf!$B:$B,Q444)&lt;=price_limit,IF(Q444="Yes",1,2),"")),""))</f>
        <v/>
      </c>
      <c r="BA444" s="73" t="str">
        <f>IF(OR(R444="",VLOOKUP(R$1,Services!$A$1:$B$19,2,0)="Exclude"),"",IF($D444=1,IF(OR(price_limit="",price_limit="No Limit"),IF(R444="Yes",1,2),IF(SUMIFS(WhatIf!$G:$G,WhatIf!$A:$A,R$1,WhatIf!$B:$B,R444)&lt;=price_limit,IF(R444="Yes",1,2),"")),""))</f>
        <v/>
      </c>
      <c r="BB444" s="73" t="str">
        <f>IF(OR(S444="",VLOOKUP(S$1,Services!$A$1:$B$19,2,0)="Exclude"),"",IF($D444=1,IF(OR(price_limit="",price_limit="No Limit"),IF(S444="Yes",1,2),IF(SUMIFS(WhatIf!$G:$G,WhatIf!$A:$A,S$1,WhatIf!$B:$B,S444)&lt;=price_limit,IF(S444="Yes",1,2),"")),""))</f>
        <v/>
      </c>
      <c r="BC444" s="73" t="str">
        <f>IF(OR(T444="",VLOOKUP(T$1,Services!$A$1:$B$19,2,0)="Exclude"),"",IF($D444=1,IF(OR(price_limit="",price_limit="No Limit"),IF(T444="Yes",1,2),IF(SUMIFS(WhatIf!$G:$G,WhatIf!$A:$A,T$1,WhatIf!$B:$B,T444)&lt;=price_limit,IF(T444="Yes",1,2),"")),""))</f>
        <v/>
      </c>
      <c r="BD444" s="73" t="str">
        <f>IF(OR(U444="",VLOOKUP(U$1,Services!$A$1:$B$19,2,0)="Exclude"),"",IF($D444=1,IF(OR(price_limit="",price_limit="No Limit"),IF(U444="Yes",1,2),IF(SUMIFS(WhatIf!$G:$G,WhatIf!$A:$A,U$1,WhatIf!$B:$B,U444)&lt;=price_limit,IF(U444="Yes",1,2),"")),""))</f>
        <v/>
      </c>
      <c r="BE444" s="3">
        <f t="shared" si="32"/>
        <v>0</v>
      </c>
      <c r="BF444" s="3">
        <f t="shared" si="29"/>
        <v>0</v>
      </c>
      <c r="BG444" s="3">
        <f>IF(MID(highlight_pick,1,1)="#",IF(INDEX(Analysis!$C$7:$E$7,1,VALUE(MID(highlight_pick,2,1)))&lt;&gt;"",IF(INDEX($A444:$BI444,1,MATCH(INDEX(Analysis!$C$7:$E$7,1,VALUE(MID(highlight_pick,2,1))),$1:$1,0))="",0,IF(INDEX($A444:$BI444,1,MATCH(INDEX(Analysis!$C$7:$E$7,1,VALUE(MID(highlight_pick,2,1))),$1:$1,0))="Yes",1,IF(ISNUMBER(SEARCH(INDEX($A444:$BI444,1,MATCH(INDEX(Analysis!$C$7:$E$7,1,VALUE(MID(highlight_pick,2,1))),$1:$1,0)),INDEX(Analysis!$C$9:$E$9,1,VALUE(MID(highlight_pick,2,1))))),2,0))),0),0)</f>
        <v>0</v>
      </c>
      <c r="BH444" s="3">
        <f>IF(MID(highlight_pick,1,1)="#",IF(INDEX(Analysis!$C$10:$E$10,1,VALUE(MID(highlight_pick,2,1)))&lt;&gt;"",IF(INDEX($A444:$BI444,1,MATCH(INDEX(Analysis!$C$10:$E$10,1,VALUE(MID(highlight_pick,2,1))),$1:$1,0))="",0,IF(INDEX($A444:$BI444,1,MATCH(INDEX(Analysis!$C$10:$E$10,1,VALUE(MID(highlight_pick,2,1))),$1:$1,0))="Yes",1,IF(ISNUMBER(SEARCH(INDEX($A444:$BI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row>
    <row r="445" spans="1:61" x14ac:dyDescent="0.3">
      <c r="A445" s="19" t="s">
        <v>330</v>
      </c>
      <c r="B445" s="4" t="s">
        <v>247</v>
      </c>
      <c r="C445" s="4" t="s">
        <v>215</v>
      </c>
      <c r="D445" s="3" t="str">
        <f t="shared" ca="1" si="30"/>
        <v/>
      </c>
      <c r="F445" s="5" t="s">
        <v>330</v>
      </c>
      <c r="G445" s="5" t="s">
        <v>330</v>
      </c>
      <c r="R445" s="5" t="s">
        <v>858</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31"/>
        <v/>
      </c>
      <c r="AN445" s="73" t="str">
        <f>IF(OR(E445="",VLOOKUP(E$1,Services!$A$1:$B$19,2,0)="Exclude"),"",IF($D445=1,IF(OR(price_limit="",price_limit="No Limit"),IF(E445="Yes",1,2),IF(SUMIFS(WhatIf!$G:$G,WhatIf!$A:$A,E$1,WhatIf!$B:$B,E445)&lt;=price_limit,IF(E445="Yes",1,2),"")),""))</f>
        <v/>
      </c>
      <c r="AO445" s="73" t="str">
        <f ca="1">IF(OR(F445="",VLOOKUP(F$1,Services!$A$1:$B$19,2,0)="Exclude"),"",IF($D445=1,IF(OR(price_limit="",price_limit="No Limit"),IF(F445="Yes",1,2),IF(SUMIFS(WhatIf!$G:$G,WhatIf!$A:$A,F$1,WhatIf!$B:$B,F445)&lt;=price_limit,IF(F445="Yes",1,2),"")),""))</f>
        <v/>
      </c>
      <c r="AP445" s="73" t="str">
        <f ca="1">IF(OR(G445="",VLOOKUP(G$1,Services!$A$1:$B$19,2,0)="Exclude"),"",IF($D445=1,IF(OR(price_limit="",price_limit="No Limit"),IF(G445="Yes",1,2),IF(SUMIFS(WhatIf!$G:$G,WhatIf!$A:$A,G$1,WhatIf!$B:$B,G445)&lt;=price_limit,IF(G445="Yes",1,2),"")),""))</f>
        <v/>
      </c>
      <c r="AQ445" s="73" t="str">
        <f>IF(OR(H445="",VLOOKUP(H$1,Services!$A$1:$B$19,2,0)="Exclude"),"",IF($D445=1,IF(OR(price_limit="",price_limit="No Limit"),IF(H445="Yes",1,2),IF(SUMIFS(WhatIf!$G:$G,WhatIf!$A:$A,H$1,WhatIf!$B:$B,H445)&lt;=price_limit,IF(H445="Yes",1,2),"")),""))</f>
        <v/>
      </c>
      <c r="AR445" s="73" t="str">
        <f>IF(OR(I445="",VLOOKUP(I$1,Services!$A$1:$B$19,2,0)="Exclude"),"",IF($D445=1,IF(OR(price_limit="",price_limit="No Limit"),IF(I445="Yes",1,2),IF(SUMIFS(WhatIf!$G:$G,WhatIf!$A:$A,I$1,WhatIf!$B:$B,I445)&lt;=price_limit,IF(I445="Yes",1,2),"")),""))</f>
        <v/>
      </c>
      <c r="AS445" s="73" t="str">
        <f>IF(OR(J445="",VLOOKUP(J$1,Services!$A$1:$B$19,2,0)="Exclude"),"",IF($D445=1,IF(OR(price_limit="",price_limit="No Limit"),IF(J445="Yes",1,2),IF(SUMIFS(WhatIf!$G:$G,WhatIf!$A:$A,J$1,WhatIf!$B:$B,J445)&lt;=price_limit,IF(J445="Yes",1,2),"")),""))</f>
        <v/>
      </c>
      <c r="AT445" s="73" t="str">
        <f>IF(OR(K445="",VLOOKUP(K$1,Services!$A$1:$B$19,2,0)="Exclude"),"",IF($D445=1,IF(OR(price_limit="",price_limit="No Limit"),IF(K445="Yes",1,2),IF(SUMIFS(WhatIf!$G:$G,WhatIf!$A:$A,K$1,WhatIf!$B:$B,K445)&lt;=price_limit,IF(K445="Yes",1,2),"")),""))</f>
        <v/>
      </c>
      <c r="AU445" s="73" t="str">
        <f>IF(OR(L445="",VLOOKUP(L$1,Services!$A$1:$B$19,2,0)="Exclude"),"",IF($D445=1,IF(OR(price_limit="",price_limit="No Limit"),IF(L445="Yes",1,2),IF(SUMIFS(WhatIf!$G:$G,WhatIf!$A:$A,L$1,WhatIf!$B:$B,L445)&lt;=price_limit,IF(L445="Yes",1,2),"")),""))</f>
        <v/>
      </c>
      <c r="AV445" s="73" t="str">
        <f>IF(OR(M445="",VLOOKUP(M$1,Services!$A$1:$B$19,2,0)="Exclude"),"",IF($D445=1,IF(OR(price_limit="",price_limit="No Limit"),IF(M445="Yes",1,2),IF(SUMIFS(WhatIf!$G:$G,WhatIf!$A:$A,M$1,WhatIf!$B:$B,M445)&lt;=price_limit,IF(M445="Yes",1,2),"")),""))</f>
        <v/>
      </c>
      <c r="AW445" s="73" t="str">
        <f>IF(OR(N445="",VLOOKUP(N$1,Services!$A$1:$B$19,2,0)="Exclude"),"",IF($D445=1,IF(OR(price_limit="",price_limit="No Limit"),IF(N445="Yes",1,2),IF(SUMIFS(WhatIf!$G:$G,WhatIf!$A:$A,N$1,WhatIf!$B:$B,N445)&lt;=price_limit,IF(N445="Yes",1,2),"")),""))</f>
        <v/>
      </c>
      <c r="AX445" s="73" t="str">
        <f>IF(OR(O445="",VLOOKUP(O$1,Services!$A$1:$B$19,2,0)="Exclude"),"",IF($D445=1,IF(OR(price_limit="",price_limit="No Limit"),IF(O445="Yes",1,2),IF(SUMIFS(WhatIf!$G:$G,WhatIf!$A:$A,O$1,WhatIf!$B:$B,O445)&lt;=price_limit,IF(O445="Yes",1,2),"")),""))</f>
        <v/>
      </c>
      <c r="AY445" s="73" t="str">
        <f>IF(OR(P445="",VLOOKUP(P$1,Services!$A$1:$B$19,2,0)="Exclude"),"",IF($D445=1,IF(OR(price_limit="",price_limit="No Limit"),IF(P445="Yes",1,2),IF(SUMIFS(WhatIf!$G:$G,WhatIf!$A:$A,P$1,WhatIf!$B:$B,P445)&lt;=price_limit,IF(P445="Yes",1,2),"")),""))</f>
        <v/>
      </c>
      <c r="AZ445" s="73" t="str">
        <f>IF(OR(Q445="",VLOOKUP(Q$1,Services!$A$1:$B$19,2,0)="Exclude"),"",IF($D445=1,IF(OR(price_limit="",price_limit="No Limit"),IF(Q445="Yes",1,2),IF(SUMIFS(WhatIf!$G:$G,WhatIf!$A:$A,Q$1,WhatIf!$B:$B,Q445)&lt;=price_limit,IF(Q445="Yes",1,2),"")),""))</f>
        <v/>
      </c>
      <c r="BA445" s="73" t="str">
        <f ca="1">IF(OR(R445="",VLOOKUP(R$1,Services!$A$1:$B$19,2,0)="Exclude"),"",IF($D445=1,IF(OR(price_limit="",price_limit="No Limit"),IF(R445="Yes",1,2),IF(SUMIFS(WhatIf!$G:$G,WhatIf!$A:$A,R$1,WhatIf!$B:$B,R445)&lt;=price_limit,IF(R445="Yes",1,2),"")),""))</f>
        <v/>
      </c>
      <c r="BB445" s="73" t="str">
        <f>IF(OR(S445="",VLOOKUP(S$1,Services!$A$1:$B$19,2,0)="Exclude"),"",IF($D445=1,IF(OR(price_limit="",price_limit="No Limit"),IF(S445="Yes",1,2),IF(SUMIFS(WhatIf!$G:$G,WhatIf!$A:$A,S$1,WhatIf!$B:$B,S445)&lt;=price_limit,IF(S445="Yes",1,2),"")),""))</f>
        <v/>
      </c>
      <c r="BC445" s="73" t="str">
        <f>IF(OR(T445="",VLOOKUP(T$1,Services!$A$1:$B$19,2,0)="Exclude"),"",IF($D445=1,IF(OR(price_limit="",price_limit="No Limit"),IF(T445="Yes",1,2),IF(SUMIFS(WhatIf!$G:$G,WhatIf!$A:$A,T$1,WhatIf!$B:$B,T445)&lt;=price_limit,IF(T445="Yes",1,2),"")),""))</f>
        <v/>
      </c>
      <c r="BD445" s="73" t="str">
        <f>IF(OR(U445="",VLOOKUP(U$1,Services!$A$1:$B$19,2,0)="Exclude"),"",IF($D445=1,IF(OR(price_limit="",price_limit="No Limit"),IF(U445="Yes",1,2),IF(SUMIFS(WhatIf!$G:$G,WhatIf!$A:$A,U$1,WhatIf!$B:$B,U445)&lt;=price_limit,IF(U445="Yes",1,2),"")),""))</f>
        <v/>
      </c>
      <c r="BE445" s="3">
        <f t="shared" si="32"/>
        <v>0</v>
      </c>
      <c r="BF445" s="3">
        <f t="shared" si="29"/>
        <v>0</v>
      </c>
      <c r="BG445" s="3">
        <f>IF(MID(highlight_pick,1,1)="#",IF(INDEX(Analysis!$C$7:$E$7,1,VALUE(MID(highlight_pick,2,1)))&lt;&gt;"",IF(INDEX($A445:$BI445,1,MATCH(INDEX(Analysis!$C$7:$E$7,1,VALUE(MID(highlight_pick,2,1))),$1:$1,0))="",0,IF(INDEX($A445:$BI445,1,MATCH(INDEX(Analysis!$C$7:$E$7,1,VALUE(MID(highlight_pick,2,1))),$1:$1,0))="Yes",1,IF(ISNUMBER(SEARCH(INDEX($A445:$BI445,1,MATCH(INDEX(Analysis!$C$7:$E$7,1,VALUE(MID(highlight_pick,2,1))),$1:$1,0)),INDEX(Analysis!$C$9:$E$9,1,VALUE(MID(highlight_pick,2,1))))),2,0))),0),0)</f>
        <v>0</v>
      </c>
      <c r="BH445" s="3">
        <f>IF(MID(highlight_pick,1,1)="#",IF(INDEX(Analysis!$C$10:$E$10,1,VALUE(MID(highlight_pick,2,1)))&lt;&gt;"",IF(INDEX($A445:$BI445,1,MATCH(INDEX(Analysis!$C$10:$E$10,1,VALUE(MID(highlight_pick,2,1))),$1:$1,0))="",0,IF(INDEX($A445:$BI445,1,MATCH(INDEX(Analysis!$C$10:$E$10,1,VALUE(MID(highlight_pick,2,1))),$1:$1,0))="Yes",1,IF(ISNUMBER(SEARCH(INDEX($A445:$BI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row>
    <row r="446" spans="1:61" x14ac:dyDescent="0.3">
      <c r="A446" s="19" t="s">
        <v>593</v>
      </c>
      <c r="B446" s="19" t="s">
        <v>391</v>
      </c>
      <c r="C446" s="4" t="s">
        <v>482</v>
      </c>
      <c r="D446" s="3" t="str">
        <f t="shared" ca="1" si="30"/>
        <v/>
      </c>
      <c r="F446" s="5" t="s">
        <v>553</v>
      </c>
      <c r="G446" s="5" t="s">
        <v>553</v>
      </c>
      <c r="H446" s="5" t="s">
        <v>293</v>
      </c>
      <c r="I446" s="5" t="s">
        <v>293</v>
      </c>
      <c r="J446" s="5" t="s">
        <v>293</v>
      </c>
      <c r="K446" s="5" t="s">
        <v>293</v>
      </c>
      <c r="L446" s="5" t="s">
        <v>293</v>
      </c>
      <c r="M446" s="5" t="s">
        <v>293</v>
      </c>
      <c r="N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ca="1" si="31"/>
        <v/>
      </c>
      <c r="AN446" s="73" t="str">
        <f>IF(OR(E446="",VLOOKUP(E$1,Services!$A$1:$B$19,2,0)="Exclude"),"",IF($D446=1,IF(OR(price_limit="",price_limit="No Limit"),IF(E446="Yes",1,2),IF(SUMIFS(WhatIf!$G:$G,WhatIf!$A:$A,E$1,WhatIf!$B:$B,E446)&lt;=price_limit,IF(E446="Yes",1,2),"")),""))</f>
        <v/>
      </c>
      <c r="AO446" s="73" t="str">
        <f ca="1">IF(OR(F446="",VLOOKUP(F$1,Services!$A$1:$B$19,2,0)="Exclude"),"",IF($D446=1,IF(OR(price_limit="",price_limit="No Limit"),IF(F446="Yes",1,2),IF(SUMIFS(WhatIf!$G:$G,WhatIf!$A:$A,F$1,WhatIf!$B:$B,F446)&lt;=price_limit,IF(F446="Yes",1,2),"")),""))</f>
        <v/>
      </c>
      <c r="AP446" s="73" t="str">
        <f ca="1">IF(OR(G446="",VLOOKUP(G$1,Services!$A$1:$B$19,2,0)="Exclude"),"",IF($D446=1,IF(OR(price_limit="",price_limit="No Limit"),IF(G446="Yes",1,2),IF(SUMIFS(WhatIf!$G:$G,WhatIf!$A:$A,G$1,WhatIf!$B:$B,G446)&lt;=price_limit,IF(G446="Yes",1,2),"")),""))</f>
        <v/>
      </c>
      <c r="AQ446" s="73" t="str">
        <f ca="1">IF(OR(H446="",VLOOKUP(H$1,Services!$A$1:$B$19,2,0)="Exclude"),"",IF($D446=1,IF(OR(price_limit="",price_limit="No Limit"),IF(H446="Yes",1,2),IF(SUMIFS(WhatIf!$G:$G,WhatIf!$A:$A,H$1,WhatIf!$B:$B,H446)&lt;=price_limit,IF(H446="Yes",1,2),"")),""))</f>
        <v/>
      </c>
      <c r="AR446" s="73" t="str">
        <f ca="1">IF(OR(I446="",VLOOKUP(I$1,Services!$A$1:$B$19,2,0)="Exclude"),"",IF($D446=1,IF(OR(price_limit="",price_limit="No Limit"),IF(I446="Yes",1,2),IF(SUMIFS(WhatIf!$G:$G,WhatIf!$A:$A,I$1,WhatIf!$B:$B,I446)&lt;=price_limit,IF(I446="Yes",1,2),"")),""))</f>
        <v/>
      </c>
      <c r="AS446" s="73" t="str">
        <f ca="1">IF(OR(J446="",VLOOKUP(J$1,Services!$A$1:$B$19,2,0)="Exclude"),"",IF($D446=1,IF(OR(price_limit="",price_limit="No Limit"),IF(J446="Yes",1,2),IF(SUMIFS(WhatIf!$G:$G,WhatIf!$A:$A,J$1,WhatIf!$B:$B,J446)&lt;=price_limit,IF(J446="Yes",1,2),"")),""))</f>
        <v/>
      </c>
      <c r="AT446" s="73" t="str">
        <f ca="1">IF(OR(K446="",VLOOKUP(K$1,Services!$A$1:$B$19,2,0)="Exclude"),"",IF($D446=1,IF(OR(price_limit="",price_limit="No Limit"),IF(K446="Yes",1,2),IF(SUMIFS(WhatIf!$G:$G,WhatIf!$A:$A,K$1,WhatIf!$B:$B,K446)&lt;=price_limit,IF(K446="Yes",1,2),"")),""))</f>
        <v/>
      </c>
      <c r="AU446" s="73" t="str">
        <f ca="1">IF(OR(L446="",VLOOKUP(L$1,Services!$A$1:$B$19,2,0)="Exclude"),"",IF($D446=1,IF(OR(price_limit="",price_limit="No Limit"),IF(L446="Yes",1,2),IF(SUMIFS(WhatIf!$G:$G,WhatIf!$A:$A,L$1,WhatIf!$B:$B,L446)&lt;=price_limit,IF(L446="Yes",1,2),"")),""))</f>
        <v/>
      </c>
      <c r="AV446" s="73" t="str">
        <f ca="1">IF(OR(M446="",VLOOKUP(M$1,Services!$A$1:$B$19,2,0)="Exclude"),"",IF($D446=1,IF(OR(price_limit="",price_limit="No Limit"),IF(M446="Yes",1,2),IF(SUMIFS(WhatIf!$G:$G,WhatIf!$A:$A,M$1,WhatIf!$B:$B,M446)&lt;=price_limit,IF(M446="Yes",1,2),"")),""))</f>
        <v/>
      </c>
      <c r="AW446" s="73" t="str">
        <f ca="1">IF(OR(N446="",VLOOKUP(N$1,Services!$A$1:$B$19,2,0)="Exclude"),"",IF($D446=1,IF(OR(price_limit="",price_limit="No Limit"),IF(N446="Yes",1,2),IF(SUMIFS(WhatIf!$G:$G,WhatIf!$A:$A,N$1,WhatIf!$B:$B,N446)&lt;=price_limit,IF(N446="Yes",1,2),"")),""))</f>
        <v/>
      </c>
      <c r="AX446" s="73" t="str">
        <f>IF(OR(O446="",VLOOKUP(O$1,Services!$A$1:$B$19,2,0)="Exclude"),"",IF($D446=1,IF(OR(price_limit="",price_limit="No Limit"),IF(O446="Yes",1,2),IF(SUMIFS(WhatIf!$G:$G,WhatIf!$A:$A,O$1,WhatIf!$B:$B,O446)&lt;=price_limit,IF(O446="Yes",1,2),"")),""))</f>
        <v/>
      </c>
      <c r="AY446" s="73" t="str">
        <f>IF(OR(P446="",VLOOKUP(P$1,Services!$A$1:$B$19,2,0)="Exclude"),"",IF($D446=1,IF(OR(price_limit="",price_limit="No Limit"),IF(P446="Yes",1,2),IF(SUMIFS(WhatIf!$G:$G,WhatIf!$A:$A,P$1,WhatIf!$B:$B,P446)&lt;=price_limit,IF(P446="Yes",1,2),"")),""))</f>
        <v/>
      </c>
      <c r="AZ446" s="73" t="str">
        <f>IF(OR(Q446="",VLOOKUP(Q$1,Services!$A$1:$B$19,2,0)="Exclude"),"",IF($D446=1,IF(OR(price_limit="",price_limit="No Limit"),IF(Q446="Yes",1,2),IF(SUMIFS(WhatIf!$G:$G,WhatIf!$A:$A,Q$1,WhatIf!$B:$B,Q446)&lt;=price_limit,IF(Q446="Yes",1,2),"")),""))</f>
        <v/>
      </c>
      <c r="BA446" s="73" t="str">
        <f>IF(OR(R446="",VLOOKUP(R$1,Services!$A$1:$B$19,2,0)="Exclude"),"",IF($D446=1,IF(OR(price_limit="",price_limit="No Limit"),IF(R446="Yes",1,2),IF(SUMIFS(WhatIf!$G:$G,WhatIf!$A:$A,R$1,WhatIf!$B:$B,R446)&lt;=price_limit,IF(R446="Yes",1,2),"")),""))</f>
        <v/>
      </c>
      <c r="BB446" s="73" t="str">
        <f>IF(OR(S446="",VLOOKUP(S$1,Services!$A$1:$B$19,2,0)="Exclude"),"",IF($D446=1,IF(OR(price_limit="",price_limit="No Limit"),IF(S446="Yes",1,2),IF(SUMIFS(WhatIf!$G:$G,WhatIf!$A:$A,S$1,WhatIf!$B:$B,S446)&lt;=price_limit,IF(S446="Yes",1,2),"")),""))</f>
        <v/>
      </c>
      <c r="BC446" s="73" t="str">
        <f>IF(OR(T446="",VLOOKUP(T$1,Services!$A$1:$B$19,2,0)="Exclude"),"",IF($D446=1,IF(OR(price_limit="",price_limit="No Limit"),IF(T446="Yes",1,2),IF(SUMIFS(WhatIf!$G:$G,WhatIf!$A:$A,T$1,WhatIf!$B:$B,T446)&lt;=price_limit,IF(T446="Yes",1,2),"")),""))</f>
        <v/>
      </c>
      <c r="BD446" s="73" t="str">
        <f>IF(OR(U446="",VLOOKUP(U$1,Services!$A$1:$B$19,2,0)="Exclude"),"",IF($D446=1,IF(OR(price_limit="",price_limit="No Limit"),IF(U446="Yes",1,2),IF(SUMIFS(WhatIf!$G:$G,WhatIf!$A:$A,U$1,WhatIf!$B:$B,U446)&lt;=price_limit,IF(U446="Yes",1,2),"")),""))</f>
        <v/>
      </c>
      <c r="BE446" s="3">
        <f t="shared" si="32"/>
        <v>0</v>
      </c>
      <c r="BF446" s="3">
        <f t="shared" si="29"/>
        <v>0</v>
      </c>
      <c r="BG446" s="3">
        <f>IF(MID(highlight_pick,1,1)="#",IF(INDEX(Analysis!$C$7:$E$7,1,VALUE(MID(highlight_pick,2,1)))&lt;&gt;"",IF(INDEX($A446:$BI446,1,MATCH(INDEX(Analysis!$C$7:$E$7,1,VALUE(MID(highlight_pick,2,1))),$1:$1,0))="",0,IF(INDEX($A446:$BI446,1,MATCH(INDEX(Analysis!$C$7:$E$7,1,VALUE(MID(highlight_pick,2,1))),$1:$1,0))="Yes",1,IF(ISNUMBER(SEARCH(INDEX($A446:$BI446,1,MATCH(INDEX(Analysis!$C$7:$E$7,1,VALUE(MID(highlight_pick,2,1))),$1:$1,0)),INDEX(Analysis!$C$9:$E$9,1,VALUE(MID(highlight_pick,2,1))))),2,0))),0),0)</f>
        <v>0</v>
      </c>
      <c r="BH446" s="3">
        <f>IF(MID(highlight_pick,1,1)="#",IF(INDEX(Analysis!$C$10:$E$10,1,VALUE(MID(highlight_pick,2,1)))&lt;&gt;"",IF(INDEX($A446:$BI446,1,MATCH(INDEX(Analysis!$C$10:$E$10,1,VALUE(MID(highlight_pick,2,1))),$1:$1,0))="",0,IF(INDEX($A446:$BI446,1,MATCH(INDEX(Analysis!$C$10:$E$10,1,VALUE(MID(highlight_pick,2,1))),$1:$1,0))="Yes",1,IF(ISNUMBER(SEARCH(INDEX($A446:$BI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row>
    <row r="447" spans="1:61" x14ac:dyDescent="0.3">
      <c r="A447" s="19" t="s">
        <v>894</v>
      </c>
      <c r="B447" s="19"/>
      <c r="C447" s="4" t="s">
        <v>215</v>
      </c>
      <c r="D447" s="3" t="str">
        <f t="shared" ref="D447" ca="1" si="33">IF(BI447=0,"",IF(BI447&lt;=VALUE(MID(marker_pick,1,1)),1,""))</f>
        <v/>
      </c>
      <c r="U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ref="AM447" ca="1" si="34">IF(SUM(V447:AL447)&gt;0,1,"")</f>
        <v/>
      </c>
      <c r="AN447" s="73" t="str">
        <f>IF(OR(E447="",VLOOKUP(E$1,Services!$A$1:$B$19,2,0)="Exclude"),"",IF($D447=1,IF(OR(price_limit="",price_limit="No Limit"),IF(E447="Yes",1,2),IF(SUMIFS(WhatIf!$G:$G,WhatIf!$A:$A,E$1,WhatIf!$B:$B,E447)&lt;=price_limit,IF(E447="Yes",1,2),"")),""))</f>
        <v/>
      </c>
      <c r="AO447" s="73" t="str">
        <f>IF(OR(F447="",VLOOKUP(F$1,Services!$A$1:$B$19,2,0)="Exclude"),"",IF($D447=1,IF(OR(price_limit="",price_limit="No Limit"),IF(F447="Yes",1,2),IF(SUMIFS(WhatIf!$G:$G,WhatIf!$A:$A,F$1,WhatIf!$B:$B,F447)&lt;=price_limit,IF(F447="Yes",1,2),"")),""))</f>
        <v/>
      </c>
      <c r="AP447" s="73" t="str">
        <f>IF(OR(G447="",VLOOKUP(G$1,Services!$A$1:$B$19,2,0)="Exclude"),"",IF($D447=1,IF(OR(price_limit="",price_limit="No Limit"),IF(G447="Yes",1,2),IF(SUMIFS(WhatIf!$G:$G,WhatIf!$A:$A,G$1,WhatIf!$B:$B,G447)&lt;=price_limit,IF(G447="Yes",1,2),"")),""))</f>
        <v/>
      </c>
      <c r="AQ447" s="73" t="str">
        <f>IF(OR(H447="",VLOOKUP(H$1,Services!$A$1:$B$19,2,0)="Exclude"),"",IF($D447=1,IF(OR(price_limit="",price_limit="No Limit"),IF(H447="Yes",1,2),IF(SUMIFS(WhatIf!$G:$G,WhatIf!$A:$A,H$1,WhatIf!$B:$B,H447)&lt;=price_limit,IF(H447="Yes",1,2),"")),""))</f>
        <v/>
      </c>
      <c r="AR447" s="73" t="str">
        <f>IF(OR(I447="",VLOOKUP(I$1,Services!$A$1:$B$19,2,0)="Exclude"),"",IF($D447=1,IF(OR(price_limit="",price_limit="No Limit"),IF(I447="Yes",1,2),IF(SUMIFS(WhatIf!$G:$G,WhatIf!$A:$A,I$1,WhatIf!$B:$B,I447)&lt;=price_limit,IF(I447="Yes",1,2),"")),""))</f>
        <v/>
      </c>
      <c r="AS447" s="73" t="str">
        <f>IF(OR(J447="",VLOOKUP(J$1,Services!$A$1:$B$19,2,0)="Exclude"),"",IF($D447=1,IF(OR(price_limit="",price_limit="No Limit"),IF(J447="Yes",1,2),IF(SUMIFS(WhatIf!$G:$G,WhatIf!$A:$A,J$1,WhatIf!$B:$B,J447)&lt;=price_limit,IF(J447="Yes",1,2),"")),""))</f>
        <v/>
      </c>
      <c r="AT447" s="73" t="str">
        <f>IF(OR(K447="",VLOOKUP(K$1,Services!$A$1:$B$19,2,0)="Exclude"),"",IF($D447=1,IF(OR(price_limit="",price_limit="No Limit"),IF(K447="Yes",1,2),IF(SUMIFS(WhatIf!$G:$G,WhatIf!$A:$A,K$1,WhatIf!$B:$B,K447)&lt;=price_limit,IF(K447="Yes",1,2),"")),""))</f>
        <v/>
      </c>
      <c r="AU447" s="73" t="str">
        <f>IF(OR(L447="",VLOOKUP(L$1,Services!$A$1:$B$19,2,0)="Exclude"),"",IF($D447=1,IF(OR(price_limit="",price_limit="No Limit"),IF(L447="Yes",1,2),IF(SUMIFS(WhatIf!$G:$G,WhatIf!$A:$A,L$1,WhatIf!$B:$B,L447)&lt;=price_limit,IF(L447="Yes",1,2),"")),""))</f>
        <v/>
      </c>
      <c r="AV447" s="73" t="str">
        <f>IF(OR(M447="",VLOOKUP(M$1,Services!$A$1:$B$19,2,0)="Exclude"),"",IF($D447=1,IF(OR(price_limit="",price_limit="No Limit"),IF(M447="Yes",1,2),IF(SUMIFS(WhatIf!$G:$G,WhatIf!$A:$A,M$1,WhatIf!$B:$B,M447)&lt;=price_limit,IF(M447="Yes",1,2),"")),""))</f>
        <v/>
      </c>
      <c r="AW447" s="73" t="str">
        <f>IF(OR(N447="",VLOOKUP(N$1,Services!$A$1:$B$19,2,0)="Exclude"),"",IF($D447=1,IF(OR(price_limit="",price_limit="No Limit"),IF(N447="Yes",1,2),IF(SUMIFS(WhatIf!$G:$G,WhatIf!$A:$A,N$1,WhatIf!$B:$B,N447)&lt;=price_limit,IF(N447="Yes",1,2),"")),""))</f>
        <v/>
      </c>
      <c r="AX447" s="73" t="str">
        <f>IF(OR(O447="",VLOOKUP(O$1,Services!$A$1:$B$19,2,0)="Exclude"),"",IF($D447=1,IF(OR(price_limit="",price_limit="No Limit"),IF(O447="Yes",1,2),IF(SUMIFS(WhatIf!$G:$G,WhatIf!$A:$A,O$1,WhatIf!$B:$B,O447)&lt;=price_limit,IF(O447="Yes",1,2),"")),""))</f>
        <v/>
      </c>
      <c r="AY447" s="73" t="str">
        <f>IF(OR(P447="",VLOOKUP(P$1,Services!$A$1:$B$19,2,0)="Exclude"),"",IF($D447=1,IF(OR(price_limit="",price_limit="No Limit"),IF(P447="Yes",1,2),IF(SUMIFS(WhatIf!$G:$G,WhatIf!$A:$A,P$1,WhatIf!$B:$B,P447)&lt;=price_limit,IF(P447="Yes",1,2),"")),""))</f>
        <v/>
      </c>
      <c r="AZ447" s="73" t="str">
        <f>IF(OR(Q447="",VLOOKUP(Q$1,Services!$A$1:$B$19,2,0)="Exclude"),"",IF($D447=1,IF(OR(price_limit="",price_limit="No Limit"),IF(Q447="Yes",1,2),IF(SUMIFS(WhatIf!$G:$G,WhatIf!$A:$A,Q$1,WhatIf!$B:$B,Q447)&lt;=price_limit,IF(Q447="Yes",1,2),"")),""))</f>
        <v/>
      </c>
      <c r="BA447" s="73" t="str">
        <f>IF(OR(R447="",VLOOKUP(R$1,Services!$A$1:$B$19,2,0)="Exclude"),"",IF($D447=1,IF(OR(price_limit="",price_limit="No Limit"),IF(R447="Yes",1,2),IF(SUMIFS(WhatIf!$G:$G,WhatIf!$A:$A,R$1,WhatIf!$B:$B,R447)&lt;=price_limit,IF(R447="Yes",1,2),"")),""))</f>
        <v/>
      </c>
      <c r="BB447" s="73" t="str">
        <f>IF(OR(S447="",VLOOKUP(S$1,Services!$A$1:$B$19,2,0)="Exclude"),"",IF($D447=1,IF(OR(price_limit="",price_limit="No Limit"),IF(S447="Yes",1,2),IF(SUMIFS(WhatIf!$G:$G,WhatIf!$A:$A,S$1,WhatIf!$B:$B,S447)&lt;=price_limit,IF(S447="Yes",1,2),"")),""))</f>
        <v/>
      </c>
      <c r="BC447" s="73" t="str">
        <f>IF(OR(T447="",VLOOKUP(T$1,Services!$A$1:$B$19,2,0)="Exclude"),"",IF($D447=1,IF(OR(price_limit="",price_limit="No Limit"),IF(T447="Yes",1,2),IF(SUMIFS(WhatIf!$G:$G,WhatIf!$A:$A,T$1,WhatIf!$B:$B,T447)&lt;=price_limit,IF(T447="Yes",1,2),"")),""))</f>
        <v/>
      </c>
      <c r="BD447" s="73" t="str">
        <f ca="1">IF(OR(U447="",VLOOKUP(U$1,Services!$A$1:$B$19,2,0)="Exclude"),"",IF($D447=1,IF(OR(price_limit="",price_limit="No Limit"),IF(U447="Yes",1,2),IF(SUMIFS(WhatIf!$G:$G,WhatIf!$A:$A,U$1,WhatIf!$B:$B,U447)&lt;=price_limit,IF(U447="Yes",1,2),"")),""))</f>
        <v/>
      </c>
      <c r="BE447" s="3">
        <f t="shared" ref="BE447" si="35">MAX(BF447:BH447)</f>
        <v>0</v>
      </c>
      <c r="BF447" s="3">
        <f t="shared" si="29"/>
        <v>0</v>
      </c>
      <c r="BG447" s="3">
        <f>IF(MID(highlight_pick,1,1)="#",IF(INDEX(Analysis!$C$7:$E$7,1,VALUE(MID(highlight_pick,2,1)))&lt;&gt;"",IF(INDEX($A447:$BI447,1,MATCH(INDEX(Analysis!$C$7:$E$7,1,VALUE(MID(highlight_pick,2,1))),$1:$1,0))="",0,IF(INDEX($A447:$BI447,1,MATCH(INDEX(Analysis!$C$7:$E$7,1,VALUE(MID(highlight_pick,2,1))),$1:$1,0))="Yes",1,IF(ISNUMBER(SEARCH(INDEX($A447:$BI447,1,MATCH(INDEX(Analysis!$C$7:$E$7,1,VALUE(MID(highlight_pick,2,1))),$1:$1,0)),INDEX(Analysis!$C$9:$E$9,1,VALUE(MID(highlight_pick,2,1))))),2,0))),0),0)</f>
        <v>0</v>
      </c>
      <c r="BH447" s="3">
        <f>IF(MID(highlight_pick,1,1)="#",IF(INDEX(Analysis!$C$10:$E$10,1,VALUE(MID(highlight_pick,2,1)))&lt;&gt;"",IF(INDEX($A447:$BI447,1,MATCH(INDEX(Analysis!$C$10:$E$10,1,VALUE(MID(highlight_pick,2,1))),$1:$1,0))="",0,IF(INDEX($A447:$BI447,1,MATCH(INDEX(Analysis!$C$10:$E$10,1,VALUE(MID(highlight_pick,2,1))),$1:$1,0))="Yes",1,IF(ISNUMBER(SEARCH(INDEX($A447:$BI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row>
    <row r="448" spans="1:61" ht="24.9" x14ac:dyDescent="0.3">
      <c r="A448" s="19" t="s">
        <v>890</v>
      </c>
      <c r="C448" s="4" t="s">
        <v>291</v>
      </c>
      <c r="D448" s="3" t="str">
        <f t="shared" ca="1" si="30"/>
        <v/>
      </c>
      <c r="F448" s="5" t="s">
        <v>890</v>
      </c>
      <c r="G448" s="5" t="s">
        <v>890</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31"/>
        <v/>
      </c>
      <c r="AN448" s="73" t="str">
        <f>IF(OR(E448="",VLOOKUP(E$1,Services!$A$1:$B$19,2,0)="Exclude"),"",IF($D448=1,IF(OR(price_limit="",price_limit="No Limit"),IF(E448="Yes",1,2),IF(SUMIFS(WhatIf!$G:$G,WhatIf!$A:$A,E$1,WhatIf!$B:$B,E448)&lt;=price_limit,IF(E448="Yes",1,2),"")),""))</f>
        <v/>
      </c>
      <c r="AO448" s="73" t="str">
        <f ca="1">IF(OR(F448="",VLOOKUP(F$1,Services!$A$1:$B$19,2,0)="Exclude"),"",IF($D448=1,IF(OR(price_limit="",price_limit="No Limit"),IF(F448="Yes",1,2),IF(SUMIFS(WhatIf!$G:$G,WhatIf!$A:$A,F$1,WhatIf!$B:$B,F448)&lt;=price_limit,IF(F448="Yes",1,2),"")),""))</f>
        <v/>
      </c>
      <c r="AP448" s="73" t="str">
        <f ca="1">IF(OR(G448="",VLOOKUP(G$1,Services!$A$1:$B$19,2,0)="Exclude"),"",IF($D448=1,IF(OR(price_limit="",price_limit="No Limit"),IF(G448="Yes",1,2),IF(SUMIFS(WhatIf!$G:$G,WhatIf!$A:$A,G$1,WhatIf!$B:$B,G448)&lt;=price_limit,IF(G448="Yes",1,2),"")),""))</f>
        <v/>
      </c>
      <c r="AQ448" s="73" t="str">
        <f>IF(OR(H448="",VLOOKUP(H$1,Services!$A$1:$B$19,2,0)="Exclude"),"",IF($D448=1,IF(OR(price_limit="",price_limit="No Limit"),IF(H448="Yes",1,2),IF(SUMIFS(WhatIf!$G:$G,WhatIf!$A:$A,H$1,WhatIf!$B:$B,H448)&lt;=price_limit,IF(H448="Yes",1,2),"")),""))</f>
        <v/>
      </c>
      <c r="AR448" s="73" t="str">
        <f>IF(OR(I448="",VLOOKUP(I$1,Services!$A$1:$B$19,2,0)="Exclude"),"",IF($D448=1,IF(OR(price_limit="",price_limit="No Limit"),IF(I448="Yes",1,2),IF(SUMIFS(WhatIf!$G:$G,WhatIf!$A:$A,I$1,WhatIf!$B:$B,I448)&lt;=price_limit,IF(I448="Yes",1,2),"")),""))</f>
        <v/>
      </c>
      <c r="AS448" s="73" t="str">
        <f>IF(OR(J448="",VLOOKUP(J$1,Services!$A$1:$B$19,2,0)="Exclude"),"",IF($D448=1,IF(OR(price_limit="",price_limit="No Limit"),IF(J448="Yes",1,2),IF(SUMIFS(WhatIf!$G:$G,WhatIf!$A:$A,J$1,WhatIf!$B:$B,J448)&lt;=price_limit,IF(J448="Yes",1,2),"")),""))</f>
        <v/>
      </c>
      <c r="AT448" s="73" t="str">
        <f>IF(OR(K448="",VLOOKUP(K$1,Services!$A$1:$B$19,2,0)="Exclude"),"",IF($D448=1,IF(OR(price_limit="",price_limit="No Limit"),IF(K448="Yes",1,2),IF(SUMIFS(WhatIf!$G:$G,WhatIf!$A:$A,K$1,WhatIf!$B:$B,K448)&lt;=price_limit,IF(K448="Yes",1,2),"")),""))</f>
        <v/>
      </c>
      <c r="AU448" s="73" t="str">
        <f>IF(OR(L448="",VLOOKUP(L$1,Services!$A$1:$B$19,2,0)="Exclude"),"",IF($D448=1,IF(OR(price_limit="",price_limit="No Limit"),IF(L448="Yes",1,2),IF(SUMIFS(WhatIf!$G:$G,WhatIf!$A:$A,L$1,WhatIf!$B:$B,L448)&lt;=price_limit,IF(L448="Yes",1,2),"")),""))</f>
        <v/>
      </c>
      <c r="AV448" s="73" t="str">
        <f>IF(OR(M448="",VLOOKUP(M$1,Services!$A$1:$B$19,2,0)="Exclude"),"",IF($D448=1,IF(OR(price_limit="",price_limit="No Limit"),IF(M448="Yes",1,2),IF(SUMIFS(WhatIf!$G:$G,WhatIf!$A:$A,M$1,WhatIf!$B:$B,M448)&lt;=price_limit,IF(M448="Yes",1,2),"")),""))</f>
        <v/>
      </c>
      <c r="AW448" s="73" t="str">
        <f>IF(OR(N448="",VLOOKUP(N$1,Services!$A$1:$B$19,2,0)="Exclude"),"",IF($D448=1,IF(OR(price_limit="",price_limit="No Limit"),IF(N448="Yes",1,2),IF(SUMIFS(WhatIf!$G:$G,WhatIf!$A:$A,N$1,WhatIf!$B:$B,N448)&lt;=price_limit,IF(N448="Yes",1,2),"")),""))</f>
        <v/>
      </c>
      <c r="AX448" s="73" t="str">
        <f>IF(OR(O448="",VLOOKUP(O$1,Services!$A$1:$B$19,2,0)="Exclude"),"",IF($D448=1,IF(OR(price_limit="",price_limit="No Limit"),IF(O448="Yes",1,2),IF(SUMIFS(WhatIf!$G:$G,WhatIf!$A:$A,O$1,WhatIf!$B:$B,O448)&lt;=price_limit,IF(O448="Yes",1,2),"")),""))</f>
        <v/>
      </c>
      <c r="AY448" s="73" t="str">
        <f>IF(OR(P448="",VLOOKUP(P$1,Services!$A$1:$B$19,2,0)="Exclude"),"",IF($D448=1,IF(OR(price_limit="",price_limit="No Limit"),IF(P448="Yes",1,2),IF(SUMIFS(WhatIf!$G:$G,WhatIf!$A:$A,P$1,WhatIf!$B:$B,P448)&lt;=price_limit,IF(P448="Yes",1,2),"")),""))</f>
        <v/>
      </c>
      <c r="AZ448" s="73" t="str">
        <f>IF(OR(Q448="",VLOOKUP(Q$1,Services!$A$1:$B$19,2,0)="Exclude"),"",IF($D448=1,IF(OR(price_limit="",price_limit="No Limit"),IF(Q448="Yes",1,2),IF(SUMIFS(WhatIf!$G:$G,WhatIf!$A:$A,Q$1,WhatIf!$B:$B,Q448)&lt;=price_limit,IF(Q448="Yes",1,2),"")),""))</f>
        <v/>
      </c>
      <c r="BA448" s="73" t="str">
        <f>IF(OR(R448="",VLOOKUP(R$1,Services!$A$1:$B$19,2,0)="Exclude"),"",IF($D448=1,IF(OR(price_limit="",price_limit="No Limit"),IF(R448="Yes",1,2),IF(SUMIFS(WhatIf!$G:$G,WhatIf!$A:$A,R$1,WhatIf!$B:$B,R448)&lt;=price_limit,IF(R448="Yes",1,2),"")),""))</f>
        <v/>
      </c>
      <c r="BB448" s="73" t="str">
        <f>IF(OR(S448="",VLOOKUP(S$1,Services!$A$1:$B$19,2,0)="Exclude"),"",IF($D448=1,IF(OR(price_limit="",price_limit="No Limit"),IF(S448="Yes",1,2),IF(SUMIFS(WhatIf!$G:$G,WhatIf!$A:$A,S$1,WhatIf!$B:$B,S448)&lt;=price_limit,IF(S448="Yes",1,2),"")),""))</f>
        <v/>
      </c>
      <c r="BC448" s="73" t="str">
        <f>IF(OR(T448="",VLOOKUP(T$1,Services!$A$1:$B$19,2,0)="Exclude"),"",IF($D448=1,IF(OR(price_limit="",price_limit="No Limit"),IF(T448="Yes",1,2),IF(SUMIFS(WhatIf!$G:$G,WhatIf!$A:$A,T$1,WhatIf!$B:$B,T448)&lt;=price_limit,IF(T448="Yes",1,2),"")),""))</f>
        <v/>
      </c>
      <c r="BD448" s="73" t="str">
        <f>IF(OR(U448="",VLOOKUP(U$1,Services!$A$1:$B$19,2,0)="Exclude"),"",IF($D448=1,IF(OR(price_limit="",price_limit="No Limit"),IF(U448="Yes",1,2),IF(SUMIFS(WhatIf!$G:$G,WhatIf!$A:$A,U$1,WhatIf!$B:$B,U448)&lt;=price_limit,IF(U448="Yes",1,2),"")),""))</f>
        <v/>
      </c>
      <c r="BE448" s="3">
        <f t="shared" si="32"/>
        <v>0</v>
      </c>
      <c r="BF448" s="3">
        <f t="shared" si="29"/>
        <v>0</v>
      </c>
      <c r="BG448" s="3">
        <f>IF(MID(highlight_pick,1,1)="#",IF(INDEX(Analysis!$C$7:$E$7,1,VALUE(MID(highlight_pick,2,1)))&lt;&gt;"",IF(INDEX($A448:$BI448,1,MATCH(INDEX(Analysis!$C$7:$E$7,1,VALUE(MID(highlight_pick,2,1))),$1:$1,0))="",0,IF(INDEX($A448:$BI448,1,MATCH(INDEX(Analysis!$C$7:$E$7,1,VALUE(MID(highlight_pick,2,1))),$1:$1,0))="Yes",1,IF(ISNUMBER(SEARCH(INDEX($A448:$BI448,1,MATCH(INDEX(Analysis!$C$7:$E$7,1,VALUE(MID(highlight_pick,2,1))),$1:$1,0)),INDEX(Analysis!$C$9:$E$9,1,VALUE(MID(highlight_pick,2,1))))),2,0))),0),0)</f>
        <v>0</v>
      </c>
      <c r="BH448" s="3">
        <f>IF(MID(highlight_pick,1,1)="#",IF(INDEX(Analysis!$C$10:$E$10,1,VALUE(MID(highlight_pick,2,1)))&lt;&gt;"",IF(INDEX($A448:$BI448,1,MATCH(INDEX(Analysis!$C$10:$E$10,1,VALUE(MID(highlight_pick,2,1))),$1:$1,0))="",0,IF(INDEX($A448:$BI448,1,MATCH(INDEX(Analysis!$C$10:$E$10,1,VALUE(MID(highlight_pick,2,1))),$1:$1,0))="Yes",1,IF(ISNUMBER(SEARCH(INDEX($A448:$BI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row>
    <row r="449" spans="1:61" ht="24.9" x14ac:dyDescent="0.3">
      <c r="A449" s="19" t="s">
        <v>407</v>
      </c>
      <c r="B449" s="4" t="s">
        <v>415</v>
      </c>
      <c r="C449" s="4" t="s">
        <v>205</v>
      </c>
      <c r="D449" s="3" t="str">
        <f t="shared" ca="1" si="30"/>
        <v/>
      </c>
      <c r="E449" s="5" t="s">
        <v>1</v>
      </c>
      <c r="F449" s="5" t="s">
        <v>532</v>
      </c>
      <c r="G449" s="5" t="s">
        <v>532</v>
      </c>
      <c r="J449" s="5" t="s">
        <v>1</v>
      </c>
      <c r="K449" s="5" t="s">
        <v>1</v>
      </c>
      <c r="L449" s="5" t="s">
        <v>1</v>
      </c>
      <c r="M449" s="5" t="s">
        <v>1</v>
      </c>
      <c r="O449" s="6" t="s">
        <v>1</v>
      </c>
      <c r="P449" s="6"/>
      <c r="Q449" s="6" t="s">
        <v>1</v>
      </c>
      <c r="R449" s="6" t="s">
        <v>1</v>
      </c>
      <c r="S449" s="5" t="s">
        <v>1</v>
      </c>
      <c r="U449" s="5" t="s">
        <v>1</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31"/>
        <v/>
      </c>
      <c r="AN449" s="73" t="str">
        <f ca="1">IF(OR(E449="",VLOOKUP(E$1,Services!$A$1:$B$19,2,0)="Exclude"),"",IF($D449=1,IF(OR(price_limit="",price_limit="No Limit"),IF(E449="Yes",1,2),IF(SUMIFS(WhatIf!$G:$G,WhatIf!$A:$A,E$1,WhatIf!$B:$B,E449)&lt;=price_limit,IF(E449="Yes",1,2),"")),""))</f>
        <v/>
      </c>
      <c r="AO449" s="73" t="str">
        <f ca="1">IF(OR(F449="",VLOOKUP(F$1,Services!$A$1:$B$19,2,0)="Exclude"),"",IF($D449=1,IF(OR(price_limit="",price_limit="No Limit"),IF(F449="Yes",1,2),IF(SUMIFS(WhatIf!$G:$G,WhatIf!$A:$A,F$1,WhatIf!$B:$B,F449)&lt;=price_limit,IF(F449="Yes",1,2),"")),""))</f>
        <v/>
      </c>
      <c r="AP449" s="73" t="str">
        <f ca="1">IF(OR(G449="",VLOOKUP(G$1,Services!$A$1:$B$19,2,0)="Exclude"),"",IF($D449=1,IF(OR(price_limit="",price_limit="No Limit"),IF(G449="Yes",1,2),IF(SUMIFS(WhatIf!$G:$G,WhatIf!$A:$A,G$1,WhatIf!$B:$B,G449)&lt;=price_limit,IF(G449="Yes",1,2),"")),""))</f>
        <v/>
      </c>
      <c r="AQ449" s="73" t="str">
        <f>IF(OR(H449="",VLOOKUP(H$1,Services!$A$1:$B$19,2,0)="Exclude"),"",IF($D449=1,IF(OR(price_limit="",price_limit="No Limit"),IF(H449="Yes",1,2),IF(SUMIFS(WhatIf!$G:$G,WhatIf!$A:$A,H$1,WhatIf!$B:$B,H449)&lt;=price_limit,IF(H449="Yes",1,2),"")),""))</f>
        <v/>
      </c>
      <c r="AR449" s="73" t="str">
        <f>IF(OR(I449="",VLOOKUP(I$1,Services!$A$1:$B$19,2,0)="Exclude"),"",IF($D449=1,IF(OR(price_limit="",price_limit="No Limit"),IF(I449="Yes",1,2),IF(SUMIFS(WhatIf!$G:$G,WhatIf!$A:$A,I$1,WhatIf!$B:$B,I449)&lt;=price_limit,IF(I449="Yes",1,2),"")),""))</f>
        <v/>
      </c>
      <c r="AS449" s="73" t="str">
        <f ca="1">IF(OR(J449="",VLOOKUP(J$1,Services!$A$1:$B$19,2,0)="Exclude"),"",IF($D449=1,IF(OR(price_limit="",price_limit="No Limit"),IF(J449="Yes",1,2),IF(SUMIFS(WhatIf!$G:$G,WhatIf!$A:$A,J$1,WhatIf!$B:$B,J449)&lt;=price_limit,IF(J449="Yes",1,2),"")),""))</f>
        <v/>
      </c>
      <c r="AT449" s="73" t="str">
        <f ca="1">IF(OR(K449="",VLOOKUP(K$1,Services!$A$1:$B$19,2,0)="Exclude"),"",IF($D449=1,IF(OR(price_limit="",price_limit="No Limit"),IF(K449="Yes",1,2),IF(SUMIFS(WhatIf!$G:$G,WhatIf!$A:$A,K$1,WhatIf!$B:$B,K449)&lt;=price_limit,IF(K449="Yes",1,2),"")),""))</f>
        <v/>
      </c>
      <c r="AU449" s="73" t="str">
        <f ca="1">IF(OR(L449="",VLOOKUP(L$1,Services!$A$1:$B$19,2,0)="Exclude"),"",IF($D449=1,IF(OR(price_limit="",price_limit="No Limit"),IF(L449="Yes",1,2),IF(SUMIFS(WhatIf!$G:$G,WhatIf!$A:$A,L$1,WhatIf!$B:$B,L449)&lt;=price_limit,IF(L449="Yes",1,2),"")),""))</f>
        <v/>
      </c>
      <c r="AV449" s="73" t="str">
        <f ca="1">IF(OR(M449="",VLOOKUP(M$1,Services!$A$1:$B$19,2,0)="Exclude"),"",IF($D449=1,IF(OR(price_limit="",price_limit="No Limit"),IF(M449="Yes",1,2),IF(SUMIFS(WhatIf!$G:$G,WhatIf!$A:$A,M$1,WhatIf!$B:$B,M449)&lt;=price_limit,IF(M449="Yes",1,2),"")),""))</f>
        <v/>
      </c>
      <c r="AW449" s="73" t="str">
        <f>IF(OR(N449="",VLOOKUP(N$1,Services!$A$1:$B$19,2,0)="Exclude"),"",IF($D449=1,IF(OR(price_limit="",price_limit="No Limit"),IF(N449="Yes",1,2),IF(SUMIFS(WhatIf!$G:$G,WhatIf!$A:$A,N$1,WhatIf!$B:$B,N449)&lt;=price_limit,IF(N449="Yes",1,2),"")),""))</f>
        <v/>
      </c>
      <c r="AX449" s="73" t="str">
        <f ca="1">IF(OR(O449="",VLOOKUP(O$1,Services!$A$1:$B$19,2,0)="Exclude"),"",IF($D449=1,IF(OR(price_limit="",price_limit="No Limit"),IF(O449="Yes",1,2),IF(SUMIFS(WhatIf!$G:$G,WhatIf!$A:$A,O$1,WhatIf!$B:$B,O449)&lt;=price_limit,IF(O449="Yes",1,2),"")),""))</f>
        <v/>
      </c>
      <c r="AY449" s="73" t="str">
        <f>IF(OR(P449="",VLOOKUP(P$1,Services!$A$1:$B$19,2,0)="Exclude"),"",IF($D449=1,IF(OR(price_limit="",price_limit="No Limit"),IF(P449="Yes",1,2),IF(SUMIFS(WhatIf!$G:$G,WhatIf!$A:$A,P$1,WhatIf!$B:$B,P449)&lt;=price_limit,IF(P449="Yes",1,2),"")),""))</f>
        <v/>
      </c>
      <c r="AZ449" s="73" t="str">
        <f ca="1">IF(OR(Q449="",VLOOKUP(Q$1,Services!$A$1:$B$19,2,0)="Exclude"),"",IF($D449=1,IF(OR(price_limit="",price_limit="No Limit"),IF(Q449="Yes",1,2),IF(SUMIFS(WhatIf!$G:$G,WhatIf!$A:$A,Q$1,WhatIf!$B:$B,Q449)&lt;=price_limit,IF(Q449="Yes",1,2),"")),""))</f>
        <v/>
      </c>
      <c r="BA449" s="73" t="str">
        <f ca="1">IF(OR(R449="",VLOOKUP(R$1,Services!$A$1:$B$19,2,0)="Exclude"),"",IF($D449=1,IF(OR(price_limit="",price_limit="No Limit"),IF(R449="Yes",1,2),IF(SUMIFS(WhatIf!$G:$G,WhatIf!$A:$A,R$1,WhatIf!$B:$B,R449)&lt;=price_limit,IF(R449="Yes",1,2),"")),""))</f>
        <v/>
      </c>
      <c r="BB449" s="73" t="str">
        <f ca="1">IF(OR(S449="",VLOOKUP(S$1,Services!$A$1:$B$19,2,0)="Exclude"),"",IF($D449=1,IF(OR(price_limit="",price_limit="No Limit"),IF(S449="Yes",1,2),IF(SUMIFS(WhatIf!$G:$G,WhatIf!$A:$A,S$1,WhatIf!$B:$B,S449)&lt;=price_limit,IF(S449="Yes",1,2),"")),""))</f>
        <v/>
      </c>
      <c r="BC449" s="73" t="str">
        <f>IF(OR(T449="",VLOOKUP(T$1,Services!$A$1:$B$19,2,0)="Exclude"),"",IF($D449=1,IF(OR(price_limit="",price_limit="No Limit"),IF(T449="Yes",1,2),IF(SUMIFS(WhatIf!$G:$G,WhatIf!$A:$A,T$1,WhatIf!$B:$B,T449)&lt;=price_limit,IF(T449="Yes",1,2),"")),""))</f>
        <v/>
      </c>
      <c r="BD449" s="73" t="str">
        <f ca="1">IF(OR(U449="",VLOOKUP(U$1,Services!$A$1:$B$19,2,0)="Exclude"),"",IF($D449=1,IF(OR(price_limit="",price_limit="No Limit"),IF(U449="Yes",1,2),IF(SUMIFS(WhatIf!$G:$G,WhatIf!$A:$A,U$1,WhatIf!$B:$B,U449)&lt;=price_limit,IF(U449="Yes",1,2),"")),""))</f>
        <v/>
      </c>
      <c r="BE449" s="3">
        <f t="shared" si="32"/>
        <v>0</v>
      </c>
      <c r="BF449" s="3">
        <f t="shared" si="29"/>
        <v>0</v>
      </c>
      <c r="BG449" s="3">
        <f>IF(MID(highlight_pick,1,1)="#",IF(INDEX(Analysis!$C$7:$E$7,1,VALUE(MID(highlight_pick,2,1)))&lt;&gt;"",IF(INDEX($A449:$BI449,1,MATCH(INDEX(Analysis!$C$7:$E$7,1,VALUE(MID(highlight_pick,2,1))),$1:$1,0))="",0,IF(INDEX($A449:$BI449,1,MATCH(INDEX(Analysis!$C$7:$E$7,1,VALUE(MID(highlight_pick,2,1))),$1:$1,0))="Yes",1,IF(ISNUMBER(SEARCH(INDEX($A449:$BI449,1,MATCH(INDEX(Analysis!$C$7:$E$7,1,VALUE(MID(highlight_pick,2,1))),$1:$1,0)),INDEX(Analysis!$C$9:$E$9,1,VALUE(MID(highlight_pick,2,1))))),2,0))),0),0)</f>
        <v>0</v>
      </c>
      <c r="BH449" s="3">
        <f>IF(MID(highlight_pick,1,1)="#",IF(INDEX(Analysis!$C$10:$E$10,1,VALUE(MID(highlight_pick,2,1)))&lt;&gt;"",IF(INDEX($A449:$BI449,1,MATCH(INDEX(Analysis!$C$10:$E$10,1,VALUE(MID(highlight_pick,2,1))),$1:$1,0))="",0,IF(INDEX($A449:$BI449,1,MATCH(INDEX(Analysis!$C$10:$E$10,1,VALUE(MID(highlight_pick,2,1))),$1:$1,0))="Yes",1,IF(ISNUMBER(SEARCH(INDEX($A449:$BI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row>
    <row r="450" spans="1:61" ht="24.9" x14ac:dyDescent="0.3">
      <c r="A450" s="19" t="s">
        <v>83</v>
      </c>
      <c r="B450" s="4" t="s">
        <v>285</v>
      </c>
      <c r="C450" s="4" t="s">
        <v>223</v>
      </c>
      <c r="D450" s="3" t="str">
        <f t="shared" ca="1" si="30"/>
        <v/>
      </c>
      <c r="K450" s="5" t="s">
        <v>1</v>
      </c>
      <c r="L450" s="5" t="s">
        <v>1</v>
      </c>
      <c r="M450" s="5" t="s">
        <v>1</v>
      </c>
      <c r="N450" s="5" t="s">
        <v>1</v>
      </c>
      <c r="O450" s="6"/>
      <c r="P450" s="6"/>
      <c r="Q450" s="6"/>
      <c r="R450" s="6" t="s">
        <v>1</v>
      </c>
      <c r="U450" s="5" t="s">
        <v>1</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ca="1" si="31"/>
        <v/>
      </c>
      <c r="AN450" s="73" t="str">
        <f>IF(OR(E450="",VLOOKUP(E$1,Services!$A$1:$B$19,2,0)="Exclude"),"",IF($D450=1,IF(OR(price_limit="",price_limit="No Limit"),IF(E450="Yes",1,2),IF(SUMIFS(WhatIf!$G:$G,WhatIf!$A:$A,E$1,WhatIf!$B:$B,E450)&lt;=price_limit,IF(E450="Yes",1,2),"")),""))</f>
        <v/>
      </c>
      <c r="AO450" s="73" t="str">
        <f>IF(OR(F450="",VLOOKUP(F$1,Services!$A$1:$B$19,2,0)="Exclude"),"",IF($D450=1,IF(OR(price_limit="",price_limit="No Limit"),IF(F450="Yes",1,2),IF(SUMIFS(WhatIf!$G:$G,WhatIf!$A:$A,F$1,WhatIf!$B:$B,F450)&lt;=price_limit,IF(F450="Yes",1,2),"")),""))</f>
        <v/>
      </c>
      <c r="AP450" s="73" t="str">
        <f>IF(OR(G450="",VLOOKUP(G$1,Services!$A$1:$B$19,2,0)="Exclude"),"",IF($D450=1,IF(OR(price_limit="",price_limit="No Limit"),IF(G450="Yes",1,2),IF(SUMIFS(WhatIf!$G:$G,WhatIf!$A:$A,G$1,WhatIf!$B:$B,G450)&lt;=price_limit,IF(G450="Yes",1,2),"")),""))</f>
        <v/>
      </c>
      <c r="AQ450" s="73" t="str">
        <f>IF(OR(H450="",VLOOKUP(H$1,Services!$A$1:$B$19,2,0)="Exclude"),"",IF($D450=1,IF(OR(price_limit="",price_limit="No Limit"),IF(H450="Yes",1,2),IF(SUMIFS(WhatIf!$G:$G,WhatIf!$A:$A,H$1,WhatIf!$B:$B,H450)&lt;=price_limit,IF(H450="Yes",1,2),"")),""))</f>
        <v/>
      </c>
      <c r="AR450" s="73" t="str">
        <f>IF(OR(I450="",VLOOKUP(I$1,Services!$A$1:$B$19,2,0)="Exclude"),"",IF($D450=1,IF(OR(price_limit="",price_limit="No Limit"),IF(I450="Yes",1,2),IF(SUMIFS(WhatIf!$G:$G,WhatIf!$A:$A,I$1,WhatIf!$B:$B,I450)&lt;=price_limit,IF(I450="Yes",1,2),"")),""))</f>
        <v/>
      </c>
      <c r="AS450" s="73" t="str">
        <f>IF(OR(J450="",VLOOKUP(J$1,Services!$A$1:$B$19,2,0)="Exclude"),"",IF($D450=1,IF(OR(price_limit="",price_limit="No Limit"),IF(J450="Yes",1,2),IF(SUMIFS(WhatIf!$G:$G,WhatIf!$A:$A,J$1,WhatIf!$B:$B,J450)&lt;=price_limit,IF(J450="Yes",1,2),"")),""))</f>
        <v/>
      </c>
      <c r="AT450" s="73" t="str">
        <f ca="1">IF(OR(K450="",VLOOKUP(K$1,Services!$A$1:$B$19,2,0)="Exclude"),"",IF($D450=1,IF(OR(price_limit="",price_limit="No Limit"),IF(K450="Yes",1,2),IF(SUMIFS(WhatIf!$G:$G,WhatIf!$A:$A,K$1,WhatIf!$B:$B,K450)&lt;=price_limit,IF(K450="Yes",1,2),"")),""))</f>
        <v/>
      </c>
      <c r="AU450" s="73" t="str">
        <f ca="1">IF(OR(L450="",VLOOKUP(L$1,Services!$A$1:$B$19,2,0)="Exclude"),"",IF($D450=1,IF(OR(price_limit="",price_limit="No Limit"),IF(L450="Yes",1,2),IF(SUMIFS(WhatIf!$G:$G,WhatIf!$A:$A,L$1,WhatIf!$B:$B,L450)&lt;=price_limit,IF(L450="Yes",1,2),"")),""))</f>
        <v/>
      </c>
      <c r="AV450" s="73" t="str">
        <f ca="1">IF(OR(M450="",VLOOKUP(M$1,Services!$A$1:$B$19,2,0)="Exclude"),"",IF($D450=1,IF(OR(price_limit="",price_limit="No Limit"),IF(M450="Yes",1,2),IF(SUMIFS(WhatIf!$G:$G,WhatIf!$A:$A,M$1,WhatIf!$B:$B,M450)&lt;=price_limit,IF(M450="Yes",1,2),"")),""))</f>
        <v/>
      </c>
      <c r="AW450" s="73" t="str">
        <f ca="1">IF(OR(N450="",VLOOKUP(N$1,Services!$A$1:$B$19,2,0)="Exclude"),"",IF($D450=1,IF(OR(price_limit="",price_limit="No Limit"),IF(N450="Yes",1,2),IF(SUMIFS(WhatIf!$G:$G,WhatIf!$A:$A,N$1,WhatIf!$B:$B,N450)&lt;=price_limit,IF(N450="Yes",1,2),"")),""))</f>
        <v/>
      </c>
      <c r="AX450" s="73" t="str">
        <f>IF(OR(O450="",VLOOKUP(O$1,Services!$A$1:$B$19,2,0)="Exclude"),"",IF($D450=1,IF(OR(price_limit="",price_limit="No Limit"),IF(O450="Yes",1,2),IF(SUMIFS(WhatIf!$G:$G,WhatIf!$A:$A,O$1,WhatIf!$B:$B,O450)&lt;=price_limit,IF(O450="Yes",1,2),"")),""))</f>
        <v/>
      </c>
      <c r="AY450" s="73" t="str">
        <f>IF(OR(P450="",VLOOKUP(P$1,Services!$A$1:$B$19,2,0)="Exclude"),"",IF($D450=1,IF(OR(price_limit="",price_limit="No Limit"),IF(P450="Yes",1,2),IF(SUMIFS(WhatIf!$G:$G,WhatIf!$A:$A,P$1,WhatIf!$B:$B,P450)&lt;=price_limit,IF(P450="Yes",1,2),"")),""))</f>
        <v/>
      </c>
      <c r="AZ450" s="73" t="str">
        <f>IF(OR(Q450="",VLOOKUP(Q$1,Services!$A$1:$B$19,2,0)="Exclude"),"",IF($D450=1,IF(OR(price_limit="",price_limit="No Limit"),IF(Q450="Yes",1,2),IF(SUMIFS(WhatIf!$G:$G,WhatIf!$A:$A,Q$1,WhatIf!$B:$B,Q450)&lt;=price_limit,IF(Q450="Yes",1,2),"")),""))</f>
        <v/>
      </c>
      <c r="BA450" s="73" t="str">
        <f ca="1">IF(OR(R450="",VLOOKUP(R$1,Services!$A$1:$B$19,2,0)="Exclude"),"",IF($D450=1,IF(OR(price_limit="",price_limit="No Limit"),IF(R450="Yes",1,2),IF(SUMIFS(WhatIf!$G:$G,WhatIf!$A:$A,R$1,WhatIf!$B:$B,R450)&lt;=price_limit,IF(R450="Yes",1,2),"")),""))</f>
        <v/>
      </c>
      <c r="BB450" s="73" t="str">
        <f>IF(OR(S450="",VLOOKUP(S$1,Services!$A$1:$B$19,2,0)="Exclude"),"",IF($D450=1,IF(OR(price_limit="",price_limit="No Limit"),IF(S450="Yes",1,2),IF(SUMIFS(WhatIf!$G:$G,WhatIf!$A:$A,S$1,WhatIf!$B:$B,S450)&lt;=price_limit,IF(S450="Yes",1,2),"")),""))</f>
        <v/>
      </c>
      <c r="BC450" s="73" t="str">
        <f>IF(OR(T450="",VLOOKUP(T$1,Services!$A$1:$B$19,2,0)="Exclude"),"",IF($D450=1,IF(OR(price_limit="",price_limit="No Limit"),IF(T450="Yes",1,2),IF(SUMIFS(WhatIf!$G:$G,WhatIf!$A:$A,T$1,WhatIf!$B:$B,T450)&lt;=price_limit,IF(T450="Yes",1,2),"")),""))</f>
        <v/>
      </c>
      <c r="BD450" s="73" t="str">
        <f ca="1">IF(OR(U450="",VLOOKUP(U$1,Services!$A$1:$B$19,2,0)="Exclude"),"",IF($D450=1,IF(OR(price_limit="",price_limit="No Limit"),IF(U450="Yes",1,2),IF(SUMIFS(WhatIf!$G:$G,WhatIf!$A:$A,U$1,WhatIf!$B:$B,U450)&lt;=price_limit,IF(U450="Yes",1,2),"")),""))</f>
        <v/>
      </c>
      <c r="BE450" s="3">
        <f t="shared" si="32"/>
        <v>0</v>
      </c>
      <c r="BF450" s="3">
        <f t="shared" ref="BF450:BF465" si="36">IF(highlight_pick="Select",0,IF(MID(highlight_pick,1,1)="#",0,IF(INDEX($A450:$BI450,1,MATCH(highlight_pick,$1:$1,0))="",0,IF(INDEX($A450:$BI450,1,MATCH(highlight_pick,$1:$1,0))="Yes",1,2))))</f>
        <v>0</v>
      </c>
      <c r="BG450" s="3">
        <f>IF(MID(highlight_pick,1,1)="#",IF(INDEX(Analysis!$C$7:$E$7,1,VALUE(MID(highlight_pick,2,1)))&lt;&gt;"",IF(INDEX($A450:$BI450,1,MATCH(INDEX(Analysis!$C$7:$E$7,1,VALUE(MID(highlight_pick,2,1))),$1:$1,0))="",0,IF(INDEX($A450:$BI450,1,MATCH(INDEX(Analysis!$C$7:$E$7,1,VALUE(MID(highlight_pick,2,1))),$1:$1,0))="Yes",1,IF(ISNUMBER(SEARCH(INDEX($A450:$BI450,1,MATCH(INDEX(Analysis!$C$7:$E$7,1,VALUE(MID(highlight_pick,2,1))),$1:$1,0)),INDEX(Analysis!$C$9:$E$9,1,VALUE(MID(highlight_pick,2,1))))),2,0))),0),0)</f>
        <v>0</v>
      </c>
      <c r="BH450" s="3">
        <f>IF(MID(highlight_pick,1,1)="#",IF(INDEX(Analysis!$C$10:$E$10,1,VALUE(MID(highlight_pick,2,1)))&lt;&gt;"",IF(INDEX($A450:$BI450,1,MATCH(INDEX(Analysis!$C$10:$E$10,1,VALUE(MID(highlight_pick,2,1))),$1:$1,0))="",0,IF(INDEX($A450:$BI450,1,MATCH(INDEX(Analysis!$C$10:$E$10,1,VALUE(MID(highlight_pick,2,1))),$1:$1,0))="Yes",1,IF(ISNUMBER(SEARCH(INDEX($A450:$BI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row>
    <row r="451" spans="1:61" ht="24.9" x14ac:dyDescent="0.3">
      <c r="A451" s="19" t="s">
        <v>610</v>
      </c>
      <c r="C451" s="4" t="s">
        <v>482</v>
      </c>
      <c r="D451" s="3" t="str">
        <f t="shared" ca="1" si="30"/>
        <v/>
      </c>
      <c r="F451" s="5" t="s">
        <v>561</v>
      </c>
      <c r="G451" s="5" t="s">
        <v>561</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31"/>
        <v/>
      </c>
      <c r="AN451" s="73" t="str">
        <f>IF(OR(E451="",VLOOKUP(E$1,Services!$A$1:$B$19,2,0)="Exclude"),"",IF($D451=1,IF(OR(price_limit="",price_limit="No Limit"),IF(E451="Yes",1,2),IF(SUMIFS(WhatIf!$G:$G,WhatIf!$A:$A,E$1,WhatIf!$B:$B,E451)&lt;=price_limit,IF(E451="Yes",1,2),"")),""))</f>
        <v/>
      </c>
      <c r="AO451" s="73" t="str">
        <f ca="1">IF(OR(F451="",VLOOKUP(F$1,Services!$A$1:$B$19,2,0)="Exclude"),"",IF($D451=1,IF(OR(price_limit="",price_limit="No Limit"),IF(F451="Yes",1,2),IF(SUMIFS(WhatIf!$G:$G,WhatIf!$A:$A,F$1,WhatIf!$B:$B,F451)&lt;=price_limit,IF(F451="Yes",1,2),"")),""))</f>
        <v/>
      </c>
      <c r="AP451" s="73" t="str">
        <f ca="1">IF(OR(G451="",VLOOKUP(G$1,Services!$A$1:$B$19,2,0)="Exclude"),"",IF($D451=1,IF(OR(price_limit="",price_limit="No Limit"),IF(G451="Yes",1,2),IF(SUMIFS(WhatIf!$G:$G,WhatIf!$A:$A,G$1,WhatIf!$B:$B,G451)&lt;=price_limit,IF(G451="Yes",1,2),"")),""))</f>
        <v/>
      </c>
      <c r="AQ451" s="73" t="str">
        <f>IF(OR(H451="",VLOOKUP(H$1,Services!$A$1:$B$19,2,0)="Exclude"),"",IF($D451=1,IF(OR(price_limit="",price_limit="No Limit"),IF(H451="Yes",1,2),IF(SUMIFS(WhatIf!$G:$G,WhatIf!$A:$A,H$1,WhatIf!$B:$B,H451)&lt;=price_limit,IF(H451="Yes",1,2),"")),""))</f>
        <v/>
      </c>
      <c r="AR451" s="73" t="str">
        <f>IF(OR(I451="",VLOOKUP(I$1,Services!$A$1:$B$19,2,0)="Exclude"),"",IF($D451=1,IF(OR(price_limit="",price_limit="No Limit"),IF(I451="Yes",1,2),IF(SUMIFS(WhatIf!$G:$G,WhatIf!$A:$A,I$1,WhatIf!$B:$B,I451)&lt;=price_limit,IF(I451="Yes",1,2),"")),""))</f>
        <v/>
      </c>
      <c r="AS451" s="73" t="str">
        <f>IF(OR(J451="",VLOOKUP(J$1,Services!$A$1:$B$19,2,0)="Exclude"),"",IF($D451=1,IF(OR(price_limit="",price_limit="No Limit"),IF(J451="Yes",1,2),IF(SUMIFS(WhatIf!$G:$G,WhatIf!$A:$A,J$1,WhatIf!$B:$B,J451)&lt;=price_limit,IF(J451="Yes",1,2),"")),""))</f>
        <v/>
      </c>
      <c r="AT451" s="73" t="str">
        <f>IF(OR(K451="",VLOOKUP(K$1,Services!$A$1:$B$19,2,0)="Exclude"),"",IF($D451=1,IF(OR(price_limit="",price_limit="No Limit"),IF(K451="Yes",1,2),IF(SUMIFS(WhatIf!$G:$G,WhatIf!$A:$A,K$1,WhatIf!$B:$B,K451)&lt;=price_limit,IF(K451="Yes",1,2),"")),""))</f>
        <v/>
      </c>
      <c r="AU451" s="73" t="str">
        <f>IF(OR(L451="",VLOOKUP(L$1,Services!$A$1:$B$19,2,0)="Exclude"),"",IF($D451=1,IF(OR(price_limit="",price_limit="No Limit"),IF(L451="Yes",1,2),IF(SUMIFS(WhatIf!$G:$G,WhatIf!$A:$A,L$1,WhatIf!$B:$B,L451)&lt;=price_limit,IF(L451="Yes",1,2),"")),""))</f>
        <v/>
      </c>
      <c r="AV451" s="73" t="str">
        <f>IF(OR(M451="",VLOOKUP(M$1,Services!$A$1:$B$19,2,0)="Exclude"),"",IF($D451=1,IF(OR(price_limit="",price_limit="No Limit"),IF(M451="Yes",1,2),IF(SUMIFS(WhatIf!$G:$G,WhatIf!$A:$A,M$1,WhatIf!$B:$B,M451)&lt;=price_limit,IF(M451="Yes",1,2),"")),""))</f>
        <v/>
      </c>
      <c r="AW451" s="73" t="str">
        <f>IF(OR(N451="",VLOOKUP(N$1,Services!$A$1:$B$19,2,0)="Exclude"),"",IF($D451=1,IF(OR(price_limit="",price_limit="No Limit"),IF(N451="Yes",1,2),IF(SUMIFS(WhatIf!$G:$G,WhatIf!$A:$A,N$1,WhatIf!$B:$B,N451)&lt;=price_limit,IF(N451="Yes",1,2),"")),""))</f>
        <v/>
      </c>
      <c r="AX451" s="73" t="str">
        <f>IF(OR(O451="",VLOOKUP(O$1,Services!$A$1:$B$19,2,0)="Exclude"),"",IF($D451=1,IF(OR(price_limit="",price_limit="No Limit"),IF(O451="Yes",1,2),IF(SUMIFS(WhatIf!$G:$G,WhatIf!$A:$A,O$1,WhatIf!$B:$B,O451)&lt;=price_limit,IF(O451="Yes",1,2),"")),""))</f>
        <v/>
      </c>
      <c r="AY451" s="73" t="str">
        <f>IF(OR(P451="",VLOOKUP(P$1,Services!$A$1:$B$19,2,0)="Exclude"),"",IF($D451=1,IF(OR(price_limit="",price_limit="No Limit"),IF(P451="Yes",1,2),IF(SUMIFS(WhatIf!$G:$G,WhatIf!$A:$A,P$1,WhatIf!$B:$B,P451)&lt;=price_limit,IF(P451="Yes",1,2),"")),""))</f>
        <v/>
      </c>
      <c r="AZ451" s="73" t="str">
        <f>IF(OR(Q451="",VLOOKUP(Q$1,Services!$A$1:$B$19,2,0)="Exclude"),"",IF($D451=1,IF(OR(price_limit="",price_limit="No Limit"),IF(Q451="Yes",1,2),IF(SUMIFS(WhatIf!$G:$G,WhatIf!$A:$A,Q$1,WhatIf!$B:$B,Q451)&lt;=price_limit,IF(Q451="Yes",1,2),"")),""))</f>
        <v/>
      </c>
      <c r="BA451" s="73" t="str">
        <f>IF(OR(R451="",VLOOKUP(R$1,Services!$A$1:$B$19,2,0)="Exclude"),"",IF($D451=1,IF(OR(price_limit="",price_limit="No Limit"),IF(R451="Yes",1,2),IF(SUMIFS(WhatIf!$G:$G,WhatIf!$A:$A,R$1,WhatIf!$B:$B,R451)&lt;=price_limit,IF(R451="Yes",1,2),"")),""))</f>
        <v/>
      </c>
      <c r="BB451" s="73" t="str">
        <f>IF(OR(S451="",VLOOKUP(S$1,Services!$A$1:$B$19,2,0)="Exclude"),"",IF($D451=1,IF(OR(price_limit="",price_limit="No Limit"),IF(S451="Yes",1,2),IF(SUMIFS(WhatIf!$G:$G,WhatIf!$A:$A,S$1,WhatIf!$B:$B,S451)&lt;=price_limit,IF(S451="Yes",1,2),"")),""))</f>
        <v/>
      </c>
      <c r="BC451" s="73" t="str">
        <f>IF(OR(T451="",VLOOKUP(T$1,Services!$A$1:$B$19,2,0)="Exclude"),"",IF($D451=1,IF(OR(price_limit="",price_limit="No Limit"),IF(T451="Yes",1,2),IF(SUMIFS(WhatIf!$G:$G,WhatIf!$A:$A,T$1,WhatIf!$B:$B,T451)&lt;=price_limit,IF(T451="Yes",1,2),"")),""))</f>
        <v/>
      </c>
      <c r="BD451" s="73" t="str">
        <f>IF(OR(U451="",VLOOKUP(U$1,Services!$A$1:$B$19,2,0)="Exclude"),"",IF($D451=1,IF(OR(price_limit="",price_limit="No Limit"),IF(U451="Yes",1,2),IF(SUMIFS(WhatIf!$G:$G,WhatIf!$A:$A,U$1,WhatIf!$B:$B,U451)&lt;=price_limit,IF(U451="Yes",1,2),"")),""))</f>
        <v/>
      </c>
      <c r="BE451" s="3">
        <f t="shared" si="32"/>
        <v>0</v>
      </c>
      <c r="BF451" s="3">
        <f t="shared" si="36"/>
        <v>0</v>
      </c>
      <c r="BG451" s="3">
        <f>IF(MID(highlight_pick,1,1)="#",IF(INDEX(Analysis!$C$7:$E$7,1,VALUE(MID(highlight_pick,2,1)))&lt;&gt;"",IF(INDEX($A451:$BI451,1,MATCH(INDEX(Analysis!$C$7:$E$7,1,VALUE(MID(highlight_pick,2,1))),$1:$1,0))="",0,IF(INDEX($A451:$BI451,1,MATCH(INDEX(Analysis!$C$7:$E$7,1,VALUE(MID(highlight_pick,2,1))),$1:$1,0))="Yes",1,IF(ISNUMBER(SEARCH(INDEX($A451:$BI451,1,MATCH(INDEX(Analysis!$C$7:$E$7,1,VALUE(MID(highlight_pick,2,1))),$1:$1,0)),INDEX(Analysis!$C$9:$E$9,1,VALUE(MID(highlight_pick,2,1))))),2,0))),0),0)</f>
        <v>0</v>
      </c>
      <c r="BH451" s="3">
        <f>IF(MID(highlight_pick,1,1)="#",IF(INDEX(Analysis!$C$10:$E$10,1,VALUE(MID(highlight_pick,2,1)))&lt;&gt;"",IF(INDEX($A451:$BI451,1,MATCH(INDEX(Analysis!$C$10:$E$10,1,VALUE(MID(highlight_pick,2,1))),$1:$1,0))="",0,IF(INDEX($A451:$BI451,1,MATCH(INDEX(Analysis!$C$10:$E$10,1,VALUE(MID(highlight_pick,2,1))),$1:$1,0))="Yes",1,IF(ISNUMBER(SEARCH(INDEX($A451:$BI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row>
    <row r="452" spans="1:61" ht="24.9" x14ac:dyDescent="0.3">
      <c r="A452" s="19" t="s">
        <v>577</v>
      </c>
      <c r="C452" s="4" t="s">
        <v>215</v>
      </c>
      <c r="D452" s="3" t="str">
        <f t="shared" ca="1" si="30"/>
        <v/>
      </c>
      <c r="F452" s="5" t="s">
        <v>555</v>
      </c>
      <c r="G452" s="5" t="s">
        <v>555</v>
      </c>
      <c r="U452" s="5" t="s">
        <v>1</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31"/>
        <v/>
      </c>
      <c r="AN452" s="73" t="str">
        <f>IF(OR(E452="",VLOOKUP(E$1,Services!$A$1:$B$19,2,0)="Exclude"),"",IF($D452=1,IF(OR(price_limit="",price_limit="No Limit"),IF(E452="Yes",1,2),IF(SUMIFS(WhatIf!$G:$G,WhatIf!$A:$A,E$1,WhatIf!$B:$B,E452)&lt;=price_limit,IF(E452="Yes",1,2),"")),""))</f>
        <v/>
      </c>
      <c r="AO452" s="73" t="str">
        <f ca="1">IF(OR(F452="",VLOOKUP(F$1,Services!$A$1:$B$19,2,0)="Exclude"),"",IF($D452=1,IF(OR(price_limit="",price_limit="No Limit"),IF(F452="Yes",1,2),IF(SUMIFS(WhatIf!$G:$G,WhatIf!$A:$A,F$1,WhatIf!$B:$B,F452)&lt;=price_limit,IF(F452="Yes",1,2),"")),""))</f>
        <v/>
      </c>
      <c r="AP452" s="73" t="str">
        <f ca="1">IF(OR(G452="",VLOOKUP(G$1,Services!$A$1:$B$19,2,0)="Exclude"),"",IF($D452=1,IF(OR(price_limit="",price_limit="No Limit"),IF(G452="Yes",1,2),IF(SUMIFS(WhatIf!$G:$G,WhatIf!$A:$A,G$1,WhatIf!$B:$B,G452)&lt;=price_limit,IF(G452="Yes",1,2),"")),""))</f>
        <v/>
      </c>
      <c r="AQ452" s="73" t="str">
        <f>IF(OR(H452="",VLOOKUP(H$1,Services!$A$1:$B$19,2,0)="Exclude"),"",IF($D452=1,IF(OR(price_limit="",price_limit="No Limit"),IF(H452="Yes",1,2),IF(SUMIFS(WhatIf!$G:$G,WhatIf!$A:$A,H$1,WhatIf!$B:$B,H452)&lt;=price_limit,IF(H452="Yes",1,2),"")),""))</f>
        <v/>
      </c>
      <c r="AR452" s="73" t="str">
        <f>IF(OR(I452="",VLOOKUP(I$1,Services!$A$1:$B$19,2,0)="Exclude"),"",IF($D452=1,IF(OR(price_limit="",price_limit="No Limit"),IF(I452="Yes",1,2),IF(SUMIFS(WhatIf!$G:$G,WhatIf!$A:$A,I$1,WhatIf!$B:$B,I452)&lt;=price_limit,IF(I452="Yes",1,2),"")),""))</f>
        <v/>
      </c>
      <c r="AS452" s="73" t="str">
        <f>IF(OR(J452="",VLOOKUP(J$1,Services!$A$1:$B$19,2,0)="Exclude"),"",IF($D452=1,IF(OR(price_limit="",price_limit="No Limit"),IF(J452="Yes",1,2),IF(SUMIFS(WhatIf!$G:$G,WhatIf!$A:$A,J$1,WhatIf!$B:$B,J452)&lt;=price_limit,IF(J452="Yes",1,2),"")),""))</f>
        <v/>
      </c>
      <c r="AT452" s="73" t="str">
        <f>IF(OR(K452="",VLOOKUP(K$1,Services!$A$1:$B$19,2,0)="Exclude"),"",IF($D452=1,IF(OR(price_limit="",price_limit="No Limit"),IF(K452="Yes",1,2),IF(SUMIFS(WhatIf!$G:$G,WhatIf!$A:$A,K$1,WhatIf!$B:$B,K452)&lt;=price_limit,IF(K452="Yes",1,2),"")),""))</f>
        <v/>
      </c>
      <c r="AU452" s="73" t="str">
        <f>IF(OR(L452="",VLOOKUP(L$1,Services!$A$1:$B$19,2,0)="Exclude"),"",IF($D452=1,IF(OR(price_limit="",price_limit="No Limit"),IF(L452="Yes",1,2),IF(SUMIFS(WhatIf!$G:$G,WhatIf!$A:$A,L$1,WhatIf!$B:$B,L452)&lt;=price_limit,IF(L452="Yes",1,2),"")),""))</f>
        <v/>
      </c>
      <c r="AV452" s="73" t="str">
        <f>IF(OR(M452="",VLOOKUP(M$1,Services!$A$1:$B$19,2,0)="Exclude"),"",IF($D452=1,IF(OR(price_limit="",price_limit="No Limit"),IF(M452="Yes",1,2),IF(SUMIFS(WhatIf!$G:$G,WhatIf!$A:$A,M$1,WhatIf!$B:$B,M452)&lt;=price_limit,IF(M452="Yes",1,2),"")),""))</f>
        <v/>
      </c>
      <c r="AW452" s="73" t="str">
        <f>IF(OR(N452="",VLOOKUP(N$1,Services!$A$1:$B$19,2,0)="Exclude"),"",IF($D452=1,IF(OR(price_limit="",price_limit="No Limit"),IF(N452="Yes",1,2),IF(SUMIFS(WhatIf!$G:$G,WhatIf!$A:$A,N$1,WhatIf!$B:$B,N452)&lt;=price_limit,IF(N452="Yes",1,2),"")),""))</f>
        <v/>
      </c>
      <c r="AX452" s="73" t="str">
        <f>IF(OR(O452="",VLOOKUP(O$1,Services!$A$1:$B$19,2,0)="Exclude"),"",IF($D452=1,IF(OR(price_limit="",price_limit="No Limit"),IF(O452="Yes",1,2),IF(SUMIFS(WhatIf!$G:$G,WhatIf!$A:$A,O$1,WhatIf!$B:$B,O452)&lt;=price_limit,IF(O452="Yes",1,2),"")),""))</f>
        <v/>
      </c>
      <c r="AY452" s="73" t="str">
        <f>IF(OR(P452="",VLOOKUP(P$1,Services!$A$1:$B$19,2,0)="Exclude"),"",IF($D452=1,IF(OR(price_limit="",price_limit="No Limit"),IF(P452="Yes",1,2),IF(SUMIFS(WhatIf!$G:$G,WhatIf!$A:$A,P$1,WhatIf!$B:$B,P452)&lt;=price_limit,IF(P452="Yes",1,2),"")),""))</f>
        <v/>
      </c>
      <c r="AZ452" s="73" t="str">
        <f>IF(OR(Q452="",VLOOKUP(Q$1,Services!$A$1:$B$19,2,0)="Exclude"),"",IF($D452=1,IF(OR(price_limit="",price_limit="No Limit"),IF(Q452="Yes",1,2),IF(SUMIFS(WhatIf!$G:$G,WhatIf!$A:$A,Q$1,WhatIf!$B:$B,Q452)&lt;=price_limit,IF(Q452="Yes",1,2),"")),""))</f>
        <v/>
      </c>
      <c r="BA452" s="73" t="str">
        <f>IF(OR(R452="",VLOOKUP(R$1,Services!$A$1:$B$19,2,0)="Exclude"),"",IF($D452=1,IF(OR(price_limit="",price_limit="No Limit"),IF(R452="Yes",1,2),IF(SUMIFS(WhatIf!$G:$G,WhatIf!$A:$A,R$1,WhatIf!$B:$B,R452)&lt;=price_limit,IF(R452="Yes",1,2),"")),""))</f>
        <v/>
      </c>
      <c r="BB452" s="73" t="str">
        <f>IF(OR(S452="",VLOOKUP(S$1,Services!$A$1:$B$19,2,0)="Exclude"),"",IF($D452=1,IF(OR(price_limit="",price_limit="No Limit"),IF(S452="Yes",1,2),IF(SUMIFS(WhatIf!$G:$G,WhatIf!$A:$A,S$1,WhatIf!$B:$B,S452)&lt;=price_limit,IF(S452="Yes",1,2),"")),""))</f>
        <v/>
      </c>
      <c r="BC452" s="73" t="str">
        <f>IF(OR(T452="",VLOOKUP(T$1,Services!$A$1:$B$19,2,0)="Exclude"),"",IF($D452=1,IF(OR(price_limit="",price_limit="No Limit"),IF(T452="Yes",1,2),IF(SUMIFS(WhatIf!$G:$G,WhatIf!$A:$A,T$1,WhatIf!$B:$B,T452)&lt;=price_limit,IF(T452="Yes",1,2),"")),""))</f>
        <v/>
      </c>
      <c r="BD452" s="73" t="str">
        <f ca="1">IF(OR(U452="",VLOOKUP(U$1,Services!$A$1:$B$19,2,0)="Exclude"),"",IF($D452=1,IF(OR(price_limit="",price_limit="No Limit"),IF(U452="Yes",1,2),IF(SUMIFS(WhatIf!$G:$G,WhatIf!$A:$A,U$1,WhatIf!$B:$B,U452)&lt;=price_limit,IF(U452="Yes",1,2),"")),""))</f>
        <v/>
      </c>
      <c r="BE452" s="3">
        <f t="shared" si="32"/>
        <v>0</v>
      </c>
      <c r="BF452" s="3">
        <f t="shared" si="36"/>
        <v>0</v>
      </c>
      <c r="BG452" s="3">
        <f>IF(MID(highlight_pick,1,1)="#",IF(INDEX(Analysis!$C$7:$E$7,1,VALUE(MID(highlight_pick,2,1)))&lt;&gt;"",IF(INDEX($A452:$BI452,1,MATCH(INDEX(Analysis!$C$7:$E$7,1,VALUE(MID(highlight_pick,2,1))),$1:$1,0))="",0,IF(INDEX($A452:$BI452,1,MATCH(INDEX(Analysis!$C$7:$E$7,1,VALUE(MID(highlight_pick,2,1))),$1:$1,0))="Yes",1,IF(ISNUMBER(SEARCH(INDEX($A452:$BI452,1,MATCH(INDEX(Analysis!$C$7:$E$7,1,VALUE(MID(highlight_pick,2,1))),$1:$1,0)),INDEX(Analysis!$C$9:$E$9,1,VALUE(MID(highlight_pick,2,1))))),2,0))),0),0)</f>
        <v>0</v>
      </c>
      <c r="BH452" s="3">
        <f>IF(MID(highlight_pick,1,1)="#",IF(INDEX(Analysis!$C$10:$E$10,1,VALUE(MID(highlight_pick,2,1)))&lt;&gt;"",IF(INDEX($A452:$BI452,1,MATCH(INDEX(Analysis!$C$10:$E$10,1,VALUE(MID(highlight_pick,2,1))),$1:$1,0))="",0,IF(INDEX($A452:$BI452,1,MATCH(INDEX(Analysis!$C$10:$E$10,1,VALUE(MID(highlight_pick,2,1))),$1:$1,0))="Yes",1,IF(ISNUMBER(SEARCH(INDEX($A452:$BI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row>
    <row r="453" spans="1:61" ht="24.9" x14ac:dyDescent="0.3">
      <c r="A453" s="19" t="s">
        <v>578</v>
      </c>
      <c r="C453" s="4" t="s">
        <v>215</v>
      </c>
      <c r="D453" s="3" t="str">
        <f t="shared" ca="1" si="30"/>
        <v/>
      </c>
      <c r="F453" s="5" t="s">
        <v>555</v>
      </c>
      <c r="G453" s="5" t="s">
        <v>555</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31"/>
        <v/>
      </c>
      <c r="AN453" s="73" t="str">
        <f>IF(OR(E453="",VLOOKUP(E$1,Services!$A$1:$B$19,2,0)="Exclude"),"",IF($D453=1,IF(OR(price_limit="",price_limit="No Limit"),IF(E453="Yes",1,2),IF(SUMIFS(WhatIf!$G:$G,WhatIf!$A:$A,E$1,WhatIf!$B:$B,E453)&lt;=price_limit,IF(E453="Yes",1,2),"")),""))</f>
        <v/>
      </c>
      <c r="AO453" s="73" t="str">
        <f ca="1">IF(OR(F453="",VLOOKUP(F$1,Services!$A$1:$B$19,2,0)="Exclude"),"",IF($D453=1,IF(OR(price_limit="",price_limit="No Limit"),IF(F453="Yes",1,2),IF(SUMIFS(WhatIf!$G:$G,WhatIf!$A:$A,F$1,WhatIf!$B:$B,F453)&lt;=price_limit,IF(F453="Yes",1,2),"")),""))</f>
        <v/>
      </c>
      <c r="AP453" s="73" t="str">
        <f ca="1">IF(OR(G453="",VLOOKUP(G$1,Services!$A$1:$B$19,2,0)="Exclude"),"",IF($D453=1,IF(OR(price_limit="",price_limit="No Limit"),IF(G453="Yes",1,2),IF(SUMIFS(WhatIf!$G:$G,WhatIf!$A:$A,G$1,WhatIf!$B:$B,G453)&lt;=price_limit,IF(G453="Yes",1,2),"")),""))</f>
        <v/>
      </c>
      <c r="AQ453" s="73" t="str">
        <f>IF(OR(H453="",VLOOKUP(H$1,Services!$A$1:$B$19,2,0)="Exclude"),"",IF($D453=1,IF(OR(price_limit="",price_limit="No Limit"),IF(H453="Yes",1,2),IF(SUMIFS(WhatIf!$G:$G,WhatIf!$A:$A,H$1,WhatIf!$B:$B,H453)&lt;=price_limit,IF(H453="Yes",1,2),"")),""))</f>
        <v/>
      </c>
      <c r="AR453" s="73" t="str">
        <f>IF(OR(I453="",VLOOKUP(I$1,Services!$A$1:$B$19,2,0)="Exclude"),"",IF($D453=1,IF(OR(price_limit="",price_limit="No Limit"),IF(I453="Yes",1,2),IF(SUMIFS(WhatIf!$G:$G,WhatIf!$A:$A,I$1,WhatIf!$B:$B,I453)&lt;=price_limit,IF(I453="Yes",1,2),"")),""))</f>
        <v/>
      </c>
      <c r="AS453" s="73" t="str">
        <f>IF(OR(J453="",VLOOKUP(J$1,Services!$A$1:$B$19,2,0)="Exclude"),"",IF($D453=1,IF(OR(price_limit="",price_limit="No Limit"),IF(J453="Yes",1,2),IF(SUMIFS(WhatIf!$G:$G,WhatIf!$A:$A,J$1,WhatIf!$B:$B,J453)&lt;=price_limit,IF(J453="Yes",1,2),"")),""))</f>
        <v/>
      </c>
      <c r="AT453" s="73" t="str">
        <f>IF(OR(K453="",VLOOKUP(K$1,Services!$A$1:$B$19,2,0)="Exclude"),"",IF($D453=1,IF(OR(price_limit="",price_limit="No Limit"),IF(K453="Yes",1,2),IF(SUMIFS(WhatIf!$G:$G,WhatIf!$A:$A,K$1,WhatIf!$B:$B,K453)&lt;=price_limit,IF(K453="Yes",1,2),"")),""))</f>
        <v/>
      </c>
      <c r="AU453" s="73" t="str">
        <f>IF(OR(L453="",VLOOKUP(L$1,Services!$A$1:$B$19,2,0)="Exclude"),"",IF($D453=1,IF(OR(price_limit="",price_limit="No Limit"),IF(L453="Yes",1,2),IF(SUMIFS(WhatIf!$G:$G,WhatIf!$A:$A,L$1,WhatIf!$B:$B,L453)&lt;=price_limit,IF(L453="Yes",1,2),"")),""))</f>
        <v/>
      </c>
      <c r="AV453" s="73" t="str">
        <f>IF(OR(M453="",VLOOKUP(M$1,Services!$A$1:$B$19,2,0)="Exclude"),"",IF($D453=1,IF(OR(price_limit="",price_limit="No Limit"),IF(M453="Yes",1,2),IF(SUMIFS(WhatIf!$G:$G,WhatIf!$A:$A,M$1,WhatIf!$B:$B,M453)&lt;=price_limit,IF(M453="Yes",1,2),"")),""))</f>
        <v/>
      </c>
      <c r="AW453" s="73" t="str">
        <f>IF(OR(N453="",VLOOKUP(N$1,Services!$A$1:$B$19,2,0)="Exclude"),"",IF($D453=1,IF(OR(price_limit="",price_limit="No Limit"),IF(N453="Yes",1,2),IF(SUMIFS(WhatIf!$G:$G,WhatIf!$A:$A,N$1,WhatIf!$B:$B,N453)&lt;=price_limit,IF(N453="Yes",1,2),"")),""))</f>
        <v/>
      </c>
      <c r="AX453" s="73" t="str">
        <f>IF(OR(O453="",VLOOKUP(O$1,Services!$A$1:$B$19,2,0)="Exclude"),"",IF($D453=1,IF(OR(price_limit="",price_limit="No Limit"),IF(O453="Yes",1,2),IF(SUMIFS(WhatIf!$G:$G,WhatIf!$A:$A,O$1,WhatIf!$B:$B,O453)&lt;=price_limit,IF(O453="Yes",1,2),"")),""))</f>
        <v/>
      </c>
      <c r="AY453" s="73" t="str">
        <f>IF(OR(P453="",VLOOKUP(P$1,Services!$A$1:$B$19,2,0)="Exclude"),"",IF($D453=1,IF(OR(price_limit="",price_limit="No Limit"),IF(P453="Yes",1,2),IF(SUMIFS(WhatIf!$G:$G,WhatIf!$A:$A,P$1,WhatIf!$B:$B,P453)&lt;=price_limit,IF(P453="Yes",1,2),"")),""))</f>
        <v/>
      </c>
      <c r="AZ453" s="73" t="str">
        <f>IF(OR(Q453="",VLOOKUP(Q$1,Services!$A$1:$B$19,2,0)="Exclude"),"",IF($D453=1,IF(OR(price_limit="",price_limit="No Limit"),IF(Q453="Yes",1,2),IF(SUMIFS(WhatIf!$G:$G,WhatIf!$A:$A,Q$1,WhatIf!$B:$B,Q453)&lt;=price_limit,IF(Q453="Yes",1,2),"")),""))</f>
        <v/>
      </c>
      <c r="BA453" s="73" t="str">
        <f>IF(OR(R453="",VLOOKUP(R$1,Services!$A$1:$B$19,2,0)="Exclude"),"",IF($D453=1,IF(OR(price_limit="",price_limit="No Limit"),IF(R453="Yes",1,2),IF(SUMIFS(WhatIf!$G:$G,WhatIf!$A:$A,R$1,WhatIf!$B:$B,R453)&lt;=price_limit,IF(R453="Yes",1,2),"")),""))</f>
        <v/>
      </c>
      <c r="BB453" s="73" t="str">
        <f>IF(OR(S453="",VLOOKUP(S$1,Services!$A$1:$B$19,2,0)="Exclude"),"",IF($D453=1,IF(OR(price_limit="",price_limit="No Limit"),IF(S453="Yes",1,2),IF(SUMIFS(WhatIf!$G:$G,WhatIf!$A:$A,S$1,WhatIf!$B:$B,S453)&lt;=price_limit,IF(S453="Yes",1,2),"")),""))</f>
        <v/>
      </c>
      <c r="BC453" s="73" t="str">
        <f>IF(OR(T453="",VLOOKUP(T$1,Services!$A$1:$B$19,2,0)="Exclude"),"",IF($D453=1,IF(OR(price_limit="",price_limit="No Limit"),IF(T453="Yes",1,2),IF(SUMIFS(WhatIf!$G:$G,WhatIf!$A:$A,T$1,WhatIf!$B:$B,T453)&lt;=price_limit,IF(T453="Yes",1,2),"")),""))</f>
        <v/>
      </c>
      <c r="BD453" s="73" t="str">
        <f>IF(OR(U453="",VLOOKUP(U$1,Services!$A$1:$B$19,2,0)="Exclude"),"",IF($D453=1,IF(OR(price_limit="",price_limit="No Limit"),IF(U453="Yes",1,2),IF(SUMIFS(WhatIf!$G:$G,WhatIf!$A:$A,U$1,WhatIf!$B:$B,U453)&lt;=price_limit,IF(U453="Yes",1,2),"")),""))</f>
        <v/>
      </c>
      <c r="BE453" s="3">
        <f t="shared" si="32"/>
        <v>0</v>
      </c>
      <c r="BF453" s="3">
        <f t="shared" si="36"/>
        <v>0</v>
      </c>
      <c r="BG453" s="3">
        <f>IF(MID(highlight_pick,1,1)="#",IF(INDEX(Analysis!$C$7:$E$7,1,VALUE(MID(highlight_pick,2,1)))&lt;&gt;"",IF(INDEX($A453:$BI453,1,MATCH(INDEX(Analysis!$C$7:$E$7,1,VALUE(MID(highlight_pick,2,1))),$1:$1,0))="",0,IF(INDEX($A453:$BI453,1,MATCH(INDEX(Analysis!$C$7:$E$7,1,VALUE(MID(highlight_pick,2,1))),$1:$1,0))="Yes",1,IF(ISNUMBER(SEARCH(INDEX($A453:$BI453,1,MATCH(INDEX(Analysis!$C$7:$E$7,1,VALUE(MID(highlight_pick,2,1))),$1:$1,0)),INDEX(Analysis!$C$9:$E$9,1,VALUE(MID(highlight_pick,2,1))))),2,0))),0),0)</f>
        <v>0</v>
      </c>
      <c r="BH453" s="3">
        <f>IF(MID(highlight_pick,1,1)="#",IF(INDEX(Analysis!$C$10:$E$10,1,VALUE(MID(highlight_pick,2,1)))&lt;&gt;"",IF(INDEX($A453:$BI453,1,MATCH(INDEX(Analysis!$C$10:$E$10,1,VALUE(MID(highlight_pick,2,1))),$1:$1,0))="",0,IF(INDEX($A453:$BI453,1,MATCH(INDEX(Analysis!$C$10:$E$10,1,VALUE(MID(highlight_pick,2,1))),$1:$1,0))="Yes",1,IF(ISNUMBER(SEARCH(INDEX($A453:$BI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row>
    <row r="454" spans="1:61" ht="24.9" x14ac:dyDescent="0.3">
      <c r="A454" s="19" t="s">
        <v>154</v>
      </c>
      <c r="B454" s="4" t="s">
        <v>331</v>
      </c>
      <c r="C454" s="4" t="s">
        <v>215</v>
      </c>
      <c r="D454" s="3" t="str">
        <f t="shared" ca="1" si="30"/>
        <v/>
      </c>
      <c r="F454" s="5" t="s">
        <v>534</v>
      </c>
      <c r="G454" s="5" t="s">
        <v>534</v>
      </c>
      <c r="R454" s="5" t="s">
        <v>859</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31"/>
        <v/>
      </c>
      <c r="AN454" s="73" t="str">
        <f>IF(OR(E454="",VLOOKUP(E$1,Services!$A$1:$B$19,2,0)="Exclude"),"",IF($D454=1,IF(OR(price_limit="",price_limit="No Limit"),IF(E454="Yes",1,2),IF(SUMIFS(WhatIf!$G:$G,WhatIf!$A:$A,E$1,WhatIf!$B:$B,E454)&lt;=price_limit,IF(E454="Yes",1,2),"")),""))</f>
        <v/>
      </c>
      <c r="AO454" s="73" t="str">
        <f ca="1">IF(OR(F454="",VLOOKUP(F$1,Services!$A$1:$B$19,2,0)="Exclude"),"",IF($D454=1,IF(OR(price_limit="",price_limit="No Limit"),IF(F454="Yes",1,2),IF(SUMIFS(WhatIf!$G:$G,WhatIf!$A:$A,F$1,WhatIf!$B:$B,F454)&lt;=price_limit,IF(F454="Yes",1,2),"")),""))</f>
        <v/>
      </c>
      <c r="AP454" s="73" t="str">
        <f ca="1">IF(OR(G454="",VLOOKUP(G$1,Services!$A$1:$B$19,2,0)="Exclude"),"",IF($D454=1,IF(OR(price_limit="",price_limit="No Limit"),IF(G454="Yes",1,2),IF(SUMIFS(WhatIf!$G:$G,WhatIf!$A:$A,G$1,WhatIf!$B:$B,G454)&lt;=price_limit,IF(G454="Yes",1,2),"")),""))</f>
        <v/>
      </c>
      <c r="AQ454" s="73" t="str">
        <f>IF(OR(H454="",VLOOKUP(H$1,Services!$A$1:$B$19,2,0)="Exclude"),"",IF($D454=1,IF(OR(price_limit="",price_limit="No Limit"),IF(H454="Yes",1,2),IF(SUMIFS(WhatIf!$G:$G,WhatIf!$A:$A,H$1,WhatIf!$B:$B,H454)&lt;=price_limit,IF(H454="Yes",1,2),"")),""))</f>
        <v/>
      </c>
      <c r="AR454" s="73" t="str">
        <f>IF(OR(I454="",VLOOKUP(I$1,Services!$A$1:$B$19,2,0)="Exclude"),"",IF($D454=1,IF(OR(price_limit="",price_limit="No Limit"),IF(I454="Yes",1,2),IF(SUMIFS(WhatIf!$G:$G,WhatIf!$A:$A,I$1,WhatIf!$B:$B,I454)&lt;=price_limit,IF(I454="Yes",1,2),"")),""))</f>
        <v/>
      </c>
      <c r="AS454" s="73" t="str">
        <f>IF(OR(J454="",VLOOKUP(J$1,Services!$A$1:$B$19,2,0)="Exclude"),"",IF($D454=1,IF(OR(price_limit="",price_limit="No Limit"),IF(J454="Yes",1,2),IF(SUMIFS(WhatIf!$G:$G,WhatIf!$A:$A,J$1,WhatIf!$B:$B,J454)&lt;=price_limit,IF(J454="Yes",1,2),"")),""))</f>
        <v/>
      </c>
      <c r="AT454" s="73" t="str">
        <f>IF(OR(K454="",VLOOKUP(K$1,Services!$A$1:$B$19,2,0)="Exclude"),"",IF($D454=1,IF(OR(price_limit="",price_limit="No Limit"),IF(K454="Yes",1,2),IF(SUMIFS(WhatIf!$G:$G,WhatIf!$A:$A,K$1,WhatIf!$B:$B,K454)&lt;=price_limit,IF(K454="Yes",1,2),"")),""))</f>
        <v/>
      </c>
      <c r="AU454" s="73" t="str">
        <f>IF(OR(L454="",VLOOKUP(L$1,Services!$A$1:$B$19,2,0)="Exclude"),"",IF($D454=1,IF(OR(price_limit="",price_limit="No Limit"),IF(L454="Yes",1,2),IF(SUMIFS(WhatIf!$G:$G,WhatIf!$A:$A,L$1,WhatIf!$B:$B,L454)&lt;=price_limit,IF(L454="Yes",1,2),"")),""))</f>
        <v/>
      </c>
      <c r="AV454" s="73" t="str">
        <f>IF(OR(M454="",VLOOKUP(M$1,Services!$A$1:$B$19,2,0)="Exclude"),"",IF($D454=1,IF(OR(price_limit="",price_limit="No Limit"),IF(M454="Yes",1,2),IF(SUMIFS(WhatIf!$G:$G,WhatIf!$A:$A,M$1,WhatIf!$B:$B,M454)&lt;=price_limit,IF(M454="Yes",1,2),"")),""))</f>
        <v/>
      </c>
      <c r="AW454" s="73" t="str">
        <f>IF(OR(N454="",VLOOKUP(N$1,Services!$A$1:$B$19,2,0)="Exclude"),"",IF($D454=1,IF(OR(price_limit="",price_limit="No Limit"),IF(N454="Yes",1,2),IF(SUMIFS(WhatIf!$G:$G,WhatIf!$A:$A,N$1,WhatIf!$B:$B,N454)&lt;=price_limit,IF(N454="Yes",1,2),"")),""))</f>
        <v/>
      </c>
      <c r="AX454" s="73" t="str">
        <f>IF(OR(O454="",VLOOKUP(O$1,Services!$A$1:$B$19,2,0)="Exclude"),"",IF($D454=1,IF(OR(price_limit="",price_limit="No Limit"),IF(O454="Yes",1,2),IF(SUMIFS(WhatIf!$G:$G,WhatIf!$A:$A,O$1,WhatIf!$B:$B,O454)&lt;=price_limit,IF(O454="Yes",1,2),"")),""))</f>
        <v/>
      </c>
      <c r="AY454" s="73" t="str">
        <f>IF(OR(P454="",VLOOKUP(P$1,Services!$A$1:$B$19,2,0)="Exclude"),"",IF($D454=1,IF(OR(price_limit="",price_limit="No Limit"),IF(P454="Yes",1,2),IF(SUMIFS(WhatIf!$G:$G,WhatIf!$A:$A,P$1,WhatIf!$B:$B,P454)&lt;=price_limit,IF(P454="Yes",1,2),"")),""))</f>
        <v/>
      </c>
      <c r="AZ454" s="73" t="str">
        <f>IF(OR(Q454="",VLOOKUP(Q$1,Services!$A$1:$B$19,2,0)="Exclude"),"",IF($D454=1,IF(OR(price_limit="",price_limit="No Limit"),IF(Q454="Yes",1,2),IF(SUMIFS(WhatIf!$G:$G,WhatIf!$A:$A,Q$1,WhatIf!$B:$B,Q454)&lt;=price_limit,IF(Q454="Yes",1,2),"")),""))</f>
        <v/>
      </c>
      <c r="BA454" s="73" t="str">
        <f ca="1">IF(OR(R454="",VLOOKUP(R$1,Services!$A$1:$B$19,2,0)="Exclude"),"",IF($D454=1,IF(OR(price_limit="",price_limit="No Limit"),IF(R454="Yes",1,2),IF(SUMIFS(WhatIf!$G:$G,WhatIf!$A:$A,R$1,WhatIf!$B:$B,R454)&lt;=price_limit,IF(R454="Yes",1,2),"")),""))</f>
        <v/>
      </c>
      <c r="BB454" s="73" t="str">
        <f>IF(OR(S454="",VLOOKUP(S$1,Services!$A$1:$B$19,2,0)="Exclude"),"",IF($D454=1,IF(OR(price_limit="",price_limit="No Limit"),IF(S454="Yes",1,2),IF(SUMIFS(WhatIf!$G:$G,WhatIf!$A:$A,S$1,WhatIf!$B:$B,S454)&lt;=price_limit,IF(S454="Yes",1,2),"")),""))</f>
        <v/>
      </c>
      <c r="BC454" s="73" t="str">
        <f>IF(OR(T454="",VLOOKUP(T$1,Services!$A$1:$B$19,2,0)="Exclude"),"",IF($D454=1,IF(OR(price_limit="",price_limit="No Limit"),IF(T454="Yes",1,2),IF(SUMIFS(WhatIf!$G:$G,WhatIf!$A:$A,T$1,WhatIf!$B:$B,T454)&lt;=price_limit,IF(T454="Yes",1,2),"")),""))</f>
        <v/>
      </c>
      <c r="BD454" s="73" t="str">
        <f>IF(OR(U454="",VLOOKUP(U$1,Services!$A$1:$B$19,2,0)="Exclude"),"",IF($D454=1,IF(OR(price_limit="",price_limit="No Limit"),IF(U454="Yes",1,2),IF(SUMIFS(WhatIf!$G:$G,WhatIf!$A:$A,U$1,WhatIf!$B:$B,U454)&lt;=price_limit,IF(U454="Yes",1,2),"")),""))</f>
        <v/>
      </c>
      <c r="BE454" s="3">
        <f t="shared" si="32"/>
        <v>0</v>
      </c>
      <c r="BF454" s="3">
        <f t="shared" si="36"/>
        <v>0</v>
      </c>
      <c r="BG454" s="3">
        <f>IF(MID(highlight_pick,1,1)="#",IF(INDEX(Analysis!$C$7:$E$7,1,VALUE(MID(highlight_pick,2,1)))&lt;&gt;"",IF(INDEX($A454:$BI454,1,MATCH(INDEX(Analysis!$C$7:$E$7,1,VALUE(MID(highlight_pick,2,1))),$1:$1,0))="",0,IF(INDEX($A454:$BI454,1,MATCH(INDEX(Analysis!$C$7:$E$7,1,VALUE(MID(highlight_pick,2,1))),$1:$1,0))="Yes",1,IF(ISNUMBER(SEARCH(INDEX($A454:$BI454,1,MATCH(INDEX(Analysis!$C$7:$E$7,1,VALUE(MID(highlight_pick,2,1))),$1:$1,0)),INDEX(Analysis!$C$9:$E$9,1,VALUE(MID(highlight_pick,2,1))))),2,0))),0),0)</f>
        <v>0</v>
      </c>
      <c r="BH454" s="3">
        <f>IF(MID(highlight_pick,1,1)="#",IF(INDEX(Analysis!$C$10:$E$10,1,VALUE(MID(highlight_pick,2,1)))&lt;&gt;"",IF(INDEX($A454:$BI454,1,MATCH(INDEX(Analysis!$C$10:$E$10,1,VALUE(MID(highlight_pick,2,1))),$1:$1,0))="",0,IF(INDEX($A454:$BI454,1,MATCH(INDEX(Analysis!$C$10:$E$10,1,VALUE(MID(highlight_pick,2,1))),$1:$1,0))="Yes",1,IF(ISNUMBER(SEARCH(INDEX($A454:$BI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row>
    <row r="455" spans="1:61" x14ac:dyDescent="0.3">
      <c r="A455" s="19" t="s">
        <v>635</v>
      </c>
      <c r="C455" s="4" t="s">
        <v>223</v>
      </c>
      <c r="D455" s="3" t="str">
        <f t="shared" ca="1" si="30"/>
        <v/>
      </c>
      <c r="F455" s="5" t="s">
        <v>531</v>
      </c>
      <c r="G455" s="5" t="s">
        <v>531</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31"/>
        <v/>
      </c>
      <c r="AN455" s="73" t="str">
        <f>IF(OR(E455="",VLOOKUP(E$1,Services!$A$1:$B$19,2,0)="Exclude"),"",IF($D455=1,IF(OR(price_limit="",price_limit="No Limit"),IF(E455="Yes",1,2),IF(SUMIFS(WhatIf!$G:$G,WhatIf!$A:$A,E$1,WhatIf!$B:$B,E455)&lt;=price_limit,IF(E455="Yes",1,2),"")),""))</f>
        <v/>
      </c>
      <c r="AO455" s="73" t="str">
        <f ca="1">IF(OR(F455="",VLOOKUP(F$1,Services!$A$1:$B$19,2,0)="Exclude"),"",IF($D455=1,IF(OR(price_limit="",price_limit="No Limit"),IF(F455="Yes",1,2),IF(SUMIFS(WhatIf!$G:$G,WhatIf!$A:$A,F$1,WhatIf!$B:$B,F455)&lt;=price_limit,IF(F455="Yes",1,2),"")),""))</f>
        <v/>
      </c>
      <c r="AP455" s="73" t="str">
        <f ca="1">IF(OR(G455="",VLOOKUP(G$1,Services!$A$1:$B$19,2,0)="Exclude"),"",IF($D455=1,IF(OR(price_limit="",price_limit="No Limit"),IF(G455="Yes",1,2),IF(SUMIFS(WhatIf!$G:$G,WhatIf!$A:$A,G$1,WhatIf!$B:$B,G455)&lt;=price_limit,IF(G455="Yes",1,2),"")),""))</f>
        <v/>
      </c>
      <c r="AQ455" s="73" t="str">
        <f>IF(OR(H455="",VLOOKUP(H$1,Services!$A$1:$B$19,2,0)="Exclude"),"",IF($D455=1,IF(OR(price_limit="",price_limit="No Limit"),IF(H455="Yes",1,2),IF(SUMIFS(WhatIf!$G:$G,WhatIf!$A:$A,H$1,WhatIf!$B:$B,H455)&lt;=price_limit,IF(H455="Yes",1,2),"")),""))</f>
        <v/>
      </c>
      <c r="AR455" s="73" t="str">
        <f>IF(OR(I455="",VLOOKUP(I$1,Services!$A$1:$B$19,2,0)="Exclude"),"",IF($D455=1,IF(OR(price_limit="",price_limit="No Limit"),IF(I455="Yes",1,2),IF(SUMIFS(WhatIf!$G:$G,WhatIf!$A:$A,I$1,WhatIf!$B:$B,I455)&lt;=price_limit,IF(I455="Yes",1,2),"")),""))</f>
        <v/>
      </c>
      <c r="AS455" s="73" t="str">
        <f>IF(OR(J455="",VLOOKUP(J$1,Services!$A$1:$B$19,2,0)="Exclude"),"",IF($D455=1,IF(OR(price_limit="",price_limit="No Limit"),IF(J455="Yes",1,2),IF(SUMIFS(WhatIf!$G:$G,WhatIf!$A:$A,J$1,WhatIf!$B:$B,J455)&lt;=price_limit,IF(J455="Yes",1,2),"")),""))</f>
        <v/>
      </c>
      <c r="AT455" s="73" t="str">
        <f>IF(OR(K455="",VLOOKUP(K$1,Services!$A$1:$B$19,2,0)="Exclude"),"",IF($D455=1,IF(OR(price_limit="",price_limit="No Limit"),IF(K455="Yes",1,2),IF(SUMIFS(WhatIf!$G:$G,WhatIf!$A:$A,K$1,WhatIf!$B:$B,K455)&lt;=price_limit,IF(K455="Yes",1,2),"")),""))</f>
        <v/>
      </c>
      <c r="AU455" s="73" t="str">
        <f>IF(OR(L455="",VLOOKUP(L$1,Services!$A$1:$B$19,2,0)="Exclude"),"",IF($D455=1,IF(OR(price_limit="",price_limit="No Limit"),IF(L455="Yes",1,2),IF(SUMIFS(WhatIf!$G:$G,WhatIf!$A:$A,L$1,WhatIf!$B:$B,L455)&lt;=price_limit,IF(L455="Yes",1,2),"")),""))</f>
        <v/>
      </c>
      <c r="AV455" s="73" t="str">
        <f>IF(OR(M455="",VLOOKUP(M$1,Services!$A$1:$B$19,2,0)="Exclude"),"",IF($D455=1,IF(OR(price_limit="",price_limit="No Limit"),IF(M455="Yes",1,2),IF(SUMIFS(WhatIf!$G:$G,WhatIf!$A:$A,M$1,WhatIf!$B:$B,M455)&lt;=price_limit,IF(M455="Yes",1,2),"")),""))</f>
        <v/>
      </c>
      <c r="AW455" s="73" t="str">
        <f>IF(OR(N455="",VLOOKUP(N$1,Services!$A$1:$B$19,2,0)="Exclude"),"",IF($D455=1,IF(OR(price_limit="",price_limit="No Limit"),IF(N455="Yes",1,2),IF(SUMIFS(WhatIf!$G:$G,WhatIf!$A:$A,N$1,WhatIf!$B:$B,N455)&lt;=price_limit,IF(N455="Yes",1,2),"")),""))</f>
        <v/>
      </c>
      <c r="AX455" s="73" t="str">
        <f>IF(OR(O455="",VLOOKUP(O$1,Services!$A$1:$B$19,2,0)="Exclude"),"",IF($D455=1,IF(OR(price_limit="",price_limit="No Limit"),IF(O455="Yes",1,2),IF(SUMIFS(WhatIf!$G:$G,WhatIf!$A:$A,O$1,WhatIf!$B:$B,O455)&lt;=price_limit,IF(O455="Yes",1,2),"")),""))</f>
        <v/>
      </c>
      <c r="AY455" s="73" t="str">
        <f>IF(OR(P455="",VLOOKUP(P$1,Services!$A$1:$B$19,2,0)="Exclude"),"",IF($D455=1,IF(OR(price_limit="",price_limit="No Limit"),IF(P455="Yes",1,2),IF(SUMIFS(WhatIf!$G:$G,WhatIf!$A:$A,P$1,WhatIf!$B:$B,P455)&lt;=price_limit,IF(P455="Yes",1,2),"")),""))</f>
        <v/>
      </c>
      <c r="AZ455" s="73" t="str">
        <f>IF(OR(Q455="",VLOOKUP(Q$1,Services!$A$1:$B$19,2,0)="Exclude"),"",IF($D455=1,IF(OR(price_limit="",price_limit="No Limit"),IF(Q455="Yes",1,2),IF(SUMIFS(WhatIf!$G:$G,WhatIf!$A:$A,Q$1,WhatIf!$B:$B,Q455)&lt;=price_limit,IF(Q455="Yes",1,2),"")),""))</f>
        <v/>
      </c>
      <c r="BA455" s="73" t="str">
        <f>IF(OR(R455="",VLOOKUP(R$1,Services!$A$1:$B$19,2,0)="Exclude"),"",IF($D455=1,IF(OR(price_limit="",price_limit="No Limit"),IF(R455="Yes",1,2),IF(SUMIFS(WhatIf!$G:$G,WhatIf!$A:$A,R$1,WhatIf!$B:$B,R455)&lt;=price_limit,IF(R455="Yes",1,2),"")),""))</f>
        <v/>
      </c>
      <c r="BB455" s="73" t="str">
        <f>IF(OR(S455="",VLOOKUP(S$1,Services!$A$1:$B$19,2,0)="Exclude"),"",IF($D455=1,IF(OR(price_limit="",price_limit="No Limit"),IF(S455="Yes",1,2),IF(SUMIFS(WhatIf!$G:$G,WhatIf!$A:$A,S$1,WhatIf!$B:$B,S455)&lt;=price_limit,IF(S455="Yes",1,2),"")),""))</f>
        <v/>
      </c>
      <c r="BC455" s="73" t="str">
        <f>IF(OR(T455="",VLOOKUP(T$1,Services!$A$1:$B$19,2,0)="Exclude"),"",IF($D455=1,IF(OR(price_limit="",price_limit="No Limit"),IF(T455="Yes",1,2),IF(SUMIFS(WhatIf!$G:$G,WhatIf!$A:$A,T$1,WhatIf!$B:$B,T455)&lt;=price_limit,IF(T455="Yes",1,2),"")),""))</f>
        <v/>
      </c>
      <c r="BD455" s="73" t="str">
        <f>IF(OR(U455="",VLOOKUP(U$1,Services!$A$1:$B$19,2,0)="Exclude"),"",IF($D455=1,IF(OR(price_limit="",price_limit="No Limit"),IF(U455="Yes",1,2),IF(SUMIFS(WhatIf!$G:$G,WhatIf!$A:$A,U$1,WhatIf!$B:$B,U455)&lt;=price_limit,IF(U455="Yes",1,2),"")),""))</f>
        <v/>
      </c>
      <c r="BE455" s="3">
        <f t="shared" si="32"/>
        <v>0</v>
      </c>
      <c r="BF455" s="3">
        <f t="shared" si="36"/>
        <v>0</v>
      </c>
      <c r="BG455" s="3">
        <f>IF(MID(highlight_pick,1,1)="#",IF(INDEX(Analysis!$C$7:$E$7,1,VALUE(MID(highlight_pick,2,1)))&lt;&gt;"",IF(INDEX($A455:$BI455,1,MATCH(INDEX(Analysis!$C$7:$E$7,1,VALUE(MID(highlight_pick,2,1))),$1:$1,0))="",0,IF(INDEX($A455:$BI455,1,MATCH(INDEX(Analysis!$C$7:$E$7,1,VALUE(MID(highlight_pick,2,1))),$1:$1,0))="Yes",1,IF(ISNUMBER(SEARCH(INDEX($A455:$BI455,1,MATCH(INDEX(Analysis!$C$7:$E$7,1,VALUE(MID(highlight_pick,2,1))),$1:$1,0)),INDEX(Analysis!$C$9:$E$9,1,VALUE(MID(highlight_pick,2,1))))),2,0))),0),0)</f>
        <v>0</v>
      </c>
      <c r="BH455" s="3">
        <f>IF(MID(highlight_pick,1,1)="#",IF(INDEX(Analysis!$C$10:$E$10,1,VALUE(MID(highlight_pick,2,1)))&lt;&gt;"",IF(INDEX($A455:$BI455,1,MATCH(INDEX(Analysis!$C$10:$E$10,1,VALUE(MID(highlight_pick,2,1))),$1:$1,0))="",0,IF(INDEX($A455:$BI455,1,MATCH(INDEX(Analysis!$C$10:$E$10,1,VALUE(MID(highlight_pick,2,1))),$1:$1,0))="Yes",1,IF(ISNUMBER(SEARCH(INDEX($A455:$BI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row>
    <row r="456" spans="1:61" ht="24.9" x14ac:dyDescent="0.3">
      <c r="A456" s="19" t="s">
        <v>392</v>
      </c>
      <c r="B456" s="4" t="s">
        <v>247</v>
      </c>
      <c r="C456" s="4" t="s">
        <v>480</v>
      </c>
      <c r="D456" s="3" t="str">
        <f t="shared" ca="1" si="30"/>
        <v/>
      </c>
      <c r="I456" s="5" t="s">
        <v>1</v>
      </c>
      <c r="O456" s="5" t="s">
        <v>1</v>
      </c>
      <c r="Q456" s="5" t="s">
        <v>215</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31"/>
        <v/>
      </c>
      <c r="AN456" s="73" t="str">
        <f>IF(OR(E456="",VLOOKUP(E$1,Services!$A$1:$B$19,2,0)="Exclude"),"",IF($D456=1,IF(OR(price_limit="",price_limit="No Limit"),IF(E456="Yes",1,2),IF(SUMIFS(WhatIf!$G:$G,WhatIf!$A:$A,E$1,WhatIf!$B:$B,E456)&lt;=price_limit,IF(E456="Yes",1,2),"")),""))</f>
        <v/>
      </c>
      <c r="AO456" s="73" t="str">
        <f>IF(OR(F456="",VLOOKUP(F$1,Services!$A$1:$B$19,2,0)="Exclude"),"",IF($D456=1,IF(OR(price_limit="",price_limit="No Limit"),IF(F456="Yes",1,2),IF(SUMIFS(WhatIf!$G:$G,WhatIf!$A:$A,F$1,WhatIf!$B:$B,F456)&lt;=price_limit,IF(F456="Yes",1,2),"")),""))</f>
        <v/>
      </c>
      <c r="AP456" s="73" t="str">
        <f>IF(OR(G456="",VLOOKUP(G$1,Services!$A$1:$B$19,2,0)="Exclude"),"",IF($D456=1,IF(OR(price_limit="",price_limit="No Limit"),IF(G456="Yes",1,2),IF(SUMIFS(WhatIf!$G:$G,WhatIf!$A:$A,G$1,WhatIf!$B:$B,G456)&lt;=price_limit,IF(G456="Yes",1,2),"")),""))</f>
        <v/>
      </c>
      <c r="AQ456" s="73" t="str">
        <f>IF(OR(H456="",VLOOKUP(H$1,Services!$A$1:$B$19,2,0)="Exclude"),"",IF($D456=1,IF(OR(price_limit="",price_limit="No Limit"),IF(H456="Yes",1,2),IF(SUMIFS(WhatIf!$G:$G,WhatIf!$A:$A,H$1,WhatIf!$B:$B,H456)&lt;=price_limit,IF(H456="Yes",1,2),"")),""))</f>
        <v/>
      </c>
      <c r="AR456" s="73" t="str">
        <f ca="1">IF(OR(I456="",VLOOKUP(I$1,Services!$A$1:$B$19,2,0)="Exclude"),"",IF($D456=1,IF(OR(price_limit="",price_limit="No Limit"),IF(I456="Yes",1,2),IF(SUMIFS(WhatIf!$G:$G,WhatIf!$A:$A,I$1,WhatIf!$B:$B,I456)&lt;=price_limit,IF(I456="Yes",1,2),"")),""))</f>
        <v/>
      </c>
      <c r="AS456" s="73" t="str">
        <f>IF(OR(J456="",VLOOKUP(J$1,Services!$A$1:$B$19,2,0)="Exclude"),"",IF($D456=1,IF(OR(price_limit="",price_limit="No Limit"),IF(J456="Yes",1,2),IF(SUMIFS(WhatIf!$G:$G,WhatIf!$A:$A,J$1,WhatIf!$B:$B,J456)&lt;=price_limit,IF(J456="Yes",1,2),"")),""))</f>
        <v/>
      </c>
      <c r="AT456" s="73" t="str">
        <f>IF(OR(K456="",VLOOKUP(K$1,Services!$A$1:$B$19,2,0)="Exclude"),"",IF($D456=1,IF(OR(price_limit="",price_limit="No Limit"),IF(K456="Yes",1,2),IF(SUMIFS(WhatIf!$G:$G,WhatIf!$A:$A,K$1,WhatIf!$B:$B,K456)&lt;=price_limit,IF(K456="Yes",1,2),"")),""))</f>
        <v/>
      </c>
      <c r="AU456" s="73" t="str">
        <f>IF(OR(L456="",VLOOKUP(L$1,Services!$A$1:$B$19,2,0)="Exclude"),"",IF($D456=1,IF(OR(price_limit="",price_limit="No Limit"),IF(L456="Yes",1,2),IF(SUMIFS(WhatIf!$G:$G,WhatIf!$A:$A,L$1,WhatIf!$B:$B,L456)&lt;=price_limit,IF(L456="Yes",1,2),"")),""))</f>
        <v/>
      </c>
      <c r="AV456" s="73" t="str">
        <f>IF(OR(M456="",VLOOKUP(M$1,Services!$A$1:$B$19,2,0)="Exclude"),"",IF($D456=1,IF(OR(price_limit="",price_limit="No Limit"),IF(M456="Yes",1,2),IF(SUMIFS(WhatIf!$G:$G,WhatIf!$A:$A,M$1,WhatIf!$B:$B,M456)&lt;=price_limit,IF(M456="Yes",1,2),"")),""))</f>
        <v/>
      </c>
      <c r="AW456" s="73" t="str">
        <f>IF(OR(N456="",VLOOKUP(N$1,Services!$A$1:$B$19,2,0)="Exclude"),"",IF($D456=1,IF(OR(price_limit="",price_limit="No Limit"),IF(N456="Yes",1,2),IF(SUMIFS(WhatIf!$G:$G,WhatIf!$A:$A,N$1,WhatIf!$B:$B,N456)&lt;=price_limit,IF(N456="Yes",1,2),"")),""))</f>
        <v/>
      </c>
      <c r="AX456" s="73" t="str">
        <f ca="1">IF(OR(O456="",VLOOKUP(O$1,Services!$A$1:$B$19,2,0)="Exclude"),"",IF($D456=1,IF(OR(price_limit="",price_limit="No Limit"),IF(O456="Yes",1,2),IF(SUMIFS(WhatIf!$G:$G,WhatIf!$A:$A,O$1,WhatIf!$B:$B,O456)&lt;=price_limit,IF(O456="Yes",1,2),"")),""))</f>
        <v/>
      </c>
      <c r="AY456" s="73" t="str">
        <f>IF(OR(P456="",VLOOKUP(P$1,Services!$A$1:$B$19,2,0)="Exclude"),"",IF($D456=1,IF(OR(price_limit="",price_limit="No Limit"),IF(P456="Yes",1,2),IF(SUMIFS(WhatIf!$G:$G,WhatIf!$A:$A,P$1,WhatIf!$B:$B,P456)&lt;=price_limit,IF(P456="Yes",1,2),"")),""))</f>
        <v/>
      </c>
      <c r="AZ456" s="73" t="str">
        <f ca="1">IF(OR(Q456="",VLOOKUP(Q$1,Services!$A$1:$B$19,2,0)="Exclude"),"",IF($D456=1,IF(OR(price_limit="",price_limit="No Limit"),IF(Q456="Yes",1,2),IF(SUMIFS(WhatIf!$G:$G,WhatIf!$A:$A,Q$1,WhatIf!$B:$B,Q456)&lt;=price_limit,IF(Q456="Yes",1,2),"")),""))</f>
        <v/>
      </c>
      <c r="BA456" s="73" t="str">
        <f>IF(OR(R456="",VLOOKUP(R$1,Services!$A$1:$B$19,2,0)="Exclude"),"",IF($D456=1,IF(OR(price_limit="",price_limit="No Limit"),IF(R456="Yes",1,2),IF(SUMIFS(WhatIf!$G:$G,WhatIf!$A:$A,R$1,WhatIf!$B:$B,R456)&lt;=price_limit,IF(R456="Yes",1,2),"")),""))</f>
        <v/>
      </c>
      <c r="BB456" s="73" t="str">
        <f>IF(OR(S456="",VLOOKUP(S$1,Services!$A$1:$B$19,2,0)="Exclude"),"",IF($D456=1,IF(OR(price_limit="",price_limit="No Limit"),IF(S456="Yes",1,2),IF(SUMIFS(WhatIf!$G:$G,WhatIf!$A:$A,S$1,WhatIf!$B:$B,S456)&lt;=price_limit,IF(S456="Yes",1,2),"")),""))</f>
        <v/>
      </c>
      <c r="BC456" s="73" t="str">
        <f>IF(OR(T456="",VLOOKUP(T$1,Services!$A$1:$B$19,2,0)="Exclude"),"",IF($D456=1,IF(OR(price_limit="",price_limit="No Limit"),IF(T456="Yes",1,2),IF(SUMIFS(WhatIf!$G:$G,WhatIf!$A:$A,T$1,WhatIf!$B:$B,T456)&lt;=price_limit,IF(T456="Yes",1,2),"")),""))</f>
        <v/>
      </c>
      <c r="BD456" s="73" t="str">
        <f>IF(OR(U456="",VLOOKUP(U$1,Services!$A$1:$B$19,2,0)="Exclude"),"",IF($D456=1,IF(OR(price_limit="",price_limit="No Limit"),IF(U456="Yes",1,2),IF(SUMIFS(WhatIf!$G:$G,WhatIf!$A:$A,U$1,WhatIf!$B:$B,U456)&lt;=price_limit,IF(U456="Yes",1,2),"")),""))</f>
        <v/>
      </c>
      <c r="BE456" s="3">
        <f t="shared" si="32"/>
        <v>0</v>
      </c>
      <c r="BF456" s="3">
        <f t="shared" si="36"/>
        <v>0</v>
      </c>
      <c r="BG456" s="3">
        <f>IF(MID(highlight_pick,1,1)="#",IF(INDEX(Analysis!$C$7:$E$7,1,VALUE(MID(highlight_pick,2,1)))&lt;&gt;"",IF(INDEX($A456:$BI456,1,MATCH(INDEX(Analysis!$C$7:$E$7,1,VALUE(MID(highlight_pick,2,1))),$1:$1,0))="",0,IF(INDEX($A456:$BI456,1,MATCH(INDEX(Analysis!$C$7:$E$7,1,VALUE(MID(highlight_pick,2,1))),$1:$1,0))="Yes",1,IF(ISNUMBER(SEARCH(INDEX($A456:$BI456,1,MATCH(INDEX(Analysis!$C$7:$E$7,1,VALUE(MID(highlight_pick,2,1))),$1:$1,0)),INDEX(Analysis!$C$9:$E$9,1,VALUE(MID(highlight_pick,2,1))))),2,0))),0),0)</f>
        <v>0</v>
      </c>
      <c r="BH456" s="3">
        <f>IF(MID(highlight_pick,1,1)="#",IF(INDEX(Analysis!$C$10:$E$10,1,VALUE(MID(highlight_pick,2,1)))&lt;&gt;"",IF(INDEX($A456:$BI456,1,MATCH(INDEX(Analysis!$C$10:$E$10,1,VALUE(MID(highlight_pick,2,1))),$1:$1,0))="",0,IF(INDEX($A456:$BI456,1,MATCH(INDEX(Analysis!$C$10:$E$10,1,VALUE(MID(highlight_pick,2,1))),$1:$1,0))="Yes",1,IF(ISNUMBER(SEARCH(INDEX($A456:$BI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row>
    <row r="457" spans="1:61" x14ac:dyDescent="0.3">
      <c r="A457" s="19" t="s">
        <v>164</v>
      </c>
      <c r="B457" s="4" t="s">
        <v>247</v>
      </c>
      <c r="C457" s="4" t="s">
        <v>291</v>
      </c>
      <c r="D457" s="3" t="str">
        <f t="shared" ca="1" si="30"/>
        <v/>
      </c>
      <c r="O457" s="5" t="s">
        <v>1</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31"/>
        <v/>
      </c>
      <c r="AN457" s="73" t="str">
        <f>IF(OR(E457="",VLOOKUP(E$1,Services!$A$1:$B$19,2,0)="Exclude"),"",IF($D457=1,IF(OR(price_limit="",price_limit="No Limit"),IF(E457="Yes",1,2),IF(SUMIFS(WhatIf!$G:$G,WhatIf!$A:$A,E$1,WhatIf!$B:$B,E457)&lt;=price_limit,IF(E457="Yes",1,2),"")),""))</f>
        <v/>
      </c>
      <c r="AO457" s="73" t="str">
        <f>IF(OR(F457="",VLOOKUP(F$1,Services!$A$1:$B$19,2,0)="Exclude"),"",IF($D457=1,IF(OR(price_limit="",price_limit="No Limit"),IF(F457="Yes",1,2),IF(SUMIFS(WhatIf!$G:$G,WhatIf!$A:$A,F$1,WhatIf!$B:$B,F457)&lt;=price_limit,IF(F457="Yes",1,2),"")),""))</f>
        <v/>
      </c>
      <c r="AP457" s="73" t="str">
        <f>IF(OR(G457="",VLOOKUP(G$1,Services!$A$1:$B$19,2,0)="Exclude"),"",IF($D457=1,IF(OR(price_limit="",price_limit="No Limit"),IF(G457="Yes",1,2),IF(SUMIFS(WhatIf!$G:$G,WhatIf!$A:$A,G$1,WhatIf!$B:$B,G457)&lt;=price_limit,IF(G457="Yes",1,2),"")),""))</f>
        <v/>
      </c>
      <c r="AQ457" s="73" t="str">
        <f>IF(OR(H457="",VLOOKUP(H$1,Services!$A$1:$B$19,2,0)="Exclude"),"",IF($D457=1,IF(OR(price_limit="",price_limit="No Limit"),IF(H457="Yes",1,2),IF(SUMIFS(WhatIf!$G:$G,WhatIf!$A:$A,H$1,WhatIf!$B:$B,H457)&lt;=price_limit,IF(H457="Yes",1,2),"")),""))</f>
        <v/>
      </c>
      <c r="AR457" s="73" t="str">
        <f>IF(OR(I457="",VLOOKUP(I$1,Services!$A$1:$B$19,2,0)="Exclude"),"",IF($D457=1,IF(OR(price_limit="",price_limit="No Limit"),IF(I457="Yes",1,2),IF(SUMIFS(WhatIf!$G:$G,WhatIf!$A:$A,I$1,WhatIf!$B:$B,I457)&lt;=price_limit,IF(I457="Yes",1,2),"")),""))</f>
        <v/>
      </c>
      <c r="AS457" s="73" t="str">
        <f>IF(OR(J457="",VLOOKUP(J$1,Services!$A$1:$B$19,2,0)="Exclude"),"",IF($D457=1,IF(OR(price_limit="",price_limit="No Limit"),IF(J457="Yes",1,2),IF(SUMIFS(WhatIf!$G:$G,WhatIf!$A:$A,J$1,WhatIf!$B:$B,J457)&lt;=price_limit,IF(J457="Yes",1,2),"")),""))</f>
        <v/>
      </c>
      <c r="AT457" s="73" t="str">
        <f>IF(OR(K457="",VLOOKUP(K$1,Services!$A$1:$B$19,2,0)="Exclude"),"",IF($D457=1,IF(OR(price_limit="",price_limit="No Limit"),IF(K457="Yes",1,2),IF(SUMIFS(WhatIf!$G:$G,WhatIf!$A:$A,K$1,WhatIf!$B:$B,K457)&lt;=price_limit,IF(K457="Yes",1,2),"")),""))</f>
        <v/>
      </c>
      <c r="AU457" s="73" t="str">
        <f>IF(OR(L457="",VLOOKUP(L$1,Services!$A$1:$B$19,2,0)="Exclude"),"",IF($D457=1,IF(OR(price_limit="",price_limit="No Limit"),IF(L457="Yes",1,2),IF(SUMIFS(WhatIf!$G:$G,WhatIf!$A:$A,L$1,WhatIf!$B:$B,L457)&lt;=price_limit,IF(L457="Yes",1,2),"")),""))</f>
        <v/>
      </c>
      <c r="AV457" s="73" t="str">
        <f>IF(OR(M457="",VLOOKUP(M$1,Services!$A$1:$B$19,2,0)="Exclude"),"",IF($D457=1,IF(OR(price_limit="",price_limit="No Limit"),IF(M457="Yes",1,2),IF(SUMIFS(WhatIf!$G:$G,WhatIf!$A:$A,M$1,WhatIf!$B:$B,M457)&lt;=price_limit,IF(M457="Yes",1,2),"")),""))</f>
        <v/>
      </c>
      <c r="AW457" s="73" t="str">
        <f>IF(OR(N457="",VLOOKUP(N$1,Services!$A$1:$B$19,2,0)="Exclude"),"",IF($D457=1,IF(OR(price_limit="",price_limit="No Limit"),IF(N457="Yes",1,2),IF(SUMIFS(WhatIf!$G:$G,WhatIf!$A:$A,N$1,WhatIf!$B:$B,N457)&lt;=price_limit,IF(N457="Yes",1,2),"")),""))</f>
        <v/>
      </c>
      <c r="AX457" s="73" t="str">
        <f ca="1">IF(OR(O457="",VLOOKUP(O$1,Services!$A$1:$B$19,2,0)="Exclude"),"",IF($D457=1,IF(OR(price_limit="",price_limit="No Limit"),IF(O457="Yes",1,2),IF(SUMIFS(WhatIf!$G:$G,WhatIf!$A:$A,O$1,WhatIf!$B:$B,O457)&lt;=price_limit,IF(O457="Yes",1,2),"")),""))</f>
        <v/>
      </c>
      <c r="AY457" s="73" t="str">
        <f>IF(OR(P457="",VLOOKUP(P$1,Services!$A$1:$B$19,2,0)="Exclude"),"",IF($D457=1,IF(OR(price_limit="",price_limit="No Limit"),IF(P457="Yes",1,2),IF(SUMIFS(WhatIf!$G:$G,WhatIf!$A:$A,P$1,WhatIf!$B:$B,P457)&lt;=price_limit,IF(P457="Yes",1,2),"")),""))</f>
        <v/>
      </c>
      <c r="AZ457" s="73" t="str">
        <f>IF(OR(Q457="",VLOOKUP(Q$1,Services!$A$1:$B$19,2,0)="Exclude"),"",IF($D457=1,IF(OR(price_limit="",price_limit="No Limit"),IF(Q457="Yes",1,2),IF(SUMIFS(WhatIf!$G:$G,WhatIf!$A:$A,Q$1,WhatIf!$B:$B,Q457)&lt;=price_limit,IF(Q457="Yes",1,2),"")),""))</f>
        <v/>
      </c>
      <c r="BA457" s="73" t="str">
        <f>IF(OR(R457="",VLOOKUP(R$1,Services!$A$1:$B$19,2,0)="Exclude"),"",IF($D457=1,IF(OR(price_limit="",price_limit="No Limit"),IF(R457="Yes",1,2),IF(SUMIFS(WhatIf!$G:$G,WhatIf!$A:$A,R$1,WhatIf!$B:$B,R457)&lt;=price_limit,IF(R457="Yes",1,2),"")),""))</f>
        <v/>
      </c>
      <c r="BB457" s="73" t="str">
        <f>IF(OR(S457="",VLOOKUP(S$1,Services!$A$1:$B$19,2,0)="Exclude"),"",IF($D457=1,IF(OR(price_limit="",price_limit="No Limit"),IF(S457="Yes",1,2),IF(SUMIFS(WhatIf!$G:$G,WhatIf!$A:$A,S$1,WhatIf!$B:$B,S457)&lt;=price_limit,IF(S457="Yes",1,2),"")),""))</f>
        <v/>
      </c>
      <c r="BC457" s="73" t="str">
        <f>IF(OR(T457="",VLOOKUP(T$1,Services!$A$1:$B$19,2,0)="Exclude"),"",IF($D457=1,IF(OR(price_limit="",price_limit="No Limit"),IF(T457="Yes",1,2),IF(SUMIFS(WhatIf!$G:$G,WhatIf!$A:$A,T$1,WhatIf!$B:$B,T457)&lt;=price_limit,IF(T457="Yes",1,2),"")),""))</f>
        <v/>
      </c>
      <c r="BD457" s="73" t="str">
        <f>IF(OR(U457="",VLOOKUP(U$1,Services!$A$1:$B$19,2,0)="Exclude"),"",IF($D457=1,IF(OR(price_limit="",price_limit="No Limit"),IF(U457="Yes",1,2),IF(SUMIFS(WhatIf!$G:$G,WhatIf!$A:$A,U$1,WhatIf!$B:$B,U457)&lt;=price_limit,IF(U457="Yes",1,2),"")),""))</f>
        <v/>
      </c>
      <c r="BE457" s="3">
        <f t="shared" si="32"/>
        <v>0</v>
      </c>
      <c r="BF457" s="3">
        <f t="shared" si="36"/>
        <v>0</v>
      </c>
      <c r="BG457" s="3">
        <f>IF(MID(highlight_pick,1,1)="#",IF(INDEX(Analysis!$C$7:$E$7,1,VALUE(MID(highlight_pick,2,1)))&lt;&gt;"",IF(INDEX($A457:$BI457,1,MATCH(INDEX(Analysis!$C$7:$E$7,1,VALUE(MID(highlight_pick,2,1))),$1:$1,0))="",0,IF(INDEX($A457:$BI457,1,MATCH(INDEX(Analysis!$C$7:$E$7,1,VALUE(MID(highlight_pick,2,1))),$1:$1,0))="Yes",1,IF(ISNUMBER(SEARCH(INDEX($A457:$BI457,1,MATCH(INDEX(Analysis!$C$7:$E$7,1,VALUE(MID(highlight_pick,2,1))),$1:$1,0)),INDEX(Analysis!$C$9:$E$9,1,VALUE(MID(highlight_pick,2,1))))),2,0))),0),0)</f>
        <v>0</v>
      </c>
      <c r="BH457" s="3">
        <f>IF(MID(highlight_pick,1,1)="#",IF(INDEX(Analysis!$C$10:$E$10,1,VALUE(MID(highlight_pick,2,1)))&lt;&gt;"",IF(INDEX($A457:$BI457,1,MATCH(INDEX(Analysis!$C$10:$E$10,1,VALUE(MID(highlight_pick,2,1))),$1:$1,0))="",0,IF(INDEX($A457:$BI457,1,MATCH(INDEX(Analysis!$C$10:$E$10,1,VALUE(MID(highlight_pick,2,1))),$1:$1,0))="Yes",1,IF(ISNUMBER(SEARCH(INDEX($A457:$BI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row>
    <row r="458" spans="1:61" ht="24.9" x14ac:dyDescent="0.3">
      <c r="A458" s="19" t="s">
        <v>393</v>
      </c>
      <c r="B458" s="4" t="s">
        <v>247</v>
      </c>
      <c r="C458" s="4" t="s">
        <v>205</v>
      </c>
      <c r="D458" s="3" t="str">
        <f t="shared" ca="1" si="30"/>
        <v/>
      </c>
      <c r="F458" s="5" t="s">
        <v>532</v>
      </c>
      <c r="G458" s="5" t="s">
        <v>532</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31"/>
        <v/>
      </c>
      <c r="AN458" s="73" t="str">
        <f>IF(OR(E458="",VLOOKUP(E$1,Services!$A$1:$B$19,2,0)="Exclude"),"",IF($D458=1,IF(OR(price_limit="",price_limit="No Limit"),IF(E458="Yes",1,2),IF(SUMIFS(WhatIf!$G:$G,WhatIf!$A:$A,E$1,WhatIf!$B:$B,E458)&lt;=price_limit,IF(E458="Yes",1,2),"")),""))</f>
        <v/>
      </c>
      <c r="AO458" s="73" t="str">
        <f ca="1">IF(OR(F458="",VLOOKUP(F$1,Services!$A$1:$B$19,2,0)="Exclude"),"",IF($D458=1,IF(OR(price_limit="",price_limit="No Limit"),IF(F458="Yes",1,2),IF(SUMIFS(WhatIf!$G:$G,WhatIf!$A:$A,F$1,WhatIf!$B:$B,F458)&lt;=price_limit,IF(F458="Yes",1,2),"")),""))</f>
        <v/>
      </c>
      <c r="AP458" s="73" t="str">
        <f ca="1">IF(OR(G458="",VLOOKUP(G$1,Services!$A$1:$B$19,2,0)="Exclude"),"",IF($D458=1,IF(OR(price_limit="",price_limit="No Limit"),IF(G458="Yes",1,2),IF(SUMIFS(WhatIf!$G:$G,WhatIf!$A:$A,G$1,WhatIf!$B:$B,G458)&lt;=price_limit,IF(G458="Yes",1,2),"")),""))</f>
        <v/>
      </c>
      <c r="AQ458" s="73" t="str">
        <f>IF(OR(H458="",VLOOKUP(H$1,Services!$A$1:$B$19,2,0)="Exclude"),"",IF($D458=1,IF(OR(price_limit="",price_limit="No Limit"),IF(H458="Yes",1,2),IF(SUMIFS(WhatIf!$G:$G,WhatIf!$A:$A,H$1,WhatIf!$B:$B,H458)&lt;=price_limit,IF(H458="Yes",1,2),"")),""))</f>
        <v/>
      </c>
      <c r="AR458" s="73" t="str">
        <f>IF(OR(I458="",VLOOKUP(I$1,Services!$A$1:$B$19,2,0)="Exclude"),"",IF($D458=1,IF(OR(price_limit="",price_limit="No Limit"),IF(I458="Yes",1,2),IF(SUMIFS(WhatIf!$G:$G,WhatIf!$A:$A,I$1,WhatIf!$B:$B,I458)&lt;=price_limit,IF(I458="Yes",1,2),"")),""))</f>
        <v/>
      </c>
      <c r="AS458" s="73" t="str">
        <f>IF(OR(J458="",VLOOKUP(J$1,Services!$A$1:$B$19,2,0)="Exclude"),"",IF($D458=1,IF(OR(price_limit="",price_limit="No Limit"),IF(J458="Yes",1,2),IF(SUMIFS(WhatIf!$G:$G,WhatIf!$A:$A,J$1,WhatIf!$B:$B,J458)&lt;=price_limit,IF(J458="Yes",1,2),"")),""))</f>
        <v/>
      </c>
      <c r="AT458" s="73" t="str">
        <f>IF(OR(K458="",VLOOKUP(K$1,Services!$A$1:$B$19,2,0)="Exclude"),"",IF($D458=1,IF(OR(price_limit="",price_limit="No Limit"),IF(K458="Yes",1,2),IF(SUMIFS(WhatIf!$G:$G,WhatIf!$A:$A,K$1,WhatIf!$B:$B,K458)&lt;=price_limit,IF(K458="Yes",1,2),"")),""))</f>
        <v/>
      </c>
      <c r="AU458" s="73" t="str">
        <f>IF(OR(L458="",VLOOKUP(L$1,Services!$A$1:$B$19,2,0)="Exclude"),"",IF($D458=1,IF(OR(price_limit="",price_limit="No Limit"),IF(L458="Yes",1,2),IF(SUMIFS(WhatIf!$G:$G,WhatIf!$A:$A,L$1,WhatIf!$B:$B,L458)&lt;=price_limit,IF(L458="Yes",1,2),"")),""))</f>
        <v/>
      </c>
      <c r="AV458" s="73" t="str">
        <f>IF(OR(M458="",VLOOKUP(M$1,Services!$A$1:$B$19,2,0)="Exclude"),"",IF($D458=1,IF(OR(price_limit="",price_limit="No Limit"),IF(M458="Yes",1,2),IF(SUMIFS(WhatIf!$G:$G,WhatIf!$A:$A,M$1,WhatIf!$B:$B,M458)&lt;=price_limit,IF(M458="Yes",1,2),"")),""))</f>
        <v/>
      </c>
      <c r="AW458" s="73" t="str">
        <f>IF(OR(N458="",VLOOKUP(N$1,Services!$A$1:$B$19,2,0)="Exclude"),"",IF($D458=1,IF(OR(price_limit="",price_limit="No Limit"),IF(N458="Yes",1,2),IF(SUMIFS(WhatIf!$G:$G,WhatIf!$A:$A,N$1,WhatIf!$B:$B,N458)&lt;=price_limit,IF(N458="Yes",1,2),"")),""))</f>
        <v/>
      </c>
      <c r="AX458" s="73" t="str">
        <f>IF(OR(O458="",VLOOKUP(O$1,Services!$A$1:$B$19,2,0)="Exclude"),"",IF($D458=1,IF(OR(price_limit="",price_limit="No Limit"),IF(O458="Yes",1,2),IF(SUMIFS(WhatIf!$G:$G,WhatIf!$A:$A,O$1,WhatIf!$B:$B,O458)&lt;=price_limit,IF(O458="Yes",1,2),"")),""))</f>
        <v/>
      </c>
      <c r="AY458" s="73" t="str">
        <f>IF(OR(P458="",VLOOKUP(P$1,Services!$A$1:$B$19,2,0)="Exclude"),"",IF($D458=1,IF(OR(price_limit="",price_limit="No Limit"),IF(P458="Yes",1,2),IF(SUMIFS(WhatIf!$G:$G,WhatIf!$A:$A,P$1,WhatIf!$B:$B,P458)&lt;=price_limit,IF(P458="Yes",1,2),"")),""))</f>
        <v/>
      </c>
      <c r="AZ458" s="73" t="str">
        <f>IF(OR(Q458="",VLOOKUP(Q$1,Services!$A$1:$B$19,2,0)="Exclude"),"",IF($D458=1,IF(OR(price_limit="",price_limit="No Limit"),IF(Q458="Yes",1,2),IF(SUMIFS(WhatIf!$G:$G,WhatIf!$A:$A,Q$1,WhatIf!$B:$B,Q458)&lt;=price_limit,IF(Q458="Yes",1,2),"")),""))</f>
        <v/>
      </c>
      <c r="BA458" s="73" t="str">
        <f>IF(OR(R458="",VLOOKUP(R$1,Services!$A$1:$B$19,2,0)="Exclude"),"",IF($D458=1,IF(OR(price_limit="",price_limit="No Limit"),IF(R458="Yes",1,2),IF(SUMIFS(WhatIf!$G:$G,WhatIf!$A:$A,R$1,WhatIf!$B:$B,R458)&lt;=price_limit,IF(R458="Yes",1,2),"")),""))</f>
        <v/>
      </c>
      <c r="BB458" s="73" t="str">
        <f>IF(OR(S458="",VLOOKUP(S$1,Services!$A$1:$B$19,2,0)="Exclude"),"",IF($D458=1,IF(OR(price_limit="",price_limit="No Limit"),IF(S458="Yes",1,2),IF(SUMIFS(WhatIf!$G:$G,WhatIf!$A:$A,S$1,WhatIf!$B:$B,S458)&lt;=price_limit,IF(S458="Yes",1,2),"")),""))</f>
        <v/>
      </c>
      <c r="BC458" s="73" t="str">
        <f>IF(OR(T458="",VLOOKUP(T$1,Services!$A$1:$B$19,2,0)="Exclude"),"",IF($D458=1,IF(OR(price_limit="",price_limit="No Limit"),IF(T458="Yes",1,2),IF(SUMIFS(WhatIf!$G:$G,WhatIf!$A:$A,T$1,WhatIf!$B:$B,T458)&lt;=price_limit,IF(T458="Yes",1,2),"")),""))</f>
        <v/>
      </c>
      <c r="BD458" s="73" t="str">
        <f>IF(OR(U458="",VLOOKUP(U$1,Services!$A$1:$B$19,2,0)="Exclude"),"",IF($D458=1,IF(OR(price_limit="",price_limit="No Limit"),IF(U458="Yes",1,2),IF(SUMIFS(WhatIf!$G:$G,WhatIf!$A:$A,U$1,WhatIf!$B:$B,U458)&lt;=price_limit,IF(U458="Yes",1,2),"")),""))</f>
        <v/>
      </c>
      <c r="BE458" s="3">
        <f t="shared" si="32"/>
        <v>0</v>
      </c>
      <c r="BF458" s="3">
        <f t="shared" si="36"/>
        <v>0</v>
      </c>
      <c r="BG458" s="3">
        <f>IF(MID(highlight_pick,1,1)="#",IF(INDEX(Analysis!$C$7:$E$7,1,VALUE(MID(highlight_pick,2,1)))&lt;&gt;"",IF(INDEX($A458:$BI458,1,MATCH(INDEX(Analysis!$C$7:$E$7,1,VALUE(MID(highlight_pick,2,1))),$1:$1,0))="",0,IF(INDEX($A458:$BI458,1,MATCH(INDEX(Analysis!$C$7:$E$7,1,VALUE(MID(highlight_pick,2,1))),$1:$1,0))="Yes",1,IF(ISNUMBER(SEARCH(INDEX($A458:$BI458,1,MATCH(INDEX(Analysis!$C$7:$E$7,1,VALUE(MID(highlight_pick,2,1))),$1:$1,0)),INDEX(Analysis!$C$9:$E$9,1,VALUE(MID(highlight_pick,2,1))))),2,0))),0),0)</f>
        <v>0</v>
      </c>
      <c r="BH458" s="3">
        <f>IF(MID(highlight_pick,1,1)="#",IF(INDEX(Analysis!$C$10:$E$10,1,VALUE(MID(highlight_pick,2,1)))&lt;&gt;"",IF(INDEX($A458:$BI458,1,MATCH(INDEX(Analysis!$C$10:$E$10,1,VALUE(MID(highlight_pick,2,1))),$1:$1,0))="",0,IF(INDEX($A458:$BI458,1,MATCH(INDEX(Analysis!$C$10:$E$10,1,VALUE(MID(highlight_pick,2,1))),$1:$1,0))="Yes",1,IF(ISNUMBER(SEARCH(INDEX($A458:$BI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row>
    <row r="459" spans="1:61" x14ac:dyDescent="0.3">
      <c r="A459" s="19" t="s">
        <v>615</v>
      </c>
      <c r="C459" s="4" t="s">
        <v>482</v>
      </c>
      <c r="D459" s="3" t="str">
        <f t="shared" ca="1" si="30"/>
        <v/>
      </c>
      <c r="F459" s="5" t="s">
        <v>556</v>
      </c>
      <c r="G459" s="5" t="s">
        <v>556</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31"/>
        <v/>
      </c>
      <c r="AN459" s="73" t="str">
        <f>IF(OR(E459="",VLOOKUP(E$1,Services!$A$1:$B$19,2,0)="Exclude"),"",IF($D459=1,IF(OR(price_limit="",price_limit="No Limit"),IF(E459="Yes",1,2),IF(SUMIFS(WhatIf!$G:$G,WhatIf!$A:$A,E$1,WhatIf!$B:$B,E459)&lt;=price_limit,IF(E459="Yes",1,2),"")),""))</f>
        <v/>
      </c>
      <c r="AO459" s="73" t="str">
        <f ca="1">IF(OR(F459="",VLOOKUP(F$1,Services!$A$1:$B$19,2,0)="Exclude"),"",IF($D459=1,IF(OR(price_limit="",price_limit="No Limit"),IF(F459="Yes",1,2),IF(SUMIFS(WhatIf!$G:$G,WhatIf!$A:$A,F$1,WhatIf!$B:$B,F459)&lt;=price_limit,IF(F459="Yes",1,2),"")),""))</f>
        <v/>
      </c>
      <c r="AP459" s="73" t="str">
        <f ca="1">IF(OR(G459="",VLOOKUP(G$1,Services!$A$1:$B$19,2,0)="Exclude"),"",IF($D459=1,IF(OR(price_limit="",price_limit="No Limit"),IF(G459="Yes",1,2),IF(SUMIFS(WhatIf!$G:$G,WhatIf!$A:$A,G$1,WhatIf!$B:$B,G459)&lt;=price_limit,IF(G459="Yes",1,2),"")),""))</f>
        <v/>
      </c>
      <c r="AQ459" s="73" t="str">
        <f>IF(OR(H459="",VLOOKUP(H$1,Services!$A$1:$B$19,2,0)="Exclude"),"",IF($D459=1,IF(OR(price_limit="",price_limit="No Limit"),IF(H459="Yes",1,2),IF(SUMIFS(WhatIf!$G:$G,WhatIf!$A:$A,H$1,WhatIf!$B:$B,H459)&lt;=price_limit,IF(H459="Yes",1,2),"")),""))</f>
        <v/>
      </c>
      <c r="AR459" s="73" t="str">
        <f>IF(OR(I459="",VLOOKUP(I$1,Services!$A$1:$B$19,2,0)="Exclude"),"",IF($D459=1,IF(OR(price_limit="",price_limit="No Limit"),IF(I459="Yes",1,2),IF(SUMIFS(WhatIf!$G:$G,WhatIf!$A:$A,I$1,WhatIf!$B:$B,I459)&lt;=price_limit,IF(I459="Yes",1,2),"")),""))</f>
        <v/>
      </c>
      <c r="AS459" s="73" t="str">
        <f>IF(OR(J459="",VLOOKUP(J$1,Services!$A$1:$B$19,2,0)="Exclude"),"",IF($D459=1,IF(OR(price_limit="",price_limit="No Limit"),IF(J459="Yes",1,2),IF(SUMIFS(WhatIf!$G:$G,WhatIf!$A:$A,J$1,WhatIf!$B:$B,J459)&lt;=price_limit,IF(J459="Yes",1,2),"")),""))</f>
        <v/>
      </c>
      <c r="AT459" s="73" t="str">
        <f>IF(OR(K459="",VLOOKUP(K$1,Services!$A$1:$B$19,2,0)="Exclude"),"",IF($D459=1,IF(OR(price_limit="",price_limit="No Limit"),IF(K459="Yes",1,2),IF(SUMIFS(WhatIf!$G:$G,WhatIf!$A:$A,K$1,WhatIf!$B:$B,K459)&lt;=price_limit,IF(K459="Yes",1,2),"")),""))</f>
        <v/>
      </c>
      <c r="AU459" s="73" t="str">
        <f>IF(OR(L459="",VLOOKUP(L$1,Services!$A$1:$B$19,2,0)="Exclude"),"",IF($D459=1,IF(OR(price_limit="",price_limit="No Limit"),IF(L459="Yes",1,2),IF(SUMIFS(WhatIf!$G:$G,WhatIf!$A:$A,L$1,WhatIf!$B:$B,L459)&lt;=price_limit,IF(L459="Yes",1,2),"")),""))</f>
        <v/>
      </c>
      <c r="AV459" s="73" t="str">
        <f>IF(OR(M459="",VLOOKUP(M$1,Services!$A$1:$B$19,2,0)="Exclude"),"",IF($D459=1,IF(OR(price_limit="",price_limit="No Limit"),IF(M459="Yes",1,2),IF(SUMIFS(WhatIf!$G:$G,WhatIf!$A:$A,M$1,WhatIf!$B:$B,M459)&lt;=price_limit,IF(M459="Yes",1,2),"")),""))</f>
        <v/>
      </c>
      <c r="AW459" s="73" t="str">
        <f>IF(OR(N459="",VLOOKUP(N$1,Services!$A$1:$B$19,2,0)="Exclude"),"",IF($D459=1,IF(OR(price_limit="",price_limit="No Limit"),IF(N459="Yes",1,2),IF(SUMIFS(WhatIf!$G:$G,WhatIf!$A:$A,N$1,WhatIf!$B:$B,N459)&lt;=price_limit,IF(N459="Yes",1,2),"")),""))</f>
        <v/>
      </c>
      <c r="AX459" s="73" t="str">
        <f>IF(OR(O459="",VLOOKUP(O$1,Services!$A$1:$B$19,2,0)="Exclude"),"",IF($D459=1,IF(OR(price_limit="",price_limit="No Limit"),IF(O459="Yes",1,2),IF(SUMIFS(WhatIf!$G:$G,WhatIf!$A:$A,O$1,WhatIf!$B:$B,O459)&lt;=price_limit,IF(O459="Yes",1,2),"")),""))</f>
        <v/>
      </c>
      <c r="AY459" s="73" t="str">
        <f>IF(OR(P459="",VLOOKUP(P$1,Services!$A$1:$B$19,2,0)="Exclude"),"",IF($D459=1,IF(OR(price_limit="",price_limit="No Limit"),IF(P459="Yes",1,2),IF(SUMIFS(WhatIf!$G:$G,WhatIf!$A:$A,P$1,WhatIf!$B:$B,P459)&lt;=price_limit,IF(P459="Yes",1,2),"")),""))</f>
        <v/>
      </c>
      <c r="AZ459" s="73" t="str">
        <f>IF(OR(Q459="",VLOOKUP(Q$1,Services!$A$1:$B$19,2,0)="Exclude"),"",IF($D459=1,IF(OR(price_limit="",price_limit="No Limit"),IF(Q459="Yes",1,2),IF(SUMIFS(WhatIf!$G:$G,WhatIf!$A:$A,Q$1,WhatIf!$B:$B,Q459)&lt;=price_limit,IF(Q459="Yes",1,2),"")),""))</f>
        <v/>
      </c>
      <c r="BA459" s="73" t="str">
        <f>IF(OR(R459="",VLOOKUP(R$1,Services!$A$1:$B$19,2,0)="Exclude"),"",IF($D459=1,IF(OR(price_limit="",price_limit="No Limit"),IF(R459="Yes",1,2),IF(SUMIFS(WhatIf!$G:$G,WhatIf!$A:$A,R$1,WhatIf!$B:$B,R459)&lt;=price_limit,IF(R459="Yes",1,2),"")),""))</f>
        <v/>
      </c>
      <c r="BB459" s="73" t="str">
        <f>IF(OR(S459="",VLOOKUP(S$1,Services!$A$1:$B$19,2,0)="Exclude"),"",IF($D459=1,IF(OR(price_limit="",price_limit="No Limit"),IF(S459="Yes",1,2),IF(SUMIFS(WhatIf!$G:$G,WhatIf!$A:$A,S$1,WhatIf!$B:$B,S459)&lt;=price_limit,IF(S459="Yes",1,2),"")),""))</f>
        <v/>
      </c>
      <c r="BC459" s="73" t="str">
        <f>IF(OR(T459="",VLOOKUP(T$1,Services!$A$1:$B$19,2,0)="Exclude"),"",IF($D459=1,IF(OR(price_limit="",price_limit="No Limit"),IF(T459="Yes",1,2),IF(SUMIFS(WhatIf!$G:$G,WhatIf!$A:$A,T$1,WhatIf!$B:$B,T459)&lt;=price_limit,IF(T459="Yes",1,2),"")),""))</f>
        <v/>
      </c>
      <c r="BD459" s="73" t="str">
        <f>IF(OR(U459="",VLOOKUP(U$1,Services!$A$1:$B$19,2,0)="Exclude"),"",IF($D459=1,IF(OR(price_limit="",price_limit="No Limit"),IF(U459="Yes",1,2),IF(SUMIFS(WhatIf!$G:$G,WhatIf!$A:$A,U$1,WhatIf!$B:$B,U459)&lt;=price_limit,IF(U459="Yes",1,2),"")),""))</f>
        <v/>
      </c>
      <c r="BE459" s="3">
        <f t="shared" si="32"/>
        <v>0</v>
      </c>
      <c r="BF459" s="3">
        <f t="shared" si="36"/>
        <v>0</v>
      </c>
      <c r="BG459" s="3">
        <f>IF(MID(highlight_pick,1,1)="#",IF(INDEX(Analysis!$C$7:$E$7,1,VALUE(MID(highlight_pick,2,1)))&lt;&gt;"",IF(INDEX($A459:$BI459,1,MATCH(INDEX(Analysis!$C$7:$E$7,1,VALUE(MID(highlight_pick,2,1))),$1:$1,0))="",0,IF(INDEX($A459:$BI459,1,MATCH(INDEX(Analysis!$C$7:$E$7,1,VALUE(MID(highlight_pick,2,1))),$1:$1,0))="Yes",1,IF(ISNUMBER(SEARCH(INDEX($A459:$BI459,1,MATCH(INDEX(Analysis!$C$7:$E$7,1,VALUE(MID(highlight_pick,2,1))),$1:$1,0)),INDEX(Analysis!$C$9:$E$9,1,VALUE(MID(highlight_pick,2,1))))),2,0))),0),0)</f>
        <v>0</v>
      </c>
      <c r="BH459" s="3">
        <f>IF(MID(highlight_pick,1,1)="#",IF(INDEX(Analysis!$C$10:$E$10,1,VALUE(MID(highlight_pick,2,1)))&lt;&gt;"",IF(INDEX($A459:$BI459,1,MATCH(INDEX(Analysis!$C$10:$E$10,1,VALUE(MID(highlight_pick,2,1))),$1:$1,0))="",0,IF(INDEX($A459:$BI459,1,MATCH(INDEX(Analysis!$C$10:$E$10,1,VALUE(MID(highlight_pick,2,1))),$1:$1,0))="Yes",1,IF(ISNUMBER(SEARCH(INDEX($A459:$BI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row>
    <row r="460" spans="1:61" x14ac:dyDescent="0.3">
      <c r="A460" s="19" t="s">
        <v>660</v>
      </c>
      <c r="C460" s="4" t="s">
        <v>482</v>
      </c>
      <c r="D460" s="3" t="str">
        <f t="shared" ca="1" si="30"/>
        <v/>
      </c>
      <c r="F460" s="5" t="s">
        <v>557</v>
      </c>
      <c r="G460" s="5" t="s">
        <v>557</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31"/>
        <v/>
      </c>
      <c r="AN460" s="73" t="str">
        <f>IF(OR(E460="",VLOOKUP(E$1,Services!$A$1:$B$19,2,0)="Exclude"),"",IF($D460=1,IF(OR(price_limit="",price_limit="No Limit"),IF(E460="Yes",1,2),IF(SUMIFS(WhatIf!$G:$G,WhatIf!$A:$A,E$1,WhatIf!$B:$B,E460)&lt;=price_limit,IF(E460="Yes",1,2),"")),""))</f>
        <v/>
      </c>
      <c r="AO460" s="73" t="str">
        <f ca="1">IF(OR(F460="",VLOOKUP(F$1,Services!$A$1:$B$19,2,0)="Exclude"),"",IF($D460=1,IF(OR(price_limit="",price_limit="No Limit"),IF(F460="Yes",1,2),IF(SUMIFS(WhatIf!$G:$G,WhatIf!$A:$A,F$1,WhatIf!$B:$B,F460)&lt;=price_limit,IF(F460="Yes",1,2),"")),""))</f>
        <v/>
      </c>
      <c r="AP460" s="73" t="str">
        <f ca="1">IF(OR(G460="",VLOOKUP(G$1,Services!$A$1:$B$19,2,0)="Exclude"),"",IF($D460=1,IF(OR(price_limit="",price_limit="No Limit"),IF(G460="Yes",1,2),IF(SUMIFS(WhatIf!$G:$G,WhatIf!$A:$A,G$1,WhatIf!$B:$B,G460)&lt;=price_limit,IF(G460="Yes",1,2),"")),""))</f>
        <v/>
      </c>
      <c r="AQ460" s="73" t="str">
        <f>IF(OR(H460="",VLOOKUP(H$1,Services!$A$1:$B$19,2,0)="Exclude"),"",IF($D460=1,IF(OR(price_limit="",price_limit="No Limit"),IF(H460="Yes",1,2),IF(SUMIFS(WhatIf!$G:$G,WhatIf!$A:$A,H$1,WhatIf!$B:$B,H460)&lt;=price_limit,IF(H460="Yes",1,2),"")),""))</f>
        <v/>
      </c>
      <c r="AR460" s="73" t="str">
        <f>IF(OR(I460="",VLOOKUP(I$1,Services!$A$1:$B$19,2,0)="Exclude"),"",IF($D460=1,IF(OR(price_limit="",price_limit="No Limit"),IF(I460="Yes",1,2),IF(SUMIFS(WhatIf!$G:$G,WhatIf!$A:$A,I$1,WhatIf!$B:$B,I460)&lt;=price_limit,IF(I460="Yes",1,2),"")),""))</f>
        <v/>
      </c>
      <c r="AS460" s="73" t="str">
        <f>IF(OR(J460="",VLOOKUP(J$1,Services!$A$1:$B$19,2,0)="Exclude"),"",IF($D460=1,IF(OR(price_limit="",price_limit="No Limit"),IF(J460="Yes",1,2),IF(SUMIFS(WhatIf!$G:$G,WhatIf!$A:$A,J$1,WhatIf!$B:$B,J460)&lt;=price_limit,IF(J460="Yes",1,2),"")),""))</f>
        <v/>
      </c>
      <c r="AT460" s="73" t="str">
        <f>IF(OR(K460="",VLOOKUP(K$1,Services!$A$1:$B$19,2,0)="Exclude"),"",IF($D460=1,IF(OR(price_limit="",price_limit="No Limit"),IF(K460="Yes",1,2),IF(SUMIFS(WhatIf!$G:$G,WhatIf!$A:$A,K$1,WhatIf!$B:$B,K460)&lt;=price_limit,IF(K460="Yes",1,2),"")),""))</f>
        <v/>
      </c>
      <c r="AU460" s="73" t="str">
        <f>IF(OR(L460="",VLOOKUP(L$1,Services!$A$1:$B$19,2,0)="Exclude"),"",IF($D460=1,IF(OR(price_limit="",price_limit="No Limit"),IF(L460="Yes",1,2),IF(SUMIFS(WhatIf!$G:$G,WhatIf!$A:$A,L$1,WhatIf!$B:$B,L460)&lt;=price_limit,IF(L460="Yes",1,2),"")),""))</f>
        <v/>
      </c>
      <c r="AV460" s="73" t="str">
        <f>IF(OR(M460="",VLOOKUP(M$1,Services!$A$1:$B$19,2,0)="Exclude"),"",IF($D460=1,IF(OR(price_limit="",price_limit="No Limit"),IF(M460="Yes",1,2),IF(SUMIFS(WhatIf!$G:$G,WhatIf!$A:$A,M$1,WhatIf!$B:$B,M460)&lt;=price_limit,IF(M460="Yes",1,2),"")),""))</f>
        <v/>
      </c>
      <c r="AW460" s="73" t="str">
        <f>IF(OR(N460="",VLOOKUP(N$1,Services!$A$1:$B$19,2,0)="Exclude"),"",IF($D460=1,IF(OR(price_limit="",price_limit="No Limit"),IF(N460="Yes",1,2),IF(SUMIFS(WhatIf!$G:$G,WhatIf!$A:$A,N$1,WhatIf!$B:$B,N460)&lt;=price_limit,IF(N460="Yes",1,2),"")),""))</f>
        <v/>
      </c>
      <c r="AX460" s="73" t="str">
        <f>IF(OR(O460="",VLOOKUP(O$1,Services!$A$1:$B$19,2,0)="Exclude"),"",IF($D460=1,IF(OR(price_limit="",price_limit="No Limit"),IF(O460="Yes",1,2),IF(SUMIFS(WhatIf!$G:$G,WhatIf!$A:$A,O$1,WhatIf!$B:$B,O460)&lt;=price_limit,IF(O460="Yes",1,2),"")),""))</f>
        <v/>
      </c>
      <c r="AY460" s="73" t="str">
        <f>IF(OR(P460="",VLOOKUP(P$1,Services!$A$1:$B$19,2,0)="Exclude"),"",IF($D460=1,IF(OR(price_limit="",price_limit="No Limit"),IF(P460="Yes",1,2),IF(SUMIFS(WhatIf!$G:$G,WhatIf!$A:$A,P$1,WhatIf!$B:$B,P460)&lt;=price_limit,IF(P460="Yes",1,2),"")),""))</f>
        <v/>
      </c>
      <c r="AZ460" s="73" t="str">
        <f>IF(OR(Q460="",VLOOKUP(Q$1,Services!$A$1:$B$19,2,0)="Exclude"),"",IF($D460=1,IF(OR(price_limit="",price_limit="No Limit"),IF(Q460="Yes",1,2),IF(SUMIFS(WhatIf!$G:$G,WhatIf!$A:$A,Q$1,WhatIf!$B:$B,Q460)&lt;=price_limit,IF(Q460="Yes",1,2),"")),""))</f>
        <v/>
      </c>
      <c r="BA460" s="73" t="str">
        <f>IF(OR(R460="",VLOOKUP(R$1,Services!$A$1:$B$19,2,0)="Exclude"),"",IF($D460=1,IF(OR(price_limit="",price_limit="No Limit"),IF(R460="Yes",1,2),IF(SUMIFS(WhatIf!$G:$G,WhatIf!$A:$A,R$1,WhatIf!$B:$B,R460)&lt;=price_limit,IF(R460="Yes",1,2),"")),""))</f>
        <v/>
      </c>
      <c r="BB460" s="73" t="str">
        <f>IF(OR(S460="",VLOOKUP(S$1,Services!$A$1:$B$19,2,0)="Exclude"),"",IF($D460=1,IF(OR(price_limit="",price_limit="No Limit"),IF(S460="Yes",1,2),IF(SUMIFS(WhatIf!$G:$G,WhatIf!$A:$A,S$1,WhatIf!$B:$B,S460)&lt;=price_limit,IF(S460="Yes",1,2),"")),""))</f>
        <v/>
      </c>
      <c r="BC460" s="73" t="str">
        <f>IF(OR(T460="",VLOOKUP(T$1,Services!$A$1:$B$19,2,0)="Exclude"),"",IF($D460=1,IF(OR(price_limit="",price_limit="No Limit"),IF(T460="Yes",1,2),IF(SUMIFS(WhatIf!$G:$G,WhatIf!$A:$A,T$1,WhatIf!$B:$B,T460)&lt;=price_limit,IF(T460="Yes",1,2),"")),""))</f>
        <v/>
      </c>
      <c r="BD460" s="73" t="str">
        <f>IF(OR(U460="",VLOOKUP(U$1,Services!$A$1:$B$19,2,0)="Exclude"),"",IF($D460=1,IF(OR(price_limit="",price_limit="No Limit"),IF(U460="Yes",1,2),IF(SUMIFS(WhatIf!$G:$G,WhatIf!$A:$A,U$1,WhatIf!$B:$B,U460)&lt;=price_limit,IF(U460="Yes",1,2),"")),""))</f>
        <v/>
      </c>
      <c r="BE460" s="3">
        <f t="shared" si="32"/>
        <v>0</v>
      </c>
      <c r="BF460" s="3">
        <f t="shared" si="36"/>
        <v>0</v>
      </c>
      <c r="BG460" s="3">
        <f>IF(MID(highlight_pick,1,1)="#",IF(INDEX(Analysis!$C$7:$E$7,1,VALUE(MID(highlight_pick,2,1)))&lt;&gt;"",IF(INDEX($A460:$BI460,1,MATCH(INDEX(Analysis!$C$7:$E$7,1,VALUE(MID(highlight_pick,2,1))),$1:$1,0))="",0,IF(INDEX($A460:$BI460,1,MATCH(INDEX(Analysis!$C$7:$E$7,1,VALUE(MID(highlight_pick,2,1))),$1:$1,0))="Yes",1,IF(ISNUMBER(SEARCH(INDEX($A460:$BI460,1,MATCH(INDEX(Analysis!$C$7:$E$7,1,VALUE(MID(highlight_pick,2,1))),$1:$1,0)),INDEX(Analysis!$C$9:$E$9,1,VALUE(MID(highlight_pick,2,1))))),2,0))),0),0)</f>
        <v>0</v>
      </c>
      <c r="BH460" s="3">
        <f>IF(MID(highlight_pick,1,1)="#",IF(INDEX(Analysis!$C$10:$E$10,1,VALUE(MID(highlight_pick,2,1)))&lt;&gt;"",IF(INDEX($A460:$BI460,1,MATCH(INDEX(Analysis!$C$10:$E$10,1,VALUE(MID(highlight_pick,2,1))),$1:$1,0))="",0,IF(INDEX($A460:$BI460,1,MATCH(INDEX(Analysis!$C$10:$E$10,1,VALUE(MID(highlight_pick,2,1))),$1:$1,0))="Yes",1,IF(ISNUMBER(SEARCH(INDEX($A460:$BI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row>
    <row r="461" spans="1:61" ht="24.9" x14ac:dyDescent="0.3">
      <c r="A461" s="19" t="s">
        <v>893</v>
      </c>
      <c r="C461" s="4" t="s">
        <v>214</v>
      </c>
      <c r="D461" s="3" t="str">
        <f t="shared" ref="D461" ca="1" si="37">IF(BI461=0,"",IF(BI461&lt;=VALUE(MID(marker_pick,1,1)),1,""))</f>
        <v/>
      </c>
      <c r="F461" s="5" t="s">
        <v>549</v>
      </c>
      <c r="G461" s="5" t="s">
        <v>549</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ref="AM461" ca="1" si="38">IF(SUM(V461:AL461)&gt;0,1,"")</f>
        <v/>
      </c>
      <c r="AN461" s="73" t="str">
        <f>IF(OR(E461="",VLOOKUP(E$1,Services!$A$1:$B$19,2,0)="Exclude"),"",IF($D461=1,IF(OR(price_limit="",price_limit="No Limit"),IF(E461="Yes",1,2),IF(SUMIFS(WhatIf!$G:$G,WhatIf!$A:$A,E$1,WhatIf!$B:$B,E461)&lt;=price_limit,IF(E461="Yes",1,2),"")),""))</f>
        <v/>
      </c>
      <c r="AO461" s="73" t="str">
        <f ca="1">IF(OR(F461="",VLOOKUP(F$1,Services!$A$1:$B$19,2,0)="Exclude"),"",IF($D461=1,IF(OR(price_limit="",price_limit="No Limit"),IF(F461="Yes",1,2),IF(SUMIFS(WhatIf!$G:$G,WhatIf!$A:$A,F$1,WhatIf!$B:$B,F461)&lt;=price_limit,IF(F461="Yes",1,2),"")),""))</f>
        <v/>
      </c>
      <c r="AP461" s="73" t="str">
        <f ca="1">IF(OR(G461="",VLOOKUP(G$1,Services!$A$1:$B$19,2,0)="Exclude"),"",IF($D461=1,IF(OR(price_limit="",price_limit="No Limit"),IF(G461="Yes",1,2),IF(SUMIFS(WhatIf!$G:$G,WhatIf!$A:$A,G$1,WhatIf!$B:$B,G461)&lt;=price_limit,IF(G461="Yes",1,2),"")),""))</f>
        <v/>
      </c>
      <c r="AQ461" s="73" t="str">
        <f>IF(OR(H461="",VLOOKUP(H$1,Services!$A$1:$B$19,2,0)="Exclude"),"",IF($D461=1,IF(OR(price_limit="",price_limit="No Limit"),IF(H461="Yes",1,2),IF(SUMIFS(WhatIf!$G:$G,WhatIf!$A:$A,H$1,WhatIf!$B:$B,H461)&lt;=price_limit,IF(H461="Yes",1,2),"")),""))</f>
        <v/>
      </c>
      <c r="AR461" s="73" t="str">
        <f>IF(OR(I461="",VLOOKUP(I$1,Services!$A$1:$B$19,2,0)="Exclude"),"",IF($D461=1,IF(OR(price_limit="",price_limit="No Limit"),IF(I461="Yes",1,2),IF(SUMIFS(WhatIf!$G:$G,WhatIf!$A:$A,I$1,WhatIf!$B:$B,I461)&lt;=price_limit,IF(I461="Yes",1,2),"")),""))</f>
        <v/>
      </c>
      <c r="AS461" s="73" t="str">
        <f>IF(OR(J461="",VLOOKUP(J$1,Services!$A$1:$B$19,2,0)="Exclude"),"",IF($D461=1,IF(OR(price_limit="",price_limit="No Limit"),IF(J461="Yes",1,2),IF(SUMIFS(WhatIf!$G:$G,WhatIf!$A:$A,J$1,WhatIf!$B:$B,J461)&lt;=price_limit,IF(J461="Yes",1,2),"")),""))</f>
        <v/>
      </c>
      <c r="AT461" s="73" t="str">
        <f>IF(OR(K461="",VLOOKUP(K$1,Services!$A$1:$B$19,2,0)="Exclude"),"",IF($D461=1,IF(OR(price_limit="",price_limit="No Limit"),IF(K461="Yes",1,2),IF(SUMIFS(WhatIf!$G:$G,WhatIf!$A:$A,K$1,WhatIf!$B:$B,K461)&lt;=price_limit,IF(K461="Yes",1,2),"")),""))</f>
        <v/>
      </c>
      <c r="AU461" s="73" t="str">
        <f>IF(OR(L461="",VLOOKUP(L$1,Services!$A$1:$B$19,2,0)="Exclude"),"",IF($D461=1,IF(OR(price_limit="",price_limit="No Limit"),IF(L461="Yes",1,2),IF(SUMIFS(WhatIf!$G:$G,WhatIf!$A:$A,L$1,WhatIf!$B:$B,L461)&lt;=price_limit,IF(L461="Yes",1,2),"")),""))</f>
        <v/>
      </c>
      <c r="AV461" s="73" t="str">
        <f>IF(OR(M461="",VLOOKUP(M$1,Services!$A$1:$B$19,2,0)="Exclude"),"",IF($D461=1,IF(OR(price_limit="",price_limit="No Limit"),IF(M461="Yes",1,2),IF(SUMIFS(WhatIf!$G:$G,WhatIf!$A:$A,M$1,WhatIf!$B:$B,M461)&lt;=price_limit,IF(M461="Yes",1,2),"")),""))</f>
        <v/>
      </c>
      <c r="AW461" s="73" t="str">
        <f>IF(OR(N461="",VLOOKUP(N$1,Services!$A$1:$B$19,2,0)="Exclude"),"",IF($D461=1,IF(OR(price_limit="",price_limit="No Limit"),IF(N461="Yes",1,2),IF(SUMIFS(WhatIf!$G:$G,WhatIf!$A:$A,N$1,WhatIf!$B:$B,N461)&lt;=price_limit,IF(N461="Yes",1,2),"")),""))</f>
        <v/>
      </c>
      <c r="AX461" s="73" t="str">
        <f>IF(OR(O461="",VLOOKUP(O$1,Services!$A$1:$B$19,2,0)="Exclude"),"",IF($D461=1,IF(OR(price_limit="",price_limit="No Limit"),IF(O461="Yes",1,2),IF(SUMIFS(WhatIf!$G:$G,WhatIf!$A:$A,O$1,WhatIf!$B:$B,O461)&lt;=price_limit,IF(O461="Yes",1,2),"")),""))</f>
        <v/>
      </c>
      <c r="AY461" s="73" t="str">
        <f>IF(OR(P461="",VLOOKUP(P$1,Services!$A$1:$B$19,2,0)="Exclude"),"",IF($D461=1,IF(OR(price_limit="",price_limit="No Limit"),IF(P461="Yes",1,2),IF(SUMIFS(WhatIf!$G:$G,WhatIf!$A:$A,P$1,WhatIf!$B:$B,P461)&lt;=price_limit,IF(P461="Yes",1,2),"")),""))</f>
        <v/>
      </c>
      <c r="AZ461" s="73" t="str">
        <f>IF(OR(Q461="",VLOOKUP(Q$1,Services!$A$1:$B$19,2,0)="Exclude"),"",IF($D461=1,IF(OR(price_limit="",price_limit="No Limit"),IF(Q461="Yes",1,2),IF(SUMIFS(WhatIf!$G:$G,WhatIf!$A:$A,Q$1,WhatIf!$B:$B,Q461)&lt;=price_limit,IF(Q461="Yes",1,2),"")),""))</f>
        <v/>
      </c>
      <c r="BA461" s="73" t="str">
        <f>IF(OR(R461="",VLOOKUP(R$1,Services!$A$1:$B$19,2,0)="Exclude"),"",IF($D461=1,IF(OR(price_limit="",price_limit="No Limit"),IF(R461="Yes",1,2),IF(SUMIFS(WhatIf!$G:$G,WhatIf!$A:$A,R$1,WhatIf!$B:$B,R461)&lt;=price_limit,IF(R461="Yes",1,2),"")),""))</f>
        <v/>
      </c>
      <c r="BB461" s="73" t="str">
        <f>IF(OR(S461="",VLOOKUP(S$1,Services!$A$1:$B$19,2,0)="Exclude"),"",IF($D461=1,IF(OR(price_limit="",price_limit="No Limit"),IF(S461="Yes",1,2),IF(SUMIFS(WhatIf!$G:$G,WhatIf!$A:$A,S$1,WhatIf!$B:$B,S461)&lt;=price_limit,IF(S461="Yes",1,2),"")),""))</f>
        <v/>
      </c>
      <c r="BC461" s="73" t="str">
        <f>IF(OR(T461="",VLOOKUP(T$1,Services!$A$1:$B$19,2,0)="Exclude"),"",IF($D461=1,IF(OR(price_limit="",price_limit="No Limit"),IF(T461="Yes",1,2),IF(SUMIFS(WhatIf!$G:$G,WhatIf!$A:$A,T$1,WhatIf!$B:$B,T461)&lt;=price_limit,IF(T461="Yes",1,2),"")),""))</f>
        <v/>
      </c>
      <c r="BD461" s="73" t="str">
        <f>IF(OR(U461="",VLOOKUP(U$1,Services!$A$1:$B$19,2,0)="Exclude"),"",IF($D461=1,IF(OR(price_limit="",price_limit="No Limit"),IF(U461="Yes",1,2),IF(SUMIFS(WhatIf!$G:$G,WhatIf!$A:$A,U$1,WhatIf!$B:$B,U461)&lt;=price_limit,IF(U461="Yes",1,2),"")),""))</f>
        <v/>
      </c>
      <c r="BE461" s="3">
        <f t="shared" ref="BE461" si="39">MAX(BF461:BH461)</f>
        <v>0</v>
      </c>
      <c r="BF461" s="3">
        <f t="shared" si="36"/>
        <v>0</v>
      </c>
      <c r="BG461" s="3">
        <f>IF(MID(highlight_pick,1,1)="#",IF(INDEX(Analysis!$C$7:$E$7,1,VALUE(MID(highlight_pick,2,1)))&lt;&gt;"",IF(INDEX($A461:$BI461,1,MATCH(INDEX(Analysis!$C$7:$E$7,1,VALUE(MID(highlight_pick,2,1))),$1:$1,0))="",0,IF(INDEX($A461:$BI461,1,MATCH(INDEX(Analysis!$C$7:$E$7,1,VALUE(MID(highlight_pick,2,1))),$1:$1,0))="Yes",1,IF(ISNUMBER(SEARCH(INDEX($A461:$BI461,1,MATCH(INDEX(Analysis!$C$7:$E$7,1,VALUE(MID(highlight_pick,2,1))),$1:$1,0)),INDEX(Analysis!$C$9:$E$9,1,VALUE(MID(highlight_pick,2,1))))),2,0))),0),0)</f>
        <v>0</v>
      </c>
      <c r="BH461" s="3">
        <f>IF(MID(highlight_pick,1,1)="#",IF(INDEX(Analysis!$C$10:$E$10,1,VALUE(MID(highlight_pick,2,1)))&lt;&gt;"",IF(INDEX($A461:$BI461,1,MATCH(INDEX(Analysis!$C$10:$E$10,1,VALUE(MID(highlight_pick,2,1))),$1:$1,0))="",0,IF(INDEX($A461:$BI461,1,MATCH(INDEX(Analysis!$C$10:$E$10,1,VALUE(MID(highlight_pick,2,1))),$1:$1,0))="Yes",1,IF(ISNUMBER(SEARCH(INDEX($A461:$BI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row>
    <row r="462" spans="1:61" x14ac:dyDescent="0.3">
      <c r="A462" s="19" t="s">
        <v>657</v>
      </c>
      <c r="C462" s="4" t="s">
        <v>482</v>
      </c>
      <c r="D462" s="3" t="str">
        <f t="shared" ca="1" si="30"/>
        <v/>
      </c>
      <c r="F462" s="5" t="s">
        <v>558</v>
      </c>
      <c r="G462" s="5" t="s">
        <v>558</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t="shared" ca="1" si="31"/>
        <v/>
      </c>
      <c r="AN462" s="73" t="str">
        <f>IF(OR(E462="",VLOOKUP(E$1,Services!$A$1:$B$19,2,0)="Exclude"),"",IF($D462=1,IF(OR(price_limit="",price_limit="No Limit"),IF(E462="Yes",1,2),IF(SUMIFS(WhatIf!$G:$G,WhatIf!$A:$A,E$1,WhatIf!$B:$B,E462)&lt;=price_limit,IF(E462="Yes",1,2),"")),""))</f>
        <v/>
      </c>
      <c r="AO462" s="73" t="str">
        <f ca="1">IF(OR(F462="",VLOOKUP(F$1,Services!$A$1:$B$19,2,0)="Exclude"),"",IF($D462=1,IF(OR(price_limit="",price_limit="No Limit"),IF(F462="Yes",1,2),IF(SUMIFS(WhatIf!$G:$G,WhatIf!$A:$A,F$1,WhatIf!$B:$B,F462)&lt;=price_limit,IF(F462="Yes",1,2),"")),""))</f>
        <v/>
      </c>
      <c r="AP462" s="73" t="str">
        <f ca="1">IF(OR(G462="",VLOOKUP(G$1,Services!$A$1:$B$19,2,0)="Exclude"),"",IF($D462=1,IF(OR(price_limit="",price_limit="No Limit"),IF(G462="Yes",1,2),IF(SUMIFS(WhatIf!$G:$G,WhatIf!$A:$A,G$1,WhatIf!$B:$B,G462)&lt;=price_limit,IF(G462="Yes",1,2),"")),""))</f>
        <v/>
      </c>
      <c r="AQ462" s="73" t="str">
        <f>IF(OR(H462="",VLOOKUP(H$1,Services!$A$1:$B$19,2,0)="Exclude"),"",IF($D462=1,IF(OR(price_limit="",price_limit="No Limit"),IF(H462="Yes",1,2),IF(SUMIFS(WhatIf!$G:$G,WhatIf!$A:$A,H$1,WhatIf!$B:$B,H462)&lt;=price_limit,IF(H462="Yes",1,2),"")),""))</f>
        <v/>
      </c>
      <c r="AR462" s="73" t="str">
        <f>IF(OR(I462="",VLOOKUP(I$1,Services!$A$1:$B$19,2,0)="Exclude"),"",IF($D462=1,IF(OR(price_limit="",price_limit="No Limit"),IF(I462="Yes",1,2),IF(SUMIFS(WhatIf!$G:$G,WhatIf!$A:$A,I$1,WhatIf!$B:$B,I462)&lt;=price_limit,IF(I462="Yes",1,2),"")),""))</f>
        <v/>
      </c>
      <c r="AS462" s="73" t="str">
        <f>IF(OR(J462="",VLOOKUP(J$1,Services!$A$1:$B$19,2,0)="Exclude"),"",IF($D462=1,IF(OR(price_limit="",price_limit="No Limit"),IF(J462="Yes",1,2),IF(SUMIFS(WhatIf!$G:$G,WhatIf!$A:$A,J$1,WhatIf!$B:$B,J462)&lt;=price_limit,IF(J462="Yes",1,2),"")),""))</f>
        <v/>
      </c>
      <c r="AT462" s="73" t="str">
        <f>IF(OR(K462="",VLOOKUP(K$1,Services!$A$1:$B$19,2,0)="Exclude"),"",IF($D462=1,IF(OR(price_limit="",price_limit="No Limit"),IF(K462="Yes",1,2),IF(SUMIFS(WhatIf!$G:$G,WhatIf!$A:$A,K$1,WhatIf!$B:$B,K462)&lt;=price_limit,IF(K462="Yes",1,2),"")),""))</f>
        <v/>
      </c>
      <c r="AU462" s="73" t="str">
        <f>IF(OR(L462="",VLOOKUP(L$1,Services!$A$1:$B$19,2,0)="Exclude"),"",IF($D462=1,IF(OR(price_limit="",price_limit="No Limit"),IF(L462="Yes",1,2),IF(SUMIFS(WhatIf!$G:$G,WhatIf!$A:$A,L$1,WhatIf!$B:$B,L462)&lt;=price_limit,IF(L462="Yes",1,2),"")),""))</f>
        <v/>
      </c>
      <c r="AV462" s="73" t="str">
        <f>IF(OR(M462="",VLOOKUP(M$1,Services!$A$1:$B$19,2,0)="Exclude"),"",IF($D462=1,IF(OR(price_limit="",price_limit="No Limit"),IF(M462="Yes",1,2),IF(SUMIFS(WhatIf!$G:$G,WhatIf!$A:$A,M$1,WhatIf!$B:$B,M462)&lt;=price_limit,IF(M462="Yes",1,2),"")),""))</f>
        <v/>
      </c>
      <c r="AW462" s="73" t="str">
        <f>IF(OR(N462="",VLOOKUP(N$1,Services!$A$1:$B$19,2,0)="Exclude"),"",IF($D462=1,IF(OR(price_limit="",price_limit="No Limit"),IF(N462="Yes",1,2),IF(SUMIFS(WhatIf!$G:$G,WhatIf!$A:$A,N$1,WhatIf!$B:$B,N462)&lt;=price_limit,IF(N462="Yes",1,2),"")),""))</f>
        <v/>
      </c>
      <c r="AX462" s="73" t="str">
        <f>IF(OR(O462="",VLOOKUP(O$1,Services!$A$1:$B$19,2,0)="Exclude"),"",IF($D462=1,IF(OR(price_limit="",price_limit="No Limit"),IF(O462="Yes",1,2),IF(SUMIFS(WhatIf!$G:$G,WhatIf!$A:$A,O$1,WhatIf!$B:$B,O462)&lt;=price_limit,IF(O462="Yes",1,2),"")),""))</f>
        <v/>
      </c>
      <c r="AY462" s="73" t="str">
        <f>IF(OR(P462="",VLOOKUP(P$1,Services!$A$1:$B$19,2,0)="Exclude"),"",IF($D462=1,IF(OR(price_limit="",price_limit="No Limit"),IF(P462="Yes",1,2),IF(SUMIFS(WhatIf!$G:$G,WhatIf!$A:$A,P$1,WhatIf!$B:$B,P462)&lt;=price_limit,IF(P462="Yes",1,2),"")),""))</f>
        <v/>
      </c>
      <c r="AZ462" s="73" t="str">
        <f>IF(OR(Q462="",VLOOKUP(Q$1,Services!$A$1:$B$19,2,0)="Exclude"),"",IF($D462=1,IF(OR(price_limit="",price_limit="No Limit"),IF(Q462="Yes",1,2),IF(SUMIFS(WhatIf!$G:$G,WhatIf!$A:$A,Q$1,WhatIf!$B:$B,Q462)&lt;=price_limit,IF(Q462="Yes",1,2),"")),""))</f>
        <v/>
      </c>
      <c r="BA462" s="73" t="str">
        <f>IF(OR(R462="",VLOOKUP(R$1,Services!$A$1:$B$19,2,0)="Exclude"),"",IF($D462=1,IF(OR(price_limit="",price_limit="No Limit"),IF(R462="Yes",1,2),IF(SUMIFS(WhatIf!$G:$G,WhatIf!$A:$A,R$1,WhatIf!$B:$B,R462)&lt;=price_limit,IF(R462="Yes",1,2),"")),""))</f>
        <v/>
      </c>
      <c r="BB462" s="73" t="str">
        <f>IF(OR(S462="",VLOOKUP(S$1,Services!$A$1:$B$19,2,0)="Exclude"),"",IF($D462=1,IF(OR(price_limit="",price_limit="No Limit"),IF(S462="Yes",1,2),IF(SUMIFS(WhatIf!$G:$G,WhatIf!$A:$A,S$1,WhatIf!$B:$B,S462)&lt;=price_limit,IF(S462="Yes",1,2),"")),""))</f>
        <v/>
      </c>
      <c r="BC462" s="73" t="str">
        <f>IF(OR(T462="",VLOOKUP(T$1,Services!$A$1:$B$19,2,0)="Exclude"),"",IF($D462=1,IF(OR(price_limit="",price_limit="No Limit"),IF(T462="Yes",1,2),IF(SUMIFS(WhatIf!$G:$G,WhatIf!$A:$A,T$1,WhatIf!$B:$B,T462)&lt;=price_limit,IF(T462="Yes",1,2),"")),""))</f>
        <v/>
      </c>
      <c r="BD462" s="73" t="str">
        <f>IF(OR(U462="",VLOOKUP(U$1,Services!$A$1:$B$19,2,0)="Exclude"),"",IF($D462=1,IF(OR(price_limit="",price_limit="No Limit"),IF(U462="Yes",1,2),IF(SUMIFS(WhatIf!$G:$G,WhatIf!$A:$A,U$1,WhatIf!$B:$B,U462)&lt;=price_limit,IF(U462="Yes",1,2),"")),""))</f>
        <v/>
      </c>
      <c r="BE462" s="3">
        <f t="shared" si="32"/>
        <v>0</v>
      </c>
      <c r="BF462" s="3">
        <f t="shared" si="36"/>
        <v>0</v>
      </c>
      <c r="BG462" s="3">
        <f>IF(MID(highlight_pick,1,1)="#",IF(INDEX(Analysis!$C$7:$E$7,1,VALUE(MID(highlight_pick,2,1)))&lt;&gt;"",IF(INDEX($A462:$BI462,1,MATCH(INDEX(Analysis!$C$7:$E$7,1,VALUE(MID(highlight_pick,2,1))),$1:$1,0))="",0,IF(INDEX($A462:$BI462,1,MATCH(INDEX(Analysis!$C$7:$E$7,1,VALUE(MID(highlight_pick,2,1))),$1:$1,0))="Yes",1,IF(ISNUMBER(SEARCH(INDEX($A462:$BI462,1,MATCH(INDEX(Analysis!$C$7:$E$7,1,VALUE(MID(highlight_pick,2,1))),$1:$1,0)),INDEX(Analysis!$C$9:$E$9,1,VALUE(MID(highlight_pick,2,1))))),2,0))),0),0)</f>
        <v>0</v>
      </c>
      <c r="BH462" s="3">
        <f>IF(MID(highlight_pick,1,1)="#",IF(INDEX(Analysis!$C$10:$E$10,1,VALUE(MID(highlight_pick,2,1)))&lt;&gt;"",IF(INDEX($A462:$BI462,1,MATCH(INDEX(Analysis!$C$10:$E$10,1,VALUE(MID(highlight_pick,2,1))),$1:$1,0))="",0,IF(INDEX($A462:$BI462,1,MATCH(INDEX(Analysis!$C$10:$E$10,1,VALUE(MID(highlight_pick,2,1))),$1:$1,0))="Yes",1,IF(ISNUMBER(SEARCH(INDEX($A462:$BI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row>
    <row r="463" spans="1:61" x14ac:dyDescent="0.3">
      <c r="A463" s="19" t="s">
        <v>658</v>
      </c>
      <c r="C463" s="4" t="s">
        <v>482</v>
      </c>
      <c r="D463" s="3" t="str">
        <f t="shared" ca="1" si="30"/>
        <v/>
      </c>
      <c r="F463" s="5" t="s">
        <v>558</v>
      </c>
      <c r="G463" s="5" t="s">
        <v>558</v>
      </c>
      <c r="V463" s="3" t="str">
        <f ca="1">IF(AND($D463=1,ISNUMBER(MATCH(E$1&amp;E463&amp;"x",WhatIf!$H:$H,0))),1,"")</f>
        <v/>
      </c>
      <c r="W463" s="3" t="str">
        <f ca="1">IF(AND($D463=1,ISNUMBER(MATCH(F$1&amp;F463&amp;"x",WhatIf!$H:$H,0))),1,"")</f>
        <v/>
      </c>
      <c r="X463" s="3" t="str">
        <f ca="1">IF(AND($D463=1,ISNUMBER(MATCH(G$1&amp;G463&amp;"x",WhatIf!$H:$H,0))),1,"")</f>
        <v/>
      </c>
      <c r="Y463" s="3" t="str">
        <f ca="1">IF(AND($D463=1,ISNUMBER(MATCH(H$1&amp;H463&amp;"x",WhatIf!$H:$H,0))),1,"")</f>
        <v/>
      </c>
      <c r="Z463" s="3" t="str">
        <f ca="1">IF(AND($D463=1,ISNUMBER(MATCH(I$1&amp;I463&amp;"x",WhatIf!$H:$H,0))),1,"")</f>
        <v/>
      </c>
      <c r="AA463" s="3" t="str">
        <f ca="1">IF(AND($D463=1,ISNUMBER(MATCH(J$1&amp;J463&amp;"x",WhatIf!$H:$H,0))),1,"")</f>
        <v/>
      </c>
      <c r="AB463" s="3" t="str">
        <f ca="1">IF(AND($D463=1,ISNUMBER(MATCH(K$1&amp;K463&amp;"x",WhatIf!$H:$H,0))),1,"")</f>
        <v/>
      </c>
      <c r="AC463" s="3" t="str">
        <f ca="1">IF(AND($D463=1,ISNUMBER(MATCH(L$1&amp;L463&amp;"x",WhatIf!$H:$H,0))),1,"")</f>
        <v/>
      </c>
      <c r="AD463" s="3" t="str">
        <f ca="1">IF(AND($D463=1,ISNUMBER(MATCH(M$1&amp;M463&amp;"x",WhatIf!$H:$H,0))),1,"")</f>
        <v/>
      </c>
      <c r="AE463" s="3" t="str">
        <f ca="1">IF(AND($D463=1,ISNUMBER(MATCH(N$1&amp;N463&amp;"x",WhatIf!$H:$H,0))),1,"")</f>
        <v/>
      </c>
      <c r="AF463" s="3" t="str">
        <f ca="1">IF(AND($D463=1,ISNUMBER(MATCH(O$1&amp;O463&amp;"x",WhatIf!$H:$H,0))),1,"")</f>
        <v/>
      </c>
      <c r="AG463" s="3" t="str">
        <f ca="1">IF(AND($D463=1,ISNUMBER(MATCH(P$1&amp;P463&amp;"x",WhatIf!$H:$H,0))),1,"")</f>
        <v/>
      </c>
      <c r="AH463" s="3" t="str">
        <f ca="1">IF(AND($D463=1,ISNUMBER(MATCH(Q$1&amp;Q463&amp;"x",WhatIf!$H:$H,0))),1,"")</f>
        <v/>
      </c>
      <c r="AI463" s="3" t="str">
        <f ca="1">IF(AND($D463=1,ISNUMBER(MATCH(R$1&amp;R463&amp;"x",WhatIf!$H:$H,0))),1,"")</f>
        <v/>
      </c>
      <c r="AJ463" s="3" t="str">
        <f ca="1">IF(AND($D463=1,ISNUMBER(MATCH(S$1&amp;S463&amp;"x",WhatIf!$H:$H,0))),1,"")</f>
        <v/>
      </c>
      <c r="AK463" s="3" t="str">
        <f ca="1">IF(AND($D463=1,ISNUMBER(MATCH(T$1&amp;T463&amp;"x",WhatIf!$H:$H,0))),1,"")</f>
        <v/>
      </c>
      <c r="AL463" s="3" t="str">
        <f ca="1">IF(AND($D463=1,ISNUMBER(MATCH(U$1&amp;U463&amp;"x",WhatIf!$H:$H,0))),1,"")</f>
        <v/>
      </c>
      <c r="AM463" s="3" t="str">
        <f t="shared" ca="1" si="31"/>
        <v/>
      </c>
      <c r="AN463" s="73" t="str">
        <f>IF(OR(E463="",VLOOKUP(E$1,Services!$A$1:$B$19,2,0)="Exclude"),"",IF($D463=1,IF(OR(price_limit="",price_limit="No Limit"),IF(E463="Yes",1,2),IF(SUMIFS(WhatIf!$G:$G,WhatIf!$A:$A,E$1,WhatIf!$B:$B,E463)&lt;=price_limit,IF(E463="Yes",1,2),"")),""))</f>
        <v/>
      </c>
      <c r="AO463" s="73" t="str">
        <f ca="1">IF(OR(F463="",VLOOKUP(F$1,Services!$A$1:$B$19,2,0)="Exclude"),"",IF($D463=1,IF(OR(price_limit="",price_limit="No Limit"),IF(F463="Yes",1,2),IF(SUMIFS(WhatIf!$G:$G,WhatIf!$A:$A,F$1,WhatIf!$B:$B,F463)&lt;=price_limit,IF(F463="Yes",1,2),"")),""))</f>
        <v/>
      </c>
      <c r="AP463" s="73" t="str">
        <f ca="1">IF(OR(G463="",VLOOKUP(G$1,Services!$A$1:$B$19,2,0)="Exclude"),"",IF($D463=1,IF(OR(price_limit="",price_limit="No Limit"),IF(G463="Yes",1,2),IF(SUMIFS(WhatIf!$G:$G,WhatIf!$A:$A,G$1,WhatIf!$B:$B,G463)&lt;=price_limit,IF(G463="Yes",1,2),"")),""))</f>
        <v/>
      </c>
      <c r="AQ463" s="73" t="str">
        <f>IF(OR(H463="",VLOOKUP(H$1,Services!$A$1:$B$19,2,0)="Exclude"),"",IF($D463=1,IF(OR(price_limit="",price_limit="No Limit"),IF(H463="Yes",1,2),IF(SUMIFS(WhatIf!$G:$G,WhatIf!$A:$A,H$1,WhatIf!$B:$B,H463)&lt;=price_limit,IF(H463="Yes",1,2),"")),""))</f>
        <v/>
      </c>
      <c r="AR463" s="73" t="str">
        <f>IF(OR(I463="",VLOOKUP(I$1,Services!$A$1:$B$19,2,0)="Exclude"),"",IF($D463=1,IF(OR(price_limit="",price_limit="No Limit"),IF(I463="Yes",1,2),IF(SUMIFS(WhatIf!$G:$G,WhatIf!$A:$A,I$1,WhatIf!$B:$B,I463)&lt;=price_limit,IF(I463="Yes",1,2),"")),""))</f>
        <v/>
      </c>
      <c r="AS463" s="73" t="str">
        <f>IF(OR(J463="",VLOOKUP(J$1,Services!$A$1:$B$19,2,0)="Exclude"),"",IF($D463=1,IF(OR(price_limit="",price_limit="No Limit"),IF(J463="Yes",1,2),IF(SUMIFS(WhatIf!$G:$G,WhatIf!$A:$A,J$1,WhatIf!$B:$B,J463)&lt;=price_limit,IF(J463="Yes",1,2),"")),""))</f>
        <v/>
      </c>
      <c r="AT463" s="73" t="str">
        <f>IF(OR(K463="",VLOOKUP(K$1,Services!$A$1:$B$19,2,0)="Exclude"),"",IF($D463=1,IF(OR(price_limit="",price_limit="No Limit"),IF(K463="Yes",1,2),IF(SUMIFS(WhatIf!$G:$G,WhatIf!$A:$A,K$1,WhatIf!$B:$B,K463)&lt;=price_limit,IF(K463="Yes",1,2),"")),""))</f>
        <v/>
      </c>
      <c r="AU463" s="73" t="str">
        <f>IF(OR(L463="",VLOOKUP(L$1,Services!$A$1:$B$19,2,0)="Exclude"),"",IF($D463=1,IF(OR(price_limit="",price_limit="No Limit"),IF(L463="Yes",1,2),IF(SUMIFS(WhatIf!$G:$G,WhatIf!$A:$A,L$1,WhatIf!$B:$B,L463)&lt;=price_limit,IF(L463="Yes",1,2),"")),""))</f>
        <v/>
      </c>
      <c r="AV463" s="73" t="str">
        <f>IF(OR(M463="",VLOOKUP(M$1,Services!$A$1:$B$19,2,0)="Exclude"),"",IF($D463=1,IF(OR(price_limit="",price_limit="No Limit"),IF(M463="Yes",1,2),IF(SUMIFS(WhatIf!$G:$G,WhatIf!$A:$A,M$1,WhatIf!$B:$B,M463)&lt;=price_limit,IF(M463="Yes",1,2),"")),""))</f>
        <v/>
      </c>
      <c r="AW463" s="73" t="str">
        <f>IF(OR(N463="",VLOOKUP(N$1,Services!$A$1:$B$19,2,0)="Exclude"),"",IF($D463=1,IF(OR(price_limit="",price_limit="No Limit"),IF(N463="Yes",1,2),IF(SUMIFS(WhatIf!$G:$G,WhatIf!$A:$A,N$1,WhatIf!$B:$B,N463)&lt;=price_limit,IF(N463="Yes",1,2),"")),""))</f>
        <v/>
      </c>
      <c r="AX463" s="73" t="str">
        <f>IF(OR(O463="",VLOOKUP(O$1,Services!$A$1:$B$19,2,0)="Exclude"),"",IF($D463=1,IF(OR(price_limit="",price_limit="No Limit"),IF(O463="Yes",1,2),IF(SUMIFS(WhatIf!$G:$G,WhatIf!$A:$A,O$1,WhatIf!$B:$B,O463)&lt;=price_limit,IF(O463="Yes",1,2),"")),""))</f>
        <v/>
      </c>
      <c r="AY463" s="73" t="str">
        <f>IF(OR(P463="",VLOOKUP(P$1,Services!$A$1:$B$19,2,0)="Exclude"),"",IF($D463=1,IF(OR(price_limit="",price_limit="No Limit"),IF(P463="Yes",1,2),IF(SUMIFS(WhatIf!$G:$G,WhatIf!$A:$A,P$1,WhatIf!$B:$B,P463)&lt;=price_limit,IF(P463="Yes",1,2),"")),""))</f>
        <v/>
      </c>
      <c r="AZ463" s="73" t="str">
        <f>IF(OR(Q463="",VLOOKUP(Q$1,Services!$A$1:$B$19,2,0)="Exclude"),"",IF($D463=1,IF(OR(price_limit="",price_limit="No Limit"),IF(Q463="Yes",1,2),IF(SUMIFS(WhatIf!$G:$G,WhatIf!$A:$A,Q$1,WhatIf!$B:$B,Q463)&lt;=price_limit,IF(Q463="Yes",1,2),"")),""))</f>
        <v/>
      </c>
      <c r="BA463" s="73" t="str">
        <f>IF(OR(R463="",VLOOKUP(R$1,Services!$A$1:$B$19,2,0)="Exclude"),"",IF($D463=1,IF(OR(price_limit="",price_limit="No Limit"),IF(R463="Yes",1,2),IF(SUMIFS(WhatIf!$G:$G,WhatIf!$A:$A,R$1,WhatIf!$B:$B,R463)&lt;=price_limit,IF(R463="Yes",1,2),"")),""))</f>
        <v/>
      </c>
      <c r="BB463" s="73" t="str">
        <f>IF(OR(S463="",VLOOKUP(S$1,Services!$A$1:$B$19,2,0)="Exclude"),"",IF($D463=1,IF(OR(price_limit="",price_limit="No Limit"),IF(S463="Yes",1,2),IF(SUMIFS(WhatIf!$G:$G,WhatIf!$A:$A,S$1,WhatIf!$B:$B,S463)&lt;=price_limit,IF(S463="Yes",1,2),"")),""))</f>
        <v/>
      </c>
      <c r="BC463" s="73" t="str">
        <f>IF(OR(T463="",VLOOKUP(T$1,Services!$A$1:$B$19,2,0)="Exclude"),"",IF($D463=1,IF(OR(price_limit="",price_limit="No Limit"),IF(T463="Yes",1,2),IF(SUMIFS(WhatIf!$G:$G,WhatIf!$A:$A,T$1,WhatIf!$B:$B,T463)&lt;=price_limit,IF(T463="Yes",1,2),"")),""))</f>
        <v/>
      </c>
      <c r="BD463" s="73" t="str">
        <f>IF(OR(U463="",VLOOKUP(U$1,Services!$A$1:$B$19,2,0)="Exclude"),"",IF($D463=1,IF(OR(price_limit="",price_limit="No Limit"),IF(U463="Yes",1,2),IF(SUMIFS(WhatIf!$G:$G,WhatIf!$A:$A,U$1,WhatIf!$B:$B,U463)&lt;=price_limit,IF(U463="Yes",1,2),"")),""))</f>
        <v/>
      </c>
      <c r="BE463" s="3">
        <f t="shared" si="32"/>
        <v>0</v>
      </c>
      <c r="BF463" s="3">
        <f t="shared" si="36"/>
        <v>0</v>
      </c>
      <c r="BG463" s="3">
        <f>IF(MID(highlight_pick,1,1)="#",IF(INDEX(Analysis!$C$7:$E$7,1,VALUE(MID(highlight_pick,2,1)))&lt;&gt;"",IF(INDEX($A463:$BI463,1,MATCH(INDEX(Analysis!$C$7:$E$7,1,VALUE(MID(highlight_pick,2,1))),$1:$1,0))="",0,IF(INDEX($A463:$BI463,1,MATCH(INDEX(Analysis!$C$7:$E$7,1,VALUE(MID(highlight_pick,2,1))),$1:$1,0))="Yes",1,IF(ISNUMBER(SEARCH(INDEX($A463:$BI463,1,MATCH(INDEX(Analysis!$C$7:$E$7,1,VALUE(MID(highlight_pick,2,1))),$1:$1,0)),INDEX(Analysis!$C$9:$E$9,1,VALUE(MID(highlight_pick,2,1))))),2,0))),0),0)</f>
        <v>0</v>
      </c>
      <c r="BH463" s="3">
        <f>IF(MID(highlight_pick,1,1)="#",IF(INDEX(Analysis!$C$10:$E$10,1,VALUE(MID(highlight_pick,2,1)))&lt;&gt;"",IF(INDEX($A463:$BI463,1,MATCH(INDEX(Analysis!$C$10:$E$10,1,VALUE(MID(highlight_pick,2,1))),$1:$1,0))="",0,IF(INDEX($A463:$BI463,1,MATCH(INDEX(Analysis!$C$10:$E$10,1,VALUE(MID(highlight_pick,2,1))),$1:$1,0))="Yes",1,IF(ISNUMBER(SEARCH(INDEX($A463:$BI463,1,MATCH(INDEX(Analysis!$C$10:$E$10,1,VALUE(MID(highlight_pick,2,1))),$1:$1,0)),INDEX(Analysis!$C$12:$E$12,1,VALUE(MID(highlight_pick,2,1))))),2,0))),0),0)</f>
        <v>0</v>
      </c>
      <c r="BI463" s="3">
        <f ca="1">IF(profile="",INDEX(MyNetworks!$A$7:$Z$200,MATCH(A463,OFFSET(MyNetworks!$A$7,0,MATCH(C463,MyNetworks!$6:$6,0)-1,200,1),0),MATCH(C463,MyNetworks!$6:$6,0)-1),IFERROR(INDEX(Profiles!$A$7:$U$200,MATCH(A463,OFFSET(Profiles!$A$7,0,MATCH(profile,Profiles!$6:$6,0)-1,200,1),0),MATCH(profile,Profiles!$6:$6,0)-1),0))</f>
        <v>0</v>
      </c>
    </row>
    <row r="464" spans="1:61" ht="24.9" x14ac:dyDescent="0.3">
      <c r="A464" s="19" t="s">
        <v>873</v>
      </c>
      <c r="B464" s="4" t="s">
        <v>872</v>
      </c>
      <c r="C464" s="4" t="s">
        <v>482</v>
      </c>
      <c r="D464" s="3" t="str">
        <f t="shared" ca="1" si="30"/>
        <v/>
      </c>
      <c r="F464" s="5" t="s">
        <v>559</v>
      </c>
      <c r="G464" s="5" t="s">
        <v>559</v>
      </c>
      <c r="V464" s="3" t="str">
        <f ca="1">IF(AND($D464=1,ISNUMBER(MATCH(E$1&amp;E464&amp;"x",WhatIf!$H:$H,0))),1,"")</f>
        <v/>
      </c>
      <c r="W464" s="3" t="str">
        <f ca="1">IF(AND($D464=1,ISNUMBER(MATCH(F$1&amp;F464&amp;"x",WhatIf!$H:$H,0))),1,"")</f>
        <v/>
      </c>
      <c r="X464" s="3" t="str">
        <f ca="1">IF(AND($D464=1,ISNUMBER(MATCH(G$1&amp;G464&amp;"x",WhatIf!$H:$H,0))),1,"")</f>
        <v/>
      </c>
      <c r="Y464" s="3" t="str">
        <f ca="1">IF(AND($D464=1,ISNUMBER(MATCH(H$1&amp;H464&amp;"x",WhatIf!$H:$H,0))),1,"")</f>
        <v/>
      </c>
      <c r="Z464" s="3" t="str">
        <f ca="1">IF(AND($D464=1,ISNUMBER(MATCH(I$1&amp;I464&amp;"x",WhatIf!$H:$H,0))),1,"")</f>
        <v/>
      </c>
      <c r="AA464" s="3" t="str">
        <f ca="1">IF(AND($D464=1,ISNUMBER(MATCH(J$1&amp;J464&amp;"x",WhatIf!$H:$H,0))),1,"")</f>
        <v/>
      </c>
      <c r="AB464" s="3" t="str">
        <f ca="1">IF(AND($D464=1,ISNUMBER(MATCH(K$1&amp;K464&amp;"x",WhatIf!$H:$H,0))),1,"")</f>
        <v/>
      </c>
      <c r="AC464" s="3" t="str">
        <f ca="1">IF(AND($D464=1,ISNUMBER(MATCH(L$1&amp;L464&amp;"x",WhatIf!$H:$H,0))),1,"")</f>
        <v/>
      </c>
      <c r="AD464" s="3" t="str">
        <f ca="1">IF(AND($D464=1,ISNUMBER(MATCH(M$1&amp;M464&amp;"x",WhatIf!$H:$H,0))),1,"")</f>
        <v/>
      </c>
      <c r="AE464" s="3" t="str">
        <f ca="1">IF(AND($D464=1,ISNUMBER(MATCH(N$1&amp;N464&amp;"x",WhatIf!$H:$H,0))),1,"")</f>
        <v/>
      </c>
      <c r="AF464" s="3" t="str">
        <f ca="1">IF(AND($D464=1,ISNUMBER(MATCH(O$1&amp;O464&amp;"x",WhatIf!$H:$H,0))),1,"")</f>
        <v/>
      </c>
      <c r="AG464" s="3" t="str">
        <f ca="1">IF(AND($D464=1,ISNUMBER(MATCH(P$1&amp;P464&amp;"x",WhatIf!$H:$H,0))),1,"")</f>
        <v/>
      </c>
      <c r="AH464" s="3" t="str">
        <f ca="1">IF(AND($D464=1,ISNUMBER(MATCH(Q$1&amp;Q464&amp;"x",WhatIf!$H:$H,0))),1,"")</f>
        <v/>
      </c>
      <c r="AI464" s="3" t="str">
        <f ca="1">IF(AND($D464=1,ISNUMBER(MATCH(R$1&amp;R464&amp;"x",WhatIf!$H:$H,0))),1,"")</f>
        <v/>
      </c>
      <c r="AJ464" s="3" t="str">
        <f ca="1">IF(AND($D464=1,ISNUMBER(MATCH(S$1&amp;S464&amp;"x",WhatIf!$H:$H,0))),1,"")</f>
        <v/>
      </c>
      <c r="AK464" s="3" t="str">
        <f ca="1">IF(AND($D464=1,ISNUMBER(MATCH(T$1&amp;T464&amp;"x",WhatIf!$H:$H,0))),1,"")</f>
        <v/>
      </c>
      <c r="AL464" s="3" t="str">
        <f ca="1">IF(AND($D464=1,ISNUMBER(MATCH(U$1&amp;U464&amp;"x",WhatIf!$H:$H,0))),1,"")</f>
        <v/>
      </c>
      <c r="AM464" s="3" t="str">
        <f t="shared" ca="1" si="31"/>
        <v/>
      </c>
      <c r="AN464" s="73" t="str">
        <f>IF(OR(E464="",VLOOKUP(E$1,Services!$A$1:$B$19,2,0)="Exclude"),"",IF($D464=1,IF(OR(price_limit="",price_limit="No Limit"),IF(E464="Yes",1,2),IF(SUMIFS(WhatIf!$G:$G,WhatIf!$A:$A,E$1,WhatIf!$B:$B,E464)&lt;=price_limit,IF(E464="Yes",1,2),"")),""))</f>
        <v/>
      </c>
      <c r="AO464" s="73" t="str">
        <f ca="1">IF(OR(F464="",VLOOKUP(F$1,Services!$A$1:$B$19,2,0)="Exclude"),"",IF($D464=1,IF(OR(price_limit="",price_limit="No Limit"),IF(F464="Yes",1,2),IF(SUMIFS(WhatIf!$G:$G,WhatIf!$A:$A,F$1,WhatIf!$B:$B,F464)&lt;=price_limit,IF(F464="Yes",1,2),"")),""))</f>
        <v/>
      </c>
      <c r="AP464" s="73" t="str">
        <f ca="1">IF(OR(G464="",VLOOKUP(G$1,Services!$A$1:$B$19,2,0)="Exclude"),"",IF($D464=1,IF(OR(price_limit="",price_limit="No Limit"),IF(G464="Yes",1,2),IF(SUMIFS(WhatIf!$G:$G,WhatIf!$A:$A,G$1,WhatIf!$B:$B,G464)&lt;=price_limit,IF(G464="Yes",1,2),"")),""))</f>
        <v/>
      </c>
      <c r="AQ464" s="73" t="str">
        <f>IF(OR(H464="",VLOOKUP(H$1,Services!$A$1:$B$19,2,0)="Exclude"),"",IF($D464=1,IF(OR(price_limit="",price_limit="No Limit"),IF(H464="Yes",1,2),IF(SUMIFS(WhatIf!$G:$G,WhatIf!$A:$A,H$1,WhatIf!$B:$B,H464)&lt;=price_limit,IF(H464="Yes",1,2),"")),""))</f>
        <v/>
      </c>
      <c r="AR464" s="73" t="str">
        <f>IF(OR(I464="",VLOOKUP(I$1,Services!$A$1:$B$19,2,0)="Exclude"),"",IF($D464=1,IF(OR(price_limit="",price_limit="No Limit"),IF(I464="Yes",1,2),IF(SUMIFS(WhatIf!$G:$G,WhatIf!$A:$A,I$1,WhatIf!$B:$B,I464)&lt;=price_limit,IF(I464="Yes",1,2),"")),""))</f>
        <v/>
      </c>
      <c r="AS464" s="73" t="str">
        <f>IF(OR(J464="",VLOOKUP(J$1,Services!$A$1:$B$19,2,0)="Exclude"),"",IF($D464=1,IF(OR(price_limit="",price_limit="No Limit"),IF(J464="Yes",1,2),IF(SUMIFS(WhatIf!$G:$G,WhatIf!$A:$A,J$1,WhatIf!$B:$B,J464)&lt;=price_limit,IF(J464="Yes",1,2),"")),""))</f>
        <v/>
      </c>
      <c r="AT464" s="73" t="str">
        <f>IF(OR(K464="",VLOOKUP(K$1,Services!$A$1:$B$19,2,0)="Exclude"),"",IF($D464=1,IF(OR(price_limit="",price_limit="No Limit"),IF(K464="Yes",1,2),IF(SUMIFS(WhatIf!$G:$G,WhatIf!$A:$A,K$1,WhatIf!$B:$B,K464)&lt;=price_limit,IF(K464="Yes",1,2),"")),""))</f>
        <v/>
      </c>
      <c r="AU464" s="73" t="str">
        <f>IF(OR(L464="",VLOOKUP(L$1,Services!$A$1:$B$19,2,0)="Exclude"),"",IF($D464=1,IF(OR(price_limit="",price_limit="No Limit"),IF(L464="Yes",1,2),IF(SUMIFS(WhatIf!$G:$G,WhatIf!$A:$A,L$1,WhatIf!$B:$B,L464)&lt;=price_limit,IF(L464="Yes",1,2),"")),""))</f>
        <v/>
      </c>
      <c r="AV464" s="73" t="str">
        <f>IF(OR(M464="",VLOOKUP(M$1,Services!$A$1:$B$19,2,0)="Exclude"),"",IF($D464=1,IF(OR(price_limit="",price_limit="No Limit"),IF(M464="Yes",1,2),IF(SUMIFS(WhatIf!$G:$G,WhatIf!$A:$A,M$1,WhatIf!$B:$B,M464)&lt;=price_limit,IF(M464="Yes",1,2),"")),""))</f>
        <v/>
      </c>
      <c r="AW464" s="73" t="str">
        <f>IF(OR(N464="",VLOOKUP(N$1,Services!$A$1:$B$19,2,0)="Exclude"),"",IF($D464=1,IF(OR(price_limit="",price_limit="No Limit"),IF(N464="Yes",1,2),IF(SUMIFS(WhatIf!$G:$G,WhatIf!$A:$A,N$1,WhatIf!$B:$B,N464)&lt;=price_limit,IF(N464="Yes",1,2),"")),""))</f>
        <v/>
      </c>
      <c r="AX464" s="73" t="str">
        <f>IF(OR(O464="",VLOOKUP(O$1,Services!$A$1:$B$19,2,0)="Exclude"),"",IF($D464=1,IF(OR(price_limit="",price_limit="No Limit"),IF(O464="Yes",1,2),IF(SUMIFS(WhatIf!$G:$G,WhatIf!$A:$A,O$1,WhatIf!$B:$B,O464)&lt;=price_limit,IF(O464="Yes",1,2),"")),""))</f>
        <v/>
      </c>
      <c r="AY464" s="73" t="str">
        <f>IF(OR(P464="",VLOOKUP(P$1,Services!$A$1:$B$19,2,0)="Exclude"),"",IF($D464=1,IF(OR(price_limit="",price_limit="No Limit"),IF(P464="Yes",1,2),IF(SUMIFS(WhatIf!$G:$G,WhatIf!$A:$A,P$1,WhatIf!$B:$B,P464)&lt;=price_limit,IF(P464="Yes",1,2),"")),""))</f>
        <v/>
      </c>
      <c r="AZ464" s="73" t="str">
        <f>IF(OR(Q464="",VLOOKUP(Q$1,Services!$A$1:$B$19,2,0)="Exclude"),"",IF($D464=1,IF(OR(price_limit="",price_limit="No Limit"),IF(Q464="Yes",1,2),IF(SUMIFS(WhatIf!$G:$G,WhatIf!$A:$A,Q$1,WhatIf!$B:$B,Q464)&lt;=price_limit,IF(Q464="Yes",1,2),"")),""))</f>
        <v/>
      </c>
      <c r="BA464" s="73" t="str">
        <f>IF(OR(R464="",VLOOKUP(R$1,Services!$A$1:$B$19,2,0)="Exclude"),"",IF($D464=1,IF(OR(price_limit="",price_limit="No Limit"),IF(R464="Yes",1,2),IF(SUMIFS(WhatIf!$G:$G,WhatIf!$A:$A,R$1,WhatIf!$B:$B,R464)&lt;=price_limit,IF(R464="Yes",1,2),"")),""))</f>
        <v/>
      </c>
      <c r="BB464" s="73" t="str">
        <f>IF(OR(S464="",VLOOKUP(S$1,Services!$A$1:$B$19,2,0)="Exclude"),"",IF($D464=1,IF(OR(price_limit="",price_limit="No Limit"),IF(S464="Yes",1,2),IF(SUMIFS(WhatIf!$G:$G,WhatIf!$A:$A,S$1,WhatIf!$B:$B,S464)&lt;=price_limit,IF(S464="Yes",1,2),"")),""))</f>
        <v/>
      </c>
      <c r="BC464" s="73" t="str">
        <f>IF(OR(T464="",VLOOKUP(T$1,Services!$A$1:$B$19,2,0)="Exclude"),"",IF($D464=1,IF(OR(price_limit="",price_limit="No Limit"),IF(T464="Yes",1,2),IF(SUMIFS(WhatIf!$G:$G,WhatIf!$A:$A,T$1,WhatIf!$B:$B,T464)&lt;=price_limit,IF(T464="Yes",1,2),"")),""))</f>
        <v/>
      </c>
      <c r="BD464" s="73" t="str">
        <f>IF(OR(U464="",VLOOKUP(U$1,Services!$A$1:$B$19,2,0)="Exclude"),"",IF($D464=1,IF(OR(price_limit="",price_limit="No Limit"),IF(U464="Yes",1,2),IF(SUMIFS(WhatIf!$G:$G,WhatIf!$A:$A,U$1,WhatIf!$B:$B,U464)&lt;=price_limit,IF(U464="Yes",1,2),"")),""))</f>
        <v/>
      </c>
      <c r="BE464" s="3">
        <f t="shared" si="32"/>
        <v>0</v>
      </c>
      <c r="BF464" s="3">
        <f t="shared" si="36"/>
        <v>0</v>
      </c>
      <c r="BG464" s="3">
        <f>IF(MID(highlight_pick,1,1)="#",IF(INDEX(Analysis!$C$7:$E$7,1,VALUE(MID(highlight_pick,2,1)))&lt;&gt;"",IF(INDEX($A464:$BI464,1,MATCH(INDEX(Analysis!$C$7:$E$7,1,VALUE(MID(highlight_pick,2,1))),$1:$1,0))="",0,IF(INDEX($A464:$BI464,1,MATCH(INDEX(Analysis!$C$7:$E$7,1,VALUE(MID(highlight_pick,2,1))),$1:$1,0))="Yes",1,IF(ISNUMBER(SEARCH(INDEX($A464:$BI464,1,MATCH(INDEX(Analysis!$C$7:$E$7,1,VALUE(MID(highlight_pick,2,1))),$1:$1,0)),INDEX(Analysis!$C$9:$E$9,1,VALUE(MID(highlight_pick,2,1))))),2,0))),0),0)</f>
        <v>0</v>
      </c>
      <c r="BH464" s="3">
        <f>IF(MID(highlight_pick,1,1)="#",IF(INDEX(Analysis!$C$10:$E$10,1,VALUE(MID(highlight_pick,2,1)))&lt;&gt;"",IF(INDEX($A464:$BI464,1,MATCH(INDEX(Analysis!$C$10:$E$10,1,VALUE(MID(highlight_pick,2,1))),$1:$1,0))="",0,IF(INDEX($A464:$BI464,1,MATCH(INDEX(Analysis!$C$10:$E$10,1,VALUE(MID(highlight_pick,2,1))),$1:$1,0))="Yes",1,IF(ISNUMBER(SEARCH(INDEX($A464:$BI464,1,MATCH(INDEX(Analysis!$C$10:$E$10,1,VALUE(MID(highlight_pick,2,1))),$1:$1,0)),INDEX(Analysis!$C$12:$E$12,1,VALUE(MID(highlight_pick,2,1))))),2,0))),0),0)</f>
        <v>0</v>
      </c>
      <c r="BI464" s="3">
        <f ca="1">IF(profile="",INDEX(MyNetworks!$A$7:$Z$200,MATCH(A464,OFFSET(MyNetworks!$A$7,0,MATCH(C464,MyNetworks!$6:$6,0)-1,200,1),0),MATCH(C464,MyNetworks!$6:$6,0)-1),IFERROR(INDEX(Profiles!$A$7:$U$200,MATCH(A464,OFFSET(Profiles!$A$7,0,MATCH(profile,Profiles!$6:$6,0)-1,200,1),0),MATCH(profile,Profiles!$6:$6,0)-1),0))</f>
        <v>0</v>
      </c>
    </row>
    <row r="465" spans="1:61" x14ac:dyDescent="0.3">
      <c r="A465" s="19" t="s">
        <v>394</v>
      </c>
      <c r="B465" s="4" t="s">
        <v>247</v>
      </c>
      <c r="C465" s="4" t="s">
        <v>214</v>
      </c>
      <c r="D465" s="3" t="str">
        <f t="shared" ca="1" si="30"/>
        <v/>
      </c>
      <c r="F465" s="5" t="s">
        <v>556</v>
      </c>
      <c r="G465" s="5" t="s">
        <v>556</v>
      </c>
      <c r="H465" s="5" t="s">
        <v>293</v>
      </c>
      <c r="I465" s="5" t="s">
        <v>293</v>
      </c>
      <c r="J465" s="5" t="s">
        <v>293</v>
      </c>
      <c r="K465" s="5" t="s">
        <v>293</v>
      </c>
      <c r="L465" s="5" t="s">
        <v>293</v>
      </c>
      <c r="M465" s="5" t="s">
        <v>293</v>
      </c>
      <c r="N465" s="5" t="s">
        <v>1</v>
      </c>
      <c r="V465" s="3" t="str">
        <f ca="1">IF(AND($D465=1,ISNUMBER(MATCH(E$1&amp;E465&amp;"x",WhatIf!$H:$H,0))),1,"")</f>
        <v/>
      </c>
      <c r="W465" s="3" t="str">
        <f ca="1">IF(AND($D465=1,ISNUMBER(MATCH(F$1&amp;F465&amp;"x",WhatIf!$H:$H,0))),1,"")</f>
        <v/>
      </c>
      <c r="X465" s="3" t="str">
        <f ca="1">IF(AND($D465=1,ISNUMBER(MATCH(G$1&amp;G465&amp;"x",WhatIf!$H:$H,0))),1,"")</f>
        <v/>
      </c>
      <c r="Y465" s="3" t="str">
        <f ca="1">IF(AND($D465=1,ISNUMBER(MATCH(H$1&amp;H465&amp;"x",WhatIf!$H:$H,0))),1,"")</f>
        <v/>
      </c>
      <c r="Z465" s="3" t="str">
        <f ca="1">IF(AND($D465=1,ISNUMBER(MATCH(I$1&amp;I465&amp;"x",WhatIf!$H:$H,0))),1,"")</f>
        <v/>
      </c>
      <c r="AA465" s="3" t="str">
        <f ca="1">IF(AND($D465=1,ISNUMBER(MATCH(J$1&amp;J465&amp;"x",WhatIf!$H:$H,0))),1,"")</f>
        <v/>
      </c>
      <c r="AB465" s="3" t="str">
        <f ca="1">IF(AND($D465=1,ISNUMBER(MATCH(K$1&amp;K465&amp;"x",WhatIf!$H:$H,0))),1,"")</f>
        <v/>
      </c>
      <c r="AC465" s="3" t="str">
        <f ca="1">IF(AND($D465=1,ISNUMBER(MATCH(L$1&amp;L465&amp;"x",WhatIf!$H:$H,0))),1,"")</f>
        <v/>
      </c>
      <c r="AD465" s="3" t="str">
        <f ca="1">IF(AND($D465=1,ISNUMBER(MATCH(M$1&amp;M465&amp;"x",WhatIf!$H:$H,0))),1,"")</f>
        <v/>
      </c>
      <c r="AE465" s="3" t="str">
        <f ca="1">IF(AND($D465=1,ISNUMBER(MATCH(N$1&amp;N465&amp;"x",WhatIf!$H:$H,0))),1,"")</f>
        <v/>
      </c>
      <c r="AF465" s="3" t="str">
        <f ca="1">IF(AND($D465=1,ISNUMBER(MATCH(O$1&amp;O465&amp;"x",WhatIf!$H:$H,0))),1,"")</f>
        <v/>
      </c>
      <c r="AG465" s="3" t="str">
        <f ca="1">IF(AND($D465=1,ISNUMBER(MATCH(P$1&amp;P465&amp;"x",WhatIf!$H:$H,0))),1,"")</f>
        <v/>
      </c>
      <c r="AH465" s="3" t="str">
        <f ca="1">IF(AND($D465=1,ISNUMBER(MATCH(Q$1&amp;Q465&amp;"x",WhatIf!$H:$H,0))),1,"")</f>
        <v/>
      </c>
      <c r="AI465" s="3" t="str">
        <f ca="1">IF(AND($D465=1,ISNUMBER(MATCH(R$1&amp;R465&amp;"x",WhatIf!$H:$H,0))),1,"")</f>
        <v/>
      </c>
      <c r="AJ465" s="3" t="str">
        <f ca="1">IF(AND($D465=1,ISNUMBER(MATCH(S$1&amp;S465&amp;"x",WhatIf!$H:$H,0))),1,"")</f>
        <v/>
      </c>
      <c r="AK465" s="3" t="str">
        <f ca="1">IF(AND($D465=1,ISNUMBER(MATCH(T$1&amp;T465&amp;"x",WhatIf!$H:$H,0))),1,"")</f>
        <v/>
      </c>
      <c r="AL465" s="3" t="str">
        <f ca="1">IF(AND($D465=1,ISNUMBER(MATCH(U$1&amp;U465&amp;"x",WhatIf!$H:$H,0))),1,"")</f>
        <v/>
      </c>
      <c r="AM465" s="3" t="str">
        <f t="shared" ca="1" si="31"/>
        <v/>
      </c>
      <c r="AN465" s="73" t="str">
        <f>IF(OR(E465="",VLOOKUP(E$1,Services!$A$1:$B$19,2,0)="Exclude"),"",IF($D465=1,IF(OR(price_limit="",price_limit="No Limit"),IF(E465="Yes",1,2),IF(SUMIFS(WhatIf!$G:$G,WhatIf!$A:$A,E$1,WhatIf!$B:$B,E465)&lt;=price_limit,IF(E465="Yes",1,2),"")),""))</f>
        <v/>
      </c>
      <c r="AO465" s="73" t="str">
        <f ca="1">IF(OR(F465="",VLOOKUP(F$1,Services!$A$1:$B$19,2,0)="Exclude"),"",IF($D465=1,IF(OR(price_limit="",price_limit="No Limit"),IF(F465="Yes",1,2),IF(SUMIFS(WhatIf!$G:$G,WhatIf!$A:$A,F$1,WhatIf!$B:$B,F465)&lt;=price_limit,IF(F465="Yes",1,2),"")),""))</f>
        <v/>
      </c>
      <c r="AP465" s="73" t="str">
        <f ca="1">IF(OR(G465="",VLOOKUP(G$1,Services!$A$1:$B$19,2,0)="Exclude"),"",IF($D465=1,IF(OR(price_limit="",price_limit="No Limit"),IF(G465="Yes",1,2),IF(SUMIFS(WhatIf!$G:$G,WhatIf!$A:$A,G$1,WhatIf!$B:$B,G465)&lt;=price_limit,IF(G465="Yes",1,2),"")),""))</f>
        <v/>
      </c>
      <c r="AQ465" s="73" t="str">
        <f ca="1">IF(OR(H465="",VLOOKUP(H$1,Services!$A$1:$B$19,2,0)="Exclude"),"",IF($D465=1,IF(OR(price_limit="",price_limit="No Limit"),IF(H465="Yes",1,2),IF(SUMIFS(WhatIf!$G:$G,WhatIf!$A:$A,H$1,WhatIf!$B:$B,H465)&lt;=price_limit,IF(H465="Yes",1,2),"")),""))</f>
        <v/>
      </c>
      <c r="AR465" s="73" t="str">
        <f ca="1">IF(OR(I465="",VLOOKUP(I$1,Services!$A$1:$B$19,2,0)="Exclude"),"",IF($D465=1,IF(OR(price_limit="",price_limit="No Limit"),IF(I465="Yes",1,2),IF(SUMIFS(WhatIf!$G:$G,WhatIf!$A:$A,I$1,WhatIf!$B:$B,I465)&lt;=price_limit,IF(I465="Yes",1,2),"")),""))</f>
        <v/>
      </c>
      <c r="AS465" s="73" t="str">
        <f ca="1">IF(OR(J465="",VLOOKUP(J$1,Services!$A$1:$B$19,2,0)="Exclude"),"",IF($D465=1,IF(OR(price_limit="",price_limit="No Limit"),IF(J465="Yes",1,2),IF(SUMIFS(WhatIf!$G:$G,WhatIf!$A:$A,J$1,WhatIf!$B:$B,J465)&lt;=price_limit,IF(J465="Yes",1,2),"")),""))</f>
        <v/>
      </c>
      <c r="AT465" s="73" t="str">
        <f ca="1">IF(OR(K465="",VLOOKUP(K$1,Services!$A$1:$B$19,2,0)="Exclude"),"",IF($D465=1,IF(OR(price_limit="",price_limit="No Limit"),IF(K465="Yes",1,2),IF(SUMIFS(WhatIf!$G:$G,WhatIf!$A:$A,K$1,WhatIf!$B:$B,K465)&lt;=price_limit,IF(K465="Yes",1,2),"")),""))</f>
        <v/>
      </c>
      <c r="AU465" s="73" t="str">
        <f ca="1">IF(OR(L465="",VLOOKUP(L$1,Services!$A$1:$B$19,2,0)="Exclude"),"",IF($D465=1,IF(OR(price_limit="",price_limit="No Limit"),IF(L465="Yes",1,2),IF(SUMIFS(WhatIf!$G:$G,WhatIf!$A:$A,L$1,WhatIf!$B:$B,L465)&lt;=price_limit,IF(L465="Yes",1,2),"")),""))</f>
        <v/>
      </c>
      <c r="AV465" s="73" t="str">
        <f ca="1">IF(OR(M465="",VLOOKUP(M$1,Services!$A$1:$B$19,2,0)="Exclude"),"",IF($D465=1,IF(OR(price_limit="",price_limit="No Limit"),IF(M465="Yes",1,2),IF(SUMIFS(WhatIf!$G:$G,WhatIf!$A:$A,M$1,WhatIf!$B:$B,M465)&lt;=price_limit,IF(M465="Yes",1,2),"")),""))</f>
        <v/>
      </c>
      <c r="AW465" s="73" t="str">
        <f ca="1">IF(OR(N465="",VLOOKUP(N$1,Services!$A$1:$B$19,2,0)="Exclude"),"",IF($D465=1,IF(OR(price_limit="",price_limit="No Limit"),IF(N465="Yes",1,2),IF(SUMIFS(WhatIf!$G:$G,WhatIf!$A:$A,N$1,WhatIf!$B:$B,N465)&lt;=price_limit,IF(N465="Yes",1,2),"")),""))</f>
        <v/>
      </c>
      <c r="AX465" s="73" t="str">
        <f>IF(OR(O465="",VLOOKUP(O$1,Services!$A$1:$B$19,2,0)="Exclude"),"",IF($D465=1,IF(OR(price_limit="",price_limit="No Limit"),IF(O465="Yes",1,2),IF(SUMIFS(WhatIf!$G:$G,WhatIf!$A:$A,O$1,WhatIf!$B:$B,O465)&lt;=price_limit,IF(O465="Yes",1,2),"")),""))</f>
        <v/>
      </c>
      <c r="AY465" s="73" t="str">
        <f>IF(OR(P465="",VLOOKUP(P$1,Services!$A$1:$B$19,2,0)="Exclude"),"",IF($D465=1,IF(OR(price_limit="",price_limit="No Limit"),IF(P465="Yes",1,2),IF(SUMIFS(WhatIf!$G:$G,WhatIf!$A:$A,P$1,WhatIf!$B:$B,P465)&lt;=price_limit,IF(P465="Yes",1,2),"")),""))</f>
        <v/>
      </c>
      <c r="AZ465" s="73" t="str">
        <f>IF(OR(Q465="",VLOOKUP(Q$1,Services!$A$1:$B$19,2,0)="Exclude"),"",IF($D465=1,IF(OR(price_limit="",price_limit="No Limit"),IF(Q465="Yes",1,2),IF(SUMIFS(WhatIf!$G:$G,WhatIf!$A:$A,Q$1,WhatIf!$B:$B,Q465)&lt;=price_limit,IF(Q465="Yes",1,2),"")),""))</f>
        <v/>
      </c>
      <c r="BA465" s="73" t="str">
        <f>IF(OR(R465="",VLOOKUP(R$1,Services!$A$1:$B$19,2,0)="Exclude"),"",IF($D465=1,IF(OR(price_limit="",price_limit="No Limit"),IF(R465="Yes",1,2),IF(SUMIFS(WhatIf!$G:$G,WhatIf!$A:$A,R$1,WhatIf!$B:$B,R465)&lt;=price_limit,IF(R465="Yes",1,2),"")),""))</f>
        <v/>
      </c>
      <c r="BB465" s="73" t="str">
        <f>IF(OR(S465="",VLOOKUP(S$1,Services!$A$1:$B$19,2,0)="Exclude"),"",IF($D465=1,IF(OR(price_limit="",price_limit="No Limit"),IF(S465="Yes",1,2),IF(SUMIFS(WhatIf!$G:$G,WhatIf!$A:$A,S$1,WhatIf!$B:$B,S465)&lt;=price_limit,IF(S465="Yes",1,2),"")),""))</f>
        <v/>
      </c>
      <c r="BC465" s="73" t="str">
        <f>IF(OR(T465="",VLOOKUP(T$1,Services!$A$1:$B$19,2,0)="Exclude"),"",IF($D465=1,IF(OR(price_limit="",price_limit="No Limit"),IF(T465="Yes",1,2),IF(SUMIFS(WhatIf!$G:$G,WhatIf!$A:$A,T$1,WhatIf!$B:$B,T465)&lt;=price_limit,IF(T465="Yes",1,2),"")),""))</f>
        <v/>
      </c>
      <c r="BD465" s="73" t="str">
        <f>IF(OR(U465="",VLOOKUP(U$1,Services!$A$1:$B$19,2,0)="Exclude"),"",IF($D465=1,IF(OR(price_limit="",price_limit="No Limit"),IF(U465="Yes",1,2),IF(SUMIFS(WhatIf!$G:$G,WhatIf!$A:$A,U$1,WhatIf!$B:$B,U465)&lt;=price_limit,IF(U465="Yes",1,2),"")),""))</f>
        <v/>
      </c>
      <c r="BE465" s="3">
        <f t="shared" si="32"/>
        <v>0</v>
      </c>
      <c r="BF465" s="3">
        <f t="shared" si="36"/>
        <v>0</v>
      </c>
      <c r="BG465" s="3">
        <f>IF(MID(highlight_pick,1,1)="#",IF(INDEX(Analysis!$C$7:$E$7,1,VALUE(MID(highlight_pick,2,1)))&lt;&gt;"",IF(INDEX($A465:$BI465,1,MATCH(INDEX(Analysis!$C$7:$E$7,1,VALUE(MID(highlight_pick,2,1))),$1:$1,0))="",0,IF(INDEX($A465:$BI465,1,MATCH(INDEX(Analysis!$C$7:$E$7,1,VALUE(MID(highlight_pick,2,1))),$1:$1,0))="Yes",1,IF(ISNUMBER(SEARCH(INDEX($A465:$BI465,1,MATCH(INDEX(Analysis!$C$7:$E$7,1,VALUE(MID(highlight_pick,2,1))),$1:$1,0)),INDEX(Analysis!$C$9:$E$9,1,VALUE(MID(highlight_pick,2,1))))),2,0))),0),0)</f>
        <v>0</v>
      </c>
      <c r="BH465" s="3">
        <f>IF(MID(highlight_pick,1,1)="#",IF(INDEX(Analysis!$C$10:$E$10,1,VALUE(MID(highlight_pick,2,1)))&lt;&gt;"",IF(INDEX($A465:$BI465,1,MATCH(INDEX(Analysis!$C$10:$E$10,1,VALUE(MID(highlight_pick,2,1))),$1:$1,0))="",0,IF(INDEX($A465:$BI465,1,MATCH(INDEX(Analysis!$C$10:$E$10,1,VALUE(MID(highlight_pick,2,1))),$1:$1,0))="Yes",1,IF(ISNUMBER(SEARCH(INDEX($A465:$BI465,1,MATCH(INDEX(Analysis!$C$10:$E$10,1,VALUE(MID(highlight_pick,2,1))),$1:$1,0)),INDEX(Analysis!$C$12:$E$12,1,VALUE(MID(highlight_pick,2,1))))),2,0))),0),0)</f>
        <v>0</v>
      </c>
      <c r="BI465" s="3">
        <f ca="1">IF(profile="",INDEX(MyNetworks!$A$7:$Z$200,MATCH(A465,OFFSET(MyNetworks!$A$7,0,MATCH(C465,MyNetworks!$6:$6,0)-1,200,1),0),MATCH(C465,MyNetworks!$6:$6,0)-1),IFERROR(INDEX(Profiles!$A$7:$U$200,MATCH(A465,OFFSET(Profiles!$A$7,0,MATCH(profile,Profiles!$6:$6,0)-1,200,1),0),MATCH(profile,Profiles!$6:$6,0)-1),0))</f>
        <v>0</v>
      </c>
    </row>
  </sheetData>
  <autoFilter ref="A1:BI465" xr:uid="{21104C06-6E88-460A-9C0E-6361D625DC5B}"/>
  <sortState xmlns:xlrd2="http://schemas.microsoft.com/office/spreadsheetml/2017/richdata2" ref="A2:BI465">
    <sortCondition ref="A2:A465"/>
  </sortState>
  <conditionalFormatting sqref="E112:F114 H112:H114 H101:H103 U98 H6 E6:F6 H15:H16 E14:F17 E124:F126 H125:H126 H174:H176 E175:F175 H116 H79:H82 E28:F29 H28:H29 O233:Q236 E152:F154 H152 H128:H137 O152:S154 O28:S29 O124:S126 O112:S114 O6:S6 O14:S17 E19:F21 E95:F96 H95:H96 O95:S96 O174:S176 E200:F201 H159:H160 E156:F156 H156 O156:S156 H31:H32 E178:F178 H48:H51 H57 H72:H73 H139:H140 H220:I221 H223:I241 E2:F4 H3:H4 O2:S4 H43:H46 E204:F212 E159:F161 E102:F102 O101:S110 H105:H109 E80:F82 H85:H87 H64:H70 E44:F49 E84:F84 E83 E176 E217:F227 E216 E236:F236 E146:F150 E145 E190:E197 E53 E93 E110 E117 E174 E182:E183 E215:F215 E214 F34:G34 E68 E85 E142:F144 E165:F165 E164 E234:E235 E31 E42:E43 E77 E79 E103:E104 E118:F122 E202 F41:G41 E179 E105:F109 E128:F140 O116:S122 H118:H122 H143:H150 O142:S150 O159:S161 H204:I212 O204:S212 E54:F67 H59:H62 H163:H165 O163:S165 E163:F163 H167:H172 E167:F172 O167:S172 U204:U212 U2:U4 U95:U96 U14:U17 E199 O199:S202 H199:I201 H190:I197 F22 E51:F52 F50 E229:F231 F228 E233:F233 F232 H76:H77 O190:S197 O128:S140 U158:U161 E32:F41 H34:H39 E180:F181 U214:U236 O214:R232 S214:S236 H214:I218 E69:F76 O31:S77 E8:F12 H8:H12 O8:S12 U6:U12 O178:S183 H179:I183 U28:U77 U100:U114 U116:U126 U128:U140 U142:U156 U163:U172 U174:U183 U190:U197 U199:U202 H89:H92 O79:S93 E86:F92 U79:U93 H185:I187 E185:F187 O185:S187 U185:U187 H21:H26 O19:S26 U19:U26 E23:F26">
    <cfRule type="expression" dxfId="520" priority="1614" stopIfTrue="1">
      <formula>AND(E2="$",OR(#REF!="Yes",#REF!="No"))</formula>
    </cfRule>
    <cfRule type="expression" priority="1615" stopIfTrue="1">
      <formula>E2="$"</formula>
    </cfRule>
    <cfRule type="expression" dxfId="519" priority="1616" stopIfTrue="1">
      <formula>E2&lt;&gt;#REF!</formula>
    </cfRule>
  </conditionalFormatting>
  <conditionalFormatting sqref="E158:F158 E30:F30 E98:F98 E155:F155 E166:F166 E177:F177 E7:F7 E123:F123 E151:F151 F100 H111 H151 H7 H177 H166 H155 H100 H30 G112:G114 O166:Q166 I31:I32 I101:I103 I15:I16 G14:G17 G124:G126 I125:I126 I174:I176 I79:I82 G28:G29 I128:I137 G152:G154 I152 G128:G140 O100:S100 O111:S111 O151:S151 O7:S7 O177:S177 S166 O98:S98 O30:S30 O123:S123 G95:G96 I95:I96 G200:G201 I159:I160 G156 I156 G178 I48:I51 I57 I72:I73 I139:I140 O155:S155 H184:I184 G2:G4 I3:I4 I43:I46 G159:G161 G102 I105:I109 G80:G84 I85:I87 I64:I70 G44:G52 G176 G204:G212 F12:G12 F81:G81 G146:G150 F9:G9 G215:G233 G142:G144 G165 G235:G236 F2:G2 G105:G109 G118:G122 F42:G43 I118:I122 I143:I150 G54:G67 I59:I62 O184:R184 J16:N22 N15 N23 J29:N32 N28 J34:N56 J59:N59 N57:N58 J61:N69 N60 N70 J81:N81 N77:N80 N82 J84:N103 J106:N108 N104:N105 J111:N123 N109:N110 J126:N129 N124:N125 J131:N136 N130 J138:N143 N137 J149:N156 N148 J159:N161 N158:S158 N169 J206:N212 N204:N205 J215:N233 N214 N234 J250:N250 N249 J252:N274 N251 N275:N276 J293:N294 N292 N295 J361:N366 N360 N367:N368 J386:N391 N385 J393:N397 N392 J399:N401 N398 J408:N410 N407 J412:N413 N411 J417:N417 N414:N416 N418 J404:N404 K403:N403 K405:N405 J145:N147 N144 N163 J187:N187 N186 N402 M406:N406 J334:N336 I163:I165 G163 J164:N168 I167:I172 G167:G172 J338:N342 U123 U158 U30 U98 U155 U166 U177 U7 U151 U111 U100 J199:N203 J369:N381 J190:N197 J315:N332 I76:I77 J383:N384 J313:N313 G32:G41 I34:I39 G180:G181 G69:G76 J71:N76 T28:T77 G8:G12 I8:I11 J3:N14 T6:T12 T174:T183 J235:N248 I89:I92 G86:G92 T79:T93 J344:N359 J277:N291 G185:G187 J170:N185 T185:T187 J296:N311 G19:G26 I21:I26 J24:N27 T19:T26">
    <cfRule type="expression" dxfId="518" priority="1606" stopIfTrue="1">
      <formula>AND(E2="$",OR(#REF!="Yes",#REF!="No"))</formula>
    </cfRule>
    <cfRule type="expression" priority="1607" stopIfTrue="1">
      <formula>E2="$"</formula>
    </cfRule>
    <cfRule type="expression" dxfId="517" priority="1608" stopIfTrue="1">
      <formula>E2&lt;&gt;#REF!</formula>
    </cfRule>
  </conditionalFormatting>
  <conditionalFormatting sqref="H123">
    <cfRule type="expression" dxfId="516" priority="1528" stopIfTrue="1">
      <formula>AND(H123="$",OR(#REF!="Yes",#REF!="No"))</formula>
    </cfRule>
    <cfRule type="expression" priority="1529" stopIfTrue="1">
      <formula>H123="$"</formula>
    </cfRule>
    <cfRule type="expression" dxfId="515" priority="1530" stopIfTrue="1">
      <formula>H123&lt;&gt;#REF!</formula>
    </cfRule>
  </conditionalFormatting>
  <conditionalFormatting sqref="E100">
    <cfRule type="expression" dxfId="514" priority="1525" stopIfTrue="1">
      <formula>AND(E100="$",OR(#REF!="Yes",#REF!="No"))</formula>
    </cfRule>
    <cfRule type="expression" priority="1526" stopIfTrue="1">
      <formula>E100="$"</formula>
    </cfRule>
    <cfRule type="expression" dxfId="513" priority="1527" stopIfTrue="1">
      <formula>E100&lt;&gt;#REF!</formula>
    </cfRule>
  </conditionalFormatting>
  <conditionalFormatting sqref="F111">
    <cfRule type="expression" dxfId="512" priority="1522" stopIfTrue="1">
      <formula>AND(F111="$",OR(#REF!="Yes",#REF!="No"))</formula>
    </cfRule>
    <cfRule type="expression" priority="1523" stopIfTrue="1">
      <formula>F111="$"</formula>
    </cfRule>
    <cfRule type="expression" dxfId="511" priority="1524" stopIfTrue="1">
      <formula>F111&lt;&gt;#REF!</formula>
    </cfRule>
  </conditionalFormatting>
  <conditionalFormatting sqref="E141 H141 O141:Q141 S141 U141">
    <cfRule type="expression" dxfId="510" priority="1516" stopIfTrue="1">
      <formula>AND(E141="$",OR(#REF!="Yes",#REF!="No"))</formula>
    </cfRule>
    <cfRule type="expression" priority="1517" stopIfTrue="1">
      <formula>E141="$"</formula>
    </cfRule>
    <cfRule type="expression" dxfId="509" priority="1518" stopIfTrue="1">
      <formula>E141&lt;&gt;#REF!</formula>
    </cfRule>
  </conditionalFormatting>
  <conditionalFormatting sqref="G6">
    <cfRule type="expression" dxfId="508" priority="1513" stopIfTrue="1">
      <formula>AND(G6="$",OR(#REF!="Yes",#REF!="No"))</formula>
    </cfRule>
    <cfRule type="expression" priority="1514" stopIfTrue="1">
      <formula>G6="$"</formula>
    </cfRule>
    <cfRule type="expression" dxfId="507" priority="1515" stopIfTrue="1">
      <formula>G6&lt;&gt;#REF!</formula>
    </cfRule>
  </conditionalFormatting>
  <conditionalFormatting sqref="G158 G155 G166 G177 G7 G123 G151 G98 G100 F30:G30">
    <cfRule type="expression" dxfId="506" priority="1510" stopIfTrue="1">
      <formula>AND(F7="$",OR(#REF!="Yes",#REF!="No"))</formula>
    </cfRule>
    <cfRule type="expression" priority="1511" stopIfTrue="1">
      <formula>F7="$"</formula>
    </cfRule>
    <cfRule type="expression" dxfId="505" priority="1512" stopIfTrue="1">
      <formula>F7&lt;&gt;#REF!</formula>
    </cfRule>
  </conditionalFormatting>
  <conditionalFormatting sqref="G111">
    <cfRule type="expression" dxfId="504" priority="1507" stopIfTrue="1">
      <formula>AND(G111="$",OR(#REF!="Yes",#REF!="No"))</formula>
    </cfRule>
    <cfRule type="expression" priority="1508" stopIfTrue="1">
      <formula>G111="$"</formula>
    </cfRule>
    <cfRule type="expression" dxfId="503" priority="1509" stopIfTrue="1">
      <formula>G111&lt;&gt;#REF!</formula>
    </cfRule>
  </conditionalFormatting>
  <conditionalFormatting sqref="H158">
    <cfRule type="expression" dxfId="502" priority="1501" stopIfTrue="1">
      <formula>AND(H158="$",OR(#REF!="Yes",#REF!="No"))</formula>
    </cfRule>
    <cfRule type="expression" priority="1502" stopIfTrue="1">
      <formula>H158="$"</formula>
    </cfRule>
    <cfRule type="expression" dxfId="501" priority="1503" stopIfTrue="1">
      <formula>H158&lt;&gt;#REF!</formula>
    </cfRule>
  </conditionalFormatting>
  <conditionalFormatting sqref="H98">
    <cfRule type="expression" dxfId="500" priority="1498" stopIfTrue="1">
      <formula>AND(H98="$",OR(#REF!="Yes",#REF!="No"))</formula>
    </cfRule>
    <cfRule type="expression" priority="1499" stopIfTrue="1">
      <formula>H98="$"</formula>
    </cfRule>
    <cfRule type="expression" dxfId="499" priority="1500" stopIfTrue="1">
      <formula>H98&lt;&gt;#REF!</formula>
    </cfRule>
  </conditionalFormatting>
  <conditionalFormatting sqref="I112:I114 I6 I116 I28:I29">
    <cfRule type="expression" dxfId="498" priority="1492" stopIfTrue="1">
      <formula>AND(I6="$",OR(#REF!="Yes",#REF!="No"))</formula>
    </cfRule>
    <cfRule type="expression" priority="1493" stopIfTrue="1">
      <formula>I6="$"</formula>
    </cfRule>
    <cfRule type="expression" dxfId="497" priority="1494" stopIfTrue="1">
      <formula>I6&lt;&gt;#REF!</formula>
    </cfRule>
  </conditionalFormatting>
  <conditionalFormatting sqref="I151 I7 I177 I166 I155 I30">
    <cfRule type="expression" dxfId="496" priority="1489" stopIfTrue="1">
      <formula>AND(I7="$",OR(#REF!="Yes",#REF!="No"))</formula>
    </cfRule>
    <cfRule type="expression" priority="1490" stopIfTrue="1">
      <formula>I7="$"</formula>
    </cfRule>
    <cfRule type="expression" dxfId="495" priority="1491" stopIfTrue="1">
      <formula>I7&lt;&gt;#REF!</formula>
    </cfRule>
  </conditionalFormatting>
  <conditionalFormatting sqref="I123">
    <cfRule type="expression" dxfId="494" priority="1483" stopIfTrue="1">
      <formula>AND(I123="$",OR(#REF!="Yes",#REF!="No"))</formula>
    </cfRule>
    <cfRule type="expression" priority="1484" stopIfTrue="1">
      <formula>I123="$"</formula>
    </cfRule>
    <cfRule type="expression" dxfId="493" priority="1485" stopIfTrue="1">
      <formula>I123&lt;&gt;#REF!</formula>
    </cfRule>
  </conditionalFormatting>
  <conditionalFormatting sqref="I141">
    <cfRule type="expression" dxfId="492" priority="1480" stopIfTrue="1">
      <formula>AND(I141="$",OR(#REF!="Yes",#REF!="No"))</formula>
    </cfRule>
    <cfRule type="expression" priority="1481" stopIfTrue="1">
      <formula>I141="$"</formula>
    </cfRule>
    <cfRule type="expression" dxfId="491" priority="1482" stopIfTrue="1">
      <formula>I141&lt;&gt;#REF!</formula>
    </cfRule>
  </conditionalFormatting>
  <conditionalFormatting sqref="I158">
    <cfRule type="expression" dxfId="490" priority="1477" stopIfTrue="1">
      <formula>AND(I158="$",OR(#REF!="Yes",#REF!="No"))</formula>
    </cfRule>
    <cfRule type="expression" priority="1478" stopIfTrue="1">
      <formula>I158="$"</formula>
    </cfRule>
    <cfRule type="expression" dxfId="489" priority="1479" stopIfTrue="1">
      <formula>I158&lt;&gt;#REF!</formula>
    </cfRule>
  </conditionalFormatting>
  <conditionalFormatting sqref="I98">
    <cfRule type="expression" dxfId="488" priority="1474" stopIfTrue="1">
      <formula>AND(I98="$",OR(#REF!="Yes",#REF!="No"))</formula>
    </cfRule>
    <cfRule type="expression" priority="1475" stopIfTrue="1">
      <formula>I98="$"</formula>
    </cfRule>
    <cfRule type="expression" dxfId="487" priority="1476" stopIfTrue="1">
      <formula>I98&lt;&gt;#REF!</formula>
    </cfRule>
  </conditionalFormatting>
  <conditionalFormatting sqref="I111">
    <cfRule type="expression" dxfId="486" priority="1420" stopIfTrue="1">
      <formula>AND(I111="$",OR(#REF!="Yes",#REF!="No"))</formula>
    </cfRule>
    <cfRule type="expression" priority="1421" stopIfTrue="1">
      <formula>I111="$"</formula>
    </cfRule>
    <cfRule type="expression" dxfId="485" priority="1422" stopIfTrue="1">
      <formula>I111&lt;&gt;#REF!</formula>
    </cfRule>
  </conditionalFormatting>
  <conditionalFormatting sqref="E18:F18 H18 O18:S18 U18">
    <cfRule type="expression" dxfId="484" priority="1375" stopIfTrue="1">
      <formula>AND(E18="$",OR(#REF!="Yes",#REF!="No"))</formula>
    </cfRule>
    <cfRule type="expression" priority="1376" stopIfTrue="1">
      <formula>E18="$"</formula>
    </cfRule>
    <cfRule type="expression" dxfId="483" priority="1377" stopIfTrue="1">
      <formula>E18&lt;&gt;#REF!</formula>
    </cfRule>
  </conditionalFormatting>
  <conditionalFormatting sqref="F191:F194 F199 F196">
    <cfRule type="expression" dxfId="482" priority="1384" stopIfTrue="1">
      <formula>AND(F191="$",OR(#REF!="Yes",#REF!="No"))</formula>
    </cfRule>
    <cfRule type="expression" priority="1385" stopIfTrue="1">
      <formula>F191="$"</formula>
    </cfRule>
    <cfRule type="expression" dxfId="481" priority="1386" stopIfTrue="1">
      <formula>F191&lt;&gt;#REF!</formula>
    </cfRule>
  </conditionalFormatting>
  <conditionalFormatting sqref="G191:G194 G199 G196">
    <cfRule type="expression" dxfId="480" priority="1381" stopIfTrue="1">
      <formula>AND(G191="$",OR(#REF!="Yes",#REF!="No"))</formula>
    </cfRule>
    <cfRule type="expression" priority="1382" stopIfTrue="1">
      <formula>G191="$"</formula>
    </cfRule>
    <cfRule type="expression" dxfId="479" priority="1383" stopIfTrue="1">
      <formula>G191&lt;&gt;#REF!</formula>
    </cfRule>
  </conditionalFormatting>
  <conditionalFormatting sqref="G18">
    <cfRule type="expression" dxfId="478" priority="1372" stopIfTrue="1">
      <formula>AND(G18="$",OR(#REF!="Yes",#REF!="No"))</formula>
    </cfRule>
    <cfRule type="expression" priority="1373" stopIfTrue="1">
      <formula>G18="$"</formula>
    </cfRule>
    <cfRule type="expression" dxfId="477" priority="1374" stopIfTrue="1">
      <formula>G18&lt;&gt;#REF!</formula>
    </cfRule>
  </conditionalFormatting>
  <conditionalFormatting sqref="I18">
    <cfRule type="expression" dxfId="476" priority="1369" stopIfTrue="1">
      <formula>AND(I18="$",OR(#REF!="Yes",#REF!="No"))</formula>
    </cfRule>
    <cfRule type="expression" priority="1370" stopIfTrue="1">
      <formula>I18="$"</formula>
    </cfRule>
    <cfRule type="expression" dxfId="475" priority="1371" stopIfTrue="1">
      <formula>I18&lt;&gt;#REF!</formula>
    </cfRule>
  </conditionalFormatting>
  <conditionalFormatting sqref="E5:F5 H5 O5:S5 U5">
    <cfRule type="expression" dxfId="474" priority="1348" stopIfTrue="1">
      <formula>AND(E5="$",OR(#REF!="Yes",#REF!="No"))</formula>
    </cfRule>
    <cfRule type="expression" priority="1349" stopIfTrue="1">
      <formula>E5="$"</formula>
    </cfRule>
    <cfRule type="expression" dxfId="473" priority="1350" stopIfTrue="1">
      <formula>E5&lt;&gt;#REF!</formula>
    </cfRule>
  </conditionalFormatting>
  <conditionalFormatting sqref="G5">
    <cfRule type="expression" dxfId="472" priority="1345" stopIfTrue="1">
      <formula>AND(G5="$",OR(#REF!="Yes",#REF!="No"))</formula>
    </cfRule>
    <cfRule type="expression" priority="1346" stopIfTrue="1">
      <formula>G5="$"</formula>
    </cfRule>
    <cfRule type="expression" dxfId="471" priority="1347" stopIfTrue="1">
      <formula>G5&lt;&gt;#REF!</formula>
    </cfRule>
  </conditionalFormatting>
  <conditionalFormatting sqref="I5">
    <cfRule type="expression" dxfId="470" priority="1342" stopIfTrue="1">
      <formula>AND(I5="$",OR(#REF!="Yes",#REF!="No"))</formula>
    </cfRule>
    <cfRule type="expression" priority="1343" stopIfTrue="1">
      <formula>I5="$"</formula>
    </cfRule>
    <cfRule type="expression" dxfId="469" priority="1344" stopIfTrue="1">
      <formula>I5&lt;&gt;#REF!</formula>
    </cfRule>
  </conditionalFormatting>
  <conditionalFormatting sqref="E250:F250 H250 O250:S250 U250">
    <cfRule type="expression" dxfId="468" priority="1329" stopIfTrue="1">
      <formula>AND(E250="$",OR(#REF!="Yes",#REF!="No"))</formula>
    </cfRule>
    <cfRule type="expression" priority="1330" stopIfTrue="1">
      <formula>E250="$"</formula>
    </cfRule>
    <cfRule type="expression" dxfId="467" priority="1331" stopIfTrue="1">
      <formula>E250&lt;&gt;#REF!</formula>
    </cfRule>
  </conditionalFormatting>
  <conditionalFormatting sqref="G250">
    <cfRule type="expression" dxfId="466" priority="1326" stopIfTrue="1">
      <formula>AND(G250="$",OR(#REF!="Yes",#REF!="No"))</formula>
    </cfRule>
    <cfRule type="expression" priority="1327" stopIfTrue="1">
      <formula>G250="$"</formula>
    </cfRule>
    <cfRule type="expression" dxfId="465" priority="1328" stopIfTrue="1">
      <formula>G250&lt;&gt;#REF!</formula>
    </cfRule>
  </conditionalFormatting>
  <conditionalFormatting sqref="I250">
    <cfRule type="expression" dxfId="464" priority="1323" stopIfTrue="1">
      <formula>AND(I250="$",OR(#REF!="Yes",#REF!="No"))</formula>
    </cfRule>
    <cfRule type="expression" priority="1324" stopIfTrue="1">
      <formula>I250="$"</formula>
    </cfRule>
    <cfRule type="expression" dxfId="463" priority="1325" stopIfTrue="1">
      <formula>I250&lt;&gt;#REF!</formula>
    </cfRule>
  </conditionalFormatting>
  <conditionalFormatting sqref="E251 H251 O251:Q251 S251">
    <cfRule type="expression" dxfId="462" priority="1310" stopIfTrue="1">
      <formula>AND(E251="$",OR(#REF!="Yes",#REF!="No"))</formula>
    </cfRule>
    <cfRule type="expression" priority="1311" stopIfTrue="1">
      <formula>E251="$"</formula>
    </cfRule>
    <cfRule type="expression" dxfId="461" priority="1312" stopIfTrue="1">
      <formula>E251&lt;&gt;#REF!</formula>
    </cfRule>
  </conditionalFormatting>
  <conditionalFormatting sqref="I251">
    <cfRule type="expression" dxfId="460" priority="1304" stopIfTrue="1">
      <formula>AND(I251="$",OR(#REF!="Yes",#REF!="No"))</formula>
    </cfRule>
    <cfRule type="expression" priority="1305" stopIfTrue="1">
      <formula>I251="$"</formula>
    </cfRule>
    <cfRule type="expression" dxfId="459" priority="1306" stopIfTrue="1">
      <formula>I251&lt;&gt;#REF!</formula>
    </cfRule>
  </conditionalFormatting>
  <conditionalFormatting sqref="H13 E13:F13 O13:S13 U13">
    <cfRule type="expression" dxfId="458" priority="1291" stopIfTrue="1">
      <formula>AND(E13="$",OR(#REF!="Yes",#REF!="No"))</formula>
    </cfRule>
    <cfRule type="expression" priority="1292" stopIfTrue="1">
      <formula>E13="$"</formula>
    </cfRule>
    <cfRule type="expression" dxfId="457" priority="1293" stopIfTrue="1">
      <formula>E13&lt;&gt;#REF!</formula>
    </cfRule>
  </conditionalFormatting>
  <conditionalFormatting sqref="G13 I13">
    <cfRule type="expression" dxfId="456" priority="1288" stopIfTrue="1">
      <formula>AND(G13="$",OR(#REF!="Yes",#REF!="No"))</formula>
    </cfRule>
    <cfRule type="expression" priority="1289" stopIfTrue="1">
      <formula>G13="$"</formula>
    </cfRule>
    <cfRule type="expression" dxfId="455" priority="1290" stopIfTrue="1">
      <formula>G13&lt;&gt;#REF!</formula>
    </cfRule>
  </conditionalFormatting>
  <conditionalFormatting sqref="E184 S184 U184">
    <cfRule type="expression" dxfId="454" priority="1255" stopIfTrue="1">
      <formula>AND(E184="$",OR(#REF!="Yes",#REF!="No"))</formula>
    </cfRule>
    <cfRule type="expression" priority="1256" stopIfTrue="1">
      <formula>E184="$"</formula>
    </cfRule>
    <cfRule type="expression" dxfId="453" priority="1257" stopIfTrue="1">
      <formula>E184&lt;&gt;#REF!</formula>
    </cfRule>
  </conditionalFormatting>
  <conditionalFormatting sqref="U99">
    <cfRule type="expression" dxfId="452" priority="1233" stopIfTrue="1">
      <formula>AND(U99="$",OR(#REF!="Yes",#REF!="No"))</formula>
    </cfRule>
    <cfRule type="expression" priority="1234" stopIfTrue="1">
      <formula>U99="$"</formula>
    </cfRule>
    <cfRule type="expression" dxfId="451" priority="1235" stopIfTrue="1">
      <formula>U99&lt;&gt;#REF!</formula>
    </cfRule>
  </conditionalFormatting>
  <conditionalFormatting sqref="E99:F99 O99:S99 U99">
    <cfRule type="expression" dxfId="450" priority="1230" stopIfTrue="1">
      <formula>AND(E99="$",OR(#REF!="Yes",#REF!="No"))</formula>
    </cfRule>
    <cfRule type="expression" priority="1231" stopIfTrue="1">
      <formula>E99="$"</formula>
    </cfRule>
    <cfRule type="expression" dxfId="449" priority="1232" stopIfTrue="1">
      <formula>E99&lt;&gt;#REF!</formula>
    </cfRule>
  </conditionalFormatting>
  <conditionalFormatting sqref="G99">
    <cfRule type="expression" dxfId="448" priority="1227" stopIfTrue="1">
      <formula>AND(G99="$",OR(#REF!="Yes",#REF!="No"))</formula>
    </cfRule>
    <cfRule type="expression" priority="1228" stopIfTrue="1">
      <formula>G99="$"</formula>
    </cfRule>
    <cfRule type="expression" dxfId="447" priority="1229" stopIfTrue="1">
      <formula>G99&lt;&gt;#REF!</formula>
    </cfRule>
  </conditionalFormatting>
  <conditionalFormatting sqref="H99">
    <cfRule type="expression" dxfId="446" priority="1224" stopIfTrue="1">
      <formula>AND(H99="$",OR(#REF!="Yes",#REF!="No"))</formula>
    </cfRule>
    <cfRule type="expression" priority="1225" stopIfTrue="1">
      <formula>H99="$"</formula>
    </cfRule>
    <cfRule type="expression" dxfId="445" priority="1226" stopIfTrue="1">
      <formula>H99&lt;&gt;#REF!</formula>
    </cfRule>
  </conditionalFormatting>
  <conditionalFormatting sqref="I99">
    <cfRule type="expression" dxfId="444" priority="1221" stopIfTrue="1">
      <formula>AND(I99="$",OR(#REF!="Yes",#REF!="No"))</formula>
    </cfRule>
    <cfRule type="expression" priority="1222" stopIfTrue="1">
      <formula>I99="$"</formula>
    </cfRule>
    <cfRule type="expression" dxfId="443" priority="1223" stopIfTrue="1">
      <formula>I99&lt;&gt;#REF!</formula>
    </cfRule>
  </conditionalFormatting>
  <conditionalFormatting sqref="O173:Q173 E173:F173 H173 S173 U173">
    <cfRule type="expression" dxfId="442" priority="1189" stopIfTrue="1">
      <formula>AND(E173="$",OR(#REF!="Yes",#REF!="No"))</formula>
    </cfRule>
    <cfRule type="expression" priority="1190" stopIfTrue="1">
      <formula>E173="$"</formula>
    </cfRule>
    <cfRule type="expression" dxfId="441" priority="1191" stopIfTrue="1">
      <formula>E173&lt;&gt;#REF!</formula>
    </cfRule>
  </conditionalFormatting>
  <conditionalFormatting sqref="I173 G173">
    <cfRule type="expression" dxfId="440" priority="1186" stopIfTrue="1">
      <formula>AND(G173="$",OR(#REF!="Yes",#REF!="No"))</formula>
    </cfRule>
    <cfRule type="expression" priority="1187" stopIfTrue="1">
      <formula>G173="$"</formula>
    </cfRule>
    <cfRule type="expression" dxfId="439" priority="1188" stopIfTrue="1">
      <formula>G173&lt;&gt;#REF!</formula>
    </cfRule>
  </conditionalFormatting>
  <conditionalFormatting sqref="U97">
    <cfRule type="expression" dxfId="438" priority="1179" stopIfTrue="1">
      <formula>AND(U97="$",OR(#REF!="Yes",#REF!="No"))</formula>
    </cfRule>
    <cfRule type="expression" priority="1180" stopIfTrue="1">
      <formula>U97="$"</formula>
    </cfRule>
    <cfRule type="expression" dxfId="437" priority="1181" stopIfTrue="1">
      <formula>U97&lt;&gt;#REF!</formula>
    </cfRule>
  </conditionalFormatting>
  <conditionalFormatting sqref="E97:F97 O97:S97 U97">
    <cfRule type="expression" dxfId="436" priority="1176" stopIfTrue="1">
      <formula>AND(E97="$",OR(#REF!="Yes",#REF!="No"))</formula>
    </cfRule>
    <cfRule type="expression" priority="1177" stopIfTrue="1">
      <formula>E97="$"</formula>
    </cfRule>
    <cfRule type="expression" dxfId="435" priority="1178" stopIfTrue="1">
      <formula>E97&lt;&gt;#REF!</formula>
    </cfRule>
  </conditionalFormatting>
  <conditionalFormatting sqref="G97">
    <cfRule type="expression" dxfId="434" priority="1173" stopIfTrue="1">
      <formula>AND(G97="$",OR(#REF!="Yes",#REF!="No"))</formula>
    </cfRule>
    <cfRule type="expression" priority="1174" stopIfTrue="1">
      <formula>G97="$"</formula>
    </cfRule>
    <cfRule type="expression" dxfId="433" priority="1175" stopIfTrue="1">
      <formula>G97&lt;&gt;#REF!</formula>
    </cfRule>
  </conditionalFormatting>
  <conditionalFormatting sqref="H97">
    <cfRule type="expression" dxfId="432" priority="1170" stopIfTrue="1">
      <formula>AND(H97="$",OR(#REF!="Yes",#REF!="No"))</formula>
    </cfRule>
    <cfRule type="expression" priority="1171" stopIfTrue="1">
      <formula>H97="$"</formula>
    </cfRule>
    <cfRule type="expression" dxfId="431" priority="1172" stopIfTrue="1">
      <formula>H97&lt;&gt;#REF!</formula>
    </cfRule>
  </conditionalFormatting>
  <conditionalFormatting sqref="I97">
    <cfRule type="expression" dxfId="430" priority="1167" stopIfTrue="1">
      <formula>AND(I97="$",OR(#REF!="Yes",#REF!="No"))</formula>
    </cfRule>
    <cfRule type="expression" priority="1168" stopIfTrue="1">
      <formula>I97="$"</formula>
    </cfRule>
    <cfRule type="expression" dxfId="429" priority="1169" stopIfTrue="1">
      <formula>I97&lt;&gt;#REF!</formula>
    </cfRule>
  </conditionalFormatting>
  <conditionalFormatting sqref="G115">
    <cfRule type="expression" dxfId="428" priority="1126" stopIfTrue="1">
      <formula>AND(G115="$",OR(#REF!="Yes",#REF!="No"))</formula>
    </cfRule>
    <cfRule type="expression" priority="1127" stopIfTrue="1">
      <formula>G115="$"</formula>
    </cfRule>
    <cfRule type="expression" dxfId="427" priority="1128" stopIfTrue="1">
      <formula>G115&lt;&gt;#REF!</formula>
    </cfRule>
  </conditionalFormatting>
  <conditionalFormatting sqref="I115">
    <cfRule type="expression" dxfId="426" priority="1123" stopIfTrue="1">
      <formula>AND(I115="$",OR(#REF!="Yes",#REF!="No"))</formula>
    </cfRule>
    <cfRule type="expression" priority="1124" stopIfTrue="1">
      <formula>I115="$"</formula>
    </cfRule>
    <cfRule type="expression" dxfId="425" priority="1125" stopIfTrue="1">
      <formula>I115&lt;&gt;#REF!</formula>
    </cfRule>
  </conditionalFormatting>
  <conditionalFormatting sqref="F115 H115 R115:R117 O115:S115 U115">
    <cfRule type="expression" dxfId="424" priority="1129" stopIfTrue="1">
      <formula>AND(F115="$",OR(#REF!="Yes",#REF!="No"))</formula>
    </cfRule>
    <cfRule type="expression" priority="1130" stopIfTrue="1">
      <formula>F115="$"</formula>
    </cfRule>
    <cfRule type="expression" dxfId="423" priority="1131" stopIfTrue="1">
      <formula>F115&lt;&gt;#REF!</formula>
    </cfRule>
  </conditionalFormatting>
  <conditionalFormatting sqref="Q127">
    <cfRule type="expression" dxfId="422" priority="1100" stopIfTrue="1">
      <formula>AND(Q127="$",OR(#REF!="Yes",#REF!="No"))</formula>
    </cfRule>
    <cfRule type="expression" priority="1101" stopIfTrue="1">
      <formula>Q127="$"</formula>
    </cfRule>
    <cfRule type="expression" dxfId="421" priority="1102" stopIfTrue="1">
      <formula>Q127&lt;&gt;#REF!</formula>
    </cfRule>
  </conditionalFormatting>
  <conditionalFormatting sqref="G127 I127">
    <cfRule type="expression" dxfId="420" priority="1107" stopIfTrue="1">
      <formula>AND(G127="$",OR(#REF!="Yes",#REF!="No"))</formula>
    </cfRule>
    <cfRule type="expression" priority="1108" stopIfTrue="1">
      <formula>G127="$"</formula>
    </cfRule>
    <cfRule type="expression" dxfId="419" priority="1109" stopIfTrue="1">
      <formula>G127&lt;&gt;#REF!</formula>
    </cfRule>
  </conditionalFormatting>
  <conditionalFormatting sqref="E127:F127 H127 O127:P127 R127:S127">
    <cfRule type="expression" dxfId="418" priority="1110" stopIfTrue="1">
      <formula>AND(E127="$",OR(#REF!="Yes",#REF!="No"))</formula>
    </cfRule>
    <cfRule type="expression" priority="1111" stopIfTrue="1">
      <formula>E127="$"</formula>
    </cfRule>
    <cfRule type="expression" dxfId="417" priority="1112" stopIfTrue="1">
      <formula>E127&lt;&gt;#REF!</formula>
    </cfRule>
  </conditionalFormatting>
  <conditionalFormatting sqref="G78 I78">
    <cfRule type="expression" dxfId="416" priority="1094" stopIfTrue="1">
      <formula>AND(G78="$",OR(#REF!="Yes",#REF!="No"))</formula>
    </cfRule>
    <cfRule type="expression" priority="1095" stopIfTrue="1">
      <formula>G78="$"</formula>
    </cfRule>
    <cfRule type="expression" dxfId="415" priority="1096" stopIfTrue="1">
      <formula>G78&lt;&gt;#REF!</formula>
    </cfRule>
  </conditionalFormatting>
  <conditionalFormatting sqref="E78:F78 H78 O78:S78 U78">
    <cfRule type="expression" dxfId="414" priority="1097" stopIfTrue="1">
      <formula>AND(E78="$",OR(#REF!="Yes",#REF!="No"))</formula>
    </cfRule>
    <cfRule type="expression" priority="1098" stopIfTrue="1">
      <formula>E78="$"</formula>
    </cfRule>
    <cfRule type="expression" dxfId="413" priority="1099" stopIfTrue="1">
      <formula>E78&lt;&gt;#REF!</formula>
    </cfRule>
  </conditionalFormatting>
  <conditionalFormatting sqref="H27 E27 O27:S27 U27">
    <cfRule type="expression" dxfId="412" priority="1087" stopIfTrue="1">
      <formula>AND(E27="$",OR(#REF!="Yes",#REF!="No"))</formula>
    </cfRule>
    <cfRule type="expression" priority="1088" stopIfTrue="1">
      <formula>E27="$"</formula>
    </cfRule>
    <cfRule type="expression" dxfId="411" priority="1089" stopIfTrue="1">
      <formula>E27&lt;&gt;#REF!</formula>
    </cfRule>
  </conditionalFormatting>
  <conditionalFormatting sqref="I27">
    <cfRule type="expression" dxfId="410" priority="1081" stopIfTrue="1">
      <formula>AND(I27="$",OR(#REF!="Yes",#REF!="No"))</formula>
    </cfRule>
    <cfRule type="expression" priority="1082" stopIfTrue="1">
      <formula>I27="$"</formula>
    </cfRule>
    <cfRule type="expression" dxfId="409" priority="1083" stopIfTrue="1">
      <formula>I27&lt;&gt;#REF!</formula>
    </cfRule>
  </conditionalFormatting>
  <conditionalFormatting sqref="R303">
    <cfRule type="expression" dxfId="408" priority="1068" stopIfTrue="1">
      <formula>AND(R303="$",OR(#REF!="Yes",#REF!="No"))</formula>
    </cfRule>
    <cfRule type="expression" priority="1069" stopIfTrue="1">
      <formula>R303="$"</formula>
    </cfRule>
    <cfRule type="expression" dxfId="407" priority="1070" stopIfTrue="1">
      <formula>R303&lt;&gt;#REF!</formula>
    </cfRule>
  </conditionalFormatting>
  <conditionalFormatting sqref="R141">
    <cfRule type="expression" dxfId="406" priority="1062" stopIfTrue="1">
      <formula>AND(R141="$",OR(#REF!="Yes",#REF!="No"))</formula>
    </cfRule>
    <cfRule type="expression" priority="1063" stopIfTrue="1">
      <formula>R141="$"</formula>
    </cfRule>
    <cfRule type="expression" dxfId="405" priority="1064" stopIfTrue="1">
      <formula>R141&lt;&gt;#REF!</formula>
    </cfRule>
  </conditionalFormatting>
  <conditionalFormatting sqref="R278">
    <cfRule type="expression" dxfId="404" priority="1056" stopIfTrue="1">
      <formula>AND(R278="$",OR(#REF!="Yes",#REF!="No"))</formula>
    </cfRule>
    <cfRule type="expression" priority="1057" stopIfTrue="1">
      <formula>R278="$"</formula>
    </cfRule>
    <cfRule type="expression" dxfId="403" priority="1058" stopIfTrue="1">
      <formula>R278&lt;&gt;#REF!</formula>
    </cfRule>
  </conditionalFormatting>
  <conditionalFormatting sqref="R291">
    <cfRule type="expression" dxfId="402" priority="1053" stopIfTrue="1">
      <formula>AND(R291="$",OR(#REF!="Yes",#REF!="No"))</formula>
    </cfRule>
    <cfRule type="expression" priority="1054" stopIfTrue="1">
      <formula>R291="$"</formula>
    </cfRule>
    <cfRule type="expression" dxfId="401" priority="1055" stopIfTrue="1">
      <formula>R291&lt;&gt;#REF!</formula>
    </cfRule>
  </conditionalFormatting>
  <conditionalFormatting sqref="R300">
    <cfRule type="expression" dxfId="400" priority="1050" stopIfTrue="1">
      <formula>AND(R300="$",OR(#REF!="Yes",#REF!="No"))</formula>
    </cfRule>
    <cfRule type="expression" priority="1051" stopIfTrue="1">
      <formula>R300="$"</formula>
    </cfRule>
    <cfRule type="expression" dxfId="399" priority="1052" stopIfTrue="1">
      <formula>R300&lt;&gt;#REF!</formula>
    </cfRule>
  </conditionalFormatting>
  <conditionalFormatting sqref="R233:R235 R237:R242">
    <cfRule type="expression" dxfId="398" priority="1047" stopIfTrue="1">
      <formula>AND(R233="$",OR(#REF!="Yes",#REF!="No"))</formula>
    </cfRule>
    <cfRule type="expression" priority="1048" stopIfTrue="1">
      <formula>R233="$"</formula>
    </cfRule>
    <cfRule type="expression" dxfId="397" priority="1049" stopIfTrue="1">
      <formula>R233&lt;&gt;#REF!</formula>
    </cfRule>
  </conditionalFormatting>
  <conditionalFormatting sqref="S94 E94:F94 H94 O94:Q94 U94">
    <cfRule type="expression" dxfId="396" priority="972" stopIfTrue="1">
      <formula>AND(E94="$",OR(#REF!="Yes",#REF!="No"))</formula>
    </cfRule>
    <cfRule type="expression" priority="973" stopIfTrue="1">
      <formula>E94="$"</formula>
    </cfRule>
    <cfRule type="expression" dxfId="395" priority="974" stopIfTrue="1">
      <formula>E94&lt;&gt;#REF!</formula>
    </cfRule>
  </conditionalFormatting>
  <conditionalFormatting sqref="G94 I94">
    <cfRule type="expression" dxfId="394" priority="969" stopIfTrue="1">
      <formula>AND(G94="$",OR(#REF!="Yes",#REF!="No"))</formula>
    </cfRule>
    <cfRule type="expression" priority="970" stopIfTrue="1">
      <formula>G94="$"</formula>
    </cfRule>
    <cfRule type="expression" dxfId="393" priority="971" stopIfTrue="1">
      <formula>G94&lt;&gt;#REF!</formula>
    </cfRule>
  </conditionalFormatting>
  <conditionalFormatting sqref="S203 O203:Q203 E203:F203 U203">
    <cfRule type="expression" dxfId="392" priority="959" stopIfTrue="1">
      <formula>AND(E203="$",OR(#REF!="Yes",#REF!="No"))</formula>
    </cfRule>
    <cfRule type="expression" priority="960" stopIfTrue="1">
      <formula>E203="$"</formula>
    </cfRule>
    <cfRule type="expression" dxfId="391" priority="961" stopIfTrue="1">
      <formula>E203&lt;&gt;#REF!</formula>
    </cfRule>
  </conditionalFormatting>
  <conditionalFormatting sqref="G203">
    <cfRule type="expression" dxfId="390" priority="956" stopIfTrue="1">
      <formula>AND(G203="$",OR(#REF!="Yes",#REF!="No"))</formula>
    </cfRule>
    <cfRule type="expression" priority="957" stopIfTrue="1">
      <formula>G203="$"</formula>
    </cfRule>
    <cfRule type="expression" dxfId="389" priority="958" stopIfTrue="1">
      <formula>G203&lt;&gt;#REF!</formula>
    </cfRule>
  </conditionalFormatting>
  <conditionalFormatting sqref="R203">
    <cfRule type="expression" dxfId="388" priority="933" stopIfTrue="1">
      <formula>AND(R203="$",OR(#REF!="Yes",#REF!="No"))</formula>
    </cfRule>
    <cfRule type="expression" priority="934" stopIfTrue="1">
      <formula>R203="$"</formula>
    </cfRule>
    <cfRule type="expression" dxfId="387" priority="935" stopIfTrue="1">
      <formula>R203&lt;&gt;#REF!</formula>
    </cfRule>
  </conditionalFormatting>
  <conditionalFormatting sqref="I100">
    <cfRule type="expression" dxfId="386" priority="921" stopIfTrue="1">
      <formula>AND(I100="$",OR(#REF!="Yes",#REF!="No"))</formula>
    </cfRule>
    <cfRule type="expression" priority="922" stopIfTrue="1">
      <formula>I100="$"</formula>
    </cfRule>
    <cfRule type="expression" dxfId="385" priority="923" stopIfTrue="1">
      <formula>I100&lt;&gt;#REF!</formula>
    </cfRule>
  </conditionalFormatting>
  <conditionalFormatting sqref="H117">
    <cfRule type="expression" dxfId="384" priority="918" stopIfTrue="1">
      <formula>AND(H117="$",OR(#REF!="Yes",#REF!="No"))</formula>
    </cfRule>
    <cfRule type="expression" priority="919" stopIfTrue="1">
      <formula>H117="$"</formula>
    </cfRule>
    <cfRule type="expression" dxfId="383" priority="920" stopIfTrue="1">
      <formula>H117&lt;&gt;#REF!</formula>
    </cfRule>
  </conditionalFormatting>
  <conditionalFormatting sqref="I117">
    <cfRule type="expression" dxfId="382" priority="915" stopIfTrue="1">
      <formula>AND(I117="$",OR(#REF!="Yes",#REF!="No"))</formula>
    </cfRule>
    <cfRule type="expression" priority="916" stopIfTrue="1">
      <formula>I117="$"</formula>
    </cfRule>
    <cfRule type="expression" dxfId="381" priority="917" stopIfTrue="1">
      <formula>I117&lt;&gt;#REF!</formula>
    </cfRule>
  </conditionalFormatting>
  <conditionalFormatting sqref="H142">
    <cfRule type="expression" dxfId="380" priority="912" stopIfTrue="1">
      <formula>AND(H142="$",OR(#REF!="Yes",#REF!="No"))</formula>
    </cfRule>
    <cfRule type="expression" priority="913" stopIfTrue="1">
      <formula>H142="$"</formula>
    </cfRule>
    <cfRule type="expression" dxfId="379" priority="914" stopIfTrue="1">
      <formula>H142&lt;&gt;#REF!</formula>
    </cfRule>
  </conditionalFormatting>
  <conditionalFormatting sqref="I142">
    <cfRule type="expression" dxfId="378" priority="909" stopIfTrue="1">
      <formula>AND(I142="$",OR(#REF!="Yes",#REF!="No"))</formula>
    </cfRule>
    <cfRule type="expression" priority="910" stopIfTrue="1">
      <formula>I142="$"</formula>
    </cfRule>
    <cfRule type="expression" dxfId="377" priority="911" stopIfTrue="1">
      <formula>I142&lt;&gt;#REF!</formula>
    </cfRule>
  </conditionalFormatting>
  <conditionalFormatting sqref="H294">
    <cfRule type="expression" dxfId="376" priority="900" stopIfTrue="1">
      <formula>AND(H294="$",OR(#REF!="Yes",#REF!="No"))</formula>
    </cfRule>
    <cfRule type="expression" priority="901" stopIfTrue="1">
      <formula>H294="$"</formula>
    </cfRule>
    <cfRule type="expression" dxfId="375" priority="902" stopIfTrue="1">
      <formula>H294&lt;&gt;#REF!</formula>
    </cfRule>
  </conditionalFormatting>
  <conditionalFormatting sqref="I294">
    <cfRule type="expression" dxfId="374" priority="897" stopIfTrue="1">
      <formula>AND(I294="$",OR(#REF!="Yes",#REF!="No"))</formula>
    </cfRule>
    <cfRule type="expression" priority="898" stopIfTrue="1">
      <formula>I294="$"</formula>
    </cfRule>
    <cfRule type="expression" dxfId="373" priority="899" stopIfTrue="1">
      <formula>I294&lt;&gt;#REF!</formula>
    </cfRule>
  </conditionalFormatting>
  <conditionalFormatting sqref="I12">
    <cfRule type="expression" dxfId="372" priority="894" stopIfTrue="1">
      <formula>AND(I12="$",OR(#REF!="Yes",#REF!="No"))</formula>
    </cfRule>
    <cfRule type="expression" priority="895" stopIfTrue="1">
      <formula>I12="$"</formula>
    </cfRule>
    <cfRule type="expression" dxfId="371" priority="896" stopIfTrue="1">
      <formula>I12&lt;&gt;#REF!</formula>
    </cfRule>
  </conditionalFormatting>
  <conditionalFormatting sqref="H17 H14">
    <cfRule type="expression" dxfId="370" priority="891" stopIfTrue="1">
      <formula>AND(H14="$",OR(#REF!="Yes",#REF!="No"))</formula>
    </cfRule>
    <cfRule type="expression" priority="892" stopIfTrue="1">
      <formula>H14="$"</formula>
    </cfRule>
    <cfRule type="expression" dxfId="369" priority="893" stopIfTrue="1">
      <formula>H14&lt;&gt;#REF!</formula>
    </cfRule>
  </conditionalFormatting>
  <conditionalFormatting sqref="I17 I14">
    <cfRule type="expression" dxfId="368" priority="888" stopIfTrue="1">
      <formula>AND(I14="$",OR(#REF!="Yes",#REF!="No"))</formula>
    </cfRule>
    <cfRule type="expression" priority="889" stopIfTrue="1">
      <formula>I14="$"</formula>
    </cfRule>
    <cfRule type="expression" dxfId="367" priority="890" stopIfTrue="1">
      <formula>I14&lt;&gt;#REF!</formula>
    </cfRule>
  </conditionalFormatting>
  <conditionalFormatting sqref="H19">
    <cfRule type="expression" dxfId="366" priority="885" stopIfTrue="1">
      <formula>AND(H19="$",OR(#REF!="Yes",#REF!="No"))</formula>
    </cfRule>
    <cfRule type="expression" priority="886" stopIfTrue="1">
      <formula>H19="$"</formula>
    </cfRule>
    <cfRule type="expression" dxfId="365" priority="887" stopIfTrue="1">
      <formula>H19&lt;&gt;#REF!</formula>
    </cfRule>
  </conditionalFormatting>
  <conditionalFormatting sqref="I19">
    <cfRule type="expression" dxfId="364" priority="882" stopIfTrue="1">
      <formula>AND(I19="$",OR(#REF!="Yes",#REF!="No"))</formula>
    </cfRule>
    <cfRule type="expression" priority="883" stopIfTrue="1">
      <formula>I19="$"</formula>
    </cfRule>
    <cfRule type="expression" dxfId="363" priority="884" stopIfTrue="1">
      <formula>I19&lt;&gt;#REF!</formula>
    </cfRule>
  </conditionalFormatting>
  <conditionalFormatting sqref="I301">
    <cfRule type="expression" dxfId="362" priority="642" stopIfTrue="1">
      <formula>AND(I301="$",OR(#REF!="Yes",#REF!="No"))</formula>
    </cfRule>
    <cfRule type="expression" priority="643" stopIfTrue="1">
      <formula>I301="$"</formula>
    </cfRule>
    <cfRule type="expression" dxfId="361" priority="644" stopIfTrue="1">
      <formula>I301&lt;&gt;#REF!</formula>
    </cfRule>
  </conditionalFormatting>
  <conditionalFormatting sqref="H20">
    <cfRule type="expression" dxfId="360" priority="879" stopIfTrue="1">
      <formula>AND(H20="$",OR(#REF!="Yes",#REF!="No"))</formula>
    </cfRule>
    <cfRule type="expression" priority="880" stopIfTrue="1">
      <formula>H20="$"</formula>
    </cfRule>
    <cfRule type="expression" dxfId="359" priority="881" stopIfTrue="1">
      <formula>H20&lt;&gt;#REF!</formula>
    </cfRule>
  </conditionalFormatting>
  <conditionalFormatting sqref="I20">
    <cfRule type="expression" dxfId="358" priority="876" stopIfTrue="1">
      <formula>AND(I20="$",OR(#REF!="Yes",#REF!="No"))</formula>
    </cfRule>
    <cfRule type="expression" priority="877" stopIfTrue="1">
      <formula>I20="$"</formula>
    </cfRule>
    <cfRule type="expression" dxfId="357" priority="878" stopIfTrue="1">
      <formula>I20&lt;&gt;#REF!</formula>
    </cfRule>
  </conditionalFormatting>
  <conditionalFormatting sqref="H41">
    <cfRule type="expression" dxfId="356" priority="873" stopIfTrue="1">
      <formula>AND(H41="$",OR(#REF!="Yes",#REF!="No"))</formula>
    </cfRule>
    <cfRule type="expression" priority="874" stopIfTrue="1">
      <formula>H41="$"</formula>
    </cfRule>
    <cfRule type="expression" dxfId="355" priority="875" stopIfTrue="1">
      <formula>H41&lt;&gt;#REF!</formula>
    </cfRule>
  </conditionalFormatting>
  <conditionalFormatting sqref="I41">
    <cfRule type="expression" dxfId="354" priority="870" stopIfTrue="1">
      <formula>AND(I41="$",OR(#REF!="Yes",#REF!="No"))</formula>
    </cfRule>
    <cfRule type="expression" priority="871" stopIfTrue="1">
      <formula>I41="$"</formula>
    </cfRule>
    <cfRule type="expression" dxfId="353" priority="872" stopIfTrue="1">
      <formula>I41&lt;&gt;#REF!</formula>
    </cfRule>
  </conditionalFormatting>
  <conditionalFormatting sqref="H40">
    <cfRule type="expression" dxfId="352" priority="867" stopIfTrue="1">
      <formula>AND(H40="$",OR(#REF!="Yes",#REF!="No"))</formula>
    </cfRule>
    <cfRule type="expression" priority="868" stopIfTrue="1">
      <formula>H40="$"</formula>
    </cfRule>
    <cfRule type="expression" dxfId="351" priority="869" stopIfTrue="1">
      <formula>H40&lt;&gt;#REF!</formula>
    </cfRule>
  </conditionalFormatting>
  <conditionalFormatting sqref="I40">
    <cfRule type="expression" dxfId="350" priority="864" stopIfTrue="1">
      <formula>AND(I40="$",OR(#REF!="Yes",#REF!="No"))</formula>
    </cfRule>
    <cfRule type="expression" priority="865" stopIfTrue="1">
      <formula>I40="$"</formula>
    </cfRule>
    <cfRule type="expression" dxfId="349" priority="866" stopIfTrue="1">
      <formula>I40&lt;&gt;#REF!</formula>
    </cfRule>
  </conditionalFormatting>
  <conditionalFormatting sqref="H47">
    <cfRule type="expression" dxfId="348" priority="861" stopIfTrue="1">
      <formula>AND(H47="$",OR(#REF!="Yes",#REF!="No"))</formula>
    </cfRule>
    <cfRule type="expression" priority="862" stopIfTrue="1">
      <formula>H47="$"</formula>
    </cfRule>
    <cfRule type="expression" dxfId="347" priority="863" stopIfTrue="1">
      <formula>H47&lt;&gt;#REF!</formula>
    </cfRule>
  </conditionalFormatting>
  <conditionalFormatting sqref="I47">
    <cfRule type="expression" dxfId="346" priority="858" stopIfTrue="1">
      <formula>AND(I47="$",OR(#REF!="Yes",#REF!="No"))</formula>
    </cfRule>
    <cfRule type="expression" priority="859" stopIfTrue="1">
      <formula>I47="$"</formula>
    </cfRule>
    <cfRule type="expression" dxfId="345" priority="860" stopIfTrue="1">
      <formula>I47&lt;&gt;#REF!</formula>
    </cfRule>
  </conditionalFormatting>
  <conditionalFormatting sqref="H52">
    <cfRule type="expression" dxfId="344" priority="855" stopIfTrue="1">
      <formula>AND(H52="$",OR(#REF!="Yes",#REF!="No"))</formula>
    </cfRule>
    <cfRule type="expression" priority="856" stopIfTrue="1">
      <formula>H52="$"</formula>
    </cfRule>
    <cfRule type="expression" dxfId="343" priority="857" stopIfTrue="1">
      <formula>H52&lt;&gt;#REF!</formula>
    </cfRule>
  </conditionalFormatting>
  <conditionalFormatting sqref="I52">
    <cfRule type="expression" dxfId="342" priority="852" stopIfTrue="1">
      <formula>AND(I52="$",OR(#REF!="Yes",#REF!="No"))</formula>
    </cfRule>
    <cfRule type="expression" priority="853" stopIfTrue="1">
      <formula>I52="$"</formula>
    </cfRule>
    <cfRule type="expression" dxfId="341" priority="854" stopIfTrue="1">
      <formula>I52&lt;&gt;#REF!</formula>
    </cfRule>
  </conditionalFormatting>
  <conditionalFormatting sqref="H53:H55">
    <cfRule type="expression" dxfId="340" priority="849" stopIfTrue="1">
      <formula>AND(H53="$",OR(#REF!="Yes",#REF!="No"))</formula>
    </cfRule>
    <cfRule type="expression" priority="850" stopIfTrue="1">
      <formula>H53="$"</formula>
    </cfRule>
    <cfRule type="expression" dxfId="339" priority="851" stopIfTrue="1">
      <formula>H53&lt;&gt;#REF!</formula>
    </cfRule>
  </conditionalFormatting>
  <conditionalFormatting sqref="I53:I55">
    <cfRule type="expression" dxfId="338" priority="846" stopIfTrue="1">
      <formula>AND(I53="$",OR(#REF!="Yes",#REF!="No"))</formula>
    </cfRule>
    <cfRule type="expression" priority="847" stopIfTrue="1">
      <formula>I53="$"</formula>
    </cfRule>
    <cfRule type="expression" dxfId="337" priority="848" stopIfTrue="1">
      <formula>I53&lt;&gt;#REF!</formula>
    </cfRule>
  </conditionalFormatting>
  <conditionalFormatting sqref="H63 H56">
    <cfRule type="expression" dxfId="336" priority="843" stopIfTrue="1">
      <formula>AND(H56="$",OR(#REF!="Yes",#REF!="No"))</formula>
    </cfRule>
    <cfRule type="expression" priority="844" stopIfTrue="1">
      <formula>H56="$"</formula>
    </cfRule>
    <cfRule type="expression" dxfId="335" priority="845" stopIfTrue="1">
      <formula>H56&lt;&gt;#REF!</formula>
    </cfRule>
  </conditionalFormatting>
  <conditionalFormatting sqref="I63 I56">
    <cfRule type="expression" dxfId="334" priority="840" stopIfTrue="1">
      <formula>AND(I56="$",OR(#REF!="Yes",#REF!="No"))</formula>
    </cfRule>
    <cfRule type="expression" priority="841" stopIfTrue="1">
      <formula>I56="$"</formula>
    </cfRule>
    <cfRule type="expression" dxfId="333" priority="842" stopIfTrue="1">
      <formula>I56&lt;&gt;#REF!</formula>
    </cfRule>
  </conditionalFormatting>
  <conditionalFormatting sqref="H75 H71">
    <cfRule type="expression" dxfId="332" priority="837" stopIfTrue="1">
      <formula>AND(H71="$",OR(#REF!="Yes",#REF!="No"))</formula>
    </cfRule>
    <cfRule type="expression" priority="838" stopIfTrue="1">
      <formula>H71="$"</formula>
    </cfRule>
    <cfRule type="expression" dxfId="331" priority="839" stopIfTrue="1">
      <formula>H71&lt;&gt;#REF!</formula>
    </cfRule>
  </conditionalFormatting>
  <conditionalFormatting sqref="I75 I71">
    <cfRule type="expression" dxfId="330" priority="834" stopIfTrue="1">
      <formula>AND(I71="$",OR(#REF!="Yes",#REF!="No"))</formula>
    </cfRule>
    <cfRule type="expression" priority="835" stopIfTrue="1">
      <formula>I71="$"</formula>
    </cfRule>
    <cfRule type="expression" dxfId="329" priority="836" stopIfTrue="1">
      <formula>I71&lt;&gt;#REF!</formula>
    </cfRule>
  </conditionalFormatting>
  <conditionalFormatting sqref="H83:H84">
    <cfRule type="expression" dxfId="328" priority="831" stopIfTrue="1">
      <formula>AND(H83="$",OR(#REF!="Yes",#REF!="No"))</formula>
    </cfRule>
    <cfRule type="expression" priority="832" stopIfTrue="1">
      <formula>H83="$"</formula>
    </cfRule>
    <cfRule type="expression" dxfId="327" priority="833" stopIfTrue="1">
      <formula>H83&lt;&gt;#REF!</formula>
    </cfRule>
  </conditionalFormatting>
  <conditionalFormatting sqref="I83:I84">
    <cfRule type="expression" dxfId="326" priority="828" stopIfTrue="1">
      <formula>AND(I83="$",OR(#REF!="Yes",#REF!="No"))</formula>
    </cfRule>
    <cfRule type="expression" priority="829" stopIfTrue="1">
      <formula>I83="$"</formula>
    </cfRule>
    <cfRule type="expression" dxfId="325" priority="830" stopIfTrue="1">
      <formula>I83&lt;&gt;#REF!</formula>
    </cfRule>
  </conditionalFormatting>
  <conditionalFormatting sqref="H88">
    <cfRule type="expression" dxfId="324" priority="825" stopIfTrue="1">
      <formula>AND(H88="$",OR(#REF!="Yes",#REF!="No"))</formula>
    </cfRule>
    <cfRule type="expression" priority="826" stopIfTrue="1">
      <formula>H88="$"</formula>
    </cfRule>
    <cfRule type="expression" dxfId="323" priority="827" stopIfTrue="1">
      <formula>H88&lt;&gt;#REF!</formula>
    </cfRule>
  </conditionalFormatting>
  <conditionalFormatting sqref="I88">
    <cfRule type="expression" dxfId="322" priority="822" stopIfTrue="1">
      <formula>AND(I88="$",OR(#REF!="Yes",#REF!="No"))</formula>
    </cfRule>
    <cfRule type="expression" priority="823" stopIfTrue="1">
      <formula>I88="$"</formula>
    </cfRule>
    <cfRule type="expression" dxfId="321" priority="824" stopIfTrue="1">
      <formula>I88&lt;&gt;#REF!</formula>
    </cfRule>
  </conditionalFormatting>
  <conditionalFormatting sqref="H93">
    <cfRule type="expression" dxfId="320" priority="819" stopIfTrue="1">
      <formula>AND(H93="$",OR(#REF!="Yes",#REF!="No"))</formula>
    </cfRule>
    <cfRule type="expression" priority="820" stopIfTrue="1">
      <formula>H93="$"</formula>
    </cfRule>
    <cfRule type="expression" dxfId="319" priority="821" stopIfTrue="1">
      <formula>H93&lt;&gt;#REF!</formula>
    </cfRule>
  </conditionalFormatting>
  <conditionalFormatting sqref="I93">
    <cfRule type="expression" dxfId="318" priority="816" stopIfTrue="1">
      <formula>AND(I93="$",OR(#REF!="Yes",#REF!="No"))</formula>
    </cfRule>
    <cfRule type="expression" priority="817" stopIfTrue="1">
      <formula>I93="$"</formula>
    </cfRule>
    <cfRule type="expression" dxfId="317" priority="818" stopIfTrue="1">
      <formula>I93&lt;&gt;#REF!</formula>
    </cfRule>
  </conditionalFormatting>
  <conditionalFormatting sqref="H110">
    <cfRule type="expression" dxfId="316" priority="813" stopIfTrue="1">
      <formula>AND(H110="$",OR(#REF!="Yes",#REF!="No"))</formula>
    </cfRule>
    <cfRule type="expression" priority="814" stopIfTrue="1">
      <formula>H110="$"</formula>
    </cfRule>
    <cfRule type="expression" dxfId="315" priority="815" stopIfTrue="1">
      <formula>H110&lt;&gt;#REF!</formula>
    </cfRule>
  </conditionalFormatting>
  <conditionalFormatting sqref="I110">
    <cfRule type="expression" dxfId="314" priority="810" stopIfTrue="1">
      <formula>AND(I110="$",OR(#REF!="Yes",#REF!="No"))</formula>
    </cfRule>
    <cfRule type="expression" priority="811" stopIfTrue="1">
      <formula>I110="$"</formula>
    </cfRule>
    <cfRule type="expression" dxfId="313" priority="812" stopIfTrue="1">
      <formula>I110&lt;&gt;#REF!</formula>
    </cfRule>
  </conditionalFormatting>
  <conditionalFormatting sqref="H124">
    <cfRule type="expression" dxfId="312" priority="807" stopIfTrue="1">
      <formula>AND(H124="$",OR(#REF!="Yes",#REF!="No"))</formula>
    </cfRule>
    <cfRule type="expression" priority="808" stopIfTrue="1">
      <formula>H124="$"</formula>
    </cfRule>
    <cfRule type="expression" dxfId="311" priority="809" stopIfTrue="1">
      <formula>H124&lt;&gt;#REF!</formula>
    </cfRule>
  </conditionalFormatting>
  <conditionalFormatting sqref="I124">
    <cfRule type="expression" dxfId="310" priority="804" stopIfTrue="1">
      <formula>AND(I124="$",OR(#REF!="Yes",#REF!="No"))</formula>
    </cfRule>
    <cfRule type="expression" priority="805" stopIfTrue="1">
      <formula>I124="$"</formula>
    </cfRule>
    <cfRule type="expression" dxfId="309" priority="806" stopIfTrue="1">
      <formula>I124&lt;&gt;#REF!</formula>
    </cfRule>
  </conditionalFormatting>
  <conditionalFormatting sqref="H138">
    <cfRule type="expression" dxfId="308" priority="801" stopIfTrue="1">
      <formula>AND(H138="$",OR(#REF!="Yes",#REF!="No"))</formula>
    </cfRule>
    <cfRule type="expression" priority="802" stopIfTrue="1">
      <formula>H138="$"</formula>
    </cfRule>
    <cfRule type="expression" dxfId="307" priority="803" stopIfTrue="1">
      <formula>H138&lt;&gt;#REF!</formula>
    </cfRule>
  </conditionalFormatting>
  <conditionalFormatting sqref="I138">
    <cfRule type="expression" dxfId="306" priority="798" stopIfTrue="1">
      <formula>AND(I138="$",OR(#REF!="Yes",#REF!="No"))</formula>
    </cfRule>
    <cfRule type="expression" priority="799" stopIfTrue="1">
      <formula>I138="$"</formula>
    </cfRule>
    <cfRule type="expression" dxfId="305" priority="800" stopIfTrue="1">
      <formula>I138&lt;&gt;#REF!</formula>
    </cfRule>
  </conditionalFormatting>
  <conditionalFormatting sqref="H153">
    <cfRule type="expression" dxfId="304" priority="795" stopIfTrue="1">
      <formula>AND(H153="$",OR(#REF!="Yes",#REF!="No"))</formula>
    </cfRule>
    <cfRule type="expression" priority="796" stopIfTrue="1">
      <formula>H153="$"</formula>
    </cfRule>
    <cfRule type="expression" dxfId="303" priority="797" stopIfTrue="1">
      <formula>H153&lt;&gt;#REF!</formula>
    </cfRule>
  </conditionalFormatting>
  <conditionalFormatting sqref="I153">
    <cfRule type="expression" dxfId="302" priority="792" stopIfTrue="1">
      <formula>AND(I153="$",OR(#REF!="Yes",#REF!="No"))</formula>
    </cfRule>
    <cfRule type="expression" priority="793" stopIfTrue="1">
      <formula>I153="$"</formula>
    </cfRule>
    <cfRule type="expression" dxfId="301" priority="794" stopIfTrue="1">
      <formula>I153&lt;&gt;#REF!</formula>
    </cfRule>
  </conditionalFormatting>
  <conditionalFormatting sqref="H154">
    <cfRule type="expression" dxfId="300" priority="789" stopIfTrue="1">
      <formula>AND(H154="$",OR(#REF!="Yes",#REF!="No"))</formula>
    </cfRule>
    <cfRule type="expression" priority="790" stopIfTrue="1">
      <formula>H154="$"</formula>
    </cfRule>
    <cfRule type="expression" dxfId="299" priority="791" stopIfTrue="1">
      <formula>H154&lt;&gt;#REF!</formula>
    </cfRule>
  </conditionalFormatting>
  <conditionalFormatting sqref="I154">
    <cfRule type="expression" dxfId="298" priority="786" stopIfTrue="1">
      <formula>AND(I154="$",OR(#REF!="Yes",#REF!="No"))</formula>
    </cfRule>
    <cfRule type="expression" priority="787" stopIfTrue="1">
      <formula>I154="$"</formula>
    </cfRule>
    <cfRule type="expression" dxfId="297" priority="788" stopIfTrue="1">
      <formula>I154&lt;&gt;#REF!</formula>
    </cfRule>
  </conditionalFormatting>
  <conditionalFormatting sqref="H161">
    <cfRule type="expression" dxfId="296" priority="783" stopIfTrue="1">
      <formula>AND(H161="$",OR(#REF!="Yes",#REF!="No"))</formula>
    </cfRule>
    <cfRule type="expression" priority="784" stopIfTrue="1">
      <formula>H161="$"</formula>
    </cfRule>
    <cfRule type="expression" dxfId="295" priority="785" stopIfTrue="1">
      <formula>H161&lt;&gt;#REF!</formula>
    </cfRule>
  </conditionalFormatting>
  <conditionalFormatting sqref="I161">
    <cfRule type="expression" dxfId="294" priority="780" stopIfTrue="1">
      <formula>AND(I161="$",OR(#REF!="Yes",#REF!="No"))</formula>
    </cfRule>
    <cfRule type="expression" priority="781" stopIfTrue="1">
      <formula>I161="$"</formula>
    </cfRule>
    <cfRule type="expression" dxfId="293" priority="782" stopIfTrue="1">
      <formula>I161&lt;&gt;#REF!</formula>
    </cfRule>
  </conditionalFormatting>
  <conditionalFormatting sqref="H2">
    <cfRule type="expression" dxfId="292" priority="777" stopIfTrue="1">
      <formula>AND(H2="$",OR(#REF!="Yes",#REF!="No"))</formula>
    </cfRule>
    <cfRule type="expression" priority="778" stopIfTrue="1">
      <formula>H2="$"</formula>
    </cfRule>
    <cfRule type="expression" dxfId="291" priority="779" stopIfTrue="1">
      <formula>H2&lt;&gt;#REF!</formula>
    </cfRule>
  </conditionalFormatting>
  <conditionalFormatting sqref="I2">
    <cfRule type="expression" dxfId="290" priority="774" stopIfTrue="1">
      <formula>AND(I2="$",OR(#REF!="Yes",#REF!="No"))</formula>
    </cfRule>
    <cfRule type="expression" priority="775" stopIfTrue="1">
      <formula>I2="$"</formula>
    </cfRule>
    <cfRule type="expression" dxfId="289" priority="776" stopIfTrue="1">
      <formula>I2&lt;&gt;#REF!</formula>
    </cfRule>
  </conditionalFormatting>
  <conditionalFormatting sqref="H178">
    <cfRule type="expression" dxfId="288" priority="771" stopIfTrue="1">
      <formula>AND(H178="$",OR(#REF!="Yes",#REF!="No"))</formula>
    </cfRule>
    <cfRule type="expression" priority="772" stopIfTrue="1">
      <formula>H178="$"</formula>
    </cfRule>
    <cfRule type="expression" dxfId="287" priority="773" stopIfTrue="1">
      <formula>H178&lt;&gt;#REF!</formula>
    </cfRule>
  </conditionalFormatting>
  <conditionalFormatting sqref="I178">
    <cfRule type="expression" dxfId="286" priority="768" stopIfTrue="1">
      <formula>AND(I178="$",OR(#REF!="Yes",#REF!="No"))</formula>
    </cfRule>
    <cfRule type="expression" priority="769" stopIfTrue="1">
      <formula>I178="$"</formula>
    </cfRule>
    <cfRule type="expression" dxfId="285" priority="770" stopIfTrue="1">
      <formula>I178&lt;&gt;#REF!</formula>
    </cfRule>
  </conditionalFormatting>
  <conditionalFormatting sqref="H219 H202:H203">
    <cfRule type="expression" dxfId="284" priority="765" stopIfTrue="1">
      <formula>AND(H202="$",OR(#REF!="Yes",#REF!="No"))</formula>
    </cfRule>
    <cfRule type="expression" priority="766" stopIfTrue="1">
      <formula>H202="$"</formula>
    </cfRule>
    <cfRule type="expression" dxfId="283" priority="767" stopIfTrue="1">
      <formula>H202&lt;&gt;#REF!</formula>
    </cfRule>
  </conditionalFormatting>
  <conditionalFormatting sqref="I219 I202:I203">
    <cfRule type="expression" dxfId="282" priority="762" stopIfTrue="1">
      <formula>AND(I202="$",OR(#REF!="Yes",#REF!="No"))</formula>
    </cfRule>
    <cfRule type="expression" priority="763" stopIfTrue="1">
      <formula>I202="$"</formula>
    </cfRule>
    <cfRule type="expression" dxfId="281" priority="764" stopIfTrue="1">
      <formula>I202&lt;&gt;#REF!</formula>
    </cfRule>
  </conditionalFormatting>
  <conditionalFormatting sqref="H222">
    <cfRule type="expression" dxfId="280" priority="759" stopIfTrue="1">
      <formula>AND(H222="$",OR(#REF!="Yes",#REF!="No"))</formula>
    </cfRule>
    <cfRule type="expression" priority="760" stopIfTrue="1">
      <formula>H222="$"</formula>
    </cfRule>
    <cfRule type="expression" dxfId="279" priority="761" stopIfTrue="1">
      <formula>H222&lt;&gt;#REF!</formula>
    </cfRule>
  </conditionalFormatting>
  <conditionalFormatting sqref="I222">
    <cfRule type="expression" dxfId="278" priority="756" stopIfTrue="1">
      <formula>AND(I222="$",OR(#REF!="Yes",#REF!="No"))</formula>
    </cfRule>
    <cfRule type="expression" priority="757" stopIfTrue="1">
      <formula>I222="$"</formula>
    </cfRule>
    <cfRule type="expression" dxfId="277" priority="758" stopIfTrue="1">
      <formula>I222&lt;&gt;#REF!</formula>
    </cfRule>
  </conditionalFormatting>
  <conditionalFormatting sqref="H275">
    <cfRule type="expression" dxfId="276" priority="747" stopIfTrue="1">
      <formula>AND(H275="$",OR(#REF!="Yes",#REF!="No"))</formula>
    </cfRule>
    <cfRule type="expression" priority="748" stopIfTrue="1">
      <formula>H275="$"</formula>
    </cfRule>
    <cfRule type="expression" dxfId="275" priority="749" stopIfTrue="1">
      <formula>H275&lt;&gt;#REF!</formula>
    </cfRule>
  </conditionalFormatting>
  <conditionalFormatting sqref="I275">
    <cfRule type="expression" dxfId="274" priority="744" stopIfTrue="1">
      <formula>AND(I275="$",OR(#REF!="Yes",#REF!="No"))</formula>
    </cfRule>
    <cfRule type="expression" priority="745" stopIfTrue="1">
      <formula>I275="$"</formula>
    </cfRule>
    <cfRule type="expression" dxfId="273" priority="746" stopIfTrue="1">
      <formula>I275&lt;&gt;#REF!</formula>
    </cfRule>
  </conditionalFormatting>
  <conditionalFormatting sqref="H276">
    <cfRule type="expression" dxfId="272" priority="741" stopIfTrue="1">
      <formula>AND(H276="$",OR(#REF!="Yes",#REF!="No"))</formula>
    </cfRule>
    <cfRule type="expression" priority="742" stopIfTrue="1">
      <formula>H276="$"</formula>
    </cfRule>
    <cfRule type="expression" dxfId="271" priority="743" stopIfTrue="1">
      <formula>H276&lt;&gt;#REF!</formula>
    </cfRule>
  </conditionalFormatting>
  <conditionalFormatting sqref="I276">
    <cfRule type="expression" dxfId="270" priority="738" stopIfTrue="1">
      <formula>AND(I276="$",OR(#REF!="Yes",#REF!="No"))</formula>
    </cfRule>
    <cfRule type="expression" priority="739" stopIfTrue="1">
      <formula>I276="$"</formula>
    </cfRule>
    <cfRule type="expression" dxfId="269" priority="740" stopIfTrue="1">
      <formula>I276&lt;&gt;#REF!</formula>
    </cfRule>
  </conditionalFormatting>
  <conditionalFormatting sqref="H285">
    <cfRule type="expression" dxfId="268" priority="735" stopIfTrue="1">
      <formula>AND(H285="$",OR(#REF!="Yes",#REF!="No"))</formula>
    </cfRule>
    <cfRule type="expression" priority="736" stopIfTrue="1">
      <formula>H285="$"</formula>
    </cfRule>
    <cfRule type="expression" dxfId="267" priority="737" stopIfTrue="1">
      <formula>H285&lt;&gt;#REF!</formula>
    </cfRule>
  </conditionalFormatting>
  <conditionalFormatting sqref="I285">
    <cfRule type="expression" dxfId="266" priority="732" stopIfTrue="1">
      <formula>AND(I285="$",OR(#REF!="Yes",#REF!="No"))</formula>
    </cfRule>
    <cfRule type="expression" priority="733" stopIfTrue="1">
      <formula>I285="$"</formula>
    </cfRule>
    <cfRule type="expression" dxfId="265" priority="734" stopIfTrue="1">
      <formula>I285&lt;&gt;#REF!</formula>
    </cfRule>
  </conditionalFormatting>
  <conditionalFormatting sqref="H288">
    <cfRule type="expression" dxfId="264" priority="729" stopIfTrue="1">
      <formula>AND(H288="$",OR(#REF!="Yes",#REF!="No"))</formula>
    </cfRule>
    <cfRule type="expression" priority="730" stopIfTrue="1">
      <formula>H288="$"</formula>
    </cfRule>
    <cfRule type="expression" dxfId="263" priority="731" stopIfTrue="1">
      <formula>H288&lt;&gt;#REF!</formula>
    </cfRule>
  </conditionalFormatting>
  <conditionalFormatting sqref="I288">
    <cfRule type="expression" dxfId="262" priority="726" stopIfTrue="1">
      <formula>AND(I288="$",OR(#REF!="Yes",#REF!="No"))</formula>
    </cfRule>
    <cfRule type="expression" priority="727" stopIfTrue="1">
      <formula>I288="$"</formula>
    </cfRule>
    <cfRule type="expression" dxfId="261" priority="728" stopIfTrue="1">
      <formula>I288&lt;&gt;#REF!</formula>
    </cfRule>
  </conditionalFormatting>
  <conditionalFormatting sqref="H290">
    <cfRule type="expression" dxfId="260" priority="723" stopIfTrue="1">
      <formula>AND(H290="$",OR(#REF!="Yes",#REF!="No"))</formula>
    </cfRule>
    <cfRule type="expression" priority="724" stopIfTrue="1">
      <formula>H290="$"</formula>
    </cfRule>
    <cfRule type="expression" dxfId="259" priority="725" stopIfTrue="1">
      <formula>H290&lt;&gt;#REF!</formula>
    </cfRule>
  </conditionalFormatting>
  <conditionalFormatting sqref="I290">
    <cfRule type="expression" dxfId="258" priority="720" stopIfTrue="1">
      <formula>AND(I290="$",OR(#REF!="Yes",#REF!="No"))</formula>
    </cfRule>
    <cfRule type="expression" priority="721" stopIfTrue="1">
      <formula>I290="$"</formula>
    </cfRule>
    <cfRule type="expression" dxfId="257" priority="722" stopIfTrue="1">
      <formula>I290&lt;&gt;#REF!</formula>
    </cfRule>
  </conditionalFormatting>
  <conditionalFormatting sqref="H292">
    <cfRule type="expression" dxfId="256" priority="717" stopIfTrue="1">
      <formula>AND(H292="$",OR(#REF!="Yes",#REF!="No"))</formula>
    </cfRule>
    <cfRule type="expression" priority="718" stopIfTrue="1">
      <formula>H292="$"</formula>
    </cfRule>
    <cfRule type="expression" dxfId="255" priority="719" stopIfTrue="1">
      <formula>H292&lt;&gt;#REF!</formula>
    </cfRule>
  </conditionalFormatting>
  <conditionalFormatting sqref="I292">
    <cfRule type="expression" dxfId="254" priority="714" stopIfTrue="1">
      <formula>AND(I292="$",OR(#REF!="Yes",#REF!="No"))</formula>
    </cfRule>
    <cfRule type="expression" priority="715" stopIfTrue="1">
      <formula>I292="$"</formula>
    </cfRule>
    <cfRule type="expression" dxfId="253" priority="716" stopIfTrue="1">
      <formula>I292&lt;&gt;#REF!</formula>
    </cfRule>
  </conditionalFormatting>
  <conditionalFormatting sqref="H298 H295">
    <cfRule type="expression" dxfId="252" priority="711" stopIfTrue="1">
      <formula>AND(H295="$",OR(#REF!="Yes",#REF!="No"))</formula>
    </cfRule>
    <cfRule type="expression" priority="712" stopIfTrue="1">
      <formula>H295="$"</formula>
    </cfRule>
    <cfRule type="expression" dxfId="251" priority="713" stopIfTrue="1">
      <formula>H295&lt;&gt;#REF!</formula>
    </cfRule>
  </conditionalFormatting>
  <conditionalFormatting sqref="I298 I295">
    <cfRule type="expression" dxfId="250" priority="708" stopIfTrue="1">
      <formula>AND(I295="$",OR(#REF!="Yes",#REF!="No"))</formula>
    </cfRule>
    <cfRule type="expression" priority="709" stopIfTrue="1">
      <formula>I295="$"</formula>
    </cfRule>
    <cfRule type="expression" dxfId="249" priority="710" stopIfTrue="1">
      <formula>I295&lt;&gt;#REF!</formula>
    </cfRule>
  </conditionalFormatting>
  <conditionalFormatting sqref="H302">
    <cfRule type="expression" dxfId="248" priority="699" stopIfTrue="1">
      <formula>AND(H302="$",OR(#REF!="Yes",#REF!="No"))</formula>
    </cfRule>
    <cfRule type="expression" priority="700" stopIfTrue="1">
      <formula>H302="$"</formula>
    </cfRule>
    <cfRule type="expression" dxfId="247" priority="701" stopIfTrue="1">
      <formula>H302&lt;&gt;#REF!</formula>
    </cfRule>
  </conditionalFormatting>
  <conditionalFormatting sqref="I302">
    <cfRule type="expression" dxfId="246" priority="696" stopIfTrue="1">
      <formula>AND(I302="$",OR(#REF!="Yes",#REF!="No"))</formula>
    </cfRule>
    <cfRule type="expression" priority="697" stopIfTrue="1">
      <formula>I302="$"</formula>
    </cfRule>
    <cfRule type="expression" dxfId="245" priority="698" stopIfTrue="1">
      <formula>I302&lt;&gt;#REF!</formula>
    </cfRule>
  </conditionalFormatting>
  <conditionalFormatting sqref="H303">
    <cfRule type="expression" dxfId="244" priority="693" stopIfTrue="1">
      <formula>AND(H303="$",OR(#REF!="Yes",#REF!="No"))</formula>
    </cfRule>
    <cfRule type="expression" priority="694" stopIfTrue="1">
      <formula>H303="$"</formula>
    </cfRule>
    <cfRule type="expression" dxfId="243" priority="695" stopIfTrue="1">
      <formula>H303&lt;&gt;#REF!</formula>
    </cfRule>
  </conditionalFormatting>
  <conditionalFormatting sqref="I303">
    <cfRule type="expression" dxfId="242" priority="690" stopIfTrue="1">
      <formula>AND(I303="$",OR(#REF!="Yes",#REF!="No"))</formula>
    </cfRule>
    <cfRule type="expression" priority="691" stopIfTrue="1">
      <formula>I303="$"</formula>
    </cfRule>
    <cfRule type="expression" dxfId="241" priority="692" stopIfTrue="1">
      <formula>I303&lt;&gt;#REF!</formula>
    </cfRule>
  </conditionalFormatting>
  <conditionalFormatting sqref="H306">
    <cfRule type="expression" dxfId="240" priority="687" stopIfTrue="1">
      <formula>AND(H306="$",OR(#REF!="Yes",#REF!="No"))</formula>
    </cfRule>
    <cfRule type="expression" priority="688" stopIfTrue="1">
      <formula>H306="$"</formula>
    </cfRule>
    <cfRule type="expression" dxfId="239" priority="689" stopIfTrue="1">
      <formula>H306&lt;&gt;#REF!</formula>
    </cfRule>
  </conditionalFormatting>
  <conditionalFormatting sqref="I306">
    <cfRule type="expression" dxfId="238" priority="684" stopIfTrue="1">
      <formula>AND(I306="$",OR(#REF!="Yes",#REF!="No"))</formula>
    </cfRule>
    <cfRule type="expression" priority="685" stopIfTrue="1">
      <formula>I306="$"</formula>
    </cfRule>
    <cfRule type="expression" dxfId="237" priority="686" stopIfTrue="1">
      <formula>I306&lt;&gt;#REF!</formula>
    </cfRule>
  </conditionalFormatting>
  <conditionalFormatting sqref="H319">
    <cfRule type="expression" dxfId="236" priority="681" stopIfTrue="1">
      <formula>AND(H319="$",OR(#REF!="Yes",#REF!="No"))</formula>
    </cfRule>
    <cfRule type="expression" priority="682" stopIfTrue="1">
      <formula>H319="$"</formula>
    </cfRule>
    <cfRule type="expression" dxfId="235" priority="683" stopIfTrue="1">
      <formula>H319&lt;&gt;#REF!</formula>
    </cfRule>
  </conditionalFormatting>
  <conditionalFormatting sqref="I319">
    <cfRule type="expression" dxfId="234" priority="678" stopIfTrue="1">
      <formula>AND(I319="$",OR(#REF!="Yes",#REF!="No"))</formula>
    </cfRule>
    <cfRule type="expression" priority="679" stopIfTrue="1">
      <formula>I319="$"</formula>
    </cfRule>
    <cfRule type="expression" dxfId="233" priority="680" stopIfTrue="1">
      <formula>I319&lt;&gt;#REF!</formula>
    </cfRule>
  </conditionalFormatting>
  <conditionalFormatting sqref="H42">
    <cfRule type="expression" dxfId="232" priority="675" stopIfTrue="1">
      <formula>AND(H42="$",OR(#REF!="Yes",#REF!="No"))</formula>
    </cfRule>
    <cfRule type="expression" priority="676" stopIfTrue="1">
      <formula>H42="$"</formula>
    </cfRule>
    <cfRule type="expression" dxfId="231" priority="677" stopIfTrue="1">
      <formula>H42&lt;&gt;#REF!</formula>
    </cfRule>
  </conditionalFormatting>
  <conditionalFormatting sqref="I42">
    <cfRule type="expression" dxfId="230" priority="672" stopIfTrue="1">
      <formula>AND(I42="$",OR(#REF!="Yes",#REF!="No"))</formula>
    </cfRule>
    <cfRule type="expression" priority="673" stopIfTrue="1">
      <formula>I42="$"</formula>
    </cfRule>
    <cfRule type="expression" dxfId="229" priority="674" stopIfTrue="1">
      <formula>I42&lt;&gt;#REF!</formula>
    </cfRule>
  </conditionalFormatting>
  <conditionalFormatting sqref="H74">
    <cfRule type="expression" dxfId="228" priority="669" stopIfTrue="1">
      <formula>AND(H74="$",OR(#REF!="Yes",#REF!="No"))</formula>
    </cfRule>
    <cfRule type="expression" priority="670" stopIfTrue="1">
      <formula>H74="$"</formula>
    </cfRule>
    <cfRule type="expression" dxfId="227" priority="671" stopIfTrue="1">
      <formula>H74&lt;&gt;#REF!</formula>
    </cfRule>
  </conditionalFormatting>
  <conditionalFormatting sqref="I74">
    <cfRule type="expression" dxfId="226" priority="666" stopIfTrue="1">
      <formula>AND(I74="$",OR(#REF!="Yes",#REF!="No"))</formula>
    </cfRule>
    <cfRule type="expression" priority="667" stopIfTrue="1">
      <formula>I74="$"</formula>
    </cfRule>
    <cfRule type="expression" dxfId="225" priority="668" stopIfTrue="1">
      <formula>I74&lt;&gt;#REF!</formula>
    </cfRule>
  </conditionalFormatting>
  <conditionalFormatting sqref="H104">
    <cfRule type="expression" dxfId="224" priority="663" stopIfTrue="1">
      <formula>AND(H104="$",OR(#REF!="Yes",#REF!="No"))</formula>
    </cfRule>
    <cfRule type="expression" priority="664" stopIfTrue="1">
      <formula>H104="$"</formula>
    </cfRule>
    <cfRule type="expression" dxfId="223" priority="665" stopIfTrue="1">
      <formula>H104&lt;&gt;#REF!</formula>
    </cfRule>
  </conditionalFormatting>
  <conditionalFormatting sqref="I104">
    <cfRule type="expression" dxfId="222" priority="660" stopIfTrue="1">
      <formula>AND(I104="$",OR(#REF!="Yes",#REF!="No"))</formula>
    </cfRule>
    <cfRule type="expression" priority="661" stopIfTrue="1">
      <formula>I104="$"</formula>
    </cfRule>
    <cfRule type="expression" dxfId="221" priority="662" stopIfTrue="1">
      <formula>I104&lt;&gt;#REF!</formula>
    </cfRule>
  </conditionalFormatting>
  <conditionalFormatting sqref="H277">
    <cfRule type="expression" dxfId="220" priority="657" stopIfTrue="1">
      <formula>AND(H277="$",OR(#REF!="Yes",#REF!="No"))</formula>
    </cfRule>
    <cfRule type="expression" priority="658" stopIfTrue="1">
      <formula>H277="$"</formula>
    </cfRule>
    <cfRule type="expression" dxfId="219" priority="659" stopIfTrue="1">
      <formula>H277&lt;&gt;#REF!</formula>
    </cfRule>
  </conditionalFormatting>
  <conditionalFormatting sqref="I277">
    <cfRule type="expression" dxfId="218" priority="654" stopIfTrue="1">
      <formula>AND(I277="$",OR(#REF!="Yes",#REF!="No"))</formula>
    </cfRule>
    <cfRule type="expression" priority="655" stopIfTrue="1">
      <formula>I277="$"</formula>
    </cfRule>
    <cfRule type="expression" dxfId="217" priority="656" stopIfTrue="1">
      <formula>I277&lt;&gt;#REF!</formula>
    </cfRule>
  </conditionalFormatting>
  <conditionalFormatting sqref="H293">
    <cfRule type="expression" dxfId="216" priority="651" stopIfTrue="1">
      <formula>AND(H293="$",OR(#REF!="Yes",#REF!="No"))</formula>
    </cfRule>
    <cfRule type="expression" priority="652" stopIfTrue="1">
      <formula>H293="$"</formula>
    </cfRule>
    <cfRule type="expression" dxfId="215" priority="653" stopIfTrue="1">
      <formula>H293&lt;&gt;#REF!</formula>
    </cfRule>
  </conditionalFormatting>
  <conditionalFormatting sqref="I293">
    <cfRule type="expression" dxfId="214" priority="648" stopIfTrue="1">
      <formula>AND(I293="$",OR(#REF!="Yes",#REF!="No"))</formula>
    </cfRule>
    <cfRule type="expression" priority="649" stopIfTrue="1">
      <formula>I293="$"</formula>
    </cfRule>
    <cfRule type="expression" dxfId="213" priority="650" stopIfTrue="1">
      <formula>I293&lt;&gt;#REF!</formula>
    </cfRule>
  </conditionalFormatting>
  <conditionalFormatting sqref="H301">
    <cfRule type="expression" dxfId="212" priority="645" stopIfTrue="1">
      <formula>AND(H301="$",OR(#REF!="Yes",#REF!="No"))</formula>
    </cfRule>
    <cfRule type="expression" priority="646" stopIfTrue="1">
      <formula>H301="$"</formula>
    </cfRule>
    <cfRule type="expression" dxfId="211" priority="647" stopIfTrue="1">
      <formula>H301&lt;&gt;#REF!</formula>
    </cfRule>
  </conditionalFormatting>
  <conditionalFormatting sqref="F375 F294 F284 F238 F235 F216 F176 F83">
    <cfRule type="expression" dxfId="210" priority="633" stopIfTrue="1">
      <formula>AND(F83="$",OR(#REF!="Yes",#REF!="No"))</formula>
    </cfRule>
    <cfRule type="expression" priority="634" stopIfTrue="1">
      <formula>F83="$"</formula>
    </cfRule>
    <cfRule type="expression" dxfId="209" priority="635" stopIfTrue="1">
      <formula>F83&lt;&gt;#REF!</formula>
    </cfRule>
  </conditionalFormatting>
  <conditionalFormatting sqref="G375 G294 G284 G238">
    <cfRule type="expression" dxfId="208" priority="630" stopIfTrue="1">
      <formula>AND(G238="$",OR(#REF!="Yes",#REF!="No"))</formula>
    </cfRule>
    <cfRule type="expression" priority="631" stopIfTrue="1">
      <formula>G238="$"</formula>
    </cfRule>
    <cfRule type="expression" dxfId="207" priority="632" stopIfTrue="1">
      <formula>G238&lt;&gt;#REF!</formula>
    </cfRule>
  </conditionalFormatting>
  <conditionalFormatting sqref="F407:G407 F358:G358 F325:G325 F295:G296 F287:G287 F270:G270 F101:G101">
    <cfRule type="expression" dxfId="206" priority="627" stopIfTrue="1">
      <formula>AND(F101="$",OR(#REF!="Yes",#REF!="No"))</formula>
    </cfRule>
    <cfRule type="expression" priority="628" stopIfTrue="1">
      <formula>F101="$"</formula>
    </cfRule>
    <cfRule type="expression" dxfId="205" priority="629" stopIfTrue="1">
      <formula>F101&lt;&gt;#REF!</formula>
    </cfRule>
  </conditionalFormatting>
  <conditionalFormatting sqref="F372:G372 F359:G359 F342:G342 F293:G293 F190:G190 F145:G145">
    <cfRule type="expression" dxfId="204" priority="624" stopIfTrue="1">
      <formula>AND(F145="$",OR(#REF!="Yes",#REF!="No"))</formula>
    </cfRule>
    <cfRule type="expression" priority="625" stopIfTrue="1">
      <formula>F145="$"</formula>
    </cfRule>
    <cfRule type="expression" dxfId="203" priority="626" stopIfTrue="1">
      <formula>F145&lt;&gt;#REF!</formula>
    </cfRule>
  </conditionalFormatting>
  <conditionalFormatting sqref="F265:G265 F116:G116 F53:G53">
    <cfRule type="expression" dxfId="202" priority="621" stopIfTrue="1">
      <formula>AND(F53="$",OR(#REF!="Yes",#REF!="No"))</formula>
    </cfRule>
    <cfRule type="expression" priority="622" stopIfTrue="1">
      <formula>F53="$"</formula>
    </cfRule>
    <cfRule type="expression" dxfId="201" priority="623" stopIfTrue="1">
      <formula>F53&lt;&gt;#REF!</formula>
    </cfRule>
  </conditionalFormatting>
  <conditionalFormatting sqref="F402:G402 F393:G393 F275:G275 F214:G214 F182:G184 F174:G174 F117:G117 F110:G110 F93:G93">
    <cfRule type="expression" dxfId="200" priority="618" stopIfTrue="1">
      <formula>AND(F93="$",OR(#REF!="Yes",#REF!="No"))</formula>
    </cfRule>
    <cfRule type="expression" priority="619" stopIfTrue="1">
      <formula>F93="$"</formula>
    </cfRule>
    <cfRule type="expression" dxfId="199" priority="620" stopIfTrue="1">
      <formula>F93&lt;&gt;#REF!</formula>
    </cfRule>
  </conditionalFormatting>
  <conditionalFormatting sqref="F404:G404 F300:G300 F256:G256 F254:G254 F251:G251 F234:G234 F197:G197 F164:G164 F85:G85 F68:G68">
    <cfRule type="expression" dxfId="198" priority="615" stopIfTrue="1">
      <formula>AND(F68="$",OR(#REF!="Yes",#REF!="No"))</formula>
    </cfRule>
    <cfRule type="expression" priority="616" stopIfTrue="1">
      <formula>F68="$"</formula>
    </cfRule>
    <cfRule type="expression" dxfId="197" priority="617" stopIfTrue="1">
      <formula>F68&lt;&gt;#REF!</formula>
    </cfRule>
  </conditionalFormatting>
  <conditionalFormatting sqref="F399:G399 F385:G385 F285:G285 F267:G267 F202:G202 F195:G195 F141:G141 F103:G104 F79:G79 F77:G77 F31:G31 F27:G27">
    <cfRule type="expression" dxfId="196" priority="612" stopIfTrue="1">
      <formula>AND(F27="$",OR(#REF!="Yes",#REF!="No"))</formula>
    </cfRule>
    <cfRule type="expression" priority="613" stopIfTrue="1">
      <formula>F27="$"</formula>
    </cfRule>
    <cfRule type="expression" dxfId="195" priority="614" stopIfTrue="1">
      <formula>F27&lt;&gt;#REF!</formula>
    </cfRule>
  </conditionalFormatting>
  <conditionalFormatting sqref="F356:G356 F282:G282 F269:G269 F259:G260 F247:G247 F179:G179 F271:G271">
    <cfRule type="expression" dxfId="194" priority="609" stopIfTrue="1">
      <formula>AND(F179="$",OR(#REF!="Yes",#REF!="No"))</formula>
    </cfRule>
    <cfRule type="expression" priority="610" stopIfTrue="1">
      <formula>F179="$"</formula>
    </cfRule>
    <cfRule type="expression" dxfId="193" priority="611" stopIfTrue="1">
      <formula>F179&lt;&gt;#REF!</formula>
    </cfRule>
  </conditionalFormatting>
  <conditionalFormatting sqref="A272">
    <cfRule type="expression" dxfId="192" priority="600">
      <formula>BE272=1</formula>
    </cfRule>
  </conditionalFormatting>
  <conditionalFormatting sqref="F272:G272">
    <cfRule type="expression" dxfId="191" priority="597" stopIfTrue="1">
      <formula>AND(F272="$",OR(#REF!="Yes",#REF!="No"))</formula>
    </cfRule>
    <cfRule type="expression" priority="598" stopIfTrue="1">
      <formula>F272="$"</formula>
    </cfRule>
    <cfRule type="expression" dxfId="190" priority="599" stopIfTrue="1">
      <formula>F272&lt;&gt;#REF!</formula>
    </cfRule>
  </conditionalFormatting>
  <conditionalFormatting sqref="F262">
    <cfRule type="expression" dxfId="189" priority="594" stopIfTrue="1">
      <formula>AND(F262="$",OR(#REF!="Yes",#REF!="No"))</formula>
    </cfRule>
    <cfRule type="expression" priority="595" stopIfTrue="1">
      <formula>F262="$"</formula>
    </cfRule>
    <cfRule type="expression" dxfId="188" priority="596" stopIfTrue="1">
      <formula>F262&lt;&gt;#REF!</formula>
    </cfRule>
  </conditionalFormatting>
  <conditionalFormatting sqref="F302:F303">
    <cfRule type="expression" dxfId="187" priority="591" stopIfTrue="1">
      <formula>AND(F302="$",OR(#REF!="Yes",#REF!="No"))</formula>
    </cfRule>
    <cfRule type="expression" priority="592" stopIfTrue="1">
      <formula>F302="$"</formula>
    </cfRule>
    <cfRule type="expression" dxfId="186" priority="593" stopIfTrue="1">
      <formula>F302&lt;&gt;#REF!</formula>
    </cfRule>
  </conditionalFormatting>
  <conditionalFormatting sqref="H58">
    <cfRule type="expression" dxfId="185" priority="588" stopIfTrue="1">
      <formula>AND(H58="$",OR(#REF!="Yes",#REF!="No"))</formula>
    </cfRule>
    <cfRule type="expression" priority="589" stopIfTrue="1">
      <formula>H58="$"</formula>
    </cfRule>
    <cfRule type="expression" dxfId="184" priority="590" stopIfTrue="1">
      <formula>H58&lt;&gt;#REF!</formula>
    </cfRule>
  </conditionalFormatting>
  <conditionalFormatting sqref="I58">
    <cfRule type="expression" dxfId="183" priority="585" stopIfTrue="1">
      <formula>AND(I58="$",OR(#REF!="Yes",#REF!="No"))</formula>
    </cfRule>
    <cfRule type="expression" priority="586" stopIfTrue="1">
      <formula>I58="$"</formula>
    </cfRule>
    <cfRule type="expression" dxfId="182" priority="587" stopIfTrue="1">
      <formula>I58&lt;&gt;#REF!</formula>
    </cfRule>
  </conditionalFormatting>
  <conditionalFormatting sqref="A261">
    <cfRule type="expression" dxfId="181" priority="576">
      <formula>BE261=1</formula>
    </cfRule>
  </conditionalFormatting>
  <conditionalFormatting sqref="F261">
    <cfRule type="expression" dxfId="180" priority="573" stopIfTrue="1">
      <formula>AND(F261="$",OR(#REF!="Yes",#REF!="No"))</formula>
    </cfRule>
    <cfRule type="expression" priority="574" stopIfTrue="1">
      <formula>F261="$"</formula>
    </cfRule>
    <cfRule type="expression" dxfId="179" priority="575" stopIfTrue="1">
      <formula>F261&lt;&gt;#REF!</formula>
    </cfRule>
  </conditionalFormatting>
  <conditionalFormatting sqref="N2">
    <cfRule type="expression" dxfId="178" priority="432" stopIfTrue="1">
      <formula>AND(N2="$",OR(#REF!="Yes",#REF!="No"))</formula>
    </cfRule>
    <cfRule type="expression" priority="433" stopIfTrue="1">
      <formula>N2="$"</formula>
    </cfRule>
    <cfRule type="expression" dxfId="177" priority="434" stopIfTrue="1">
      <formula>N2&lt;&gt;#REF!</formula>
    </cfRule>
  </conditionalFormatting>
  <conditionalFormatting sqref="J2:M2">
    <cfRule type="expression" dxfId="176" priority="354" stopIfTrue="1">
      <formula>AND(J2="$",OR(#REF!="Yes",#REF!="No"))</formula>
    </cfRule>
    <cfRule type="expression" priority="355" stopIfTrue="1">
      <formula>J2="$"</formula>
    </cfRule>
    <cfRule type="expression" dxfId="175" priority="356" stopIfTrue="1">
      <formula>J2&lt;&gt;#REF!</formula>
    </cfRule>
  </conditionalFormatting>
  <conditionalFormatting sqref="J169:M169 J158:M158 J148:M148 J137:M137 J130:M130 J124:M125 J109:M110 J104:M105 J82:M82 J77:M80 J70:M70 J60:M60 J57:M58 J28:M28 J23:M23 J15:M15">
    <cfRule type="expression" dxfId="174" priority="351" stopIfTrue="1">
      <formula>AND(J15="$",OR(#REF!="Yes",#REF!="No"))</formula>
    </cfRule>
    <cfRule type="expression" priority="352" stopIfTrue="1">
      <formula>J15="$"</formula>
    </cfRule>
    <cfRule type="expression" dxfId="173" priority="353" stopIfTrue="1">
      <formula>J15&lt;&gt;#REF!</formula>
    </cfRule>
  </conditionalFormatting>
  <conditionalFormatting sqref="J367:M368 J360:M360 J295:M295 J292:M292 J275:M276 J251:M251 J249:M249 J234:M234 J214:M214 J204:M205">
    <cfRule type="expression" dxfId="172" priority="348" stopIfTrue="1">
      <formula>AND(J204="$",OR(#REF!="Yes",#REF!="No"))</formula>
    </cfRule>
    <cfRule type="expression" priority="349" stopIfTrue="1">
      <formula>J204="$"</formula>
    </cfRule>
    <cfRule type="expression" dxfId="171" priority="350" stopIfTrue="1">
      <formula>J204&lt;&gt;#REF!</formula>
    </cfRule>
  </conditionalFormatting>
  <conditionalFormatting sqref="J398:M398 J392:M392 J385:M385">
    <cfRule type="expression" dxfId="170" priority="345" stopIfTrue="1">
      <formula>AND(J385="$",OR(#REF!="Yes",#REF!="No"))</formula>
    </cfRule>
    <cfRule type="expression" priority="346" stopIfTrue="1">
      <formula>J385="$"</formula>
    </cfRule>
    <cfRule type="expression" dxfId="169" priority="347" stopIfTrue="1">
      <formula>J385&lt;&gt;#REF!</formula>
    </cfRule>
  </conditionalFormatting>
  <conditionalFormatting sqref="J435:M435 J418:M418 J414:M416 J411:M411 J407:M407">
    <cfRule type="expression" dxfId="168" priority="342" stopIfTrue="1">
      <formula>AND(J407="$",OR(#REF!="Yes",#REF!="No"))</formula>
    </cfRule>
    <cfRule type="expression" priority="343" stopIfTrue="1">
      <formula>J407="$"</formula>
    </cfRule>
    <cfRule type="expression" dxfId="167" priority="344" stopIfTrue="1">
      <formula>J407&lt;&gt;#REF!</formula>
    </cfRule>
  </conditionalFormatting>
  <conditionalFormatting sqref="J405 J403">
    <cfRule type="expression" dxfId="166" priority="339" stopIfTrue="1">
      <formula>AND(J403="$",OR(#REF!="Yes",#REF!="No"))</formula>
    </cfRule>
    <cfRule type="expression" priority="340" stopIfTrue="1">
      <formula>J403="$"</formula>
    </cfRule>
    <cfRule type="expression" dxfId="165" priority="341" stopIfTrue="1">
      <formula>J403&lt;&gt;#REF!</formula>
    </cfRule>
  </conditionalFormatting>
  <conditionalFormatting sqref="J83:N83">
    <cfRule type="expression" dxfId="164" priority="327" stopIfTrue="1">
      <formula>AND(J83="$",OR(#REF!="Yes",#REF!="No"))</formula>
    </cfRule>
    <cfRule type="expression" priority="328" stopIfTrue="1">
      <formula>J83="$"</formula>
    </cfRule>
    <cfRule type="expression" dxfId="163" priority="329" stopIfTrue="1">
      <formula>J83&lt;&gt;#REF!</formula>
    </cfRule>
  </conditionalFormatting>
  <conditionalFormatting sqref="J402:M402 J186:M186 J163:M163 J144:M144">
    <cfRule type="expression" dxfId="162" priority="333" stopIfTrue="1">
      <formula>AND(J144="$",OR(#REF!="Yes",#REF!="No"))</formula>
    </cfRule>
    <cfRule type="expression" priority="334" stopIfTrue="1">
      <formula>J144="$"</formula>
    </cfRule>
    <cfRule type="expression" dxfId="161" priority="335" stopIfTrue="1">
      <formula>J144&lt;&gt;#REF!</formula>
    </cfRule>
  </conditionalFormatting>
  <conditionalFormatting sqref="J406:L406">
    <cfRule type="expression" dxfId="160" priority="330" stopIfTrue="1">
      <formula>AND(J406="$",OR(#REF!="Yes",#REF!="No"))</formula>
    </cfRule>
    <cfRule type="expression" priority="331" stopIfTrue="1">
      <formula>J406="$"</formula>
    </cfRule>
    <cfRule type="expression" dxfId="159" priority="332" stopIfTrue="1">
      <formula>J406&lt;&gt;#REF!</formula>
    </cfRule>
  </conditionalFormatting>
  <conditionalFormatting sqref="J333:N333">
    <cfRule type="expression" dxfId="158" priority="317" stopIfTrue="1">
      <formula>AND(J333="$",OR(#REF!="Yes",#REF!="No"))</formula>
    </cfRule>
    <cfRule type="expression" priority="318" stopIfTrue="1">
      <formula>J333="$"</formula>
    </cfRule>
    <cfRule type="expression" dxfId="157" priority="319" stopIfTrue="1">
      <formula>J333&lt;&gt;#REF!</formula>
    </cfRule>
  </conditionalFormatting>
  <conditionalFormatting sqref="E162:F162 O162:S162 U162">
    <cfRule type="expression" dxfId="156" priority="311" stopIfTrue="1">
      <formula>AND(E162="$",OR(#REF!="Yes",#REF!="No"))</formula>
    </cfRule>
    <cfRule type="expression" priority="312" stopIfTrue="1">
      <formula>E162="$"</formula>
    </cfRule>
    <cfRule type="expression" dxfId="155" priority="313" stopIfTrue="1">
      <formula>E162&lt;&gt;#REF!</formula>
    </cfRule>
  </conditionalFormatting>
  <conditionalFormatting sqref="G162 J162:N162">
    <cfRule type="expression" dxfId="154" priority="308" stopIfTrue="1">
      <formula>AND(G162="$",OR(#REF!="Yes",#REF!="No"))</formula>
    </cfRule>
    <cfRule type="expression" priority="309" stopIfTrue="1">
      <formula>G162="$"</formula>
    </cfRule>
    <cfRule type="expression" dxfId="153" priority="310" stopIfTrue="1">
      <formula>G162&lt;&gt;#REF!</formula>
    </cfRule>
  </conditionalFormatting>
  <conditionalFormatting sqref="H162">
    <cfRule type="expression" dxfId="152" priority="305" stopIfTrue="1">
      <formula>AND(H162="$",OR(#REF!="Yes",#REF!="No"))</formula>
    </cfRule>
    <cfRule type="expression" priority="306" stopIfTrue="1">
      <formula>H162="$"</formula>
    </cfRule>
    <cfRule type="expression" dxfId="151" priority="307" stopIfTrue="1">
      <formula>H162&lt;&gt;#REF!</formula>
    </cfRule>
  </conditionalFormatting>
  <conditionalFormatting sqref="I162">
    <cfRule type="expression" dxfId="150" priority="302" stopIfTrue="1">
      <formula>AND(I162="$",OR(#REF!="Yes",#REF!="No"))</formula>
    </cfRule>
    <cfRule type="expression" priority="303" stopIfTrue="1">
      <formula>I162="$"</formula>
    </cfRule>
    <cfRule type="expression" dxfId="149" priority="304" stopIfTrue="1">
      <formula>I162&lt;&gt;#REF!</formula>
    </cfRule>
  </conditionalFormatting>
  <conditionalFormatting sqref="J337:N337">
    <cfRule type="expression" dxfId="148" priority="296" stopIfTrue="1">
      <formula>AND(J337="$",OR(#REF!="Yes",#REF!="No"))</formula>
    </cfRule>
    <cfRule type="expression" priority="297" stopIfTrue="1">
      <formula>J337="$"</formula>
    </cfRule>
    <cfRule type="expression" dxfId="147" priority="298" stopIfTrue="1">
      <formula>J337&lt;&gt;#REF!</formula>
    </cfRule>
  </conditionalFormatting>
  <conditionalFormatting sqref="T98 T163:T172 T2:T4 T95:T96 T14:T17 T100:T114 T128:T140 T116:T126 T142:T156 T204:T212 T199:T202 T190:T197 T158:T161 T214:T236">
    <cfRule type="expression" dxfId="146" priority="293" stopIfTrue="1">
      <formula>AND(T2="$",OR(#REF!="Yes",#REF!="No"))</formula>
    </cfRule>
    <cfRule type="expression" priority="294" stopIfTrue="1">
      <formula>T2="$"</formula>
    </cfRule>
    <cfRule type="expression" dxfId="145" priority="295" stopIfTrue="1">
      <formula>T2&lt;&gt;#REF!</formula>
    </cfRule>
  </conditionalFormatting>
  <conditionalFormatting sqref="T123 T158 T30 T98 T155 T166 T177 T7 T151 T111 T100">
    <cfRule type="expression" dxfId="144" priority="290" stopIfTrue="1">
      <formula>AND(T7="$",OR(#REF!="Yes",#REF!="No"))</formula>
    </cfRule>
    <cfRule type="expression" priority="291" stopIfTrue="1">
      <formula>T7="$"</formula>
    </cfRule>
    <cfRule type="expression" dxfId="143" priority="292" stopIfTrue="1">
      <formula>T7&lt;&gt;#REF!</formula>
    </cfRule>
  </conditionalFormatting>
  <conditionalFormatting sqref="T141">
    <cfRule type="expression" dxfId="142" priority="287" stopIfTrue="1">
      <formula>AND(T141="$",OR(#REF!="Yes",#REF!="No"))</formula>
    </cfRule>
    <cfRule type="expression" priority="288" stopIfTrue="1">
      <formula>T141="$"</formula>
    </cfRule>
    <cfRule type="expression" dxfId="141" priority="289" stopIfTrue="1">
      <formula>T141&lt;&gt;#REF!</formula>
    </cfRule>
  </conditionalFormatting>
  <conditionalFormatting sqref="T18">
    <cfRule type="expression" dxfId="140" priority="284" stopIfTrue="1">
      <formula>AND(T18="$",OR(#REF!="Yes",#REF!="No"))</formula>
    </cfRule>
    <cfRule type="expression" priority="285" stopIfTrue="1">
      <formula>T18="$"</formula>
    </cfRule>
    <cfRule type="expression" dxfId="139" priority="286" stopIfTrue="1">
      <formula>T18&lt;&gt;#REF!</formula>
    </cfRule>
  </conditionalFormatting>
  <conditionalFormatting sqref="T5">
    <cfRule type="expression" dxfId="138" priority="281" stopIfTrue="1">
      <formula>AND(T5="$",OR(#REF!="Yes",#REF!="No"))</formula>
    </cfRule>
    <cfRule type="expression" priority="282" stopIfTrue="1">
      <formula>T5="$"</formula>
    </cfRule>
    <cfRule type="expression" dxfId="137" priority="283" stopIfTrue="1">
      <formula>T5&lt;&gt;#REF!</formula>
    </cfRule>
  </conditionalFormatting>
  <conditionalFormatting sqref="T250">
    <cfRule type="expression" dxfId="136" priority="278" stopIfTrue="1">
      <formula>AND(T250="$",OR(#REF!="Yes",#REF!="No"))</formula>
    </cfRule>
    <cfRule type="expression" priority="279" stopIfTrue="1">
      <formula>T250="$"</formula>
    </cfRule>
    <cfRule type="expression" dxfId="135" priority="280" stopIfTrue="1">
      <formula>T250&lt;&gt;#REF!</formula>
    </cfRule>
  </conditionalFormatting>
  <conditionalFormatting sqref="T251">
    <cfRule type="expression" dxfId="134" priority="275" stopIfTrue="1">
      <formula>AND(T251="$",OR(#REF!="Yes",#REF!="No"))</formula>
    </cfRule>
    <cfRule type="expression" priority="276" stopIfTrue="1">
      <formula>T251="$"</formula>
    </cfRule>
    <cfRule type="expression" dxfId="133" priority="277" stopIfTrue="1">
      <formula>T251&lt;&gt;#REF!</formula>
    </cfRule>
  </conditionalFormatting>
  <conditionalFormatting sqref="T13">
    <cfRule type="expression" dxfId="132" priority="272" stopIfTrue="1">
      <formula>AND(T13="$",OR(#REF!="Yes",#REF!="No"))</formula>
    </cfRule>
    <cfRule type="expression" priority="273" stopIfTrue="1">
      <formula>T13="$"</formula>
    </cfRule>
    <cfRule type="expression" dxfId="131" priority="274" stopIfTrue="1">
      <formula>T13&lt;&gt;#REF!</formula>
    </cfRule>
  </conditionalFormatting>
  <conditionalFormatting sqref="T184">
    <cfRule type="expression" dxfId="130" priority="269" stopIfTrue="1">
      <formula>AND(T184="$",OR(#REF!="Yes",#REF!="No"))</formula>
    </cfRule>
    <cfRule type="expression" priority="270" stopIfTrue="1">
      <formula>T184="$"</formula>
    </cfRule>
    <cfRule type="expression" dxfId="129" priority="271" stopIfTrue="1">
      <formula>T184&lt;&gt;#REF!</formula>
    </cfRule>
  </conditionalFormatting>
  <conditionalFormatting sqref="T99">
    <cfRule type="expression" dxfId="128" priority="266" stopIfTrue="1">
      <formula>AND(T99="$",OR(#REF!="Yes",#REF!="No"))</formula>
    </cfRule>
    <cfRule type="expression" priority="267" stopIfTrue="1">
      <formula>T99="$"</formula>
    </cfRule>
    <cfRule type="expression" dxfId="127" priority="268" stopIfTrue="1">
      <formula>T99&lt;&gt;#REF!</formula>
    </cfRule>
  </conditionalFormatting>
  <conditionalFormatting sqref="T99">
    <cfRule type="expression" dxfId="126" priority="263" stopIfTrue="1">
      <formula>AND(T99="$",OR(#REF!="Yes",#REF!="No"))</formula>
    </cfRule>
    <cfRule type="expression" priority="264" stopIfTrue="1">
      <formula>T99="$"</formula>
    </cfRule>
    <cfRule type="expression" dxfId="125" priority="265" stopIfTrue="1">
      <formula>T99&lt;&gt;#REF!</formula>
    </cfRule>
  </conditionalFormatting>
  <conditionalFormatting sqref="T173">
    <cfRule type="expression" dxfId="124" priority="260" stopIfTrue="1">
      <formula>AND(T173="$",OR(#REF!="Yes",#REF!="No"))</formula>
    </cfRule>
    <cfRule type="expression" priority="261" stopIfTrue="1">
      <formula>T173="$"</formula>
    </cfRule>
    <cfRule type="expression" dxfId="123" priority="262" stopIfTrue="1">
      <formula>T173&lt;&gt;#REF!</formula>
    </cfRule>
  </conditionalFormatting>
  <conditionalFormatting sqref="T97">
    <cfRule type="expression" dxfId="122" priority="257" stopIfTrue="1">
      <formula>AND(T97="$",OR(#REF!="Yes",#REF!="No"))</formula>
    </cfRule>
    <cfRule type="expression" priority="258" stopIfTrue="1">
      <formula>T97="$"</formula>
    </cfRule>
    <cfRule type="expression" dxfId="121" priority="259" stopIfTrue="1">
      <formula>T97&lt;&gt;#REF!</formula>
    </cfRule>
  </conditionalFormatting>
  <conditionalFormatting sqref="T97">
    <cfRule type="expression" dxfId="120" priority="254" stopIfTrue="1">
      <formula>AND(T97="$",OR(#REF!="Yes",#REF!="No"))</formula>
    </cfRule>
    <cfRule type="expression" priority="255" stopIfTrue="1">
      <formula>T97="$"</formula>
    </cfRule>
    <cfRule type="expression" dxfId="119" priority="256" stopIfTrue="1">
      <formula>T97&lt;&gt;#REF!</formula>
    </cfRule>
  </conditionalFormatting>
  <conditionalFormatting sqref="T115">
    <cfRule type="expression" dxfId="118" priority="251" stopIfTrue="1">
      <formula>AND(T115="$",OR(#REF!="Yes",#REF!="No"))</formula>
    </cfRule>
    <cfRule type="expression" priority="252" stopIfTrue="1">
      <formula>T115="$"</formula>
    </cfRule>
    <cfRule type="expression" dxfId="117" priority="253" stopIfTrue="1">
      <formula>T115&lt;&gt;#REF!</formula>
    </cfRule>
  </conditionalFormatting>
  <conditionalFormatting sqref="T127">
    <cfRule type="expression" dxfId="116" priority="248" stopIfTrue="1">
      <formula>AND(T127="$",OR(#REF!="Yes",#REF!="No"))</formula>
    </cfRule>
    <cfRule type="expression" priority="249" stopIfTrue="1">
      <formula>T127="$"</formula>
    </cfRule>
    <cfRule type="expression" dxfId="115" priority="250" stopIfTrue="1">
      <formula>T127&lt;&gt;#REF!</formula>
    </cfRule>
  </conditionalFormatting>
  <conditionalFormatting sqref="T78">
    <cfRule type="expression" dxfId="114" priority="245" stopIfTrue="1">
      <formula>AND(T78="$",OR(#REF!="Yes",#REF!="No"))</formula>
    </cfRule>
    <cfRule type="expression" priority="246" stopIfTrue="1">
      <formula>T78="$"</formula>
    </cfRule>
    <cfRule type="expression" dxfId="113" priority="247" stopIfTrue="1">
      <formula>T78&lt;&gt;#REF!</formula>
    </cfRule>
  </conditionalFormatting>
  <conditionalFormatting sqref="T27">
    <cfRule type="expression" dxfId="112" priority="242" stopIfTrue="1">
      <formula>AND(T27="$",OR(#REF!="Yes",#REF!="No"))</formula>
    </cfRule>
    <cfRule type="expression" priority="243" stopIfTrue="1">
      <formula>T27="$"</formula>
    </cfRule>
    <cfRule type="expression" dxfId="111" priority="244" stopIfTrue="1">
      <formula>T27&lt;&gt;#REF!</formula>
    </cfRule>
  </conditionalFormatting>
  <conditionalFormatting sqref="T94">
    <cfRule type="expression" dxfId="110" priority="239" stopIfTrue="1">
      <formula>AND(T94="$",OR(#REF!="Yes",#REF!="No"))</formula>
    </cfRule>
    <cfRule type="expression" priority="240" stopIfTrue="1">
      <formula>T94="$"</formula>
    </cfRule>
    <cfRule type="expression" dxfId="109" priority="241" stopIfTrue="1">
      <formula>T94&lt;&gt;#REF!</formula>
    </cfRule>
  </conditionalFormatting>
  <conditionalFormatting sqref="T203">
    <cfRule type="expression" dxfId="108" priority="236" stopIfTrue="1">
      <formula>AND(T203="$",OR(#REF!="Yes",#REF!="No"))</formula>
    </cfRule>
    <cfRule type="expression" priority="237" stopIfTrue="1">
      <formula>T203="$"</formula>
    </cfRule>
    <cfRule type="expression" dxfId="107" priority="238" stopIfTrue="1">
      <formula>T203&lt;&gt;#REF!</formula>
    </cfRule>
  </conditionalFormatting>
  <conditionalFormatting sqref="T162">
    <cfRule type="expression" dxfId="106" priority="232" stopIfTrue="1">
      <formula>AND(T162="$",OR(#REF!="Yes",#REF!="No"))</formula>
    </cfRule>
    <cfRule type="expression" priority="233" stopIfTrue="1">
      <formula>T162="$"</formula>
    </cfRule>
    <cfRule type="expression" dxfId="105" priority="234" stopIfTrue="1">
      <formula>T162&lt;&gt;#REF!</formula>
    </cfRule>
  </conditionalFormatting>
  <conditionalFormatting sqref="T415:T416 T392 T372 T346 T310:T311 T274 T263 T258 T315 T313">
    <cfRule type="expression" dxfId="104" priority="219" stopIfTrue="1">
      <formula>AND(T258="$",OR(#REF!="Yes",#REF!="No"))</formula>
    </cfRule>
    <cfRule type="expression" priority="220" stopIfTrue="1">
      <formula>T258="$"</formula>
    </cfRule>
    <cfRule type="expression" dxfId="103" priority="221" stopIfTrue="1">
      <formula>T258&lt;&gt;#REF!</formula>
    </cfRule>
  </conditionalFormatting>
  <conditionalFormatting sqref="T323:T325">
    <cfRule type="expression" dxfId="102" priority="216" stopIfTrue="1">
      <formula>AND(T323="$",OR(#REF!="Yes",#REF!="No"))</formula>
    </cfRule>
    <cfRule type="expression" priority="217" stopIfTrue="1">
      <formula>T323="$"</formula>
    </cfRule>
    <cfRule type="expression" dxfId="101" priority="218" stopIfTrue="1">
      <formula>T323&lt;&gt;#REF!</formula>
    </cfRule>
  </conditionalFormatting>
  <conditionalFormatting sqref="A190:A197 A199:A212 A313 A448:A453 A315:A381 A158:A187 A214:A311 A383:A445 A2:A156">
    <cfRule type="expression" dxfId="100" priority="2079">
      <formula>COUNTA(E2:U2)=0</formula>
    </cfRule>
  </conditionalFormatting>
  <conditionalFormatting sqref="U198 E198 O198:S198 H198:I198">
    <cfRule type="expression" dxfId="99" priority="208" stopIfTrue="1">
      <formula>AND(E198="$",OR(#REF!="Yes",#REF!="No"))</formula>
    </cfRule>
    <cfRule type="expression" priority="209" stopIfTrue="1">
      <formula>E198="$"</formula>
    </cfRule>
    <cfRule type="expression" dxfId="98" priority="210" stopIfTrue="1">
      <formula>E198&lt;&gt;#REF!</formula>
    </cfRule>
  </conditionalFormatting>
  <conditionalFormatting sqref="J198:N198">
    <cfRule type="expression" dxfId="97" priority="205" stopIfTrue="1">
      <formula>AND(J198="$",OR(#REF!="Yes",#REF!="No"))</formula>
    </cfRule>
    <cfRule type="expression" priority="206" stopIfTrue="1">
      <formula>J198="$"</formula>
    </cfRule>
    <cfRule type="expression" dxfId="96" priority="207" stopIfTrue="1">
      <formula>J198&lt;&gt;#REF!</formula>
    </cfRule>
  </conditionalFormatting>
  <conditionalFormatting sqref="F198">
    <cfRule type="expression" dxfId="95" priority="202" stopIfTrue="1">
      <formula>AND(F198="$",OR(#REF!="Yes",#REF!="No"))</formula>
    </cfRule>
    <cfRule type="expression" priority="203" stopIfTrue="1">
      <formula>F198="$"</formula>
    </cfRule>
    <cfRule type="expression" dxfId="94" priority="204" stopIfTrue="1">
      <formula>F198&lt;&gt;#REF!</formula>
    </cfRule>
  </conditionalFormatting>
  <conditionalFormatting sqref="T198">
    <cfRule type="expression" dxfId="93" priority="193" stopIfTrue="1">
      <formula>AND(T198="$",OR(#REF!="Yes",#REF!="No"))</formula>
    </cfRule>
    <cfRule type="expression" priority="194" stopIfTrue="1">
      <formula>T198="$"</formula>
    </cfRule>
    <cfRule type="expression" dxfId="92" priority="195" stopIfTrue="1">
      <formula>T198&lt;&gt;#REF!</formula>
    </cfRule>
  </conditionalFormatting>
  <conditionalFormatting sqref="A198">
    <cfRule type="expression" dxfId="91" priority="211">
      <formula>COUNTA(E198:U198)=0</formula>
    </cfRule>
  </conditionalFormatting>
  <conditionalFormatting sqref="G198">
    <cfRule type="expression" dxfId="90" priority="186" stopIfTrue="1">
      <formula>AND(G198="$",OR(#REF!="Yes",#REF!="No"))</formula>
    </cfRule>
    <cfRule type="expression" priority="187" stopIfTrue="1">
      <formula>G198="$"</formula>
    </cfRule>
    <cfRule type="expression" dxfId="89" priority="188" stopIfTrue="1">
      <formula>G198&lt;&gt;#REF!</formula>
    </cfRule>
  </conditionalFormatting>
  <conditionalFormatting sqref="H188:I188 E188:F188 O188:S188 U188">
    <cfRule type="expression" dxfId="88" priority="182" stopIfTrue="1">
      <formula>AND(E188="$",OR(#REF!="Yes",#REF!="No"))</formula>
    </cfRule>
    <cfRule type="expression" priority="183" stopIfTrue="1">
      <formula>E188="$"</formula>
    </cfRule>
    <cfRule type="expression" dxfId="87" priority="184" stopIfTrue="1">
      <formula>E188&lt;&gt;#REF!</formula>
    </cfRule>
  </conditionalFormatting>
  <conditionalFormatting sqref="G188 J188:N188">
    <cfRule type="expression" dxfId="86" priority="179" stopIfTrue="1">
      <formula>AND(G188="$",OR(#REF!="Yes",#REF!="No"))</formula>
    </cfRule>
    <cfRule type="expression" priority="180" stopIfTrue="1">
      <formula>G188="$"</formula>
    </cfRule>
    <cfRule type="expression" dxfId="85" priority="181" stopIfTrue="1">
      <formula>G188&lt;&gt;#REF!</formula>
    </cfRule>
  </conditionalFormatting>
  <conditionalFormatting sqref="T188">
    <cfRule type="expression" dxfId="84" priority="173" stopIfTrue="1">
      <formula>AND(T188="$",OR(#REF!="Yes",#REF!="No"))</formula>
    </cfRule>
    <cfRule type="expression" priority="174" stopIfTrue="1">
      <formula>T188="$"</formula>
    </cfRule>
    <cfRule type="expression" dxfId="83" priority="175" stopIfTrue="1">
      <formula>T188&lt;&gt;#REF!</formula>
    </cfRule>
  </conditionalFormatting>
  <conditionalFormatting sqref="A188">
    <cfRule type="expression" dxfId="82" priority="185">
      <formula>COUNTA(E188:U188)=0</formula>
    </cfRule>
  </conditionalFormatting>
  <conditionalFormatting sqref="T314">
    <cfRule type="expression" dxfId="81" priority="165" stopIfTrue="1">
      <formula>AND(T314="$",OR(#REF!="Yes",#REF!="No"))</formula>
    </cfRule>
    <cfRule type="expression" priority="166" stopIfTrue="1">
      <formula>T314="$"</formula>
    </cfRule>
    <cfRule type="expression" dxfId="80" priority="167" stopIfTrue="1">
      <formula>T314&lt;&gt;#REF!</formula>
    </cfRule>
  </conditionalFormatting>
  <conditionalFormatting sqref="A314">
    <cfRule type="expression" dxfId="79" priority="168">
      <formula>COUNTA(E314:U314)=0</formula>
    </cfRule>
  </conditionalFormatting>
  <conditionalFormatting sqref="E426 E320 E282 E253 E232 E228 E115:E116 E111 E101 E50 E22">
    <cfRule type="expression" dxfId="78" priority="158" stopIfTrue="1">
      <formula>AND(E22="$",OR(#REF!="Yes",#REF!="No"))</formula>
    </cfRule>
    <cfRule type="expression" priority="159" stopIfTrue="1">
      <formula>E22="$"</formula>
    </cfRule>
    <cfRule type="expression" dxfId="77" priority="160" stopIfTrue="1">
      <formula>E22&lt;&gt;#REF!</formula>
    </cfRule>
  </conditionalFormatting>
  <conditionalFormatting sqref="B287">
    <cfRule type="expression" dxfId="76" priority="157">
      <formula>COUNTA(F287:V287)=0</formula>
    </cfRule>
  </conditionalFormatting>
  <conditionalFormatting sqref="J382:N382">
    <cfRule type="expression" dxfId="75" priority="153" stopIfTrue="1">
      <formula>AND(J382="$",OR(#REF!="Yes",#REF!="No"))</formula>
    </cfRule>
    <cfRule type="expression" priority="154" stopIfTrue="1">
      <formula>J382="$"</formula>
    </cfRule>
    <cfRule type="expression" dxfId="74" priority="155" stopIfTrue="1">
      <formula>J382&lt;&gt;#REF!</formula>
    </cfRule>
  </conditionalFormatting>
  <conditionalFormatting sqref="A382">
    <cfRule type="expression" dxfId="73" priority="156">
      <formula>COUNTA(E382:U382)=0</formula>
    </cfRule>
  </conditionalFormatting>
  <conditionalFormatting sqref="R435 R350 R294:R299 R277 R166">
    <cfRule type="expression" dxfId="72" priority="146" stopIfTrue="1">
      <formula>AND(R166="$",OR(#REF!="Yes",#REF!="No"))</formula>
    </cfRule>
    <cfRule type="expression" priority="147" stopIfTrue="1">
      <formula>R166="$"</formula>
    </cfRule>
    <cfRule type="expression" dxfId="71" priority="148" stopIfTrue="1">
      <formula>R166&lt;&gt;#REF!</formula>
    </cfRule>
  </conditionalFormatting>
  <conditionalFormatting sqref="R285 R259 R236 R173 R94">
    <cfRule type="expression" dxfId="70" priority="143" stopIfTrue="1">
      <formula>AND(R94="$",OR(#REF!="Yes",#REF!="No"))</formula>
    </cfRule>
    <cfRule type="expression" priority="144" stopIfTrue="1">
      <formula>R94="$"</formula>
    </cfRule>
    <cfRule type="expression" dxfId="69" priority="145" stopIfTrue="1">
      <formula>R94&lt;&gt;#REF!</formula>
    </cfRule>
  </conditionalFormatting>
  <conditionalFormatting sqref="A272 A261">
    <cfRule type="expression" dxfId="68" priority="2347">
      <formula>BE261=2</formula>
    </cfRule>
    <cfRule type="expression" dxfId="67" priority="2348">
      <formula>COUNTA(E261:U261)=0</formula>
    </cfRule>
  </conditionalFormatting>
  <conditionalFormatting sqref="A333 A162 A337">
    <cfRule type="expression" dxfId="66" priority="2351">
      <formula>BE162=1</formula>
    </cfRule>
    <cfRule type="expression" dxfId="65" priority="2352">
      <formula>BE162=2</formula>
    </cfRule>
    <cfRule type="expression" dxfId="64" priority="2353">
      <formula>COUNTA(E162:U162)=0</formula>
    </cfRule>
  </conditionalFormatting>
  <conditionalFormatting sqref="R442 R351 R289:R290">
    <cfRule type="expression" dxfId="63" priority="140" stopIfTrue="1">
      <formula>AND(R289="$",OR(#REF!="Yes",#REF!="No"))</formula>
    </cfRule>
    <cfRule type="expression" priority="141" stopIfTrue="1">
      <formula>R289="$"</formula>
    </cfRule>
    <cfRule type="expression" dxfId="62" priority="142" stopIfTrue="1">
      <formula>R289&lt;&gt;#REF!</formula>
    </cfRule>
  </conditionalFormatting>
  <conditionalFormatting sqref="J312:N312">
    <cfRule type="expression" dxfId="61" priority="136" stopIfTrue="1">
      <formula>AND(J312="$",OR(#REF!="Yes",#REF!="No"))</formula>
    </cfRule>
    <cfRule type="expression" priority="137" stopIfTrue="1">
      <formula>J312="$"</formula>
    </cfRule>
    <cfRule type="expression" dxfId="60" priority="138" stopIfTrue="1">
      <formula>J312&lt;&gt;#REF!</formula>
    </cfRule>
  </conditionalFormatting>
  <conditionalFormatting sqref="T312">
    <cfRule type="expression" dxfId="59" priority="133" stopIfTrue="1">
      <formula>AND(T312="$",OR(#REF!="Yes",#REF!="No"))</formula>
    </cfRule>
    <cfRule type="expression" priority="134" stopIfTrue="1">
      <formula>T312="$"</formula>
    </cfRule>
    <cfRule type="expression" dxfId="58" priority="135" stopIfTrue="1">
      <formula>T312&lt;&gt;#REF!</formula>
    </cfRule>
  </conditionalFormatting>
  <conditionalFormatting sqref="A312">
    <cfRule type="expression" dxfId="57" priority="139">
      <formula>COUNTA(E312:U312)=0</formula>
    </cfRule>
  </conditionalFormatting>
  <conditionalFormatting sqref="E189 U189 H189:I189 O189:S189">
    <cfRule type="expression" dxfId="56" priority="125" stopIfTrue="1">
      <formula>AND(E189="$",OR(#REF!="Yes",#REF!="No"))</formula>
    </cfRule>
    <cfRule type="expression" priority="126" stopIfTrue="1">
      <formula>E189="$"</formula>
    </cfRule>
    <cfRule type="expression" dxfId="55" priority="127" stopIfTrue="1">
      <formula>E189&lt;&gt;#REF!</formula>
    </cfRule>
  </conditionalFormatting>
  <conditionalFormatting sqref="J189:N189">
    <cfRule type="expression" dxfId="54" priority="122" stopIfTrue="1">
      <formula>AND(J189="$",OR(#REF!="Yes",#REF!="No"))</formula>
    </cfRule>
    <cfRule type="expression" priority="123" stopIfTrue="1">
      <formula>J189="$"</formula>
    </cfRule>
    <cfRule type="expression" dxfId="53" priority="124" stopIfTrue="1">
      <formula>J189&lt;&gt;#REF!</formula>
    </cfRule>
  </conditionalFormatting>
  <conditionalFormatting sqref="F189">
    <cfRule type="expression" dxfId="52" priority="119" stopIfTrue="1">
      <formula>AND(F189="$",OR(#REF!="Yes",#REF!="No"))</formula>
    </cfRule>
    <cfRule type="expression" priority="120" stopIfTrue="1">
      <formula>F189="$"</formula>
    </cfRule>
    <cfRule type="expression" dxfId="51" priority="121" stopIfTrue="1">
      <formula>F189&lt;&gt;#REF!</formula>
    </cfRule>
  </conditionalFormatting>
  <conditionalFormatting sqref="T189">
    <cfRule type="expression" dxfId="50" priority="113" stopIfTrue="1">
      <formula>AND(T189="$",OR(#REF!="Yes",#REF!="No"))</formula>
    </cfRule>
    <cfRule type="expression" priority="114" stopIfTrue="1">
      <formula>T189="$"</formula>
    </cfRule>
    <cfRule type="expression" dxfId="49" priority="115" stopIfTrue="1">
      <formula>T189&lt;&gt;#REF!</formula>
    </cfRule>
  </conditionalFormatting>
  <conditionalFormatting sqref="A189">
    <cfRule type="expression" dxfId="48" priority="128">
      <formula>COUNTA(E189:U189)=0</formula>
    </cfRule>
  </conditionalFormatting>
  <conditionalFormatting sqref="G189">
    <cfRule type="expression" dxfId="47" priority="106" stopIfTrue="1">
      <formula>AND(G189="$",OR(#REF!="Yes",#REF!="No"))</formula>
    </cfRule>
    <cfRule type="expression" priority="107" stopIfTrue="1">
      <formula>G189="$"</formula>
    </cfRule>
    <cfRule type="expression" dxfId="46" priority="108" stopIfTrue="1">
      <formula>G189&lt;&gt;#REF!</formula>
    </cfRule>
  </conditionalFormatting>
  <conditionalFormatting sqref="E157:F157 H157 O157:S157 U157">
    <cfRule type="expression" dxfId="45" priority="102" stopIfTrue="1">
      <formula>AND(E157="$",OR(#REF!="Yes",#REF!="No"))</formula>
    </cfRule>
    <cfRule type="expression" priority="103" stopIfTrue="1">
      <formula>E157="$"</formula>
    </cfRule>
    <cfRule type="expression" dxfId="44" priority="104" stopIfTrue="1">
      <formula>E157&lt;&gt;#REF!</formula>
    </cfRule>
  </conditionalFormatting>
  <conditionalFormatting sqref="J157:N157">
    <cfRule type="expression" dxfId="43" priority="99" stopIfTrue="1">
      <formula>AND(J157="$",OR(#REF!="Yes",#REF!="No"))</formula>
    </cfRule>
    <cfRule type="expression" priority="100" stopIfTrue="1">
      <formula>J157="$"</formula>
    </cfRule>
    <cfRule type="expression" dxfId="42" priority="101" stopIfTrue="1">
      <formula>J157&lt;&gt;#REF!</formula>
    </cfRule>
  </conditionalFormatting>
  <conditionalFormatting sqref="G157">
    <cfRule type="expression" dxfId="41" priority="96" stopIfTrue="1">
      <formula>AND(G157="$",OR(#REF!="Yes",#REF!="No"))</formula>
    </cfRule>
    <cfRule type="expression" priority="97" stopIfTrue="1">
      <formula>G157="$"</formula>
    </cfRule>
    <cfRule type="expression" dxfId="40" priority="98" stopIfTrue="1">
      <formula>G157&lt;&gt;#REF!</formula>
    </cfRule>
  </conditionalFormatting>
  <conditionalFormatting sqref="I157">
    <cfRule type="expression" dxfId="39" priority="93" stopIfTrue="1">
      <formula>AND(I157="$",OR(#REF!="Yes",#REF!="No"))</formula>
    </cfRule>
    <cfRule type="expression" priority="94" stopIfTrue="1">
      <formula>I157="$"</formula>
    </cfRule>
    <cfRule type="expression" dxfId="38" priority="95" stopIfTrue="1">
      <formula>I157&lt;&gt;#REF!</formula>
    </cfRule>
  </conditionalFormatting>
  <conditionalFormatting sqref="T157">
    <cfRule type="expression" dxfId="37" priority="90" stopIfTrue="1">
      <formula>AND(T157="$",OR(#REF!="Yes",#REF!="No"))</formula>
    </cfRule>
    <cfRule type="expression" priority="91" stopIfTrue="1">
      <formula>T157="$"</formula>
    </cfRule>
    <cfRule type="expression" dxfId="36" priority="92" stopIfTrue="1">
      <formula>T157&lt;&gt;#REF!</formula>
    </cfRule>
  </conditionalFormatting>
  <conditionalFormatting sqref="A157">
    <cfRule type="expression" dxfId="35" priority="105">
      <formula>COUNTA(E157:U157)=0</formula>
    </cfRule>
  </conditionalFormatting>
  <conditionalFormatting sqref="B428">
    <cfRule type="expression" dxfId="34" priority="85">
      <formula>COUNTA(F428:V428)=0</formula>
    </cfRule>
  </conditionalFormatting>
  <conditionalFormatting sqref="H33">
    <cfRule type="expression" dxfId="33" priority="82" stopIfTrue="1">
      <formula>AND(H33="$",OR(#REF!="Yes",#REF!="No"))</formula>
    </cfRule>
    <cfRule type="expression" priority="83" stopIfTrue="1">
      <formula>H33="$"</formula>
    </cfRule>
    <cfRule type="expression" dxfId="32" priority="84" stopIfTrue="1">
      <formula>H33&lt;&gt;#REF!</formula>
    </cfRule>
  </conditionalFormatting>
  <conditionalFormatting sqref="N33 I33">
    <cfRule type="expression" dxfId="31" priority="79" stopIfTrue="1">
      <formula>AND(I33="$",OR(#REF!="Yes",#REF!="No"))</formula>
    </cfRule>
    <cfRule type="expression" priority="80" stopIfTrue="1">
      <formula>I33="$"</formula>
    </cfRule>
    <cfRule type="expression" dxfId="30" priority="81" stopIfTrue="1">
      <formula>I33&lt;&gt;#REF!</formula>
    </cfRule>
  </conditionalFormatting>
  <conditionalFormatting sqref="J33:M33">
    <cfRule type="expression" dxfId="29" priority="76" stopIfTrue="1">
      <formula>AND(J33="$",OR(#REF!="Yes",#REF!="No"))</formula>
    </cfRule>
    <cfRule type="expression" priority="77" stopIfTrue="1">
      <formula>J33="$"</formula>
    </cfRule>
    <cfRule type="expression" dxfId="28" priority="78" stopIfTrue="1">
      <formula>J33&lt;&gt;#REF!</formula>
    </cfRule>
  </conditionalFormatting>
  <conditionalFormatting sqref="A446">
    <cfRule type="expression" dxfId="27" priority="75">
      <formula>COUNTA(E446:U446)=0</formula>
    </cfRule>
  </conditionalFormatting>
  <conditionalFormatting sqref="E213:F213 H213:I213 O213:S213 U213">
    <cfRule type="expression" dxfId="26" priority="67" stopIfTrue="1">
      <formula>AND(E213="$",OR(#REF!="Yes",#REF!="No"))</formula>
    </cfRule>
    <cfRule type="expression" priority="68" stopIfTrue="1">
      <formula>E213="$"</formula>
    </cfRule>
    <cfRule type="expression" dxfId="25" priority="69" stopIfTrue="1">
      <formula>E213&lt;&gt;#REF!</formula>
    </cfRule>
  </conditionalFormatting>
  <conditionalFormatting sqref="G213 J213:N213">
    <cfRule type="expression" dxfId="24" priority="64" stopIfTrue="1">
      <formula>AND(G213="$",OR(#REF!="Yes",#REF!="No"))</formula>
    </cfRule>
    <cfRule type="expression" priority="65" stopIfTrue="1">
      <formula>G213="$"</formula>
    </cfRule>
    <cfRule type="expression" dxfId="23" priority="66" stopIfTrue="1">
      <formula>G213&lt;&gt;#REF!</formula>
    </cfRule>
  </conditionalFormatting>
  <conditionalFormatting sqref="T213">
    <cfRule type="expression" dxfId="22" priority="61" stopIfTrue="1">
      <formula>AND(T213="$",OR(#REF!="Yes",#REF!="No"))</formula>
    </cfRule>
    <cfRule type="expression" priority="62" stopIfTrue="1">
      <formula>T213="$"</formula>
    </cfRule>
    <cfRule type="expression" dxfId="21" priority="63" stopIfTrue="1">
      <formula>T213&lt;&gt;#REF!</formula>
    </cfRule>
  </conditionalFormatting>
  <conditionalFormatting sqref="A213">
    <cfRule type="expression" dxfId="20" priority="70">
      <formula>COUNTA(E213:U213)=0</formula>
    </cfRule>
  </conditionalFormatting>
  <conditionalFormatting sqref="U446 U433 U427:U430 U412:U413 U408 U395 U387 U384 U363 U346 U335 U313 U303 U296 U279:U280 U268:U269 U266 U263 U251 U249 U127">
    <cfRule type="expression" dxfId="19" priority="37" stopIfTrue="1">
      <formula>AND(U127="$",OR(#REF!="Yes",#REF!="No"))</formula>
    </cfRule>
    <cfRule type="expression" priority="38" stopIfTrue="1">
      <formula>U127="$"</formula>
    </cfRule>
    <cfRule type="expression" dxfId="18" priority="39" stopIfTrue="1">
      <formula>U127&lt;&gt;#REF!</formula>
    </cfRule>
  </conditionalFormatting>
  <conditionalFormatting sqref="G175">
    <cfRule type="expression" dxfId="17" priority="20" stopIfTrue="1">
      <formula>AND(G175="$",OR(#REF!="Yes",#REF!="No"))</formula>
    </cfRule>
    <cfRule type="expression" priority="21" stopIfTrue="1">
      <formula>G175="$"</formula>
    </cfRule>
    <cfRule type="expression" dxfId="16" priority="22" stopIfTrue="1">
      <formula>G175&lt;&gt;#REF!</formula>
    </cfRule>
  </conditionalFormatting>
  <conditionalFormatting sqref="A447">
    <cfRule type="expression" dxfId="15" priority="19">
      <formula>COUNTA(E447:U447)=0</formula>
    </cfRule>
  </conditionalFormatting>
  <conditionalFormatting sqref="U447">
    <cfRule type="expression" dxfId="14" priority="12" stopIfTrue="1">
      <formula>AND(U447="$",OR(#REF!="Yes",#REF!="No"))</formula>
    </cfRule>
    <cfRule type="expression" priority="13" stopIfTrue="1">
      <formula>U447="$"</formula>
    </cfRule>
    <cfRule type="expression" dxfId="13" priority="14" stopIfTrue="1">
      <formula>U447&lt;&gt;#REF!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3"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231"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215" id="{5C739AB1-7971-4375-AF18-B8D003FCE991}">
            <xm:f>NOT(ISNUMBER(MATCH(C2,MyNetworks!$6:$6,0)))</xm:f>
            <x14:dxf>
              <fill>
                <patternFill>
                  <bgColor rgb="FFFF0000"/>
                </patternFill>
              </fill>
            </x14:dxf>
          </x14:cfRule>
          <xm:sqref>C190:C197 C199:C212 C313 C448:C453 C315:C381 C158:C187 C214:C311 C383:C445 C2:C156</xm:sqref>
        </x14:conditionalFormatting>
        <x14:conditionalFormatting xmlns:xm="http://schemas.microsoft.com/office/excel/2006/main">
          <x14:cfRule type="expression" priority="192" id="{EE4D69F9-8812-4E29-B8EB-32750DA3A076}">
            <xm:f>NOT(ISNUMBER(MATCH(C198,MyNetworks!$6:$6,0)))</xm:f>
            <x14:dxf>
              <fill>
                <patternFill>
                  <bgColor rgb="FFFF0000"/>
                </patternFill>
              </fill>
            </x14:dxf>
          </x14:cfRule>
          <xm:sqref>C198</xm:sqref>
        </x14:conditionalFormatting>
        <x14:conditionalFormatting xmlns:xm="http://schemas.microsoft.com/office/excel/2006/main">
          <x14:cfRule type="expression" priority="172" id="{5ADE026C-63BE-4612-89C6-0E242DAB816C}">
            <xm:f>NOT(ISNUMBER(MATCH(C188,MyNetworks!$6:$6,0)))</xm:f>
            <x14:dxf>
              <fill>
                <patternFill>
                  <bgColor rgb="FFFF0000"/>
                </patternFill>
              </fill>
            </x14:dxf>
          </x14:cfRule>
          <xm:sqref>C188</xm:sqref>
        </x14:conditionalFormatting>
        <x14:conditionalFormatting xmlns:xm="http://schemas.microsoft.com/office/excel/2006/main">
          <x14:cfRule type="expression" priority="164" id="{56143EDE-7838-4AC9-8AA5-4426EF756F98}">
            <xm:f>NOT(ISNUMBER(MATCH(C314,MyNetworks!$6:$6,0)))</xm:f>
            <x14:dxf>
              <fill>
                <patternFill>
                  <bgColor rgb="FFFF0000"/>
                </patternFill>
              </fill>
            </x14:dxf>
          </x14:cfRule>
          <xm:sqref>C314</xm:sqref>
        </x14:conditionalFormatting>
        <x14:conditionalFormatting xmlns:xm="http://schemas.microsoft.com/office/excel/2006/main">
          <x14:cfRule type="expression" priority="152" id="{DCD99D36-8056-49C3-81F0-3EE34F54F962}">
            <xm:f>NOT(ISNUMBER(MATCH(C382,MyNetworks!$6:$6,0)))</xm:f>
            <x14:dxf>
              <fill>
                <patternFill>
                  <bgColor rgb="FFFF0000"/>
                </patternFill>
              </fill>
            </x14:dxf>
          </x14:cfRule>
          <xm:sqref>C382</xm:sqref>
        </x14:conditionalFormatting>
        <x14:conditionalFormatting xmlns:xm="http://schemas.microsoft.com/office/excel/2006/main">
          <x14:cfRule type="expression" priority="132" id="{DB166694-0AB4-4376-8B39-86BFFE0694D5}">
            <xm:f>NOT(ISNUMBER(MATCH(C312,MyNetworks!$6:$6,0)))</xm:f>
            <x14:dxf>
              <fill>
                <patternFill>
                  <bgColor rgb="FFFF0000"/>
                </patternFill>
              </fill>
            </x14:dxf>
          </x14:cfRule>
          <xm:sqref>C312</xm:sqref>
        </x14:conditionalFormatting>
        <x14:conditionalFormatting xmlns:xm="http://schemas.microsoft.com/office/excel/2006/main">
          <x14:cfRule type="expression" priority="112" id="{17290809-7658-4B16-89DA-46741EB70091}">
            <xm:f>NOT(ISNUMBER(MATCH(C189,MyNetworks!$6:$6,0)))</xm:f>
            <x14:dxf>
              <fill>
                <patternFill>
                  <bgColor rgb="FFFF0000"/>
                </patternFill>
              </fill>
            </x14:dxf>
          </x14:cfRule>
          <xm:sqref>C189</xm:sqref>
        </x14:conditionalFormatting>
        <x14:conditionalFormatting xmlns:xm="http://schemas.microsoft.com/office/excel/2006/main">
          <x14:cfRule type="expression" priority="89" id="{2E5881AD-17DB-45C6-B5D4-91E234D89D6A}">
            <xm:f>NOT(ISNUMBER(MATCH(C157,MyNetworks!$6:$6,0)))</xm:f>
            <x14:dxf>
              <fill>
                <patternFill>
                  <bgColor rgb="FFFF0000"/>
                </patternFill>
              </fill>
            </x14:dxf>
          </x14:cfRule>
          <xm:sqref>C157</xm:sqref>
        </x14:conditionalFormatting>
        <x14:conditionalFormatting xmlns:xm="http://schemas.microsoft.com/office/excel/2006/main">
          <x14:cfRule type="expression" priority="74" id="{544D4965-A39D-4D5D-99B8-0D305FB9DB24}">
            <xm:f>NOT(ISNUMBER(MATCH(C446,MyNetworks!$6:$6,0)))</xm:f>
            <x14:dxf>
              <fill>
                <patternFill>
                  <bgColor rgb="FFFF0000"/>
                </patternFill>
              </fill>
            </x14:dxf>
          </x14:cfRule>
          <xm:sqref>C446</xm:sqref>
        </x14:conditionalFormatting>
        <x14:conditionalFormatting xmlns:xm="http://schemas.microsoft.com/office/excel/2006/main">
          <x14:cfRule type="expression" priority="60" id="{69E164F8-DF8C-4094-81CB-1183B601FC5E}">
            <xm:f>NOT(ISNUMBER(MATCH(C213,MyNetworks!$6:$6,0)))</xm:f>
            <x14:dxf>
              <fill>
                <patternFill>
                  <bgColor rgb="FFFF0000"/>
                </patternFill>
              </fill>
            </x14:dxf>
          </x14:cfRule>
          <xm:sqref>C213</xm:sqref>
        </x14:conditionalFormatting>
        <x14:conditionalFormatting xmlns:xm="http://schemas.microsoft.com/office/excel/2006/main">
          <x14:cfRule type="expression" priority="18" id="{7AEE64AD-59A5-4564-BF43-069A1360BC72}">
            <xm:f>NOT(ISNUMBER(MATCH(C447,MyNetworks!$6:$6,0)))</xm:f>
            <x14:dxf>
              <fill>
                <patternFill>
                  <bgColor rgb="FFFF0000"/>
                </patternFill>
              </fill>
            </x14:dxf>
          </x14:cfRule>
          <xm:sqref>C447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0"/>
  <sheetViews>
    <sheetView zoomScaleNormal="100" workbookViewId="0">
      <selection activeCell="D6" sqref="D6"/>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176</v>
      </c>
      <c r="E1" t="s">
        <v>196</v>
      </c>
      <c r="G1" t="s">
        <v>442</v>
      </c>
      <c r="I1">
        <f>COUNTIF(B6:B200,0)+COUNTIF(E6:E200,0)</f>
        <v>117</v>
      </c>
    </row>
    <row r="2" spans="1:9" x14ac:dyDescent="0.4">
      <c r="A2" s="10" t="s">
        <v>176</v>
      </c>
      <c r="B2" t="s">
        <v>1</v>
      </c>
      <c r="D2" s="10" t="s">
        <v>190</v>
      </c>
      <c r="E2" t="s">
        <v>1</v>
      </c>
    </row>
    <row r="4" spans="1:9" x14ac:dyDescent="0.4">
      <c r="A4" s="10" t="s">
        <v>444</v>
      </c>
      <c r="D4" s="10" t="s">
        <v>444</v>
      </c>
    </row>
    <row r="5" spans="1:9" x14ac:dyDescent="0.4">
      <c r="A5" s="10" t="s">
        <v>335</v>
      </c>
      <c r="B5" t="s">
        <v>86</v>
      </c>
      <c r="D5" s="10" t="s">
        <v>335</v>
      </c>
      <c r="E5" t="s">
        <v>86</v>
      </c>
      <c r="G5" s="10"/>
      <c r="H5" s="10"/>
    </row>
    <row r="6" spans="1:9" x14ac:dyDescent="0.4">
      <c r="A6" t="s">
        <v>0</v>
      </c>
      <c r="B6" s="179">
        <v>1</v>
      </c>
      <c r="D6" t="s">
        <v>5</v>
      </c>
      <c r="E6" s="179">
        <v>1</v>
      </c>
    </row>
    <row r="7" spans="1:9" x14ac:dyDescent="0.4">
      <c r="A7" t="s">
        <v>6</v>
      </c>
      <c r="B7" s="179">
        <v>0</v>
      </c>
      <c r="D7" t="s">
        <v>87</v>
      </c>
      <c r="E7" s="179">
        <v>0</v>
      </c>
    </row>
    <row r="8" spans="1:9" x14ac:dyDescent="0.4">
      <c r="A8" t="s">
        <v>7</v>
      </c>
      <c r="B8" s="179">
        <v>0</v>
      </c>
      <c r="D8" t="s">
        <v>305</v>
      </c>
      <c r="E8" s="179">
        <v>1</v>
      </c>
    </row>
    <row r="9" spans="1:9" x14ac:dyDescent="0.4">
      <c r="A9" t="s">
        <v>8</v>
      </c>
      <c r="B9" s="179">
        <v>0</v>
      </c>
      <c r="D9" t="s">
        <v>89</v>
      </c>
      <c r="E9" s="179">
        <v>0</v>
      </c>
    </row>
    <row r="10" spans="1:9" x14ac:dyDescent="0.4">
      <c r="A10" t="s">
        <v>9</v>
      </c>
      <c r="B10" s="179">
        <v>0</v>
      </c>
      <c r="D10" t="s">
        <v>10</v>
      </c>
      <c r="E10" s="179">
        <v>0</v>
      </c>
    </row>
    <row r="11" spans="1:9" x14ac:dyDescent="0.4">
      <c r="A11" t="s">
        <v>11</v>
      </c>
      <c r="B11" s="179">
        <v>0</v>
      </c>
      <c r="D11" t="s">
        <v>93</v>
      </c>
      <c r="E11" s="179">
        <v>0</v>
      </c>
    </row>
    <row r="12" spans="1:9" x14ac:dyDescent="0.4">
      <c r="A12" t="s">
        <v>14</v>
      </c>
      <c r="B12" s="179">
        <v>0</v>
      </c>
      <c r="D12" t="s">
        <v>398</v>
      </c>
      <c r="E12" s="179">
        <v>0</v>
      </c>
    </row>
    <row r="13" spans="1:9" x14ac:dyDescent="0.4">
      <c r="A13" t="s">
        <v>177</v>
      </c>
      <c r="B13" s="179">
        <v>1</v>
      </c>
      <c r="D13" t="s">
        <v>18</v>
      </c>
      <c r="E13" s="179">
        <v>0</v>
      </c>
    </row>
    <row r="14" spans="1:9" x14ac:dyDescent="0.4">
      <c r="A14" t="s">
        <v>2</v>
      </c>
      <c r="B14" s="179">
        <v>1</v>
      </c>
      <c r="D14" t="s">
        <v>21</v>
      </c>
      <c r="E14" s="179">
        <v>0</v>
      </c>
    </row>
    <row r="15" spans="1:9" x14ac:dyDescent="0.4">
      <c r="A15" t="s">
        <v>15</v>
      </c>
      <c r="B15" s="179">
        <v>0</v>
      </c>
      <c r="D15" t="s">
        <v>22</v>
      </c>
      <c r="E15" s="179">
        <v>1</v>
      </c>
    </row>
    <row r="16" spans="1:9" x14ac:dyDescent="0.4">
      <c r="A16" t="s">
        <v>16</v>
      </c>
      <c r="B16" s="179">
        <v>0</v>
      </c>
      <c r="D16" t="s">
        <v>24</v>
      </c>
      <c r="E16" s="179">
        <v>0</v>
      </c>
    </row>
    <row r="17" spans="1:5" x14ac:dyDescent="0.4">
      <c r="A17" t="s">
        <v>157</v>
      </c>
      <c r="B17" s="179">
        <v>0</v>
      </c>
      <c r="D17" t="s">
        <v>26</v>
      </c>
      <c r="E17" s="179">
        <v>0</v>
      </c>
    </row>
    <row r="18" spans="1:5" x14ac:dyDescent="0.4">
      <c r="A18" t="s">
        <v>19</v>
      </c>
      <c r="B18" s="179">
        <v>0</v>
      </c>
      <c r="D18" t="s">
        <v>27</v>
      </c>
      <c r="E18" s="179">
        <v>0</v>
      </c>
    </row>
    <row r="19" spans="1:5" x14ac:dyDescent="0.4">
      <c r="A19" t="s">
        <v>96</v>
      </c>
      <c r="B19" s="179">
        <v>0</v>
      </c>
      <c r="D19" t="s">
        <v>178</v>
      </c>
      <c r="E19" s="179">
        <v>0</v>
      </c>
    </row>
    <row r="20" spans="1:5" x14ac:dyDescent="0.4">
      <c r="A20" t="s">
        <v>20</v>
      </c>
      <c r="B20" s="179">
        <v>0</v>
      </c>
      <c r="D20" t="s">
        <v>116</v>
      </c>
      <c r="E20" s="179">
        <v>0</v>
      </c>
    </row>
    <row r="21" spans="1:5" x14ac:dyDescent="0.4">
      <c r="A21" t="s">
        <v>160</v>
      </c>
      <c r="B21" s="179">
        <v>0</v>
      </c>
      <c r="D21" t="s">
        <v>173</v>
      </c>
      <c r="E21" s="179">
        <v>0</v>
      </c>
    </row>
    <row r="22" spans="1:5" x14ac:dyDescent="0.4">
      <c r="A22" t="s">
        <v>668</v>
      </c>
      <c r="B22" s="179">
        <v>0</v>
      </c>
      <c r="D22" t="s">
        <v>183</v>
      </c>
      <c r="E22" s="179">
        <v>0</v>
      </c>
    </row>
    <row r="23" spans="1:5" x14ac:dyDescent="0.4">
      <c r="A23" t="s">
        <v>23</v>
      </c>
      <c r="B23" s="179">
        <v>0</v>
      </c>
      <c r="D23" t="s">
        <v>120</v>
      </c>
      <c r="E23" s="179">
        <v>0</v>
      </c>
    </row>
    <row r="24" spans="1:5" x14ac:dyDescent="0.4">
      <c r="A24" t="s">
        <v>25</v>
      </c>
      <c r="B24" s="179">
        <v>0</v>
      </c>
      <c r="D24" t="s">
        <v>121</v>
      </c>
      <c r="E24" s="179">
        <v>0</v>
      </c>
    </row>
    <row r="25" spans="1:5" x14ac:dyDescent="0.4">
      <c r="A25" t="s">
        <v>28</v>
      </c>
      <c r="B25" s="179">
        <v>0</v>
      </c>
      <c r="D25" t="s">
        <v>43</v>
      </c>
      <c r="E25" s="179">
        <v>0</v>
      </c>
    </row>
    <row r="26" spans="1:5" x14ac:dyDescent="0.4">
      <c r="A26" t="s">
        <v>29</v>
      </c>
      <c r="B26" s="179">
        <v>0</v>
      </c>
      <c r="D26" t="s">
        <v>355</v>
      </c>
      <c r="E26" s="179">
        <v>0</v>
      </c>
    </row>
    <row r="27" spans="1:5" x14ac:dyDescent="0.4">
      <c r="A27" t="s">
        <v>30</v>
      </c>
      <c r="B27" s="179">
        <v>0</v>
      </c>
      <c r="D27" t="s">
        <v>47</v>
      </c>
      <c r="E27" s="179">
        <v>0</v>
      </c>
    </row>
    <row r="28" spans="1:5" x14ac:dyDescent="0.4">
      <c r="A28" t="s">
        <v>31</v>
      </c>
      <c r="B28" s="179">
        <v>0</v>
      </c>
      <c r="D28" t="s">
        <v>48</v>
      </c>
      <c r="E28" s="179">
        <v>0</v>
      </c>
    </row>
    <row r="29" spans="1:5" x14ac:dyDescent="0.4">
      <c r="A29" t="s">
        <v>33</v>
      </c>
      <c r="B29" s="179">
        <v>0</v>
      </c>
      <c r="D29" t="s">
        <v>123</v>
      </c>
      <c r="E29" s="179">
        <v>0</v>
      </c>
    </row>
    <row r="30" spans="1:5" x14ac:dyDescent="0.4">
      <c r="A30" t="s">
        <v>179</v>
      </c>
      <c r="B30" s="179">
        <v>0</v>
      </c>
      <c r="D30" t="s">
        <v>51</v>
      </c>
      <c r="E30" s="179">
        <v>0</v>
      </c>
    </row>
    <row r="31" spans="1:5" x14ac:dyDescent="0.4">
      <c r="A31" t="s">
        <v>416</v>
      </c>
      <c r="B31" s="179">
        <v>0</v>
      </c>
      <c r="D31" t="s">
        <v>126</v>
      </c>
      <c r="E31" s="179">
        <v>0</v>
      </c>
    </row>
    <row r="32" spans="1:5" x14ac:dyDescent="0.4">
      <c r="A32" t="s">
        <v>417</v>
      </c>
      <c r="B32" s="179">
        <v>0</v>
      </c>
      <c r="D32" t="s">
        <v>127</v>
      </c>
      <c r="E32" s="179">
        <v>0</v>
      </c>
    </row>
    <row r="33" spans="1:5" x14ac:dyDescent="0.4">
      <c r="A33" t="s">
        <v>34</v>
      </c>
      <c r="B33" s="179">
        <v>0</v>
      </c>
      <c r="D33" t="s">
        <v>52</v>
      </c>
      <c r="E33" s="179">
        <v>0</v>
      </c>
    </row>
    <row r="34" spans="1:5" x14ac:dyDescent="0.4">
      <c r="A34" t="s">
        <v>200</v>
      </c>
      <c r="B34" s="179">
        <v>1</v>
      </c>
      <c r="D34" t="s">
        <v>59</v>
      </c>
      <c r="E34" s="179">
        <v>0</v>
      </c>
    </row>
    <row r="35" spans="1:5" x14ac:dyDescent="0.4">
      <c r="A35" t="s">
        <v>35</v>
      </c>
      <c r="B35" s="179">
        <v>0</v>
      </c>
      <c r="D35" t="s">
        <v>60</v>
      </c>
      <c r="E35" s="179">
        <v>0</v>
      </c>
    </row>
    <row r="36" spans="1:5" x14ac:dyDescent="0.4">
      <c r="A36" t="s">
        <v>36</v>
      </c>
      <c r="B36" s="179">
        <v>0</v>
      </c>
      <c r="D36" t="s">
        <v>61</v>
      </c>
      <c r="E36" s="179">
        <v>0</v>
      </c>
    </row>
    <row r="37" spans="1:5" x14ac:dyDescent="0.4">
      <c r="A37" t="s">
        <v>180</v>
      </c>
      <c r="B37" s="179">
        <v>0</v>
      </c>
      <c r="D37" t="s">
        <v>360</v>
      </c>
      <c r="E37" s="179">
        <v>0</v>
      </c>
    </row>
    <row r="38" spans="1:5" x14ac:dyDescent="0.4">
      <c r="A38" t="s">
        <v>181</v>
      </c>
      <c r="B38" s="179">
        <v>0</v>
      </c>
      <c r="D38" t="s">
        <v>62</v>
      </c>
      <c r="E38" s="179">
        <v>0</v>
      </c>
    </row>
    <row r="39" spans="1:5" x14ac:dyDescent="0.4">
      <c r="A39" t="s">
        <v>234</v>
      </c>
      <c r="B39" s="179">
        <v>1</v>
      </c>
      <c r="D39" t="s">
        <v>137</v>
      </c>
      <c r="E39" s="179">
        <v>0</v>
      </c>
    </row>
    <row r="40" spans="1:5" x14ac:dyDescent="0.4">
      <c r="A40" t="s">
        <v>37</v>
      </c>
      <c r="B40" s="179">
        <v>0</v>
      </c>
      <c r="D40" t="s">
        <v>141</v>
      </c>
      <c r="E40" s="179">
        <v>0</v>
      </c>
    </row>
    <row r="41" spans="1:5" x14ac:dyDescent="0.4">
      <c r="A41" t="s">
        <v>38</v>
      </c>
      <c r="B41" s="179">
        <v>0</v>
      </c>
      <c r="D41" t="s">
        <v>64</v>
      </c>
      <c r="E41" s="179">
        <v>0</v>
      </c>
    </row>
    <row r="42" spans="1:5" x14ac:dyDescent="0.4">
      <c r="A42" t="s">
        <v>182</v>
      </c>
      <c r="B42" s="179">
        <v>0</v>
      </c>
      <c r="D42" t="s">
        <v>147</v>
      </c>
      <c r="E42" s="179">
        <v>0</v>
      </c>
    </row>
    <row r="43" spans="1:5" x14ac:dyDescent="0.4">
      <c r="A43" t="s">
        <v>39</v>
      </c>
      <c r="B43" s="179">
        <v>0</v>
      </c>
      <c r="D43" t="s">
        <v>78</v>
      </c>
      <c r="E43" s="179">
        <v>0</v>
      </c>
    </row>
    <row r="44" spans="1:5" x14ac:dyDescent="0.4">
      <c r="A44" t="s">
        <v>40</v>
      </c>
      <c r="B44" s="179">
        <v>0</v>
      </c>
      <c r="D44" t="s">
        <v>153</v>
      </c>
      <c r="E44" s="179">
        <v>0</v>
      </c>
    </row>
    <row r="45" spans="1:5" x14ac:dyDescent="0.4">
      <c r="A45" t="s">
        <v>42</v>
      </c>
      <c r="B45" s="179">
        <v>0</v>
      </c>
      <c r="D45" t="s">
        <v>81</v>
      </c>
      <c r="E45" s="179">
        <v>0</v>
      </c>
    </row>
    <row r="46" spans="1:5" x14ac:dyDescent="0.4">
      <c r="A46" t="s">
        <v>44</v>
      </c>
      <c r="B46" s="179">
        <v>0</v>
      </c>
      <c r="D46" t="s">
        <v>82</v>
      </c>
      <c r="E46" s="179">
        <v>0</v>
      </c>
    </row>
    <row r="47" spans="1:5" x14ac:dyDescent="0.4">
      <c r="A47" t="s">
        <v>45</v>
      </c>
      <c r="B47" s="179">
        <v>0</v>
      </c>
    </row>
    <row r="48" spans="1:5" x14ac:dyDescent="0.4">
      <c r="A48" t="s">
        <v>46</v>
      </c>
      <c r="B48" s="179">
        <v>0</v>
      </c>
    </row>
    <row r="49" spans="1:2" x14ac:dyDescent="0.4">
      <c r="A49" t="s">
        <v>122</v>
      </c>
      <c r="B49" s="179">
        <v>0</v>
      </c>
    </row>
    <row r="50" spans="1:2" x14ac:dyDescent="0.4">
      <c r="A50" t="s">
        <v>311</v>
      </c>
      <c r="B50" s="179">
        <v>0</v>
      </c>
    </row>
    <row r="51" spans="1:2" x14ac:dyDescent="0.4">
      <c r="A51" t="s">
        <v>887</v>
      </c>
      <c r="B51" s="179">
        <v>0</v>
      </c>
    </row>
    <row r="52" spans="1:2" x14ac:dyDescent="0.4">
      <c r="A52" t="s">
        <v>49</v>
      </c>
      <c r="B52" s="179">
        <v>0</v>
      </c>
    </row>
    <row r="53" spans="1:2" x14ac:dyDescent="0.4">
      <c r="A53" t="s">
        <v>158</v>
      </c>
      <c r="B53" s="179">
        <v>0</v>
      </c>
    </row>
    <row r="54" spans="1:2" x14ac:dyDescent="0.4">
      <c r="A54" t="s">
        <v>50</v>
      </c>
      <c r="B54" s="179">
        <v>0</v>
      </c>
    </row>
    <row r="55" spans="1:2" x14ac:dyDescent="0.4">
      <c r="A55" t="s">
        <v>404</v>
      </c>
      <c r="B55" s="179">
        <v>0</v>
      </c>
    </row>
    <row r="56" spans="1:2" x14ac:dyDescent="0.4">
      <c r="A56" t="s">
        <v>53</v>
      </c>
      <c r="B56" s="179">
        <v>0</v>
      </c>
    </row>
    <row r="57" spans="1:2" x14ac:dyDescent="0.4">
      <c r="A57" t="s">
        <v>54</v>
      </c>
      <c r="B57" s="179">
        <v>0</v>
      </c>
    </row>
    <row r="58" spans="1:2" x14ac:dyDescent="0.4">
      <c r="A58" t="s">
        <v>55</v>
      </c>
      <c r="B58" s="179">
        <v>0</v>
      </c>
    </row>
    <row r="59" spans="1:2" x14ac:dyDescent="0.4">
      <c r="A59" t="s">
        <v>4</v>
      </c>
      <c r="B59" s="179">
        <v>1</v>
      </c>
    </row>
    <row r="60" spans="1:2" x14ac:dyDescent="0.4">
      <c r="A60" t="s">
        <v>184</v>
      </c>
      <c r="B60" s="179">
        <v>0</v>
      </c>
    </row>
    <row r="61" spans="1:2" x14ac:dyDescent="0.4">
      <c r="A61" t="s">
        <v>128</v>
      </c>
      <c r="B61" s="179">
        <v>0</v>
      </c>
    </row>
    <row r="62" spans="1:2" x14ac:dyDescent="0.4">
      <c r="A62" t="s">
        <v>129</v>
      </c>
      <c r="B62" s="179">
        <v>0</v>
      </c>
    </row>
    <row r="63" spans="1:2" x14ac:dyDescent="0.4">
      <c r="A63" t="s">
        <v>56</v>
      </c>
      <c r="B63" s="179">
        <v>0</v>
      </c>
    </row>
    <row r="64" spans="1:2" x14ac:dyDescent="0.4">
      <c r="A64" t="s">
        <v>133</v>
      </c>
      <c r="B64" s="179">
        <v>0</v>
      </c>
    </row>
    <row r="65" spans="1:2" x14ac:dyDescent="0.4">
      <c r="A65" t="s">
        <v>359</v>
      </c>
      <c r="B65" s="179">
        <v>0</v>
      </c>
    </row>
    <row r="66" spans="1:2" x14ac:dyDescent="0.4">
      <c r="A66" t="s">
        <v>186</v>
      </c>
      <c r="B66" s="179">
        <v>0</v>
      </c>
    </row>
    <row r="67" spans="1:2" x14ac:dyDescent="0.4">
      <c r="A67" t="s">
        <v>139</v>
      </c>
      <c r="B67" s="179">
        <v>0</v>
      </c>
    </row>
    <row r="68" spans="1:2" x14ac:dyDescent="0.4">
      <c r="A68" t="s">
        <v>314</v>
      </c>
      <c r="B68" s="179">
        <v>0</v>
      </c>
    </row>
    <row r="69" spans="1:2" x14ac:dyDescent="0.4">
      <c r="A69" t="s">
        <v>65</v>
      </c>
      <c r="B69" s="179">
        <v>0</v>
      </c>
    </row>
    <row r="70" spans="1:2" x14ac:dyDescent="0.4">
      <c r="A70" t="s">
        <v>187</v>
      </c>
      <c r="B70" s="179">
        <v>0</v>
      </c>
    </row>
    <row r="71" spans="1:2" x14ac:dyDescent="0.4">
      <c r="A71" t="s">
        <v>313</v>
      </c>
      <c r="B71" s="179">
        <v>0</v>
      </c>
    </row>
    <row r="72" spans="1:2" x14ac:dyDescent="0.4">
      <c r="A72" t="s">
        <v>162</v>
      </c>
      <c r="B72" s="179">
        <v>0</v>
      </c>
    </row>
    <row r="73" spans="1:2" x14ac:dyDescent="0.4">
      <c r="A73" t="s">
        <v>68</v>
      </c>
      <c r="B73" s="179">
        <v>0</v>
      </c>
    </row>
    <row r="74" spans="1:2" x14ac:dyDescent="0.4">
      <c r="A74" t="s">
        <v>69</v>
      </c>
      <c r="B74" s="179">
        <v>0</v>
      </c>
    </row>
    <row r="75" spans="1:2" x14ac:dyDescent="0.4">
      <c r="A75" t="s">
        <v>159</v>
      </c>
      <c r="B75" s="179">
        <v>0</v>
      </c>
    </row>
    <row r="76" spans="1:2" x14ac:dyDescent="0.4">
      <c r="A76" t="s">
        <v>70</v>
      </c>
      <c r="B76" s="179">
        <v>0</v>
      </c>
    </row>
    <row r="77" spans="1:2" x14ac:dyDescent="0.4">
      <c r="A77" t="s">
        <v>71</v>
      </c>
      <c r="B77" s="179">
        <v>0</v>
      </c>
    </row>
    <row r="78" spans="1:2" x14ac:dyDescent="0.4">
      <c r="A78" t="s">
        <v>72</v>
      </c>
      <c r="B78" s="179">
        <v>0</v>
      </c>
    </row>
    <row r="79" spans="1:2" x14ac:dyDescent="0.4">
      <c r="A79" t="s">
        <v>315</v>
      </c>
      <c r="B79" s="179">
        <v>0</v>
      </c>
    </row>
    <row r="80" spans="1:2" x14ac:dyDescent="0.4">
      <c r="A80" t="s">
        <v>73</v>
      </c>
      <c r="B80" s="179">
        <v>0</v>
      </c>
    </row>
    <row r="81" spans="1:2" x14ac:dyDescent="0.4">
      <c r="A81" t="s">
        <v>74</v>
      </c>
      <c r="B81" s="179">
        <v>0</v>
      </c>
    </row>
    <row r="82" spans="1:2" x14ac:dyDescent="0.4">
      <c r="A82" t="s">
        <v>75</v>
      </c>
      <c r="B82" s="179">
        <v>0</v>
      </c>
    </row>
    <row r="83" spans="1:2" x14ac:dyDescent="0.4">
      <c r="A83" t="s">
        <v>76</v>
      </c>
      <c r="B83" s="179">
        <v>0</v>
      </c>
    </row>
    <row r="84" spans="1:2" x14ac:dyDescent="0.4">
      <c r="A84" t="s">
        <v>77</v>
      </c>
      <c r="B84" s="179">
        <v>0</v>
      </c>
    </row>
    <row r="85" spans="1:2" x14ac:dyDescent="0.4">
      <c r="A85" t="s">
        <v>151</v>
      </c>
      <c r="B85" s="179">
        <v>0</v>
      </c>
    </row>
    <row r="86" spans="1:2" x14ac:dyDescent="0.4">
      <c r="A86" t="s">
        <v>163</v>
      </c>
      <c r="B86" s="179">
        <v>0</v>
      </c>
    </row>
    <row r="87" spans="1:2" x14ac:dyDescent="0.4">
      <c r="A87" t="s">
        <v>80</v>
      </c>
      <c r="B87" s="179">
        <v>0</v>
      </c>
    </row>
    <row r="88" spans="1:2" x14ac:dyDescent="0.4">
      <c r="A88" t="s">
        <v>407</v>
      </c>
      <c r="B88" s="179">
        <v>0</v>
      </c>
    </row>
    <row r="89" spans="1:2" x14ac:dyDescent="0.4">
      <c r="A89" t="s">
        <v>392</v>
      </c>
      <c r="B89" s="179">
        <v>0</v>
      </c>
    </row>
    <row r="90" spans="1:2" x14ac:dyDescent="0.4">
      <c r="A90" t="s">
        <v>164</v>
      </c>
      <c r="B90" s="17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2019-07-31T16:54:27Z</dcterms:modified>
</cp:coreProperties>
</file>