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renee\Dropbox\Psychometrics\"/>
    </mc:Choice>
  </mc:AlternateContent>
  <xr:revisionPtr revIDLastSave="0" documentId="13_ncr:1_{02DE87AA-B8EF-4C21-BCFB-1E99D70A38EC}" xr6:coauthVersionLast="45" xr6:coauthVersionMax="45" xr10:uidLastSave="{00000000-0000-0000-0000-000000000000}"/>
  <bookViews>
    <workbookView xWindow="-120" yWindow="-120" windowWidth="29040" windowHeight="15840" xr2:uid="{00000000-000D-0000-FFFF-FFFF00000000}"/>
  </bookViews>
  <sheets>
    <sheet name="Differences" sheetId="1" r:id="rId1"/>
    <sheet name="Sheet2" sheetId="2" state="hidden" r:id="rId2"/>
    <sheet name="Sheet1" sheetId="3" state="hidden" r:id="rId3"/>
    <sheet name="Sheet3" sheetId="4" state="hidden" r:id="rId4"/>
    <sheet name="Sheet4" sheetId="5"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 i="1" l="1"/>
  <c r="S22" i="1" l="1"/>
  <c r="S21" i="1"/>
  <c r="J7" i="4" l="1"/>
  <c r="K7" i="4" s="1"/>
  <c r="D5" i="1" l="1"/>
  <c r="D1" i="3" s="1"/>
  <c r="D6" i="1"/>
  <c r="E1" i="3" s="1"/>
  <c r="G324" i="2" l="1"/>
  <c r="E6" i="1"/>
  <c r="AJ29" i="2"/>
  <c r="AE1" i="2"/>
  <c r="E5" i="1"/>
  <c r="AI29" i="2"/>
  <c r="A488" i="2"/>
  <c r="A493" i="2"/>
  <c r="A323" i="2"/>
  <c r="A495" i="2"/>
  <c r="B322" i="2"/>
  <c r="C322" i="2" s="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E321" i="2" s="1"/>
  <c r="F322" i="2" l="1"/>
  <c r="F321" i="2"/>
  <c r="E322" i="2"/>
  <c r="D322" i="2"/>
  <c r="D404" i="4"/>
  <c r="D405" i="4"/>
  <c r="C404" i="4"/>
  <c r="C405" i="4"/>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G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203" i="4"/>
  <c r="C2" i="4"/>
  <c r="D203" i="4" s="1"/>
  <c r="A204" i="4"/>
  <c r="A205" i="4" s="1"/>
  <c r="A206" i="4" s="1"/>
  <c r="A207" i="4" s="1"/>
  <c r="A208" i="4" s="1"/>
  <c r="A209" i="4" s="1"/>
  <c r="A210" i="4" s="1"/>
  <c r="A211" i="4" s="1"/>
  <c r="A212" i="4" s="1"/>
  <c r="A213" i="4" s="1"/>
  <c r="A214" i="4" s="1"/>
  <c r="A215" i="4" s="1"/>
  <c r="A216" i="4" s="1"/>
  <c r="A217" i="4" s="1"/>
  <c r="A218" i="4" s="1"/>
  <c r="A219" i="4" s="1"/>
  <c r="A220" i="4" s="1"/>
  <c r="A221" i="4" s="1"/>
  <c r="A222" i="4" s="1"/>
  <c r="A223" i="4" s="1"/>
  <c r="A224" i="4" s="1"/>
  <c r="A225" i="4" s="1"/>
  <c r="A226" i="4" s="1"/>
  <c r="A227" i="4" s="1"/>
  <c r="A228" i="4" s="1"/>
  <c r="A229" i="4" s="1"/>
  <c r="A230" i="4" s="1"/>
  <c r="A231" i="4" s="1"/>
  <c r="A232" i="4" s="1"/>
  <c r="A233" i="4" s="1"/>
  <c r="A234" i="4" s="1"/>
  <c r="A235" i="4" s="1"/>
  <c r="A236" i="4" s="1"/>
  <c r="A237" i="4" s="1"/>
  <c r="A238" i="4" s="1"/>
  <c r="A239" i="4" s="1"/>
  <c r="A240" i="4" s="1"/>
  <c r="A241" i="4" s="1"/>
  <c r="A242" i="4" s="1"/>
  <c r="A243" i="4" s="1"/>
  <c r="A244" i="4" s="1"/>
  <c r="A245" i="4" s="1"/>
  <c r="A246" i="4" s="1"/>
  <c r="A247" i="4" s="1"/>
  <c r="A248" i="4" s="1"/>
  <c r="A249" i="4" s="1"/>
  <c r="A250" i="4" s="1"/>
  <c r="A251" i="4" s="1"/>
  <c r="A252" i="4" s="1"/>
  <c r="A253" i="4" s="1"/>
  <c r="A254" i="4" s="1"/>
  <c r="A255" i="4" s="1"/>
  <c r="A256" i="4" s="1"/>
  <c r="A257" i="4" s="1"/>
  <c r="A258" i="4" s="1"/>
  <c r="A259" i="4" s="1"/>
  <c r="A260" i="4" s="1"/>
  <c r="A261" i="4" s="1"/>
  <c r="A262" i="4" s="1"/>
  <c r="A263" i="4" s="1"/>
  <c r="A264" i="4" s="1"/>
  <c r="A265" i="4" s="1"/>
  <c r="A266" i="4" s="1"/>
  <c r="A267" i="4" s="1"/>
  <c r="A268" i="4" s="1"/>
  <c r="A269" i="4" s="1"/>
  <c r="A270" i="4" s="1"/>
  <c r="A271" i="4" s="1"/>
  <c r="A272" i="4" s="1"/>
  <c r="A273" i="4" s="1"/>
  <c r="A274" i="4" s="1"/>
  <c r="A275" i="4" s="1"/>
  <c r="A276" i="4" s="1"/>
  <c r="A277" i="4" s="1"/>
  <c r="A278" i="4" s="1"/>
  <c r="A279" i="4" s="1"/>
  <c r="A280" i="4" s="1"/>
  <c r="A281" i="4" s="1"/>
  <c r="A282" i="4" s="1"/>
  <c r="A283" i="4" s="1"/>
  <c r="A284" i="4" s="1"/>
  <c r="A285" i="4" s="1"/>
  <c r="A286" i="4" s="1"/>
  <c r="A287" i="4" s="1"/>
  <c r="A288" i="4" s="1"/>
  <c r="A289" i="4" s="1"/>
  <c r="A290" i="4" s="1"/>
  <c r="A291" i="4" s="1"/>
  <c r="A292" i="4" s="1"/>
  <c r="A293" i="4" s="1"/>
  <c r="A294" i="4" s="1"/>
  <c r="A295" i="4" s="1"/>
  <c r="A296" i="4" s="1"/>
  <c r="A297" i="4" s="1"/>
  <c r="A298" i="4" s="1"/>
  <c r="A299" i="4" s="1"/>
  <c r="A300" i="4" s="1"/>
  <c r="A301" i="4" s="1"/>
  <c r="A302" i="4" s="1"/>
  <c r="A303" i="4" s="1"/>
  <c r="A304" i="4" s="1"/>
  <c r="A305" i="4" s="1"/>
  <c r="A306" i="4" s="1"/>
  <c r="A307" i="4" s="1"/>
  <c r="A308" i="4" s="1"/>
  <c r="A309" i="4" s="1"/>
  <c r="A310" i="4" s="1"/>
  <c r="A311" i="4" s="1"/>
  <c r="A312" i="4" s="1"/>
  <c r="A313" i="4" s="1"/>
  <c r="A314" i="4" s="1"/>
  <c r="A315" i="4" s="1"/>
  <c r="A316" i="4" s="1"/>
  <c r="A317" i="4" s="1"/>
  <c r="A318" i="4" s="1"/>
  <c r="A319" i="4" s="1"/>
  <c r="A320" i="4" s="1"/>
  <c r="A321" i="4" s="1"/>
  <c r="A322" i="4" s="1"/>
  <c r="A323" i="4" s="1"/>
  <c r="A324" i="4" s="1"/>
  <c r="A325" i="4" s="1"/>
  <c r="A326" i="4" s="1"/>
  <c r="A327" i="4" s="1"/>
  <c r="A328" i="4" s="1"/>
  <c r="A329" i="4" s="1"/>
  <c r="A330" i="4" s="1"/>
  <c r="A331" i="4" s="1"/>
  <c r="A332" i="4" s="1"/>
  <c r="A333" i="4" s="1"/>
  <c r="A334" i="4" s="1"/>
  <c r="A335" i="4" s="1"/>
  <c r="A336" i="4" s="1"/>
  <c r="A337" i="4" s="1"/>
  <c r="A338" i="4" s="1"/>
  <c r="A339" i="4" s="1"/>
  <c r="A340" i="4" s="1"/>
  <c r="A341" i="4" s="1"/>
  <c r="A342" i="4" s="1"/>
  <c r="A343" i="4" s="1"/>
  <c r="A344" i="4" s="1"/>
  <c r="A345" i="4" s="1"/>
  <c r="A346" i="4" s="1"/>
  <c r="A347" i="4" s="1"/>
  <c r="A348" i="4" s="1"/>
  <c r="A349" i="4" s="1"/>
  <c r="A350" i="4" s="1"/>
  <c r="A351" i="4" s="1"/>
  <c r="A352" i="4" s="1"/>
  <c r="A353" i="4" s="1"/>
  <c r="A354" i="4" s="1"/>
  <c r="A355" i="4" s="1"/>
  <c r="A356" i="4" s="1"/>
  <c r="A357" i="4" s="1"/>
  <c r="A358" i="4" s="1"/>
  <c r="A359" i="4" s="1"/>
  <c r="A360" i="4" s="1"/>
  <c r="A361" i="4" s="1"/>
  <c r="A362" i="4" s="1"/>
  <c r="A363" i="4" s="1"/>
  <c r="A364" i="4" s="1"/>
  <c r="A365" i="4" s="1"/>
  <c r="A366" i="4" s="1"/>
  <c r="A367" i="4" s="1"/>
  <c r="A368" i="4" s="1"/>
  <c r="A369" i="4" s="1"/>
  <c r="A370" i="4" s="1"/>
  <c r="A371" i="4" s="1"/>
  <c r="A372" i="4" s="1"/>
  <c r="A373" i="4" s="1"/>
  <c r="A374" i="4" s="1"/>
  <c r="A375" i="4" s="1"/>
  <c r="A376" i="4" s="1"/>
  <c r="A377" i="4" s="1"/>
  <c r="A378" i="4" s="1"/>
  <c r="A379" i="4" s="1"/>
  <c r="A380" i="4" s="1"/>
  <c r="A381" i="4" s="1"/>
  <c r="A382" i="4" s="1"/>
  <c r="A383" i="4" s="1"/>
  <c r="A384" i="4" s="1"/>
  <c r="A385" i="4" s="1"/>
  <c r="A386" i="4" s="1"/>
  <c r="A387" i="4" s="1"/>
  <c r="A388" i="4" s="1"/>
  <c r="A389" i="4" s="1"/>
  <c r="A390" i="4" s="1"/>
  <c r="A391" i="4" s="1"/>
  <c r="A392" i="4" s="1"/>
  <c r="A393" i="4" s="1"/>
  <c r="A394" i="4" s="1"/>
  <c r="A395" i="4" s="1"/>
  <c r="A396" i="4" s="1"/>
  <c r="A397" i="4" s="1"/>
  <c r="A398" i="4" s="1"/>
  <c r="A399" i="4" s="1"/>
  <c r="A400" i="4" s="1"/>
  <c r="A401" i="4" s="1"/>
  <c r="A402" i="4" s="1"/>
  <c r="A403" i="4" s="1"/>
  <c r="A3" i="4"/>
  <c r="C3" i="4" s="1"/>
  <c r="D204" i="4" s="1"/>
  <c r="J5" i="4"/>
  <c r="J3" i="4"/>
  <c r="J2" i="4"/>
  <c r="K2" i="4" s="1"/>
  <c r="C157"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53" i="3"/>
  <c r="K3" i="4" l="1"/>
  <c r="J9" i="4"/>
  <c r="J8" i="4"/>
  <c r="B204" i="4"/>
  <c r="B206" i="4"/>
  <c r="B208" i="4"/>
  <c r="B210" i="4"/>
  <c r="B212" i="4"/>
  <c r="B214" i="4"/>
  <c r="B205" i="4"/>
  <c r="B209" i="4"/>
  <c r="B213" i="4"/>
  <c r="B216" i="4"/>
  <c r="B218" i="4"/>
  <c r="B220" i="4"/>
  <c r="B222" i="4"/>
  <c r="B224" i="4"/>
  <c r="B226" i="4"/>
  <c r="B228" i="4"/>
  <c r="B230" i="4"/>
  <c r="B232" i="4"/>
  <c r="B234" i="4"/>
  <c r="B236" i="4"/>
  <c r="B238" i="4"/>
  <c r="B240" i="4"/>
  <c r="B242" i="4"/>
  <c r="B244" i="4"/>
  <c r="B246" i="4"/>
  <c r="B248" i="4"/>
  <c r="B250" i="4"/>
  <c r="B252" i="4"/>
  <c r="B254" i="4"/>
  <c r="B256" i="4"/>
  <c r="B258" i="4"/>
  <c r="B260" i="4"/>
  <c r="B262" i="4"/>
  <c r="B264" i="4"/>
  <c r="B266" i="4"/>
  <c r="B268" i="4"/>
  <c r="B270" i="4"/>
  <c r="B272" i="4"/>
  <c r="B274" i="4"/>
  <c r="B276" i="4"/>
  <c r="B278" i="4"/>
  <c r="B280" i="4"/>
  <c r="B282" i="4"/>
  <c r="B284" i="4"/>
  <c r="B286" i="4"/>
  <c r="B288" i="4"/>
  <c r="B290" i="4"/>
  <c r="B292" i="4"/>
  <c r="B294" i="4"/>
  <c r="B296" i="4"/>
  <c r="B298" i="4"/>
  <c r="B300" i="4"/>
  <c r="B302" i="4"/>
  <c r="B304" i="4"/>
  <c r="B306" i="4"/>
  <c r="B308" i="4"/>
  <c r="B310" i="4"/>
  <c r="B312" i="4"/>
  <c r="B203" i="4"/>
  <c r="B207" i="4"/>
  <c r="B211" i="4"/>
  <c r="B215" i="4"/>
  <c r="B217" i="4"/>
  <c r="B219" i="4"/>
  <c r="B221" i="4"/>
  <c r="B223" i="4"/>
  <c r="B225" i="4"/>
  <c r="B227" i="4"/>
  <c r="B229" i="4"/>
  <c r="B231" i="4"/>
  <c r="B233" i="4"/>
  <c r="B235" i="4"/>
  <c r="B237" i="4"/>
  <c r="B239" i="4"/>
  <c r="B241" i="4"/>
  <c r="B243" i="4"/>
  <c r="B245" i="4"/>
  <c r="B247" i="4"/>
  <c r="B249" i="4"/>
  <c r="B251" i="4"/>
  <c r="B253" i="4"/>
  <c r="B255" i="4"/>
  <c r="B257" i="4"/>
  <c r="B259" i="4"/>
  <c r="B261" i="4"/>
  <c r="B263" i="4"/>
  <c r="B265" i="4"/>
  <c r="B267" i="4"/>
  <c r="B269" i="4"/>
  <c r="B271" i="4"/>
  <c r="B273" i="4"/>
  <c r="B275" i="4"/>
  <c r="B277" i="4"/>
  <c r="B279" i="4"/>
  <c r="B281" i="4"/>
  <c r="B283" i="4"/>
  <c r="B285" i="4"/>
  <c r="B287" i="4"/>
  <c r="B289" i="4"/>
  <c r="B291" i="4"/>
  <c r="B293" i="4"/>
  <c r="B295" i="4"/>
  <c r="B297" i="4"/>
  <c r="B299" i="4"/>
  <c r="B301" i="4"/>
  <c r="B303" i="4"/>
  <c r="B305" i="4"/>
  <c r="B307" i="4"/>
  <c r="B309" i="4"/>
  <c r="B311" i="4"/>
  <c r="B313" i="4"/>
  <c r="B315" i="4"/>
  <c r="B317" i="4"/>
  <c r="B319" i="4"/>
  <c r="B321" i="4"/>
  <c r="B323" i="4"/>
  <c r="B325" i="4"/>
  <c r="B327" i="4"/>
  <c r="B329" i="4"/>
  <c r="B331" i="4"/>
  <c r="B333" i="4"/>
  <c r="B335" i="4"/>
  <c r="B337" i="4"/>
  <c r="B339" i="4"/>
  <c r="B341" i="4"/>
  <c r="B343" i="4"/>
  <c r="B345" i="4"/>
  <c r="B347" i="4"/>
  <c r="B349" i="4"/>
  <c r="B351" i="4"/>
  <c r="B353" i="4"/>
  <c r="B355" i="4"/>
  <c r="B357" i="4"/>
  <c r="B359" i="4"/>
  <c r="B361" i="4"/>
  <c r="B363" i="4"/>
  <c r="B365" i="4"/>
  <c r="B367" i="4"/>
  <c r="B369" i="4"/>
  <c r="B371" i="4"/>
  <c r="B373" i="4"/>
  <c r="B316" i="4"/>
  <c r="B320" i="4"/>
  <c r="B324" i="4"/>
  <c r="B328" i="4"/>
  <c r="B332" i="4"/>
  <c r="B336" i="4"/>
  <c r="B340" i="4"/>
  <c r="B344" i="4"/>
  <c r="B348" i="4"/>
  <c r="B352" i="4"/>
  <c r="B356" i="4"/>
  <c r="B360" i="4"/>
  <c r="B368" i="4"/>
  <c r="B372" i="4"/>
  <c r="B375" i="4"/>
  <c r="B379" i="4"/>
  <c r="B381" i="4"/>
  <c r="B385" i="4"/>
  <c r="B389" i="4"/>
  <c r="B391" i="4"/>
  <c r="B395" i="4"/>
  <c r="B399" i="4"/>
  <c r="B403" i="4"/>
  <c r="B314" i="4"/>
  <c r="B318" i="4"/>
  <c r="B322" i="4"/>
  <c r="B326" i="4"/>
  <c r="B330" i="4"/>
  <c r="B334" i="4"/>
  <c r="B338" i="4"/>
  <c r="B342" i="4"/>
  <c r="B346" i="4"/>
  <c r="B350" i="4"/>
  <c r="B354" i="4"/>
  <c r="B358" i="4"/>
  <c r="B362" i="4"/>
  <c r="B366" i="4"/>
  <c r="B370" i="4"/>
  <c r="B374" i="4"/>
  <c r="B376" i="4"/>
  <c r="B378" i="4"/>
  <c r="B380" i="4"/>
  <c r="B382" i="4"/>
  <c r="B384" i="4"/>
  <c r="B386" i="4"/>
  <c r="B388" i="4"/>
  <c r="B390" i="4"/>
  <c r="B392" i="4"/>
  <c r="B394" i="4"/>
  <c r="B396" i="4"/>
  <c r="B398" i="4"/>
  <c r="B400" i="4"/>
  <c r="B402" i="4"/>
  <c r="B364" i="4"/>
  <c r="B377" i="4"/>
  <c r="B383" i="4"/>
  <c r="B387" i="4"/>
  <c r="B393" i="4"/>
  <c r="B397" i="4"/>
  <c r="B401" i="4"/>
  <c r="B3" i="4"/>
  <c r="B2" i="4"/>
  <c r="A4" i="4"/>
  <c r="B4" i="4" s="1"/>
  <c r="G157" i="3"/>
  <c r="E114" i="3"/>
  <c r="E138" i="3"/>
  <c r="E140" i="3"/>
  <c r="D54" i="3"/>
  <c r="E105" i="3" s="1"/>
  <c r="D55" i="3"/>
  <c r="E106" i="3" s="1"/>
  <c r="D56" i="3"/>
  <c r="E107" i="3" s="1"/>
  <c r="D57" i="3"/>
  <c r="E108" i="3" s="1"/>
  <c r="D58" i="3"/>
  <c r="E109" i="3" s="1"/>
  <c r="D59" i="3"/>
  <c r="E110" i="3" s="1"/>
  <c r="D60" i="3"/>
  <c r="E111" i="3" s="1"/>
  <c r="D61" i="3"/>
  <c r="E112" i="3" s="1"/>
  <c r="D62" i="3"/>
  <c r="E113" i="3" s="1"/>
  <c r="D63" i="3"/>
  <c r="D64" i="3"/>
  <c r="E115" i="3" s="1"/>
  <c r="D65" i="3"/>
  <c r="E116" i="3" s="1"/>
  <c r="D66" i="3"/>
  <c r="E117" i="3" s="1"/>
  <c r="D67" i="3"/>
  <c r="E118" i="3" s="1"/>
  <c r="D68" i="3"/>
  <c r="E119" i="3" s="1"/>
  <c r="D69" i="3"/>
  <c r="E120" i="3" s="1"/>
  <c r="D70" i="3"/>
  <c r="E121" i="3" s="1"/>
  <c r="D71" i="3"/>
  <c r="E122" i="3" s="1"/>
  <c r="D72" i="3"/>
  <c r="E123" i="3" s="1"/>
  <c r="D73" i="3"/>
  <c r="E124" i="3" s="1"/>
  <c r="D74" i="3"/>
  <c r="E125" i="3" s="1"/>
  <c r="D75" i="3"/>
  <c r="E126" i="3" s="1"/>
  <c r="D76" i="3"/>
  <c r="E127" i="3" s="1"/>
  <c r="D77" i="3"/>
  <c r="E128" i="3" s="1"/>
  <c r="D78" i="3"/>
  <c r="E129" i="3" s="1"/>
  <c r="D79" i="3"/>
  <c r="E130" i="3" s="1"/>
  <c r="D80" i="3"/>
  <c r="E131" i="3" s="1"/>
  <c r="D81" i="3"/>
  <c r="E132" i="3" s="1"/>
  <c r="D82" i="3"/>
  <c r="E133" i="3" s="1"/>
  <c r="D83" i="3"/>
  <c r="E134" i="3" s="1"/>
  <c r="D84" i="3"/>
  <c r="E135" i="3" s="1"/>
  <c r="D85" i="3"/>
  <c r="E136" i="3" s="1"/>
  <c r="D86" i="3"/>
  <c r="E137" i="3" s="1"/>
  <c r="D87" i="3"/>
  <c r="D88" i="3"/>
  <c r="E139" i="3" s="1"/>
  <c r="D89" i="3"/>
  <c r="D90" i="3"/>
  <c r="E141" i="3" s="1"/>
  <c r="D91" i="3"/>
  <c r="E142" i="3" s="1"/>
  <c r="D92" i="3"/>
  <c r="E143" i="3" s="1"/>
  <c r="D93" i="3"/>
  <c r="E144" i="3" s="1"/>
  <c r="D94" i="3"/>
  <c r="E145" i="3" s="1"/>
  <c r="D95" i="3"/>
  <c r="E146" i="3" s="1"/>
  <c r="D96" i="3"/>
  <c r="E147" i="3" s="1"/>
  <c r="D97" i="3"/>
  <c r="E148" i="3" s="1"/>
  <c r="D98" i="3"/>
  <c r="E149" i="3" s="1"/>
  <c r="D99" i="3"/>
  <c r="E150" i="3" s="1"/>
  <c r="D100" i="3"/>
  <c r="E151" i="3" s="1"/>
  <c r="D101" i="3"/>
  <c r="E152" i="3" s="1"/>
  <c r="D102" i="3"/>
  <c r="E153" i="3" s="1"/>
  <c r="D103" i="3"/>
  <c r="E154" i="3" s="1"/>
  <c r="D53" i="3"/>
  <c r="E104" i="3" s="1"/>
  <c r="B27" i="3"/>
  <c r="A3" i="3"/>
  <c r="B3" i="3" s="1"/>
  <c r="A4" i="3" l="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J11" i="4"/>
  <c r="L7" i="4"/>
  <c r="J10" i="4"/>
  <c r="A5" i="4"/>
  <c r="B5" i="4" s="1"/>
  <c r="C4" i="4"/>
  <c r="AJ30" i="2"/>
  <c r="AI30" i="2"/>
  <c r="B30" i="3" l="1"/>
  <c r="B16" i="3"/>
  <c r="B9" i="3"/>
  <c r="B44" i="3"/>
  <c r="B41" i="3"/>
  <c r="B14" i="3"/>
  <c r="B20" i="3"/>
  <c r="B13" i="3"/>
  <c r="B8" i="3"/>
  <c r="B4" i="3"/>
  <c r="B21" i="3"/>
  <c r="B7" i="3"/>
  <c r="B26" i="3"/>
  <c r="B24" i="3"/>
  <c r="B5" i="3"/>
  <c r="B22" i="3"/>
  <c r="B11" i="3"/>
  <c r="B6" i="3"/>
  <c r="B15" i="3"/>
  <c r="B34" i="3"/>
  <c r="B47" i="3"/>
  <c r="B49" i="3"/>
  <c r="B38" i="3"/>
  <c r="B40" i="3"/>
  <c r="B50" i="3"/>
  <c r="B42" i="3"/>
  <c r="B29" i="3"/>
  <c r="B19" i="3"/>
  <c r="B37" i="3"/>
  <c r="B23" i="3"/>
  <c r="B36" i="3"/>
  <c r="B45" i="3"/>
  <c r="B48" i="3"/>
  <c r="B31" i="3"/>
  <c r="B25" i="3"/>
  <c r="B10" i="3"/>
  <c r="B43" i="3"/>
  <c r="B46" i="3"/>
  <c r="B51" i="3"/>
  <c r="B32" i="3"/>
  <c r="B17" i="3"/>
  <c r="B35" i="3"/>
  <c r="B12" i="3"/>
  <c r="B39" i="3"/>
  <c r="B33" i="3"/>
  <c r="B18" i="3"/>
  <c r="B28" i="3"/>
  <c r="D205" i="4"/>
  <c r="A6" i="4"/>
  <c r="B6" i="4" s="1"/>
  <c r="C5" i="4"/>
  <c r="AI31" i="2"/>
  <c r="Y496" i="2" s="1"/>
  <c r="W521" i="2"/>
  <c r="W522" i="2" s="1"/>
  <c r="W523" i="2" s="1"/>
  <c r="W524" i="2" s="1"/>
  <c r="W525" i="2" s="1"/>
  <c r="W526" i="2" s="1"/>
  <c r="W527" i="2" s="1"/>
  <c r="W528" i="2" s="1"/>
  <c r="W529" i="2" s="1"/>
  <c r="W530" i="2" s="1"/>
  <c r="W531" i="2" s="1"/>
  <c r="W532" i="2" s="1"/>
  <c r="W533" i="2" s="1"/>
  <c r="W534" i="2" s="1"/>
  <c r="W535" i="2" s="1"/>
  <c r="W536" i="2" s="1"/>
  <c r="W537" i="2" s="1"/>
  <c r="W538" i="2" s="1"/>
  <c r="W539" i="2" s="1"/>
  <c r="W540" i="2" s="1"/>
  <c r="W541" i="2" s="1"/>
  <c r="W542" i="2" s="1"/>
  <c r="W543" i="2" s="1"/>
  <c r="W544" i="2" s="1"/>
  <c r="W545" i="2" s="1"/>
  <c r="W546" i="2" s="1"/>
  <c r="W547" i="2" s="1"/>
  <c r="W548" i="2" s="1"/>
  <c r="W549" i="2" s="1"/>
  <c r="W550" i="2" s="1"/>
  <c r="W551" i="2" s="1"/>
  <c r="W552" i="2" s="1"/>
  <c r="W553" i="2" s="1"/>
  <c r="W554" i="2" s="1"/>
  <c r="W555" i="2" s="1"/>
  <c r="W556" i="2" s="1"/>
  <c r="W557" i="2" s="1"/>
  <c r="W558" i="2" s="1"/>
  <c r="W559" i="2" s="1"/>
  <c r="W560" i="2" s="1"/>
  <c r="W561" i="2" s="1"/>
  <c r="W562" i="2" s="1"/>
  <c r="W563" i="2" s="1"/>
  <c r="W564" i="2" s="1"/>
  <c r="W565" i="2" s="1"/>
  <c r="W566" i="2" s="1"/>
  <c r="W567" i="2" s="1"/>
  <c r="W568" i="2" s="1"/>
  <c r="W569" i="2" s="1"/>
  <c r="W570" i="2" s="1"/>
  <c r="W571" i="2" s="1"/>
  <c r="AJ31" i="2"/>
  <c r="AF494" i="2"/>
  <c r="AG494" i="2" s="1"/>
  <c r="AF493" i="2"/>
  <c r="AG493" i="2" s="1"/>
  <c r="AF495" i="2"/>
  <c r="AG495" i="2" s="1"/>
  <c r="I493" i="2"/>
  <c r="J493" i="2"/>
  <c r="D206" i="4" l="1"/>
  <c r="A7" i="4"/>
  <c r="B7" i="4" s="1"/>
  <c r="C6" i="4"/>
  <c r="X521" i="2"/>
  <c r="Z496" i="2"/>
  <c r="Y497" i="2"/>
  <c r="Y498" i="2" s="1"/>
  <c r="Y499" i="2" s="1"/>
  <c r="Y500" i="2" s="1"/>
  <c r="Y501" i="2" s="1"/>
  <c r="Y502" i="2" s="1"/>
  <c r="Y503" i="2" s="1"/>
  <c r="Y504" i="2" s="1"/>
  <c r="Y505" i="2" s="1"/>
  <c r="Y506" i="2" s="1"/>
  <c r="Y507" i="2" s="1"/>
  <c r="Y508" i="2" s="1"/>
  <c r="Y509" i="2" s="1"/>
  <c r="Y510" i="2" s="1"/>
  <c r="Y511" i="2" s="1"/>
  <c r="Y512" i="2" s="1"/>
  <c r="Y513" i="2" s="1"/>
  <c r="Y514" i="2" s="1"/>
  <c r="Y515" i="2" s="1"/>
  <c r="Y516" i="2" s="1"/>
  <c r="Y517" i="2" s="1"/>
  <c r="Y518" i="2" s="1"/>
  <c r="Y519" i="2" s="1"/>
  <c r="Y520" i="2" s="1"/>
  <c r="Y521" i="2" s="1"/>
  <c r="Y522" i="2" s="1"/>
  <c r="Y523" i="2" s="1"/>
  <c r="Y524" i="2" s="1"/>
  <c r="Y525" i="2" s="1"/>
  <c r="Y526" i="2" s="1"/>
  <c r="Y527" i="2" s="1"/>
  <c r="Y528" i="2" s="1"/>
  <c r="Y529" i="2" s="1"/>
  <c r="Y530" i="2" s="1"/>
  <c r="Y531" i="2" s="1"/>
  <c r="Y532" i="2" s="1"/>
  <c r="Y533" i="2" s="1"/>
  <c r="Y534" i="2" s="1"/>
  <c r="Y535" i="2" s="1"/>
  <c r="Y536" i="2" s="1"/>
  <c r="Y537" i="2" s="1"/>
  <c r="Y538" i="2" s="1"/>
  <c r="Y539" i="2" s="1"/>
  <c r="Y540" i="2" s="1"/>
  <c r="Y541" i="2" s="1"/>
  <c r="Y542" i="2" s="1"/>
  <c r="Y543" i="2" s="1"/>
  <c r="Y544" i="2" s="1"/>
  <c r="Y545" i="2" s="1"/>
  <c r="Y546" i="2" s="1"/>
  <c r="Y547" i="2" s="1"/>
  <c r="Y548" i="2" s="1"/>
  <c r="Y549" i="2" s="1"/>
  <c r="Y550" i="2" s="1"/>
  <c r="Y551" i="2" s="1"/>
  <c r="Y552" i="2" s="1"/>
  <c r="Y553" i="2" s="1"/>
  <c r="Y554" i="2" s="1"/>
  <c r="Y555" i="2" s="1"/>
  <c r="Y556" i="2" s="1"/>
  <c r="Y557" i="2" s="1"/>
  <c r="Y558" i="2" s="1"/>
  <c r="Y559" i="2" s="1"/>
  <c r="Y560" i="2" s="1"/>
  <c r="Y561" i="2" s="1"/>
  <c r="Y562" i="2" s="1"/>
  <c r="Y563" i="2" s="1"/>
  <c r="Y564" i="2" s="1"/>
  <c r="Y565" i="2" s="1"/>
  <c r="Y566" i="2" s="1"/>
  <c r="Y567" i="2" s="1"/>
  <c r="Y568" i="2" s="1"/>
  <c r="Y569" i="2" s="1"/>
  <c r="Y570" i="2" s="1"/>
  <c r="Y571" i="2" s="1"/>
  <c r="Y572" i="2" s="1"/>
  <c r="Y573" i="2" s="1"/>
  <c r="Y574" i="2" s="1"/>
  <c r="Y575" i="2" s="1"/>
  <c r="Y576" i="2" s="1"/>
  <c r="Y577" i="2" s="1"/>
  <c r="Y578" i="2" s="1"/>
  <c r="Y579" i="2" s="1"/>
  <c r="Y580" i="2" s="1"/>
  <c r="Y581" i="2" s="1"/>
  <c r="Y582" i="2" s="1"/>
  <c r="Y583" i="2" s="1"/>
  <c r="Y584" i="2" s="1"/>
  <c r="Y585" i="2" s="1"/>
  <c r="Y586" i="2" s="1"/>
  <c r="Y587" i="2" s="1"/>
  <c r="Y588" i="2" s="1"/>
  <c r="Y589" i="2" s="1"/>
  <c r="Y590" i="2" s="1"/>
  <c r="Y591" i="2" s="1"/>
  <c r="Y592" i="2" s="1"/>
  <c r="Y593" i="2" s="1"/>
  <c r="Y594" i="2" s="1"/>
  <c r="Y595" i="2" s="1"/>
  <c r="Y596" i="2" s="1"/>
  <c r="Z596" i="2" s="1"/>
  <c r="I490" i="2"/>
  <c r="J490" i="2"/>
  <c r="I491" i="2"/>
  <c r="J491" i="2"/>
  <c r="I492" i="2"/>
  <c r="J492" i="2"/>
  <c r="I3" i="2"/>
  <c r="J3" i="2"/>
  <c r="I4" i="2"/>
  <c r="J4" i="2"/>
  <c r="I5" i="2"/>
  <c r="J5" i="2"/>
  <c r="I6" i="2"/>
  <c r="J6" i="2"/>
  <c r="I7" i="2"/>
  <c r="J7" i="2"/>
  <c r="I8" i="2"/>
  <c r="J8" i="2"/>
  <c r="I9" i="2"/>
  <c r="J9" i="2"/>
  <c r="I10" i="2"/>
  <c r="J10" i="2"/>
  <c r="I11" i="2"/>
  <c r="J11" i="2"/>
  <c r="I12" i="2"/>
  <c r="J12" i="2"/>
  <c r="I13" i="2"/>
  <c r="J13" i="2"/>
  <c r="I14" i="2"/>
  <c r="J14" i="2"/>
  <c r="I15" i="2"/>
  <c r="J15" i="2"/>
  <c r="I16" i="2"/>
  <c r="J16" i="2"/>
  <c r="I17" i="2"/>
  <c r="J17" i="2"/>
  <c r="I18" i="2"/>
  <c r="J18" i="2"/>
  <c r="I19" i="2"/>
  <c r="J19" i="2"/>
  <c r="I20" i="2"/>
  <c r="J20" i="2"/>
  <c r="I21" i="2"/>
  <c r="J21" i="2"/>
  <c r="I22" i="2"/>
  <c r="J22" i="2"/>
  <c r="I23" i="2"/>
  <c r="J23" i="2"/>
  <c r="I24" i="2"/>
  <c r="J24" i="2"/>
  <c r="I25" i="2"/>
  <c r="J25" i="2"/>
  <c r="I26" i="2"/>
  <c r="J26" i="2"/>
  <c r="I27" i="2"/>
  <c r="J27" i="2"/>
  <c r="I28" i="2"/>
  <c r="J28" i="2"/>
  <c r="I29" i="2"/>
  <c r="J29" i="2"/>
  <c r="I30" i="2"/>
  <c r="J30" i="2"/>
  <c r="I31" i="2"/>
  <c r="J31" i="2"/>
  <c r="I32" i="2"/>
  <c r="J32" i="2"/>
  <c r="I33" i="2"/>
  <c r="J33" i="2"/>
  <c r="I34" i="2"/>
  <c r="J34" i="2"/>
  <c r="I35" i="2"/>
  <c r="J35" i="2"/>
  <c r="I36" i="2"/>
  <c r="J36" i="2"/>
  <c r="I37" i="2"/>
  <c r="J37" i="2"/>
  <c r="I38" i="2"/>
  <c r="J38" i="2"/>
  <c r="I39" i="2"/>
  <c r="J39" i="2"/>
  <c r="I40" i="2"/>
  <c r="J40" i="2"/>
  <c r="I41" i="2"/>
  <c r="J41" i="2"/>
  <c r="I42" i="2"/>
  <c r="J42" i="2"/>
  <c r="I43" i="2"/>
  <c r="J43" i="2"/>
  <c r="I44" i="2"/>
  <c r="J44" i="2"/>
  <c r="I45" i="2"/>
  <c r="J45" i="2"/>
  <c r="I46" i="2"/>
  <c r="J46" i="2"/>
  <c r="I47" i="2"/>
  <c r="J47" i="2"/>
  <c r="I48" i="2"/>
  <c r="J48" i="2"/>
  <c r="I49" i="2"/>
  <c r="J49" i="2"/>
  <c r="I50" i="2"/>
  <c r="J50" i="2"/>
  <c r="I51" i="2"/>
  <c r="J51" i="2"/>
  <c r="I52" i="2"/>
  <c r="J52" i="2"/>
  <c r="I53" i="2"/>
  <c r="J53" i="2"/>
  <c r="I54" i="2"/>
  <c r="J54" i="2"/>
  <c r="I55" i="2"/>
  <c r="J55" i="2"/>
  <c r="I56" i="2"/>
  <c r="J56" i="2"/>
  <c r="I57" i="2"/>
  <c r="J57" i="2"/>
  <c r="I58" i="2"/>
  <c r="J58" i="2"/>
  <c r="I59" i="2"/>
  <c r="J59" i="2"/>
  <c r="I60" i="2"/>
  <c r="J60" i="2"/>
  <c r="I61" i="2"/>
  <c r="J61" i="2"/>
  <c r="I62" i="2"/>
  <c r="J62" i="2"/>
  <c r="I63" i="2"/>
  <c r="J63" i="2"/>
  <c r="I64" i="2"/>
  <c r="J64" i="2"/>
  <c r="I65" i="2"/>
  <c r="J65" i="2"/>
  <c r="I66" i="2"/>
  <c r="J66" i="2"/>
  <c r="I67" i="2"/>
  <c r="J67" i="2"/>
  <c r="I68" i="2"/>
  <c r="J68" i="2"/>
  <c r="I69" i="2"/>
  <c r="J69" i="2"/>
  <c r="I70" i="2"/>
  <c r="J70" i="2"/>
  <c r="I71" i="2"/>
  <c r="J71" i="2"/>
  <c r="I72" i="2"/>
  <c r="J72" i="2"/>
  <c r="I73" i="2"/>
  <c r="J73" i="2"/>
  <c r="I74" i="2"/>
  <c r="J74" i="2"/>
  <c r="I75" i="2"/>
  <c r="J75" i="2"/>
  <c r="I76" i="2"/>
  <c r="J76" i="2"/>
  <c r="I77" i="2"/>
  <c r="J77" i="2"/>
  <c r="I78" i="2"/>
  <c r="J78" i="2"/>
  <c r="I79" i="2"/>
  <c r="J79" i="2"/>
  <c r="I80" i="2"/>
  <c r="J80" i="2"/>
  <c r="I81" i="2"/>
  <c r="J81" i="2"/>
  <c r="I82" i="2"/>
  <c r="J82" i="2"/>
  <c r="I83" i="2"/>
  <c r="J83" i="2"/>
  <c r="I84" i="2"/>
  <c r="J84" i="2"/>
  <c r="I85" i="2"/>
  <c r="J85" i="2"/>
  <c r="I86" i="2"/>
  <c r="J86" i="2"/>
  <c r="I87" i="2"/>
  <c r="J87" i="2"/>
  <c r="I88" i="2"/>
  <c r="J88" i="2"/>
  <c r="I89" i="2"/>
  <c r="J89" i="2"/>
  <c r="I90" i="2"/>
  <c r="J90" i="2"/>
  <c r="I91" i="2"/>
  <c r="J91" i="2"/>
  <c r="I92" i="2"/>
  <c r="J92" i="2"/>
  <c r="I93" i="2"/>
  <c r="J93" i="2"/>
  <c r="I94" i="2"/>
  <c r="J94" i="2"/>
  <c r="I95" i="2"/>
  <c r="J95" i="2"/>
  <c r="I96" i="2"/>
  <c r="J96" i="2"/>
  <c r="I97" i="2"/>
  <c r="J97" i="2"/>
  <c r="I98" i="2"/>
  <c r="J98" i="2"/>
  <c r="I99" i="2"/>
  <c r="J99" i="2"/>
  <c r="I100" i="2"/>
  <c r="J100" i="2"/>
  <c r="I101" i="2"/>
  <c r="J101" i="2"/>
  <c r="I102" i="2"/>
  <c r="J102" i="2"/>
  <c r="I103" i="2"/>
  <c r="J103" i="2"/>
  <c r="I104" i="2"/>
  <c r="J104" i="2"/>
  <c r="I105" i="2"/>
  <c r="J105" i="2"/>
  <c r="I106" i="2"/>
  <c r="J106" i="2"/>
  <c r="I107" i="2"/>
  <c r="J107" i="2"/>
  <c r="I108" i="2"/>
  <c r="J108" i="2"/>
  <c r="I109" i="2"/>
  <c r="J109" i="2"/>
  <c r="I110" i="2"/>
  <c r="J110" i="2"/>
  <c r="I111" i="2"/>
  <c r="J111" i="2"/>
  <c r="I112" i="2"/>
  <c r="J112" i="2"/>
  <c r="I113" i="2"/>
  <c r="J113" i="2"/>
  <c r="I114" i="2"/>
  <c r="J114" i="2"/>
  <c r="I115" i="2"/>
  <c r="J115" i="2"/>
  <c r="I116" i="2"/>
  <c r="J116" i="2"/>
  <c r="I117" i="2"/>
  <c r="J117" i="2"/>
  <c r="I118" i="2"/>
  <c r="J118" i="2"/>
  <c r="I119" i="2"/>
  <c r="J119" i="2"/>
  <c r="I120" i="2"/>
  <c r="J120" i="2"/>
  <c r="I121" i="2"/>
  <c r="J121" i="2"/>
  <c r="I122" i="2"/>
  <c r="J122" i="2"/>
  <c r="I123" i="2"/>
  <c r="J123" i="2"/>
  <c r="I124" i="2"/>
  <c r="J124" i="2"/>
  <c r="I125" i="2"/>
  <c r="J125" i="2"/>
  <c r="I126" i="2"/>
  <c r="J126" i="2"/>
  <c r="I127" i="2"/>
  <c r="J127" i="2"/>
  <c r="I128" i="2"/>
  <c r="J128" i="2"/>
  <c r="I129" i="2"/>
  <c r="J129" i="2"/>
  <c r="I130" i="2"/>
  <c r="J130" i="2"/>
  <c r="I131" i="2"/>
  <c r="J131" i="2"/>
  <c r="I132" i="2"/>
  <c r="J132" i="2"/>
  <c r="I133" i="2"/>
  <c r="J133" i="2"/>
  <c r="I134" i="2"/>
  <c r="J134" i="2"/>
  <c r="I135" i="2"/>
  <c r="J135" i="2"/>
  <c r="I136" i="2"/>
  <c r="J136" i="2"/>
  <c r="I137" i="2"/>
  <c r="J137" i="2"/>
  <c r="I138" i="2"/>
  <c r="J138" i="2"/>
  <c r="I139" i="2"/>
  <c r="J139" i="2"/>
  <c r="I140" i="2"/>
  <c r="J140" i="2"/>
  <c r="I141" i="2"/>
  <c r="J141" i="2"/>
  <c r="I142" i="2"/>
  <c r="J142" i="2"/>
  <c r="I143" i="2"/>
  <c r="J143" i="2"/>
  <c r="I144" i="2"/>
  <c r="J144" i="2"/>
  <c r="I145" i="2"/>
  <c r="J145" i="2"/>
  <c r="I146" i="2"/>
  <c r="J146" i="2"/>
  <c r="I147" i="2"/>
  <c r="J147" i="2"/>
  <c r="I148" i="2"/>
  <c r="J148" i="2"/>
  <c r="I149" i="2"/>
  <c r="J149" i="2"/>
  <c r="I150" i="2"/>
  <c r="J150" i="2"/>
  <c r="I151" i="2"/>
  <c r="J151" i="2"/>
  <c r="I152" i="2"/>
  <c r="J152" i="2"/>
  <c r="I153" i="2"/>
  <c r="J153" i="2"/>
  <c r="I154" i="2"/>
  <c r="J154" i="2"/>
  <c r="I155" i="2"/>
  <c r="J155" i="2"/>
  <c r="I156" i="2"/>
  <c r="J156" i="2"/>
  <c r="I157" i="2"/>
  <c r="J157" i="2"/>
  <c r="I158" i="2"/>
  <c r="J158" i="2"/>
  <c r="I159" i="2"/>
  <c r="J159" i="2"/>
  <c r="I160" i="2"/>
  <c r="J160" i="2"/>
  <c r="I161" i="2"/>
  <c r="J161" i="2"/>
  <c r="I162" i="2"/>
  <c r="J162" i="2"/>
  <c r="I163" i="2"/>
  <c r="J163" i="2"/>
  <c r="I164" i="2"/>
  <c r="J164" i="2"/>
  <c r="I165" i="2"/>
  <c r="J165" i="2"/>
  <c r="I166" i="2"/>
  <c r="J166" i="2"/>
  <c r="I167" i="2"/>
  <c r="J167" i="2"/>
  <c r="I168" i="2"/>
  <c r="J168" i="2"/>
  <c r="I169" i="2"/>
  <c r="J169" i="2"/>
  <c r="I170" i="2"/>
  <c r="J170" i="2"/>
  <c r="I171" i="2"/>
  <c r="J171" i="2"/>
  <c r="I172" i="2"/>
  <c r="J172" i="2"/>
  <c r="I173" i="2"/>
  <c r="J173" i="2"/>
  <c r="I174" i="2"/>
  <c r="J174" i="2"/>
  <c r="I175" i="2"/>
  <c r="J175" i="2"/>
  <c r="I176" i="2"/>
  <c r="J176" i="2"/>
  <c r="I177" i="2"/>
  <c r="J177" i="2"/>
  <c r="I178" i="2"/>
  <c r="J178" i="2"/>
  <c r="I179" i="2"/>
  <c r="J179" i="2"/>
  <c r="I180" i="2"/>
  <c r="J180" i="2"/>
  <c r="I181" i="2"/>
  <c r="J181" i="2"/>
  <c r="I182" i="2"/>
  <c r="J182" i="2"/>
  <c r="I183" i="2"/>
  <c r="J183" i="2"/>
  <c r="I184" i="2"/>
  <c r="J184" i="2"/>
  <c r="I185" i="2"/>
  <c r="J185" i="2"/>
  <c r="I186" i="2"/>
  <c r="J186" i="2"/>
  <c r="I187" i="2"/>
  <c r="J187" i="2"/>
  <c r="I188" i="2"/>
  <c r="J188" i="2"/>
  <c r="I189" i="2"/>
  <c r="J189" i="2"/>
  <c r="I190" i="2"/>
  <c r="J190" i="2"/>
  <c r="I191" i="2"/>
  <c r="J191" i="2"/>
  <c r="I192" i="2"/>
  <c r="J192" i="2"/>
  <c r="I193" i="2"/>
  <c r="J193" i="2"/>
  <c r="I194" i="2"/>
  <c r="J194" i="2"/>
  <c r="I195" i="2"/>
  <c r="J195" i="2"/>
  <c r="I196" i="2"/>
  <c r="J196" i="2"/>
  <c r="I197" i="2"/>
  <c r="J197" i="2"/>
  <c r="I198" i="2"/>
  <c r="J198" i="2"/>
  <c r="I199" i="2"/>
  <c r="J199" i="2"/>
  <c r="I200" i="2"/>
  <c r="J200" i="2"/>
  <c r="I201" i="2"/>
  <c r="J201" i="2"/>
  <c r="I202" i="2"/>
  <c r="J202" i="2"/>
  <c r="I203" i="2"/>
  <c r="J203" i="2"/>
  <c r="I204" i="2"/>
  <c r="J204" i="2"/>
  <c r="I205" i="2"/>
  <c r="J205" i="2"/>
  <c r="I206" i="2"/>
  <c r="J206" i="2"/>
  <c r="I207" i="2"/>
  <c r="J207" i="2"/>
  <c r="I208" i="2"/>
  <c r="J208" i="2"/>
  <c r="I209" i="2"/>
  <c r="J209" i="2"/>
  <c r="I210" i="2"/>
  <c r="J210" i="2"/>
  <c r="I211" i="2"/>
  <c r="J211" i="2"/>
  <c r="I212" i="2"/>
  <c r="J212" i="2"/>
  <c r="I213" i="2"/>
  <c r="J213" i="2"/>
  <c r="I214" i="2"/>
  <c r="J214" i="2"/>
  <c r="I215" i="2"/>
  <c r="J215" i="2"/>
  <c r="I216" i="2"/>
  <c r="J216" i="2"/>
  <c r="I217" i="2"/>
  <c r="J217" i="2"/>
  <c r="I218" i="2"/>
  <c r="J218" i="2"/>
  <c r="I219" i="2"/>
  <c r="J219" i="2"/>
  <c r="I220" i="2"/>
  <c r="J220" i="2"/>
  <c r="I221" i="2"/>
  <c r="J221" i="2"/>
  <c r="I222" i="2"/>
  <c r="J222" i="2"/>
  <c r="I223" i="2"/>
  <c r="J223" i="2"/>
  <c r="I224" i="2"/>
  <c r="J224" i="2"/>
  <c r="I225" i="2"/>
  <c r="J225" i="2"/>
  <c r="I226" i="2"/>
  <c r="J226" i="2"/>
  <c r="I227" i="2"/>
  <c r="J227" i="2"/>
  <c r="I228" i="2"/>
  <c r="J228" i="2"/>
  <c r="I229" i="2"/>
  <c r="J229" i="2"/>
  <c r="I230" i="2"/>
  <c r="J230" i="2"/>
  <c r="I231" i="2"/>
  <c r="J231" i="2"/>
  <c r="I232" i="2"/>
  <c r="J232" i="2"/>
  <c r="I233" i="2"/>
  <c r="J233" i="2"/>
  <c r="I234" i="2"/>
  <c r="J234" i="2"/>
  <c r="I235" i="2"/>
  <c r="J235" i="2"/>
  <c r="I236" i="2"/>
  <c r="J236" i="2"/>
  <c r="I237" i="2"/>
  <c r="J237" i="2"/>
  <c r="I238" i="2"/>
  <c r="J238" i="2"/>
  <c r="I239" i="2"/>
  <c r="J239" i="2"/>
  <c r="I240" i="2"/>
  <c r="J240" i="2"/>
  <c r="I241" i="2"/>
  <c r="J241" i="2"/>
  <c r="I242" i="2"/>
  <c r="J242" i="2"/>
  <c r="I243" i="2"/>
  <c r="J243" i="2"/>
  <c r="I244" i="2"/>
  <c r="J244" i="2"/>
  <c r="I245" i="2"/>
  <c r="J245" i="2"/>
  <c r="I246" i="2"/>
  <c r="J246" i="2"/>
  <c r="I247" i="2"/>
  <c r="J247" i="2"/>
  <c r="I248" i="2"/>
  <c r="J248" i="2"/>
  <c r="I249" i="2"/>
  <c r="J249" i="2"/>
  <c r="I250" i="2"/>
  <c r="J250" i="2"/>
  <c r="I251" i="2"/>
  <c r="J251" i="2"/>
  <c r="I252" i="2"/>
  <c r="J252" i="2"/>
  <c r="I253" i="2"/>
  <c r="J253" i="2"/>
  <c r="I254" i="2"/>
  <c r="J254" i="2"/>
  <c r="I255" i="2"/>
  <c r="J255" i="2"/>
  <c r="I256" i="2"/>
  <c r="J256" i="2"/>
  <c r="I257" i="2"/>
  <c r="J257" i="2"/>
  <c r="I258" i="2"/>
  <c r="J258" i="2"/>
  <c r="I259" i="2"/>
  <c r="J259" i="2"/>
  <c r="I260" i="2"/>
  <c r="J260" i="2"/>
  <c r="I261" i="2"/>
  <c r="J261" i="2"/>
  <c r="I262" i="2"/>
  <c r="J262" i="2"/>
  <c r="I263" i="2"/>
  <c r="J263" i="2"/>
  <c r="I264" i="2"/>
  <c r="J264" i="2"/>
  <c r="I265" i="2"/>
  <c r="J265" i="2"/>
  <c r="I266" i="2"/>
  <c r="J266" i="2"/>
  <c r="I267" i="2"/>
  <c r="J267" i="2"/>
  <c r="I268" i="2"/>
  <c r="J268" i="2"/>
  <c r="I269" i="2"/>
  <c r="J269" i="2"/>
  <c r="I270" i="2"/>
  <c r="J270" i="2"/>
  <c r="I271" i="2"/>
  <c r="J271" i="2"/>
  <c r="I272" i="2"/>
  <c r="J272" i="2"/>
  <c r="I273" i="2"/>
  <c r="J273" i="2"/>
  <c r="I274" i="2"/>
  <c r="J274" i="2"/>
  <c r="I275" i="2"/>
  <c r="J275" i="2"/>
  <c r="I276" i="2"/>
  <c r="J276" i="2"/>
  <c r="I277" i="2"/>
  <c r="J277" i="2"/>
  <c r="I278" i="2"/>
  <c r="J278" i="2"/>
  <c r="I279" i="2"/>
  <c r="J279" i="2"/>
  <c r="I280" i="2"/>
  <c r="J280" i="2"/>
  <c r="I281" i="2"/>
  <c r="J281" i="2"/>
  <c r="I282" i="2"/>
  <c r="J282" i="2"/>
  <c r="I283" i="2"/>
  <c r="J283" i="2"/>
  <c r="I284" i="2"/>
  <c r="J284" i="2"/>
  <c r="I285" i="2"/>
  <c r="J285" i="2"/>
  <c r="I286" i="2"/>
  <c r="J286" i="2"/>
  <c r="I287" i="2"/>
  <c r="J287" i="2"/>
  <c r="I288" i="2"/>
  <c r="J288" i="2"/>
  <c r="I289" i="2"/>
  <c r="J289" i="2"/>
  <c r="I290" i="2"/>
  <c r="J290" i="2"/>
  <c r="I291" i="2"/>
  <c r="J291" i="2"/>
  <c r="I292" i="2"/>
  <c r="J292" i="2"/>
  <c r="I293" i="2"/>
  <c r="J293" i="2"/>
  <c r="I294" i="2"/>
  <c r="J294" i="2"/>
  <c r="I295" i="2"/>
  <c r="J295" i="2"/>
  <c r="I296" i="2"/>
  <c r="J296" i="2"/>
  <c r="I297" i="2"/>
  <c r="J297" i="2"/>
  <c r="I298" i="2"/>
  <c r="J298" i="2"/>
  <c r="I299" i="2"/>
  <c r="J299" i="2"/>
  <c r="I300" i="2"/>
  <c r="J300" i="2"/>
  <c r="I301" i="2"/>
  <c r="J301" i="2"/>
  <c r="I302" i="2"/>
  <c r="J302" i="2"/>
  <c r="I303" i="2"/>
  <c r="J303" i="2"/>
  <c r="I304" i="2"/>
  <c r="J304" i="2"/>
  <c r="I305" i="2"/>
  <c r="J305" i="2"/>
  <c r="I306" i="2"/>
  <c r="J306" i="2"/>
  <c r="I307" i="2"/>
  <c r="J307" i="2"/>
  <c r="I308" i="2"/>
  <c r="J308" i="2"/>
  <c r="I309" i="2"/>
  <c r="J309" i="2"/>
  <c r="I310" i="2"/>
  <c r="J310" i="2"/>
  <c r="I311" i="2"/>
  <c r="J311" i="2"/>
  <c r="I312" i="2"/>
  <c r="J312" i="2"/>
  <c r="I313" i="2"/>
  <c r="J313" i="2"/>
  <c r="I314" i="2"/>
  <c r="J314" i="2"/>
  <c r="I315" i="2"/>
  <c r="J315" i="2"/>
  <c r="I316" i="2"/>
  <c r="J316" i="2"/>
  <c r="I317" i="2"/>
  <c r="J317" i="2"/>
  <c r="I318" i="2"/>
  <c r="J318" i="2"/>
  <c r="I319" i="2"/>
  <c r="J319" i="2"/>
  <c r="I320" i="2"/>
  <c r="J320" i="2"/>
  <c r="I321" i="2"/>
  <c r="J321" i="2"/>
  <c r="D207" i="4" l="1"/>
  <c r="A8" i="4"/>
  <c r="B8" i="4" s="1"/>
  <c r="C7" i="4"/>
  <c r="O493" i="2"/>
  <c r="R493" i="2" s="1"/>
  <c r="S521" i="2"/>
  <c r="AB521" i="2"/>
  <c r="Z497" i="2"/>
  <c r="AA496" i="2"/>
  <c r="Z498" i="2"/>
  <c r="AJ17" i="2"/>
  <c r="AJ8" i="2"/>
  <c r="AJ9" i="2"/>
  <c r="AJ10" i="2"/>
  <c r="AJ11" i="2"/>
  <c r="AJ12" i="2"/>
  <c r="AJ13" i="2"/>
  <c r="AJ14" i="2"/>
  <c r="AJ15" i="2"/>
  <c r="AJ16" i="2"/>
  <c r="AJ7" i="2"/>
  <c r="U496" i="2" l="1"/>
  <c r="V496" i="2" s="1"/>
  <c r="D208" i="4"/>
  <c r="A9" i="4"/>
  <c r="B9" i="4" s="1"/>
  <c r="C8" i="4"/>
  <c r="S571" i="2"/>
  <c r="B105" i="3"/>
  <c r="B107" i="3"/>
  <c r="B109" i="3"/>
  <c r="B111" i="3"/>
  <c r="B113" i="3"/>
  <c r="B115" i="3"/>
  <c r="B117" i="3"/>
  <c r="B119" i="3"/>
  <c r="B121" i="3"/>
  <c r="B123" i="3"/>
  <c r="B125" i="3"/>
  <c r="B127" i="3"/>
  <c r="B129" i="3"/>
  <c r="B131" i="3"/>
  <c r="B133" i="3"/>
  <c r="B135" i="3"/>
  <c r="B137" i="3"/>
  <c r="B139" i="3"/>
  <c r="B141" i="3"/>
  <c r="B143" i="3"/>
  <c r="B145" i="3"/>
  <c r="B147" i="3"/>
  <c r="B149" i="3"/>
  <c r="B151" i="3"/>
  <c r="B153" i="3"/>
  <c r="B104" i="3"/>
  <c r="B106" i="3"/>
  <c r="B108" i="3"/>
  <c r="B110" i="3"/>
  <c r="B112" i="3"/>
  <c r="B114" i="3"/>
  <c r="B116" i="3"/>
  <c r="B118" i="3"/>
  <c r="B120" i="3"/>
  <c r="B122" i="3"/>
  <c r="B124" i="3"/>
  <c r="B126" i="3"/>
  <c r="B128" i="3"/>
  <c r="B130" i="3"/>
  <c r="B132" i="3"/>
  <c r="B134" i="3"/>
  <c r="B136" i="3"/>
  <c r="B138" i="3"/>
  <c r="B140" i="3"/>
  <c r="B142" i="3"/>
  <c r="B144" i="3"/>
  <c r="B146" i="3"/>
  <c r="B148" i="3"/>
  <c r="B150" i="3"/>
  <c r="B152" i="3"/>
  <c r="B154" i="3"/>
  <c r="U498" i="2"/>
  <c r="V498" i="2" s="1"/>
  <c r="AA498" i="2"/>
  <c r="AA497" i="2"/>
  <c r="U497" i="2"/>
  <c r="V497" i="2" s="1"/>
  <c r="Z499" i="2"/>
  <c r="Z4" i="2"/>
  <c r="Z5" i="2" s="1"/>
  <c r="Z6" i="2" s="1"/>
  <c r="Z7" i="2" s="1"/>
  <c r="Z8" i="2" s="1"/>
  <c r="Z9" i="2" s="1"/>
  <c r="Z10" i="2" s="1"/>
  <c r="Z11" i="2" s="1"/>
  <c r="Z12" i="2" s="1"/>
  <c r="Z13" i="2" s="1"/>
  <c r="Z14" i="2" s="1"/>
  <c r="Z15" i="2" s="1"/>
  <c r="Z16" i="2" s="1"/>
  <c r="Z17" i="2" s="1"/>
  <c r="Z18" i="2" s="1"/>
  <c r="Z19" i="2" s="1"/>
  <c r="Z20" i="2" s="1"/>
  <c r="Z21" i="2" s="1"/>
  <c r="Z22" i="2" s="1"/>
  <c r="Z23" i="2" s="1"/>
  <c r="Z24" i="2" s="1"/>
  <c r="Z25" i="2" s="1"/>
  <c r="Z26" i="2" s="1"/>
  <c r="Z27" i="2" s="1"/>
  <c r="Z28" i="2" s="1"/>
  <c r="Z29" i="2" s="1"/>
  <c r="Z30" i="2" s="1"/>
  <c r="Z31" i="2" s="1"/>
  <c r="Z32" i="2" s="1"/>
  <c r="Z33" i="2" s="1"/>
  <c r="Z34" i="2" s="1"/>
  <c r="Z35" i="2" s="1"/>
  <c r="Z36" i="2" s="1"/>
  <c r="Z37" i="2" s="1"/>
  <c r="Z38" i="2" s="1"/>
  <c r="Z39" i="2" s="1"/>
  <c r="Z40" i="2" s="1"/>
  <c r="Z41" i="2" s="1"/>
  <c r="Z42" i="2" s="1"/>
  <c r="Z43" i="2" s="1"/>
  <c r="Z44" i="2" s="1"/>
  <c r="Z45" i="2" s="1"/>
  <c r="Z46" i="2" s="1"/>
  <c r="Z47" i="2" s="1"/>
  <c r="Z48" i="2" s="1"/>
  <c r="Z49" i="2" s="1"/>
  <c r="Z50" i="2" s="1"/>
  <c r="Z51" i="2" s="1"/>
  <c r="Z52" i="2" s="1"/>
  <c r="Z53" i="2" s="1"/>
  <c r="Z54" i="2" s="1"/>
  <c r="Z55" i="2" s="1"/>
  <c r="Z56" i="2" s="1"/>
  <c r="Z57" i="2" s="1"/>
  <c r="Z58" i="2" s="1"/>
  <c r="Z59" i="2" s="1"/>
  <c r="Z60" i="2" s="1"/>
  <c r="Z61" i="2" s="1"/>
  <c r="Z62" i="2" s="1"/>
  <c r="Z63" i="2" s="1"/>
  <c r="Z64" i="2" s="1"/>
  <c r="Z65" i="2" s="1"/>
  <c r="Z66" i="2" s="1"/>
  <c r="Z67" i="2" s="1"/>
  <c r="Z68" i="2" s="1"/>
  <c r="Z69" i="2" s="1"/>
  <c r="Z70" i="2" s="1"/>
  <c r="Z71" i="2" s="1"/>
  <c r="Z72" i="2" s="1"/>
  <c r="Z73" i="2" s="1"/>
  <c r="Z74" i="2" s="1"/>
  <c r="Z75" i="2" s="1"/>
  <c r="Z76" i="2" s="1"/>
  <c r="Z77" i="2" s="1"/>
  <c r="Z78" i="2" s="1"/>
  <c r="Z79" i="2" s="1"/>
  <c r="Z80" i="2" s="1"/>
  <c r="Z81" i="2" s="1"/>
  <c r="Z82" i="2" s="1"/>
  <c r="Z83" i="2" s="1"/>
  <c r="Z84" i="2" s="1"/>
  <c r="Z85" i="2" s="1"/>
  <c r="Z86" i="2" s="1"/>
  <c r="Z87" i="2" s="1"/>
  <c r="Z88" i="2" s="1"/>
  <c r="Z89" i="2" s="1"/>
  <c r="Z90" i="2" s="1"/>
  <c r="Z91" i="2" s="1"/>
  <c r="Z92" i="2" s="1"/>
  <c r="Z93" i="2" s="1"/>
  <c r="Z94" i="2" s="1"/>
  <c r="Z95" i="2" s="1"/>
  <c r="Z96" i="2" s="1"/>
  <c r="Z97" i="2" s="1"/>
  <c r="Z98" i="2" s="1"/>
  <c r="Z99" i="2" s="1"/>
  <c r="Z100" i="2" s="1"/>
  <c r="Z101" i="2" s="1"/>
  <c r="Z102" i="2" s="1"/>
  <c r="Z103" i="2" s="1"/>
  <c r="Z104" i="2" s="1"/>
  <c r="Z105" i="2" s="1"/>
  <c r="Z106" i="2" s="1"/>
  <c r="Z107" i="2" s="1"/>
  <c r="Z108" i="2" s="1"/>
  <c r="Z109" i="2" s="1"/>
  <c r="Z110" i="2" s="1"/>
  <c r="Z111" i="2" s="1"/>
  <c r="Z112" i="2" s="1"/>
  <c r="Z113" i="2" s="1"/>
  <c r="Z114" i="2" s="1"/>
  <c r="Z115" i="2" s="1"/>
  <c r="Z116" i="2" s="1"/>
  <c r="Z117" i="2" s="1"/>
  <c r="Z118" i="2" s="1"/>
  <c r="Z119" i="2" s="1"/>
  <c r="Z120" i="2" s="1"/>
  <c r="Z121" i="2" s="1"/>
  <c r="Z122" i="2" s="1"/>
  <c r="Z123" i="2" s="1"/>
  <c r="Z124" i="2" s="1"/>
  <c r="Z125" i="2" s="1"/>
  <c r="Z126" i="2" s="1"/>
  <c r="Z127" i="2" s="1"/>
  <c r="Z128" i="2" s="1"/>
  <c r="Z129" i="2" s="1"/>
  <c r="Z130" i="2" s="1"/>
  <c r="Z131" i="2" s="1"/>
  <c r="Z132" i="2" s="1"/>
  <c r="Z133" i="2" s="1"/>
  <c r="Z134" i="2" s="1"/>
  <c r="Z135" i="2" s="1"/>
  <c r="Z136" i="2" s="1"/>
  <c r="Z137" i="2" s="1"/>
  <c r="Z138" i="2" s="1"/>
  <c r="Z139" i="2" s="1"/>
  <c r="Z140" i="2" s="1"/>
  <c r="Z141" i="2" s="1"/>
  <c r="Z142" i="2" s="1"/>
  <c r="Z143" i="2" s="1"/>
  <c r="Z144" i="2" s="1"/>
  <c r="Z145" i="2" s="1"/>
  <c r="Z146" i="2" s="1"/>
  <c r="Z147" i="2" s="1"/>
  <c r="Z148" i="2" s="1"/>
  <c r="Z149" i="2" s="1"/>
  <c r="Z150" i="2" s="1"/>
  <c r="Z151" i="2" s="1"/>
  <c r="Z152" i="2" s="1"/>
  <c r="Z153" i="2" s="1"/>
  <c r="Z154" i="2" s="1"/>
  <c r="Z155" i="2" s="1"/>
  <c r="Z156" i="2" s="1"/>
  <c r="Z157" i="2" s="1"/>
  <c r="Z158" i="2" s="1"/>
  <c r="Z159" i="2" s="1"/>
  <c r="Z160" i="2" s="1"/>
  <c r="Z161" i="2" s="1"/>
  <c r="Z162" i="2" s="1"/>
  <c r="Z163" i="2" s="1"/>
  <c r="Z164" i="2" s="1"/>
  <c r="Z165" i="2" s="1"/>
  <c r="Z166" i="2" s="1"/>
  <c r="Z167" i="2" s="1"/>
  <c r="Z168" i="2" s="1"/>
  <c r="Z169" i="2" s="1"/>
  <c r="Z170" i="2" s="1"/>
  <c r="Z171" i="2" s="1"/>
  <c r="Z172" i="2" s="1"/>
  <c r="Z173" i="2" s="1"/>
  <c r="Z174" i="2" s="1"/>
  <c r="Z175" i="2" s="1"/>
  <c r="Z176" i="2" s="1"/>
  <c r="Z177" i="2" s="1"/>
  <c r="Z178" i="2" s="1"/>
  <c r="Z179" i="2" s="1"/>
  <c r="Z180" i="2" s="1"/>
  <c r="Z181" i="2" s="1"/>
  <c r="Z182" i="2" s="1"/>
  <c r="Z183" i="2" s="1"/>
  <c r="Z184" i="2" s="1"/>
  <c r="Z185" i="2" s="1"/>
  <c r="Z186" i="2" s="1"/>
  <c r="Z187" i="2" s="1"/>
  <c r="Z188" i="2" s="1"/>
  <c r="Z189" i="2" s="1"/>
  <c r="Z190" i="2" s="1"/>
  <c r="Z191" i="2" s="1"/>
  <c r="Z192" i="2" s="1"/>
  <c r="Z193" i="2" s="1"/>
  <c r="Z194" i="2" s="1"/>
  <c r="Z195" i="2" s="1"/>
  <c r="Z196" i="2" s="1"/>
  <c r="Z197" i="2" s="1"/>
  <c r="Z198" i="2" s="1"/>
  <c r="Z199" i="2" s="1"/>
  <c r="Z200" i="2" s="1"/>
  <c r="Z201" i="2" s="1"/>
  <c r="Z202" i="2" s="1"/>
  <c r="Z203" i="2" s="1"/>
  <c r="Z204" i="2" s="1"/>
  <c r="Z205" i="2" s="1"/>
  <c r="Z206" i="2" s="1"/>
  <c r="Z207" i="2" s="1"/>
  <c r="Z208" i="2" s="1"/>
  <c r="Z209" i="2" s="1"/>
  <c r="Z210" i="2" s="1"/>
  <c r="Z211" i="2" s="1"/>
  <c r="Z212" i="2" s="1"/>
  <c r="Z213" i="2" s="1"/>
  <c r="Z214" i="2" s="1"/>
  <c r="Z215" i="2" s="1"/>
  <c r="Z216" i="2" s="1"/>
  <c r="Z217" i="2" s="1"/>
  <c r="Z218" i="2" s="1"/>
  <c r="Z219" i="2" s="1"/>
  <c r="Z220" i="2" s="1"/>
  <c r="Z221" i="2" s="1"/>
  <c r="Z222" i="2" s="1"/>
  <c r="Z223" i="2" s="1"/>
  <c r="Z224" i="2" s="1"/>
  <c r="Z225" i="2" s="1"/>
  <c r="Z226" i="2" s="1"/>
  <c r="Z227" i="2" s="1"/>
  <c r="Z228" i="2" s="1"/>
  <c r="Z229" i="2" s="1"/>
  <c r="Z230" i="2" s="1"/>
  <c r="Z231" i="2" s="1"/>
  <c r="Z232" i="2" s="1"/>
  <c r="Z233" i="2" s="1"/>
  <c r="Z234" i="2" s="1"/>
  <c r="Z235" i="2" s="1"/>
  <c r="Z236" i="2" s="1"/>
  <c r="Z237" i="2" s="1"/>
  <c r="Z238" i="2" s="1"/>
  <c r="Z239" i="2" s="1"/>
  <c r="Z240" i="2" s="1"/>
  <c r="Z241" i="2" s="1"/>
  <c r="Z242" i="2" s="1"/>
  <c r="Z243" i="2" s="1"/>
  <c r="Z244" i="2" s="1"/>
  <c r="Z245" i="2" s="1"/>
  <c r="Z246" i="2" s="1"/>
  <c r="Z247" i="2" s="1"/>
  <c r="Z248" i="2" s="1"/>
  <c r="Z249" i="2" s="1"/>
  <c r="Z250" i="2" s="1"/>
  <c r="Z251" i="2" s="1"/>
  <c r="Z252" i="2" s="1"/>
  <c r="Z253" i="2" s="1"/>
  <c r="Z254" i="2" s="1"/>
  <c r="Z255" i="2" s="1"/>
  <c r="Z256" i="2" s="1"/>
  <c r="Z257" i="2" s="1"/>
  <c r="Z258" i="2" s="1"/>
  <c r="Z259" i="2" s="1"/>
  <c r="Z260" i="2" s="1"/>
  <c r="Z261" i="2" s="1"/>
  <c r="Z262" i="2" s="1"/>
  <c r="Z263" i="2" s="1"/>
  <c r="Z264" i="2" s="1"/>
  <c r="Z265" i="2" s="1"/>
  <c r="Z266" i="2" s="1"/>
  <c r="Z267" i="2" s="1"/>
  <c r="Z268" i="2" s="1"/>
  <c r="Z269" i="2" s="1"/>
  <c r="Z270" i="2" s="1"/>
  <c r="Z271" i="2" s="1"/>
  <c r="Z272" i="2" s="1"/>
  <c r="Z273" i="2" s="1"/>
  <c r="Z274" i="2" s="1"/>
  <c r="Z275" i="2" s="1"/>
  <c r="Z276" i="2" s="1"/>
  <c r="Z277" i="2" s="1"/>
  <c r="Z278" i="2" s="1"/>
  <c r="Z279" i="2" s="1"/>
  <c r="Z280" i="2" s="1"/>
  <c r="Z281" i="2" s="1"/>
  <c r="Z282" i="2" s="1"/>
  <c r="Z283" i="2" s="1"/>
  <c r="Z284" i="2" s="1"/>
  <c r="Z285" i="2" s="1"/>
  <c r="Z286" i="2" s="1"/>
  <c r="Z287" i="2" s="1"/>
  <c r="Z288" i="2" s="1"/>
  <c r="Z289" i="2" s="1"/>
  <c r="Z290" i="2" s="1"/>
  <c r="Z291" i="2" s="1"/>
  <c r="Z292" i="2" s="1"/>
  <c r="Z293" i="2" s="1"/>
  <c r="Z294" i="2" s="1"/>
  <c r="Z295" i="2" s="1"/>
  <c r="Z296" i="2" s="1"/>
  <c r="Z297" i="2" s="1"/>
  <c r="Z298" i="2" s="1"/>
  <c r="Z299" i="2" s="1"/>
  <c r="Z300" i="2" s="1"/>
  <c r="Z301" i="2" s="1"/>
  <c r="Z302" i="2" s="1"/>
  <c r="Z303" i="2" s="1"/>
  <c r="Z304" i="2" s="1"/>
  <c r="Z305" i="2" s="1"/>
  <c r="Z306" i="2" s="1"/>
  <c r="Z307" i="2" s="1"/>
  <c r="Z308" i="2" s="1"/>
  <c r="Z309" i="2" s="1"/>
  <c r="Z310" i="2" s="1"/>
  <c r="Z311" i="2" s="1"/>
  <c r="Z312" i="2" s="1"/>
  <c r="Z313" i="2" s="1"/>
  <c r="Z314" i="2" s="1"/>
  <c r="Z315" i="2" s="1"/>
  <c r="Z316" i="2" s="1"/>
  <c r="Z317" i="2" s="1"/>
  <c r="Z318" i="2" s="1"/>
  <c r="Z319" i="2" s="1"/>
  <c r="Z320" i="2" s="1"/>
  <c r="Z321" i="2" s="1"/>
  <c r="Y4" i="2"/>
  <c r="Y5" i="2" s="1"/>
  <c r="Y6" i="2" s="1"/>
  <c r="Y7" i="2" s="1"/>
  <c r="Y8" i="2" s="1"/>
  <c r="Y9" i="2" s="1"/>
  <c r="Y10" i="2" s="1"/>
  <c r="Y11" i="2" s="1"/>
  <c r="Y12" i="2" s="1"/>
  <c r="Y13" i="2" s="1"/>
  <c r="Y14" i="2" s="1"/>
  <c r="Y15" i="2" s="1"/>
  <c r="Y16" i="2" s="1"/>
  <c r="Y17" i="2" s="1"/>
  <c r="Y18" i="2" s="1"/>
  <c r="Y19" i="2" s="1"/>
  <c r="Y20" i="2" s="1"/>
  <c r="Y21" i="2" s="1"/>
  <c r="Y22" i="2" s="1"/>
  <c r="Y23" i="2" s="1"/>
  <c r="Y24" i="2" s="1"/>
  <c r="Y25" i="2" s="1"/>
  <c r="Y26" i="2" s="1"/>
  <c r="Y27" i="2" s="1"/>
  <c r="Y28" i="2" s="1"/>
  <c r="Y29" i="2" s="1"/>
  <c r="Y30" i="2" s="1"/>
  <c r="Y31" i="2" s="1"/>
  <c r="Y32" i="2" s="1"/>
  <c r="Y33" i="2" s="1"/>
  <c r="Y34" i="2" s="1"/>
  <c r="Y35" i="2" s="1"/>
  <c r="Y36" i="2" s="1"/>
  <c r="Y37" i="2" s="1"/>
  <c r="Y38" i="2" s="1"/>
  <c r="Y39" i="2" s="1"/>
  <c r="Y40" i="2" s="1"/>
  <c r="Y41" i="2" s="1"/>
  <c r="Y42" i="2" s="1"/>
  <c r="Y43" i="2" s="1"/>
  <c r="Y44" i="2" s="1"/>
  <c r="Y45" i="2" s="1"/>
  <c r="Y46" i="2" s="1"/>
  <c r="Y47" i="2" s="1"/>
  <c r="Y48" i="2" s="1"/>
  <c r="Y49" i="2" s="1"/>
  <c r="Y50" i="2" s="1"/>
  <c r="Y51" i="2" s="1"/>
  <c r="Y52" i="2" s="1"/>
  <c r="Y53" i="2" s="1"/>
  <c r="Y54" i="2" s="1"/>
  <c r="Y55" i="2" s="1"/>
  <c r="Y56" i="2" s="1"/>
  <c r="Y57" i="2" s="1"/>
  <c r="Y58" i="2" s="1"/>
  <c r="Y59" i="2" s="1"/>
  <c r="Y60" i="2" s="1"/>
  <c r="Y61" i="2" s="1"/>
  <c r="Y62" i="2" s="1"/>
  <c r="Y63" i="2" s="1"/>
  <c r="Y64" i="2" s="1"/>
  <c r="Y65" i="2" s="1"/>
  <c r="Y66" i="2" s="1"/>
  <c r="Y67" i="2" s="1"/>
  <c r="Y68" i="2" s="1"/>
  <c r="Y69" i="2" s="1"/>
  <c r="Y70" i="2" s="1"/>
  <c r="Y71" i="2" s="1"/>
  <c r="Y72" i="2" s="1"/>
  <c r="Y73" i="2" s="1"/>
  <c r="Y74" i="2" s="1"/>
  <c r="Y75" i="2" s="1"/>
  <c r="Y76" i="2" s="1"/>
  <c r="Y77" i="2" s="1"/>
  <c r="Y78" i="2" s="1"/>
  <c r="Y79" i="2" s="1"/>
  <c r="Y80" i="2" s="1"/>
  <c r="Y81" i="2" s="1"/>
  <c r="Y82" i="2" s="1"/>
  <c r="Y83" i="2" s="1"/>
  <c r="Y84" i="2" s="1"/>
  <c r="Y85" i="2" s="1"/>
  <c r="Y86" i="2" s="1"/>
  <c r="Y87" i="2" s="1"/>
  <c r="Y88" i="2" s="1"/>
  <c r="Y89" i="2" s="1"/>
  <c r="Y90" i="2" s="1"/>
  <c r="Y91" i="2" s="1"/>
  <c r="Y92" i="2" s="1"/>
  <c r="Y93" i="2" s="1"/>
  <c r="Y94" i="2" s="1"/>
  <c r="Y95" i="2" s="1"/>
  <c r="Y96" i="2" s="1"/>
  <c r="Y97" i="2" s="1"/>
  <c r="Y98" i="2" s="1"/>
  <c r="Y99" i="2" s="1"/>
  <c r="Y100" i="2" s="1"/>
  <c r="Y101" i="2" s="1"/>
  <c r="Y102" i="2" s="1"/>
  <c r="Y103" i="2" s="1"/>
  <c r="Y104" i="2" s="1"/>
  <c r="Y105" i="2" s="1"/>
  <c r="Y106" i="2" s="1"/>
  <c r="Y107" i="2" s="1"/>
  <c r="Y108" i="2" s="1"/>
  <c r="Y109" i="2" s="1"/>
  <c r="Y110" i="2" s="1"/>
  <c r="Y111" i="2" s="1"/>
  <c r="Y112" i="2" s="1"/>
  <c r="Y113" i="2" s="1"/>
  <c r="Y114" i="2" s="1"/>
  <c r="Y115" i="2" s="1"/>
  <c r="Y116" i="2" s="1"/>
  <c r="Y117" i="2" s="1"/>
  <c r="Y118" i="2" s="1"/>
  <c r="Y119" i="2" s="1"/>
  <c r="Y120" i="2" s="1"/>
  <c r="Y121" i="2" s="1"/>
  <c r="Y122" i="2" s="1"/>
  <c r="Y123" i="2" s="1"/>
  <c r="Y124" i="2" s="1"/>
  <c r="Y125" i="2" s="1"/>
  <c r="Y126" i="2" s="1"/>
  <c r="Y127" i="2" s="1"/>
  <c r="Y128" i="2" s="1"/>
  <c r="Y129" i="2" s="1"/>
  <c r="Y130" i="2" s="1"/>
  <c r="Y131" i="2" s="1"/>
  <c r="Y132" i="2" s="1"/>
  <c r="Y133" i="2" s="1"/>
  <c r="Y134" i="2" s="1"/>
  <c r="Y135" i="2" s="1"/>
  <c r="Y136" i="2" s="1"/>
  <c r="Y137" i="2" s="1"/>
  <c r="Y138" i="2" s="1"/>
  <c r="Y139" i="2" s="1"/>
  <c r="Y140" i="2" s="1"/>
  <c r="Y141" i="2" s="1"/>
  <c r="Y142" i="2" s="1"/>
  <c r="Y143" i="2" s="1"/>
  <c r="Y144" i="2" s="1"/>
  <c r="Y145" i="2" s="1"/>
  <c r="Y146" i="2" s="1"/>
  <c r="Y147" i="2" s="1"/>
  <c r="Y148" i="2" s="1"/>
  <c r="Y149" i="2" s="1"/>
  <c r="Y150" i="2" s="1"/>
  <c r="Y151" i="2" s="1"/>
  <c r="Y152" i="2" s="1"/>
  <c r="Y153" i="2" s="1"/>
  <c r="Y154" i="2" s="1"/>
  <c r="Y155" i="2" s="1"/>
  <c r="Y156" i="2" s="1"/>
  <c r="Y157" i="2" s="1"/>
  <c r="Y158" i="2" s="1"/>
  <c r="Y159" i="2" s="1"/>
  <c r="Y160" i="2" s="1"/>
  <c r="Y161" i="2" s="1"/>
  <c r="Y162" i="2" s="1"/>
  <c r="Y163" i="2" s="1"/>
  <c r="Y164" i="2" s="1"/>
  <c r="Y165" i="2" s="1"/>
  <c r="Y166" i="2" s="1"/>
  <c r="Y167" i="2" s="1"/>
  <c r="Y168" i="2" s="1"/>
  <c r="Y169" i="2" s="1"/>
  <c r="Y170" i="2" s="1"/>
  <c r="Y171" i="2" s="1"/>
  <c r="Y172" i="2" s="1"/>
  <c r="Y173" i="2" s="1"/>
  <c r="Y174" i="2" s="1"/>
  <c r="Y175" i="2" s="1"/>
  <c r="Y176" i="2" s="1"/>
  <c r="Y177" i="2" s="1"/>
  <c r="Y178" i="2" s="1"/>
  <c r="Y179" i="2" s="1"/>
  <c r="Y180" i="2" s="1"/>
  <c r="Y181" i="2" s="1"/>
  <c r="Y182" i="2" s="1"/>
  <c r="Y183" i="2" s="1"/>
  <c r="Y184" i="2" s="1"/>
  <c r="Y185" i="2" s="1"/>
  <c r="Y186" i="2" s="1"/>
  <c r="Y187" i="2" s="1"/>
  <c r="Y188" i="2" s="1"/>
  <c r="Y189" i="2" s="1"/>
  <c r="Y190" i="2" s="1"/>
  <c r="Y191" i="2" s="1"/>
  <c r="Y192" i="2" s="1"/>
  <c r="Y193" i="2" s="1"/>
  <c r="Y194" i="2" s="1"/>
  <c r="Y195" i="2" s="1"/>
  <c r="Y196" i="2" s="1"/>
  <c r="Y197" i="2" s="1"/>
  <c r="Y198" i="2" s="1"/>
  <c r="Y199" i="2" s="1"/>
  <c r="Y200" i="2" s="1"/>
  <c r="Y201" i="2" s="1"/>
  <c r="Y202" i="2" s="1"/>
  <c r="Y203" i="2" s="1"/>
  <c r="Y204" i="2" s="1"/>
  <c r="Y205" i="2" s="1"/>
  <c r="Y206" i="2" s="1"/>
  <c r="Y207" i="2" s="1"/>
  <c r="Y208" i="2" s="1"/>
  <c r="Y209" i="2" s="1"/>
  <c r="Y210" i="2" s="1"/>
  <c r="Y211" i="2" s="1"/>
  <c r="Y212" i="2" s="1"/>
  <c r="Y213" i="2" s="1"/>
  <c r="Y214" i="2" s="1"/>
  <c r="Y215" i="2" s="1"/>
  <c r="Y216" i="2" s="1"/>
  <c r="Y217" i="2" s="1"/>
  <c r="Y218" i="2" s="1"/>
  <c r="Y219" i="2" s="1"/>
  <c r="Y220" i="2" s="1"/>
  <c r="Y221" i="2" s="1"/>
  <c r="Y222" i="2" s="1"/>
  <c r="Y223" i="2" s="1"/>
  <c r="Y224" i="2" s="1"/>
  <c r="Y225" i="2" s="1"/>
  <c r="Y226" i="2" s="1"/>
  <c r="Y227" i="2" s="1"/>
  <c r="Y228" i="2" s="1"/>
  <c r="Y229" i="2" s="1"/>
  <c r="Y230" i="2" s="1"/>
  <c r="Y231" i="2" s="1"/>
  <c r="Y232" i="2" s="1"/>
  <c r="Y233" i="2" s="1"/>
  <c r="Y234" i="2" s="1"/>
  <c r="Y235" i="2" s="1"/>
  <c r="Y236" i="2" s="1"/>
  <c r="Y237" i="2" s="1"/>
  <c r="Y238" i="2" s="1"/>
  <c r="Y239" i="2" s="1"/>
  <c r="Y240" i="2" s="1"/>
  <c r="Y241" i="2" s="1"/>
  <c r="Y242" i="2" s="1"/>
  <c r="Y243" i="2" s="1"/>
  <c r="Y244" i="2" s="1"/>
  <c r="Y245" i="2" s="1"/>
  <c r="Y246" i="2" s="1"/>
  <c r="Y247" i="2" s="1"/>
  <c r="Y248" i="2" s="1"/>
  <c r="Y249" i="2" s="1"/>
  <c r="Y250" i="2" s="1"/>
  <c r="Y251" i="2" s="1"/>
  <c r="Y252" i="2" s="1"/>
  <c r="Y253" i="2" s="1"/>
  <c r="Y254" i="2" s="1"/>
  <c r="Y255" i="2" s="1"/>
  <c r="Y256" i="2" s="1"/>
  <c r="Y257" i="2" s="1"/>
  <c r="Y258" i="2" s="1"/>
  <c r="Y259" i="2" s="1"/>
  <c r="Y260" i="2" s="1"/>
  <c r="Y261" i="2" s="1"/>
  <c r="Y262" i="2" s="1"/>
  <c r="Y263" i="2" s="1"/>
  <c r="Y264" i="2" s="1"/>
  <c r="Y265" i="2" s="1"/>
  <c r="Y266" i="2" s="1"/>
  <c r="Y267" i="2" s="1"/>
  <c r="Y268" i="2" s="1"/>
  <c r="Y269" i="2" s="1"/>
  <c r="Y270" i="2" s="1"/>
  <c r="Y271" i="2" s="1"/>
  <c r="Y272" i="2" s="1"/>
  <c r="Y273" i="2" s="1"/>
  <c r="Y274" i="2" s="1"/>
  <c r="Y275" i="2" s="1"/>
  <c r="Y276" i="2" s="1"/>
  <c r="Y277" i="2" s="1"/>
  <c r="Y278" i="2" s="1"/>
  <c r="Y279" i="2" s="1"/>
  <c r="Y280" i="2" s="1"/>
  <c r="Y281" i="2" s="1"/>
  <c r="Y282" i="2" s="1"/>
  <c r="Y283" i="2" s="1"/>
  <c r="Y284" i="2" s="1"/>
  <c r="Y285" i="2" s="1"/>
  <c r="Y286" i="2" s="1"/>
  <c r="Y287" i="2" s="1"/>
  <c r="Y288" i="2" s="1"/>
  <c r="Y289" i="2" s="1"/>
  <c r="Y290" i="2" s="1"/>
  <c r="Y291" i="2" s="1"/>
  <c r="Y292" i="2" s="1"/>
  <c r="Y293" i="2" s="1"/>
  <c r="Y294" i="2" s="1"/>
  <c r="Y295" i="2" s="1"/>
  <c r="Y296" i="2" s="1"/>
  <c r="Y297" i="2" s="1"/>
  <c r="Y298" i="2" s="1"/>
  <c r="Y299" i="2" s="1"/>
  <c r="Y300" i="2" s="1"/>
  <c r="Y301" i="2" s="1"/>
  <c r="Y302" i="2" s="1"/>
  <c r="Y303" i="2" s="1"/>
  <c r="Y304" i="2" s="1"/>
  <c r="Y305" i="2" s="1"/>
  <c r="Y306" i="2" s="1"/>
  <c r="Y307" i="2" s="1"/>
  <c r="Y308" i="2" s="1"/>
  <c r="Y309" i="2" s="1"/>
  <c r="Y310" i="2" s="1"/>
  <c r="Y311" i="2" s="1"/>
  <c r="Y312" i="2" s="1"/>
  <c r="Y313" i="2" s="1"/>
  <c r="Y314" i="2" s="1"/>
  <c r="Y315" i="2" s="1"/>
  <c r="Y316" i="2" s="1"/>
  <c r="Y317" i="2" s="1"/>
  <c r="Y318" i="2" s="1"/>
  <c r="Y319" i="2" s="1"/>
  <c r="Y320" i="2" s="1"/>
  <c r="Y321" i="2" s="1"/>
  <c r="D3" i="2"/>
  <c r="C4" i="2"/>
  <c r="D4" i="2"/>
  <c r="D6" i="2"/>
  <c r="D7" i="2"/>
  <c r="C8" i="2"/>
  <c r="D8" i="2"/>
  <c r="D10" i="2"/>
  <c r="D11" i="2"/>
  <c r="C12" i="2"/>
  <c r="D12" i="2"/>
  <c r="D14" i="2"/>
  <c r="D15" i="2"/>
  <c r="C16" i="2"/>
  <c r="D16" i="2"/>
  <c r="C18" i="2"/>
  <c r="D18" i="2"/>
  <c r="D20" i="2"/>
  <c r="D21" i="2"/>
  <c r="C22" i="2"/>
  <c r="D22" i="2"/>
  <c r="D24" i="2"/>
  <c r="D25" i="2"/>
  <c r="C26" i="2"/>
  <c r="D26" i="2"/>
  <c r="D28" i="2"/>
  <c r="D29" i="2"/>
  <c r="C30" i="2"/>
  <c r="D30" i="2"/>
  <c r="D32" i="2"/>
  <c r="D33" i="2"/>
  <c r="C34" i="2"/>
  <c r="D34" i="2"/>
  <c r="D36" i="2"/>
  <c r="D37" i="2"/>
  <c r="C38" i="2"/>
  <c r="D38" i="2"/>
  <c r="D40" i="2"/>
  <c r="D41" i="2"/>
  <c r="C42" i="2"/>
  <c r="D42" i="2"/>
  <c r="D44" i="2"/>
  <c r="D45" i="2"/>
  <c r="C46" i="2"/>
  <c r="D46" i="2"/>
  <c r="D48" i="2"/>
  <c r="D49" i="2"/>
  <c r="C50" i="2"/>
  <c r="D50" i="2"/>
  <c r="D52" i="2"/>
  <c r="D53" i="2"/>
  <c r="C54" i="2"/>
  <c r="D54" i="2"/>
  <c r="D56" i="2"/>
  <c r="D57" i="2"/>
  <c r="C58" i="2"/>
  <c r="D58" i="2"/>
  <c r="D60" i="2"/>
  <c r="D61" i="2"/>
  <c r="C62" i="2"/>
  <c r="D62" i="2"/>
  <c r="D64" i="2"/>
  <c r="D65" i="2"/>
  <c r="C66" i="2"/>
  <c r="D66" i="2"/>
  <c r="D68" i="2"/>
  <c r="D69" i="2"/>
  <c r="C70" i="2"/>
  <c r="D70" i="2"/>
  <c r="D72" i="2"/>
  <c r="D73" i="2"/>
  <c r="C74" i="2"/>
  <c r="D74" i="2"/>
  <c r="D76" i="2"/>
  <c r="D77" i="2"/>
  <c r="C78" i="2"/>
  <c r="D78" i="2"/>
  <c r="D80" i="2"/>
  <c r="D81" i="2"/>
  <c r="C82" i="2"/>
  <c r="D82" i="2"/>
  <c r="D84" i="2"/>
  <c r="D85" i="2"/>
  <c r="C86" i="2"/>
  <c r="D86" i="2"/>
  <c r="D88" i="2"/>
  <c r="D89" i="2"/>
  <c r="C90" i="2"/>
  <c r="D90" i="2"/>
  <c r="D92" i="2"/>
  <c r="D93" i="2"/>
  <c r="C94" i="2"/>
  <c r="D94" i="2"/>
  <c r="D96" i="2"/>
  <c r="D97" i="2"/>
  <c r="C98" i="2"/>
  <c r="D98" i="2"/>
  <c r="D100" i="2"/>
  <c r="D101" i="2"/>
  <c r="C102" i="2"/>
  <c r="D102" i="2"/>
  <c r="D104" i="2"/>
  <c r="D105" i="2"/>
  <c r="C106" i="2"/>
  <c r="D106" i="2"/>
  <c r="D108" i="2"/>
  <c r="D109" i="2"/>
  <c r="C110" i="2"/>
  <c r="D110" i="2"/>
  <c r="C112" i="2"/>
  <c r="D112" i="2"/>
  <c r="D114" i="2"/>
  <c r="D297" i="2"/>
  <c r="D321" i="2"/>
  <c r="C1" i="2"/>
  <c r="F1" i="2"/>
  <c r="E1" i="2"/>
  <c r="D1" i="2"/>
  <c r="I489" i="2"/>
  <c r="J489" i="2"/>
  <c r="J488" i="2"/>
  <c r="J4" i="4"/>
  <c r="W328" i="2"/>
  <c r="I488" i="2"/>
  <c r="J487" i="2" s="1"/>
  <c r="J2" i="2"/>
  <c r="J322" i="2"/>
  <c r="J323" i="2"/>
  <c r="J324" i="2"/>
  <c r="J325" i="2"/>
  <c r="J326" i="2"/>
  <c r="I322" i="2"/>
  <c r="I323" i="2"/>
  <c r="I324" i="2"/>
  <c r="I325" i="2"/>
  <c r="I326" i="2"/>
  <c r="I2" i="2"/>
  <c r="S31" i="1"/>
  <c r="H325" i="2"/>
  <c r="B2" i="2"/>
  <c r="J6" i="4" l="1"/>
  <c r="G397" i="4"/>
  <c r="G398" i="4"/>
  <c r="G382" i="4"/>
  <c r="G358" i="4"/>
  <c r="G326" i="4"/>
  <c r="G389" i="4"/>
  <c r="F2" i="4"/>
  <c r="G364" i="4"/>
  <c r="G388" i="4"/>
  <c r="G370" i="4"/>
  <c r="G338" i="4"/>
  <c r="G332" i="4"/>
  <c r="G367" i="4"/>
  <c r="G351" i="4"/>
  <c r="G335" i="4"/>
  <c r="G319" i="4"/>
  <c r="G303" i="4"/>
  <c r="G287" i="4"/>
  <c r="G271" i="4"/>
  <c r="G255" i="4"/>
  <c r="G239" i="4"/>
  <c r="G223" i="4"/>
  <c r="G312" i="4"/>
  <c r="G296" i="4"/>
  <c r="G280" i="4"/>
  <c r="G264" i="4"/>
  <c r="G248" i="4"/>
  <c r="G232" i="4"/>
  <c r="G216" i="4"/>
  <c r="G206" i="4"/>
  <c r="G399" i="4"/>
  <c r="G372" i="4"/>
  <c r="G336" i="4"/>
  <c r="G369" i="4"/>
  <c r="G353" i="4"/>
  <c r="G337" i="4"/>
  <c r="G321" i="4"/>
  <c r="G305" i="4"/>
  <c r="G289" i="4"/>
  <c r="G387" i="4"/>
  <c r="G394" i="4"/>
  <c r="G378" i="4"/>
  <c r="G350" i="4"/>
  <c r="G318" i="4"/>
  <c r="G381" i="4"/>
  <c r="G401" i="4"/>
  <c r="G400" i="4"/>
  <c r="G384" i="4"/>
  <c r="G362" i="4"/>
  <c r="G356" i="4"/>
  <c r="G324" i="4"/>
  <c r="G363" i="4"/>
  <c r="G347" i="4"/>
  <c r="G331" i="4"/>
  <c r="G315" i="4"/>
  <c r="G299" i="4"/>
  <c r="G283" i="4"/>
  <c r="G267" i="4"/>
  <c r="G251" i="4"/>
  <c r="G235" i="4"/>
  <c r="G219" i="4"/>
  <c r="G308" i="4"/>
  <c r="G292" i="4"/>
  <c r="G276" i="4"/>
  <c r="G260" i="4"/>
  <c r="G244" i="4"/>
  <c r="G228" i="4"/>
  <c r="G209" i="4"/>
  <c r="G330" i="4"/>
  <c r="G391" i="4"/>
  <c r="G360" i="4"/>
  <c r="G328" i="4"/>
  <c r="G365" i="4"/>
  <c r="G349" i="4"/>
  <c r="G333" i="4"/>
  <c r="G317" i="4"/>
  <c r="G301" i="4"/>
  <c r="G285" i="4"/>
  <c r="G269" i="4"/>
  <c r="G253" i="4"/>
  <c r="G237" i="4"/>
  <c r="G281" i="4"/>
  <c r="G221" i="4"/>
  <c r="B405" i="4"/>
  <c r="F4" i="4"/>
  <c r="G377" i="4"/>
  <c r="G390" i="4"/>
  <c r="G374" i="4"/>
  <c r="G342" i="4"/>
  <c r="G403" i="4"/>
  <c r="G375" i="4"/>
  <c r="G393" i="4"/>
  <c r="G396" i="4"/>
  <c r="G380" i="4"/>
  <c r="G354" i="4"/>
  <c r="G348" i="4"/>
  <c r="G316" i="4"/>
  <c r="G359" i="4"/>
  <c r="G343" i="4"/>
  <c r="G327" i="4"/>
  <c r="G311" i="4"/>
  <c r="G295" i="4"/>
  <c r="G279" i="4"/>
  <c r="G263" i="4"/>
  <c r="G247" i="4"/>
  <c r="G231" i="4"/>
  <c r="G215" i="4"/>
  <c r="G304" i="4"/>
  <c r="G288" i="4"/>
  <c r="G272" i="4"/>
  <c r="G256" i="4"/>
  <c r="G240" i="4"/>
  <c r="G224" i="4"/>
  <c r="G214" i="4"/>
  <c r="G322" i="4"/>
  <c r="G385" i="4"/>
  <c r="G352" i="4"/>
  <c r="G320" i="4"/>
  <c r="G361" i="4"/>
  <c r="G345" i="4"/>
  <c r="G329" i="4"/>
  <c r="G313" i="4"/>
  <c r="G297" i="4"/>
  <c r="F3" i="4"/>
  <c r="G402" i="4"/>
  <c r="G386" i="4"/>
  <c r="G366" i="4"/>
  <c r="G334" i="4"/>
  <c r="G395" i="4"/>
  <c r="G368" i="4"/>
  <c r="G383" i="4"/>
  <c r="G392" i="4"/>
  <c r="G376" i="4"/>
  <c r="G346" i="4"/>
  <c r="G340" i="4"/>
  <c r="G371" i="4"/>
  <c r="G355" i="4"/>
  <c r="G339" i="4"/>
  <c r="G323" i="4"/>
  <c r="G307" i="4"/>
  <c r="G291" i="4"/>
  <c r="G275" i="4"/>
  <c r="G259" i="4"/>
  <c r="G243" i="4"/>
  <c r="G227" i="4"/>
  <c r="G207" i="4"/>
  <c r="G300" i="4"/>
  <c r="G284" i="4"/>
  <c r="G268" i="4"/>
  <c r="G252" i="4"/>
  <c r="G236" i="4"/>
  <c r="G220" i="4"/>
  <c r="G210" i="4"/>
  <c r="G314" i="4"/>
  <c r="G379" i="4"/>
  <c r="G344" i="4"/>
  <c r="G373" i="4"/>
  <c r="G357" i="4"/>
  <c r="G341" i="4"/>
  <c r="G309" i="4"/>
  <c r="G277" i="4"/>
  <c r="G245" i="4"/>
  <c r="G249" i="4"/>
  <c r="G286" i="4"/>
  <c r="G254" i="4"/>
  <c r="G213" i="4"/>
  <c r="G273" i="4"/>
  <c r="G241" i="4"/>
  <c r="G217" i="4"/>
  <c r="G306" i="4"/>
  <c r="G290" i="4"/>
  <c r="G274" i="4"/>
  <c r="G258" i="4"/>
  <c r="G242" i="4"/>
  <c r="G226" i="4"/>
  <c r="G205" i="4"/>
  <c r="G265" i="4"/>
  <c r="G211" i="4"/>
  <c r="G294" i="4"/>
  <c r="G262" i="4"/>
  <c r="G238" i="4"/>
  <c r="G212" i="4"/>
  <c r="F7" i="4"/>
  <c r="G325" i="4"/>
  <c r="G293" i="4"/>
  <c r="G261" i="4"/>
  <c r="G229" i="4"/>
  <c r="G310" i="4"/>
  <c r="G270" i="4"/>
  <c r="G230" i="4"/>
  <c r="G204" i="4"/>
  <c r="G257" i="4"/>
  <c r="G225" i="4"/>
  <c r="G203" i="4"/>
  <c r="G298" i="4"/>
  <c r="G282" i="4"/>
  <c r="G266" i="4"/>
  <c r="G250" i="4"/>
  <c r="G234" i="4"/>
  <c r="G218" i="4"/>
  <c r="G208" i="4"/>
  <c r="G233" i="4"/>
  <c r="G302" i="4"/>
  <c r="G278" i="4"/>
  <c r="G246" i="4"/>
  <c r="G222" i="4"/>
  <c r="F5" i="4"/>
  <c r="F6" i="4"/>
  <c r="F8" i="4"/>
  <c r="D209" i="4"/>
  <c r="A10" i="4"/>
  <c r="B10" i="4" s="1"/>
  <c r="C9" i="4"/>
  <c r="F9" i="4" s="1"/>
  <c r="B155" i="3"/>
  <c r="B156" i="3"/>
  <c r="C317" i="2"/>
  <c r="F317" i="2"/>
  <c r="E317" i="2"/>
  <c r="C313" i="2"/>
  <c r="F313" i="2"/>
  <c r="E313" i="2"/>
  <c r="D309" i="2"/>
  <c r="F309" i="2"/>
  <c r="E309" i="2"/>
  <c r="C305" i="2"/>
  <c r="F305" i="2"/>
  <c r="E305" i="2"/>
  <c r="C294" i="2"/>
  <c r="F294" i="2"/>
  <c r="E294" i="2"/>
  <c r="C290" i="2"/>
  <c r="F290" i="2"/>
  <c r="E290" i="2"/>
  <c r="C286" i="2"/>
  <c r="F286" i="2"/>
  <c r="E286" i="2"/>
  <c r="C282" i="2"/>
  <c r="F282" i="2"/>
  <c r="E282" i="2"/>
  <c r="C278" i="2"/>
  <c r="F278" i="2"/>
  <c r="E278" i="2"/>
  <c r="C274" i="2"/>
  <c r="F274" i="2"/>
  <c r="E274" i="2"/>
  <c r="C270" i="2"/>
  <c r="F270" i="2"/>
  <c r="E270" i="2"/>
  <c r="F264" i="2"/>
  <c r="E264" i="2"/>
  <c r="F260" i="2"/>
  <c r="E260" i="2"/>
  <c r="F256" i="2"/>
  <c r="E256" i="2"/>
  <c r="F252" i="2"/>
  <c r="E252" i="2"/>
  <c r="F248" i="2"/>
  <c r="E248" i="2"/>
  <c r="F244" i="2"/>
  <c r="E244" i="2"/>
  <c r="F240" i="2"/>
  <c r="E240" i="2"/>
  <c r="F236" i="2"/>
  <c r="E236" i="2"/>
  <c r="F232" i="2"/>
  <c r="E232" i="2"/>
  <c r="F228" i="2"/>
  <c r="E228" i="2"/>
  <c r="F224" i="2"/>
  <c r="E224" i="2"/>
  <c r="F220" i="2"/>
  <c r="E220" i="2"/>
  <c r="F216" i="2"/>
  <c r="E216" i="2"/>
  <c r="F212" i="2"/>
  <c r="E212" i="2"/>
  <c r="F208" i="2"/>
  <c r="E208" i="2"/>
  <c r="C204" i="2"/>
  <c r="F204" i="2"/>
  <c r="E204" i="2"/>
  <c r="C200" i="2"/>
  <c r="F200" i="2"/>
  <c r="E200" i="2"/>
  <c r="C196" i="2"/>
  <c r="F196" i="2"/>
  <c r="E196" i="2"/>
  <c r="C192" i="2"/>
  <c r="F192" i="2"/>
  <c r="E192" i="2"/>
  <c r="C188" i="2"/>
  <c r="F188" i="2"/>
  <c r="E188" i="2"/>
  <c r="C184" i="2"/>
  <c r="F184" i="2"/>
  <c r="E184" i="2"/>
  <c r="C180" i="2"/>
  <c r="F180" i="2"/>
  <c r="E180" i="2"/>
  <c r="C176" i="2"/>
  <c r="F176" i="2"/>
  <c r="E176" i="2"/>
  <c r="C172" i="2"/>
  <c r="F172" i="2"/>
  <c r="E172" i="2"/>
  <c r="C168" i="2"/>
  <c r="F168" i="2"/>
  <c r="E168" i="2"/>
  <c r="C164" i="2"/>
  <c r="F164" i="2"/>
  <c r="E164" i="2"/>
  <c r="C160" i="2"/>
  <c r="E160" i="2"/>
  <c r="F160" i="2"/>
  <c r="C156" i="2"/>
  <c r="E156" i="2"/>
  <c r="F156" i="2"/>
  <c r="C152" i="2"/>
  <c r="E152" i="2"/>
  <c r="F152" i="2"/>
  <c r="C148" i="2"/>
  <c r="E148" i="2"/>
  <c r="F148" i="2"/>
  <c r="C144" i="2"/>
  <c r="E144" i="2"/>
  <c r="F144" i="2"/>
  <c r="C140" i="2"/>
  <c r="E140" i="2"/>
  <c r="F140" i="2"/>
  <c r="C136" i="2"/>
  <c r="E136" i="2"/>
  <c r="F136" i="2"/>
  <c r="C132" i="2"/>
  <c r="E132" i="2"/>
  <c r="F132" i="2"/>
  <c r="C128" i="2"/>
  <c r="E128" i="2"/>
  <c r="F128" i="2"/>
  <c r="C124" i="2"/>
  <c r="E124" i="2"/>
  <c r="F124" i="2"/>
  <c r="C118" i="2"/>
  <c r="E118" i="2"/>
  <c r="F118" i="2"/>
  <c r="C55" i="2"/>
  <c r="E55" i="2"/>
  <c r="F55" i="2"/>
  <c r="C51" i="2"/>
  <c r="E51" i="2"/>
  <c r="F51" i="2"/>
  <c r="C47" i="2"/>
  <c r="E47" i="2"/>
  <c r="F47" i="2"/>
  <c r="C43" i="2"/>
  <c r="E43" i="2"/>
  <c r="F43" i="2"/>
  <c r="C39" i="2"/>
  <c r="E39" i="2"/>
  <c r="F39" i="2"/>
  <c r="C35" i="2"/>
  <c r="E35" i="2"/>
  <c r="F35" i="2"/>
  <c r="C31" i="2"/>
  <c r="E31" i="2"/>
  <c r="F31" i="2"/>
  <c r="C27" i="2"/>
  <c r="E27" i="2"/>
  <c r="F27" i="2"/>
  <c r="C23" i="2"/>
  <c r="E23" i="2"/>
  <c r="F23" i="2"/>
  <c r="C19" i="2"/>
  <c r="E19" i="2"/>
  <c r="F19" i="2"/>
  <c r="E17" i="2"/>
  <c r="F17" i="2"/>
  <c r="E13" i="2"/>
  <c r="F13" i="2"/>
  <c r="E9" i="2"/>
  <c r="F9" i="2"/>
  <c r="E5" i="2"/>
  <c r="F5" i="2"/>
  <c r="C2" i="2"/>
  <c r="E2" i="2"/>
  <c r="F2" i="2"/>
  <c r="D319" i="2"/>
  <c r="F319" i="2"/>
  <c r="E319" i="2"/>
  <c r="C315" i="2"/>
  <c r="F315" i="2"/>
  <c r="E315" i="2"/>
  <c r="D311" i="2"/>
  <c r="F311" i="2"/>
  <c r="E311" i="2"/>
  <c r="C307" i="2"/>
  <c r="F307" i="2"/>
  <c r="E307" i="2"/>
  <c r="C303" i="2"/>
  <c r="F303" i="2"/>
  <c r="E303" i="2"/>
  <c r="C301" i="2"/>
  <c r="F301" i="2"/>
  <c r="E301" i="2"/>
  <c r="C299" i="2"/>
  <c r="F299" i="2"/>
  <c r="E299" i="2"/>
  <c r="C296" i="2"/>
  <c r="F296" i="2"/>
  <c r="E296" i="2"/>
  <c r="F292" i="2"/>
  <c r="E292" i="2"/>
  <c r="F288" i="2"/>
  <c r="E288" i="2"/>
  <c r="F284" i="2"/>
  <c r="E284" i="2"/>
  <c r="F280" i="2"/>
  <c r="E280" i="2"/>
  <c r="F276" i="2"/>
  <c r="E276" i="2"/>
  <c r="F272" i="2"/>
  <c r="E272" i="2"/>
  <c r="F268" i="2"/>
  <c r="E268" i="2"/>
  <c r="C266" i="2"/>
  <c r="F266" i="2"/>
  <c r="E266" i="2"/>
  <c r="C262" i="2"/>
  <c r="F262" i="2"/>
  <c r="E262" i="2"/>
  <c r="C258" i="2"/>
  <c r="F258" i="2"/>
  <c r="E258" i="2"/>
  <c r="C254" i="2"/>
  <c r="F254" i="2"/>
  <c r="E254" i="2"/>
  <c r="C250" i="2"/>
  <c r="F250" i="2"/>
  <c r="E250" i="2"/>
  <c r="C246" i="2"/>
  <c r="F246" i="2"/>
  <c r="E246" i="2"/>
  <c r="C242" i="2"/>
  <c r="F242" i="2"/>
  <c r="E242" i="2"/>
  <c r="C238" i="2"/>
  <c r="F238" i="2"/>
  <c r="E238" i="2"/>
  <c r="C234" i="2"/>
  <c r="F234" i="2"/>
  <c r="E234" i="2"/>
  <c r="C230" i="2"/>
  <c r="F230" i="2"/>
  <c r="E230" i="2"/>
  <c r="C226" i="2"/>
  <c r="F226" i="2"/>
  <c r="E226" i="2"/>
  <c r="C222" i="2"/>
  <c r="F222" i="2"/>
  <c r="E222" i="2"/>
  <c r="C218" i="2"/>
  <c r="F218" i="2"/>
  <c r="E218" i="2"/>
  <c r="C214" i="2"/>
  <c r="F214" i="2"/>
  <c r="E214" i="2"/>
  <c r="C210" i="2"/>
  <c r="F210" i="2"/>
  <c r="E210" i="2"/>
  <c r="C206" i="2"/>
  <c r="F206" i="2"/>
  <c r="E206" i="2"/>
  <c r="C202" i="2"/>
  <c r="F202" i="2"/>
  <c r="E202" i="2"/>
  <c r="C198" i="2"/>
  <c r="F198" i="2"/>
  <c r="E198" i="2"/>
  <c r="C194" i="2"/>
  <c r="F194" i="2"/>
  <c r="E194" i="2"/>
  <c r="C190" i="2"/>
  <c r="F190" i="2"/>
  <c r="E190" i="2"/>
  <c r="C186" i="2"/>
  <c r="F186" i="2"/>
  <c r="E186" i="2"/>
  <c r="C182" i="2"/>
  <c r="F182" i="2"/>
  <c r="E182" i="2"/>
  <c r="C178" i="2"/>
  <c r="F178" i="2"/>
  <c r="E178" i="2"/>
  <c r="C174" i="2"/>
  <c r="F174" i="2"/>
  <c r="E174" i="2"/>
  <c r="C170" i="2"/>
  <c r="F170" i="2"/>
  <c r="E170" i="2"/>
  <c r="C166" i="2"/>
  <c r="F166" i="2"/>
  <c r="E166" i="2"/>
  <c r="C162" i="2"/>
  <c r="E162" i="2"/>
  <c r="F162" i="2"/>
  <c r="C158" i="2"/>
  <c r="E158" i="2"/>
  <c r="F158" i="2"/>
  <c r="C154" i="2"/>
  <c r="E154" i="2"/>
  <c r="F154" i="2"/>
  <c r="C150" i="2"/>
  <c r="E150" i="2"/>
  <c r="F150" i="2"/>
  <c r="C146" i="2"/>
  <c r="E146" i="2"/>
  <c r="F146" i="2"/>
  <c r="C142" i="2"/>
  <c r="E142" i="2"/>
  <c r="F142" i="2"/>
  <c r="C138" i="2"/>
  <c r="E138" i="2"/>
  <c r="F138" i="2"/>
  <c r="C134" i="2"/>
  <c r="E134" i="2"/>
  <c r="F134" i="2"/>
  <c r="C130" i="2"/>
  <c r="E130" i="2"/>
  <c r="F130" i="2"/>
  <c r="C126" i="2"/>
  <c r="E126" i="2"/>
  <c r="F126" i="2"/>
  <c r="C122" i="2"/>
  <c r="E122" i="2"/>
  <c r="F122" i="2"/>
  <c r="C120" i="2"/>
  <c r="E120" i="2"/>
  <c r="F120" i="2"/>
  <c r="C116" i="2"/>
  <c r="E116" i="2"/>
  <c r="F116" i="2"/>
  <c r="C113" i="2"/>
  <c r="E113" i="2"/>
  <c r="F113" i="2"/>
  <c r="C111" i="2"/>
  <c r="E111" i="2"/>
  <c r="F111" i="2"/>
  <c r="C107" i="2"/>
  <c r="E107" i="2"/>
  <c r="F107" i="2"/>
  <c r="C103" i="2"/>
  <c r="E103" i="2"/>
  <c r="F103" i="2"/>
  <c r="C99" i="2"/>
  <c r="E99" i="2"/>
  <c r="F99" i="2"/>
  <c r="C95" i="2"/>
  <c r="E95" i="2"/>
  <c r="F95" i="2"/>
  <c r="C91" i="2"/>
  <c r="E91" i="2"/>
  <c r="F91" i="2"/>
  <c r="C87" i="2"/>
  <c r="E87" i="2"/>
  <c r="F87" i="2"/>
  <c r="C83" i="2"/>
  <c r="E83" i="2"/>
  <c r="F83" i="2"/>
  <c r="C79" i="2"/>
  <c r="E79" i="2"/>
  <c r="F79" i="2"/>
  <c r="C75" i="2"/>
  <c r="E75" i="2"/>
  <c r="F75" i="2"/>
  <c r="C71" i="2"/>
  <c r="E71" i="2"/>
  <c r="F71" i="2"/>
  <c r="C67" i="2"/>
  <c r="E67" i="2"/>
  <c r="F67" i="2"/>
  <c r="C63" i="2"/>
  <c r="E63" i="2"/>
  <c r="F63" i="2"/>
  <c r="C59" i="2"/>
  <c r="E59" i="2"/>
  <c r="F59" i="2"/>
  <c r="C320" i="2"/>
  <c r="F320" i="2"/>
  <c r="E320" i="2"/>
  <c r="C318" i="2"/>
  <c r="F318" i="2"/>
  <c r="E318" i="2"/>
  <c r="C316" i="2"/>
  <c r="F316" i="2"/>
  <c r="E316" i="2"/>
  <c r="D314" i="2"/>
  <c r="F314" i="2"/>
  <c r="E314" i="2"/>
  <c r="C312" i="2"/>
  <c r="F312" i="2"/>
  <c r="E312" i="2"/>
  <c r="D310" i="2"/>
  <c r="F310" i="2"/>
  <c r="E310" i="2"/>
  <c r="D308" i="2"/>
  <c r="F308" i="2"/>
  <c r="E308" i="2"/>
  <c r="C306" i="2"/>
  <c r="F306" i="2"/>
  <c r="E306" i="2"/>
  <c r="C304" i="2"/>
  <c r="F304" i="2"/>
  <c r="E304" i="2"/>
  <c r="C302" i="2"/>
  <c r="F302" i="2"/>
  <c r="E302" i="2"/>
  <c r="C300" i="2"/>
  <c r="F300" i="2"/>
  <c r="E300" i="2"/>
  <c r="C298" i="2"/>
  <c r="F298" i="2"/>
  <c r="E298" i="2"/>
  <c r="C297" i="2"/>
  <c r="F297" i="2"/>
  <c r="E297" i="2"/>
  <c r="C295" i="2"/>
  <c r="F295" i="2"/>
  <c r="E295" i="2"/>
  <c r="C293" i="2"/>
  <c r="F293" i="2"/>
  <c r="E293" i="2"/>
  <c r="C291" i="2"/>
  <c r="F291" i="2"/>
  <c r="E291" i="2"/>
  <c r="C289" i="2"/>
  <c r="F289" i="2"/>
  <c r="E289" i="2"/>
  <c r="C287" i="2"/>
  <c r="F287" i="2"/>
  <c r="E287" i="2"/>
  <c r="C285" i="2"/>
  <c r="F285" i="2"/>
  <c r="E285" i="2"/>
  <c r="C283" i="2"/>
  <c r="F283" i="2"/>
  <c r="E283" i="2"/>
  <c r="C281" i="2"/>
  <c r="F281" i="2"/>
  <c r="E281" i="2"/>
  <c r="C279" i="2"/>
  <c r="F279" i="2"/>
  <c r="E279" i="2"/>
  <c r="C277" i="2"/>
  <c r="F277" i="2"/>
  <c r="E277" i="2"/>
  <c r="C275" i="2"/>
  <c r="F275" i="2"/>
  <c r="E275" i="2"/>
  <c r="C273" i="2"/>
  <c r="F273" i="2"/>
  <c r="E273" i="2"/>
  <c r="C271" i="2"/>
  <c r="F271" i="2"/>
  <c r="E271" i="2"/>
  <c r="C269" i="2"/>
  <c r="F269" i="2"/>
  <c r="E269" i="2"/>
  <c r="C267" i="2"/>
  <c r="F267" i="2"/>
  <c r="E267" i="2"/>
  <c r="C265" i="2"/>
  <c r="F265" i="2"/>
  <c r="E265" i="2"/>
  <c r="C263" i="2"/>
  <c r="F263" i="2"/>
  <c r="E263" i="2"/>
  <c r="C261" i="2"/>
  <c r="F261" i="2"/>
  <c r="E261" i="2"/>
  <c r="C259" i="2"/>
  <c r="F259" i="2"/>
  <c r="E259" i="2"/>
  <c r="C257" i="2"/>
  <c r="F257" i="2"/>
  <c r="E257" i="2"/>
  <c r="C255" i="2"/>
  <c r="F255" i="2"/>
  <c r="E255" i="2"/>
  <c r="C253" i="2"/>
  <c r="F253" i="2"/>
  <c r="E253" i="2"/>
  <c r="C251" i="2"/>
  <c r="F251" i="2"/>
  <c r="E251" i="2"/>
  <c r="C249" i="2"/>
  <c r="F249" i="2"/>
  <c r="E249" i="2"/>
  <c r="C247" i="2"/>
  <c r="F247" i="2"/>
  <c r="E247" i="2"/>
  <c r="C245" i="2"/>
  <c r="F245" i="2"/>
  <c r="E245" i="2"/>
  <c r="C243" i="2"/>
  <c r="F243" i="2"/>
  <c r="E243" i="2"/>
  <c r="C241" i="2"/>
  <c r="F241" i="2"/>
  <c r="E241" i="2"/>
  <c r="C239" i="2"/>
  <c r="F239" i="2"/>
  <c r="E239" i="2"/>
  <c r="C237" i="2"/>
  <c r="F237" i="2"/>
  <c r="E237" i="2"/>
  <c r="C235" i="2"/>
  <c r="F235" i="2"/>
  <c r="E235" i="2"/>
  <c r="C233" i="2"/>
  <c r="F233" i="2"/>
  <c r="E233" i="2"/>
  <c r="C231" i="2"/>
  <c r="F231" i="2"/>
  <c r="E231" i="2"/>
  <c r="C229" i="2"/>
  <c r="F229" i="2"/>
  <c r="E229" i="2"/>
  <c r="C227" i="2"/>
  <c r="F227" i="2"/>
  <c r="E227" i="2"/>
  <c r="C225" i="2"/>
  <c r="F225" i="2"/>
  <c r="E225" i="2"/>
  <c r="C223" i="2"/>
  <c r="F223" i="2"/>
  <c r="E223" i="2"/>
  <c r="C221" i="2"/>
  <c r="F221" i="2"/>
  <c r="E221" i="2"/>
  <c r="C219" i="2"/>
  <c r="F219" i="2"/>
  <c r="E219" i="2"/>
  <c r="C217" i="2"/>
  <c r="F217" i="2"/>
  <c r="E217" i="2"/>
  <c r="C215" i="2"/>
  <c r="F215" i="2"/>
  <c r="E215" i="2"/>
  <c r="C213" i="2"/>
  <c r="F213" i="2"/>
  <c r="E213" i="2"/>
  <c r="C211" i="2"/>
  <c r="F211" i="2"/>
  <c r="E211" i="2"/>
  <c r="C209" i="2"/>
  <c r="F209" i="2"/>
  <c r="E209" i="2"/>
  <c r="D207" i="2"/>
  <c r="F207" i="2"/>
  <c r="E207" i="2"/>
  <c r="C205" i="2"/>
  <c r="F205" i="2"/>
  <c r="E205" i="2"/>
  <c r="C203" i="2"/>
  <c r="F203" i="2"/>
  <c r="E203" i="2"/>
  <c r="C201" i="2"/>
  <c r="F201" i="2"/>
  <c r="E201" i="2"/>
  <c r="D199" i="2"/>
  <c r="F199" i="2"/>
  <c r="E199" i="2"/>
  <c r="C197" i="2"/>
  <c r="F197" i="2"/>
  <c r="E197" i="2"/>
  <c r="D195" i="2"/>
  <c r="F195" i="2"/>
  <c r="E195" i="2"/>
  <c r="C193" i="2"/>
  <c r="F193" i="2"/>
  <c r="E193" i="2"/>
  <c r="C191" i="2"/>
  <c r="F191" i="2"/>
  <c r="E191" i="2"/>
  <c r="C189" i="2"/>
  <c r="F189" i="2"/>
  <c r="E189" i="2"/>
  <c r="C187" i="2"/>
  <c r="F187" i="2"/>
  <c r="E187" i="2"/>
  <c r="C185" i="2"/>
  <c r="F185" i="2"/>
  <c r="E185" i="2"/>
  <c r="C183" i="2"/>
  <c r="F183" i="2"/>
  <c r="E183" i="2"/>
  <c r="C181" i="2"/>
  <c r="F181" i="2"/>
  <c r="E181" i="2"/>
  <c r="C179" i="2"/>
  <c r="F179" i="2"/>
  <c r="E179" i="2"/>
  <c r="C177" i="2"/>
  <c r="F177" i="2"/>
  <c r="E177" i="2"/>
  <c r="C175" i="2"/>
  <c r="F175" i="2"/>
  <c r="E175" i="2"/>
  <c r="C173" i="2"/>
  <c r="F173" i="2"/>
  <c r="E173" i="2"/>
  <c r="C171" i="2"/>
  <c r="F171" i="2"/>
  <c r="E171" i="2"/>
  <c r="C169" i="2"/>
  <c r="F169" i="2"/>
  <c r="E169" i="2"/>
  <c r="C167" i="2"/>
  <c r="F167" i="2"/>
  <c r="E167" i="2"/>
  <c r="C165" i="2"/>
  <c r="F165" i="2"/>
  <c r="E165" i="2"/>
  <c r="C163" i="2"/>
  <c r="E163" i="2"/>
  <c r="F163" i="2"/>
  <c r="C161" i="2"/>
  <c r="E161" i="2"/>
  <c r="F161" i="2"/>
  <c r="C159" i="2"/>
  <c r="E159" i="2"/>
  <c r="F159" i="2"/>
  <c r="C157" i="2"/>
  <c r="E157" i="2"/>
  <c r="F157" i="2"/>
  <c r="C155" i="2"/>
  <c r="E155" i="2"/>
  <c r="F155" i="2"/>
  <c r="C153" i="2"/>
  <c r="E153" i="2"/>
  <c r="F153" i="2"/>
  <c r="C151" i="2"/>
  <c r="E151" i="2"/>
  <c r="F151" i="2"/>
  <c r="C149" i="2"/>
  <c r="E149" i="2"/>
  <c r="F149" i="2"/>
  <c r="C147" i="2"/>
  <c r="E147" i="2"/>
  <c r="F147" i="2"/>
  <c r="C145" i="2"/>
  <c r="E145" i="2"/>
  <c r="F145" i="2"/>
  <c r="C143" i="2"/>
  <c r="E143" i="2"/>
  <c r="F143" i="2"/>
  <c r="C141" i="2"/>
  <c r="E141" i="2"/>
  <c r="F141" i="2"/>
  <c r="C139" i="2"/>
  <c r="E139" i="2"/>
  <c r="F139" i="2"/>
  <c r="C137" i="2"/>
  <c r="E137" i="2"/>
  <c r="F137" i="2"/>
  <c r="C135" i="2"/>
  <c r="E135" i="2"/>
  <c r="F135" i="2"/>
  <c r="C133" i="2"/>
  <c r="E133" i="2"/>
  <c r="F133" i="2"/>
  <c r="C131" i="2"/>
  <c r="E131" i="2"/>
  <c r="F131" i="2"/>
  <c r="C129" i="2"/>
  <c r="E129" i="2"/>
  <c r="F129" i="2"/>
  <c r="C127" i="2"/>
  <c r="E127" i="2"/>
  <c r="F127" i="2"/>
  <c r="C125" i="2"/>
  <c r="E125" i="2"/>
  <c r="F125" i="2"/>
  <c r="C123" i="2"/>
  <c r="E123" i="2"/>
  <c r="F123" i="2"/>
  <c r="C121" i="2"/>
  <c r="E121" i="2"/>
  <c r="F121" i="2"/>
  <c r="C119" i="2"/>
  <c r="E119" i="2"/>
  <c r="F119" i="2"/>
  <c r="C117" i="2"/>
  <c r="E117" i="2"/>
  <c r="F117" i="2"/>
  <c r="C115" i="2"/>
  <c r="E115" i="2"/>
  <c r="F115" i="2"/>
  <c r="C114" i="2"/>
  <c r="E114" i="2"/>
  <c r="F114" i="2"/>
  <c r="E112" i="2"/>
  <c r="F112" i="2"/>
  <c r="E110" i="2"/>
  <c r="F110" i="2"/>
  <c r="C109" i="2"/>
  <c r="E109" i="2"/>
  <c r="F109" i="2"/>
  <c r="C108" i="2"/>
  <c r="E108" i="2"/>
  <c r="F108" i="2"/>
  <c r="E106" i="2"/>
  <c r="F106" i="2"/>
  <c r="C105" i="2"/>
  <c r="E105" i="2"/>
  <c r="F105" i="2"/>
  <c r="C104" i="2"/>
  <c r="E104" i="2"/>
  <c r="F104" i="2"/>
  <c r="E102" i="2"/>
  <c r="F102" i="2"/>
  <c r="C101" i="2"/>
  <c r="E101" i="2"/>
  <c r="F101" i="2"/>
  <c r="C100" i="2"/>
  <c r="E100" i="2"/>
  <c r="F100" i="2"/>
  <c r="E98" i="2"/>
  <c r="F98" i="2"/>
  <c r="C97" i="2"/>
  <c r="E97" i="2"/>
  <c r="F97" i="2"/>
  <c r="C96" i="2"/>
  <c r="E96" i="2"/>
  <c r="F96" i="2"/>
  <c r="E94" i="2"/>
  <c r="F94" i="2"/>
  <c r="C93" i="2"/>
  <c r="E93" i="2"/>
  <c r="F93" i="2"/>
  <c r="C92" i="2"/>
  <c r="E92" i="2"/>
  <c r="F92" i="2"/>
  <c r="E90" i="2"/>
  <c r="F90" i="2"/>
  <c r="C89" i="2"/>
  <c r="E89" i="2"/>
  <c r="F89" i="2"/>
  <c r="C88" i="2"/>
  <c r="E88" i="2"/>
  <c r="F88" i="2"/>
  <c r="E86" i="2"/>
  <c r="F86" i="2"/>
  <c r="C85" i="2"/>
  <c r="E85" i="2"/>
  <c r="F85" i="2"/>
  <c r="C84" i="2"/>
  <c r="E84" i="2"/>
  <c r="F84" i="2"/>
  <c r="E82" i="2"/>
  <c r="F82" i="2"/>
  <c r="C81" i="2"/>
  <c r="E81" i="2"/>
  <c r="F81" i="2"/>
  <c r="C80" i="2"/>
  <c r="E80" i="2"/>
  <c r="F80" i="2"/>
  <c r="E78" i="2"/>
  <c r="F78" i="2"/>
  <c r="C77" i="2"/>
  <c r="E77" i="2"/>
  <c r="F77" i="2"/>
  <c r="C76" i="2"/>
  <c r="E76" i="2"/>
  <c r="F76" i="2"/>
  <c r="E74" i="2"/>
  <c r="F74" i="2"/>
  <c r="C73" i="2"/>
  <c r="E73" i="2"/>
  <c r="F73" i="2"/>
  <c r="C72" i="2"/>
  <c r="E72" i="2"/>
  <c r="F72" i="2"/>
  <c r="E70" i="2"/>
  <c r="F70" i="2"/>
  <c r="C69" i="2"/>
  <c r="E69" i="2"/>
  <c r="F69" i="2"/>
  <c r="C68" i="2"/>
  <c r="E68" i="2"/>
  <c r="F68" i="2"/>
  <c r="E66" i="2"/>
  <c r="F66" i="2"/>
  <c r="C65" i="2"/>
  <c r="E65" i="2"/>
  <c r="F65" i="2"/>
  <c r="C64" i="2"/>
  <c r="E64" i="2"/>
  <c r="F64" i="2"/>
  <c r="E62" i="2"/>
  <c r="F62" i="2"/>
  <c r="C61" i="2"/>
  <c r="E61" i="2"/>
  <c r="F61" i="2"/>
  <c r="C60" i="2"/>
  <c r="E60" i="2"/>
  <c r="F60" i="2"/>
  <c r="E58" i="2"/>
  <c r="F58" i="2"/>
  <c r="C57" i="2"/>
  <c r="E57" i="2"/>
  <c r="F57" i="2"/>
  <c r="C56" i="2"/>
  <c r="E56" i="2"/>
  <c r="F56" i="2"/>
  <c r="E54" i="2"/>
  <c r="F54" i="2"/>
  <c r="C53" i="2"/>
  <c r="E53" i="2"/>
  <c r="F53" i="2"/>
  <c r="C52" i="2"/>
  <c r="E52" i="2"/>
  <c r="F52" i="2"/>
  <c r="E50" i="2"/>
  <c r="F50" i="2"/>
  <c r="C49" i="2"/>
  <c r="E49" i="2"/>
  <c r="F49" i="2"/>
  <c r="C48" i="2"/>
  <c r="E48" i="2"/>
  <c r="F48" i="2"/>
  <c r="E46" i="2"/>
  <c r="F46" i="2"/>
  <c r="C45" i="2"/>
  <c r="E45" i="2"/>
  <c r="F45" i="2"/>
  <c r="C44" i="2"/>
  <c r="E44" i="2"/>
  <c r="F44" i="2"/>
  <c r="E42" i="2"/>
  <c r="F42" i="2"/>
  <c r="C41" i="2"/>
  <c r="E41" i="2"/>
  <c r="F41" i="2"/>
  <c r="C40" i="2"/>
  <c r="E40" i="2"/>
  <c r="F40" i="2"/>
  <c r="E38" i="2"/>
  <c r="F38" i="2"/>
  <c r="C37" i="2"/>
  <c r="E37" i="2"/>
  <c r="F37" i="2"/>
  <c r="C36" i="2"/>
  <c r="E36" i="2"/>
  <c r="F36" i="2"/>
  <c r="E34" i="2"/>
  <c r="F34" i="2"/>
  <c r="C33" i="2"/>
  <c r="E33" i="2"/>
  <c r="F33" i="2"/>
  <c r="C32" i="2"/>
  <c r="E32" i="2"/>
  <c r="F32" i="2"/>
  <c r="E30" i="2"/>
  <c r="F30" i="2"/>
  <c r="C29" i="2"/>
  <c r="E29" i="2"/>
  <c r="F29" i="2"/>
  <c r="C28" i="2"/>
  <c r="E28" i="2"/>
  <c r="F28" i="2"/>
  <c r="E26" i="2"/>
  <c r="F26" i="2"/>
  <c r="C25" i="2"/>
  <c r="E25" i="2"/>
  <c r="F25" i="2"/>
  <c r="C24" i="2"/>
  <c r="E24" i="2"/>
  <c r="F24" i="2"/>
  <c r="E22" i="2"/>
  <c r="F22" i="2"/>
  <c r="C21" i="2"/>
  <c r="E21" i="2"/>
  <c r="F21" i="2"/>
  <c r="C20" i="2"/>
  <c r="E20" i="2"/>
  <c r="F20" i="2"/>
  <c r="E18" i="2"/>
  <c r="F18" i="2"/>
  <c r="E16" i="2"/>
  <c r="F16" i="2"/>
  <c r="C15" i="2"/>
  <c r="E15" i="2"/>
  <c r="F15" i="2"/>
  <c r="C14" i="2"/>
  <c r="E14" i="2"/>
  <c r="F14" i="2"/>
  <c r="E12" i="2"/>
  <c r="F12" i="2"/>
  <c r="C11" i="2"/>
  <c r="E11" i="2"/>
  <c r="F11" i="2"/>
  <c r="C10" i="2"/>
  <c r="E10" i="2"/>
  <c r="F10" i="2"/>
  <c r="E8" i="2"/>
  <c r="F8" i="2"/>
  <c r="C7" i="2"/>
  <c r="E7" i="2"/>
  <c r="F7" i="2"/>
  <c r="C6" i="2"/>
  <c r="E6" i="2"/>
  <c r="F6" i="2"/>
  <c r="E4" i="2"/>
  <c r="F4" i="2"/>
  <c r="C3" i="2"/>
  <c r="E3" i="2"/>
  <c r="F3" i="2"/>
  <c r="AA499" i="2"/>
  <c r="U499" i="2"/>
  <c r="V499" i="2" s="1"/>
  <c r="Z500" i="2"/>
  <c r="D235" i="2"/>
  <c r="D144" i="2"/>
  <c r="D315" i="2"/>
  <c r="D267" i="2"/>
  <c r="D187" i="2"/>
  <c r="D160" i="2"/>
  <c r="D134" i="2"/>
  <c r="D305" i="2"/>
  <c r="D283" i="2"/>
  <c r="D251" i="2"/>
  <c r="D219" i="2"/>
  <c r="D152" i="2"/>
  <c r="D142" i="2"/>
  <c r="D126" i="2"/>
  <c r="D313" i="2"/>
  <c r="D301" i="2"/>
  <c r="D291" i="2"/>
  <c r="D275" i="2"/>
  <c r="D259" i="2"/>
  <c r="D243" i="2"/>
  <c r="D227" i="2"/>
  <c r="D211" i="2"/>
  <c r="D179" i="2"/>
  <c r="D166" i="2"/>
  <c r="D158" i="2"/>
  <c r="D146" i="2"/>
  <c r="D141" i="2"/>
  <c r="D140" i="2"/>
  <c r="D128" i="2"/>
  <c r="D120" i="2"/>
  <c r="D317" i="2"/>
  <c r="D312" i="2"/>
  <c r="D307" i="2"/>
  <c r="D304" i="2"/>
  <c r="D303" i="2"/>
  <c r="D300" i="2"/>
  <c r="D299" i="2"/>
  <c r="D296" i="2"/>
  <c r="D295" i="2"/>
  <c r="D290" i="2"/>
  <c r="D287" i="2"/>
  <c r="D282" i="2"/>
  <c r="D279" i="2"/>
  <c r="D274" i="2"/>
  <c r="D271" i="2"/>
  <c r="D266" i="2"/>
  <c r="D263" i="2"/>
  <c r="D258" i="2"/>
  <c r="D255" i="2"/>
  <c r="D250" i="2"/>
  <c r="D247" i="2"/>
  <c r="D242" i="2"/>
  <c r="D239" i="2"/>
  <c r="D234" i="2"/>
  <c r="D231" i="2"/>
  <c r="D226" i="2"/>
  <c r="D223" i="2"/>
  <c r="D218" i="2"/>
  <c r="D215" i="2"/>
  <c r="D210" i="2"/>
  <c r="D191" i="2"/>
  <c r="D183" i="2"/>
  <c r="D175" i="2"/>
  <c r="D168" i="2"/>
  <c r="D162" i="2"/>
  <c r="D157" i="2"/>
  <c r="D156" i="2"/>
  <c r="D150" i="2"/>
  <c r="D136" i="2"/>
  <c r="D130" i="2"/>
  <c r="D125" i="2"/>
  <c r="D124" i="2"/>
  <c r="D118" i="2"/>
  <c r="D203" i="2"/>
  <c r="D286" i="2"/>
  <c r="D278" i="2"/>
  <c r="D270" i="2"/>
  <c r="D262" i="2"/>
  <c r="D254" i="2"/>
  <c r="D246" i="2"/>
  <c r="D238" i="2"/>
  <c r="D230" i="2"/>
  <c r="D222" i="2"/>
  <c r="D214" i="2"/>
  <c r="C207" i="2"/>
  <c r="D206" i="2"/>
  <c r="D205" i="2"/>
  <c r="D202" i="2"/>
  <c r="D201" i="2"/>
  <c r="C199" i="2"/>
  <c r="D198" i="2"/>
  <c r="D197" i="2"/>
  <c r="C195" i="2"/>
  <c r="D194" i="2"/>
  <c r="D193" i="2"/>
  <c r="D190" i="2"/>
  <c r="D189" i="2"/>
  <c r="D186" i="2"/>
  <c r="D185" i="2"/>
  <c r="D182" i="2"/>
  <c r="D181" i="2"/>
  <c r="D178" i="2"/>
  <c r="D177" i="2"/>
  <c r="D174" i="2"/>
  <c r="D173" i="2"/>
  <c r="D170" i="2"/>
  <c r="D165" i="2"/>
  <c r="D164" i="2"/>
  <c r="D154" i="2"/>
  <c r="D149" i="2"/>
  <c r="D148" i="2"/>
  <c r="D138" i="2"/>
  <c r="D133" i="2"/>
  <c r="D132" i="2"/>
  <c r="D122" i="2"/>
  <c r="D117" i="2"/>
  <c r="D116" i="2"/>
  <c r="C321" i="2"/>
  <c r="C319" i="2"/>
  <c r="D316" i="2"/>
  <c r="C311" i="2"/>
  <c r="C309" i="2"/>
  <c r="D306" i="2"/>
  <c r="D302" i="2"/>
  <c r="D298" i="2"/>
  <c r="D294" i="2"/>
  <c r="D293" i="2"/>
  <c r="C292" i="2"/>
  <c r="D292" i="2"/>
  <c r="D289" i="2"/>
  <c r="C288" i="2"/>
  <c r="D288" i="2"/>
  <c r="D285" i="2"/>
  <c r="C284" i="2"/>
  <c r="D284" i="2"/>
  <c r="D281" i="2"/>
  <c r="C280" i="2"/>
  <c r="D280" i="2"/>
  <c r="D277" i="2"/>
  <c r="C276" i="2"/>
  <c r="D276" i="2"/>
  <c r="D273" i="2"/>
  <c r="C272" i="2"/>
  <c r="D272" i="2"/>
  <c r="D269" i="2"/>
  <c r="C268" i="2"/>
  <c r="D268" i="2"/>
  <c r="D265" i="2"/>
  <c r="C264" i="2"/>
  <c r="D264" i="2"/>
  <c r="D261" i="2"/>
  <c r="C260" i="2"/>
  <c r="D260" i="2"/>
  <c r="D257" i="2"/>
  <c r="C256" i="2"/>
  <c r="D256" i="2"/>
  <c r="D253" i="2"/>
  <c r="C252" i="2"/>
  <c r="D252" i="2"/>
  <c r="D249" i="2"/>
  <c r="C248" i="2"/>
  <c r="D248" i="2"/>
  <c r="D245" i="2"/>
  <c r="C244" i="2"/>
  <c r="D244" i="2"/>
  <c r="D241" i="2"/>
  <c r="C240" i="2"/>
  <c r="D240" i="2"/>
  <c r="D237" i="2"/>
  <c r="C236" i="2"/>
  <c r="D236" i="2"/>
  <c r="D233" i="2"/>
  <c r="C232" i="2"/>
  <c r="D232" i="2"/>
  <c r="D229" i="2"/>
  <c r="C228" i="2"/>
  <c r="D228" i="2"/>
  <c r="D225" i="2"/>
  <c r="C224" i="2"/>
  <c r="D224" i="2"/>
  <c r="D221" i="2"/>
  <c r="C220" i="2"/>
  <c r="D220" i="2"/>
  <c r="D217" i="2"/>
  <c r="C216" i="2"/>
  <c r="D216" i="2"/>
  <c r="D213" i="2"/>
  <c r="C212" i="2"/>
  <c r="D212" i="2"/>
  <c r="D209" i="2"/>
  <c r="C208" i="2"/>
  <c r="D208" i="2"/>
  <c r="D204" i="2"/>
  <c r="D200" i="2"/>
  <c r="D196" i="2"/>
  <c r="D192" i="2"/>
  <c r="D188" i="2"/>
  <c r="D184" i="2"/>
  <c r="D180" i="2"/>
  <c r="D176" i="2"/>
  <c r="D172" i="2"/>
  <c r="D169" i="2"/>
  <c r="D161" i="2"/>
  <c r="D153" i="2"/>
  <c r="D145" i="2"/>
  <c r="D137" i="2"/>
  <c r="D129" i="2"/>
  <c r="D121" i="2"/>
  <c r="D113" i="2"/>
  <c r="D107" i="2"/>
  <c r="D103" i="2"/>
  <c r="D99" i="2"/>
  <c r="D95" i="2"/>
  <c r="D91" i="2"/>
  <c r="D87" i="2"/>
  <c r="D83" i="2"/>
  <c r="D79" i="2"/>
  <c r="D75" i="2"/>
  <c r="D71" i="2"/>
  <c r="D67" i="2"/>
  <c r="D63" i="2"/>
  <c r="D59" i="2"/>
  <c r="D55" i="2"/>
  <c r="D51" i="2"/>
  <c r="D47" i="2"/>
  <c r="D43" i="2"/>
  <c r="D39" i="2"/>
  <c r="D35" i="2"/>
  <c r="D31" i="2"/>
  <c r="D27" i="2"/>
  <c r="D23" i="2"/>
  <c r="D19" i="2"/>
  <c r="C17" i="2"/>
  <c r="D17" i="2"/>
  <c r="C13" i="2"/>
  <c r="D13" i="2"/>
  <c r="C9" i="2"/>
  <c r="D9" i="2"/>
  <c r="C5" i="2"/>
  <c r="D5" i="2"/>
  <c r="D320" i="2"/>
  <c r="D318" i="2"/>
  <c r="C314" i="2"/>
  <c r="C310" i="2"/>
  <c r="C308" i="2"/>
  <c r="D171" i="2"/>
  <c r="D167" i="2"/>
  <c r="D163" i="2"/>
  <c r="D159" i="2"/>
  <c r="D155" i="2"/>
  <c r="D151" i="2"/>
  <c r="D147" i="2"/>
  <c r="D143" i="2"/>
  <c r="D139" i="2"/>
  <c r="D135" i="2"/>
  <c r="D131" i="2"/>
  <c r="D127" i="2"/>
  <c r="D123" i="2"/>
  <c r="D119" i="2"/>
  <c r="D115" i="2"/>
  <c r="D111" i="2"/>
  <c r="D2" i="2"/>
  <c r="A324" i="2"/>
  <c r="A325" i="2" s="1"/>
  <c r="A326" i="2" s="1"/>
  <c r="B157" i="3" l="1"/>
  <c r="D210" i="4"/>
  <c r="A11" i="4"/>
  <c r="B11" i="4" s="1"/>
  <c r="C10" i="4"/>
  <c r="F10" i="4" s="1"/>
  <c r="A496" i="2"/>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B55" i="3"/>
  <c r="B57" i="3"/>
  <c r="B59" i="3"/>
  <c r="B61" i="3"/>
  <c r="B63" i="3"/>
  <c r="B65" i="3"/>
  <c r="B67" i="3"/>
  <c r="B69" i="3"/>
  <c r="B71" i="3"/>
  <c r="B73" i="3"/>
  <c r="B75" i="3"/>
  <c r="B77" i="3"/>
  <c r="B79" i="3"/>
  <c r="B81" i="3"/>
  <c r="B83" i="3"/>
  <c r="B85" i="3"/>
  <c r="B87" i="3"/>
  <c r="B89" i="3"/>
  <c r="B91" i="3"/>
  <c r="B93" i="3"/>
  <c r="B95" i="3"/>
  <c r="B97" i="3"/>
  <c r="B99" i="3"/>
  <c r="B101" i="3"/>
  <c r="B103" i="3"/>
  <c r="B54" i="3"/>
  <c r="B56" i="3"/>
  <c r="B58" i="3"/>
  <c r="B60" i="3"/>
  <c r="B62" i="3"/>
  <c r="B64" i="3"/>
  <c r="B66" i="3"/>
  <c r="B68" i="3"/>
  <c r="B70" i="3"/>
  <c r="B72" i="3"/>
  <c r="B74" i="3"/>
  <c r="B76" i="3"/>
  <c r="B78" i="3"/>
  <c r="B80" i="3"/>
  <c r="B82" i="3"/>
  <c r="B84" i="3"/>
  <c r="B86" i="3"/>
  <c r="B88" i="3"/>
  <c r="B90" i="3"/>
  <c r="B92" i="3"/>
  <c r="B94" i="3"/>
  <c r="B96" i="3"/>
  <c r="B98" i="3"/>
  <c r="B100" i="3"/>
  <c r="B102" i="3"/>
  <c r="B53" i="3"/>
  <c r="U500" i="2"/>
  <c r="V500" i="2" s="1"/>
  <c r="AA500" i="2"/>
  <c r="Z501" i="2"/>
  <c r="S24" i="1"/>
  <c r="S15" i="1"/>
  <c r="S17" i="1"/>
  <c r="S18" i="1"/>
  <c r="S19" i="1"/>
  <c r="S20" i="1"/>
  <c r="S23" i="1"/>
  <c r="K1" i="2"/>
  <c r="D8" i="1"/>
  <c r="O494" i="2" s="1"/>
  <c r="R494" i="2" s="1"/>
  <c r="D211" i="4" l="1"/>
  <c r="A12" i="4"/>
  <c r="B12" i="4" s="1"/>
  <c r="C11" i="4"/>
  <c r="F11" i="4" s="1"/>
  <c r="AA501" i="2"/>
  <c r="U501" i="2"/>
  <c r="V501" i="2" s="1"/>
  <c r="Z502" i="2"/>
  <c r="N324" i="2"/>
  <c r="N323" i="2"/>
  <c r="L488" i="2"/>
  <c r="A330" i="2"/>
  <c r="A334" i="2"/>
  <c r="A338" i="2"/>
  <c r="A342" i="2"/>
  <c r="A346" i="2"/>
  <c r="A350" i="2"/>
  <c r="A354" i="2"/>
  <c r="A358" i="2"/>
  <c r="A362" i="2"/>
  <c r="A366" i="2"/>
  <c r="A370" i="2"/>
  <c r="A374" i="2"/>
  <c r="A378" i="2"/>
  <c r="A382" i="2"/>
  <c r="A386" i="2"/>
  <c r="A390" i="2"/>
  <c r="A394" i="2"/>
  <c r="A398" i="2"/>
  <c r="A402" i="2"/>
  <c r="A406" i="2"/>
  <c r="A410" i="2"/>
  <c r="A414" i="2"/>
  <c r="A418" i="2"/>
  <c r="A422" i="2"/>
  <c r="A426" i="2"/>
  <c r="A430" i="2"/>
  <c r="A434" i="2"/>
  <c r="A438" i="2"/>
  <c r="A442" i="2"/>
  <c r="A446" i="2"/>
  <c r="A450" i="2"/>
  <c r="A454" i="2"/>
  <c r="A458" i="2"/>
  <c r="A462" i="2"/>
  <c r="A466" i="2"/>
  <c r="A470" i="2"/>
  <c r="A474" i="2"/>
  <c r="A478" i="2"/>
  <c r="A482" i="2"/>
  <c r="A486" i="2"/>
  <c r="A332" i="2"/>
  <c r="A336" i="2"/>
  <c r="A340" i="2"/>
  <c r="A344" i="2"/>
  <c r="A348" i="2"/>
  <c r="A352" i="2"/>
  <c r="A356" i="2"/>
  <c r="A360" i="2"/>
  <c r="A364" i="2"/>
  <c r="A368" i="2"/>
  <c r="A372" i="2"/>
  <c r="A376" i="2"/>
  <c r="A380" i="2"/>
  <c r="A384" i="2"/>
  <c r="A388" i="2"/>
  <c r="A392" i="2"/>
  <c r="A396" i="2"/>
  <c r="A400" i="2"/>
  <c r="A404" i="2"/>
  <c r="A408" i="2"/>
  <c r="A412" i="2"/>
  <c r="A416" i="2"/>
  <c r="A420" i="2"/>
  <c r="A424" i="2"/>
  <c r="A428" i="2"/>
  <c r="A432" i="2"/>
  <c r="A436" i="2"/>
  <c r="A440" i="2"/>
  <c r="A444" i="2"/>
  <c r="A448" i="2"/>
  <c r="A452" i="2"/>
  <c r="A456" i="2"/>
  <c r="A460" i="2"/>
  <c r="A464" i="2"/>
  <c r="A468" i="2"/>
  <c r="A472" i="2"/>
  <c r="A476" i="2"/>
  <c r="A480" i="2"/>
  <c r="A484" i="2"/>
  <c r="A487" i="2"/>
  <c r="A485" i="2"/>
  <c r="A481" i="2"/>
  <c r="A477" i="2"/>
  <c r="A473" i="2"/>
  <c r="A469" i="2"/>
  <c r="A465" i="2"/>
  <c r="A461" i="2"/>
  <c r="A457" i="2"/>
  <c r="A453" i="2"/>
  <c r="A449" i="2"/>
  <c r="A445" i="2"/>
  <c r="A441" i="2"/>
  <c r="A437" i="2"/>
  <c r="A433" i="2"/>
  <c r="A429" i="2"/>
  <c r="A425" i="2"/>
  <c r="A421" i="2"/>
  <c r="A417" i="2"/>
  <c r="A413" i="2"/>
  <c r="A409" i="2"/>
  <c r="A405" i="2"/>
  <c r="A401" i="2"/>
  <c r="A397" i="2"/>
  <c r="A393" i="2"/>
  <c r="A389" i="2"/>
  <c r="A385" i="2"/>
  <c r="A381" i="2"/>
  <c r="A377" i="2"/>
  <c r="A373" i="2"/>
  <c r="A369" i="2"/>
  <c r="A365" i="2"/>
  <c r="A361" i="2"/>
  <c r="A357" i="2"/>
  <c r="A353" i="2"/>
  <c r="A349" i="2"/>
  <c r="A345" i="2"/>
  <c r="A341" i="2"/>
  <c r="A337" i="2"/>
  <c r="A333" i="2"/>
  <c r="A329" i="2"/>
  <c r="A328" i="2"/>
  <c r="A483" i="2"/>
  <c r="A479" i="2"/>
  <c r="A475" i="2"/>
  <c r="A471" i="2"/>
  <c r="A467" i="2"/>
  <c r="A463" i="2"/>
  <c r="A459" i="2"/>
  <c r="A455" i="2"/>
  <c r="A451" i="2"/>
  <c r="A447" i="2"/>
  <c r="A443" i="2"/>
  <c r="A439" i="2"/>
  <c r="A435" i="2"/>
  <c r="A431" i="2"/>
  <c r="A427" i="2"/>
  <c r="A423" i="2"/>
  <c r="A419" i="2"/>
  <c r="A415" i="2"/>
  <c r="A411" i="2"/>
  <c r="A407" i="2"/>
  <c r="A403" i="2"/>
  <c r="A399" i="2"/>
  <c r="A395" i="2"/>
  <c r="A391" i="2"/>
  <c r="A387" i="2"/>
  <c r="A383" i="2"/>
  <c r="A379" i="2"/>
  <c r="A375" i="2"/>
  <c r="A371" i="2"/>
  <c r="A367" i="2"/>
  <c r="A363" i="2"/>
  <c r="A359" i="2"/>
  <c r="A355" i="2"/>
  <c r="A351" i="2"/>
  <c r="A347" i="2"/>
  <c r="A343" i="2"/>
  <c r="A339" i="2"/>
  <c r="A335" i="2"/>
  <c r="A331" i="2"/>
  <c r="S29" i="1"/>
  <c r="A327" i="2"/>
  <c r="S25" i="1"/>
  <c r="I328" i="2"/>
  <c r="J327" i="2" s="1"/>
  <c r="I330" i="2"/>
  <c r="J329" i="2" s="1"/>
  <c r="I332" i="2"/>
  <c r="J331" i="2" s="1"/>
  <c r="I334" i="2"/>
  <c r="J333" i="2" s="1"/>
  <c r="K488" i="2"/>
  <c r="I329" i="2"/>
  <c r="J328" i="2" s="1"/>
  <c r="I331" i="2"/>
  <c r="J330" i="2" s="1"/>
  <c r="I333" i="2"/>
  <c r="J332" i="2" s="1"/>
  <c r="I336" i="2"/>
  <c r="J335" i="2" s="1"/>
  <c r="I338" i="2"/>
  <c r="J337" i="2" s="1"/>
  <c r="I340" i="2"/>
  <c r="J339" i="2" s="1"/>
  <c r="I342" i="2"/>
  <c r="J341" i="2" s="1"/>
  <c r="I344" i="2"/>
  <c r="J343" i="2" s="1"/>
  <c r="I346" i="2"/>
  <c r="J345" i="2" s="1"/>
  <c r="I348" i="2"/>
  <c r="J347" i="2" s="1"/>
  <c r="I350" i="2"/>
  <c r="J349" i="2" s="1"/>
  <c r="I352" i="2"/>
  <c r="J351" i="2" s="1"/>
  <c r="I354" i="2"/>
  <c r="J353" i="2" s="1"/>
  <c r="I356" i="2"/>
  <c r="J355" i="2" s="1"/>
  <c r="I358" i="2"/>
  <c r="J357" i="2" s="1"/>
  <c r="I360" i="2"/>
  <c r="J359" i="2" s="1"/>
  <c r="I362" i="2"/>
  <c r="J361" i="2" s="1"/>
  <c r="I364" i="2"/>
  <c r="J363" i="2" s="1"/>
  <c r="I366" i="2"/>
  <c r="J365" i="2" s="1"/>
  <c r="I368" i="2"/>
  <c r="J367" i="2" s="1"/>
  <c r="I370" i="2"/>
  <c r="J369" i="2" s="1"/>
  <c r="I372" i="2"/>
  <c r="J371" i="2" s="1"/>
  <c r="I374" i="2"/>
  <c r="J373" i="2" s="1"/>
  <c r="I376" i="2"/>
  <c r="J375" i="2" s="1"/>
  <c r="I378" i="2"/>
  <c r="J377" i="2" s="1"/>
  <c r="I380" i="2"/>
  <c r="J379" i="2" s="1"/>
  <c r="I382" i="2"/>
  <c r="J381" i="2" s="1"/>
  <c r="I384" i="2"/>
  <c r="J383" i="2" s="1"/>
  <c r="I386" i="2"/>
  <c r="J385" i="2" s="1"/>
  <c r="I388" i="2"/>
  <c r="J387" i="2" s="1"/>
  <c r="I390" i="2"/>
  <c r="J389" i="2" s="1"/>
  <c r="I392" i="2"/>
  <c r="J391" i="2" s="1"/>
  <c r="I394" i="2"/>
  <c r="J393" i="2" s="1"/>
  <c r="I396" i="2"/>
  <c r="J395" i="2" s="1"/>
  <c r="I398" i="2"/>
  <c r="J397" i="2" s="1"/>
  <c r="I400" i="2"/>
  <c r="J399" i="2" s="1"/>
  <c r="I402" i="2"/>
  <c r="J401" i="2" s="1"/>
  <c r="I404" i="2"/>
  <c r="J403" i="2" s="1"/>
  <c r="I406" i="2"/>
  <c r="J405" i="2" s="1"/>
  <c r="I408" i="2"/>
  <c r="J407" i="2" s="1"/>
  <c r="I410" i="2"/>
  <c r="J409" i="2" s="1"/>
  <c r="I412" i="2"/>
  <c r="J411" i="2" s="1"/>
  <c r="I414" i="2"/>
  <c r="J413" i="2" s="1"/>
  <c r="I416" i="2"/>
  <c r="J415" i="2" s="1"/>
  <c r="I418" i="2"/>
  <c r="J417" i="2" s="1"/>
  <c r="I420" i="2"/>
  <c r="J419" i="2" s="1"/>
  <c r="I422" i="2"/>
  <c r="J421" i="2" s="1"/>
  <c r="I424" i="2"/>
  <c r="J423" i="2" s="1"/>
  <c r="I426" i="2"/>
  <c r="J425" i="2" s="1"/>
  <c r="I428" i="2"/>
  <c r="J427" i="2" s="1"/>
  <c r="I430" i="2"/>
  <c r="J429" i="2" s="1"/>
  <c r="I432" i="2"/>
  <c r="J431" i="2" s="1"/>
  <c r="I434" i="2"/>
  <c r="J433" i="2" s="1"/>
  <c r="I436" i="2"/>
  <c r="J435" i="2" s="1"/>
  <c r="I438" i="2"/>
  <c r="J437" i="2" s="1"/>
  <c r="I440" i="2"/>
  <c r="J439" i="2" s="1"/>
  <c r="I442" i="2"/>
  <c r="J441" i="2" s="1"/>
  <c r="I444" i="2"/>
  <c r="J443" i="2" s="1"/>
  <c r="I446" i="2"/>
  <c r="J445" i="2" s="1"/>
  <c r="I448" i="2"/>
  <c r="J447" i="2" s="1"/>
  <c r="I450" i="2"/>
  <c r="J449" i="2" s="1"/>
  <c r="I452" i="2"/>
  <c r="J451" i="2" s="1"/>
  <c r="I454" i="2"/>
  <c r="J453" i="2" s="1"/>
  <c r="I456" i="2"/>
  <c r="J455" i="2" s="1"/>
  <c r="I458" i="2"/>
  <c r="J457" i="2" s="1"/>
  <c r="I460" i="2"/>
  <c r="J459" i="2" s="1"/>
  <c r="I462" i="2"/>
  <c r="J461" i="2" s="1"/>
  <c r="I464" i="2"/>
  <c r="J463" i="2" s="1"/>
  <c r="I466" i="2"/>
  <c r="J465" i="2" s="1"/>
  <c r="I468" i="2"/>
  <c r="J467" i="2" s="1"/>
  <c r="I470" i="2"/>
  <c r="J469" i="2" s="1"/>
  <c r="I472" i="2"/>
  <c r="J471" i="2" s="1"/>
  <c r="I474" i="2"/>
  <c r="J473" i="2" s="1"/>
  <c r="I476" i="2"/>
  <c r="J475" i="2" s="1"/>
  <c r="I478" i="2"/>
  <c r="J477" i="2" s="1"/>
  <c r="I480" i="2"/>
  <c r="J479" i="2" s="1"/>
  <c r="I482" i="2"/>
  <c r="J481" i="2" s="1"/>
  <c r="I484" i="2"/>
  <c r="J483" i="2" s="1"/>
  <c r="I486" i="2"/>
  <c r="J485" i="2" s="1"/>
  <c r="I327" i="2"/>
  <c r="I335" i="2"/>
  <c r="J334" i="2" s="1"/>
  <c r="I337" i="2"/>
  <c r="J336" i="2" s="1"/>
  <c r="I339" i="2"/>
  <c r="J338" i="2" s="1"/>
  <c r="I341" i="2"/>
  <c r="J340" i="2" s="1"/>
  <c r="I343" i="2"/>
  <c r="J342" i="2" s="1"/>
  <c r="I345" i="2"/>
  <c r="J344" i="2" s="1"/>
  <c r="I347" i="2"/>
  <c r="J346" i="2" s="1"/>
  <c r="I349" i="2"/>
  <c r="J348" i="2" s="1"/>
  <c r="I353" i="2"/>
  <c r="J352" i="2" s="1"/>
  <c r="I357" i="2"/>
  <c r="J356" i="2" s="1"/>
  <c r="I361" i="2"/>
  <c r="J360" i="2" s="1"/>
  <c r="I365" i="2"/>
  <c r="J364" i="2" s="1"/>
  <c r="I369" i="2"/>
  <c r="J368" i="2" s="1"/>
  <c r="I373" i="2"/>
  <c r="J372" i="2" s="1"/>
  <c r="I377" i="2"/>
  <c r="J376" i="2" s="1"/>
  <c r="I381" i="2"/>
  <c r="J380" i="2" s="1"/>
  <c r="I385" i="2"/>
  <c r="J384" i="2" s="1"/>
  <c r="I389" i="2"/>
  <c r="J388" i="2" s="1"/>
  <c r="I393" i="2"/>
  <c r="J392" i="2" s="1"/>
  <c r="I397" i="2"/>
  <c r="J396" i="2" s="1"/>
  <c r="I401" i="2"/>
  <c r="J400" i="2" s="1"/>
  <c r="I405" i="2"/>
  <c r="J404" i="2" s="1"/>
  <c r="I409" i="2"/>
  <c r="J408" i="2" s="1"/>
  <c r="I413" i="2"/>
  <c r="J412" i="2" s="1"/>
  <c r="I417" i="2"/>
  <c r="J416" i="2" s="1"/>
  <c r="I421" i="2"/>
  <c r="J420" i="2" s="1"/>
  <c r="I425" i="2"/>
  <c r="J424" i="2" s="1"/>
  <c r="I429" i="2"/>
  <c r="J428" i="2" s="1"/>
  <c r="I433" i="2"/>
  <c r="J432" i="2" s="1"/>
  <c r="I437" i="2"/>
  <c r="J436" i="2" s="1"/>
  <c r="I441" i="2"/>
  <c r="J440" i="2" s="1"/>
  <c r="I445" i="2"/>
  <c r="J444" i="2" s="1"/>
  <c r="I449" i="2"/>
  <c r="J448" i="2" s="1"/>
  <c r="I453" i="2"/>
  <c r="J452" i="2" s="1"/>
  <c r="I457" i="2"/>
  <c r="J456" i="2" s="1"/>
  <c r="I461" i="2"/>
  <c r="J460" i="2" s="1"/>
  <c r="I465" i="2"/>
  <c r="J464" i="2" s="1"/>
  <c r="I469" i="2"/>
  <c r="J468" i="2" s="1"/>
  <c r="I473" i="2"/>
  <c r="J472" i="2" s="1"/>
  <c r="I477" i="2"/>
  <c r="J476" i="2" s="1"/>
  <c r="I481" i="2"/>
  <c r="J480" i="2" s="1"/>
  <c r="I485" i="2"/>
  <c r="J484" i="2" s="1"/>
  <c r="I351" i="2"/>
  <c r="J350" i="2" s="1"/>
  <c r="I355" i="2"/>
  <c r="J354" i="2" s="1"/>
  <c r="I359" i="2"/>
  <c r="J358" i="2" s="1"/>
  <c r="I363" i="2"/>
  <c r="J362" i="2" s="1"/>
  <c r="I367" i="2"/>
  <c r="J366" i="2" s="1"/>
  <c r="I371" i="2"/>
  <c r="J370" i="2" s="1"/>
  <c r="I375" i="2"/>
  <c r="J374" i="2" s="1"/>
  <c r="I379" i="2"/>
  <c r="J378" i="2" s="1"/>
  <c r="I383" i="2"/>
  <c r="J382" i="2" s="1"/>
  <c r="I387" i="2"/>
  <c r="J386" i="2" s="1"/>
  <c r="I391" i="2"/>
  <c r="J390" i="2" s="1"/>
  <c r="I395" i="2"/>
  <c r="J394" i="2" s="1"/>
  <c r="I399" i="2"/>
  <c r="J398" i="2" s="1"/>
  <c r="I403" i="2"/>
  <c r="J402" i="2" s="1"/>
  <c r="I407" i="2"/>
  <c r="J406" i="2" s="1"/>
  <c r="I411" i="2"/>
  <c r="J410" i="2" s="1"/>
  <c r="I415" i="2"/>
  <c r="J414" i="2" s="1"/>
  <c r="I419" i="2"/>
  <c r="J418" i="2" s="1"/>
  <c r="I423" i="2"/>
  <c r="J422" i="2" s="1"/>
  <c r="I427" i="2"/>
  <c r="J426" i="2" s="1"/>
  <c r="I431" i="2"/>
  <c r="J430" i="2" s="1"/>
  <c r="I435" i="2"/>
  <c r="J434" i="2" s="1"/>
  <c r="I439" i="2"/>
  <c r="J438" i="2" s="1"/>
  <c r="I443" i="2"/>
  <c r="J442" i="2" s="1"/>
  <c r="I447" i="2"/>
  <c r="J446" i="2" s="1"/>
  <c r="I451" i="2"/>
  <c r="J450" i="2" s="1"/>
  <c r="I455" i="2"/>
  <c r="J454" i="2" s="1"/>
  <c r="I459" i="2"/>
  <c r="J458" i="2" s="1"/>
  <c r="I463" i="2"/>
  <c r="J462" i="2" s="1"/>
  <c r="I467" i="2"/>
  <c r="J466" i="2" s="1"/>
  <c r="I471" i="2"/>
  <c r="J470" i="2" s="1"/>
  <c r="I475" i="2"/>
  <c r="J474" i="2" s="1"/>
  <c r="I479" i="2"/>
  <c r="J478" i="2" s="1"/>
  <c r="I483" i="2"/>
  <c r="J482" i="2" s="1"/>
  <c r="I487" i="2"/>
  <c r="J486" i="2" s="1"/>
  <c r="D7" i="1"/>
  <c r="S12" i="1"/>
  <c r="E12" i="1" s="1"/>
  <c r="S13" i="1"/>
  <c r="D13" i="1" l="1"/>
  <c r="AH20" i="2" s="1"/>
  <c r="F13" i="1"/>
  <c r="E13" i="1"/>
  <c r="H1" i="4"/>
  <c r="D12" i="1"/>
  <c r="C13" i="1"/>
  <c r="S26" i="1"/>
  <c r="E7" i="1"/>
  <c r="G1" i="3"/>
  <c r="D212" i="4"/>
  <c r="A13" i="4"/>
  <c r="B13" i="4" s="1"/>
  <c r="C12" i="4"/>
  <c r="F12" i="4" s="1"/>
  <c r="U502" i="2"/>
  <c r="V502" i="2" s="1"/>
  <c r="AA502" i="2"/>
  <c r="Z503" i="2"/>
  <c r="S28" i="1"/>
  <c r="L1" i="2"/>
  <c r="M1" i="2"/>
  <c r="L489" i="2"/>
  <c r="M490" i="2"/>
  <c r="S30" i="1"/>
  <c r="K489" i="2"/>
  <c r="M492" i="2"/>
  <c r="M491" i="2"/>
  <c r="C12" i="1"/>
  <c r="F12" i="1"/>
  <c r="AI19" i="2" s="1"/>
  <c r="AG19" i="2" l="1"/>
  <c r="AG22" i="2" s="1" a="1"/>
  <c r="AG22" i="2" s="1"/>
  <c r="AG25" i="2" s="1"/>
  <c r="AH19" i="2"/>
  <c r="AH22" i="2" s="1" a="1"/>
  <c r="AH22" i="2" s="1"/>
  <c r="AH25" i="2" s="1"/>
  <c r="D213" i="4"/>
  <c r="A14" i="4"/>
  <c r="B14" i="4" s="1"/>
  <c r="C13" i="4"/>
  <c r="F13" i="4" s="1"/>
  <c r="AA503" i="2"/>
  <c r="U503" i="2"/>
  <c r="V503" i="2" s="1"/>
  <c r="Z504" i="2"/>
  <c r="AI22" i="2" a="1"/>
  <c r="AI22" i="2" s="1"/>
  <c r="AI25" i="2" s="1"/>
  <c r="AH23" i="2" a="1"/>
  <c r="AH23" i="2" s="1"/>
  <c r="AH26" i="2" s="1"/>
  <c r="G13" i="1"/>
  <c r="AJ20" i="2" s="1"/>
  <c r="AJ23" i="2" s="1" a="1"/>
  <c r="AJ23" i="2" s="1"/>
  <c r="AI20" i="2"/>
  <c r="N1" i="2"/>
  <c r="G12" i="1"/>
  <c r="AJ19" i="2" s="1"/>
  <c r="AJ22" i="2" s="1" a="1"/>
  <c r="AJ22" i="2" s="1"/>
  <c r="E1" i="4" l="1"/>
  <c r="D214" i="4"/>
  <c r="A15" i="4"/>
  <c r="B15" i="4" s="1"/>
  <c r="C14" i="4"/>
  <c r="F14" i="4" s="1"/>
  <c r="U504" i="2"/>
  <c r="V504" i="2" s="1"/>
  <c r="AA504" i="2"/>
  <c r="Z505" i="2"/>
  <c r="AI23" i="2" a="1"/>
  <c r="AI23" i="2" s="1"/>
  <c r="AI26" i="2" s="1"/>
  <c r="AJ25" i="2"/>
  <c r="H12" i="1" s="1"/>
  <c r="AJ26" i="2"/>
  <c r="H13" i="1" s="1"/>
  <c r="D215" i="4" l="1"/>
  <c r="A16" i="4"/>
  <c r="B16" i="4" s="1"/>
  <c r="C15" i="4"/>
  <c r="F15" i="4" s="1"/>
  <c r="AA505" i="2"/>
  <c r="U505" i="2"/>
  <c r="V505" i="2" s="1"/>
  <c r="Z506" i="2"/>
  <c r="D216" i="4" l="1"/>
  <c r="A17" i="4"/>
  <c r="B17" i="4" s="1"/>
  <c r="C16" i="4"/>
  <c r="F16" i="4" s="1"/>
  <c r="U506" i="2"/>
  <c r="V506" i="2" s="1"/>
  <c r="AA506" i="2"/>
  <c r="Z507" i="2"/>
  <c r="D217" i="4" l="1"/>
  <c r="A18" i="4"/>
  <c r="B18" i="4" s="1"/>
  <c r="C17" i="4"/>
  <c r="F17" i="4" s="1"/>
  <c r="AA507" i="2"/>
  <c r="U507" i="2"/>
  <c r="V507" i="2" s="1"/>
  <c r="Z508" i="2"/>
  <c r="D218" i="4" l="1"/>
  <c r="A19" i="4"/>
  <c r="B19" i="4" s="1"/>
  <c r="C18" i="4"/>
  <c r="F18" i="4" s="1"/>
  <c r="U508" i="2"/>
  <c r="V508" i="2" s="1"/>
  <c r="AA508" i="2"/>
  <c r="Z509" i="2"/>
  <c r="D219" i="4" l="1"/>
  <c r="A20" i="4"/>
  <c r="B20" i="4" s="1"/>
  <c r="C19" i="4"/>
  <c r="F19" i="4" s="1"/>
  <c r="AA509" i="2"/>
  <c r="U509" i="2"/>
  <c r="V509" i="2" s="1"/>
  <c r="Z510" i="2"/>
  <c r="D220" i="4" l="1"/>
  <c r="A21" i="4"/>
  <c r="B21" i="4" s="1"/>
  <c r="C20" i="4"/>
  <c r="F20" i="4" s="1"/>
  <c r="U510" i="2"/>
  <c r="V510" i="2" s="1"/>
  <c r="AA510" i="2"/>
  <c r="Z511" i="2"/>
  <c r="D221" i="4" l="1"/>
  <c r="A22" i="4"/>
  <c r="B22" i="4" s="1"/>
  <c r="C21" i="4"/>
  <c r="F21" i="4" s="1"/>
  <c r="AA511" i="2"/>
  <c r="U511" i="2"/>
  <c r="V511" i="2" s="1"/>
  <c r="Z512" i="2"/>
  <c r="D222" i="4" l="1"/>
  <c r="A23" i="4"/>
  <c r="B23" i="4" s="1"/>
  <c r="C22" i="4"/>
  <c r="F22" i="4" s="1"/>
  <c r="U512" i="2"/>
  <c r="V512" i="2" s="1"/>
  <c r="AA512" i="2"/>
  <c r="Z513" i="2"/>
  <c r="D223" i="4" l="1"/>
  <c r="A24" i="4"/>
  <c r="B24" i="4" s="1"/>
  <c r="C23" i="4"/>
  <c r="F23" i="4" s="1"/>
  <c r="AA513" i="2"/>
  <c r="U513" i="2"/>
  <c r="V513" i="2" s="1"/>
  <c r="Z514" i="2"/>
  <c r="D224" i="4" l="1"/>
  <c r="A25" i="4"/>
  <c r="B25" i="4" s="1"/>
  <c r="C24" i="4"/>
  <c r="F24" i="4" s="1"/>
  <c r="U514" i="2"/>
  <c r="V514" i="2" s="1"/>
  <c r="AA514" i="2"/>
  <c r="Z515" i="2"/>
  <c r="D225" i="4" l="1"/>
  <c r="A26" i="4"/>
  <c r="B26" i="4" s="1"/>
  <c r="C25" i="4"/>
  <c r="F25" i="4" s="1"/>
  <c r="AA515" i="2"/>
  <c r="U515" i="2"/>
  <c r="V515" i="2" s="1"/>
  <c r="Z516" i="2"/>
  <c r="D226" i="4" l="1"/>
  <c r="A27" i="4"/>
  <c r="B27" i="4" s="1"/>
  <c r="C26" i="4"/>
  <c r="F26" i="4" s="1"/>
  <c r="U516" i="2"/>
  <c r="V516" i="2" s="1"/>
  <c r="AA516" i="2"/>
  <c r="Z517" i="2"/>
  <c r="D227" i="4" l="1"/>
  <c r="A28" i="4"/>
  <c r="B28" i="4" s="1"/>
  <c r="C27" i="4"/>
  <c r="F27" i="4" s="1"/>
  <c r="AA517" i="2"/>
  <c r="U517" i="2"/>
  <c r="V517" i="2" s="1"/>
  <c r="Z518" i="2"/>
  <c r="D228" i="4" l="1"/>
  <c r="A29" i="4"/>
  <c r="B29" i="4" s="1"/>
  <c r="C28" i="4"/>
  <c r="F28" i="4" s="1"/>
  <c r="U518" i="2"/>
  <c r="V518" i="2" s="1"/>
  <c r="AA518" i="2"/>
  <c r="Z519" i="2"/>
  <c r="D229" i="4" l="1"/>
  <c r="A30" i="4"/>
  <c r="B30" i="4" s="1"/>
  <c r="C29" i="4"/>
  <c r="F29" i="4" s="1"/>
  <c r="AA519" i="2"/>
  <c r="U519" i="2"/>
  <c r="V519" i="2" s="1"/>
  <c r="Z520" i="2"/>
  <c r="D230" i="4" l="1"/>
  <c r="A31" i="4"/>
  <c r="B31" i="4" s="1"/>
  <c r="C30" i="4"/>
  <c r="F30" i="4" s="1"/>
  <c r="U520" i="2"/>
  <c r="V520" i="2" s="1"/>
  <c r="AA520" i="2"/>
  <c r="Z521" i="2"/>
  <c r="T521" i="2"/>
  <c r="D231" i="4" l="1"/>
  <c r="A32" i="4"/>
  <c r="B32" i="4" s="1"/>
  <c r="C31" i="4"/>
  <c r="F31" i="4" s="1"/>
  <c r="AA521" i="2"/>
  <c r="U521" i="2"/>
  <c r="V521" i="2" s="1"/>
  <c r="Z522" i="2"/>
  <c r="X522" i="2"/>
  <c r="D232" i="4" l="1"/>
  <c r="A33" i="4"/>
  <c r="B33" i="4" s="1"/>
  <c r="C32" i="4"/>
  <c r="F32" i="4" s="1"/>
  <c r="S522" i="2"/>
  <c r="T522" i="2" s="1"/>
  <c r="AB522" i="2"/>
  <c r="U522" i="2"/>
  <c r="V522" i="2" s="1"/>
  <c r="AA522" i="2"/>
  <c r="Z523" i="2"/>
  <c r="X523" i="2"/>
  <c r="D233" i="4" l="1"/>
  <c r="A34" i="4"/>
  <c r="B34" i="4" s="1"/>
  <c r="C33" i="4"/>
  <c r="F33" i="4" s="1"/>
  <c r="S523" i="2"/>
  <c r="T523" i="2" s="1"/>
  <c r="AB523" i="2"/>
  <c r="AA523" i="2"/>
  <c r="U523" i="2"/>
  <c r="V523" i="2" s="1"/>
  <c r="Z524" i="2"/>
  <c r="X524" i="2"/>
  <c r="D234" i="4" l="1"/>
  <c r="A35" i="4"/>
  <c r="B35" i="4" s="1"/>
  <c r="C34" i="4"/>
  <c r="F34" i="4" s="1"/>
  <c r="S524" i="2"/>
  <c r="T524" i="2" s="1"/>
  <c r="AB524" i="2"/>
  <c r="U524" i="2"/>
  <c r="V524" i="2" s="1"/>
  <c r="AA524" i="2"/>
  <c r="Z525" i="2"/>
  <c r="X525" i="2"/>
  <c r="D235" i="4" l="1"/>
  <c r="A36" i="4"/>
  <c r="B36" i="4" s="1"/>
  <c r="C35" i="4"/>
  <c r="F35" i="4" s="1"/>
  <c r="S525" i="2"/>
  <c r="T525" i="2" s="1"/>
  <c r="AB525" i="2"/>
  <c r="AA525" i="2"/>
  <c r="U525" i="2"/>
  <c r="V525" i="2" s="1"/>
  <c r="Z526" i="2"/>
  <c r="X526" i="2"/>
  <c r="D236" i="4" l="1"/>
  <c r="A37" i="4"/>
  <c r="B37" i="4" s="1"/>
  <c r="C36" i="4"/>
  <c r="F36" i="4" s="1"/>
  <c r="S526" i="2"/>
  <c r="T526" i="2" s="1"/>
  <c r="AB526" i="2"/>
  <c r="U526" i="2"/>
  <c r="V526" i="2" s="1"/>
  <c r="AA526" i="2"/>
  <c r="Z527" i="2"/>
  <c r="X527" i="2"/>
  <c r="D237" i="4" l="1"/>
  <c r="A38" i="4"/>
  <c r="B38" i="4" s="1"/>
  <c r="C37" i="4"/>
  <c r="F37" i="4" s="1"/>
  <c r="S527" i="2"/>
  <c r="T527" i="2" s="1"/>
  <c r="AB527" i="2"/>
  <c r="AA527" i="2"/>
  <c r="U527" i="2"/>
  <c r="V527" i="2" s="1"/>
  <c r="Z528" i="2"/>
  <c r="X528" i="2"/>
  <c r="D238" i="4" l="1"/>
  <c r="A39" i="4"/>
  <c r="B39" i="4" s="1"/>
  <c r="C38" i="4"/>
  <c r="F38" i="4" s="1"/>
  <c r="S528" i="2"/>
  <c r="T528" i="2" s="1"/>
  <c r="AB528" i="2"/>
  <c r="U528" i="2"/>
  <c r="V528" i="2" s="1"/>
  <c r="AA528" i="2"/>
  <c r="Z529" i="2"/>
  <c r="X529" i="2"/>
  <c r="D239" i="4" l="1"/>
  <c r="A40" i="4"/>
  <c r="B40" i="4" s="1"/>
  <c r="C39" i="4"/>
  <c r="F39" i="4" s="1"/>
  <c r="S529" i="2"/>
  <c r="T529" i="2" s="1"/>
  <c r="AB529" i="2"/>
  <c r="AA529" i="2"/>
  <c r="U529" i="2"/>
  <c r="V529" i="2" s="1"/>
  <c r="Z530" i="2"/>
  <c r="X530" i="2"/>
  <c r="D240" i="4" l="1"/>
  <c r="A41" i="4"/>
  <c r="B41" i="4" s="1"/>
  <c r="C40" i="4"/>
  <c r="F40" i="4" s="1"/>
  <c r="S530" i="2"/>
  <c r="T530" i="2" s="1"/>
  <c r="AB530" i="2"/>
  <c r="U530" i="2"/>
  <c r="V530" i="2" s="1"/>
  <c r="AA530" i="2"/>
  <c r="Z531" i="2"/>
  <c r="X531" i="2"/>
  <c r="D241" i="4" l="1"/>
  <c r="A42" i="4"/>
  <c r="B42" i="4" s="1"/>
  <c r="C41" i="4"/>
  <c r="F41" i="4" s="1"/>
  <c r="S531" i="2"/>
  <c r="T531" i="2" s="1"/>
  <c r="AB531" i="2"/>
  <c r="AA531" i="2"/>
  <c r="U531" i="2"/>
  <c r="V531" i="2" s="1"/>
  <c r="Z532" i="2"/>
  <c r="X532" i="2"/>
  <c r="D242" i="4" l="1"/>
  <c r="A43" i="4"/>
  <c r="B43" i="4" s="1"/>
  <c r="C42" i="4"/>
  <c r="F42" i="4" s="1"/>
  <c r="S532" i="2"/>
  <c r="T532" i="2" s="1"/>
  <c r="AB532" i="2"/>
  <c r="U532" i="2"/>
  <c r="V532" i="2" s="1"/>
  <c r="AA532" i="2"/>
  <c r="Z533" i="2"/>
  <c r="X533" i="2"/>
  <c r="D243" i="4" l="1"/>
  <c r="A44" i="4"/>
  <c r="B44" i="4" s="1"/>
  <c r="F44" i="4" s="1"/>
  <c r="C43" i="4"/>
  <c r="F43" i="4" s="1"/>
  <c r="S533" i="2"/>
  <c r="T533" i="2" s="1"/>
  <c r="AB533" i="2"/>
  <c r="AA533" i="2"/>
  <c r="U533" i="2"/>
  <c r="V533" i="2" s="1"/>
  <c r="Z534" i="2"/>
  <c r="X534" i="2"/>
  <c r="D244" i="4" l="1"/>
  <c r="A45" i="4"/>
  <c r="B45" i="4" s="1"/>
  <c r="F45" i="4" s="1"/>
  <c r="C44" i="4"/>
  <c r="S534" i="2"/>
  <c r="T534" i="2" s="1"/>
  <c r="AB534" i="2"/>
  <c r="U534" i="2"/>
  <c r="V534" i="2" s="1"/>
  <c r="AA534" i="2"/>
  <c r="Z535" i="2"/>
  <c r="X535" i="2"/>
  <c r="D245" i="4" l="1"/>
  <c r="A46" i="4"/>
  <c r="B46" i="4" s="1"/>
  <c r="F46" i="4" s="1"/>
  <c r="C45" i="4"/>
  <c r="S535" i="2"/>
  <c r="T535" i="2" s="1"/>
  <c r="AB535" i="2"/>
  <c r="AA535" i="2"/>
  <c r="U535" i="2"/>
  <c r="V535" i="2" s="1"/>
  <c r="Z536" i="2"/>
  <c r="X536" i="2"/>
  <c r="D246" i="4" l="1"/>
  <c r="A47" i="4"/>
  <c r="B47" i="4" s="1"/>
  <c r="F47" i="4" s="1"/>
  <c r="C46" i="4"/>
  <c r="S536" i="2"/>
  <c r="T536" i="2" s="1"/>
  <c r="AB536" i="2"/>
  <c r="U536" i="2"/>
  <c r="V536" i="2" s="1"/>
  <c r="AA536" i="2"/>
  <c r="Z537" i="2"/>
  <c r="X537" i="2"/>
  <c r="D247" i="4" l="1"/>
  <c r="A48" i="4"/>
  <c r="B48" i="4" s="1"/>
  <c r="F48" i="4" s="1"/>
  <c r="C47" i="4"/>
  <c r="S537" i="2"/>
  <c r="T537" i="2" s="1"/>
  <c r="AB537" i="2"/>
  <c r="AA537" i="2"/>
  <c r="U537" i="2"/>
  <c r="V537" i="2" s="1"/>
  <c r="Z538" i="2"/>
  <c r="X538" i="2"/>
  <c r="D248" i="4" l="1"/>
  <c r="A49" i="4"/>
  <c r="B49" i="4" s="1"/>
  <c r="F49" i="4" s="1"/>
  <c r="C48" i="4"/>
  <c r="S538" i="2"/>
  <c r="T538" i="2" s="1"/>
  <c r="AB538" i="2"/>
  <c r="U538" i="2"/>
  <c r="V538" i="2" s="1"/>
  <c r="AA538" i="2"/>
  <c r="Z539" i="2"/>
  <c r="X539" i="2"/>
  <c r="D249" i="4" l="1"/>
  <c r="A50" i="4"/>
  <c r="B50" i="4" s="1"/>
  <c r="F50" i="4" s="1"/>
  <c r="C49" i="4"/>
  <c r="S539" i="2"/>
  <c r="T539" i="2" s="1"/>
  <c r="AB539" i="2"/>
  <c r="AA539" i="2"/>
  <c r="U539" i="2"/>
  <c r="V539" i="2" s="1"/>
  <c r="Z540" i="2"/>
  <c r="X540" i="2"/>
  <c r="D250" i="4" l="1"/>
  <c r="A51" i="4"/>
  <c r="B51" i="4" s="1"/>
  <c r="F51" i="4" s="1"/>
  <c r="C50" i="4"/>
  <c r="S540" i="2"/>
  <c r="T540" i="2" s="1"/>
  <c r="AB540" i="2"/>
  <c r="U540" i="2"/>
  <c r="V540" i="2" s="1"/>
  <c r="AA540" i="2"/>
  <c r="Z541" i="2"/>
  <c r="X541" i="2"/>
  <c r="D251" i="4" l="1"/>
  <c r="A52" i="4"/>
  <c r="B52" i="4" s="1"/>
  <c r="F52" i="4" s="1"/>
  <c r="C51" i="4"/>
  <c r="S541" i="2"/>
  <c r="T541" i="2" s="1"/>
  <c r="AB541" i="2"/>
  <c r="AA541" i="2"/>
  <c r="U541" i="2"/>
  <c r="V541" i="2" s="1"/>
  <c r="Z542" i="2"/>
  <c r="X542" i="2"/>
  <c r="D252" i="4" l="1"/>
  <c r="A53" i="4"/>
  <c r="B53" i="4" s="1"/>
  <c r="F53" i="4" s="1"/>
  <c r="C52" i="4"/>
  <c r="S542" i="2"/>
  <c r="T542" i="2" s="1"/>
  <c r="AB542" i="2"/>
  <c r="AA542" i="2"/>
  <c r="U542" i="2"/>
  <c r="V542" i="2" s="1"/>
  <c r="Z543" i="2"/>
  <c r="X543" i="2"/>
  <c r="D253" i="4" l="1"/>
  <c r="A54" i="4"/>
  <c r="B54" i="4" s="1"/>
  <c r="F54" i="4" s="1"/>
  <c r="C53" i="4"/>
  <c r="S543" i="2"/>
  <c r="T543" i="2" s="1"/>
  <c r="AB543" i="2"/>
  <c r="AA543" i="2"/>
  <c r="U543" i="2"/>
  <c r="V543" i="2" s="1"/>
  <c r="Z544" i="2"/>
  <c r="X544" i="2"/>
  <c r="D254" i="4" l="1"/>
  <c r="A55" i="4"/>
  <c r="B55" i="4" s="1"/>
  <c r="F55" i="4" s="1"/>
  <c r="C54" i="4"/>
  <c r="S544" i="2"/>
  <c r="T544" i="2" s="1"/>
  <c r="AB544" i="2"/>
  <c r="AA544" i="2"/>
  <c r="U544" i="2"/>
  <c r="V544" i="2" s="1"/>
  <c r="Z545" i="2"/>
  <c r="X545" i="2"/>
  <c r="D255" i="4" l="1"/>
  <c r="A56" i="4"/>
  <c r="B56" i="4" s="1"/>
  <c r="F56" i="4" s="1"/>
  <c r="C55" i="4"/>
  <c r="S545" i="2"/>
  <c r="T545" i="2" s="1"/>
  <c r="AB545" i="2"/>
  <c r="AA545" i="2"/>
  <c r="U545" i="2"/>
  <c r="V545" i="2" s="1"/>
  <c r="Z546" i="2"/>
  <c r="X546" i="2"/>
  <c r="D256" i="4" l="1"/>
  <c r="A57" i="4"/>
  <c r="B57" i="4" s="1"/>
  <c r="F57" i="4" s="1"/>
  <c r="C56" i="4"/>
  <c r="S546" i="2"/>
  <c r="T546" i="2" s="1"/>
  <c r="AB546" i="2"/>
  <c r="AA546" i="2"/>
  <c r="U546" i="2"/>
  <c r="V546" i="2" s="1"/>
  <c r="Z547" i="2"/>
  <c r="X547" i="2"/>
  <c r="D257" i="4" l="1"/>
  <c r="A58" i="4"/>
  <c r="B58" i="4" s="1"/>
  <c r="F58" i="4" s="1"/>
  <c r="C57" i="4"/>
  <c r="S547" i="2"/>
  <c r="T547" i="2" s="1"/>
  <c r="AB547" i="2"/>
  <c r="AA547" i="2"/>
  <c r="U547" i="2"/>
  <c r="V547" i="2" s="1"/>
  <c r="Z548" i="2"/>
  <c r="X548" i="2"/>
  <c r="D258" i="4" l="1"/>
  <c r="A59" i="4"/>
  <c r="B59" i="4" s="1"/>
  <c r="F59" i="4" s="1"/>
  <c r="C58" i="4"/>
  <c r="S548" i="2"/>
  <c r="T548" i="2" s="1"/>
  <c r="AB548" i="2"/>
  <c r="AA548" i="2"/>
  <c r="U548" i="2"/>
  <c r="V548" i="2" s="1"/>
  <c r="Z549" i="2"/>
  <c r="X549" i="2"/>
  <c r="D259" i="4" l="1"/>
  <c r="A60" i="4"/>
  <c r="B60" i="4" s="1"/>
  <c r="F60" i="4" s="1"/>
  <c r="C59" i="4"/>
  <c r="S549" i="2"/>
  <c r="T549" i="2" s="1"/>
  <c r="AB549" i="2"/>
  <c r="AA549" i="2"/>
  <c r="U549" i="2"/>
  <c r="V549" i="2" s="1"/>
  <c r="Z550" i="2"/>
  <c r="X550" i="2"/>
  <c r="D260" i="4" l="1"/>
  <c r="A61" i="4"/>
  <c r="B61" i="4" s="1"/>
  <c r="F61" i="4" s="1"/>
  <c r="C60" i="4"/>
  <c r="S550" i="2"/>
  <c r="T550" i="2" s="1"/>
  <c r="AB550" i="2"/>
  <c r="AA550" i="2"/>
  <c r="U550" i="2"/>
  <c r="V550" i="2" s="1"/>
  <c r="Z551" i="2"/>
  <c r="X551" i="2"/>
  <c r="D261" i="4" l="1"/>
  <c r="A62" i="4"/>
  <c r="B62" i="4" s="1"/>
  <c r="F62" i="4" s="1"/>
  <c r="C61" i="4"/>
  <c r="S551" i="2"/>
  <c r="T551" i="2" s="1"/>
  <c r="AB551" i="2"/>
  <c r="AA551" i="2"/>
  <c r="U551" i="2"/>
  <c r="V551" i="2" s="1"/>
  <c r="Z552" i="2"/>
  <c r="X552" i="2"/>
  <c r="D262" i="4" l="1"/>
  <c r="A63" i="4"/>
  <c r="B63" i="4" s="1"/>
  <c r="F63" i="4" s="1"/>
  <c r="C62" i="4"/>
  <c r="S552" i="2"/>
  <c r="T552" i="2" s="1"/>
  <c r="AB552" i="2"/>
  <c r="AA552" i="2"/>
  <c r="U552" i="2"/>
  <c r="V552" i="2" s="1"/>
  <c r="Z553" i="2"/>
  <c r="X553" i="2"/>
  <c r="D263" i="4" l="1"/>
  <c r="A64" i="4"/>
  <c r="B64" i="4" s="1"/>
  <c r="F64" i="4" s="1"/>
  <c r="C63" i="4"/>
  <c r="S553" i="2"/>
  <c r="T553" i="2" s="1"/>
  <c r="AB553" i="2"/>
  <c r="AA553" i="2"/>
  <c r="U553" i="2"/>
  <c r="V553" i="2" s="1"/>
  <c r="Z554" i="2"/>
  <c r="X554" i="2"/>
  <c r="D264" i="4" l="1"/>
  <c r="A65" i="4"/>
  <c r="B65" i="4" s="1"/>
  <c r="F65" i="4" s="1"/>
  <c r="C64" i="4"/>
  <c r="S554" i="2"/>
  <c r="T554" i="2" s="1"/>
  <c r="AB554" i="2"/>
  <c r="AA554" i="2"/>
  <c r="U554" i="2"/>
  <c r="V554" i="2" s="1"/>
  <c r="Z555" i="2"/>
  <c r="X555" i="2"/>
  <c r="D265" i="4" l="1"/>
  <c r="A66" i="4"/>
  <c r="B66" i="4" s="1"/>
  <c r="F66" i="4" s="1"/>
  <c r="C65" i="4"/>
  <c r="S555" i="2"/>
  <c r="T555" i="2" s="1"/>
  <c r="AB555" i="2"/>
  <c r="AA555" i="2"/>
  <c r="U555" i="2"/>
  <c r="V555" i="2" s="1"/>
  <c r="Z556" i="2"/>
  <c r="X556" i="2"/>
  <c r="D266" i="4" l="1"/>
  <c r="A67" i="4"/>
  <c r="B67" i="4" s="1"/>
  <c r="F67" i="4" s="1"/>
  <c r="C66" i="4"/>
  <c r="S556" i="2"/>
  <c r="T556" i="2" s="1"/>
  <c r="AB556" i="2"/>
  <c r="AA556" i="2"/>
  <c r="U556" i="2"/>
  <c r="V556" i="2" s="1"/>
  <c r="Z557" i="2"/>
  <c r="X557" i="2"/>
  <c r="D267" i="4" l="1"/>
  <c r="A68" i="4"/>
  <c r="B68" i="4" s="1"/>
  <c r="F68" i="4" s="1"/>
  <c r="C67" i="4"/>
  <c r="S557" i="2"/>
  <c r="T557" i="2" s="1"/>
  <c r="AB557" i="2"/>
  <c r="AA557" i="2"/>
  <c r="U557" i="2"/>
  <c r="V557" i="2" s="1"/>
  <c r="Z558" i="2"/>
  <c r="X558" i="2"/>
  <c r="D268" i="4" l="1"/>
  <c r="A69" i="4"/>
  <c r="B69" i="4" s="1"/>
  <c r="F69" i="4" s="1"/>
  <c r="C68" i="4"/>
  <c r="S558" i="2"/>
  <c r="T558" i="2" s="1"/>
  <c r="AB558" i="2"/>
  <c r="AA558" i="2"/>
  <c r="U558" i="2"/>
  <c r="V558" i="2" s="1"/>
  <c r="Z559" i="2"/>
  <c r="X559" i="2"/>
  <c r="D269" i="4" l="1"/>
  <c r="A70" i="4"/>
  <c r="B70" i="4" s="1"/>
  <c r="F70" i="4" s="1"/>
  <c r="C69" i="4"/>
  <c r="S559" i="2"/>
  <c r="T559" i="2" s="1"/>
  <c r="AB559" i="2"/>
  <c r="AA559" i="2"/>
  <c r="U559" i="2"/>
  <c r="V559" i="2" s="1"/>
  <c r="Z560" i="2"/>
  <c r="X560" i="2"/>
  <c r="D270" i="4" l="1"/>
  <c r="A71" i="4"/>
  <c r="B71" i="4" s="1"/>
  <c r="F71" i="4" s="1"/>
  <c r="C70" i="4"/>
  <c r="S560" i="2"/>
  <c r="T560" i="2" s="1"/>
  <c r="AB560" i="2"/>
  <c r="AA560" i="2"/>
  <c r="U560" i="2"/>
  <c r="V560" i="2" s="1"/>
  <c r="Z561" i="2"/>
  <c r="X561" i="2"/>
  <c r="D271" i="4" l="1"/>
  <c r="A72" i="4"/>
  <c r="B72" i="4" s="1"/>
  <c r="F72" i="4" s="1"/>
  <c r="C71" i="4"/>
  <c r="S561" i="2"/>
  <c r="T561" i="2" s="1"/>
  <c r="AB561" i="2"/>
  <c r="AA561" i="2"/>
  <c r="U561" i="2"/>
  <c r="V561" i="2" s="1"/>
  <c r="Z562" i="2"/>
  <c r="X562" i="2"/>
  <c r="D272" i="4" l="1"/>
  <c r="A73" i="4"/>
  <c r="B73" i="4" s="1"/>
  <c r="F73" i="4" s="1"/>
  <c r="C72" i="4"/>
  <c r="S562" i="2"/>
  <c r="T562" i="2" s="1"/>
  <c r="AB562" i="2"/>
  <c r="AA562" i="2"/>
  <c r="U562" i="2"/>
  <c r="V562" i="2" s="1"/>
  <c r="Z563" i="2"/>
  <c r="X563" i="2"/>
  <c r="D273" i="4" l="1"/>
  <c r="A74" i="4"/>
  <c r="B74" i="4" s="1"/>
  <c r="F74" i="4" s="1"/>
  <c r="C73" i="4"/>
  <c r="S563" i="2"/>
  <c r="T563" i="2" s="1"/>
  <c r="AB563" i="2"/>
  <c r="AA563" i="2"/>
  <c r="U563" i="2"/>
  <c r="V563" i="2" s="1"/>
  <c r="Z564" i="2"/>
  <c r="X564" i="2"/>
  <c r="D274" i="4" l="1"/>
  <c r="A75" i="4"/>
  <c r="B75" i="4" s="1"/>
  <c r="F75" i="4" s="1"/>
  <c r="C74" i="4"/>
  <c r="S564" i="2"/>
  <c r="T564" i="2" s="1"/>
  <c r="AB564" i="2"/>
  <c r="AA564" i="2"/>
  <c r="U564" i="2"/>
  <c r="V564" i="2" s="1"/>
  <c r="Z565" i="2"/>
  <c r="X565" i="2"/>
  <c r="D275" i="4" l="1"/>
  <c r="A76" i="4"/>
  <c r="B76" i="4" s="1"/>
  <c r="F76" i="4" s="1"/>
  <c r="C75" i="4"/>
  <c r="S565" i="2"/>
  <c r="T565" i="2" s="1"/>
  <c r="AB565" i="2"/>
  <c r="AA565" i="2"/>
  <c r="U565" i="2"/>
  <c r="V565" i="2" s="1"/>
  <c r="Z566" i="2"/>
  <c r="X566" i="2"/>
  <c r="D276" i="4" l="1"/>
  <c r="A77" i="4"/>
  <c r="B77" i="4" s="1"/>
  <c r="F77" i="4" s="1"/>
  <c r="C76" i="4"/>
  <c r="S566" i="2"/>
  <c r="T566" i="2" s="1"/>
  <c r="AB566" i="2"/>
  <c r="AA566" i="2"/>
  <c r="U566" i="2"/>
  <c r="V566" i="2" s="1"/>
  <c r="Z567" i="2"/>
  <c r="X567" i="2"/>
  <c r="D277" i="4" l="1"/>
  <c r="A78" i="4"/>
  <c r="B78" i="4" s="1"/>
  <c r="F78" i="4" s="1"/>
  <c r="C77" i="4"/>
  <c r="S567" i="2"/>
  <c r="T567" i="2" s="1"/>
  <c r="AB567" i="2"/>
  <c r="AA567" i="2"/>
  <c r="U567" i="2"/>
  <c r="V567" i="2" s="1"/>
  <c r="Z568" i="2"/>
  <c r="X568" i="2"/>
  <c r="D278" i="4" l="1"/>
  <c r="A79" i="4"/>
  <c r="B79" i="4" s="1"/>
  <c r="F79" i="4" s="1"/>
  <c r="C78" i="4"/>
  <c r="S568" i="2"/>
  <c r="T568" i="2" s="1"/>
  <c r="AB568" i="2"/>
  <c r="AA568" i="2"/>
  <c r="U568" i="2"/>
  <c r="V568" i="2" s="1"/>
  <c r="Z569" i="2"/>
  <c r="X569" i="2"/>
  <c r="D279" i="4" l="1"/>
  <c r="A80" i="4"/>
  <c r="B80" i="4" s="1"/>
  <c r="F80" i="4" s="1"/>
  <c r="C79" i="4"/>
  <c r="S569" i="2"/>
  <c r="T569" i="2" s="1"/>
  <c r="AB569" i="2"/>
  <c r="AA569" i="2"/>
  <c r="U569" i="2"/>
  <c r="V569" i="2" s="1"/>
  <c r="Z570" i="2"/>
  <c r="X570" i="2"/>
  <c r="D280" i="4" l="1"/>
  <c r="A81" i="4"/>
  <c r="B81" i="4" s="1"/>
  <c r="F81" i="4" s="1"/>
  <c r="C80" i="4"/>
  <c r="S570" i="2"/>
  <c r="T570" i="2" s="1"/>
  <c r="AB570" i="2"/>
  <c r="AA570" i="2"/>
  <c r="U570" i="2"/>
  <c r="V570" i="2" s="1"/>
  <c r="Z571" i="2"/>
  <c r="D281" i="4" l="1"/>
  <c r="A82" i="4"/>
  <c r="B82" i="4" s="1"/>
  <c r="F82" i="4" s="1"/>
  <c r="C81" i="4"/>
  <c r="T571" i="2"/>
  <c r="AB571" i="2"/>
  <c r="AA571" i="2"/>
  <c r="U571" i="2"/>
  <c r="V571" i="2" s="1"/>
  <c r="Z572" i="2"/>
  <c r="D282" i="4" l="1"/>
  <c r="A83" i="4"/>
  <c r="B83" i="4" s="1"/>
  <c r="F83" i="4" s="1"/>
  <c r="C82" i="4"/>
  <c r="AA572" i="2"/>
  <c r="U572" i="2"/>
  <c r="V572" i="2" s="1"/>
  <c r="Z573" i="2"/>
  <c r="D283" i="4" l="1"/>
  <c r="A84" i="4"/>
  <c r="B84" i="4" s="1"/>
  <c r="F84" i="4" s="1"/>
  <c r="C83" i="4"/>
  <c r="AA573" i="2"/>
  <c r="U573" i="2"/>
  <c r="V573" i="2" s="1"/>
  <c r="Z574" i="2"/>
  <c r="D284" i="4" l="1"/>
  <c r="A85" i="4"/>
  <c r="B85" i="4" s="1"/>
  <c r="F85" i="4" s="1"/>
  <c r="C84" i="4"/>
  <c r="AA574" i="2"/>
  <c r="U574" i="2"/>
  <c r="V574" i="2" s="1"/>
  <c r="Z575" i="2"/>
  <c r="D285" i="4" l="1"/>
  <c r="A86" i="4"/>
  <c r="B86" i="4" s="1"/>
  <c r="F86" i="4" s="1"/>
  <c r="C85" i="4"/>
  <c r="AA575" i="2"/>
  <c r="U575" i="2"/>
  <c r="V575" i="2" s="1"/>
  <c r="Z576" i="2"/>
  <c r="D286" i="4" l="1"/>
  <c r="A87" i="4"/>
  <c r="B87" i="4" s="1"/>
  <c r="F87" i="4" s="1"/>
  <c r="C86" i="4"/>
  <c r="AA576" i="2"/>
  <c r="U576" i="2"/>
  <c r="V576" i="2" s="1"/>
  <c r="Z577" i="2"/>
  <c r="D287" i="4" l="1"/>
  <c r="A88" i="4"/>
  <c r="B88" i="4" s="1"/>
  <c r="F88" i="4" s="1"/>
  <c r="C87" i="4"/>
  <c r="AA577" i="2"/>
  <c r="U577" i="2"/>
  <c r="V577" i="2" s="1"/>
  <c r="Z578" i="2"/>
  <c r="D288" i="4" l="1"/>
  <c r="A89" i="4"/>
  <c r="B89" i="4" s="1"/>
  <c r="F89" i="4" s="1"/>
  <c r="C88" i="4"/>
  <c r="AA578" i="2"/>
  <c r="U578" i="2"/>
  <c r="V578" i="2" s="1"/>
  <c r="Z579" i="2"/>
  <c r="D289" i="4" l="1"/>
  <c r="A90" i="4"/>
  <c r="B90" i="4" s="1"/>
  <c r="F90" i="4" s="1"/>
  <c r="C89" i="4"/>
  <c r="AA579" i="2"/>
  <c r="U579" i="2"/>
  <c r="V579" i="2" s="1"/>
  <c r="Z580" i="2"/>
  <c r="D290" i="4" l="1"/>
  <c r="A91" i="4"/>
  <c r="B91" i="4" s="1"/>
  <c r="F91" i="4" s="1"/>
  <c r="C90" i="4"/>
  <c r="AA580" i="2"/>
  <c r="U580" i="2"/>
  <c r="V580" i="2" s="1"/>
  <c r="Z581" i="2"/>
  <c r="D291" i="4" l="1"/>
  <c r="A92" i="4"/>
  <c r="B92" i="4" s="1"/>
  <c r="F92" i="4" s="1"/>
  <c r="C91" i="4"/>
  <c r="AA581" i="2"/>
  <c r="U581" i="2"/>
  <c r="V581" i="2" s="1"/>
  <c r="Z582" i="2"/>
  <c r="D292" i="4" l="1"/>
  <c r="A93" i="4"/>
  <c r="B93" i="4" s="1"/>
  <c r="F93" i="4" s="1"/>
  <c r="C92" i="4"/>
  <c r="AA582" i="2"/>
  <c r="U582" i="2"/>
  <c r="V582" i="2" s="1"/>
  <c r="Z583" i="2"/>
  <c r="D293" i="4" l="1"/>
  <c r="A94" i="4"/>
  <c r="B94" i="4" s="1"/>
  <c r="F94" i="4" s="1"/>
  <c r="C93" i="4"/>
  <c r="AA583" i="2"/>
  <c r="U583" i="2"/>
  <c r="V583" i="2" s="1"/>
  <c r="Z584" i="2"/>
  <c r="D294" i="4" l="1"/>
  <c r="A95" i="4"/>
  <c r="B95" i="4" s="1"/>
  <c r="F95" i="4" s="1"/>
  <c r="C94" i="4"/>
  <c r="AA584" i="2"/>
  <c r="U584" i="2"/>
  <c r="V584" i="2" s="1"/>
  <c r="Z585" i="2"/>
  <c r="D295" i="4" l="1"/>
  <c r="A96" i="4"/>
  <c r="B96" i="4" s="1"/>
  <c r="F96" i="4" s="1"/>
  <c r="C95" i="4"/>
  <c r="AA585" i="2"/>
  <c r="U585" i="2"/>
  <c r="V585" i="2" s="1"/>
  <c r="Z586" i="2"/>
  <c r="D296" i="4" l="1"/>
  <c r="A97" i="4"/>
  <c r="B97" i="4" s="1"/>
  <c r="F97" i="4" s="1"/>
  <c r="C96" i="4"/>
  <c r="AA586" i="2"/>
  <c r="U586" i="2"/>
  <c r="V586" i="2" s="1"/>
  <c r="Z587" i="2"/>
  <c r="D297" i="4" l="1"/>
  <c r="A98" i="4"/>
  <c r="B98" i="4" s="1"/>
  <c r="F98" i="4" s="1"/>
  <c r="C97" i="4"/>
  <c r="AA587" i="2"/>
  <c r="U587" i="2"/>
  <c r="V587" i="2" s="1"/>
  <c r="Z588" i="2"/>
  <c r="D298" i="4" l="1"/>
  <c r="A99" i="4"/>
  <c r="B99" i="4" s="1"/>
  <c r="F99" i="4" s="1"/>
  <c r="C98" i="4"/>
  <c r="AA588" i="2"/>
  <c r="U588" i="2"/>
  <c r="V588" i="2" s="1"/>
  <c r="Z589" i="2"/>
  <c r="D299" i="4" l="1"/>
  <c r="A100" i="4"/>
  <c r="B100" i="4" s="1"/>
  <c r="F100" i="4" s="1"/>
  <c r="C99" i="4"/>
  <c r="AA589" i="2"/>
  <c r="U589" i="2"/>
  <c r="V589" i="2" s="1"/>
  <c r="Z590" i="2"/>
  <c r="D300" i="4" l="1"/>
  <c r="A101" i="4"/>
  <c r="B101" i="4" s="1"/>
  <c r="F101" i="4" s="1"/>
  <c r="C100" i="4"/>
  <c r="AA590" i="2"/>
  <c r="U590" i="2"/>
  <c r="V590" i="2" s="1"/>
  <c r="Z591" i="2"/>
  <c r="D301" i="4" l="1"/>
  <c r="A102" i="4"/>
  <c r="B102" i="4" s="1"/>
  <c r="F102" i="4" s="1"/>
  <c r="C101" i="4"/>
  <c r="AA591" i="2"/>
  <c r="U591" i="2"/>
  <c r="V591" i="2" s="1"/>
  <c r="Z592" i="2"/>
  <c r="D302" i="4" l="1"/>
  <c r="A103" i="4"/>
  <c r="B103" i="4" s="1"/>
  <c r="F103" i="4" s="1"/>
  <c r="C102" i="4"/>
  <c r="D303" i="4" s="1"/>
  <c r="AA592" i="2"/>
  <c r="U592" i="2"/>
  <c r="V592" i="2" s="1"/>
  <c r="Z593" i="2"/>
  <c r="A104" i="4" l="1"/>
  <c r="B104" i="4" s="1"/>
  <c r="F104" i="4" s="1"/>
  <c r="C103" i="4"/>
  <c r="D304" i="4" s="1"/>
  <c r="AA593" i="2"/>
  <c r="U593" i="2"/>
  <c r="V593" i="2" s="1"/>
  <c r="Z594" i="2"/>
  <c r="A105" i="4" l="1"/>
  <c r="B105" i="4" s="1"/>
  <c r="F105" i="4" s="1"/>
  <c r="C104" i="4"/>
  <c r="D305" i="4" s="1"/>
  <c r="AA594" i="2"/>
  <c r="U594" i="2"/>
  <c r="V594" i="2" s="1"/>
  <c r="Z595" i="2"/>
  <c r="A106" i="4" l="1"/>
  <c r="B106" i="4" s="1"/>
  <c r="F106" i="4" s="1"/>
  <c r="C105" i="4"/>
  <c r="D306" i="4" s="1"/>
  <c r="AA595" i="2"/>
  <c r="U595" i="2"/>
  <c r="V595" i="2" s="1"/>
  <c r="A107" i="4" l="1"/>
  <c r="B107" i="4" s="1"/>
  <c r="F107" i="4" s="1"/>
  <c r="C106" i="4"/>
  <c r="D307" i="4" s="1"/>
  <c r="AA596" i="2"/>
  <c r="U596" i="2"/>
  <c r="V596" i="2" s="1"/>
  <c r="A108" i="4" l="1"/>
  <c r="B108" i="4" s="1"/>
  <c r="F108" i="4" s="1"/>
  <c r="C107" i="4"/>
  <c r="D308" i="4" s="1"/>
  <c r="A109" i="4" l="1"/>
  <c r="B109" i="4" s="1"/>
  <c r="F109" i="4" s="1"/>
  <c r="C108" i="4"/>
  <c r="D309" i="4" s="1"/>
  <c r="A110" i="4" l="1"/>
  <c r="B110" i="4" s="1"/>
  <c r="F110" i="4" s="1"/>
  <c r="C109" i="4"/>
  <c r="D310" i="4" s="1"/>
  <c r="A111" i="4" l="1"/>
  <c r="B111" i="4" s="1"/>
  <c r="F111" i="4" s="1"/>
  <c r="C110" i="4"/>
  <c r="D311" i="4" s="1"/>
  <c r="A112" i="4" l="1"/>
  <c r="B112" i="4" s="1"/>
  <c r="F112" i="4" s="1"/>
  <c r="C111" i="4"/>
  <c r="D312" i="4" s="1"/>
  <c r="A113" i="4" l="1"/>
  <c r="B113" i="4" s="1"/>
  <c r="F113" i="4" s="1"/>
  <c r="C112" i="4"/>
  <c r="D313" i="4" s="1"/>
  <c r="A114" i="4" l="1"/>
  <c r="B114" i="4" s="1"/>
  <c r="F114" i="4" s="1"/>
  <c r="C113" i="4"/>
  <c r="D314" i="4" s="1"/>
  <c r="A115" i="4" l="1"/>
  <c r="B115" i="4" s="1"/>
  <c r="F115" i="4" s="1"/>
  <c r="C114" i="4"/>
  <c r="D315" i="4" s="1"/>
  <c r="A116" i="4" l="1"/>
  <c r="B116" i="4" s="1"/>
  <c r="F116" i="4" s="1"/>
  <c r="C115" i="4"/>
  <c r="D316" i="4" s="1"/>
  <c r="A117" i="4" l="1"/>
  <c r="B117" i="4" s="1"/>
  <c r="F117" i="4" s="1"/>
  <c r="C116" i="4"/>
  <c r="D317" i="4" s="1"/>
  <c r="A118" i="4" l="1"/>
  <c r="B118" i="4" s="1"/>
  <c r="F118" i="4" s="1"/>
  <c r="C117" i="4"/>
  <c r="D318" i="4" s="1"/>
  <c r="A119" i="4" l="1"/>
  <c r="B119" i="4" s="1"/>
  <c r="F119" i="4" s="1"/>
  <c r="C118" i="4"/>
  <c r="D319" i="4" s="1"/>
  <c r="A120" i="4" l="1"/>
  <c r="B120" i="4" s="1"/>
  <c r="F120" i="4" s="1"/>
  <c r="C119" i="4"/>
  <c r="D320" i="4" s="1"/>
  <c r="A121" i="4" l="1"/>
  <c r="B121" i="4" s="1"/>
  <c r="F121" i="4" s="1"/>
  <c r="C120" i="4"/>
  <c r="D321" i="4" s="1"/>
  <c r="A122" i="4" l="1"/>
  <c r="B122" i="4" s="1"/>
  <c r="F122" i="4" s="1"/>
  <c r="C121" i="4"/>
  <c r="D322" i="4" s="1"/>
  <c r="A123" i="4" l="1"/>
  <c r="B123" i="4" s="1"/>
  <c r="F123" i="4" s="1"/>
  <c r="C122" i="4"/>
  <c r="D323" i="4" s="1"/>
  <c r="A124" i="4" l="1"/>
  <c r="B124" i="4" s="1"/>
  <c r="F124" i="4" s="1"/>
  <c r="C123" i="4"/>
  <c r="D324" i="4" s="1"/>
  <c r="A125" i="4" l="1"/>
  <c r="B125" i="4" s="1"/>
  <c r="F125" i="4" s="1"/>
  <c r="C124" i="4"/>
  <c r="D325" i="4" s="1"/>
  <c r="A126" i="4" l="1"/>
  <c r="B126" i="4" s="1"/>
  <c r="F126" i="4" s="1"/>
  <c r="C125" i="4"/>
  <c r="D326" i="4" s="1"/>
  <c r="A127" i="4" l="1"/>
  <c r="B127" i="4" s="1"/>
  <c r="F127" i="4" s="1"/>
  <c r="C126" i="4"/>
  <c r="D327" i="4" s="1"/>
  <c r="A128" i="4" l="1"/>
  <c r="B128" i="4" s="1"/>
  <c r="F128" i="4" s="1"/>
  <c r="C127" i="4"/>
  <c r="D328" i="4" s="1"/>
  <c r="A129" i="4" l="1"/>
  <c r="B129" i="4" s="1"/>
  <c r="F129" i="4" s="1"/>
  <c r="C128" i="4"/>
  <c r="D329" i="4" s="1"/>
  <c r="A130" i="4" l="1"/>
  <c r="B130" i="4" s="1"/>
  <c r="F130" i="4" s="1"/>
  <c r="C129" i="4"/>
  <c r="D330" i="4" s="1"/>
  <c r="A131" i="4" l="1"/>
  <c r="B131" i="4" s="1"/>
  <c r="F131" i="4" s="1"/>
  <c r="C130" i="4"/>
  <c r="D331" i="4" s="1"/>
  <c r="A132" i="4" l="1"/>
  <c r="B132" i="4" s="1"/>
  <c r="F132" i="4" s="1"/>
  <c r="C131" i="4"/>
  <c r="D332" i="4" s="1"/>
  <c r="A133" i="4" l="1"/>
  <c r="B133" i="4" s="1"/>
  <c r="F133" i="4" s="1"/>
  <c r="C132" i="4"/>
  <c r="D333" i="4" s="1"/>
  <c r="A134" i="4" l="1"/>
  <c r="B134" i="4" s="1"/>
  <c r="F134" i="4" s="1"/>
  <c r="C133" i="4"/>
  <c r="D334" i="4" s="1"/>
  <c r="A135" i="4" l="1"/>
  <c r="B135" i="4" s="1"/>
  <c r="F135" i="4" s="1"/>
  <c r="C134" i="4"/>
  <c r="D335" i="4" s="1"/>
  <c r="A136" i="4" l="1"/>
  <c r="B136" i="4" s="1"/>
  <c r="F136" i="4" s="1"/>
  <c r="C135" i="4"/>
  <c r="D336" i="4" s="1"/>
  <c r="A137" i="4" l="1"/>
  <c r="B137" i="4" s="1"/>
  <c r="F137" i="4" s="1"/>
  <c r="C136" i="4"/>
  <c r="D337" i="4" s="1"/>
  <c r="A138" i="4" l="1"/>
  <c r="B138" i="4" s="1"/>
  <c r="F138" i="4" s="1"/>
  <c r="C137" i="4"/>
  <c r="D338" i="4" s="1"/>
  <c r="A139" i="4" l="1"/>
  <c r="B139" i="4" s="1"/>
  <c r="F139" i="4" s="1"/>
  <c r="C138" i="4"/>
  <c r="D339" i="4" s="1"/>
  <c r="A140" i="4" l="1"/>
  <c r="B140" i="4" s="1"/>
  <c r="F140" i="4" s="1"/>
  <c r="C139" i="4"/>
  <c r="D340" i="4" s="1"/>
  <c r="A141" i="4" l="1"/>
  <c r="B141" i="4" s="1"/>
  <c r="F141" i="4" s="1"/>
  <c r="C140" i="4"/>
  <c r="D341" i="4" s="1"/>
  <c r="A142" i="4" l="1"/>
  <c r="B142" i="4" s="1"/>
  <c r="F142" i="4" s="1"/>
  <c r="C141" i="4"/>
  <c r="D342" i="4" s="1"/>
  <c r="A143" i="4" l="1"/>
  <c r="B143" i="4" s="1"/>
  <c r="F143" i="4" s="1"/>
  <c r="C142" i="4"/>
  <c r="D343" i="4" s="1"/>
  <c r="A144" i="4" l="1"/>
  <c r="B144" i="4" s="1"/>
  <c r="F144" i="4" s="1"/>
  <c r="C143" i="4"/>
  <c r="D344" i="4" s="1"/>
  <c r="A145" i="4" l="1"/>
  <c r="B145" i="4" s="1"/>
  <c r="F145" i="4" s="1"/>
  <c r="C144" i="4"/>
  <c r="D345" i="4" s="1"/>
  <c r="A146" i="4" l="1"/>
  <c r="B146" i="4" s="1"/>
  <c r="F146" i="4" s="1"/>
  <c r="C145" i="4"/>
  <c r="D346" i="4" s="1"/>
  <c r="A147" i="4" l="1"/>
  <c r="B147" i="4" s="1"/>
  <c r="F147" i="4" s="1"/>
  <c r="C146" i="4"/>
  <c r="D347" i="4" s="1"/>
  <c r="A148" i="4" l="1"/>
  <c r="B148" i="4" s="1"/>
  <c r="F148" i="4" s="1"/>
  <c r="C147" i="4"/>
  <c r="D348" i="4" s="1"/>
  <c r="A149" i="4" l="1"/>
  <c r="B149" i="4" s="1"/>
  <c r="F149" i="4" s="1"/>
  <c r="C148" i="4"/>
  <c r="D349" i="4" s="1"/>
  <c r="A150" i="4" l="1"/>
  <c r="B150" i="4" s="1"/>
  <c r="F150" i="4" s="1"/>
  <c r="C149" i="4"/>
  <c r="D350" i="4" s="1"/>
  <c r="A151" i="4" l="1"/>
  <c r="B151" i="4" s="1"/>
  <c r="F151" i="4" s="1"/>
  <c r="C150" i="4"/>
  <c r="D351" i="4" s="1"/>
  <c r="A152" i="4" l="1"/>
  <c r="B152" i="4" s="1"/>
  <c r="F152" i="4" s="1"/>
  <c r="C151" i="4"/>
  <c r="D352" i="4" s="1"/>
  <c r="A153" i="4" l="1"/>
  <c r="B153" i="4" s="1"/>
  <c r="F153" i="4" s="1"/>
  <c r="C152" i="4"/>
  <c r="D353" i="4" s="1"/>
  <c r="A154" i="4" l="1"/>
  <c r="B154" i="4" s="1"/>
  <c r="F154" i="4" s="1"/>
  <c r="C153" i="4"/>
  <c r="D354" i="4" s="1"/>
  <c r="A155" i="4" l="1"/>
  <c r="B155" i="4" s="1"/>
  <c r="F155" i="4" s="1"/>
  <c r="C154" i="4"/>
  <c r="D355" i="4" s="1"/>
  <c r="A156" i="4" l="1"/>
  <c r="B156" i="4" s="1"/>
  <c r="F156" i="4" s="1"/>
  <c r="C155" i="4"/>
  <c r="D356" i="4" s="1"/>
  <c r="A157" i="4" l="1"/>
  <c r="B157" i="4" s="1"/>
  <c r="F157" i="4" s="1"/>
  <c r="C156" i="4"/>
  <c r="D357" i="4" s="1"/>
  <c r="A158" i="4" l="1"/>
  <c r="B158" i="4" s="1"/>
  <c r="F158" i="4" s="1"/>
  <c r="C157" i="4"/>
  <c r="D358" i="4" s="1"/>
  <c r="A159" i="4" l="1"/>
  <c r="B159" i="4" s="1"/>
  <c r="F159" i="4" s="1"/>
  <c r="C158" i="4"/>
  <c r="D359" i="4" s="1"/>
  <c r="A160" i="4" l="1"/>
  <c r="B160" i="4" s="1"/>
  <c r="F160" i="4" s="1"/>
  <c r="C159" i="4"/>
  <c r="D360" i="4" s="1"/>
  <c r="A161" i="4" l="1"/>
  <c r="B161" i="4" s="1"/>
  <c r="F161" i="4" s="1"/>
  <c r="C160" i="4"/>
  <c r="D361" i="4" s="1"/>
  <c r="A162" i="4" l="1"/>
  <c r="B162" i="4" s="1"/>
  <c r="F162" i="4" s="1"/>
  <c r="C161" i="4"/>
  <c r="D362" i="4" s="1"/>
  <c r="A163" i="4" l="1"/>
  <c r="B163" i="4" s="1"/>
  <c r="F163" i="4" s="1"/>
  <c r="C162" i="4"/>
  <c r="D363" i="4" s="1"/>
  <c r="C163" i="4" l="1"/>
  <c r="D364" i="4" s="1"/>
  <c r="A164" i="4"/>
  <c r="B164" i="4" s="1"/>
  <c r="F164" i="4" s="1"/>
  <c r="A165" i="4" l="1"/>
  <c r="B165" i="4" s="1"/>
  <c r="F165" i="4" s="1"/>
  <c r="C164" i="4"/>
  <c r="D365" i="4" s="1"/>
  <c r="C165" i="4" l="1"/>
  <c r="D366" i="4" s="1"/>
  <c r="A166" i="4"/>
  <c r="B166" i="4" s="1"/>
  <c r="F166" i="4" s="1"/>
  <c r="C166" i="4" l="1"/>
  <c r="D367" i="4" s="1"/>
  <c r="A167" i="4"/>
  <c r="B167" i="4" s="1"/>
  <c r="F167" i="4" s="1"/>
  <c r="C167" i="4" l="1"/>
  <c r="D368" i="4" s="1"/>
  <c r="A168" i="4"/>
  <c r="B168" i="4" s="1"/>
  <c r="F168" i="4" s="1"/>
  <c r="C168" i="4" l="1"/>
  <c r="D369" i="4" s="1"/>
  <c r="A169" i="4"/>
  <c r="B169" i="4" s="1"/>
  <c r="F169" i="4" s="1"/>
  <c r="C169" i="4" l="1"/>
  <c r="D370" i="4" s="1"/>
  <c r="A170" i="4"/>
  <c r="B170" i="4" s="1"/>
  <c r="F170" i="4" s="1"/>
  <c r="C170" i="4" l="1"/>
  <c r="D371" i="4" s="1"/>
  <c r="A171" i="4"/>
  <c r="B171" i="4" s="1"/>
  <c r="F171" i="4" s="1"/>
  <c r="C171" i="4" l="1"/>
  <c r="D372" i="4" s="1"/>
  <c r="A172" i="4"/>
  <c r="B172" i="4" s="1"/>
  <c r="F172" i="4" s="1"/>
  <c r="C172" i="4" l="1"/>
  <c r="D373" i="4" s="1"/>
  <c r="A173" i="4"/>
  <c r="B173" i="4" s="1"/>
  <c r="F173" i="4" s="1"/>
  <c r="C173" i="4" l="1"/>
  <c r="D374" i="4" s="1"/>
  <c r="A174" i="4"/>
  <c r="B174" i="4" s="1"/>
  <c r="F174" i="4" s="1"/>
  <c r="C174" i="4" l="1"/>
  <c r="D375" i="4" s="1"/>
  <c r="A175" i="4"/>
  <c r="B175" i="4" s="1"/>
  <c r="F175" i="4" s="1"/>
  <c r="C175" i="4" l="1"/>
  <c r="D376" i="4" s="1"/>
  <c r="A176" i="4"/>
  <c r="B176" i="4" s="1"/>
  <c r="F176" i="4" s="1"/>
  <c r="C176" i="4" l="1"/>
  <c r="D377" i="4" s="1"/>
  <c r="A177" i="4"/>
  <c r="B177" i="4" s="1"/>
  <c r="F177" i="4" s="1"/>
  <c r="C177" i="4" l="1"/>
  <c r="D378" i="4" s="1"/>
  <c r="A178" i="4"/>
  <c r="B178" i="4" s="1"/>
  <c r="F178" i="4" s="1"/>
  <c r="C178" i="4" l="1"/>
  <c r="D379" i="4" s="1"/>
  <c r="A179" i="4"/>
  <c r="B179" i="4" s="1"/>
  <c r="F179" i="4" s="1"/>
  <c r="C179" i="4" l="1"/>
  <c r="D380" i="4" s="1"/>
  <c r="A180" i="4"/>
  <c r="B180" i="4" s="1"/>
  <c r="F180" i="4" s="1"/>
  <c r="C180" i="4" l="1"/>
  <c r="D381" i="4" s="1"/>
  <c r="A181" i="4"/>
  <c r="B181" i="4" s="1"/>
  <c r="F181" i="4" s="1"/>
  <c r="C181" i="4" l="1"/>
  <c r="D382" i="4" s="1"/>
  <c r="A182" i="4"/>
  <c r="B182" i="4" s="1"/>
  <c r="F182" i="4" s="1"/>
  <c r="C182" i="4" l="1"/>
  <c r="D383" i="4" s="1"/>
  <c r="A183" i="4"/>
  <c r="B183" i="4" s="1"/>
  <c r="F183" i="4" s="1"/>
  <c r="C183" i="4" l="1"/>
  <c r="D384" i="4" s="1"/>
  <c r="A184" i="4"/>
  <c r="B184" i="4" s="1"/>
  <c r="F184" i="4" s="1"/>
  <c r="C184" i="4" l="1"/>
  <c r="D385" i="4" s="1"/>
  <c r="A185" i="4"/>
  <c r="B185" i="4" s="1"/>
  <c r="F185" i="4" s="1"/>
  <c r="C185" i="4" l="1"/>
  <c r="D386" i="4" s="1"/>
  <c r="A186" i="4"/>
  <c r="B186" i="4" s="1"/>
  <c r="F186" i="4" s="1"/>
  <c r="C186" i="4" l="1"/>
  <c r="D387" i="4" s="1"/>
  <c r="A187" i="4"/>
  <c r="B187" i="4" s="1"/>
  <c r="F187" i="4" s="1"/>
  <c r="C187" i="4" l="1"/>
  <c r="D388" i="4" s="1"/>
  <c r="A188" i="4"/>
  <c r="B188" i="4" s="1"/>
  <c r="F188" i="4" s="1"/>
  <c r="C188" i="4" l="1"/>
  <c r="D389" i="4" s="1"/>
  <c r="A189" i="4"/>
  <c r="B189" i="4" s="1"/>
  <c r="F189" i="4" s="1"/>
  <c r="C189" i="4" l="1"/>
  <c r="D390" i="4" s="1"/>
  <c r="A190" i="4"/>
  <c r="B190" i="4" s="1"/>
  <c r="F190" i="4" s="1"/>
  <c r="C190" i="4" l="1"/>
  <c r="D391" i="4" s="1"/>
  <c r="A191" i="4"/>
  <c r="B191" i="4" s="1"/>
  <c r="F191" i="4" s="1"/>
  <c r="C191" i="4" l="1"/>
  <c r="D392" i="4" s="1"/>
  <c r="A192" i="4"/>
  <c r="B192" i="4" s="1"/>
  <c r="F192" i="4" s="1"/>
  <c r="C192" i="4" l="1"/>
  <c r="D393" i="4" s="1"/>
  <c r="A193" i="4"/>
  <c r="B193" i="4" s="1"/>
  <c r="F193" i="4" s="1"/>
  <c r="C193" i="4" l="1"/>
  <c r="D394" i="4" s="1"/>
  <c r="A194" i="4"/>
  <c r="B194" i="4" s="1"/>
  <c r="F194" i="4" s="1"/>
  <c r="C194" i="4" l="1"/>
  <c r="D395" i="4" s="1"/>
  <c r="A195" i="4"/>
  <c r="B195" i="4" s="1"/>
  <c r="F195" i="4" s="1"/>
  <c r="C195" i="4" l="1"/>
  <c r="D396" i="4" s="1"/>
  <c r="A196" i="4"/>
  <c r="B196" i="4" s="1"/>
  <c r="F196" i="4" s="1"/>
  <c r="C196" i="4" l="1"/>
  <c r="D397" i="4" s="1"/>
  <c r="A197" i="4"/>
  <c r="B197" i="4" s="1"/>
  <c r="F197" i="4" s="1"/>
  <c r="C197" i="4" l="1"/>
  <c r="D398" i="4" s="1"/>
  <c r="A198" i="4"/>
  <c r="B198" i="4" s="1"/>
  <c r="F198" i="4" s="1"/>
  <c r="C198" i="4" l="1"/>
  <c r="D399" i="4" s="1"/>
  <c r="A199" i="4"/>
  <c r="B199" i="4" s="1"/>
  <c r="F199" i="4" s="1"/>
  <c r="C199" i="4" l="1"/>
  <c r="D400" i="4" s="1"/>
  <c r="A200" i="4"/>
  <c r="B200" i="4" s="1"/>
  <c r="F200" i="4" s="1"/>
  <c r="C200" i="4" l="1"/>
  <c r="D401" i="4" s="1"/>
  <c r="A201" i="4"/>
  <c r="B201" i="4" s="1"/>
  <c r="F201" i="4" s="1"/>
  <c r="C201" i="4" l="1"/>
  <c r="D402" i="4" s="1"/>
  <c r="A202" i="4"/>
  <c r="B202" i="4" s="1"/>
  <c r="F202" i="4" s="1"/>
  <c r="C202" i="4" l="1"/>
  <c r="D403" i="4" s="1"/>
</calcChain>
</file>

<file path=xl/sharedStrings.xml><?xml version="1.0" encoding="utf-8"?>
<sst xmlns="http://schemas.openxmlformats.org/spreadsheetml/2006/main" count="101" uniqueCount="95">
  <si>
    <t>X</t>
  </si>
  <si>
    <t>Y</t>
  </si>
  <si>
    <t>Mean</t>
  </si>
  <si>
    <t>SD</t>
  </si>
  <si>
    <t>Score</t>
  </si>
  <si>
    <t>Correlation</t>
  </si>
  <si>
    <t>Difference</t>
  </si>
  <si>
    <t>Reliability</t>
  </si>
  <si>
    <t>Index Score</t>
  </si>
  <si>
    <t>1-tailed Prevalence</t>
  </si>
  <si>
    <t>2-tailed Prevalence</t>
  </si>
  <si>
    <t>95% CI</t>
  </si>
  <si>
    <t>Interpretation</t>
  </si>
  <si>
    <t>Loading</t>
  </si>
  <si>
    <t>Error X</t>
  </si>
  <si>
    <t>Error Y</t>
  </si>
  <si>
    <t>Specific X</t>
  </si>
  <si>
    <t>Specific Y</t>
  </si>
  <si>
    <t>Reliable X</t>
  </si>
  <si>
    <t>Independent Y</t>
  </si>
  <si>
    <t>Composite to Test Correlation</t>
  </si>
  <si>
    <t>ͯ</t>
  </si>
  <si>
    <t>Ŷ</t>
  </si>
  <si>
    <t>Composite (X &amp; Y)</t>
  </si>
  <si>
    <r>
      <t xml:space="preserve">Ŷ </t>
    </r>
    <r>
      <rPr>
        <sz val="11"/>
        <rFont val="Cambria"/>
        <family val="1"/>
      </rPr>
      <t>=</t>
    </r>
    <r>
      <rPr>
        <i/>
        <sz val="11"/>
        <rFont val="Cambria"/>
        <family val="1"/>
      </rPr>
      <t xml:space="preserve"> r</t>
    </r>
    <r>
      <rPr>
        <i/>
        <vertAlign val="subscript"/>
        <sz val="11"/>
        <rFont val="Cambria"/>
        <family val="1"/>
      </rPr>
      <t>XY</t>
    </r>
    <r>
      <rPr>
        <sz val="11"/>
        <rFont val="Cambria"/>
        <family val="1"/>
      </rPr>
      <t>(</t>
    </r>
    <r>
      <rPr>
        <i/>
        <sz val="11"/>
        <rFont val="Cambria"/>
        <family val="1"/>
      </rPr>
      <t xml:space="preserve">X </t>
    </r>
    <r>
      <rPr>
        <sz val="11"/>
        <rFont val="Calibri"/>
        <family val="2"/>
      </rPr>
      <t>–</t>
    </r>
    <r>
      <rPr>
        <i/>
        <sz val="11"/>
        <rFont val="Cambria"/>
        <family val="1"/>
      </rPr>
      <t xml:space="preserve"> </t>
    </r>
    <r>
      <rPr>
        <i/>
        <sz val="11"/>
        <rFont val="Calibri"/>
        <family val="2"/>
      </rPr>
      <t>μ</t>
    </r>
    <r>
      <rPr>
        <i/>
        <vertAlign val="subscript"/>
        <sz val="11"/>
        <rFont val="Calibri"/>
        <family val="2"/>
      </rPr>
      <t>X</t>
    </r>
    <r>
      <rPr>
        <sz val="11"/>
        <rFont val="Cambria"/>
        <family val="1"/>
      </rPr>
      <t>)</t>
    </r>
    <r>
      <rPr>
        <i/>
        <sz val="11"/>
        <rFont val="Cambria"/>
        <family val="1"/>
      </rPr>
      <t xml:space="preserve"> </t>
    </r>
    <r>
      <rPr>
        <sz val="11"/>
        <rFont val="Cambria"/>
        <family val="1"/>
      </rPr>
      <t>+</t>
    </r>
    <r>
      <rPr>
        <i/>
        <sz val="11"/>
        <rFont val="Cambria"/>
        <family val="1"/>
      </rPr>
      <t xml:space="preserve"> μ</t>
    </r>
    <r>
      <rPr>
        <i/>
        <vertAlign val="subscript"/>
        <sz val="11"/>
        <rFont val="Cambria"/>
        <family val="1"/>
      </rPr>
      <t>Y</t>
    </r>
  </si>
  <si>
    <r>
      <rPr>
        <i/>
        <sz val="11"/>
        <color theme="1"/>
        <rFont val="Calibri"/>
        <family val="2"/>
        <scheme val="minor"/>
      </rPr>
      <t>Note</t>
    </r>
    <r>
      <rPr>
        <sz val="11"/>
        <color theme="1"/>
        <rFont val="Calibri"/>
        <family val="2"/>
        <scheme val="minor"/>
      </rPr>
      <t xml:space="preserve">: These coefficients assume that all latent variables as well as </t>
    </r>
    <r>
      <rPr>
        <i/>
        <sz val="11"/>
        <color theme="1"/>
        <rFont val="Calibri"/>
        <family val="2"/>
        <scheme val="minor"/>
      </rPr>
      <t>X</t>
    </r>
    <r>
      <rPr>
        <sz val="11"/>
        <color theme="1"/>
        <rFont val="Calibri"/>
        <family val="2"/>
        <scheme val="minor"/>
      </rPr>
      <t xml:space="preserve"> and </t>
    </r>
    <r>
      <rPr>
        <i/>
        <sz val="11"/>
        <color theme="1"/>
        <rFont val="Calibri"/>
        <family val="2"/>
        <scheme val="minor"/>
      </rPr>
      <t>Y</t>
    </r>
    <r>
      <rPr>
        <sz val="11"/>
        <color theme="1"/>
        <rFont val="Calibri"/>
        <family val="2"/>
        <scheme val="minor"/>
      </rPr>
      <t xml:space="preserve"> are standard normal (</t>
    </r>
    <r>
      <rPr>
        <i/>
        <sz val="11"/>
        <color theme="1"/>
        <rFont val="Calibri"/>
        <family val="2"/>
      </rPr>
      <t>μ</t>
    </r>
    <r>
      <rPr>
        <sz val="11"/>
        <color theme="1"/>
        <rFont val="Calibri"/>
        <family val="2"/>
      </rPr>
      <t xml:space="preserve"> = 0, </t>
    </r>
    <r>
      <rPr>
        <i/>
        <sz val="11"/>
        <color theme="1"/>
        <rFont val="Calibri"/>
        <family val="2"/>
      </rPr>
      <t>σ</t>
    </r>
    <r>
      <rPr>
        <sz val="11"/>
        <color theme="1"/>
        <rFont val="Calibri"/>
        <family val="2"/>
      </rPr>
      <t xml:space="preserve"> = 1)</t>
    </r>
    <r>
      <rPr>
        <sz val="11"/>
        <color theme="1"/>
        <rFont val="Calibri"/>
        <family val="2"/>
        <scheme val="minor"/>
      </rPr>
      <t>.</t>
    </r>
  </si>
  <si>
    <t>SEE</t>
  </si>
  <si>
    <t>f</t>
  </si>
  <si>
    <t>≤</t>
  </si>
  <si>
    <t>≥</t>
  </si>
  <si>
    <t>Simple Difference</t>
  </si>
  <si>
    <t>Prediction Error</t>
  </si>
  <si>
    <r>
      <t xml:space="preserve">The </t>
    </r>
    <r>
      <rPr>
        <i/>
        <sz val="11"/>
        <color theme="1"/>
        <rFont val="Calibri"/>
        <family val="2"/>
        <scheme val="minor"/>
      </rPr>
      <t>p</t>
    </r>
    <r>
      <rPr>
        <sz val="11"/>
        <color theme="1"/>
        <rFont val="Calibri"/>
        <family val="2"/>
        <scheme val="minor"/>
      </rPr>
      <t xml:space="preserve">-value of the simple difference is how often </t>
    </r>
    <r>
      <rPr>
        <i/>
        <sz val="11"/>
        <color theme="1"/>
        <rFont val="Calibri"/>
        <family val="2"/>
        <scheme val="minor"/>
      </rPr>
      <t>X</t>
    </r>
    <r>
      <rPr>
        <sz val="11"/>
        <color theme="1"/>
        <rFont val="Calibri"/>
        <family val="2"/>
        <scheme val="minor"/>
      </rPr>
      <t xml:space="preserve"> and </t>
    </r>
    <r>
      <rPr>
        <i/>
        <sz val="11"/>
        <color theme="1"/>
        <rFont val="Calibri"/>
        <family val="2"/>
        <scheme val="minor"/>
      </rPr>
      <t>Y</t>
    </r>
    <r>
      <rPr>
        <sz val="11"/>
        <color theme="1"/>
        <rFont val="Calibri"/>
        <family val="2"/>
        <scheme val="minor"/>
      </rPr>
      <t xml:space="preserve"> differ by the observed amount or more when </t>
    </r>
    <r>
      <rPr>
        <i/>
        <sz val="11"/>
        <color theme="1"/>
        <rFont val="Calibri"/>
        <family val="2"/>
        <scheme val="minor"/>
      </rPr>
      <t>Specific X</t>
    </r>
    <r>
      <rPr>
        <sz val="11"/>
        <color theme="1"/>
        <rFont val="Calibri"/>
        <family val="2"/>
        <scheme val="minor"/>
      </rPr>
      <t xml:space="preserve"> equals </t>
    </r>
    <r>
      <rPr>
        <i/>
        <sz val="11"/>
        <color theme="1"/>
        <rFont val="Calibri"/>
        <family val="2"/>
        <scheme val="minor"/>
      </rPr>
      <t>Specific Y</t>
    </r>
    <r>
      <rPr>
        <sz val="11"/>
        <color theme="1"/>
        <rFont val="Calibri"/>
        <family val="2"/>
        <scheme val="minor"/>
      </rPr>
      <t xml:space="preserve">. That is, all differences in </t>
    </r>
    <r>
      <rPr>
        <i/>
        <sz val="11"/>
        <color theme="1"/>
        <rFont val="Calibri"/>
        <family val="2"/>
        <scheme val="minor"/>
      </rPr>
      <t>X</t>
    </r>
    <r>
      <rPr>
        <sz val="11"/>
        <color theme="1"/>
        <rFont val="Calibri"/>
        <family val="2"/>
        <scheme val="minor"/>
      </rPr>
      <t xml:space="preserve"> and </t>
    </r>
    <r>
      <rPr>
        <i/>
        <sz val="11"/>
        <color theme="1"/>
        <rFont val="Calibri"/>
        <family val="2"/>
        <scheme val="minor"/>
      </rPr>
      <t>Y</t>
    </r>
    <r>
      <rPr>
        <sz val="11"/>
        <color theme="1"/>
        <rFont val="Calibri"/>
        <family val="2"/>
        <scheme val="minor"/>
      </rPr>
      <t xml:space="preserve"> are due solely to </t>
    </r>
    <r>
      <rPr>
        <i/>
        <sz val="11"/>
        <color theme="1"/>
        <rFont val="Calibri"/>
        <family val="2"/>
        <scheme val="minor"/>
      </rPr>
      <t>Error X</t>
    </r>
    <r>
      <rPr>
        <sz val="11"/>
        <color theme="1"/>
        <rFont val="Calibri"/>
        <family val="2"/>
        <scheme val="minor"/>
      </rPr>
      <t xml:space="preserve"> and </t>
    </r>
    <r>
      <rPr>
        <i/>
        <sz val="11"/>
        <color theme="1"/>
        <rFont val="Calibri"/>
        <family val="2"/>
        <scheme val="minor"/>
      </rPr>
      <t>Error Y</t>
    </r>
    <r>
      <rPr>
        <sz val="11"/>
        <color theme="1"/>
        <rFont val="Calibri"/>
        <family val="2"/>
        <scheme val="minor"/>
      </rPr>
      <t>.</t>
    </r>
  </si>
  <si>
    <r>
      <t xml:space="preserve">The prevalence of the simple difference is how often </t>
    </r>
    <r>
      <rPr>
        <i/>
        <sz val="11"/>
        <color theme="1"/>
        <rFont val="Calibri"/>
        <family val="2"/>
        <scheme val="minor"/>
      </rPr>
      <t>X</t>
    </r>
    <r>
      <rPr>
        <sz val="11"/>
        <color theme="1"/>
        <rFont val="Calibri"/>
        <family val="2"/>
        <scheme val="minor"/>
      </rPr>
      <t xml:space="preserve"> and </t>
    </r>
    <r>
      <rPr>
        <i/>
        <sz val="11"/>
        <color theme="1"/>
        <rFont val="Calibri"/>
        <family val="2"/>
        <scheme val="minor"/>
      </rPr>
      <t>Y</t>
    </r>
    <r>
      <rPr>
        <sz val="11"/>
        <color theme="1"/>
        <rFont val="Calibri"/>
        <family val="2"/>
        <scheme val="minor"/>
      </rPr>
      <t xml:space="preserve"> differ by the observed amount or more. </t>
    </r>
  </si>
  <si>
    <r>
      <t>The prevalence of the prediction error is how often the prediction error (</t>
    </r>
    <r>
      <rPr>
        <i/>
        <sz val="11"/>
        <color theme="1"/>
        <rFont val="Calibri"/>
        <family val="2"/>
        <scheme val="minor"/>
      </rPr>
      <t>Y</t>
    </r>
    <r>
      <rPr>
        <sz val="11"/>
        <color theme="1"/>
        <rFont val="Calibri"/>
        <family val="2"/>
        <scheme val="minor"/>
      </rPr>
      <t xml:space="preserve"> - </t>
    </r>
    <r>
      <rPr>
        <i/>
        <sz val="11"/>
        <color theme="1"/>
        <rFont val="Calibri"/>
        <family val="2"/>
      </rPr>
      <t>Ŷ</t>
    </r>
    <r>
      <rPr>
        <sz val="11"/>
        <color theme="1"/>
        <rFont val="Calibri"/>
        <family val="2"/>
        <scheme val="minor"/>
      </rPr>
      <t>) is as large or larger than the observed amount.</t>
    </r>
  </si>
  <si>
    <t>ErrorY</t>
  </si>
  <si>
    <t>ErrorYhat</t>
  </si>
  <si>
    <t>Ellipse Center</t>
  </si>
  <si>
    <t>ab</t>
  </si>
  <si>
    <t>2ab</t>
  </si>
  <si>
    <t>X - Y</t>
  </si>
  <si>
    <t>SD Diff</t>
  </si>
  <si>
    <t>SE Diff</t>
  </si>
  <si>
    <t>Reliability of Difference</t>
  </si>
  <si>
    <t>Dhat</t>
  </si>
  <si>
    <r>
      <rPr>
        <i/>
        <sz val="11"/>
        <color theme="1"/>
        <rFont val="Calibri"/>
        <family val="2"/>
        <scheme val="minor"/>
      </rPr>
      <t>Note</t>
    </r>
    <r>
      <rPr>
        <sz val="11"/>
        <color theme="1"/>
        <rFont val="Calibri"/>
        <family val="2"/>
        <scheme val="minor"/>
      </rPr>
      <t>: Blue bands mark 1 and 2 standard errors of the estimate from the regression line. The green ovals estimate the location of X and Y's true scores within 1 and 2 standard errors of measurement.</t>
    </r>
  </si>
  <si>
    <t>X – Y</t>
  </si>
  <si>
    <t>Y – Ŷ</t>
  </si>
  <si>
    <t>SD True Diff</t>
  </si>
  <si>
    <t>C</t>
  </si>
  <si>
    <r>
      <t>c</t>
    </r>
    <r>
      <rPr>
        <vertAlign val="subscript"/>
        <sz val="11"/>
        <color theme="1"/>
        <rFont val="Calibri"/>
        <family val="2"/>
        <scheme val="minor"/>
      </rPr>
      <t>X</t>
    </r>
  </si>
  <si>
    <r>
      <t>c</t>
    </r>
    <r>
      <rPr>
        <vertAlign val="subscript"/>
        <sz val="11"/>
        <color theme="1"/>
        <rFont val="Calibri"/>
        <family val="2"/>
        <scheme val="minor"/>
      </rPr>
      <t>Y</t>
    </r>
  </si>
  <si>
    <r>
      <t>s</t>
    </r>
    <r>
      <rPr>
        <vertAlign val="subscript"/>
        <sz val="11"/>
        <color theme="1"/>
        <rFont val="Calibri"/>
        <family val="2"/>
        <scheme val="minor"/>
      </rPr>
      <t>X</t>
    </r>
  </si>
  <si>
    <r>
      <t>s</t>
    </r>
    <r>
      <rPr>
        <vertAlign val="subscript"/>
        <sz val="11"/>
        <color theme="1"/>
        <rFont val="Calibri"/>
        <family val="2"/>
        <scheme val="minor"/>
      </rPr>
      <t>Y</t>
    </r>
  </si>
  <si>
    <r>
      <t>T</t>
    </r>
    <r>
      <rPr>
        <i/>
        <vertAlign val="subscript"/>
        <sz val="11"/>
        <color theme="1"/>
        <rFont val="Calibri"/>
        <family val="2"/>
        <scheme val="minor"/>
      </rPr>
      <t>X</t>
    </r>
  </si>
  <si>
    <r>
      <t>T</t>
    </r>
    <r>
      <rPr>
        <i/>
        <vertAlign val="subscript"/>
        <sz val="11"/>
        <color theme="1"/>
        <rFont val="Calibri"/>
        <family val="2"/>
        <scheme val="minor"/>
      </rPr>
      <t>Y</t>
    </r>
  </si>
  <si>
    <r>
      <t>S</t>
    </r>
    <r>
      <rPr>
        <i/>
        <vertAlign val="subscript"/>
        <sz val="11"/>
        <color theme="1"/>
        <rFont val="Calibri"/>
        <family val="2"/>
        <scheme val="minor"/>
      </rPr>
      <t>X</t>
    </r>
  </si>
  <si>
    <r>
      <t>S</t>
    </r>
    <r>
      <rPr>
        <i/>
        <vertAlign val="subscript"/>
        <sz val="11"/>
        <color theme="1"/>
        <rFont val="Calibri"/>
        <family val="2"/>
        <scheme val="minor"/>
      </rPr>
      <t>Y</t>
    </r>
  </si>
  <si>
    <r>
      <t>e</t>
    </r>
    <r>
      <rPr>
        <vertAlign val="subscript"/>
        <sz val="11"/>
        <color theme="1"/>
        <rFont val="Calibri"/>
        <family val="2"/>
        <scheme val="minor"/>
      </rPr>
      <t>X</t>
    </r>
  </si>
  <si>
    <r>
      <t>e</t>
    </r>
    <r>
      <rPr>
        <vertAlign val="subscript"/>
        <sz val="11"/>
        <color theme="1"/>
        <rFont val="Calibri"/>
        <family val="2"/>
        <scheme val="minor"/>
      </rPr>
      <t>Y</t>
    </r>
  </si>
  <si>
    <r>
      <t>E</t>
    </r>
    <r>
      <rPr>
        <i/>
        <vertAlign val="subscript"/>
        <sz val="11"/>
        <color theme="1"/>
        <rFont val="Calibri"/>
        <family val="2"/>
        <scheme val="minor"/>
      </rPr>
      <t>X</t>
    </r>
  </si>
  <si>
    <r>
      <t>E</t>
    </r>
    <r>
      <rPr>
        <i/>
        <vertAlign val="subscript"/>
        <sz val="11"/>
        <color theme="1"/>
        <rFont val="Calibri"/>
        <family val="2"/>
        <scheme val="minor"/>
      </rPr>
      <t>Y</t>
    </r>
  </si>
  <si>
    <r>
      <t xml:space="preserve">Variable </t>
    </r>
    <r>
      <rPr>
        <i/>
        <sz val="11"/>
        <color theme="1"/>
        <rFont val="Calibri"/>
        <family val="2"/>
        <scheme val="minor"/>
      </rPr>
      <t>X</t>
    </r>
    <r>
      <rPr>
        <sz val="11"/>
        <color theme="1"/>
        <rFont val="Calibri"/>
        <family val="2"/>
        <scheme val="minor"/>
      </rPr>
      <t>~</t>
    </r>
    <r>
      <rPr>
        <i/>
        <sz val="11"/>
        <color theme="1"/>
        <rFont val="Calibri"/>
        <family val="2"/>
        <scheme val="minor"/>
      </rPr>
      <t>N</t>
    </r>
    <r>
      <rPr>
        <sz val="11"/>
        <color theme="1"/>
        <rFont val="Calibri"/>
        <family val="2"/>
        <scheme val="minor"/>
      </rPr>
      <t>(0,1)</t>
    </r>
  </si>
  <si>
    <r>
      <t xml:space="preserve">Variable </t>
    </r>
    <r>
      <rPr>
        <i/>
        <sz val="11"/>
        <color theme="1"/>
        <rFont val="Calibri"/>
        <family val="2"/>
        <scheme val="minor"/>
      </rPr>
      <t>Y</t>
    </r>
    <r>
      <rPr>
        <sz val="11"/>
        <color theme="1"/>
        <rFont val="Calibri"/>
        <family val="2"/>
        <scheme val="minor"/>
      </rPr>
      <t>~</t>
    </r>
    <r>
      <rPr>
        <i/>
        <sz val="11"/>
        <color theme="1"/>
        <rFont val="Calibri"/>
        <family val="2"/>
        <scheme val="minor"/>
      </rPr>
      <t>N</t>
    </r>
    <r>
      <rPr>
        <sz val="11"/>
        <color theme="1"/>
        <rFont val="Calibri"/>
        <family val="2"/>
        <scheme val="minor"/>
      </rPr>
      <t>(0,1)</t>
    </r>
  </si>
  <si>
    <r>
      <t xml:space="preserve">True Score of </t>
    </r>
    <r>
      <rPr>
        <i/>
        <sz val="11"/>
        <color theme="1"/>
        <rFont val="Calibri"/>
        <family val="2"/>
        <scheme val="minor"/>
      </rPr>
      <t>X</t>
    </r>
  </si>
  <si>
    <r>
      <t xml:space="preserve">True Score of </t>
    </r>
    <r>
      <rPr>
        <i/>
        <sz val="11"/>
        <color theme="1"/>
        <rFont val="Calibri"/>
        <family val="2"/>
        <scheme val="minor"/>
      </rPr>
      <t>Y</t>
    </r>
  </si>
  <si>
    <r>
      <t xml:space="preserve">Common Construct(s) measured by both </t>
    </r>
    <r>
      <rPr>
        <i/>
        <sz val="11"/>
        <color theme="1"/>
        <rFont val="Calibri"/>
        <family val="2"/>
        <scheme val="minor"/>
      </rPr>
      <t>X</t>
    </r>
    <r>
      <rPr>
        <sz val="11"/>
        <color theme="1"/>
        <rFont val="Calibri"/>
        <family val="2"/>
        <scheme val="minor"/>
      </rPr>
      <t xml:space="preserve"> and </t>
    </r>
    <r>
      <rPr>
        <i/>
        <sz val="11"/>
        <color theme="1"/>
        <rFont val="Calibri"/>
        <family val="2"/>
        <scheme val="minor"/>
      </rPr>
      <t>Y</t>
    </r>
    <r>
      <rPr>
        <sz val="11"/>
        <color theme="1"/>
        <rFont val="Calibri"/>
        <family val="2"/>
        <scheme val="minor"/>
      </rPr>
      <t>~</t>
    </r>
    <r>
      <rPr>
        <i/>
        <sz val="11"/>
        <color theme="1"/>
        <rFont val="Calibri"/>
        <family val="2"/>
        <scheme val="minor"/>
      </rPr>
      <t>N</t>
    </r>
    <r>
      <rPr>
        <sz val="11"/>
        <color theme="1"/>
        <rFont val="Calibri"/>
        <family val="2"/>
        <scheme val="minor"/>
      </rPr>
      <t>(0,1)</t>
    </r>
  </si>
  <si>
    <r>
      <t xml:space="preserve">Loading of </t>
    </r>
    <r>
      <rPr>
        <i/>
        <sz val="11"/>
        <color theme="1"/>
        <rFont val="Calibri"/>
        <family val="2"/>
        <scheme val="minor"/>
      </rPr>
      <t>X</t>
    </r>
    <r>
      <rPr>
        <sz val="11"/>
        <color theme="1"/>
        <rFont val="Calibri"/>
        <family val="2"/>
        <scheme val="minor"/>
      </rPr>
      <t xml:space="preserve"> on </t>
    </r>
    <r>
      <rPr>
        <i/>
        <sz val="11"/>
        <color theme="1"/>
        <rFont val="Calibri"/>
        <family val="2"/>
        <scheme val="minor"/>
      </rPr>
      <t>C</t>
    </r>
  </si>
  <si>
    <r>
      <t xml:space="preserve">Loading of </t>
    </r>
    <r>
      <rPr>
        <i/>
        <sz val="11"/>
        <color theme="1"/>
        <rFont val="Calibri"/>
        <family val="2"/>
        <scheme val="minor"/>
      </rPr>
      <t>Y</t>
    </r>
    <r>
      <rPr>
        <sz val="11"/>
        <color theme="1"/>
        <rFont val="Calibri"/>
        <family val="2"/>
        <scheme val="minor"/>
      </rPr>
      <t xml:space="preserve"> on </t>
    </r>
    <r>
      <rPr>
        <i/>
        <sz val="11"/>
        <color theme="1"/>
        <rFont val="Calibri"/>
        <family val="2"/>
        <scheme val="minor"/>
      </rPr>
      <t>C</t>
    </r>
  </si>
  <si>
    <r>
      <t xml:space="preserve">Loading of </t>
    </r>
    <r>
      <rPr>
        <i/>
        <sz val="11"/>
        <color theme="1"/>
        <rFont val="Calibri"/>
        <family val="2"/>
        <scheme val="minor"/>
      </rPr>
      <t>X</t>
    </r>
    <r>
      <rPr>
        <sz val="11"/>
        <color theme="1"/>
        <rFont val="Calibri"/>
        <family val="2"/>
        <scheme val="minor"/>
      </rPr>
      <t xml:space="preserve"> on </t>
    </r>
    <r>
      <rPr>
        <i/>
        <sz val="11"/>
        <color theme="1"/>
        <rFont val="Calibri"/>
        <family val="2"/>
        <scheme val="minor"/>
      </rPr>
      <t>S</t>
    </r>
    <r>
      <rPr>
        <i/>
        <vertAlign val="subscript"/>
        <sz val="11"/>
        <color theme="1"/>
        <rFont val="Calibri"/>
        <family val="2"/>
        <scheme val="minor"/>
      </rPr>
      <t>X</t>
    </r>
  </si>
  <si>
    <r>
      <t xml:space="preserve">Loading of </t>
    </r>
    <r>
      <rPr>
        <i/>
        <sz val="11"/>
        <color theme="1"/>
        <rFont val="Calibri"/>
        <family val="2"/>
        <scheme val="minor"/>
      </rPr>
      <t>Y</t>
    </r>
    <r>
      <rPr>
        <sz val="11"/>
        <color theme="1"/>
        <rFont val="Calibri"/>
        <family val="2"/>
        <scheme val="minor"/>
      </rPr>
      <t xml:space="preserve"> on </t>
    </r>
    <r>
      <rPr>
        <i/>
        <sz val="11"/>
        <color theme="1"/>
        <rFont val="Calibri"/>
        <family val="2"/>
        <scheme val="minor"/>
      </rPr>
      <t>S</t>
    </r>
    <r>
      <rPr>
        <i/>
        <vertAlign val="subscript"/>
        <sz val="11"/>
        <color theme="1"/>
        <rFont val="Calibri"/>
        <family val="2"/>
        <scheme val="minor"/>
      </rPr>
      <t>Y</t>
    </r>
  </si>
  <si>
    <r>
      <t xml:space="preserve">Measurement error in </t>
    </r>
    <r>
      <rPr>
        <i/>
        <sz val="11"/>
        <color theme="1"/>
        <rFont val="Calibri"/>
        <family val="2"/>
        <scheme val="minor"/>
      </rPr>
      <t>Y~N</t>
    </r>
    <r>
      <rPr>
        <sz val="11"/>
        <color theme="1"/>
        <rFont val="Calibri"/>
        <family val="2"/>
        <scheme val="minor"/>
      </rPr>
      <t>(0,1)</t>
    </r>
  </si>
  <si>
    <r>
      <t xml:space="preserve">Measurement error in </t>
    </r>
    <r>
      <rPr>
        <i/>
        <sz val="11"/>
        <color theme="1"/>
        <rFont val="Calibri"/>
        <family val="2"/>
        <scheme val="minor"/>
      </rPr>
      <t>X~N</t>
    </r>
    <r>
      <rPr>
        <sz val="11"/>
        <color theme="1"/>
        <rFont val="Calibri"/>
        <family val="2"/>
        <scheme val="minor"/>
      </rPr>
      <t>(0,1)</t>
    </r>
  </si>
  <si>
    <r>
      <t xml:space="preserve">Specific Construct(s) measured by </t>
    </r>
    <r>
      <rPr>
        <i/>
        <sz val="11"/>
        <color theme="1"/>
        <rFont val="Calibri"/>
        <family val="2"/>
        <scheme val="minor"/>
      </rPr>
      <t>Y</t>
    </r>
    <r>
      <rPr>
        <sz val="11"/>
        <color theme="1"/>
        <rFont val="Calibri"/>
        <family val="2"/>
        <scheme val="minor"/>
      </rPr>
      <t xml:space="preserve"> alone~</t>
    </r>
    <r>
      <rPr>
        <i/>
        <sz val="11"/>
        <color theme="1"/>
        <rFont val="Calibri"/>
        <family val="2"/>
        <scheme val="minor"/>
      </rPr>
      <t>N</t>
    </r>
    <r>
      <rPr>
        <sz val="11"/>
        <color theme="1"/>
        <rFont val="Calibri"/>
        <family val="2"/>
        <scheme val="minor"/>
      </rPr>
      <t>(0,1)</t>
    </r>
  </si>
  <si>
    <r>
      <t xml:space="preserve">Specific Construct(s) measured by </t>
    </r>
    <r>
      <rPr>
        <i/>
        <sz val="11"/>
        <color theme="1"/>
        <rFont val="Calibri"/>
        <family val="2"/>
        <scheme val="minor"/>
      </rPr>
      <t>X</t>
    </r>
    <r>
      <rPr>
        <sz val="11"/>
        <color theme="1"/>
        <rFont val="Calibri"/>
        <family val="2"/>
        <scheme val="minor"/>
      </rPr>
      <t xml:space="preserve"> alone~</t>
    </r>
    <r>
      <rPr>
        <i/>
        <sz val="11"/>
        <color theme="1"/>
        <rFont val="Calibri"/>
        <family val="2"/>
        <scheme val="minor"/>
      </rPr>
      <t>N</t>
    </r>
    <r>
      <rPr>
        <sz val="11"/>
        <color theme="1"/>
        <rFont val="Calibri"/>
        <family val="2"/>
        <scheme val="minor"/>
      </rPr>
      <t>(0,1)</t>
    </r>
  </si>
  <si>
    <r>
      <t xml:space="preserve">Loading of </t>
    </r>
    <r>
      <rPr>
        <i/>
        <sz val="11"/>
        <color theme="1"/>
        <rFont val="Calibri"/>
        <family val="2"/>
        <scheme val="minor"/>
      </rPr>
      <t>X</t>
    </r>
    <r>
      <rPr>
        <sz val="11"/>
        <color theme="1"/>
        <rFont val="Calibri"/>
        <family val="2"/>
        <scheme val="minor"/>
      </rPr>
      <t xml:space="preserve"> on </t>
    </r>
    <r>
      <rPr>
        <i/>
        <sz val="11"/>
        <color theme="1"/>
        <rFont val="Calibri"/>
        <family val="2"/>
        <scheme val="minor"/>
      </rPr>
      <t>E</t>
    </r>
    <r>
      <rPr>
        <i/>
        <vertAlign val="subscript"/>
        <sz val="11"/>
        <color theme="1"/>
        <rFont val="Calibri"/>
        <family val="2"/>
        <scheme val="minor"/>
      </rPr>
      <t>X</t>
    </r>
  </si>
  <si>
    <r>
      <t xml:space="preserve">Loading of </t>
    </r>
    <r>
      <rPr>
        <i/>
        <sz val="11"/>
        <color theme="1"/>
        <rFont val="Calibri"/>
        <family val="2"/>
        <scheme val="minor"/>
      </rPr>
      <t>Y</t>
    </r>
    <r>
      <rPr>
        <sz val="11"/>
        <color theme="1"/>
        <rFont val="Calibri"/>
        <family val="2"/>
        <scheme val="minor"/>
      </rPr>
      <t xml:space="preserve"> on </t>
    </r>
    <r>
      <rPr>
        <i/>
        <sz val="11"/>
        <color theme="1"/>
        <rFont val="Calibri"/>
        <family val="2"/>
        <scheme val="minor"/>
      </rPr>
      <t>E</t>
    </r>
    <r>
      <rPr>
        <i/>
        <vertAlign val="subscript"/>
        <sz val="11"/>
        <color theme="1"/>
        <rFont val="Calibri"/>
        <family val="2"/>
        <scheme val="minor"/>
      </rPr>
      <t>Y</t>
    </r>
  </si>
  <si>
    <r>
      <t xml:space="preserve">X </t>
    </r>
    <r>
      <rPr>
        <sz val="11"/>
        <color theme="1"/>
        <rFont val="Calibri"/>
        <family val="2"/>
        <scheme val="minor"/>
      </rPr>
      <t>=</t>
    </r>
    <r>
      <rPr>
        <i/>
        <sz val="11"/>
        <color theme="1"/>
        <rFont val="Calibri"/>
        <family val="2"/>
        <scheme val="minor"/>
      </rPr>
      <t xml:space="preserve"> T</t>
    </r>
    <r>
      <rPr>
        <i/>
        <vertAlign val="subscript"/>
        <sz val="11"/>
        <color theme="1"/>
        <rFont val="Calibri"/>
        <family val="2"/>
        <scheme val="minor"/>
      </rPr>
      <t>X</t>
    </r>
    <r>
      <rPr>
        <i/>
        <sz val="11"/>
        <color theme="1"/>
        <rFont val="Calibri"/>
        <family val="2"/>
        <scheme val="minor"/>
      </rPr>
      <t xml:space="preserve"> </t>
    </r>
    <r>
      <rPr>
        <sz val="11"/>
        <color theme="1"/>
        <rFont val="Calibri"/>
        <family val="2"/>
        <scheme val="minor"/>
      </rPr>
      <t>+</t>
    </r>
    <r>
      <rPr>
        <i/>
        <sz val="11"/>
        <color theme="1"/>
        <rFont val="Calibri"/>
        <family val="2"/>
        <scheme val="minor"/>
      </rPr>
      <t xml:space="preserve"> e</t>
    </r>
    <r>
      <rPr>
        <i/>
        <vertAlign val="subscript"/>
        <sz val="11"/>
        <color theme="1"/>
        <rFont val="Calibri"/>
        <family val="2"/>
        <scheme val="minor"/>
      </rPr>
      <t>X</t>
    </r>
    <r>
      <rPr>
        <i/>
        <sz val="11"/>
        <color theme="1"/>
        <rFont val="Calibri"/>
        <family val="2"/>
        <scheme val="minor"/>
      </rPr>
      <t>E</t>
    </r>
    <r>
      <rPr>
        <i/>
        <vertAlign val="subscript"/>
        <sz val="11"/>
        <color theme="1"/>
        <rFont val="Calibri"/>
        <family val="2"/>
        <scheme val="minor"/>
      </rPr>
      <t>X</t>
    </r>
    <r>
      <rPr>
        <i/>
        <sz val="11"/>
        <color theme="1"/>
        <rFont val="Calibri"/>
        <family val="2"/>
        <scheme val="minor"/>
      </rPr>
      <t xml:space="preserve"> </t>
    </r>
    <r>
      <rPr>
        <sz val="11"/>
        <color theme="1"/>
        <rFont val="Calibri"/>
        <family val="2"/>
        <scheme val="minor"/>
      </rPr>
      <t>=</t>
    </r>
    <r>
      <rPr>
        <i/>
        <sz val="11"/>
        <color theme="1"/>
        <rFont val="Calibri"/>
        <family val="2"/>
        <scheme val="minor"/>
      </rPr>
      <t xml:space="preserve"> c</t>
    </r>
    <r>
      <rPr>
        <i/>
        <vertAlign val="subscript"/>
        <sz val="11"/>
        <color theme="1"/>
        <rFont val="Calibri"/>
        <family val="2"/>
        <scheme val="minor"/>
      </rPr>
      <t>X</t>
    </r>
    <r>
      <rPr>
        <i/>
        <sz val="11"/>
        <color theme="1"/>
        <rFont val="Calibri"/>
        <family val="2"/>
        <scheme val="minor"/>
      </rPr>
      <t xml:space="preserve">C </t>
    </r>
    <r>
      <rPr>
        <sz val="11"/>
        <color theme="1"/>
        <rFont val="Calibri"/>
        <family val="2"/>
        <scheme val="minor"/>
      </rPr>
      <t>+</t>
    </r>
    <r>
      <rPr>
        <i/>
        <sz val="11"/>
        <color theme="1"/>
        <rFont val="Calibri"/>
        <family val="2"/>
        <scheme val="minor"/>
      </rPr>
      <t xml:space="preserve"> s</t>
    </r>
    <r>
      <rPr>
        <i/>
        <vertAlign val="subscript"/>
        <sz val="11"/>
        <color theme="1"/>
        <rFont val="Calibri"/>
        <family val="2"/>
        <scheme val="minor"/>
      </rPr>
      <t>X</t>
    </r>
    <r>
      <rPr>
        <i/>
        <sz val="11"/>
        <color theme="1"/>
        <rFont val="Calibri"/>
        <family val="2"/>
        <scheme val="minor"/>
      </rPr>
      <t>S</t>
    </r>
    <r>
      <rPr>
        <i/>
        <vertAlign val="subscript"/>
        <sz val="11"/>
        <color theme="1"/>
        <rFont val="Calibri"/>
        <family val="2"/>
        <scheme val="minor"/>
      </rPr>
      <t>X</t>
    </r>
    <r>
      <rPr>
        <i/>
        <sz val="11"/>
        <color theme="1"/>
        <rFont val="Calibri"/>
        <family val="2"/>
        <scheme val="minor"/>
      </rPr>
      <t xml:space="preserve"> </t>
    </r>
    <r>
      <rPr>
        <sz val="11"/>
        <color theme="1"/>
        <rFont val="Calibri"/>
        <family val="2"/>
        <scheme val="minor"/>
      </rPr>
      <t>+</t>
    </r>
    <r>
      <rPr>
        <i/>
        <sz val="11"/>
        <color theme="1"/>
        <rFont val="Calibri"/>
        <family val="2"/>
        <scheme val="minor"/>
      </rPr>
      <t xml:space="preserve"> e</t>
    </r>
    <r>
      <rPr>
        <i/>
        <vertAlign val="subscript"/>
        <sz val="11"/>
        <color theme="1"/>
        <rFont val="Calibri"/>
        <family val="2"/>
        <scheme val="minor"/>
      </rPr>
      <t>X</t>
    </r>
    <r>
      <rPr>
        <i/>
        <sz val="11"/>
        <color theme="1"/>
        <rFont val="Calibri"/>
        <family val="2"/>
        <scheme val="minor"/>
      </rPr>
      <t>E</t>
    </r>
    <r>
      <rPr>
        <i/>
        <vertAlign val="subscript"/>
        <sz val="11"/>
        <color theme="1"/>
        <rFont val="Calibri"/>
        <family val="2"/>
        <scheme val="minor"/>
      </rPr>
      <t>X</t>
    </r>
  </si>
  <si>
    <r>
      <t xml:space="preserve">Y </t>
    </r>
    <r>
      <rPr>
        <sz val="11"/>
        <color theme="1"/>
        <rFont val="Calibri"/>
        <family val="2"/>
        <scheme val="minor"/>
      </rPr>
      <t>=</t>
    </r>
    <r>
      <rPr>
        <i/>
        <sz val="11"/>
        <color theme="1"/>
        <rFont val="Calibri"/>
        <family val="2"/>
        <scheme val="minor"/>
      </rPr>
      <t xml:space="preserve"> T</t>
    </r>
    <r>
      <rPr>
        <i/>
        <vertAlign val="subscript"/>
        <sz val="11"/>
        <color theme="1"/>
        <rFont val="Calibri"/>
        <family val="2"/>
        <scheme val="minor"/>
      </rPr>
      <t>Y</t>
    </r>
    <r>
      <rPr>
        <i/>
        <sz val="11"/>
        <color theme="1"/>
        <rFont val="Calibri"/>
        <family val="2"/>
        <scheme val="minor"/>
      </rPr>
      <t xml:space="preserve"> </t>
    </r>
    <r>
      <rPr>
        <sz val="11"/>
        <color theme="1"/>
        <rFont val="Calibri"/>
        <family val="2"/>
        <scheme val="minor"/>
      </rPr>
      <t>+</t>
    </r>
    <r>
      <rPr>
        <i/>
        <sz val="11"/>
        <color theme="1"/>
        <rFont val="Calibri"/>
        <family val="2"/>
        <scheme val="minor"/>
      </rPr>
      <t xml:space="preserve"> e</t>
    </r>
    <r>
      <rPr>
        <i/>
        <vertAlign val="subscript"/>
        <sz val="11"/>
        <color theme="1"/>
        <rFont val="Calibri"/>
        <family val="2"/>
        <scheme val="minor"/>
      </rPr>
      <t>Y</t>
    </r>
    <r>
      <rPr>
        <i/>
        <sz val="11"/>
        <color theme="1"/>
        <rFont val="Calibri"/>
        <family val="2"/>
        <scheme val="minor"/>
      </rPr>
      <t>E</t>
    </r>
    <r>
      <rPr>
        <i/>
        <vertAlign val="subscript"/>
        <sz val="11"/>
        <color theme="1"/>
        <rFont val="Calibri"/>
        <family val="2"/>
        <scheme val="minor"/>
      </rPr>
      <t>Y</t>
    </r>
    <r>
      <rPr>
        <i/>
        <sz val="11"/>
        <color theme="1"/>
        <rFont val="Calibri"/>
        <family val="2"/>
        <scheme val="minor"/>
      </rPr>
      <t xml:space="preserve"> </t>
    </r>
    <r>
      <rPr>
        <sz val="11"/>
        <color theme="1"/>
        <rFont val="Calibri"/>
        <family val="2"/>
        <scheme val="minor"/>
      </rPr>
      <t>=</t>
    </r>
    <r>
      <rPr>
        <i/>
        <sz val="11"/>
        <color theme="1"/>
        <rFont val="Calibri"/>
        <family val="2"/>
        <scheme val="minor"/>
      </rPr>
      <t xml:space="preserve"> c</t>
    </r>
    <r>
      <rPr>
        <i/>
        <vertAlign val="subscript"/>
        <sz val="11"/>
        <color theme="1"/>
        <rFont val="Calibri"/>
        <family val="2"/>
        <scheme val="minor"/>
      </rPr>
      <t>Y</t>
    </r>
    <r>
      <rPr>
        <i/>
        <sz val="11"/>
        <color theme="1"/>
        <rFont val="Calibri"/>
        <family val="2"/>
        <scheme val="minor"/>
      </rPr>
      <t xml:space="preserve">C </t>
    </r>
    <r>
      <rPr>
        <sz val="11"/>
        <color theme="1"/>
        <rFont val="Calibri"/>
        <family val="2"/>
        <scheme val="minor"/>
      </rPr>
      <t>+</t>
    </r>
    <r>
      <rPr>
        <i/>
        <sz val="11"/>
        <color theme="1"/>
        <rFont val="Calibri"/>
        <family val="2"/>
        <scheme val="minor"/>
      </rPr>
      <t xml:space="preserve"> s</t>
    </r>
    <r>
      <rPr>
        <i/>
        <vertAlign val="subscript"/>
        <sz val="11"/>
        <color theme="1"/>
        <rFont val="Calibri"/>
        <family val="2"/>
        <scheme val="minor"/>
      </rPr>
      <t>Y</t>
    </r>
    <r>
      <rPr>
        <i/>
        <sz val="11"/>
        <color theme="1"/>
        <rFont val="Calibri"/>
        <family val="2"/>
        <scheme val="minor"/>
      </rPr>
      <t>S</t>
    </r>
    <r>
      <rPr>
        <i/>
        <vertAlign val="subscript"/>
        <sz val="11"/>
        <color theme="1"/>
        <rFont val="Calibri"/>
        <family val="2"/>
        <scheme val="minor"/>
      </rPr>
      <t>Y</t>
    </r>
    <r>
      <rPr>
        <i/>
        <sz val="11"/>
        <color theme="1"/>
        <rFont val="Calibri"/>
        <family val="2"/>
        <scheme val="minor"/>
      </rPr>
      <t xml:space="preserve"> </t>
    </r>
    <r>
      <rPr>
        <sz val="11"/>
        <color theme="1"/>
        <rFont val="Calibri"/>
        <family val="2"/>
        <scheme val="minor"/>
      </rPr>
      <t>+</t>
    </r>
    <r>
      <rPr>
        <i/>
        <sz val="11"/>
        <color theme="1"/>
        <rFont val="Calibri"/>
        <family val="2"/>
        <scheme val="minor"/>
      </rPr>
      <t xml:space="preserve"> e</t>
    </r>
    <r>
      <rPr>
        <i/>
        <vertAlign val="subscript"/>
        <sz val="11"/>
        <color theme="1"/>
        <rFont val="Calibri"/>
        <family val="2"/>
        <scheme val="minor"/>
      </rPr>
      <t>Y</t>
    </r>
    <r>
      <rPr>
        <i/>
        <sz val="11"/>
        <color theme="1"/>
        <rFont val="Calibri"/>
        <family val="2"/>
        <scheme val="minor"/>
      </rPr>
      <t>E</t>
    </r>
    <r>
      <rPr>
        <i/>
        <vertAlign val="subscript"/>
        <sz val="11"/>
        <color theme="1"/>
        <rFont val="Calibri"/>
        <family val="2"/>
        <scheme val="minor"/>
      </rPr>
      <t>Y</t>
    </r>
  </si>
  <si>
    <r>
      <t>Assume that c</t>
    </r>
    <r>
      <rPr>
        <vertAlign val="subscript"/>
        <sz val="11"/>
        <color theme="1"/>
        <rFont val="Calibri"/>
        <family val="2"/>
        <scheme val="minor"/>
      </rPr>
      <t>X</t>
    </r>
    <r>
      <rPr>
        <sz val="11"/>
        <color theme="1"/>
        <rFont val="Calibri"/>
        <family val="2"/>
        <scheme val="minor"/>
      </rPr>
      <t xml:space="preserve"> = c</t>
    </r>
    <r>
      <rPr>
        <vertAlign val="subscript"/>
        <sz val="11"/>
        <color theme="1"/>
        <rFont val="Calibri"/>
        <family val="2"/>
        <scheme val="minor"/>
      </rPr>
      <t>Y</t>
    </r>
  </si>
  <si>
    <r>
      <t>1 = c</t>
    </r>
    <r>
      <rPr>
        <vertAlign val="superscript"/>
        <sz val="11"/>
        <color theme="1"/>
        <rFont val="Calibri"/>
        <family val="2"/>
        <scheme val="minor"/>
      </rPr>
      <t>2</t>
    </r>
    <r>
      <rPr>
        <vertAlign val="subscript"/>
        <sz val="11"/>
        <color theme="1"/>
        <rFont val="Calibri"/>
        <family val="2"/>
        <scheme val="minor"/>
      </rPr>
      <t>X</t>
    </r>
    <r>
      <rPr>
        <sz val="11"/>
        <color theme="1"/>
        <rFont val="Calibri"/>
        <family val="2"/>
        <scheme val="minor"/>
      </rPr>
      <t xml:space="preserve"> + s</t>
    </r>
    <r>
      <rPr>
        <vertAlign val="superscript"/>
        <sz val="11"/>
        <color theme="1"/>
        <rFont val="Calibri"/>
        <family val="2"/>
        <scheme val="minor"/>
      </rPr>
      <t>2</t>
    </r>
    <r>
      <rPr>
        <vertAlign val="subscript"/>
        <sz val="11"/>
        <color theme="1"/>
        <rFont val="Calibri"/>
        <family val="2"/>
        <scheme val="minor"/>
      </rPr>
      <t>X</t>
    </r>
    <r>
      <rPr>
        <sz val="11"/>
        <color theme="1"/>
        <rFont val="Calibri"/>
        <family val="2"/>
        <scheme val="minor"/>
      </rPr>
      <t xml:space="preserve"> + e</t>
    </r>
    <r>
      <rPr>
        <vertAlign val="superscript"/>
        <sz val="11"/>
        <color theme="1"/>
        <rFont val="Calibri"/>
        <family val="2"/>
        <scheme val="minor"/>
      </rPr>
      <t>2</t>
    </r>
    <r>
      <rPr>
        <vertAlign val="subscript"/>
        <sz val="11"/>
        <color theme="1"/>
        <rFont val="Calibri"/>
        <family val="2"/>
        <scheme val="minor"/>
      </rPr>
      <t>X</t>
    </r>
    <r>
      <rPr>
        <sz val="11"/>
        <color theme="1"/>
        <rFont val="Calibri"/>
        <family val="2"/>
        <scheme val="minor"/>
      </rPr>
      <t xml:space="preserve"> = c</t>
    </r>
    <r>
      <rPr>
        <vertAlign val="superscript"/>
        <sz val="11"/>
        <color theme="1"/>
        <rFont val="Calibri"/>
        <family val="2"/>
        <scheme val="minor"/>
      </rPr>
      <t>2</t>
    </r>
    <r>
      <rPr>
        <vertAlign val="subscript"/>
        <sz val="11"/>
        <color theme="1"/>
        <rFont val="Calibri"/>
        <family val="2"/>
        <scheme val="minor"/>
      </rPr>
      <t>Y</t>
    </r>
    <r>
      <rPr>
        <sz val="11"/>
        <color theme="1"/>
        <rFont val="Calibri"/>
        <family val="2"/>
        <scheme val="minor"/>
      </rPr>
      <t xml:space="preserve"> + s</t>
    </r>
    <r>
      <rPr>
        <vertAlign val="superscript"/>
        <sz val="11"/>
        <color theme="1"/>
        <rFont val="Calibri"/>
        <family val="2"/>
        <scheme val="minor"/>
      </rPr>
      <t>2</t>
    </r>
    <r>
      <rPr>
        <vertAlign val="subscript"/>
        <sz val="11"/>
        <color theme="1"/>
        <rFont val="Calibri"/>
        <family val="2"/>
        <scheme val="minor"/>
      </rPr>
      <t>Y</t>
    </r>
    <r>
      <rPr>
        <sz val="11"/>
        <color theme="1"/>
        <rFont val="Calibri"/>
        <family val="2"/>
        <scheme val="minor"/>
      </rPr>
      <t xml:space="preserve"> + e</t>
    </r>
    <r>
      <rPr>
        <vertAlign val="superscript"/>
        <sz val="11"/>
        <color theme="1"/>
        <rFont val="Calibri"/>
        <family val="2"/>
        <scheme val="minor"/>
      </rPr>
      <t>2</t>
    </r>
    <r>
      <rPr>
        <vertAlign val="subscript"/>
        <sz val="11"/>
        <color theme="1"/>
        <rFont val="Calibri"/>
        <family val="2"/>
        <scheme val="minor"/>
      </rPr>
      <t>Y</t>
    </r>
    <r>
      <rPr>
        <sz val="11"/>
        <color theme="1"/>
        <rFont val="Calibri"/>
        <family val="2"/>
        <scheme val="minor"/>
      </rPr>
      <t xml:space="preserve"> </t>
    </r>
  </si>
  <si>
    <t>X - Y (When True X = True Y)</t>
  </si>
  <si>
    <t>X - Y (In the Whole Population)</t>
  </si>
  <si>
    <t>Index Scores</t>
  </si>
  <si>
    <r>
      <rPr>
        <i/>
        <sz val="11"/>
        <color theme="1"/>
        <rFont val="Calibri"/>
        <family val="2"/>
        <scheme val="minor"/>
      </rPr>
      <t>Technical note</t>
    </r>
    <r>
      <rPr>
        <sz val="11"/>
        <color theme="1"/>
        <rFont val="Calibri"/>
        <family val="2"/>
        <scheme val="minor"/>
      </rPr>
      <t xml:space="preserve">: Unlike in most discussions of true scores, the true scores are scaled to be index scores so that they are comparable to the observed scores. This means that formulas for the confidence intervals and conditional true score distributions differ somewhat from traditional accounts. </t>
    </r>
  </si>
  <si>
    <t>This equation is exactly the same as the typical equation except that it adjusts the true scores to have the same standard deviation as the observed scores and thus makes them directly comparable.</t>
  </si>
  <si>
    <r>
      <t xml:space="preserve">This confidence interval is centered around the observed score instead of the estimated true score. For a thorough discussion of how to think about these types of confidence intervals (both of which are correct but answer different questions), see Charter, R. A. and Feldt, L. S. (2001). Confidence intervals for true scores: Is there a correct approach? </t>
    </r>
    <r>
      <rPr>
        <i/>
        <sz val="11"/>
        <color theme="1"/>
        <rFont val="Calibri"/>
        <family val="2"/>
        <scheme val="minor"/>
      </rPr>
      <t>Journal of Psychoeducational Assessment, 19</t>
    </r>
    <r>
      <rPr>
        <sz val="11"/>
        <color theme="1"/>
        <rFont val="Calibri"/>
        <family val="2"/>
        <scheme val="minor"/>
      </rPr>
      <t>, 350–364.</t>
    </r>
  </si>
  <si>
    <t>Note that both of these equations estimate where the true score is likely to be for all people with the same observed score for X. A conceptually different confidence interval is for a population for whom the true score is the same:</t>
  </si>
  <si>
    <t>Confidence interval in this spreadsheet:</t>
  </si>
  <si>
    <t>Typical confidence Interval:</t>
  </si>
  <si>
    <t>Questions about this spreadsheet can be directed to me here:</t>
  </si>
  <si>
    <t>Difference Scores</t>
  </si>
  <si>
    <t>W. Joel Schneider, Ph.D., Illinois State University</t>
  </si>
  <si>
    <t>This equation accurately tells you where the true score is likely to be but hides the fact that the true scores have a smaller standard deviation than that of the observed scores and thus the true and observed scores are not directly comparable.</t>
  </si>
  <si>
    <r>
      <t xml:space="preserve">The </t>
    </r>
    <r>
      <rPr>
        <i/>
        <sz val="11"/>
        <color theme="1"/>
        <rFont val="Calibri"/>
        <family val="2"/>
        <scheme val="minor"/>
      </rPr>
      <t>p</t>
    </r>
    <r>
      <rPr>
        <sz val="11"/>
        <color theme="1"/>
        <rFont val="Calibri"/>
        <family val="2"/>
        <scheme val="minor"/>
      </rPr>
      <t xml:space="preserve">-value of the prediction error is how often the prediction error is as large or larger than the observed amount when the size of the prediction error is due entirely to </t>
    </r>
    <r>
      <rPr>
        <i/>
        <sz val="11"/>
        <color theme="1"/>
        <rFont val="Calibri"/>
        <family val="2"/>
        <scheme val="minor"/>
      </rPr>
      <t>Error X</t>
    </r>
    <r>
      <rPr>
        <sz val="11"/>
        <color theme="1"/>
        <rFont val="Calibri"/>
        <family val="2"/>
        <scheme val="minor"/>
      </rPr>
      <t xml:space="preserve"> and </t>
    </r>
    <r>
      <rPr>
        <i/>
        <sz val="11"/>
        <color theme="1"/>
        <rFont val="Calibri"/>
        <family val="2"/>
        <scheme val="minor"/>
      </rPr>
      <t>Error Y</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</si>
</sst>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1" x14ac:knownFonts="1">
    <font>
      <sz val="11"/>
      <color theme="1"/>
      <name val="Calibri"/>
      <family val="2"/>
      <scheme val="minor"/>
    </font>
    <font>
      <i/>
      <sz val="11"/>
      <color theme="1"/>
      <name val="Calibri"/>
      <family val="2"/>
      <scheme val="minor"/>
    </font>
    <font>
      <sz val="11"/>
      <color theme="1"/>
      <name val="Calibri"/>
      <family val="2"/>
    </font>
    <font>
      <sz val="12"/>
      <color theme="1"/>
      <name val="Calibri"/>
      <family val="2"/>
      <scheme val="minor"/>
    </font>
    <font>
      <sz val="11"/>
      <color theme="0" tint="-4.9989318521683403E-2"/>
      <name val="Calibri"/>
      <family val="2"/>
      <scheme val="minor"/>
    </font>
    <font>
      <i/>
      <sz val="11"/>
      <color theme="1"/>
      <name val="Cambria"/>
      <family val="1"/>
      <scheme val="major"/>
    </font>
    <font>
      <sz val="12"/>
      <color theme="0" tint="-4.9989318521683403E-2"/>
      <name val="Calibri"/>
      <family val="2"/>
      <scheme val="minor"/>
    </font>
    <font>
      <sz val="11"/>
      <name val="Calibri"/>
      <family val="2"/>
    </font>
    <font>
      <sz val="14"/>
      <name val="Calibri"/>
      <family val="2"/>
    </font>
    <font>
      <i/>
      <sz val="11"/>
      <name val="Cambria"/>
      <family val="1"/>
    </font>
    <font>
      <sz val="11"/>
      <name val="Cambria"/>
      <family val="1"/>
    </font>
    <font>
      <i/>
      <vertAlign val="subscript"/>
      <sz val="11"/>
      <name val="Cambria"/>
      <family val="1"/>
    </font>
    <font>
      <i/>
      <sz val="11"/>
      <color theme="1"/>
      <name val="Calibri"/>
      <family val="2"/>
    </font>
    <font>
      <i/>
      <sz val="11"/>
      <color theme="1"/>
      <name val="Cambria"/>
      <family val="1"/>
    </font>
    <font>
      <i/>
      <sz val="11"/>
      <name val="Calibri"/>
      <family val="2"/>
    </font>
    <font>
      <i/>
      <vertAlign val="subscript"/>
      <sz val="11"/>
      <name val="Calibri"/>
      <family val="2"/>
    </font>
    <font>
      <vertAlign val="subscript"/>
      <sz val="11"/>
      <color theme="1"/>
      <name val="Calibri"/>
      <family val="2"/>
      <scheme val="minor"/>
    </font>
    <font>
      <i/>
      <vertAlign val="subscript"/>
      <sz val="11"/>
      <color theme="1"/>
      <name val="Calibri"/>
      <family val="2"/>
      <scheme val="minor"/>
    </font>
    <font>
      <vertAlign val="superscript"/>
      <sz val="11"/>
      <color theme="1"/>
      <name val="Calibri"/>
      <family val="2"/>
      <scheme val="minor"/>
    </font>
    <font>
      <u/>
      <sz val="11"/>
      <color theme="10"/>
      <name val="Calibri"/>
      <family val="2"/>
      <scheme val="minor"/>
    </font>
    <font>
      <b/>
      <sz val="16"/>
      <color theme="1"/>
      <name val="Calibri"/>
      <family val="2"/>
      <scheme val="minor"/>
    </font>
  </fonts>
  <fills count="5">
    <fill>
      <patternFill patternType="none"/>
    </fill>
    <fill>
      <patternFill patternType="gray125"/>
    </fill>
    <fill>
      <patternFill patternType="solid">
        <fgColor theme="0" tint="-4.9989318521683403E-2"/>
        <bgColor indexed="64"/>
      </patternFill>
    </fill>
    <fill>
      <gradientFill degree="45">
        <stop position="0">
          <color theme="0" tint="-5.0965910824915313E-2"/>
        </stop>
        <stop position="1">
          <color theme="0" tint="-0.1490218817712943"/>
        </stop>
      </gradientFill>
    </fill>
    <fill>
      <gradientFill degree="45">
        <stop position="0">
          <color theme="0" tint="-0.34900967436750391"/>
        </stop>
        <stop position="1">
          <color theme="0" tint="-0.49803155613879818"/>
        </stop>
      </gradientFill>
    </fill>
  </fills>
  <borders count="7">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right/>
      <top/>
      <bottom style="thin">
        <color theme="1" tint="0.34998626667073579"/>
      </bottom>
      <diagonal/>
    </border>
  </borders>
  <cellStyleXfs count="2">
    <xf numFmtId="0" fontId="0" fillId="0" borderId="0"/>
    <xf numFmtId="0" fontId="19" fillId="0" borderId="0" applyNumberFormat="0" applyFill="0" applyBorder="0" applyAlignment="0" applyProtection="0"/>
  </cellStyleXfs>
  <cellXfs count="52">
    <xf numFmtId="0" fontId="0" fillId="0" borderId="0" xfId="0"/>
    <xf numFmtId="0" fontId="0" fillId="2" borderId="0" xfId="0" applyFill="1" applyAlignment="1">
      <alignment horizontal="center"/>
    </xf>
    <xf numFmtId="0" fontId="0" fillId="2" borderId="0" xfId="0" applyFill="1" applyAlignment="1">
      <alignment horizontal="left"/>
    </xf>
    <xf numFmtId="0" fontId="0" fillId="2" borderId="0" xfId="0" applyFill="1" applyAlignment="1">
      <alignment horizontal="center" vertical="center"/>
    </xf>
    <xf numFmtId="0" fontId="4" fillId="2" borderId="0" xfId="0" applyFont="1" applyFill="1" applyAlignment="1">
      <alignment horizontal="center"/>
    </xf>
    <xf numFmtId="0" fontId="0" fillId="2" borderId="0" xfId="0" applyFill="1" applyBorder="1" applyAlignment="1" applyProtection="1">
      <alignment horizontal="center" vertical="center"/>
      <protection locked="0"/>
    </xf>
    <xf numFmtId="0" fontId="5" fillId="2" borderId="0" xfId="0" applyFont="1" applyFill="1" applyAlignment="1">
      <alignment horizontal="center" vertical="center"/>
    </xf>
    <xf numFmtId="1" fontId="6" fillId="2" borderId="0" xfId="0" applyNumberFormat="1" applyFont="1" applyFill="1" applyBorder="1" applyAlignment="1">
      <alignment horizontal="center" vertical="center"/>
    </xf>
    <xf numFmtId="0" fontId="4" fillId="2" borderId="0" xfId="0" applyFont="1" applyFill="1" applyAlignment="1">
      <alignment horizontal="right"/>
    </xf>
    <xf numFmtId="2" fontId="4" fillId="2" borderId="0" xfId="0" applyNumberFormat="1" applyFont="1" applyFill="1" applyAlignment="1">
      <alignment horizontal="center"/>
    </xf>
    <xf numFmtId="0" fontId="7" fillId="2" borderId="0" xfId="0" applyFont="1" applyFill="1" applyAlignment="1">
      <alignment horizontal="center"/>
    </xf>
    <xf numFmtId="0" fontId="8" fillId="2" borderId="0" xfId="0" applyFont="1" applyFill="1" applyAlignment="1">
      <alignment horizontal="center"/>
    </xf>
    <xf numFmtId="0" fontId="9" fillId="2" borderId="0" xfId="0" applyFont="1" applyFill="1" applyAlignment="1">
      <alignment horizontal="left" vertical="center"/>
    </xf>
    <xf numFmtId="0" fontId="13" fillId="2" borderId="0" xfId="0" applyFont="1" applyFill="1" applyAlignment="1">
      <alignment horizontal="center"/>
    </xf>
    <xf numFmtId="0" fontId="0" fillId="2" borderId="0" xfId="0" applyFill="1" applyAlignment="1">
      <alignment horizontal="left" vertical="center"/>
    </xf>
    <xf numFmtId="1" fontId="0" fillId="0" borderId="0" xfId="0" applyNumberFormat="1"/>
    <xf numFmtId="0" fontId="2" fillId="0" borderId="0" xfId="0" applyFont="1"/>
    <xf numFmtId="0" fontId="0" fillId="2" borderId="0" xfId="0" applyFill="1" applyAlignment="1">
      <alignment horizontal="center" vertical="center" wrapText="1"/>
    </xf>
    <xf numFmtId="0" fontId="0" fillId="2" borderId="0" xfId="0" applyFill="1" applyAlignment="1">
      <alignment vertical="center" wrapText="1"/>
    </xf>
    <xf numFmtId="0" fontId="0" fillId="3" borderId="1" xfId="0" applyFill="1" applyBorder="1" applyAlignment="1">
      <alignment horizontal="center" vertical="center"/>
    </xf>
    <xf numFmtId="164" fontId="3" fillId="3" borderId="1" xfId="0" applyNumberFormat="1" applyFont="1" applyFill="1" applyBorder="1" applyAlignment="1">
      <alignment horizontal="center" vertical="center"/>
    </xf>
    <xf numFmtId="1" fontId="0" fillId="3" borderId="1" xfId="0" applyNumberFormat="1" applyFill="1" applyBorder="1" applyAlignment="1">
      <alignment horizontal="center" vertical="center"/>
    </xf>
    <xf numFmtId="1" fontId="0" fillId="3" borderId="2" xfId="0" applyNumberFormat="1" applyFill="1" applyBorder="1" applyAlignment="1">
      <alignment horizontal="center" vertical="center"/>
    </xf>
    <xf numFmtId="1" fontId="0" fillId="3" borderId="1" xfId="0" applyNumberFormat="1" applyFill="1" applyBorder="1" applyAlignment="1" applyProtection="1">
      <alignment horizontal="center" vertical="center"/>
    </xf>
    <xf numFmtId="0" fontId="0" fillId="3" borderId="1" xfId="0" applyFill="1" applyBorder="1" applyAlignment="1" applyProtection="1">
      <alignment horizontal="center" vertical="center"/>
    </xf>
    <xf numFmtId="2" fontId="0" fillId="3" borderId="1" xfId="0" applyNumberFormat="1" applyFill="1" applyBorder="1" applyAlignment="1" applyProtection="1">
      <alignment horizontal="center" vertical="center"/>
    </xf>
    <xf numFmtId="0" fontId="0" fillId="4" borderId="1" xfId="0" applyFill="1" applyBorder="1" applyAlignment="1" applyProtection="1">
      <alignment horizontal="center" vertical="center"/>
      <protection locked="0"/>
    </xf>
    <xf numFmtId="0" fontId="0" fillId="4" borderId="2" xfId="0" applyFill="1" applyBorder="1" applyAlignment="1" applyProtection="1">
      <alignment horizontal="center" vertical="center"/>
      <protection locked="0"/>
    </xf>
    <xf numFmtId="0" fontId="13" fillId="2" borderId="0" xfId="0" applyFont="1" applyFill="1" applyAlignment="1">
      <alignment horizontal="center" vertical="center"/>
    </xf>
    <xf numFmtId="2" fontId="0" fillId="4" borderId="1" xfId="0" applyNumberFormat="1" applyFill="1" applyBorder="1" applyAlignment="1" applyProtection="1">
      <alignment horizontal="center" vertical="center"/>
      <protection locked="0"/>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0" fontId="1" fillId="0" borderId="0" xfId="0" applyFont="1"/>
    <xf numFmtId="0" fontId="19" fillId="2" borderId="0" xfId="1" applyFill="1" applyAlignment="1">
      <alignment horizontal="left"/>
    </xf>
    <xf numFmtId="0" fontId="20" fillId="2" borderId="0" xfId="0" applyFont="1" applyFill="1" applyAlignment="1">
      <alignment horizontal="left" vertical="center"/>
    </xf>
    <xf numFmtId="0" fontId="4" fillId="2" borderId="0" xfId="0" applyFont="1" applyFill="1" applyAlignment="1">
      <alignment horizontal="center" vertical="center"/>
    </xf>
    <xf numFmtId="2" fontId="0" fillId="4" borderId="1" xfId="0" applyNumberFormat="1" applyFill="1" applyBorder="1" applyAlignment="1" applyProtection="1">
      <alignment horizontal="center" vertical="center"/>
      <protection locked="0"/>
    </xf>
    <xf numFmtId="0" fontId="0" fillId="3" borderId="1" xfId="0" applyNumberFormat="1" applyFill="1" applyBorder="1" applyAlignment="1">
      <alignment horizontal="center" vertical="center"/>
    </xf>
    <xf numFmtId="0" fontId="0" fillId="2" borderId="0" xfId="0" applyFill="1" applyAlignment="1">
      <alignment horizontal="left" vertical="center" wrapText="1"/>
    </xf>
    <xf numFmtId="2" fontId="0" fillId="4" borderId="1" xfId="0" applyNumberFormat="1" applyFill="1" applyBorder="1" applyAlignment="1" applyProtection="1">
      <alignment horizontal="center" vertical="center"/>
      <protection locked="0"/>
    </xf>
    <xf numFmtId="0" fontId="4" fillId="2" borderId="0" xfId="0" applyFont="1" applyFill="1" applyAlignment="1">
      <alignment horizontal="center" wrapText="1"/>
    </xf>
    <xf numFmtId="0" fontId="0" fillId="2" borderId="0" xfId="0" applyFill="1" applyAlignment="1">
      <alignment horizontal="center" wrapText="1"/>
    </xf>
    <xf numFmtId="0" fontId="0" fillId="2" borderId="0" xfId="0" applyFill="1" applyBorder="1" applyAlignment="1">
      <alignment horizontal="center" wrapText="1"/>
    </xf>
    <xf numFmtId="0" fontId="1" fillId="2" borderId="0" xfId="0" applyFont="1" applyFill="1" applyAlignment="1">
      <alignment horizontal="center" wrapText="1"/>
    </xf>
    <xf numFmtId="0" fontId="1" fillId="2" borderId="0" xfId="0" applyFont="1" applyFill="1" applyBorder="1" applyAlignment="1">
      <alignment horizont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2" borderId="6" xfId="0" applyFill="1" applyBorder="1" applyAlignment="1">
      <alignment horizontal="center" wrapText="1"/>
    </xf>
    <xf numFmtId="0" fontId="0" fillId="2" borderId="0" xfId="0" applyFill="1" applyAlignment="1">
      <alignment horizontal="left" wrapText="1"/>
    </xf>
    <xf numFmtId="0" fontId="0" fillId="2"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00FF"/>
      <color rgb="FF653DF9"/>
      <color rgb="FF913D3D"/>
      <color rgb="FFB54F4F"/>
      <color rgb="FF6C0000"/>
      <color rgb="FFD40606"/>
      <color rgb="FFC7191D"/>
      <color rgb="FF5D1313"/>
      <color rgb="FFCC706E"/>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a:lstStyle/>
          <a:p>
            <a:pPr>
              <a:defRPr b="0">
                <a:solidFill>
                  <a:schemeClr val="tx1">
                    <a:lumMod val="75000"/>
                    <a:lumOff val="25000"/>
                  </a:schemeClr>
                </a:solidFill>
                <a:effectLst>
                  <a:outerShdw blurRad="50800" dist="38100" dir="2700000" algn="tl" rotWithShape="0">
                    <a:prstClr val="black">
                      <a:alpha val="40000"/>
                    </a:prstClr>
                  </a:outerShdw>
                </a:effectLst>
              </a:defRPr>
            </a:pPr>
            <a:r>
              <a:rPr lang="en-US" b="0">
                <a:solidFill>
                  <a:schemeClr val="tx1">
                    <a:lumMod val="75000"/>
                    <a:lumOff val="25000"/>
                  </a:schemeClr>
                </a:solidFill>
                <a:effectLst>
                  <a:outerShdw blurRad="50800" dist="38100" dir="2700000" algn="tl" rotWithShape="0">
                    <a:prstClr val="black">
                      <a:alpha val="40000"/>
                    </a:prstClr>
                  </a:outerShdw>
                </a:effectLst>
              </a:rPr>
              <a:t>Regression (X → Y)</a:t>
            </a:r>
          </a:p>
        </c:rich>
      </c:tx>
      <c:overlay val="0"/>
    </c:title>
    <c:autoTitleDeleted val="0"/>
    <c:plotArea>
      <c:layout>
        <c:manualLayout>
          <c:layoutTarget val="inner"/>
          <c:xMode val="edge"/>
          <c:yMode val="edge"/>
          <c:x val="9.5462233887430734E-2"/>
          <c:y val="0.10830774531561933"/>
          <c:w val="0.81108539693407888"/>
          <c:h val="0.8105267358762891"/>
        </c:manualLayout>
      </c:layout>
      <c:scatterChart>
        <c:scatterStyle val="smoothMarker"/>
        <c:varyColors val="0"/>
        <c:ser>
          <c:idx val="0"/>
          <c:order val="0"/>
          <c:tx>
            <c:strRef>
              <c:f>Sheet2!$B$1</c:f>
              <c:strCache>
                <c:ptCount val="1"/>
                <c:pt idx="0">
                  <c:v>Ŷ</c:v>
                </c:pt>
              </c:strCache>
            </c:strRef>
          </c:tx>
          <c:spPr>
            <a:ln w="19050">
              <a:gradFill flip="none" rotWithShape="1">
                <a:gsLst>
                  <a:gs pos="0">
                    <a:schemeClr val="tx1">
                      <a:lumMod val="50000"/>
                      <a:lumOff val="50000"/>
                    </a:schemeClr>
                  </a:gs>
                  <a:gs pos="25000">
                    <a:schemeClr val="tx1">
                      <a:lumMod val="85000"/>
                      <a:lumOff val="15000"/>
                    </a:schemeClr>
                  </a:gs>
                  <a:gs pos="75000">
                    <a:schemeClr val="tx1">
                      <a:lumMod val="85000"/>
                      <a:lumOff val="15000"/>
                    </a:schemeClr>
                  </a:gs>
                  <a:gs pos="100000">
                    <a:schemeClr val="tx1">
                      <a:lumMod val="50000"/>
                      <a:lumOff val="50000"/>
                    </a:schemeClr>
                  </a:gs>
                </a:gsLst>
                <a:lin ang="0" scaled="1"/>
                <a:tileRect/>
              </a:gradFill>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Sheet2!$B$2:$B$596</c:f>
              <c:numCache>
                <c:formatCode>General</c:formatCode>
                <c:ptCount val="595"/>
                <c:pt idx="0">
                  <c:v>52</c:v>
                </c:pt>
                <c:pt idx="1">
                  <c:v>52.300000000000004</c:v>
                </c:pt>
                <c:pt idx="2">
                  <c:v>52.6</c:v>
                </c:pt>
                <c:pt idx="3">
                  <c:v>52.9</c:v>
                </c:pt>
                <c:pt idx="4">
                  <c:v>53.2</c:v>
                </c:pt>
                <c:pt idx="5">
                  <c:v>53.5</c:v>
                </c:pt>
                <c:pt idx="6">
                  <c:v>53.800000000000004</c:v>
                </c:pt>
                <c:pt idx="7">
                  <c:v>54.1</c:v>
                </c:pt>
                <c:pt idx="8">
                  <c:v>54.4</c:v>
                </c:pt>
                <c:pt idx="9">
                  <c:v>54.7</c:v>
                </c:pt>
                <c:pt idx="10">
                  <c:v>55</c:v>
                </c:pt>
                <c:pt idx="11">
                  <c:v>55.300000000000004</c:v>
                </c:pt>
                <c:pt idx="12">
                  <c:v>55.6</c:v>
                </c:pt>
                <c:pt idx="13">
                  <c:v>55.9</c:v>
                </c:pt>
                <c:pt idx="14">
                  <c:v>56.2</c:v>
                </c:pt>
                <c:pt idx="15">
                  <c:v>56.5</c:v>
                </c:pt>
                <c:pt idx="16">
                  <c:v>56.800000000000004</c:v>
                </c:pt>
                <c:pt idx="17">
                  <c:v>57.1</c:v>
                </c:pt>
                <c:pt idx="18">
                  <c:v>57.4</c:v>
                </c:pt>
                <c:pt idx="19">
                  <c:v>57.7</c:v>
                </c:pt>
                <c:pt idx="20">
                  <c:v>58</c:v>
                </c:pt>
                <c:pt idx="21">
                  <c:v>58.300000000000004</c:v>
                </c:pt>
                <c:pt idx="22">
                  <c:v>58.6</c:v>
                </c:pt>
                <c:pt idx="23">
                  <c:v>58.9</c:v>
                </c:pt>
                <c:pt idx="24">
                  <c:v>59.2</c:v>
                </c:pt>
                <c:pt idx="25">
                  <c:v>59.5</c:v>
                </c:pt>
                <c:pt idx="26">
                  <c:v>59.800000000000004</c:v>
                </c:pt>
                <c:pt idx="27">
                  <c:v>60.1</c:v>
                </c:pt>
                <c:pt idx="28">
                  <c:v>60.4</c:v>
                </c:pt>
                <c:pt idx="29">
                  <c:v>60.7</c:v>
                </c:pt>
                <c:pt idx="30">
                  <c:v>61</c:v>
                </c:pt>
                <c:pt idx="31">
                  <c:v>61.300000000000004</c:v>
                </c:pt>
                <c:pt idx="32">
                  <c:v>61.6</c:v>
                </c:pt>
                <c:pt idx="33">
                  <c:v>61.9</c:v>
                </c:pt>
                <c:pt idx="34">
                  <c:v>62.2</c:v>
                </c:pt>
                <c:pt idx="35">
                  <c:v>62.5</c:v>
                </c:pt>
                <c:pt idx="36">
                  <c:v>62.800000000000004</c:v>
                </c:pt>
                <c:pt idx="37">
                  <c:v>63.1</c:v>
                </c:pt>
                <c:pt idx="38">
                  <c:v>63.4</c:v>
                </c:pt>
                <c:pt idx="39">
                  <c:v>63.7</c:v>
                </c:pt>
                <c:pt idx="40">
                  <c:v>64</c:v>
                </c:pt>
                <c:pt idx="41">
                  <c:v>64.300000000000011</c:v>
                </c:pt>
                <c:pt idx="42">
                  <c:v>64.599999999999994</c:v>
                </c:pt>
                <c:pt idx="43">
                  <c:v>64.900000000000006</c:v>
                </c:pt>
                <c:pt idx="44">
                  <c:v>65.2</c:v>
                </c:pt>
                <c:pt idx="45">
                  <c:v>65.5</c:v>
                </c:pt>
                <c:pt idx="46">
                  <c:v>65.800000000000011</c:v>
                </c:pt>
                <c:pt idx="47">
                  <c:v>66.099999999999994</c:v>
                </c:pt>
                <c:pt idx="48">
                  <c:v>66.400000000000006</c:v>
                </c:pt>
                <c:pt idx="49">
                  <c:v>66.7</c:v>
                </c:pt>
                <c:pt idx="50">
                  <c:v>67</c:v>
                </c:pt>
                <c:pt idx="51">
                  <c:v>67.300000000000011</c:v>
                </c:pt>
                <c:pt idx="52">
                  <c:v>67.599999999999994</c:v>
                </c:pt>
                <c:pt idx="53">
                  <c:v>67.900000000000006</c:v>
                </c:pt>
                <c:pt idx="54">
                  <c:v>68.2</c:v>
                </c:pt>
                <c:pt idx="55">
                  <c:v>68.5</c:v>
                </c:pt>
                <c:pt idx="56">
                  <c:v>68.8</c:v>
                </c:pt>
                <c:pt idx="57">
                  <c:v>69.099999999999994</c:v>
                </c:pt>
                <c:pt idx="58">
                  <c:v>69.400000000000006</c:v>
                </c:pt>
                <c:pt idx="59">
                  <c:v>69.7</c:v>
                </c:pt>
                <c:pt idx="60">
                  <c:v>70</c:v>
                </c:pt>
                <c:pt idx="61">
                  <c:v>70.3</c:v>
                </c:pt>
                <c:pt idx="62">
                  <c:v>70.599999999999994</c:v>
                </c:pt>
                <c:pt idx="63">
                  <c:v>70.900000000000006</c:v>
                </c:pt>
                <c:pt idx="64">
                  <c:v>71.2</c:v>
                </c:pt>
                <c:pt idx="65">
                  <c:v>71.5</c:v>
                </c:pt>
                <c:pt idx="66">
                  <c:v>71.8</c:v>
                </c:pt>
                <c:pt idx="67">
                  <c:v>72.099999999999994</c:v>
                </c:pt>
                <c:pt idx="68">
                  <c:v>72.400000000000006</c:v>
                </c:pt>
                <c:pt idx="69">
                  <c:v>72.7</c:v>
                </c:pt>
                <c:pt idx="70">
                  <c:v>73</c:v>
                </c:pt>
                <c:pt idx="71">
                  <c:v>73.3</c:v>
                </c:pt>
                <c:pt idx="72">
                  <c:v>73.599999999999994</c:v>
                </c:pt>
                <c:pt idx="73">
                  <c:v>73.900000000000006</c:v>
                </c:pt>
                <c:pt idx="74">
                  <c:v>74.2</c:v>
                </c:pt>
                <c:pt idx="75">
                  <c:v>74.5</c:v>
                </c:pt>
                <c:pt idx="76">
                  <c:v>74.8</c:v>
                </c:pt>
                <c:pt idx="77">
                  <c:v>75.099999999999994</c:v>
                </c:pt>
                <c:pt idx="78">
                  <c:v>75.400000000000006</c:v>
                </c:pt>
                <c:pt idx="79">
                  <c:v>75.7</c:v>
                </c:pt>
                <c:pt idx="80">
                  <c:v>76</c:v>
                </c:pt>
                <c:pt idx="81">
                  <c:v>76.3</c:v>
                </c:pt>
                <c:pt idx="82">
                  <c:v>76.599999999999994</c:v>
                </c:pt>
                <c:pt idx="83">
                  <c:v>76.900000000000006</c:v>
                </c:pt>
                <c:pt idx="84">
                  <c:v>77.2</c:v>
                </c:pt>
                <c:pt idx="85">
                  <c:v>77.5</c:v>
                </c:pt>
                <c:pt idx="86">
                  <c:v>77.8</c:v>
                </c:pt>
                <c:pt idx="87">
                  <c:v>78.099999999999994</c:v>
                </c:pt>
                <c:pt idx="88">
                  <c:v>78.400000000000006</c:v>
                </c:pt>
                <c:pt idx="89">
                  <c:v>78.7</c:v>
                </c:pt>
                <c:pt idx="90">
                  <c:v>79</c:v>
                </c:pt>
                <c:pt idx="91">
                  <c:v>79.3</c:v>
                </c:pt>
                <c:pt idx="92">
                  <c:v>79.599999999999994</c:v>
                </c:pt>
                <c:pt idx="93">
                  <c:v>79.900000000000006</c:v>
                </c:pt>
                <c:pt idx="94">
                  <c:v>80.2</c:v>
                </c:pt>
                <c:pt idx="95">
                  <c:v>80.5</c:v>
                </c:pt>
                <c:pt idx="96">
                  <c:v>80.8</c:v>
                </c:pt>
                <c:pt idx="97">
                  <c:v>81.099999999999994</c:v>
                </c:pt>
                <c:pt idx="98">
                  <c:v>81.400000000000006</c:v>
                </c:pt>
                <c:pt idx="99">
                  <c:v>81.7</c:v>
                </c:pt>
                <c:pt idx="100">
                  <c:v>82</c:v>
                </c:pt>
                <c:pt idx="101">
                  <c:v>82.3</c:v>
                </c:pt>
                <c:pt idx="102">
                  <c:v>82.6</c:v>
                </c:pt>
                <c:pt idx="103">
                  <c:v>82.9</c:v>
                </c:pt>
                <c:pt idx="104">
                  <c:v>83.2</c:v>
                </c:pt>
                <c:pt idx="105">
                  <c:v>83.5</c:v>
                </c:pt>
                <c:pt idx="106">
                  <c:v>83.8</c:v>
                </c:pt>
                <c:pt idx="107">
                  <c:v>84.1</c:v>
                </c:pt>
                <c:pt idx="108">
                  <c:v>84.4</c:v>
                </c:pt>
                <c:pt idx="109">
                  <c:v>84.7</c:v>
                </c:pt>
                <c:pt idx="110">
                  <c:v>85</c:v>
                </c:pt>
                <c:pt idx="111">
                  <c:v>85.3</c:v>
                </c:pt>
                <c:pt idx="112">
                  <c:v>85.6</c:v>
                </c:pt>
                <c:pt idx="113">
                  <c:v>85.9</c:v>
                </c:pt>
                <c:pt idx="114">
                  <c:v>86.2</c:v>
                </c:pt>
                <c:pt idx="115">
                  <c:v>86.5</c:v>
                </c:pt>
                <c:pt idx="116">
                  <c:v>86.8</c:v>
                </c:pt>
                <c:pt idx="117">
                  <c:v>87.1</c:v>
                </c:pt>
                <c:pt idx="118">
                  <c:v>87.4</c:v>
                </c:pt>
                <c:pt idx="119">
                  <c:v>87.7</c:v>
                </c:pt>
                <c:pt idx="120">
                  <c:v>88</c:v>
                </c:pt>
                <c:pt idx="121">
                  <c:v>88.3</c:v>
                </c:pt>
                <c:pt idx="122">
                  <c:v>88.6</c:v>
                </c:pt>
                <c:pt idx="123">
                  <c:v>88.9</c:v>
                </c:pt>
                <c:pt idx="124">
                  <c:v>89.2</c:v>
                </c:pt>
                <c:pt idx="125">
                  <c:v>89.5</c:v>
                </c:pt>
                <c:pt idx="126">
                  <c:v>89.8</c:v>
                </c:pt>
                <c:pt idx="127">
                  <c:v>90.1</c:v>
                </c:pt>
                <c:pt idx="128">
                  <c:v>90.4</c:v>
                </c:pt>
                <c:pt idx="129">
                  <c:v>90.7</c:v>
                </c:pt>
                <c:pt idx="130">
                  <c:v>91</c:v>
                </c:pt>
                <c:pt idx="131">
                  <c:v>91.3</c:v>
                </c:pt>
                <c:pt idx="132">
                  <c:v>91.6</c:v>
                </c:pt>
                <c:pt idx="133">
                  <c:v>91.9</c:v>
                </c:pt>
                <c:pt idx="134">
                  <c:v>92.2</c:v>
                </c:pt>
                <c:pt idx="135">
                  <c:v>92.5</c:v>
                </c:pt>
                <c:pt idx="136">
                  <c:v>92.8</c:v>
                </c:pt>
                <c:pt idx="137">
                  <c:v>93.1</c:v>
                </c:pt>
                <c:pt idx="138">
                  <c:v>93.4</c:v>
                </c:pt>
                <c:pt idx="139">
                  <c:v>93.7</c:v>
                </c:pt>
                <c:pt idx="140">
                  <c:v>94</c:v>
                </c:pt>
                <c:pt idx="141">
                  <c:v>94.3</c:v>
                </c:pt>
                <c:pt idx="142">
                  <c:v>94.6</c:v>
                </c:pt>
                <c:pt idx="143">
                  <c:v>94.9</c:v>
                </c:pt>
                <c:pt idx="144">
                  <c:v>95.2</c:v>
                </c:pt>
                <c:pt idx="145">
                  <c:v>95.5</c:v>
                </c:pt>
                <c:pt idx="146">
                  <c:v>95.8</c:v>
                </c:pt>
                <c:pt idx="147">
                  <c:v>96.1</c:v>
                </c:pt>
                <c:pt idx="148">
                  <c:v>96.4</c:v>
                </c:pt>
                <c:pt idx="149">
                  <c:v>96.7</c:v>
                </c:pt>
                <c:pt idx="150">
                  <c:v>97</c:v>
                </c:pt>
                <c:pt idx="151">
                  <c:v>97.3</c:v>
                </c:pt>
                <c:pt idx="152">
                  <c:v>97.6</c:v>
                </c:pt>
                <c:pt idx="153">
                  <c:v>97.9</c:v>
                </c:pt>
                <c:pt idx="154">
                  <c:v>98.2</c:v>
                </c:pt>
                <c:pt idx="155">
                  <c:v>98.5</c:v>
                </c:pt>
                <c:pt idx="156">
                  <c:v>98.8</c:v>
                </c:pt>
                <c:pt idx="157">
                  <c:v>99.1</c:v>
                </c:pt>
                <c:pt idx="158">
                  <c:v>99.4</c:v>
                </c:pt>
                <c:pt idx="159">
                  <c:v>99.7</c:v>
                </c:pt>
                <c:pt idx="160">
                  <c:v>100</c:v>
                </c:pt>
                <c:pt idx="161">
                  <c:v>100.3</c:v>
                </c:pt>
                <c:pt idx="162">
                  <c:v>100.6</c:v>
                </c:pt>
                <c:pt idx="163">
                  <c:v>100.9</c:v>
                </c:pt>
                <c:pt idx="164">
                  <c:v>101.2</c:v>
                </c:pt>
                <c:pt idx="165">
                  <c:v>101.5</c:v>
                </c:pt>
                <c:pt idx="166">
                  <c:v>101.8</c:v>
                </c:pt>
                <c:pt idx="167">
                  <c:v>102.1</c:v>
                </c:pt>
                <c:pt idx="168">
                  <c:v>102.4</c:v>
                </c:pt>
                <c:pt idx="169">
                  <c:v>102.7</c:v>
                </c:pt>
                <c:pt idx="170">
                  <c:v>103</c:v>
                </c:pt>
                <c:pt idx="171">
                  <c:v>103.3</c:v>
                </c:pt>
                <c:pt idx="172">
                  <c:v>103.6</c:v>
                </c:pt>
                <c:pt idx="173">
                  <c:v>103.9</c:v>
                </c:pt>
                <c:pt idx="174">
                  <c:v>104.2</c:v>
                </c:pt>
                <c:pt idx="175">
                  <c:v>104.5</c:v>
                </c:pt>
                <c:pt idx="176">
                  <c:v>104.8</c:v>
                </c:pt>
                <c:pt idx="177">
                  <c:v>105.1</c:v>
                </c:pt>
                <c:pt idx="178">
                  <c:v>105.4</c:v>
                </c:pt>
                <c:pt idx="179">
                  <c:v>105.7</c:v>
                </c:pt>
                <c:pt idx="180">
                  <c:v>106</c:v>
                </c:pt>
                <c:pt idx="181">
                  <c:v>106.3</c:v>
                </c:pt>
                <c:pt idx="182">
                  <c:v>106.6</c:v>
                </c:pt>
                <c:pt idx="183">
                  <c:v>106.9</c:v>
                </c:pt>
                <c:pt idx="184">
                  <c:v>107.2</c:v>
                </c:pt>
                <c:pt idx="185">
                  <c:v>107.5</c:v>
                </c:pt>
                <c:pt idx="186">
                  <c:v>107.8</c:v>
                </c:pt>
                <c:pt idx="187">
                  <c:v>108.1</c:v>
                </c:pt>
                <c:pt idx="188">
                  <c:v>108.4</c:v>
                </c:pt>
                <c:pt idx="189">
                  <c:v>108.7</c:v>
                </c:pt>
                <c:pt idx="190">
                  <c:v>109</c:v>
                </c:pt>
                <c:pt idx="191">
                  <c:v>109.3</c:v>
                </c:pt>
                <c:pt idx="192">
                  <c:v>109.6</c:v>
                </c:pt>
                <c:pt idx="193">
                  <c:v>109.9</c:v>
                </c:pt>
                <c:pt idx="194">
                  <c:v>110.2</c:v>
                </c:pt>
                <c:pt idx="195">
                  <c:v>110.5</c:v>
                </c:pt>
                <c:pt idx="196">
                  <c:v>110.8</c:v>
                </c:pt>
                <c:pt idx="197">
                  <c:v>111.1</c:v>
                </c:pt>
                <c:pt idx="198">
                  <c:v>111.4</c:v>
                </c:pt>
                <c:pt idx="199">
                  <c:v>111.7</c:v>
                </c:pt>
                <c:pt idx="200">
                  <c:v>112</c:v>
                </c:pt>
                <c:pt idx="201">
                  <c:v>112.3</c:v>
                </c:pt>
                <c:pt idx="202">
                  <c:v>112.6</c:v>
                </c:pt>
                <c:pt idx="203">
                  <c:v>112.9</c:v>
                </c:pt>
                <c:pt idx="204">
                  <c:v>113.2</c:v>
                </c:pt>
                <c:pt idx="205">
                  <c:v>113.5</c:v>
                </c:pt>
                <c:pt idx="206">
                  <c:v>113.8</c:v>
                </c:pt>
                <c:pt idx="207">
                  <c:v>114.1</c:v>
                </c:pt>
                <c:pt idx="208">
                  <c:v>114.4</c:v>
                </c:pt>
                <c:pt idx="209">
                  <c:v>114.7</c:v>
                </c:pt>
                <c:pt idx="210">
                  <c:v>115</c:v>
                </c:pt>
                <c:pt idx="211">
                  <c:v>115.3</c:v>
                </c:pt>
                <c:pt idx="212">
                  <c:v>115.6</c:v>
                </c:pt>
                <c:pt idx="213">
                  <c:v>115.9</c:v>
                </c:pt>
                <c:pt idx="214">
                  <c:v>116.2</c:v>
                </c:pt>
                <c:pt idx="215">
                  <c:v>116.5</c:v>
                </c:pt>
                <c:pt idx="216">
                  <c:v>116.8</c:v>
                </c:pt>
                <c:pt idx="217">
                  <c:v>117.1</c:v>
                </c:pt>
                <c:pt idx="218">
                  <c:v>117.4</c:v>
                </c:pt>
                <c:pt idx="219">
                  <c:v>117.7</c:v>
                </c:pt>
                <c:pt idx="220">
                  <c:v>118</c:v>
                </c:pt>
                <c:pt idx="221">
                  <c:v>118.3</c:v>
                </c:pt>
                <c:pt idx="222">
                  <c:v>118.6</c:v>
                </c:pt>
                <c:pt idx="223">
                  <c:v>118.9</c:v>
                </c:pt>
                <c:pt idx="224">
                  <c:v>119.2</c:v>
                </c:pt>
                <c:pt idx="225">
                  <c:v>119.5</c:v>
                </c:pt>
                <c:pt idx="226">
                  <c:v>119.8</c:v>
                </c:pt>
                <c:pt idx="227">
                  <c:v>120.1</c:v>
                </c:pt>
                <c:pt idx="228">
                  <c:v>120.4</c:v>
                </c:pt>
                <c:pt idx="229">
                  <c:v>120.7</c:v>
                </c:pt>
                <c:pt idx="230">
                  <c:v>121</c:v>
                </c:pt>
                <c:pt idx="231">
                  <c:v>121.3</c:v>
                </c:pt>
                <c:pt idx="232">
                  <c:v>121.6</c:v>
                </c:pt>
                <c:pt idx="233">
                  <c:v>121.9</c:v>
                </c:pt>
                <c:pt idx="234">
                  <c:v>122.2</c:v>
                </c:pt>
                <c:pt idx="235">
                  <c:v>122.5</c:v>
                </c:pt>
                <c:pt idx="236">
                  <c:v>122.8</c:v>
                </c:pt>
                <c:pt idx="237">
                  <c:v>123.1</c:v>
                </c:pt>
                <c:pt idx="238">
                  <c:v>123.4</c:v>
                </c:pt>
                <c:pt idx="239">
                  <c:v>123.7</c:v>
                </c:pt>
                <c:pt idx="240">
                  <c:v>124</c:v>
                </c:pt>
                <c:pt idx="241">
                  <c:v>124.3</c:v>
                </c:pt>
                <c:pt idx="242">
                  <c:v>124.6</c:v>
                </c:pt>
                <c:pt idx="243">
                  <c:v>124.9</c:v>
                </c:pt>
                <c:pt idx="244">
                  <c:v>125.2</c:v>
                </c:pt>
                <c:pt idx="245">
                  <c:v>125.5</c:v>
                </c:pt>
                <c:pt idx="246">
                  <c:v>125.8</c:v>
                </c:pt>
                <c:pt idx="247">
                  <c:v>126.1</c:v>
                </c:pt>
                <c:pt idx="248">
                  <c:v>126.4</c:v>
                </c:pt>
                <c:pt idx="249">
                  <c:v>126.7</c:v>
                </c:pt>
                <c:pt idx="250">
                  <c:v>127</c:v>
                </c:pt>
                <c:pt idx="251">
                  <c:v>127.3</c:v>
                </c:pt>
                <c:pt idx="252">
                  <c:v>127.6</c:v>
                </c:pt>
                <c:pt idx="253">
                  <c:v>127.9</c:v>
                </c:pt>
                <c:pt idx="254">
                  <c:v>128.19999999999999</c:v>
                </c:pt>
                <c:pt idx="255">
                  <c:v>128.5</c:v>
                </c:pt>
                <c:pt idx="256">
                  <c:v>128.80000000000001</c:v>
                </c:pt>
                <c:pt idx="257">
                  <c:v>129.1</c:v>
                </c:pt>
                <c:pt idx="258">
                  <c:v>129.4</c:v>
                </c:pt>
                <c:pt idx="259">
                  <c:v>129.69999999999999</c:v>
                </c:pt>
                <c:pt idx="260">
                  <c:v>130</c:v>
                </c:pt>
                <c:pt idx="261">
                  <c:v>130.30000000000001</c:v>
                </c:pt>
                <c:pt idx="262">
                  <c:v>130.6</c:v>
                </c:pt>
                <c:pt idx="263">
                  <c:v>130.9</c:v>
                </c:pt>
                <c:pt idx="264">
                  <c:v>131.19999999999999</c:v>
                </c:pt>
                <c:pt idx="265">
                  <c:v>131.5</c:v>
                </c:pt>
                <c:pt idx="266">
                  <c:v>131.80000000000001</c:v>
                </c:pt>
                <c:pt idx="267">
                  <c:v>132.1</c:v>
                </c:pt>
                <c:pt idx="268">
                  <c:v>132.4</c:v>
                </c:pt>
                <c:pt idx="269">
                  <c:v>132.69999999999999</c:v>
                </c:pt>
                <c:pt idx="270">
                  <c:v>133</c:v>
                </c:pt>
                <c:pt idx="271">
                  <c:v>133.30000000000001</c:v>
                </c:pt>
                <c:pt idx="272">
                  <c:v>133.6</c:v>
                </c:pt>
                <c:pt idx="273">
                  <c:v>133.9</c:v>
                </c:pt>
                <c:pt idx="274">
                  <c:v>134.19999999999999</c:v>
                </c:pt>
                <c:pt idx="275">
                  <c:v>134.5</c:v>
                </c:pt>
                <c:pt idx="276">
                  <c:v>134.80000000000001</c:v>
                </c:pt>
                <c:pt idx="277">
                  <c:v>135.1</c:v>
                </c:pt>
                <c:pt idx="278">
                  <c:v>135.4</c:v>
                </c:pt>
                <c:pt idx="279">
                  <c:v>135.69999999999999</c:v>
                </c:pt>
                <c:pt idx="280">
                  <c:v>136</c:v>
                </c:pt>
                <c:pt idx="281">
                  <c:v>136.30000000000001</c:v>
                </c:pt>
                <c:pt idx="282">
                  <c:v>136.6</c:v>
                </c:pt>
                <c:pt idx="283">
                  <c:v>136.9</c:v>
                </c:pt>
                <c:pt idx="284">
                  <c:v>137.19999999999999</c:v>
                </c:pt>
                <c:pt idx="285">
                  <c:v>137.5</c:v>
                </c:pt>
                <c:pt idx="286">
                  <c:v>137.80000000000001</c:v>
                </c:pt>
                <c:pt idx="287">
                  <c:v>138.1</c:v>
                </c:pt>
                <c:pt idx="288">
                  <c:v>138.4</c:v>
                </c:pt>
                <c:pt idx="289">
                  <c:v>138.69999999999999</c:v>
                </c:pt>
                <c:pt idx="290">
                  <c:v>139</c:v>
                </c:pt>
                <c:pt idx="291">
                  <c:v>139.30000000000001</c:v>
                </c:pt>
                <c:pt idx="292">
                  <c:v>139.6</c:v>
                </c:pt>
                <c:pt idx="293">
                  <c:v>139.9</c:v>
                </c:pt>
                <c:pt idx="294">
                  <c:v>140.19999999999999</c:v>
                </c:pt>
                <c:pt idx="295">
                  <c:v>140.5</c:v>
                </c:pt>
                <c:pt idx="296">
                  <c:v>140.80000000000001</c:v>
                </c:pt>
                <c:pt idx="297">
                  <c:v>141.1</c:v>
                </c:pt>
                <c:pt idx="298">
                  <c:v>141.4</c:v>
                </c:pt>
                <c:pt idx="299">
                  <c:v>141.69999999999999</c:v>
                </c:pt>
                <c:pt idx="300">
                  <c:v>142</c:v>
                </c:pt>
                <c:pt idx="301">
                  <c:v>142.30000000000001</c:v>
                </c:pt>
                <c:pt idx="302">
                  <c:v>142.6</c:v>
                </c:pt>
                <c:pt idx="303">
                  <c:v>142.9</c:v>
                </c:pt>
                <c:pt idx="304">
                  <c:v>143.19999999999999</c:v>
                </c:pt>
                <c:pt idx="305">
                  <c:v>143.5</c:v>
                </c:pt>
                <c:pt idx="306">
                  <c:v>143.80000000000001</c:v>
                </c:pt>
                <c:pt idx="307">
                  <c:v>144.1</c:v>
                </c:pt>
                <c:pt idx="308">
                  <c:v>144.4</c:v>
                </c:pt>
                <c:pt idx="309">
                  <c:v>144.69999999999999</c:v>
                </c:pt>
                <c:pt idx="310">
                  <c:v>145</c:v>
                </c:pt>
                <c:pt idx="311">
                  <c:v>145.30000000000001</c:v>
                </c:pt>
                <c:pt idx="312">
                  <c:v>145.6</c:v>
                </c:pt>
                <c:pt idx="313">
                  <c:v>145.9</c:v>
                </c:pt>
                <c:pt idx="314">
                  <c:v>146.19999999999999</c:v>
                </c:pt>
                <c:pt idx="315">
                  <c:v>146.5</c:v>
                </c:pt>
                <c:pt idx="316">
                  <c:v>146.80000000000001</c:v>
                </c:pt>
                <c:pt idx="317">
                  <c:v>147.1</c:v>
                </c:pt>
                <c:pt idx="318">
                  <c:v>147.4</c:v>
                </c:pt>
                <c:pt idx="319">
                  <c:v>147.69999999999999</c:v>
                </c:pt>
                <c:pt idx="320">
                  <c:v>148</c:v>
                </c:pt>
              </c:numCache>
            </c:numRef>
          </c:yVal>
          <c:smooth val="1"/>
          <c:extLst>
            <c:ext xmlns:c16="http://schemas.microsoft.com/office/drawing/2014/chart" uri="{C3380CC4-5D6E-409C-BE32-E72D297353CC}">
              <c16:uniqueId val="{00000000-7891-4AD3-899B-01BB41E6549D}"/>
            </c:ext>
          </c:extLst>
        </c:ser>
        <c:ser>
          <c:idx val="1"/>
          <c:order val="1"/>
          <c:tx>
            <c:strRef>
              <c:f>Sheet2!$C$1</c:f>
              <c:strCache>
                <c:ptCount val="1"/>
                <c:pt idx="0">
                  <c:v>+1 SEE</c:v>
                </c:pt>
              </c:strCache>
            </c:strRef>
          </c:tx>
          <c:spPr>
            <a:ln w="12700">
              <a:solidFill>
                <a:schemeClr val="bg1">
                  <a:lumMod val="65000"/>
                </a:schemeClr>
              </a:solidFill>
              <a:prstDash val="solid"/>
            </a:ln>
          </c:spPr>
          <c:marker>
            <c:symbol val="none"/>
          </c:marker>
          <c:errBars>
            <c:errDir val="y"/>
            <c:errBarType val="minus"/>
            <c:errValType val="cust"/>
            <c:noEndCap val="1"/>
            <c:plus>
              <c:numLit>
                <c:formatCode>General</c:formatCode>
                <c:ptCount val="1"/>
                <c:pt idx="0">
                  <c:v>1</c:v>
                </c:pt>
              </c:numLit>
            </c:plus>
            <c:minus>
              <c:numRef>
                <c:f>Sheet2!$Y$2:$Y$322</c:f>
                <c:numCache>
                  <c:formatCode>General</c:formatCode>
                  <c:ptCount val="321"/>
                  <c:pt idx="0">
                    <c:v>0</c:v>
                  </c:pt>
                  <c:pt idx="1">
                    <c:v>0</c:v>
                  </c:pt>
                  <c:pt idx="2">
                    <c:v>48</c:v>
                  </c:pt>
                  <c:pt idx="3">
                    <c:v>48</c:v>
                  </c:pt>
                  <c:pt idx="4">
                    <c:v>48</c:v>
                  </c:pt>
                  <c:pt idx="5">
                    <c:v>48</c:v>
                  </c:pt>
                  <c:pt idx="6">
                    <c:v>48</c:v>
                  </c:pt>
                  <c:pt idx="7">
                    <c:v>48</c:v>
                  </c:pt>
                  <c:pt idx="8">
                    <c:v>48</c:v>
                  </c:pt>
                  <c:pt idx="9">
                    <c:v>48</c:v>
                  </c:pt>
                  <c:pt idx="10">
                    <c:v>48</c:v>
                  </c:pt>
                  <c:pt idx="11">
                    <c:v>48</c:v>
                  </c:pt>
                  <c:pt idx="12">
                    <c:v>48</c:v>
                  </c:pt>
                  <c:pt idx="13">
                    <c:v>48</c:v>
                  </c:pt>
                  <c:pt idx="14">
                    <c:v>48</c:v>
                  </c:pt>
                  <c:pt idx="15">
                    <c:v>48</c:v>
                  </c:pt>
                  <c:pt idx="16">
                    <c:v>48</c:v>
                  </c:pt>
                  <c:pt idx="17">
                    <c:v>48</c:v>
                  </c:pt>
                  <c:pt idx="18">
                    <c:v>48</c:v>
                  </c:pt>
                  <c:pt idx="19">
                    <c:v>48</c:v>
                  </c:pt>
                  <c:pt idx="20">
                    <c:v>48</c:v>
                  </c:pt>
                  <c:pt idx="21">
                    <c:v>48</c:v>
                  </c:pt>
                  <c:pt idx="22">
                    <c:v>48</c:v>
                  </c:pt>
                  <c:pt idx="23">
                    <c:v>48</c:v>
                  </c:pt>
                  <c:pt idx="24">
                    <c:v>48</c:v>
                  </c:pt>
                  <c:pt idx="25">
                    <c:v>48</c:v>
                  </c:pt>
                  <c:pt idx="26">
                    <c:v>48</c:v>
                  </c:pt>
                  <c:pt idx="27">
                    <c:v>48</c:v>
                  </c:pt>
                  <c:pt idx="28">
                    <c:v>48</c:v>
                  </c:pt>
                  <c:pt idx="29">
                    <c:v>48</c:v>
                  </c:pt>
                  <c:pt idx="30">
                    <c:v>48</c:v>
                  </c:pt>
                  <c:pt idx="31">
                    <c:v>48</c:v>
                  </c:pt>
                  <c:pt idx="32">
                    <c:v>48</c:v>
                  </c:pt>
                  <c:pt idx="33">
                    <c:v>48</c:v>
                  </c:pt>
                  <c:pt idx="34">
                    <c:v>48</c:v>
                  </c:pt>
                  <c:pt idx="35">
                    <c:v>48</c:v>
                  </c:pt>
                  <c:pt idx="36">
                    <c:v>48</c:v>
                  </c:pt>
                  <c:pt idx="37">
                    <c:v>48</c:v>
                  </c:pt>
                  <c:pt idx="38">
                    <c:v>48</c:v>
                  </c:pt>
                  <c:pt idx="39">
                    <c:v>48</c:v>
                  </c:pt>
                  <c:pt idx="40">
                    <c:v>48</c:v>
                  </c:pt>
                  <c:pt idx="41">
                    <c:v>48</c:v>
                  </c:pt>
                  <c:pt idx="42">
                    <c:v>48</c:v>
                  </c:pt>
                  <c:pt idx="43">
                    <c:v>48</c:v>
                  </c:pt>
                  <c:pt idx="44">
                    <c:v>48</c:v>
                  </c:pt>
                  <c:pt idx="45">
                    <c:v>48</c:v>
                  </c:pt>
                  <c:pt idx="46">
                    <c:v>48</c:v>
                  </c:pt>
                  <c:pt idx="47">
                    <c:v>48</c:v>
                  </c:pt>
                  <c:pt idx="48">
                    <c:v>48</c:v>
                  </c:pt>
                  <c:pt idx="49">
                    <c:v>48</c:v>
                  </c:pt>
                  <c:pt idx="50">
                    <c:v>48</c:v>
                  </c:pt>
                  <c:pt idx="51">
                    <c:v>48</c:v>
                  </c:pt>
                  <c:pt idx="52">
                    <c:v>48</c:v>
                  </c:pt>
                  <c:pt idx="53">
                    <c:v>48</c:v>
                  </c:pt>
                  <c:pt idx="54">
                    <c:v>48</c:v>
                  </c:pt>
                  <c:pt idx="55">
                    <c:v>48</c:v>
                  </c:pt>
                  <c:pt idx="56">
                    <c:v>48</c:v>
                  </c:pt>
                  <c:pt idx="57">
                    <c:v>48</c:v>
                  </c:pt>
                  <c:pt idx="58">
                    <c:v>48</c:v>
                  </c:pt>
                  <c:pt idx="59">
                    <c:v>48</c:v>
                  </c:pt>
                  <c:pt idx="60">
                    <c:v>48</c:v>
                  </c:pt>
                  <c:pt idx="61">
                    <c:v>48</c:v>
                  </c:pt>
                  <c:pt idx="62">
                    <c:v>48</c:v>
                  </c:pt>
                  <c:pt idx="63">
                    <c:v>48</c:v>
                  </c:pt>
                  <c:pt idx="64">
                    <c:v>48</c:v>
                  </c:pt>
                  <c:pt idx="65">
                    <c:v>48</c:v>
                  </c:pt>
                  <c:pt idx="66">
                    <c:v>48</c:v>
                  </c:pt>
                  <c:pt idx="67">
                    <c:v>48</c:v>
                  </c:pt>
                  <c:pt idx="68">
                    <c:v>48</c:v>
                  </c:pt>
                  <c:pt idx="69">
                    <c:v>48</c:v>
                  </c:pt>
                  <c:pt idx="70">
                    <c:v>48</c:v>
                  </c:pt>
                  <c:pt idx="71">
                    <c:v>48</c:v>
                  </c:pt>
                  <c:pt idx="72">
                    <c:v>48</c:v>
                  </c:pt>
                  <c:pt idx="73">
                    <c:v>48</c:v>
                  </c:pt>
                  <c:pt idx="74">
                    <c:v>48</c:v>
                  </c:pt>
                  <c:pt idx="75">
                    <c:v>48</c:v>
                  </c:pt>
                  <c:pt idx="76">
                    <c:v>48</c:v>
                  </c:pt>
                  <c:pt idx="77">
                    <c:v>48</c:v>
                  </c:pt>
                  <c:pt idx="78">
                    <c:v>48</c:v>
                  </c:pt>
                  <c:pt idx="79">
                    <c:v>48</c:v>
                  </c:pt>
                  <c:pt idx="80">
                    <c:v>48</c:v>
                  </c:pt>
                  <c:pt idx="81">
                    <c:v>48</c:v>
                  </c:pt>
                  <c:pt idx="82">
                    <c:v>48</c:v>
                  </c:pt>
                  <c:pt idx="83">
                    <c:v>48</c:v>
                  </c:pt>
                  <c:pt idx="84">
                    <c:v>48</c:v>
                  </c:pt>
                  <c:pt idx="85">
                    <c:v>48</c:v>
                  </c:pt>
                  <c:pt idx="86">
                    <c:v>48</c:v>
                  </c:pt>
                  <c:pt idx="87">
                    <c:v>48</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pt idx="199">
                    <c:v>48</c:v>
                  </c:pt>
                  <c:pt idx="200">
                    <c:v>48</c:v>
                  </c:pt>
                  <c:pt idx="201">
                    <c:v>48</c:v>
                  </c:pt>
                  <c:pt idx="202">
                    <c:v>48</c:v>
                  </c:pt>
                  <c:pt idx="203">
                    <c:v>48</c:v>
                  </c:pt>
                  <c:pt idx="204">
                    <c:v>48</c:v>
                  </c:pt>
                  <c:pt idx="205">
                    <c:v>48</c:v>
                  </c:pt>
                  <c:pt idx="206">
                    <c:v>48</c:v>
                  </c:pt>
                  <c:pt idx="207">
                    <c:v>48</c:v>
                  </c:pt>
                  <c:pt idx="208">
                    <c:v>48</c:v>
                  </c:pt>
                  <c:pt idx="209">
                    <c:v>48</c:v>
                  </c:pt>
                  <c:pt idx="210">
                    <c:v>48</c:v>
                  </c:pt>
                  <c:pt idx="211">
                    <c:v>48</c:v>
                  </c:pt>
                  <c:pt idx="212">
                    <c:v>48</c:v>
                  </c:pt>
                  <c:pt idx="213">
                    <c:v>48</c:v>
                  </c:pt>
                  <c:pt idx="214">
                    <c:v>48</c:v>
                  </c:pt>
                  <c:pt idx="215">
                    <c:v>48</c:v>
                  </c:pt>
                  <c:pt idx="216">
                    <c:v>48</c:v>
                  </c:pt>
                  <c:pt idx="217">
                    <c:v>48</c:v>
                  </c:pt>
                  <c:pt idx="218">
                    <c:v>48</c:v>
                  </c:pt>
                  <c:pt idx="219">
                    <c:v>48</c:v>
                  </c:pt>
                  <c:pt idx="220">
                    <c:v>48</c:v>
                  </c:pt>
                  <c:pt idx="221">
                    <c:v>48</c:v>
                  </c:pt>
                  <c:pt idx="222">
                    <c:v>48</c:v>
                  </c:pt>
                  <c:pt idx="223">
                    <c:v>48</c:v>
                  </c:pt>
                  <c:pt idx="224">
                    <c:v>48</c:v>
                  </c:pt>
                  <c:pt idx="225">
                    <c:v>48</c:v>
                  </c:pt>
                  <c:pt idx="226">
                    <c:v>48</c:v>
                  </c:pt>
                  <c:pt idx="227">
                    <c:v>48</c:v>
                  </c:pt>
                  <c:pt idx="228">
                    <c:v>48</c:v>
                  </c:pt>
                  <c:pt idx="229">
                    <c:v>48</c:v>
                  </c:pt>
                  <c:pt idx="230">
                    <c:v>48</c:v>
                  </c:pt>
                  <c:pt idx="231">
                    <c:v>48</c:v>
                  </c:pt>
                  <c:pt idx="232">
                    <c:v>48</c:v>
                  </c:pt>
                  <c:pt idx="233">
                    <c:v>48</c:v>
                  </c:pt>
                  <c:pt idx="234">
                    <c:v>48</c:v>
                  </c:pt>
                  <c:pt idx="235">
                    <c:v>48</c:v>
                  </c:pt>
                  <c:pt idx="236">
                    <c:v>48</c:v>
                  </c:pt>
                  <c:pt idx="237">
                    <c:v>48</c:v>
                  </c:pt>
                  <c:pt idx="238">
                    <c:v>48</c:v>
                  </c:pt>
                  <c:pt idx="239">
                    <c:v>48</c:v>
                  </c:pt>
                  <c:pt idx="240">
                    <c:v>48</c:v>
                  </c:pt>
                  <c:pt idx="241">
                    <c:v>48</c:v>
                  </c:pt>
                  <c:pt idx="242">
                    <c:v>48</c:v>
                  </c:pt>
                  <c:pt idx="243">
                    <c:v>48</c:v>
                  </c:pt>
                  <c:pt idx="244">
                    <c:v>48</c:v>
                  </c:pt>
                  <c:pt idx="245">
                    <c:v>48</c:v>
                  </c:pt>
                  <c:pt idx="246">
                    <c:v>48</c:v>
                  </c:pt>
                  <c:pt idx="247">
                    <c:v>48</c:v>
                  </c:pt>
                  <c:pt idx="248">
                    <c:v>48</c:v>
                  </c:pt>
                  <c:pt idx="249">
                    <c:v>48</c:v>
                  </c:pt>
                  <c:pt idx="250">
                    <c:v>48</c:v>
                  </c:pt>
                  <c:pt idx="251">
                    <c:v>48</c:v>
                  </c:pt>
                  <c:pt idx="252">
                    <c:v>48</c:v>
                  </c:pt>
                  <c:pt idx="253">
                    <c:v>48</c:v>
                  </c:pt>
                  <c:pt idx="254">
                    <c:v>48</c:v>
                  </c:pt>
                  <c:pt idx="255">
                    <c:v>48</c:v>
                  </c:pt>
                  <c:pt idx="256">
                    <c:v>48</c:v>
                  </c:pt>
                  <c:pt idx="257">
                    <c:v>48</c:v>
                  </c:pt>
                  <c:pt idx="258">
                    <c:v>48</c:v>
                  </c:pt>
                  <c:pt idx="259">
                    <c:v>48</c:v>
                  </c:pt>
                  <c:pt idx="260">
                    <c:v>48</c:v>
                  </c:pt>
                  <c:pt idx="261">
                    <c:v>48</c:v>
                  </c:pt>
                  <c:pt idx="262">
                    <c:v>48</c:v>
                  </c:pt>
                  <c:pt idx="263">
                    <c:v>48</c:v>
                  </c:pt>
                  <c:pt idx="264">
                    <c:v>48</c:v>
                  </c:pt>
                  <c:pt idx="265">
                    <c:v>48</c:v>
                  </c:pt>
                  <c:pt idx="266">
                    <c:v>48</c:v>
                  </c:pt>
                  <c:pt idx="267">
                    <c:v>48</c:v>
                  </c:pt>
                  <c:pt idx="268">
                    <c:v>48</c:v>
                  </c:pt>
                  <c:pt idx="269">
                    <c:v>48</c:v>
                  </c:pt>
                  <c:pt idx="270">
                    <c:v>48</c:v>
                  </c:pt>
                  <c:pt idx="271">
                    <c:v>48</c:v>
                  </c:pt>
                  <c:pt idx="272">
                    <c:v>48</c:v>
                  </c:pt>
                  <c:pt idx="273">
                    <c:v>48</c:v>
                  </c:pt>
                  <c:pt idx="274">
                    <c:v>48</c:v>
                  </c:pt>
                  <c:pt idx="275">
                    <c:v>48</c:v>
                  </c:pt>
                  <c:pt idx="276">
                    <c:v>48</c:v>
                  </c:pt>
                  <c:pt idx="277">
                    <c:v>48</c:v>
                  </c:pt>
                  <c:pt idx="278">
                    <c:v>48</c:v>
                  </c:pt>
                  <c:pt idx="279">
                    <c:v>48</c:v>
                  </c:pt>
                  <c:pt idx="280">
                    <c:v>48</c:v>
                  </c:pt>
                  <c:pt idx="281">
                    <c:v>48</c:v>
                  </c:pt>
                  <c:pt idx="282">
                    <c:v>48</c:v>
                  </c:pt>
                  <c:pt idx="283">
                    <c:v>48</c:v>
                  </c:pt>
                  <c:pt idx="284">
                    <c:v>48</c:v>
                  </c:pt>
                  <c:pt idx="285">
                    <c:v>48</c:v>
                  </c:pt>
                  <c:pt idx="286">
                    <c:v>48</c:v>
                  </c:pt>
                  <c:pt idx="287">
                    <c:v>48</c:v>
                  </c:pt>
                  <c:pt idx="288">
                    <c:v>48</c:v>
                  </c:pt>
                  <c:pt idx="289">
                    <c:v>48</c:v>
                  </c:pt>
                  <c:pt idx="290">
                    <c:v>48</c:v>
                  </c:pt>
                  <c:pt idx="291">
                    <c:v>48</c:v>
                  </c:pt>
                  <c:pt idx="292">
                    <c:v>48</c:v>
                  </c:pt>
                  <c:pt idx="293">
                    <c:v>48</c:v>
                  </c:pt>
                  <c:pt idx="294">
                    <c:v>48</c:v>
                  </c:pt>
                  <c:pt idx="295">
                    <c:v>48</c:v>
                  </c:pt>
                  <c:pt idx="296">
                    <c:v>48</c:v>
                  </c:pt>
                  <c:pt idx="297">
                    <c:v>48</c:v>
                  </c:pt>
                  <c:pt idx="298">
                    <c:v>48</c:v>
                  </c:pt>
                  <c:pt idx="299">
                    <c:v>48</c:v>
                  </c:pt>
                  <c:pt idx="300">
                    <c:v>48</c:v>
                  </c:pt>
                  <c:pt idx="301">
                    <c:v>48</c:v>
                  </c:pt>
                  <c:pt idx="302">
                    <c:v>48</c:v>
                  </c:pt>
                  <c:pt idx="303">
                    <c:v>48</c:v>
                  </c:pt>
                  <c:pt idx="304">
                    <c:v>48</c:v>
                  </c:pt>
                  <c:pt idx="305">
                    <c:v>48</c:v>
                  </c:pt>
                  <c:pt idx="306">
                    <c:v>48</c:v>
                  </c:pt>
                  <c:pt idx="307">
                    <c:v>48</c:v>
                  </c:pt>
                  <c:pt idx="308">
                    <c:v>48</c:v>
                  </c:pt>
                  <c:pt idx="309">
                    <c:v>48</c:v>
                  </c:pt>
                  <c:pt idx="310">
                    <c:v>48</c:v>
                  </c:pt>
                  <c:pt idx="311">
                    <c:v>48</c:v>
                  </c:pt>
                  <c:pt idx="312">
                    <c:v>48</c:v>
                  </c:pt>
                  <c:pt idx="313">
                    <c:v>48</c:v>
                  </c:pt>
                  <c:pt idx="314">
                    <c:v>48</c:v>
                  </c:pt>
                  <c:pt idx="315">
                    <c:v>48</c:v>
                  </c:pt>
                  <c:pt idx="316">
                    <c:v>48</c:v>
                  </c:pt>
                  <c:pt idx="317">
                    <c:v>48</c:v>
                  </c:pt>
                  <c:pt idx="318">
                    <c:v>48</c:v>
                  </c:pt>
                  <c:pt idx="319">
                    <c:v>48</c:v>
                  </c:pt>
                </c:numCache>
              </c:numRef>
            </c:minus>
            <c:spPr>
              <a:ln w="25400">
                <a:gradFill>
                  <a:gsLst>
                    <a:gs pos="40000">
                      <a:schemeClr val="accent1">
                        <a:lumMod val="50000"/>
                      </a:schemeClr>
                    </a:gs>
                    <a:gs pos="0">
                      <a:schemeClr val="accent1">
                        <a:lumMod val="20000"/>
                        <a:lumOff val="80000"/>
                      </a:schemeClr>
                    </a:gs>
                    <a:gs pos="61000">
                      <a:schemeClr val="accent1">
                        <a:lumMod val="50000"/>
                      </a:schemeClr>
                    </a:gs>
                    <a:gs pos="100000">
                      <a:schemeClr val="accent1">
                        <a:lumMod val="20000"/>
                        <a:lumOff val="80000"/>
                      </a:schemeClr>
                    </a:gs>
                  </a:gsLst>
                  <a:lin ang="5400000" scaled="0"/>
                </a:gradFill>
              </a:ln>
            </c:spPr>
          </c:errBars>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Sheet2!$C$2:$C$596</c:f>
              <c:numCache>
                <c:formatCode>General</c:formatCode>
                <c:ptCount val="595"/>
                <c:pt idx="0">
                  <c:v>76</c:v>
                </c:pt>
                <c:pt idx="1">
                  <c:v>76.300000000000011</c:v>
                </c:pt>
                <c:pt idx="2">
                  <c:v>76.599999999999994</c:v>
                </c:pt>
                <c:pt idx="3">
                  <c:v>76.900000000000006</c:v>
                </c:pt>
                <c:pt idx="4">
                  <c:v>77.2</c:v>
                </c:pt>
                <c:pt idx="5">
                  <c:v>77.5</c:v>
                </c:pt>
                <c:pt idx="6">
                  <c:v>77.800000000000011</c:v>
                </c:pt>
                <c:pt idx="7">
                  <c:v>78.099999999999994</c:v>
                </c:pt>
                <c:pt idx="8">
                  <c:v>78.400000000000006</c:v>
                </c:pt>
                <c:pt idx="9">
                  <c:v>78.7</c:v>
                </c:pt>
                <c:pt idx="10">
                  <c:v>79</c:v>
                </c:pt>
                <c:pt idx="11">
                  <c:v>79.300000000000011</c:v>
                </c:pt>
                <c:pt idx="12">
                  <c:v>79.599999999999994</c:v>
                </c:pt>
                <c:pt idx="13">
                  <c:v>79.900000000000006</c:v>
                </c:pt>
                <c:pt idx="14">
                  <c:v>80.2</c:v>
                </c:pt>
                <c:pt idx="15">
                  <c:v>80.5</c:v>
                </c:pt>
                <c:pt idx="16">
                  <c:v>80.800000000000011</c:v>
                </c:pt>
                <c:pt idx="17">
                  <c:v>81.099999999999994</c:v>
                </c:pt>
                <c:pt idx="18">
                  <c:v>81.400000000000006</c:v>
                </c:pt>
                <c:pt idx="19">
                  <c:v>81.7</c:v>
                </c:pt>
                <c:pt idx="20">
                  <c:v>82</c:v>
                </c:pt>
                <c:pt idx="21">
                  <c:v>82.300000000000011</c:v>
                </c:pt>
                <c:pt idx="22">
                  <c:v>82.6</c:v>
                </c:pt>
                <c:pt idx="23">
                  <c:v>82.9</c:v>
                </c:pt>
                <c:pt idx="24">
                  <c:v>83.2</c:v>
                </c:pt>
                <c:pt idx="25">
                  <c:v>83.5</c:v>
                </c:pt>
                <c:pt idx="26">
                  <c:v>83.800000000000011</c:v>
                </c:pt>
                <c:pt idx="27">
                  <c:v>84.1</c:v>
                </c:pt>
                <c:pt idx="28">
                  <c:v>84.4</c:v>
                </c:pt>
                <c:pt idx="29">
                  <c:v>84.7</c:v>
                </c:pt>
                <c:pt idx="30">
                  <c:v>85</c:v>
                </c:pt>
                <c:pt idx="31">
                  <c:v>85.300000000000011</c:v>
                </c:pt>
                <c:pt idx="32">
                  <c:v>85.6</c:v>
                </c:pt>
                <c:pt idx="33">
                  <c:v>85.9</c:v>
                </c:pt>
                <c:pt idx="34">
                  <c:v>86.2</c:v>
                </c:pt>
                <c:pt idx="35">
                  <c:v>86.5</c:v>
                </c:pt>
                <c:pt idx="36">
                  <c:v>86.800000000000011</c:v>
                </c:pt>
                <c:pt idx="37">
                  <c:v>87.1</c:v>
                </c:pt>
                <c:pt idx="38">
                  <c:v>87.4</c:v>
                </c:pt>
                <c:pt idx="39">
                  <c:v>87.7</c:v>
                </c:pt>
                <c:pt idx="40">
                  <c:v>88</c:v>
                </c:pt>
                <c:pt idx="41">
                  <c:v>88.300000000000011</c:v>
                </c:pt>
                <c:pt idx="42">
                  <c:v>88.6</c:v>
                </c:pt>
                <c:pt idx="43">
                  <c:v>88.9</c:v>
                </c:pt>
                <c:pt idx="44">
                  <c:v>89.2</c:v>
                </c:pt>
                <c:pt idx="45">
                  <c:v>89.5</c:v>
                </c:pt>
                <c:pt idx="46">
                  <c:v>89.800000000000011</c:v>
                </c:pt>
                <c:pt idx="47">
                  <c:v>90.1</c:v>
                </c:pt>
                <c:pt idx="48">
                  <c:v>90.4</c:v>
                </c:pt>
                <c:pt idx="49">
                  <c:v>90.7</c:v>
                </c:pt>
                <c:pt idx="50">
                  <c:v>91</c:v>
                </c:pt>
                <c:pt idx="51">
                  <c:v>91.300000000000011</c:v>
                </c:pt>
                <c:pt idx="52">
                  <c:v>91.6</c:v>
                </c:pt>
                <c:pt idx="53">
                  <c:v>91.9</c:v>
                </c:pt>
                <c:pt idx="54">
                  <c:v>92.2</c:v>
                </c:pt>
                <c:pt idx="55">
                  <c:v>92.5</c:v>
                </c:pt>
                <c:pt idx="56">
                  <c:v>92.8</c:v>
                </c:pt>
                <c:pt idx="57">
                  <c:v>93.1</c:v>
                </c:pt>
                <c:pt idx="58">
                  <c:v>93.4</c:v>
                </c:pt>
                <c:pt idx="59">
                  <c:v>93.7</c:v>
                </c:pt>
                <c:pt idx="60">
                  <c:v>94</c:v>
                </c:pt>
                <c:pt idx="61">
                  <c:v>94.3</c:v>
                </c:pt>
                <c:pt idx="62">
                  <c:v>94.6</c:v>
                </c:pt>
                <c:pt idx="63">
                  <c:v>94.9</c:v>
                </c:pt>
                <c:pt idx="64">
                  <c:v>95.2</c:v>
                </c:pt>
                <c:pt idx="65">
                  <c:v>95.5</c:v>
                </c:pt>
                <c:pt idx="66">
                  <c:v>95.8</c:v>
                </c:pt>
                <c:pt idx="67">
                  <c:v>96.1</c:v>
                </c:pt>
                <c:pt idx="68">
                  <c:v>96.4</c:v>
                </c:pt>
                <c:pt idx="69">
                  <c:v>96.7</c:v>
                </c:pt>
                <c:pt idx="70">
                  <c:v>97</c:v>
                </c:pt>
                <c:pt idx="71">
                  <c:v>97.3</c:v>
                </c:pt>
                <c:pt idx="72">
                  <c:v>97.6</c:v>
                </c:pt>
                <c:pt idx="73">
                  <c:v>97.9</c:v>
                </c:pt>
                <c:pt idx="74">
                  <c:v>98.2</c:v>
                </c:pt>
                <c:pt idx="75">
                  <c:v>98.5</c:v>
                </c:pt>
                <c:pt idx="76">
                  <c:v>98.8</c:v>
                </c:pt>
                <c:pt idx="77">
                  <c:v>99.1</c:v>
                </c:pt>
                <c:pt idx="78">
                  <c:v>99.4</c:v>
                </c:pt>
                <c:pt idx="79">
                  <c:v>99.7</c:v>
                </c:pt>
                <c:pt idx="80">
                  <c:v>100</c:v>
                </c:pt>
                <c:pt idx="81">
                  <c:v>100.3</c:v>
                </c:pt>
                <c:pt idx="82">
                  <c:v>100.6</c:v>
                </c:pt>
                <c:pt idx="83">
                  <c:v>100.9</c:v>
                </c:pt>
                <c:pt idx="84">
                  <c:v>101.2</c:v>
                </c:pt>
                <c:pt idx="85">
                  <c:v>101.5</c:v>
                </c:pt>
                <c:pt idx="86">
                  <c:v>101.8</c:v>
                </c:pt>
                <c:pt idx="87">
                  <c:v>102.1</c:v>
                </c:pt>
                <c:pt idx="88">
                  <c:v>102.4</c:v>
                </c:pt>
                <c:pt idx="89">
                  <c:v>102.7</c:v>
                </c:pt>
                <c:pt idx="90">
                  <c:v>103</c:v>
                </c:pt>
                <c:pt idx="91">
                  <c:v>103.3</c:v>
                </c:pt>
                <c:pt idx="92">
                  <c:v>103.6</c:v>
                </c:pt>
                <c:pt idx="93">
                  <c:v>103.9</c:v>
                </c:pt>
                <c:pt idx="94">
                  <c:v>104.2</c:v>
                </c:pt>
                <c:pt idx="95">
                  <c:v>104.5</c:v>
                </c:pt>
                <c:pt idx="96">
                  <c:v>104.8</c:v>
                </c:pt>
                <c:pt idx="97">
                  <c:v>105.1</c:v>
                </c:pt>
                <c:pt idx="98">
                  <c:v>105.4</c:v>
                </c:pt>
                <c:pt idx="99">
                  <c:v>105.7</c:v>
                </c:pt>
                <c:pt idx="100">
                  <c:v>106</c:v>
                </c:pt>
                <c:pt idx="101">
                  <c:v>106.3</c:v>
                </c:pt>
                <c:pt idx="102">
                  <c:v>106.6</c:v>
                </c:pt>
                <c:pt idx="103">
                  <c:v>106.9</c:v>
                </c:pt>
                <c:pt idx="104">
                  <c:v>107.2</c:v>
                </c:pt>
                <c:pt idx="105">
                  <c:v>107.5</c:v>
                </c:pt>
                <c:pt idx="106">
                  <c:v>107.8</c:v>
                </c:pt>
                <c:pt idx="107">
                  <c:v>108.1</c:v>
                </c:pt>
                <c:pt idx="108">
                  <c:v>108.4</c:v>
                </c:pt>
                <c:pt idx="109">
                  <c:v>108.7</c:v>
                </c:pt>
                <c:pt idx="110">
                  <c:v>109</c:v>
                </c:pt>
                <c:pt idx="111">
                  <c:v>109.3</c:v>
                </c:pt>
                <c:pt idx="112">
                  <c:v>109.6</c:v>
                </c:pt>
                <c:pt idx="113">
                  <c:v>109.9</c:v>
                </c:pt>
                <c:pt idx="114">
                  <c:v>110.2</c:v>
                </c:pt>
                <c:pt idx="115">
                  <c:v>110.5</c:v>
                </c:pt>
                <c:pt idx="116">
                  <c:v>110.8</c:v>
                </c:pt>
                <c:pt idx="117">
                  <c:v>111.1</c:v>
                </c:pt>
                <c:pt idx="118">
                  <c:v>111.4</c:v>
                </c:pt>
                <c:pt idx="119">
                  <c:v>111.7</c:v>
                </c:pt>
                <c:pt idx="120">
                  <c:v>112</c:v>
                </c:pt>
                <c:pt idx="121">
                  <c:v>112.3</c:v>
                </c:pt>
                <c:pt idx="122">
                  <c:v>112.6</c:v>
                </c:pt>
                <c:pt idx="123">
                  <c:v>112.9</c:v>
                </c:pt>
                <c:pt idx="124">
                  <c:v>113.2</c:v>
                </c:pt>
                <c:pt idx="125">
                  <c:v>113.5</c:v>
                </c:pt>
                <c:pt idx="126">
                  <c:v>113.8</c:v>
                </c:pt>
                <c:pt idx="127">
                  <c:v>114.1</c:v>
                </c:pt>
                <c:pt idx="128">
                  <c:v>114.4</c:v>
                </c:pt>
                <c:pt idx="129">
                  <c:v>114.7</c:v>
                </c:pt>
                <c:pt idx="130">
                  <c:v>115</c:v>
                </c:pt>
                <c:pt idx="131">
                  <c:v>115.3</c:v>
                </c:pt>
                <c:pt idx="132">
                  <c:v>115.6</c:v>
                </c:pt>
                <c:pt idx="133">
                  <c:v>115.9</c:v>
                </c:pt>
                <c:pt idx="134">
                  <c:v>116.2</c:v>
                </c:pt>
                <c:pt idx="135">
                  <c:v>116.5</c:v>
                </c:pt>
                <c:pt idx="136">
                  <c:v>116.8</c:v>
                </c:pt>
                <c:pt idx="137">
                  <c:v>117.1</c:v>
                </c:pt>
                <c:pt idx="138">
                  <c:v>117.4</c:v>
                </c:pt>
                <c:pt idx="139">
                  <c:v>117.7</c:v>
                </c:pt>
                <c:pt idx="140">
                  <c:v>118</c:v>
                </c:pt>
                <c:pt idx="141">
                  <c:v>118.3</c:v>
                </c:pt>
                <c:pt idx="142">
                  <c:v>118.6</c:v>
                </c:pt>
                <c:pt idx="143">
                  <c:v>118.9</c:v>
                </c:pt>
                <c:pt idx="144">
                  <c:v>119.2</c:v>
                </c:pt>
                <c:pt idx="145">
                  <c:v>119.5</c:v>
                </c:pt>
                <c:pt idx="146">
                  <c:v>119.8</c:v>
                </c:pt>
                <c:pt idx="147">
                  <c:v>120.1</c:v>
                </c:pt>
                <c:pt idx="148">
                  <c:v>120.4</c:v>
                </c:pt>
                <c:pt idx="149">
                  <c:v>120.7</c:v>
                </c:pt>
                <c:pt idx="150">
                  <c:v>121</c:v>
                </c:pt>
                <c:pt idx="151">
                  <c:v>121.3</c:v>
                </c:pt>
                <c:pt idx="152">
                  <c:v>121.6</c:v>
                </c:pt>
                <c:pt idx="153">
                  <c:v>121.9</c:v>
                </c:pt>
                <c:pt idx="154">
                  <c:v>122.2</c:v>
                </c:pt>
                <c:pt idx="155">
                  <c:v>122.5</c:v>
                </c:pt>
                <c:pt idx="156">
                  <c:v>122.8</c:v>
                </c:pt>
                <c:pt idx="157">
                  <c:v>123.1</c:v>
                </c:pt>
                <c:pt idx="158">
                  <c:v>123.4</c:v>
                </c:pt>
                <c:pt idx="159">
                  <c:v>123.7</c:v>
                </c:pt>
                <c:pt idx="160">
                  <c:v>124</c:v>
                </c:pt>
                <c:pt idx="161">
                  <c:v>124.3</c:v>
                </c:pt>
                <c:pt idx="162">
                  <c:v>124.6</c:v>
                </c:pt>
                <c:pt idx="163">
                  <c:v>124.9</c:v>
                </c:pt>
                <c:pt idx="164">
                  <c:v>125.2</c:v>
                </c:pt>
                <c:pt idx="165">
                  <c:v>125.5</c:v>
                </c:pt>
                <c:pt idx="166">
                  <c:v>125.8</c:v>
                </c:pt>
                <c:pt idx="167">
                  <c:v>126.1</c:v>
                </c:pt>
                <c:pt idx="168">
                  <c:v>126.4</c:v>
                </c:pt>
                <c:pt idx="169">
                  <c:v>126.7</c:v>
                </c:pt>
                <c:pt idx="170">
                  <c:v>127</c:v>
                </c:pt>
                <c:pt idx="171">
                  <c:v>127.3</c:v>
                </c:pt>
                <c:pt idx="172">
                  <c:v>127.6</c:v>
                </c:pt>
                <c:pt idx="173">
                  <c:v>127.9</c:v>
                </c:pt>
                <c:pt idx="174">
                  <c:v>128.19999999999999</c:v>
                </c:pt>
                <c:pt idx="175">
                  <c:v>128.5</c:v>
                </c:pt>
                <c:pt idx="176">
                  <c:v>128.80000000000001</c:v>
                </c:pt>
                <c:pt idx="177">
                  <c:v>129.1</c:v>
                </c:pt>
                <c:pt idx="178">
                  <c:v>129.4</c:v>
                </c:pt>
                <c:pt idx="179">
                  <c:v>129.69999999999999</c:v>
                </c:pt>
                <c:pt idx="180">
                  <c:v>130</c:v>
                </c:pt>
                <c:pt idx="181">
                  <c:v>130.30000000000001</c:v>
                </c:pt>
                <c:pt idx="182">
                  <c:v>130.6</c:v>
                </c:pt>
                <c:pt idx="183">
                  <c:v>130.9</c:v>
                </c:pt>
                <c:pt idx="184">
                  <c:v>131.19999999999999</c:v>
                </c:pt>
                <c:pt idx="185">
                  <c:v>131.5</c:v>
                </c:pt>
                <c:pt idx="186">
                  <c:v>131.80000000000001</c:v>
                </c:pt>
                <c:pt idx="187">
                  <c:v>132.1</c:v>
                </c:pt>
                <c:pt idx="188">
                  <c:v>132.4</c:v>
                </c:pt>
                <c:pt idx="189">
                  <c:v>132.69999999999999</c:v>
                </c:pt>
                <c:pt idx="190">
                  <c:v>133</c:v>
                </c:pt>
                <c:pt idx="191">
                  <c:v>133.30000000000001</c:v>
                </c:pt>
                <c:pt idx="192">
                  <c:v>133.6</c:v>
                </c:pt>
                <c:pt idx="193">
                  <c:v>133.9</c:v>
                </c:pt>
                <c:pt idx="194">
                  <c:v>134.19999999999999</c:v>
                </c:pt>
                <c:pt idx="195">
                  <c:v>134.5</c:v>
                </c:pt>
                <c:pt idx="196">
                  <c:v>134.80000000000001</c:v>
                </c:pt>
                <c:pt idx="197">
                  <c:v>135.1</c:v>
                </c:pt>
                <c:pt idx="198">
                  <c:v>135.4</c:v>
                </c:pt>
                <c:pt idx="199">
                  <c:v>135.69999999999999</c:v>
                </c:pt>
                <c:pt idx="200">
                  <c:v>136</c:v>
                </c:pt>
                <c:pt idx="201">
                  <c:v>136.30000000000001</c:v>
                </c:pt>
                <c:pt idx="202">
                  <c:v>136.6</c:v>
                </c:pt>
                <c:pt idx="203">
                  <c:v>136.9</c:v>
                </c:pt>
                <c:pt idx="204">
                  <c:v>137.19999999999999</c:v>
                </c:pt>
                <c:pt idx="205">
                  <c:v>137.5</c:v>
                </c:pt>
                <c:pt idx="206">
                  <c:v>137.80000000000001</c:v>
                </c:pt>
                <c:pt idx="207">
                  <c:v>138.1</c:v>
                </c:pt>
                <c:pt idx="208">
                  <c:v>138.4</c:v>
                </c:pt>
                <c:pt idx="209">
                  <c:v>138.69999999999999</c:v>
                </c:pt>
                <c:pt idx="210">
                  <c:v>139</c:v>
                </c:pt>
                <c:pt idx="211">
                  <c:v>139.30000000000001</c:v>
                </c:pt>
                <c:pt idx="212">
                  <c:v>139.6</c:v>
                </c:pt>
                <c:pt idx="213">
                  <c:v>139.9</c:v>
                </c:pt>
                <c:pt idx="214">
                  <c:v>140.19999999999999</c:v>
                </c:pt>
                <c:pt idx="215">
                  <c:v>140.5</c:v>
                </c:pt>
                <c:pt idx="216">
                  <c:v>140.80000000000001</c:v>
                </c:pt>
                <c:pt idx="217">
                  <c:v>141.1</c:v>
                </c:pt>
                <c:pt idx="218">
                  <c:v>141.4</c:v>
                </c:pt>
                <c:pt idx="219">
                  <c:v>141.69999999999999</c:v>
                </c:pt>
                <c:pt idx="220">
                  <c:v>142</c:v>
                </c:pt>
                <c:pt idx="221">
                  <c:v>142.30000000000001</c:v>
                </c:pt>
                <c:pt idx="222">
                  <c:v>142.6</c:v>
                </c:pt>
                <c:pt idx="223">
                  <c:v>142.9</c:v>
                </c:pt>
                <c:pt idx="224">
                  <c:v>143.19999999999999</c:v>
                </c:pt>
                <c:pt idx="225">
                  <c:v>143.5</c:v>
                </c:pt>
                <c:pt idx="226">
                  <c:v>143.80000000000001</c:v>
                </c:pt>
                <c:pt idx="227">
                  <c:v>144.1</c:v>
                </c:pt>
                <c:pt idx="228">
                  <c:v>144.4</c:v>
                </c:pt>
                <c:pt idx="229">
                  <c:v>144.69999999999999</c:v>
                </c:pt>
                <c:pt idx="230">
                  <c:v>145</c:v>
                </c:pt>
                <c:pt idx="231">
                  <c:v>145.30000000000001</c:v>
                </c:pt>
                <c:pt idx="232">
                  <c:v>145.6</c:v>
                </c:pt>
                <c:pt idx="233">
                  <c:v>145.9</c:v>
                </c:pt>
                <c:pt idx="234">
                  <c:v>146.19999999999999</c:v>
                </c:pt>
                <c:pt idx="235">
                  <c:v>146.5</c:v>
                </c:pt>
                <c:pt idx="236">
                  <c:v>146.80000000000001</c:v>
                </c:pt>
                <c:pt idx="237">
                  <c:v>147.1</c:v>
                </c:pt>
                <c:pt idx="238">
                  <c:v>147.4</c:v>
                </c:pt>
                <c:pt idx="239">
                  <c:v>147.69999999999999</c:v>
                </c:pt>
                <c:pt idx="240">
                  <c:v>148</c:v>
                </c:pt>
                <c:pt idx="241">
                  <c:v>148.30000000000001</c:v>
                </c:pt>
                <c:pt idx="242">
                  <c:v>148.6</c:v>
                </c:pt>
                <c:pt idx="243">
                  <c:v>148.9</c:v>
                </c:pt>
                <c:pt idx="244">
                  <c:v>149.19999999999999</c:v>
                </c:pt>
                <c:pt idx="245">
                  <c:v>149.5</c:v>
                </c:pt>
                <c:pt idx="246">
                  <c:v>149.80000000000001</c:v>
                </c:pt>
                <c:pt idx="247">
                  <c:v>150.1</c:v>
                </c:pt>
                <c:pt idx="248">
                  <c:v>150.4</c:v>
                </c:pt>
                <c:pt idx="249">
                  <c:v>150.69999999999999</c:v>
                </c:pt>
                <c:pt idx="250">
                  <c:v>151</c:v>
                </c:pt>
                <c:pt idx="251">
                  <c:v>151.30000000000001</c:v>
                </c:pt>
                <c:pt idx="252">
                  <c:v>151.6</c:v>
                </c:pt>
                <c:pt idx="253">
                  <c:v>151.9</c:v>
                </c:pt>
                <c:pt idx="254">
                  <c:v>152.19999999999999</c:v>
                </c:pt>
                <c:pt idx="255">
                  <c:v>152.5</c:v>
                </c:pt>
                <c:pt idx="256">
                  <c:v>152.80000000000001</c:v>
                </c:pt>
                <c:pt idx="257">
                  <c:v>153.1</c:v>
                </c:pt>
                <c:pt idx="258">
                  <c:v>153.4</c:v>
                </c:pt>
                <c:pt idx="259">
                  <c:v>153.69999999999999</c:v>
                </c:pt>
                <c:pt idx="260">
                  <c:v>154</c:v>
                </c:pt>
                <c:pt idx="261">
                  <c:v>154.30000000000001</c:v>
                </c:pt>
                <c:pt idx="262">
                  <c:v>154.6</c:v>
                </c:pt>
                <c:pt idx="263">
                  <c:v>154.9</c:v>
                </c:pt>
                <c:pt idx="264">
                  <c:v>155.19999999999999</c:v>
                </c:pt>
                <c:pt idx="265">
                  <c:v>155.5</c:v>
                </c:pt>
                <c:pt idx="266">
                  <c:v>155.80000000000001</c:v>
                </c:pt>
                <c:pt idx="267">
                  <c:v>156.1</c:v>
                </c:pt>
                <c:pt idx="268">
                  <c:v>156.4</c:v>
                </c:pt>
                <c:pt idx="269">
                  <c:v>156.69999999999999</c:v>
                </c:pt>
                <c:pt idx="270">
                  <c:v>157</c:v>
                </c:pt>
                <c:pt idx="271">
                  <c:v>157.30000000000001</c:v>
                </c:pt>
                <c:pt idx="272">
                  <c:v>157.6</c:v>
                </c:pt>
                <c:pt idx="273">
                  <c:v>157.9</c:v>
                </c:pt>
                <c:pt idx="274">
                  <c:v>158.19999999999999</c:v>
                </c:pt>
                <c:pt idx="275">
                  <c:v>158.5</c:v>
                </c:pt>
                <c:pt idx="276">
                  <c:v>158.80000000000001</c:v>
                </c:pt>
                <c:pt idx="277">
                  <c:v>159.1</c:v>
                </c:pt>
                <c:pt idx="278">
                  <c:v>159.4</c:v>
                </c:pt>
                <c:pt idx="279">
                  <c:v>159.69999999999999</c:v>
                </c:pt>
                <c:pt idx="280">
                  <c:v>160</c:v>
                </c:pt>
                <c:pt idx="281">
                  <c:v>160.30000000000001</c:v>
                </c:pt>
                <c:pt idx="282">
                  <c:v>160.6</c:v>
                </c:pt>
                <c:pt idx="283">
                  <c:v>160.9</c:v>
                </c:pt>
                <c:pt idx="284">
                  <c:v>161.19999999999999</c:v>
                </c:pt>
                <c:pt idx="285">
                  <c:v>161.5</c:v>
                </c:pt>
                <c:pt idx="286">
                  <c:v>161.80000000000001</c:v>
                </c:pt>
                <c:pt idx="287">
                  <c:v>162.1</c:v>
                </c:pt>
                <c:pt idx="288">
                  <c:v>162.4</c:v>
                </c:pt>
                <c:pt idx="289">
                  <c:v>162.69999999999999</c:v>
                </c:pt>
                <c:pt idx="290">
                  <c:v>163</c:v>
                </c:pt>
                <c:pt idx="291">
                  <c:v>163.30000000000001</c:v>
                </c:pt>
                <c:pt idx="292">
                  <c:v>163.6</c:v>
                </c:pt>
                <c:pt idx="293">
                  <c:v>163.9</c:v>
                </c:pt>
                <c:pt idx="294">
                  <c:v>164.2</c:v>
                </c:pt>
                <c:pt idx="295">
                  <c:v>164.5</c:v>
                </c:pt>
                <c:pt idx="296">
                  <c:v>164.8</c:v>
                </c:pt>
                <c:pt idx="297">
                  <c:v>165.1</c:v>
                </c:pt>
                <c:pt idx="298">
                  <c:v>165.4</c:v>
                </c:pt>
                <c:pt idx="299">
                  <c:v>165.7</c:v>
                </c:pt>
                <c:pt idx="300">
                  <c:v>166</c:v>
                </c:pt>
                <c:pt idx="301">
                  <c:v>166.3</c:v>
                </c:pt>
                <c:pt idx="302">
                  <c:v>166.6</c:v>
                </c:pt>
                <c:pt idx="303">
                  <c:v>166.9</c:v>
                </c:pt>
                <c:pt idx="304">
                  <c:v>167.2</c:v>
                </c:pt>
                <c:pt idx="305">
                  <c:v>167.5</c:v>
                </c:pt>
                <c:pt idx="306">
                  <c:v>167.8</c:v>
                </c:pt>
                <c:pt idx="307">
                  <c:v>168.1</c:v>
                </c:pt>
                <c:pt idx="308">
                  <c:v>168.4</c:v>
                </c:pt>
                <c:pt idx="309">
                  <c:v>168.7</c:v>
                </c:pt>
                <c:pt idx="310">
                  <c:v>169</c:v>
                </c:pt>
                <c:pt idx="311">
                  <c:v>169.3</c:v>
                </c:pt>
                <c:pt idx="312">
                  <c:v>169.6</c:v>
                </c:pt>
                <c:pt idx="313">
                  <c:v>169.9</c:v>
                </c:pt>
                <c:pt idx="314">
                  <c:v>170.2</c:v>
                </c:pt>
                <c:pt idx="315">
                  <c:v>170.5</c:v>
                </c:pt>
                <c:pt idx="316">
                  <c:v>170.8</c:v>
                </c:pt>
                <c:pt idx="317">
                  <c:v>171.1</c:v>
                </c:pt>
                <c:pt idx="318">
                  <c:v>171.4</c:v>
                </c:pt>
                <c:pt idx="319">
                  <c:v>171.7</c:v>
                </c:pt>
                <c:pt idx="320">
                  <c:v>172</c:v>
                </c:pt>
              </c:numCache>
            </c:numRef>
          </c:yVal>
          <c:smooth val="1"/>
          <c:extLst>
            <c:ext xmlns:c16="http://schemas.microsoft.com/office/drawing/2014/chart" uri="{C3380CC4-5D6E-409C-BE32-E72D297353CC}">
              <c16:uniqueId val="{00000001-7891-4AD3-899B-01BB41E6549D}"/>
            </c:ext>
          </c:extLst>
        </c:ser>
        <c:ser>
          <c:idx val="2"/>
          <c:order val="2"/>
          <c:tx>
            <c:strRef>
              <c:f>Sheet2!$D$1</c:f>
              <c:strCache>
                <c:ptCount val="1"/>
                <c:pt idx="0">
                  <c:v>+2 SEE</c:v>
                </c:pt>
              </c:strCache>
            </c:strRef>
          </c:tx>
          <c:spPr>
            <a:ln w="19050">
              <a:solidFill>
                <a:schemeClr val="bg1">
                  <a:lumMod val="50000"/>
                </a:schemeClr>
              </a:solidFill>
              <a:prstDash val="solid"/>
            </a:ln>
          </c:spPr>
          <c:marker>
            <c:symbol val="none"/>
          </c:marker>
          <c:errBars>
            <c:errDir val="y"/>
            <c:errBarType val="minus"/>
            <c:errValType val="cust"/>
            <c:noEndCap val="1"/>
            <c:plus>
              <c:numLit>
                <c:formatCode>General</c:formatCode>
                <c:ptCount val="1"/>
                <c:pt idx="0">
                  <c:v>1</c:v>
                </c:pt>
              </c:numLit>
            </c:plus>
            <c:minus>
              <c:numRef>
                <c:f>Sheet2!$Z$2:$Z$321</c:f>
                <c:numCache>
                  <c:formatCode>General</c:formatCode>
                  <c:ptCount val="320"/>
                  <c:pt idx="0">
                    <c:v>0</c:v>
                  </c:pt>
                  <c:pt idx="1">
                    <c:v>0</c:v>
                  </c:pt>
                  <c:pt idx="2">
                    <c:v>24</c:v>
                  </c:pt>
                  <c:pt idx="3">
                    <c:v>24</c:v>
                  </c:pt>
                  <c:pt idx="4">
                    <c:v>24</c:v>
                  </c:pt>
                  <c:pt idx="5">
                    <c:v>24</c:v>
                  </c:pt>
                  <c:pt idx="6">
                    <c:v>24</c:v>
                  </c:pt>
                  <c:pt idx="7">
                    <c:v>24</c:v>
                  </c:pt>
                  <c:pt idx="8">
                    <c:v>24</c:v>
                  </c:pt>
                  <c:pt idx="9">
                    <c:v>24</c:v>
                  </c:pt>
                  <c:pt idx="10">
                    <c:v>24</c:v>
                  </c:pt>
                  <c:pt idx="11">
                    <c:v>24</c:v>
                  </c:pt>
                  <c:pt idx="12">
                    <c:v>24</c:v>
                  </c:pt>
                  <c:pt idx="13">
                    <c:v>24</c:v>
                  </c:pt>
                  <c:pt idx="14">
                    <c:v>24</c:v>
                  </c:pt>
                  <c:pt idx="15">
                    <c:v>24</c:v>
                  </c:pt>
                  <c:pt idx="16">
                    <c:v>24</c:v>
                  </c:pt>
                  <c:pt idx="17">
                    <c:v>24</c:v>
                  </c:pt>
                  <c:pt idx="18">
                    <c:v>24</c:v>
                  </c:pt>
                  <c:pt idx="19">
                    <c:v>24</c:v>
                  </c:pt>
                  <c:pt idx="20">
                    <c:v>24</c:v>
                  </c:pt>
                  <c:pt idx="21">
                    <c:v>24</c:v>
                  </c:pt>
                  <c:pt idx="22">
                    <c:v>24</c:v>
                  </c:pt>
                  <c:pt idx="23">
                    <c:v>24</c:v>
                  </c:pt>
                  <c:pt idx="24">
                    <c:v>24</c:v>
                  </c:pt>
                  <c:pt idx="25">
                    <c:v>24</c:v>
                  </c:pt>
                  <c:pt idx="26">
                    <c:v>24</c:v>
                  </c:pt>
                  <c:pt idx="27">
                    <c:v>24</c:v>
                  </c:pt>
                  <c:pt idx="28">
                    <c:v>24</c:v>
                  </c:pt>
                  <c:pt idx="29">
                    <c:v>24</c:v>
                  </c:pt>
                  <c:pt idx="30">
                    <c:v>24</c:v>
                  </c:pt>
                  <c:pt idx="31">
                    <c:v>24</c:v>
                  </c:pt>
                  <c:pt idx="32">
                    <c:v>24</c:v>
                  </c:pt>
                  <c:pt idx="33">
                    <c:v>24</c:v>
                  </c:pt>
                  <c:pt idx="34">
                    <c:v>24</c:v>
                  </c:pt>
                  <c:pt idx="35">
                    <c:v>24</c:v>
                  </c:pt>
                  <c:pt idx="36">
                    <c:v>24</c:v>
                  </c:pt>
                  <c:pt idx="37">
                    <c:v>24</c:v>
                  </c:pt>
                  <c:pt idx="38">
                    <c:v>24</c:v>
                  </c:pt>
                  <c:pt idx="39">
                    <c:v>24</c:v>
                  </c:pt>
                  <c:pt idx="40">
                    <c:v>24</c:v>
                  </c:pt>
                  <c:pt idx="41">
                    <c:v>24</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pt idx="199">
                    <c:v>24</c:v>
                  </c:pt>
                  <c:pt idx="200">
                    <c:v>24</c:v>
                  </c:pt>
                  <c:pt idx="201">
                    <c:v>24</c:v>
                  </c:pt>
                  <c:pt idx="202">
                    <c:v>24</c:v>
                  </c:pt>
                  <c:pt idx="203">
                    <c:v>24</c:v>
                  </c:pt>
                  <c:pt idx="204">
                    <c:v>24</c:v>
                  </c:pt>
                  <c:pt idx="205">
                    <c:v>24</c:v>
                  </c:pt>
                  <c:pt idx="206">
                    <c:v>24</c:v>
                  </c:pt>
                  <c:pt idx="207">
                    <c:v>24</c:v>
                  </c:pt>
                  <c:pt idx="208">
                    <c:v>24</c:v>
                  </c:pt>
                  <c:pt idx="209">
                    <c:v>24</c:v>
                  </c:pt>
                  <c:pt idx="210">
                    <c:v>24</c:v>
                  </c:pt>
                  <c:pt idx="211">
                    <c:v>24</c:v>
                  </c:pt>
                  <c:pt idx="212">
                    <c:v>24</c:v>
                  </c:pt>
                  <c:pt idx="213">
                    <c:v>24</c:v>
                  </c:pt>
                  <c:pt idx="214">
                    <c:v>24</c:v>
                  </c:pt>
                  <c:pt idx="215">
                    <c:v>24</c:v>
                  </c:pt>
                  <c:pt idx="216">
                    <c:v>24</c:v>
                  </c:pt>
                  <c:pt idx="217">
                    <c:v>24</c:v>
                  </c:pt>
                  <c:pt idx="218">
                    <c:v>24</c:v>
                  </c:pt>
                  <c:pt idx="219">
                    <c:v>24</c:v>
                  </c:pt>
                  <c:pt idx="220">
                    <c:v>24</c:v>
                  </c:pt>
                  <c:pt idx="221">
                    <c:v>24</c:v>
                  </c:pt>
                  <c:pt idx="222">
                    <c:v>24</c:v>
                  </c:pt>
                  <c:pt idx="223">
                    <c:v>24</c:v>
                  </c:pt>
                  <c:pt idx="224">
                    <c:v>24</c:v>
                  </c:pt>
                  <c:pt idx="225">
                    <c:v>24</c:v>
                  </c:pt>
                  <c:pt idx="226">
                    <c:v>24</c:v>
                  </c:pt>
                  <c:pt idx="227">
                    <c:v>24</c:v>
                  </c:pt>
                  <c:pt idx="228">
                    <c:v>24</c:v>
                  </c:pt>
                  <c:pt idx="229">
                    <c:v>24</c:v>
                  </c:pt>
                  <c:pt idx="230">
                    <c:v>24</c:v>
                  </c:pt>
                  <c:pt idx="231">
                    <c:v>24</c:v>
                  </c:pt>
                  <c:pt idx="232">
                    <c:v>24</c:v>
                  </c:pt>
                  <c:pt idx="233">
                    <c:v>24</c:v>
                  </c:pt>
                  <c:pt idx="234">
                    <c:v>24</c:v>
                  </c:pt>
                  <c:pt idx="235">
                    <c:v>24</c:v>
                  </c:pt>
                  <c:pt idx="236">
                    <c:v>24</c:v>
                  </c:pt>
                  <c:pt idx="237">
                    <c:v>24</c:v>
                  </c:pt>
                  <c:pt idx="238">
                    <c:v>24</c:v>
                  </c:pt>
                  <c:pt idx="239">
                    <c:v>24</c:v>
                  </c:pt>
                  <c:pt idx="240">
                    <c:v>24</c:v>
                  </c:pt>
                  <c:pt idx="241">
                    <c:v>24</c:v>
                  </c:pt>
                  <c:pt idx="242">
                    <c:v>24</c:v>
                  </c:pt>
                  <c:pt idx="243">
                    <c:v>24</c:v>
                  </c:pt>
                  <c:pt idx="244">
                    <c:v>24</c:v>
                  </c:pt>
                  <c:pt idx="245">
                    <c:v>24</c:v>
                  </c:pt>
                  <c:pt idx="246">
                    <c:v>24</c:v>
                  </c:pt>
                  <c:pt idx="247">
                    <c:v>24</c:v>
                  </c:pt>
                  <c:pt idx="248">
                    <c:v>24</c:v>
                  </c:pt>
                  <c:pt idx="249">
                    <c:v>24</c:v>
                  </c:pt>
                  <c:pt idx="250">
                    <c:v>24</c:v>
                  </c:pt>
                  <c:pt idx="251">
                    <c:v>24</c:v>
                  </c:pt>
                  <c:pt idx="252">
                    <c:v>24</c:v>
                  </c:pt>
                  <c:pt idx="253">
                    <c:v>24</c:v>
                  </c:pt>
                  <c:pt idx="254">
                    <c:v>24</c:v>
                  </c:pt>
                  <c:pt idx="255">
                    <c:v>24</c:v>
                  </c:pt>
                  <c:pt idx="256">
                    <c:v>24</c:v>
                  </c:pt>
                  <c:pt idx="257">
                    <c:v>24</c:v>
                  </c:pt>
                  <c:pt idx="258">
                    <c:v>24</c:v>
                  </c:pt>
                  <c:pt idx="259">
                    <c:v>24</c:v>
                  </c:pt>
                  <c:pt idx="260">
                    <c:v>24</c:v>
                  </c:pt>
                  <c:pt idx="261">
                    <c:v>24</c:v>
                  </c:pt>
                  <c:pt idx="262">
                    <c:v>24</c:v>
                  </c:pt>
                  <c:pt idx="263">
                    <c:v>24</c:v>
                  </c:pt>
                  <c:pt idx="264">
                    <c:v>24</c:v>
                  </c:pt>
                  <c:pt idx="265">
                    <c:v>24</c:v>
                  </c:pt>
                  <c:pt idx="266">
                    <c:v>24</c:v>
                  </c:pt>
                  <c:pt idx="267">
                    <c:v>24</c:v>
                  </c:pt>
                  <c:pt idx="268">
                    <c:v>24</c:v>
                  </c:pt>
                  <c:pt idx="269">
                    <c:v>24</c:v>
                  </c:pt>
                  <c:pt idx="270">
                    <c:v>24</c:v>
                  </c:pt>
                  <c:pt idx="271">
                    <c:v>24</c:v>
                  </c:pt>
                  <c:pt idx="272">
                    <c:v>24</c:v>
                  </c:pt>
                  <c:pt idx="273">
                    <c:v>24</c:v>
                  </c:pt>
                  <c:pt idx="274">
                    <c:v>24</c:v>
                  </c:pt>
                  <c:pt idx="275">
                    <c:v>24</c:v>
                  </c:pt>
                  <c:pt idx="276">
                    <c:v>24</c:v>
                  </c:pt>
                  <c:pt idx="277">
                    <c:v>24</c:v>
                  </c:pt>
                  <c:pt idx="278">
                    <c:v>24</c:v>
                  </c:pt>
                  <c:pt idx="279">
                    <c:v>24</c:v>
                  </c:pt>
                  <c:pt idx="280">
                    <c:v>24</c:v>
                  </c:pt>
                  <c:pt idx="281">
                    <c:v>24</c:v>
                  </c:pt>
                  <c:pt idx="282">
                    <c:v>24</c:v>
                  </c:pt>
                  <c:pt idx="283">
                    <c:v>24</c:v>
                  </c:pt>
                  <c:pt idx="284">
                    <c:v>24</c:v>
                  </c:pt>
                  <c:pt idx="285">
                    <c:v>24</c:v>
                  </c:pt>
                  <c:pt idx="286">
                    <c:v>24</c:v>
                  </c:pt>
                  <c:pt idx="287">
                    <c:v>24</c:v>
                  </c:pt>
                  <c:pt idx="288">
                    <c:v>24</c:v>
                  </c:pt>
                  <c:pt idx="289">
                    <c:v>24</c:v>
                  </c:pt>
                  <c:pt idx="290">
                    <c:v>24</c:v>
                  </c:pt>
                  <c:pt idx="291">
                    <c:v>24</c:v>
                  </c:pt>
                  <c:pt idx="292">
                    <c:v>24</c:v>
                  </c:pt>
                  <c:pt idx="293">
                    <c:v>24</c:v>
                  </c:pt>
                  <c:pt idx="294">
                    <c:v>24</c:v>
                  </c:pt>
                  <c:pt idx="295">
                    <c:v>24</c:v>
                  </c:pt>
                  <c:pt idx="296">
                    <c:v>24</c:v>
                  </c:pt>
                  <c:pt idx="297">
                    <c:v>24</c:v>
                  </c:pt>
                  <c:pt idx="298">
                    <c:v>24</c:v>
                  </c:pt>
                  <c:pt idx="299">
                    <c:v>24</c:v>
                  </c:pt>
                  <c:pt idx="300">
                    <c:v>24</c:v>
                  </c:pt>
                  <c:pt idx="301">
                    <c:v>24</c:v>
                  </c:pt>
                  <c:pt idx="302">
                    <c:v>24</c:v>
                  </c:pt>
                  <c:pt idx="303">
                    <c:v>24</c:v>
                  </c:pt>
                  <c:pt idx="304">
                    <c:v>24</c:v>
                  </c:pt>
                  <c:pt idx="305">
                    <c:v>24</c:v>
                  </c:pt>
                  <c:pt idx="306">
                    <c:v>24</c:v>
                  </c:pt>
                  <c:pt idx="307">
                    <c:v>24</c:v>
                  </c:pt>
                  <c:pt idx="308">
                    <c:v>24</c:v>
                  </c:pt>
                  <c:pt idx="309">
                    <c:v>24</c:v>
                  </c:pt>
                  <c:pt idx="310">
                    <c:v>24</c:v>
                  </c:pt>
                  <c:pt idx="311">
                    <c:v>24</c:v>
                  </c:pt>
                  <c:pt idx="312">
                    <c:v>24</c:v>
                  </c:pt>
                  <c:pt idx="313">
                    <c:v>24</c:v>
                  </c:pt>
                  <c:pt idx="314">
                    <c:v>24</c:v>
                  </c:pt>
                  <c:pt idx="315">
                    <c:v>24</c:v>
                  </c:pt>
                  <c:pt idx="316">
                    <c:v>24</c:v>
                  </c:pt>
                  <c:pt idx="317">
                    <c:v>24</c:v>
                  </c:pt>
                  <c:pt idx="318">
                    <c:v>24</c:v>
                  </c:pt>
                  <c:pt idx="319">
                    <c:v>24</c:v>
                  </c:pt>
                </c:numCache>
              </c:numRef>
            </c:minus>
            <c:spPr>
              <a:ln w="25400">
                <a:gradFill>
                  <a:gsLst>
                    <a:gs pos="0">
                      <a:schemeClr val="accent1">
                        <a:lumMod val="60000"/>
                        <a:lumOff val="40000"/>
                      </a:schemeClr>
                    </a:gs>
                    <a:gs pos="60000">
                      <a:schemeClr val="accent1">
                        <a:lumMod val="75000"/>
                      </a:schemeClr>
                    </a:gs>
                    <a:gs pos="40000">
                      <a:schemeClr val="accent1">
                        <a:lumMod val="75000"/>
                      </a:schemeClr>
                    </a:gs>
                    <a:gs pos="100000">
                      <a:schemeClr val="accent1">
                        <a:lumMod val="60000"/>
                        <a:lumOff val="40000"/>
                      </a:schemeClr>
                    </a:gs>
                  </a:gsLst>
                  <a:lin ang="5400000" scaled="0"/>
                </a:gradFill>
              </a:ln>
            </c:spPr>
          </c:errBars>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Sheet2!$D$2:$D$596</c:f>
              <c:numCache>
                <c:formatCode>General</c:formatCode>
                <c:ptCount val="595"/>
                <c:pt idx="0">
                  <c:v>64</c:v>
                </c:pt>
                <c:pt idx="1">
                  <c:v>64.300000000000011</c:v>
                </c:pt>
                <c:pt idx="2">
                  <c:v>64.599999999999994</c:v>
                </c:pt>
                <c:pt idx="3">
                  <c:v>64.900000000000006</c:v>
                </c:pt>
                <c:pt idx="4">
                  <c:v>65.2</c:v>
                </c:pt>
                <c:pt idx="5">
                  <c:v>65.5</c:v>
                </c:pt>
                <c:pt idx="6">
                  <c:v>65.800000000000011</c:v>
                </c:pt>
                <c:pt idx="7">
                  <c:v>66.099999999999994</c:v>
                </c:pt>
                <c:pt idx="8">
                  <c:v>66.400000000000006</c:v>
                </c:pt>
                <c:pt idx="9">
                  <c:v>66.7</c:v>
                </c:pt>
                <c:pt idx="10">
                  <c:v>67</c:v>
                </c:pt>
                <c:pt idx="11">
                  <c:v>67.300000000000011</c:v>
                </c:pt>
                <c:pt idx="12">
                  <c:v>67.599999999999994</c:v>
                </c:pt>
                <c:pt idx="13">
                  <c:v>67.900000000000006</c:v>
                </c:pt>
                <c:pt idx="14">
                  <c:v>68.2</c:v>
                </c:pt>
                <c:pt idx="15">
                  <c:v>68.5</c:v>
                </c:pt>
                <c:pt idx="16">
                  <c:v>68.800000000000011</c:v>
                </c:pt>
                <c:pt idx="17">
                  <c:v>69.099999999999994</c:v>
                </c:pt>
                <c:pt idx="18">
                  <c:v>69.400000000000006</c:v>
                </c:pt>
                <c:pt idx="19">
                  <c:v>69.7</c:v>
                </c:pt>
                <c:pt idx="20">
                  <c:v>70</c:v>
                </c:pt>
                <c:pt idx="21">
                  <c:v>70.300000000000011</c:v>
                </c:pt>
                <c:pt idx="22">
                  <c:v>70.599999999999994</c:v>
                </c:pt>
                <c:pt idx="23">
                  <c:v>70.900000000000006</c:v>
                </c:pt>
                <c:pt idx="24">
                  <c:v>71.2</c:v>
                </c:pt>
                <c:pt idx="25">
                  <c:v>71.5</c:v>
                </c:pt>
                <c:pt idx="26">
                  <c:v>71.800000000000011</c:v>
                </c:pt>
                <c:pt idx="27">
                  <c:v>72.099999999999994</c:v>
                </c:pt>
                <c:pt idx="28">
                  <c:v>72.400000000000006</c:v>
                </c:pt>
                <c:pt idx="29">
                  <c:v>72.7</c:v>
                </c:pt>
                <c:pt idx="30">
                  <c:v>73</c:v>
                </c:pt>
                <c:pt idx="31">
                  <c:v>73.300000000000011</c:v>
                </c:pt>
                <c:pt idx="32">
                  <c:v>73.599999999999994</c:v>
                </c:pt>
                <c:pt idx="33">
                  <c:v>73.900000000000006</c:v>
                </c:pt>
                <c:pt idx="34">
                  <c:v>74.2</c:v>
                </c:pt>
                <c:pt idx="35">
                  <c:v>74.5</c:v>
                </c:pt>
                <c:pt idx="36">
                  <c:v>74.800000000000011</c:v>
                </c:pt>
                <c:pt idx="37">
                  <c:v>75.099999999999994</c:v>
                </c:pt>
                <c:pt idx="38">
                  <c:v>75.400000000000006</c:v>
                </c:pt>
                <c:pt idx="39">
                  <c:v>75.7</c:v>
                </c:pt>
                <c:pt idx="40">
                  <c:v>76</c:v>
                </c:pt>
                <c:pt idx="41">
                  <c:v>76.300000000000011</c:v>
                </c:pt>
                <c:pt idx="42">
                  <c:v>76.599999999999994</c:v>
                </c:pt>
                <c:pt idx="43">
                  <c:v>76.900000000000006</c:v>
                </c:pt>
                <c:pt idx="44">
                  <c:v>77.2</c:v>
                </c:pt>
                <c:pt idx="45">
                  <c:v>77.5</c:v>
                </c:pt>
                <c:pt idx="46">
                  <c:v>77.800000000000011</c:v>
                </c:pt>
                <c:pt idx="47">
                  <c:v>78.099999999999994</c:v>
                </c:pt>
                <c:pt idx="48">
                  <c:v>78.400000000000006</c:v>
                </c:pt>
                <c:pt idx="49">
                  <c:v>78.7</c:v>
                </c:pt>
                <c:pt idx="50">
                  <c:v>79</c:v>
                </c:pt>
                <c:pt idx="51">
                  <c:v>79.300000000000011</c:v>
                </c:pt>
                <c:pt idx="52">
                  <c:v>79.599999999999994</c:v>
                </c:pt>
                <c:pt idx="53">
                  <c:v>79.900000000000006</c:v>
                </c:pt>
                <c:pt idx="54">
                  <c:v>80.2</c:v>
                </c:pt>
                <c:pt idx="55">
                  <c:v>80.5</c:v>
                </c:pt>
                <c:pt idx="56">
                  <c:v>80.8</c:v>
                </c:pt>
                <c:pt idx="57">
                  <c:v>81.099999999999994</c:v>
                </c:pt>
                <c:pt idx="58">
                  <c:v>81.400000000000006</c:v>
                </c:pt>
                <c:pt idx="59">
                  <c:v>81.7</c:v>
                </c:pt>
                <c:pt idx="60">
                  <c:v>82</c:v>
                </c:pt>
                <c:pt idx="61">
                  <c:v>82.3</c:v>
                </c:pt>
                <c:pt idx="62">
                  <c:v>82.6</c:v>
                </c:pt>
                <c:pt idx="63">
                  <c:v>82.9</c:v>
                </c:pt>
                <c:pt idx="64">
                  <c:v>83.2</c:v>
                </c:pt>
                <c:pt idx="65">
                  <c:v>83.5</c:v>
                </c:pt>
                <c:pt idx="66">
                  <c:v>83.8</c:v>
                </c:pt>
                <c:pt idx="67">
                  <c:v>84.1</c:v>
                </c:pt>
                <c:pt idx="68">
                  <c:v>84.4</c:v>
                </c:pt>
                <c:pt idx="69">
                  <c:v>84.7</c:v>
                </c:pt>
                <c:pt idx="70">
                  <c:v>85</c:v>
                </c:pt>
                <c:pt idx="71">
                  <c:v>85.3</c:v>
                </c:pt>
                <c:pt idx="72">
                  <c:v>85.6</c:v>
                </c:pt>
                <c:pt idx="73">
                  <c:v>85.9</c:v>
                </c:pt>
                <c:pt idx="74">
                  <c:v>86.2</c:v>
                </c:pt>
                <c:pt idx="75">
                  <c:v>86.5</c:v>
                </c:pt>
                <c:pt idx="76">
                  <c:v>86.8</c:v>
                </c:pt>
                <c:pt idx="77">
                  <c:v>87.1</c:v>
                </c:pt>
                <c:pt idx="78">
                  <c:v>87.4</c:v>
                </c:pt>
                <c:pt idx="79">
                  <c:v>87.7</c:v>
                </c:pt>
                <c:pt idx="80">
                  <c:v>88</c:v>
                </c:pt>
                <c:pt idx="81">
                  <c:v>88.3</c:v>
                </c:pt>
                <c:pt idx="82">
                  <c:v>88.6</c:v>
                </c:pt>
                <c:pt idx="83">
                  <c:v>88.9</c:v>
                </c:pt>
                <c:pt idx="84">
                  <c:v>89.2</c:v>
                </c:pt>
                <c:pt idx="85">
                  <c:v>89.5</c:v>
                </c:pt>
                <c:pt idx="86">
                  <c:v>89.8</c:v>
                </c:pt>
                <c:pt idx="87">
                  <c:v>90.1</c:v>
                </c:pt>
                <c:pt idx="88">
                  <c:v>90.4</c:v>
                </c:pt>
                <c:pt idx="89">
                  <c:v>90.7</c:v>
                </c:pt>
                <c:pt idx="90">
                  <c:v>91</c:v>
                </c:pt>
                <c:pt idx="91">
                  <c:v>91.3</c:v>
                </c:pt>
                <c:pt idx="92">
                  <c:v>91.6</c:v>
                </c:pt>
                <c:pt idx="93">
                  <c:v>91.9</c:v>
                </c:pt>
                <c:pt idx="94">
                  <c:v>92.2</c:v>
                </c:pt>
                <c:pt idx="95">
                  <c:v>92.5</c:v>
                </c:pt>
                <c:pt idx="96">
                  <c:v>92.8</c:v>
                </c:pt>
                <c:pt idx="97">
                  <c:v>93.1</c:v>
                </c:pt>
                <c:pt idx="98">
                  <c:v>93.4</c:v>
                </c:pt>
                <c:pt idx="99">
                  <c:v>93.7</c:v>
                </c:pt>
                <c:pt idx="100">
                  <c:v>94</c:v>
                </c:pt>
                <c:pt idx="101">
                  <c:v>94.3</c:v>
                </c:pt>
                <c:pt idx="102">
                  <c:v>94.6</c:v>
                </c:pt>
                <c:pt idx="103">
                  <c:v>94.9</c:v>
                </c:pt>
                <c:pt idx="104">
                  <c:v>95.2</c:v>
                </c:pt>
                <c:pt idx="105">
                  <c:v>95.5</c:v>
                </c:pt>
                <c:pt idx="106">
                  <c:v>95.8</c:v>
                </c:pt>
                <c:pt idx="107">
                  <c:v>96.1</c:v>
                </c:pt>
                <c:pt idx="108">
                  <c:v>96.4</c:v>
                </c:pt>
                <c:pt idx="109">
                  <c:v>96.7</c:v>
                </c:pt>
                <c:pt idx="110">
                  <c:v>97</c:v>
                </c:pt>
                <c:pt idx="111">
                  <c:v>97.3</c:v>
                </c:pt>
                <c:pt idx="112">
                  <c:v>97.6</c:v>
                </c:pt>
                <c:pt idx="113">
                  <c:v>97.9</c:v>
                </c:pt>
                <c:pt idx="114">
                  <c:v>98.2</c:v>
                </c:pt>
                <c:pt idx="115">
                  <c:v>98.5</c:v>
                </c:pt>
                <c:pt idx="116">
                  <c:v>98.8</c:v>
                </c:pt>
                <c:pt idx="117">
                  <c:v>99.1</c:v>
                </c:pt>
                <c:pt idx="118">
                  <c:v>99.4</c:v>
                </c:pt>
                <c:pt idx="119">
                  <c:v>99.7</c:v>
                </c:pt>
                <c:pt idx="120">
                  <c:v>100</c:v>
                </c:pt>
                <c:pt idx="121">
                  <c:v>100.3</c:v>
                </c:pt>
                <c:pt idx="122">
                  <c:v>100.6</c:v>
                </c:pt>
                <c:pt idx="123">
                  <c:v>100.9</c:v>
                </c:pt>
                <c:pt idx="124">
                  <c:v>101.2</c:v>
                </c:pt>
                <c:pt idx="125">
                  <c:v>101.5</c:v>
                </c:pt>
                <c:pt idx="126">
                  <c:v>101.8</c:v>
                </c:pt>
                <c:pt idx="127">
                  <c:v>102.1</c:v>
                </c:pt>
                <c:pt idx="128">
                  <c:v>102.4</c:v>
                </c:pt>
                <c:pt idx="129">
                  <c:v>102.7</c:v>
                </c:pt>
                <c:pt idx="130">
                  <c:v>103</c:v>
                </c:pt>
                <c:pt idx="131">
                  <c:v>103.3</c:v>
                </c:pt>
                <c:pt idx="132">
                  <c:v>103.6</c:v>
                </c:pt>
                <c:pt idx="133">
                  <c:v>103.9</c:v>
                </c:pt>
                <c:pt idx="134">
                  <c:v>104.2</c:v>
                </c:pt>
                <c:pt idx="135">
                  <c:v>104.5</c:v>
                </c:pt>
                <c:pt idx="136">
                  <c:v>104.8</c:v>
                </c:pt>
                <c:pt idx="137">
                  <c:v>105.1</c:v>
                </c:pt>
                <c:pt idx="138">
                  <c:v>105.4</c:v>
                </c:pt>
                <c:pt idx="139">
                  <c:v>105.7</c:v>
                </c:pt>
                <c:pt idx="140">
                  <c:v>106</c:v>
                </c:pt>
                <c:pt idx="141">
                  <c:v>106.3</c:v>
                </c:pt>
                <c:pt idx="142">
                  <c:v>106.6</c:v>
                </c:pt>
                <c:pt idx="143">
                  <c:v>106.9</c:v>
                </c:pt>
                <c:pt idx="144">
                  <c:v>107.2</c:v>
                </c:pt>
                <c:pt idx="145">
                  <c:v>107.5</c:v>
                </c:pt>
                <c:pt idx="146">
                  <c:v>107.8</c:v>
                </c:pt>
                <c:pt idx="147">
                  <c:v>108.1</c:v>
                </c:pt>
                <c:pt idx="148">
                  <c:v>108.4</c:v>
                </c:pt>
                <c:pt idx="149">
                  <c:v>108.7</c:v>
                </c:pt>
                <c:pt idx="150">
                  <c:v>109</c:v>
                </c:pt>
                <c:pt idx="151">
                  <c:v>109.3</c:v>
                </c:pt>
                <c:pt idx="152">
                  <c:v>109.6</c:v>
                </c:pt>
                <c:pt idx="153">
                  <c:v>109.9</c:v>
                </c:pt>
                <c:pt idx="154">
                  <c:v>110.2</c:v>
                </c:pt>
                <c:pt idx="155">
                  <c:v>110.5</c:v>
                </c:pt>
                <c:pt idx="156">
                  <c:v>110.8</c:v>
                </c:pt>
                <c:pt idx="157">
                  <c:v>111.1</c:v>
                </c:pt>
                <c:pt idx="158">
                  <c:v>111.4</c:v>
                </c:pt>
                <c:pt idx="159">
                  <c:v>111.7</c:v>
                </c:pt>
                <c:pt idx="160">
                  <c:v>112</c:v>
                </c:pt>
                <c:pt idx="161">
                  <c:v>112.3</c:v>
                </c:pt>
                <c:pt idx="162">
                  <c:v>112.6</c:v>
                </c:pt>
                <c:pt idx="163">
                  <c:v>112.9</c:v>
                </c:pt>
                <c:pt idx="164">
                  <c:v>113.2</c:v>
                </c:pt>
                <c:pt idx="165">
                  <c:v>113.5</c:v>
                </c:pt>
                <c:pt idx="166">
                  <c:v>113.8</c:v>
                </c:pt>
                <c:pt idx="167">
                  <c:v>114.1</c:v>
                </c:pt>
                <c:pt idx="168">
                  <c:v>114.4</c:v>
                </c:pt>
                <c:pt idx="169">
                  <c:v>114.7</c:v>
                </c:pt>
                <c:pt idx="170">
                  <c:v>115</c:v>
                </c:pt>
                <c:pt idx="171">
                  <c:v>115.3</c:v>
                </c:pt>
                <c:pt idx="172">
                  <c:v>115.6</c:v>
                </c:pt>
                <c:pt idx="173">
                  <c:v>115.9</c:v>
                </c:pt>
                <c:pt idx="174">
                  <c:v>116.2</c:v>
                </c:pt>
                <c:pt idx="175">
                  <c:v>116.5</c:v>
                </c:pt>
                <c:pt idx="176">
                  <c:v>116.8</c:v>
                </c:pt>
                <c:pt idx="177">
                  <c:v>117.1</c:v>
                </c:pt>
                <c:pt idx="178">
                  <c:v>117.4</c:v>
                </c:pt>
                <c:pt idx="179">
                  <c:v>117.7</c:v>
                </c:pt>
                <c:pt idx="180">
                  <c:v>118</c:v>
                </c:pt>
                <c:pt idx="181">
                  <c:v>118.3</c:v>
                </c:pt>
                <c:pt idx="182">
                  <c:v>118.6</c:v>
                </c:pt>
                <c:pt idx="183">
                  <c:v>118.9</c:v>
                </c:pt>
                <c:pt idx="184">
                  <c:v>119.2</c:v>
                </c:pt>
                <c:pt idx="185">
                  <c:v>119.5</c:v>
                </c:pt>
                <c:pt idx="186">
                  <c:v>119.8</c:v>
                </c:pt>
                <c:pt idx="187">
                  <c:v>120.1</c:v>
                </c:pt>
                <c:pt idx="188">
                  <c:v>120.4</c:v>
                </c:pt>
                <c:pt idx="189">
                  <c:v>120.7</c:v>
                </c:pt>
                <c:pt idx="190">
                  <c:v>121</c:v>
                </c:pt>
                <c:pt idx="191">
                  <c:v>121.3</c:v>
                </c:pt>
                <c:pt idx="192">
                  <c:v>121.6</c:v>
                </c:pt>
                <c:pt idx="193">
                  <c:v>121.9</c:v>
                </c:pt>
                <c:pt idx="194">
                  <c:v>122.2</c:v>
                </c:pt>
                <c:pt idx="195">
                  <c:v>122.5</c:v>
                </c:pt>
                <c:pt idx="196">
                  <c:v>122.8</c:v>
                </c:pt>
                <c:pt idx="197">
                  <c:v>123.1</c:v>
                </c:pt>
                <c:pt idx="198">
                  <c:v>123.4</c:v>
                </c:pt>
                <c:pt idx="199">
                  <c:v>123.7</c:v>
                </c:pt>
                <c:pt idx="200">
                  <c:v>124</c:v>
                </c:pt>
                <c:pt idx="201">
                  <c:v>124.3</c:v>
                </c:pt>
                <c:pt idx="202">
                  <c:v>124.6</c:v>
                </c:pt>
                <c:pt idx="203">
                  <c:v>124.9</c:v>
                </c:pt>
                <c:pt idx="204">
                  <c:v>125.2</c:v>
                </c:pt>
                <c:pt idx="205">
                  <c:v>125.5</c:v>
                </c:pt>
                <c:pt idx="206">
                  <c:v>125.8</c:v>
                </c:pt>
                <c:pt idx="207">
                  <c:v>126.1</c:v>
                </c:pt>
                <c:pt idx="208">
                  <c:v>126.4</c:v>
                </c:pt>
                <c:pt idx="209">
                  <c:v>126.7</c:v>
                </c:pt>
                <c:pt idx="210">
                  <c:v>127</c:v>
                </c:pt>
                <c:pt idx="211">
                  <c:v>127.3</c:v>
                </c:pt>
                <c:pt idx="212">
                  <c:v>127.6</c:v>
                </c:pt>
                <c:pt idx="213">
                  <c:v>127.9</c:v>
                </c:pt>
                <c:pt idx="214">
                  <c:v>128.19999999999999</c:v>
                </c:pt>
                <c:pt idx="215">
                  <c:v>128.5</c:v>
                </c:pt>
                <c:pt idx="216">
                  <c:v>128.80000000000001</c:v>
                </c:pt>
                <c:pt idx="217">
                  <c:v>129.1</c:v>
                </c:pt>
                <c:pt idx="218">
                  <c:v>129.4</c:v>
                </c:pt>
                <c:pt idx="219">
                  <c:v>129.69999999999999</c:v>
                </c:pt>
                <c:pt idx="220">
                  <c:v>130</c:v>
                </c:pt>
                <c:pt idx="221">
                  <c:v>130.30000000000001</c:v>
                </c:pt>
                <c:pt idx="222">
                  <c:v>130.6</c:v>
                </c:pt>
                <c:pt idx="223">
                  <c:v>130.9</c:v>
                </c:pt>
                <c:pt idx="224">
                  <c:v>131.19999999999999</c:v>
                </c:pt>
                <c:pt idx="225">
                  <c:v>131.5</c:v>
                </c:pt>
                <c:pt idx="226">
                  <c:v>131.80000000000001</c:v>
                </c:pt>
                <c:pt idx="227">
                  <c:v>132.1</c:v>
                </c:pt>
                <c:pt idx="228">
                  <c:v>132.4</c:v>
                </c:pt>
                <c:pt idx="229">
                  <c:v>132.69999999999999</c:v>
                </c:pt>
                <c:pt idx="230">
                  <c:v>133</c:v>
                </c:pt>
                <c:pt idx="231">
                  <c:v>133.30000000000001</c:v>
                </c:pt>
                <c:pt idx="232">
                  <c:v>133.6</c:v>
                </c:pt>
                <c:pt idx="233">
                  <c:v>133.9</c:v>
                </c:pt>
                <c:pt idx="234">
                  <c:v>134.19999999999999</c:v>
                </c:pt>
                <c:pt idx="235">
                  <c:v>134.5</c:v>
                </c:pt>
                <c:pt idx="236">
                  <c:v>134.80000000000001</c:v>
                </c:pt>
                <c:pt idx="237">
                  <c:v>135.1</c:v>
                </c:pt>
                <c:pt idx="238">
                  <c:v>135.4</c:v>
                </c:pt>
                <c:pt idx="239">
                  <c:v>135.69999999999999</c:v>
                </c:pt>
                <c:pt idx="240">
                  <c:v>136</c:v>
                </c:pt>
                <c:pt idx="241">
                  <c:v>136.30000000000001</c:v>
                </c:pt>
                <c:pt idx="242">
                  <c:v>136.6</c:v>
                </c:pt>
                <c:pt idx="243">
                  <c:v>136.9</c:v>
                </c:pt>
                <c:pt idx="244">
                  <c:v>137.19999999999999</c:v>
                </c:pt>
                <c:pt idx="245">
                  <c:v>137.5</c:v>
                </c:pt>
                <c:pt idx="246">
                  <c:v>137.80000000000001</c:v>
                </c:pt>
                <c:pt idx="247">
                  <c:v>138.1</c:v>
                </c:pt>
                <c:pt idx="248">
                  <c:v>138.4</c:v>
                </c:pt>
                <c:pt idx="249">
                  <c:v>138.69999999999999</c:v>
                </c:pt>
                <c:pt idx="250">
                  <c:v>139</c:v>
                </c:pt>
                <c:pt idx="251">
                  <c:v>139.30000000000001</c:v>
                </c:pt>
                <c:pt idx="252">
                  <c:v>139.6</c:v>
                </c:pt>
                <c:pt idx="253">
                  <c:v>139.9</c:v>
                </c:pt>
                <c:pt idx="254">
                  <c:v>140.19999999999999</c:v>
                </c:pt>
                <c:pt idx="255">
                  <c:v>140.5</c:v>
                </c:pt>
                <c:pt idx="256">
                  <c:v>140.80000000000001</c:v>
                </c:pt>
                <c:pt idx="257">
                  <c:v>141.1</c:v>
                </c:pt>
                <c:pt idx="258">
                  <c:v>141.4</c:v>
                </c:pt>
                <c:pt idx="259">
                  <c:v>141.69999999999999</c:v>
                </c:pt>
                <c:pt idx="260">
                  <c:v>142</c:v>
                </c:pt>
                <c:pt idx="261">
                  <c:v>142.30000000000001</c:v>
                </c:pt>
                <c:pt idx="262">
                  <c:v>142.6</c:v>
                </c:pt>
                <c:pt idx="263">
                  <c:v>142.9</c:v>
                </c:pt>
                <c:pt idx="264">
                  <c:v>143.19999999999999</c:v>
                </c:pt>
                <c:pt idx="265">
                  <c:v>143.5</c:v>
                </c:pt>
                <c:pt idx="266">
                  <c:v>143.80000000000001</c:v>
                </c:pt>
                <c:pt idx="267">
                  <c:v>144.1</c:v>
                </c:pt>
                <c:pt idx="268">
                  <c:v>144.4</c:v>
                </c:pt>
                <c:pt idx="269">
                  <c:v>144.69999999999999</c:v>
                </c:pt>
                <c:pt idx="270">
                  <c:v>145</c:v>
                </c:pt>
                <c:pt idx="271">
                  <c:v>145.30000000000001</c:v>
                </c:pt>
                <c:pt idx="272">
                  <c:v>145.6</c:v>
                </c:pt>
                <c:pt idx="273">
                  <c:v>145.9</c:v>
                </c:pt>
                <c:pt idx="274">
                  <c:v>146.19999999999999</c:v>
                </c:pt>
                <c:pt idx="275">
                  <c:v>146.5</c:v>
                </c:pt>
                <c:pt idx="276">
                  <c:v>146.80000000000001</c:v>
                </c:pt>
                <c:pt idx="277">
                  <c:v>147.1</c:v>
                </c:pt>
                <c:pt idx="278">
                  <c:v>147.4</c:v>
                </c:pt>
                <c:pt idx="279">
                  <c:v>147.69999999999999</c:v>
                </c:pt>
                <c:pt idx="280">
                  <c:v>148</c:v>
                </c:pt>
                <c:pt idx="281">
                  <c:v>148.30000000000001</c:v>
                </c:pt>
                <c:pt idx="282">
                  <c:v>148.6</c:v>
                </c:pt>
                <c:pt idx="283">
                  <c:v>148.9</c:v>
                </c:pt>
                <c:pt idx="284">
                  <c:v>149.19999999999999</c:v>
                </c:pt>
                <c:pt idx="285">
                  <c:v>149.5</c:v>
                </c:pt>
                <c:pt idx="286">
                  <c:v>149.80000000000001</c:v>
                </c:pt>
                <c:pt idx="287">
                  <c:v>150.1</c:v>
                </c:pt>
                <c:pt idx="288">
                  <c:v>150.4</c:v>
                </c:pt>
                <c:pt idx="289">
                  <c:v>150.69999999999999</c:v>
                </c:pt>
                <c:pt idx="290">
                  <c:v>151</c:v>
                </c:pt>
                <c:pt idx="291">
                  <c:v>151.30000000000001</c:v>
                </c:pt>
                <c:pt idx="292">
                  <c:v>151.6</c:v>
                </c:pt>
                <c:pt idx="293">
                  <c:v>151.9</c:v>
                </c:pt>
                <c:pt idx="294">
                  <c:v>152.19999999999999</c:v>
                </c:pt>
                <c:pt idx="295">
                  <c:v>152.5</c:v>
                </c:pt>
                <c:pt idx="296">
                  <c:v>152.80000000000001</c:v>
                </c:pt>
                <c:pt idx="297">
                  <c:v>153.1</c:v>
                </c:pt>
                <c:pt idx="298">
                  <c:v>153.4</c:v>
                </c:pt>
                <c:pt idx="299">
                  <c:v>153.69999999999999</c:v>
                </c:pt>
                <c:pt idx="300">
                  <c:v>154</c:v>
                </c:pt>
                <c:pt idx="301">
                  <c:v>154.30000000000001</c:v>
                </c:pt>
                <c:pt idx="302">
                  <c:v>154.6</c:v>
                </c:pt>
                <c:pt idx="303">
                  <c:v>154.9</c:v>
                </c:pt>
                <c:pt idx="304">
                  <c:v>155.19999999999999</c:v>
                </c:pt>
                <c:pt idx="305">
                  <c:v>155.5</c:v>
                </c:pt>
                <c:pt idx="306">
                  <c:v>155.80000000000001</c:v>
                </c:pt>
                <c:pt idx="307">
                  <c:v>156.1</c:v>
                </c:pt>
                <c:pt idx="308">
                  <c:v>156.4</c:v>
                </c:pt>
                <c:pt idx="309">
                  <c:v>156.69999999999999</c:v>
                </c:pt>
                <c:pt idx="310">
                  <c:v>157</c:v>
                </c:pt>
                <c:pt idx="311">
                  <c:v>157.30000000000001</c:v>
                </c:pt>
                <c:pt idx="312">
                  <c:v>157.6</c:v>
                </c:pt>
                <c:pt idx="313">
                  <c:v>157.9</c:v>
                </c:pt>
                <c:pt idx="314">
                  <c:v>158.19999999999999</c:v>
                </c:pt>
                <c:pt idx="315">
                  <c:v>158.5</c:v>
                </c:pt>
                <c:pt idx="316">
                  <c:v>158.80000000000001</c:v>
                </c:pt>
                <c:pt idx="317">
                  <c:v>159.1</c:v>
                </c:pt>
                <c:pt idx="318">
                  <c:v>159.4</c:v>
                </c:pt>
                <c:pt idx="319">
                  <c:v>159.69999999999999</c:v>
                </c:pt>
                <c:pt idx="320">
                  <c:v>160</c:v>
                </c:pt>
              </c:numCache>
            </c:numRef>
          </c:yVal>
          <c:smooth val="1"/>
          <c:extLst>
            <c:ext xmlns:c16="http://schemas.microsoft.com/office/drawing/2014/chart" uri="{C3380CC4-5D6E-409C-BE32-E72D297353CC}">
              <c16:uniqueId val="{00000002-7891-4AD3-899B-01BB41E6549D}"/>
            </c:ext>
          </c:extLst>
        </c:ser>
        <c:ser>
          <c:idx val="3"/>
          <c:order val="3"/>
          <c:tx>
            <c:strRef>
              <c:f>Sheet2!$E$1</c:f>
              <c:strCache>
                <c:ptCount val="1"/>
                <c:pt idx="0">
                  <c:v>-1 SEE</c:v>
                </c:pt>
              </c:strCache>
            </c:strRef>
          </c:tx>
          <c:spPr>
            <a:ln w="19050">
              <a:solidFill>
                <a:schemeClr val="bg1">
                  <a:lumMod val="50000"/>
                </a:schemeClr>
              </a:solidFill>
              <a:prstDash val="solid"/>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Sheet2!$E$2:$E$596</c:f>
              <c:numCache>
                <c:formatCode>General</c:formatCode>
                <c:ptCount val="595"/>
                <c:pt idx="0">
                  <c:v>40</c:v>
                </c:pt>
                <c:pt idx="1">
                  <c:v>40.300000000000004</c:v>
                </c:pt>
                <c:pt idx="2">
                  <c:v>40.6</c:v>
                </c:pt>
                <c:pt idx="3">
                  <c:v>40.9</c:v>
                </c:pt>
                <c:pt idx="4">
                  <c:v>41.2</c:v>
                </c:pt>
                <c:pt idx="5">
                  <c:v>41.5</c:v>
                </c:pt>
                <c:pt idx="6">
                  <c:v>41.800000000000004</c:v>
                </c:pt>
                <c:pt idx="7">
                  <c:v>42.1</c:v>
                </c:pt>
                <c:pt idx="8">
                  <c:v>42.4</c:v>
                </c:pt>
                <c:pt idx="9">
                  <c:v>42.7</c:v>
                </c:pt>
                <c:pt idx="10">
                  <c:v>43</c:v>
                </c:pt>
                <c:pt idx="11">
                  <c:v>43.300000000000004</c:v>
                </c:pt>
                <c:pt idx="12">
                  <c:v>43.6</c:v>
                </c:pt>
                <c:pt idx="13">
                  <c:v>43.9</c:v>
                </c:pt>
                <c:pt idx="14">
                  <c:v>44.2</c:v>
                </c:pt>
                <c:pt idx="15">
                  <c:v>44.5</c:v>
                </c:pt>
                <c:pt idx="16">
                  <c:v>44.800000000000004</c:v>
                </c:pt>
                <c:pt idx="17">
                  <c:v>45.1</c:v>
                </c:pt>
                <c:pt idx="18">
                  <c:v>45.4</c:v>
                </c:pt>
                <c:pt idx="19">
                  <c:v>45.7</c:v>
                </c:pt>
                <c:pt idx="20">
                  <c:v>46</c:v>
                </c:pt>
                <c:pt idx="21">
                  <c:v>46.300000000000004</c:v>
                </c:pt>
                <c:pt idx="22">
                  <c:v>46.6</c:v>
                </c:pt>
                <c:pt idx="23">
                  <c:v>46.9</c:v>
                </c:pt>
                <c:pt idx="24">
                  <c:v>47.2</c:v>
                </c:pt>
                <c:pt idx="25">
                  <c:v>47.5</c:v>
                </c:pt>
                <c:pt idx="26">
                  <c:v>47.800000000000004</c:v>
                </c:pt>
                <c:pt idx="27">
                  <c:v>48.1</c:v>
                </c:pt>
                <c:pt idx="28">
                  <c:v>48.4</c:v>
                </c:pt>
                <c:pt idx="29">
                  <c:v>48.7</c:v>
                </c:pt>
                <c:pt idx="30">
                  <c:v>49</c:v>
                </c:pt>
                <c:pt idx="31">
                  <c:v>49.300000000000004</c:v>
                </c:pt>
                <c:pt idx="32">
                  <c:v>49.6</c:v>
                </c:pt>
                <c:pt idx="33">
                  <c:v>49.9</c:v>
                </c:pt>
                <c:pt idx="34">
                  <c:v>50.2</c:v>
                </c:pt>
                <c:pt idx="35">
                  <c:v>50.5</c:v>
                </c:pt>
                <c:pt idx="36">
                  <c:v>50.800000000000004</c:v>
                </c:pt>
                <c:pt idx="37">
                  <c:v>51.1</c:v>
                </c:pt>
                <c:pt idx="38">
                  <c:v>51.4</c:v>
                </c:pt>
                <c:pt idx="39">
                  <c:v>51.7</c:v>
                </c:pt>
                <c:pt idx="40">
                  <c:v>52</c:v>
                </c:pt>
                <c:pt idx="41">
                  <c:v>52.300000000000011</c:v>
                </c:pt>
                <c:pt idx="42">
                  <c:v>52.599999999999994</c:v>
                </c:pt>
                <c:pt idx="43">
                  <c:v>52.900000000000006</c:v>
                </c:pt>
                <c:pt idx="44">
                  <c:v>53.2</c:v>
                </c:pt>
                <c:pt idx="45">
                  <c:v>53.5</c:v>
                </c:pt>
                <c:pt idx="46">
                  <c:v>53.800000000000011</c:v>
                </c:pt>
                <c:pt idx="47">
                  <c:v>54.099999999999994</c:v>
                </c:pt>
                <c:pt idx="48">
                  <c:v>54.400000000000006</c:v>
                </c:pt>
                <c:pt idx="49">
                  <c:v>54.7</c:v>
                </c:pt>
                <c:pt idx="50">
                  <c:v>55</c:v>
                </c:pt>
                <c:pt idx="51">
                  <c:v>55.300000000000011</c:v>
                </c:pt>
                <c:pt idx="52">
                  <c:v>55.599999999999994</c:v>
                </c:pt>
                <c:pt idx="53">
                  <c:v>55.900000000000006</c:v>
                </c:pt>
                <c:pt idx="54">
                  <c:v>56.2</c:v>
                </c:pt>
                <c:pt idx="55">
                  <c:v>56.5</c:v>
                </c:pt>
                <c:pt idx="56">
                  <c:v>56.8</c:v>
                </c:pt>
                <c:pt idx="57">
                  <c:v>57.099999999999994</c:v>
                </c:pt>
                <c:pt idx="58">
                  <c:v>57.400000000000006</c:v>
                </c:pt>
                <c:pt idx="59">
                  <c:v>57.7</c:v>
                </c:pt>
                <c:pt idx="60">
                  <c:v>58</c:v>
                </c:pt>
                <c:pt idx="61">
                  <c:v>58.3</c:v>
                </c:pt>
                <c:pt idx="62">
                  <c:v>58.599999999999994</c:v>
                </c:pt>
                <c:pt idx="63">
                  <c:v>58.900000000000006</c:v>
                </c:pt>
                <c:pt idx="64">
                  <c:v>59.2</c:v>
                </c:pt>
                <c:pt idx="65">
                  <c:v>59.5</c:v>
                </c:pt>
                <c:pt idx="66">
                  <c:v>59.8</c:v>
                </c:pt>
                <c:pt idx="67">
                  <c:v>60.099999999999994</c:v>
                </c:pt>
                <c:pt idx="68">
                  <c:v>60.400000000000006</c:v>
                </c:pt>
                <c:pt idx="69">
                  <c:v>60.7</c:v>
                </c:pt>
                <c:pt idx="70">
                  <c:v>61</c:v>
                </c:pt>
                <c:pt idx="71">
                  <c:v>61.3</c:v>
                </c:pt>
                <c:pt idx="72">
                  <c:v>61.599999999999994</c:v>
                </c:pt>
                <c:pt idx="73">
                  <c:v>61.900000000000006</c:v>
                </c:pt>
                <c:pt idx="74">
                  <c:v>62.2</c:v>
                </c:pt>
                <c:pt idx="75">
                  <c:v>62.5</c:v>
                </c:pt>
                <c:pt idx="76">
                  <c:v>62.8</c:v>
                </c:pt>
                <c:pt idx="77">
                  <c:v>63.099999999999994</c:v>
                </c:pt>
                <c:pt idx="78">
                  <c:v>63.400000000000006</c:v>
                </c:pt>
                <c:pt idx="79">
                  <c:v>63.7</c:v>
                </c:pt>
                <c:pt idx="80">
                  <c:v>64</c:v>
                </c:pt>
                <c:pt idx="81">
                  <c:v>64.3</c:v>
                </c:pt>
                <c:pt idx="82">
                  <c:v>64.599999999999994</c:v>
                </c:pt>
                <c:pt idx="83">
                  <c:v>64.900000000000006</c:v>
                </c:pt>
                <c:pt idx="84">
                  <c:v>65.2</c:v>
                </c:pt>
                <c:pt idx="85">
                  <c:v>65.5</c:v>
                </c:pt>
                <c:pt idx="86">
                  <c:v>65.8</c:v>
                </c:pt>
                <c:pt idx="87">
                  <c:v>66.099999999999994</c:v>
                </c:pt>
                <c:pt idx="88">
                  <c:v>66.400000000000006</c:v>
                </c:pt>
                <c:pt idx="89">
                  <c:v>66.7</c:v>
                </c:pt>
                <c:pt idx="90">
                  <c:v>67</c:v>
                </c:pt>
                <c:pt idx="91">
                  <c:v>67.3</c:v>
                </c:pt>
                <c:pt idx="92">
                  <c:v>67.599999999999994</c:v>
                </c:pt>
                <c:pt idx="93">
                  <c:v>67.900000000000006</c:v>
                </c:pt>
                <c:pt idx="94">
                  <c:v>68.2</c:v>
                </c:pt>
                <c:pt idx="95">
                  <c:v>68.5</c:v>
                </c:pt>
                <c:pt idx="96">
                  <c:v>68.8</c:v>
                </c:pt>
                <c:pt idx="97">
                  <c:v>69.099999999999994</c:v>
                </c:pt>
                <c:pt idx="98">
                  <c:v>69.400000000000006</c:v>
                </c:pt>
                <c:pt idx="99">
                  <c:v>69.7</c:v>
                </c:pt>
                <c:pt idx="100">
                  <c:v>70</c:v>
                </c:pt>
                <c:pt idx="101">
                  <c:v>70.3</c:v>
                </c:pt>
                <c:pt idx="102">
                  <c:v>70.599999999999994</c:v>
                </c:pt>
                <c:pt idx="103">
                  <c:v>70.900000000000006</c:v>
                </c:pt>
                <c:pt idx="104">
                  <c:v>71.2</c:v>
                </c:pt>
                <c:pt idx="105">
                  <c:v>71.5</c:v>
                </c:pt>
                <c:pt idx="106">
                  <c:v>71.8</c:v>
                </c:pt>
                <c:pt idx="107">
                  <c:v>72.099999999999994</c:v>
                </c:pt>
                <c:pt idx="108">
                  <c:v>72.400000000000006</c:v>
                </c:pt>
                <c:pt idx="109">
                  <c:v>72.7</c:v>
                </c:pt>
                <c:pt idx="110">
                  <c:v>73</c:v>
                </c:pt>
                <c:pt idx="111">
                  <c:v>73.3</c:v>
                </c:pt>
                <c:pt idx="112">
                  <c:v>73.599999999999994</c:v>
                </c:pt>
                <c:pt idx="113">
                  <c:v>73.900000000000006</c:v>
                </c:pt>
                <c:pt idx="114">
                  <c:v>74.2</c:v>
                </c:pt>
                <c:pt idx="115">
                  <c:v>74.5</c:v>
                </c:pt>
                <c:pt idx="116">
                  <c:v>74.8</c:v>
                </c:pt>
                <c:pt idx="117">
                  <c:v>75.099999999999994</c:v>
                </c:pt>
                <c:pt idx="118">
                  <c:v>75.400000000000006</c:v>
                </c:pt>
                <c:pt idx="119">
                  <c:v>75.7</c:v>
                </c:pt>
                <c:pt idx="120">
                  <c:v>76</c:v>
                </c:pt>
                <c:pt idx="121">
                  <c:v>76.3</c:v>
                </c:pt>
                <c:pt idx="122">
                  <c:v>76.599999999999994</c:v>
                </c:pt>
                <c:pt idx="123">
                  <c:v>76.900000000000006</c:v>
                </c:pt>
                <c:pt idx="124">
                  <c:v>77.2</c:v>
                </c:pt>
                <c:pt idx="125">
                  <c:v>77.5</c:v>
                </c:pt>
                <c:pt idx="126">
                  <c:v>77.8</c:v>
                </c:pt>
                <c:pt idx="127">
                  <c:v>78.099999999999994</c:v>
                </c:pt>
                <c:pt idx="128">
                  <c:v>78.400000000000006</c:v>
                </c:pt>
                <c:pt idx="129">
                  <c:v>78.7</c:v>
                </c:pt>
                <c:pt idx="130">
                  <c:v>79</c:v>
                </c:pt>
                <c:pt idx="131">
                  <c:v>79.3</c:v>
                </c:pt>
                <c:pt idx="132">
                  <c:v>79.599999999999994</c:v>
                </c:pt>
                <c:pt idx="133">
                  <c:v>79.900000000000006</c:v>
                </c:pt>
                <c:pt idx="134">
                  <c:v>80.2</c:v>
                </c:pt>
                <c:pt idx="135">
                  <c:v>80.5</c:v>
                </c:pt>
                <c:pt idx="136">
                  <c:v>80.8</c:v>
                </c:pt>
                <c:pt idx="137">
                  <c:v>81.099999999999994</c:v>
                </c:pt>
                <c:pt idx="138">
                  <c:v>81.400000000000006</c:v>
                </c:pt>
                <c:pt idx="139">
                  <c:v>81.7</c:v>
                </c:pt>
                <c:pt idx="140">
                  <c:v>82</c:v>
                </c:pt>
                <c:pt idx="141">
                  <c:v>82.3</c:v>
                </c:pt>
                <c:pt idx="142">
                  <c:v>82.6</c:v>
                </c:pt>
                <c:pt idx="143">
                  <c:v>82.9</c:v>
                </c:pt>
                <c:pt idx="144">
                  <c:v>83.2</c:v>
                </c:pt>
                <c:pt idx="145">
                  <c:v>83.5</c:v>
                </c:pt>
                <c:pt idx="146">
                  <c:v>83.8</c:v>
                </c:pt>
                <c:pt idx="147">
                  <c:v>84.1</c:v>
                </c:pt>
                <c:pt idx="148">
                  <c:v>84.4</c:v>
                </c:pt>
                <c:pt idx="149">
                  <c:v>84.7</c:v>
                </c:pt>
                <c:pt idx="150">
                  <c:v>85</c:v>
                </c:pt>
                <c:pt idx="151">
                  <c:v>85.3</c:v>
                </c:pt>
                <c:pt idx="152">
                  <c:v>85.6</c:v>
                </c:pt>
                <c:pt idx="153">
                  <c:v>85.9</c:v>
                </c:pt>
                <c:pt idx="154">
                  <c:v>86.2</c:v>
                </c:pt>
                <c:pt idx="155">
                  <c:v>86.5</c:v>
                </c:pt>
                <c:pt idx="156">
                  <c:v>86.8</c:v>
                </c:pt>
                <c:pt idx="157">
                  <c:v>87.1</c:v>
                </c:pt>
                <c:pt idx="158">
                  <c:v>87.4</c:v>
                </c:pt>
                <c:pt idx="159">
                  <c:v>87.7</c:v>
                </c:pt>
                <c:pt idx="160">
                  <c:v>88</c:v>
                </c:pt>
                <c:pt idx="161">
                  <c:v>88.3</c:v>
                </c:pt>
                <c:pt idx="162">
                  <c:v>88.6</c:v>
                </c:pt>
                <c:pt idx="163">
                  <c:v>88.9</c:v>
                </c:pt>
                <c:pt idx="164">
                  <c:v>89.2</c:v>
                </c:pt>
                <c:pt idx="165">
                  <c:v>89.5</c:v>
                </c:pt>
                <c:pt idx="166">
                  <c:v>89.8</c:v>
                </c:pt>
                <c:pt idx="167">
                  <c:v>90.1</c:v>
                </c:pt>
                <c:pt idx="168">
                  <c:v>90.4</c:v>
                </c:pt>
                <c:pt idx="169">
                  <c:v>90.7</c:v>
                </c:pt>
                <c:pt idx="170">
                  <c:v>91</c:v>
                </c:pt>
                <c:pt idx="171">
                  <c:v>91.3</c:v>
                </c:pt>
                <c:pt idx="172">
                  <c:v>91.6</c:v>
                </c:pt>
                <c:pt idx="173">
                  <c:v>91.9</c:v>
                </c:pt>
                <c:pt idx="174">
                  <c:v>92.2</c:v>
                </c:pt>
                <c:pt idx="175">
                  <c:v>92.5</c:v>
                </c:pt>
                <c:pt idx="176">
                  <c:v>92.8</c:v>
                </c:pt>
                <c:pt idx="177">
                  <c:v>93.1</c:v>
                </c:pt>
                <c:pt idx="178">
                  <c:v>93.4</c:v>
                </c:pt>
                <c:pt idx="179">
                  <c:v>93.7</c:v>
                </c:pt>
                <c:pt idx="180">
                  <c:v>94</c:v>
                </c:pt>
                <c:pt idx="181">
                  <c:v>94.3</c:v>
                </c:pt>
                <c:pt idx="182">
                  <c:v>94.6</c:v>
                </c:pt>
                <c:pt idx="183">
                  <c:v>94.9</c:v>
                </c:pt>
                <c:pt idx="184">
                  <c:v>95.2</c:v>
                </c:pt>
                <c:pt idx="185">
                  <c:v>95.5</c:v>
                </c:pt>
                <c:pt idx="186">
                  <c:v>95.8</c:v>
                </c:pt>
                <c:pt idx="187">
                  <c:v>96.1</c:v>
                </c:pt>
                <c:pt idx="188">
                  <c:v>96.4</c:v>
                </c:pt>
                <c:pt idx="189">
                  <c:v>96.7</c:v>
                </c:pt>
                <c:pt idx="190">
                  <c:v>97</c:v>
                </c:pt>
                <c:pt idx="191">
                  <c:v>97.3</c:v>
                </c:pt>
                <c:pt idx="192">
                  <c:v>97.6</c:v>
                </c:pt>
                <c:pt idx="193">
                  <c:v>97.9</c:v>
                </c:pt>
                <c:pt idx="194">
                  <c:v>98.2</c:v>
                </c:pt>
                <c:pt idx="195">
                  <c:v>98.5</c:v>
                </c:pt>
                <c:pt idx="196">
                  <c:v>98.8</c:v>
                </c:pt>
                <c:pt idx="197">
                  <c:v>99.1</c:v>
                </c:pt>
                <c:pt idx="198">
                  <c:v>99.4</c:v>
                </c:pt>
                <c:pt idx="199">
                  <c:v>99.7</c:v>
                </c:pt>
                <c:pt idx="200">
                  <c:v>100</c:v>
                </c:pt>
                <c:pt idx="201">
                  <c:v>100.3</c:v>
                </c:pt>
                <c:pt idx="202">
                  <c:v>100.6</c:v>
                </c:pt>
                <c:pt idx="203">
                  <c:v>100.9</c:v>
                </c:pt>
                <c:pt idx="204">
                  <c:v>101.2</c:v>
                </c:pt>
                <c:pt idx="205">
                  <c:v>101.5</c:v>
                </c:pt>
                <c:pt idx="206">
                  <c:v>101.8</c:v>
                </c:pt>
                <c:pt idx="207">
                  <c:v>102.1</c:v>
                </c:pt>
                <c:pt idx="208">
                  <c:v>102.4</c:v>
                </c:pt>
                <c:pt idx="209">
                  <c:v>102.7</c:v>
                </c:pt>
                <c:pt idx="210">
                  <c:v>103</c:v>
                </c:pt>
                <c:pt idx="211">
                  <c:v>103.3</c:v>
                </c:pt>
                <c:pt idx="212">
                  <c:v>103.6</c:v>
                </c:pt>
                <c:pt idx="213">
                  <c:v>103.9</c:v>
                </c:pt>
                <c:pt idx="214">
                  <c:v>104.2</c:v>
                </c:pt>
                <c:pt idx="215">
                  <c:v>104.5</c:v>
                </c:pt>
                <c:pt idx="216">
                  <c:v>104.8</c:v>
                </c:pt>
                <c:pt idx="217">
                  <c:v>105.1</c:v>
                </c:pt>
                <c:pt idx="218">
                  <c:v>105.4</c:v>
                </c:pt>
                <c:pt idx="219">
                  <c:v>105.7</c:v>
                </c:pt>
                <c:pt idx="220">
                  <c:v>106</c:v>
                </c:pt>
                <c:pt idx="221">
                  <c:v>106.3</c:v>
                </c:pt>
                <c:pt idx="222">
                  <c:v>106.6</c:v>
                </c:pt>
                <c:pt idx="223">
                  <c:v>106.9</c:v>
                </c:pt>
                <c:pt idx="224">
                  <c:v>107.2</c:v>
                </c:pt>
                <c:pt idx="225">
                  <c:v>107.5</c:v>
                </c:pt>
                <c:pt idx="226">
                  <c:v>107.8</c:v>
                </c:pt>
                <c:pt idx="227">
                  <c:v>108.1</c:v>
                </c:pt>
                <c:pt idx="228">
                  <c:v>108.4</c:v>
                </c:pt>
                <c:pt idx="229">
                  <c:v>108.7</c:v>
                </c:pt>
                <c:pt idx="230">
                  <c:v>109</c:v>
                </c:pt>
                <c:pt idx="231">
                  <c:v>109.3</c:v>
                </c:pt>
                <c:pt idx="232">
                  <c:v>109.6</c:v>
                </c:pt>
                <c:pt idx="233">
                  <c:v>109.9</c:v>
                </c:pt>
                <c:pt idx="234">
                  <c:v>110.2</c:v>
                </c:pt>
                <c:pt idx="235">
                  <c:v>110.5</c:v>
                </c:pt>
                <c:pt idx="236">
                  <c:v>110.8</c:v>
                </c:pt>
                <c:pt idx="237">
                  <c:v>111.1</c:v>
                </c:pt>
                <c:pt idx="238">
                  <c:v>111.4</c:v>
                </c:pt>
                <c:pt idx="239">
                  <c:v>111.7</c:v>
                </c:pt>
                <c:pt idx="240">
                  <c:v>112</c:v>
                </c:pt>
                <c:pt idx="241">
                  <c:v>112.3</c:v>
                </c:pt>
                <c:pt idx="242">
                  <c:v>112.6</c:v>
                </c:pt>
                <c:pt idx="243">
                  <c:v>112.9</c:v>
                </c:pt>
                <c:pt idx="244">
                  <c:v>113.2</c:v>
                </c:pt>
                <c:pt idx="245">
                  <c:v>113.5</c:v>
                </c:pt>
                <c:pt idx="246">
                  <c:v>113.8</c:v>
                </c:pt>
                <c:pt idx="247">
                  <c:v>114.1</c:v>
                </c:pt>
                <c:pt idx="248">
                  <c:v>114.4</c:v>
                </c:pt>
                <c:pt idx="249">
                  <c:v>114.7</c:v>
                </c:pt>
                <c:pt idx="250">
                  <c:v>115</c:v>
                </c:pt>
                <c:pt idx="251">
                  <c:v>115.3</c:v>
                </c:pt>
                <c:pt idx="252">
                  <c:v>115.6</c:v>
                </c:pt>
                <c:pt idx="253">
                  <c:v>115.9</c:v>
                </c:pt>
                <c:pt idx="254">
                  <c:v>116.19999999999999</c:v>
                </c:pt>
                <c:pt idx="255">
                  <c:v>116.5</c:v>
                </c:pt>
                <c:pt idx="256">
                  <c:v>116.80000000000001</c:v>
                </c:pt>
                <c:pt idx="257">
                  <c:v>117.1</c:v>
                </c:pt>
                <c:pt idx="258">
                  <c:v>117.4</c:v>
                </c:pt>
                <c:pt idx="259">
                  <c:v>117.69999999999999</c:v>
                </c:pt>
                <c:pt idx="260">
                  <c:v>118</c:v>
                </c:pt>
                <c:pt idx="261">
                  <c:v>118.30000000000001</c:v>
                </c:pt>
                <c:pt idx="262">
                  <c:v>118.6</c:v>
                </c:pt>
                <c:pt idx="263">
                  <c:v>118.9</c:v>
                </c:pt>
                <c:pt idx="264">
                  <c:v>119.19999999999999</c:v>
                </c:pt>
                <c:pt idx="265">
                  <c:v>119.5</c:v>
                </c:pt>
                <c:pt idx="266">
                  <c:v>119.80000000000001</c:v>
                </c:pt>
                <c:pt idx="267">
                  <c:v>120.1</c:v>
                </c:pt>
                <c:pt idx="268">
                  <c:v>120.4</c:v>
                </c:pt>
                <c:pt idx="269">
                  <c:v>120.69999999999999</c:v>
                </c:pt>
                <c:pt idx="270">
                  <c:v>121</c:v>
                </c:pt>
                <c:pt idx="271">
                  <c:v>121.30000000000001</c:v>
                </c:pt>
                <c:pt idx="272">
                  <c:v>121.6</c:v>
                </c:pt>
                <c:pt idx="273">
                  <c:v>121.9</c:v>
                </c:pt>
                <c:pt idx="274">
                  <c:v>122.19999999999999</c:v>
                </c:pt>
                <c:pt idx="275">
                  <c:v>122.5</c:v>
                </c:pt>
                <c:pt idx="276">
                  <c:v>122.80000000000001</c:v>
                </c:pt>
                <c:pt idx="277">
                  <c:v>123.1</c:v>
                </c:pt>
                <c:pt idx="278">
                  <c:v>123.4</c:v>
                </c:pt>
                <c:pt idx="279">
                  <c:v>123.69999999999999</c:v>
                </c:pt>
                <c:pt idx="280">
                  <c:v>124</c:v>
                </c:pt>
                <c:pt idx="281">
                  <c:v>124.30000000000001</c:v>
                </c:pt>
                <c:pt idx="282">
                  <c:v>124.6</c:v>
                </c:pt>
                <c:pt idx="283">
                  <c:v>124.9</c:v>
                </c:pt>
                <c:pt idx="284">
                  <c:v>125.19999999999999</c:v>
                </c:pt>
                <c:pt idx="285">
                  <c:v>125.5</c:v>
                </c:pt>
                <c:pt idx="286">
                  <c:v>125.80000000000001</c:v>
                </c:pt>
                <c:pt idx="287">
                  <c:v>126.1</c:v>
                </c:pt>
                <c:pt idx="288">
                  <c:v>126.4</c:v>
                </c:pt>
                <c:pt idx="289">
                  <c:v>126.69999999999999</c:v>
                </c:pt>
                <c:pt idx="290">
                  <c:v>127</c:v>
                </c:pt>
                <c:pt idx="291">
                  <c:v>127.30000000000001</c:v>
                </c:pt>
                <c:pt idx="292">
                  <c:v>127.6</c:v>
                </c:pt>
                <c:pt idx="293">
                  <c:v>127.9</c:v>
                </c:pt>
                <c:pt idx="294">
                  <c:v>128.19999999999999</c:v>
                </c:pt>
                <c:pt idx="295">
                  <c:v>128.5</c:v>
                </c:pt>
                <c:pt idx="296">
                  <c:v>128.80000000000001</c:v>
                </c:pt>
                <c:pt idx="297">
                  <c:v>129.1</c:v>
                </c:pt>
                <c:pt idx="298">
                  <c:v>129.4</c:v>
                </c:pt>
                <c:pt idx="299">
                  <c:v>129.69999999999999</c:v>
                </c:pt>
                <c:pt idx="300">
                  <c:v>130</c:v>
                </c:pt>
                <c:pt idx="301">
                  <c:v>130.30000000000001</c:v>
                </c:pt>
                <c:pt idx="302">
                  <c:v>130.6</c:v>
                </c:pt>
                <c:pt idx="303">
                  <c:v>130.9</c:v>
                </c:pt>
                <c:pt idx="304">
                  <c:v>131.19999999999999</c:v>
                </c:pt>
                <c:pt idx="305">
                  <c:v>131.5</c:v>
                </c:pt>
                <c:pt idx="306">
                  <c:v>131.80000000000001</c:v>
                </c:pt>
                <c:pt idx="307">
                  <c:v>132.1</c:v>
                </c:pt>
                <c:pt idx="308">
                  <c:v>132.4</c:v>
                </c:pt>
                <c:pt idx="309">
                  <c:v>132.69999999999999</c:v>
                </c:pt>
                <c:pt idx="310">
                  <c:v>133</c:v>
                </c:pt>
                <c:pt idx="311">
                  <c:v>133.30000000000001</c:v>
                </c:pt>
                <c:pt idx="312">
                  <c:v>133.6</c:v>
                </c:pt>
                <c:pt idx="313">
                  <c:v>133.9</c:v>
                </c:pt>
                <c:pt idx="314">
                  <c:v>134.19999999999999</c:v>
                </c:pt>
                <c:pt idx="315">
                  <c:v>134.5</c:v>
                </c:pt>
                <c:pt idx="316">
                  <c:v>134.80000000000001</c:v>
                </c:pt>
                <c:pt idx="317">
                  <c:v>135.1</c:v>
                </c:pt>
                <c:pt idx="318">
                  <c:v>135.4</c:v>
                </c:pt>
                <c:pt idx="319">
                  <c:v>135.69999999999999</c:v>
                </c:pt>
                <c:pt idx="320">
                  <c:v>136</c:v>
                </c:pt>
              </c:numCache>
            </c:numRef>
          </c:yVal>
          <c:smooth val="1"/>
          <c:extLst>
            <c:ext xmlns:c16="http://schemas.microsoft.com/office/drawing/2014/chart" uri="{C3380CC4-5D6E-409C-BE32-E72D297353CC}">
              <c16:uniqueId val="{00000003-7891-4AD3-899B-01BB41E6549D}"/>
            </c:ext>
          </c:extLst>
        </c:ser>
        <c:ser>
          <c:idx val="4"/>
          <c:order val="4"/>
          <c:tx>
            <c:strRef>
              <c:f>Sheet2!$F$1</c:f>
              <c:strCache>
                <c:ptCount val="1"/>
                <c:pt idx="0">
                  <c:v>-2 SEE</c:v>
                </c:pt>
              </c:strCache>
            </c:strRef>
          </c:tx>
          <c:spPr>
            <a:ln w="9525">
              <a:solidFill>
                <a:schemeClr val="tx1">
                  <a:lumMod val="50000"/>
                  <a:lumOff val="50000"/>
                </a:schemeClr>
              </a:solidFill>
              <a:prstDash val="solid"/>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Sheet2!$F$2:$F$596</c:f>
              <c:numCache>
                <c:formatCode>General</c:formatCode>
                <c:ptCount val="595"/>
                <c:pt idx="0">
                  <c:v>28</c:v>
                </c:pt>
                <c:pt idx="1">
                  <c:v>28.300000000000004</c:v>
                </c:pt>
                <c:pt idx="2">
                  <c:v>28.6</c:v>
                </c:pt>
                <c:pt idx="3">
                  <c:v>28.9</c:v>
                </c:pt>
                <c:pt idx="4">
                  <c:v>29.200000000000003</c:v>
                </c:pt>
                <c:pt idx="5">
                  <c:v>29.5</c:v>
                </c:pt>
                <c:pt idx="6">
                  <c:v>29.800000000000004</c:v>
                </c:pt>
                <c:pt idx="7">
                  <c:v>30.1</c:v>
                </c:pt>
                <c:pt idx="8">
                  <c:v>30.4</c:v>
                </c:pt>
                <c:pt idx="9">
                  <c:v>30.700000000000003</c:v>
                </c:pt>
                <c:pt idx="10">
                  <c:v>31</c:v>
                </c:pt>
                <c:pt idx="11">
                  <c:v>31.300000000000004</c:v>
                </c:pt>
                <c:pt idx="12">
                  <c:v>31.6</c:v>
                </c:pt>
                <c:pt idx="13">
                  <c:v>31.9</c:v>
                </c:pt>
                <c:pt idx="14">
                  <c:v>32.200000000000003</c:v>
                </c:pt>
                <c:pt idx="15">
                  <c:v>32.5</c:v>
                </c:pt>
                <c:pt idx="16">
                  <c:v>32.800000000000004</c:v>
                </c:pt>
                <c:pt idx="17">
                  <c:v>33.1</c:v>
                </c:pt>
                <c:pt idx="18">
                  <c:v>33.4</c:v>
                </c:pt>
                <c:pt idx="19">
                  <c:v>33.700000000000003</c:v>
                </c:pt>
                <c:pt idx="20">
                  <c:v>34</c:v>
                </c:pt>
                <c:pt idx="21">
                  <c:v>34.300000000000004</c:v>
                </c:pt>
                <c:pt idx="22">
                  <c:v>34.6</c:v>
                </c:pt>
                <c:pt idx="23">
                  <c:v>34.9</c:v>
                </c:pt>
                <c:pt idx="24">
                  <c:v>35.200000000000003</c:v>
                </c:pt>
                <c:pt idx="25">
                  <c:v>35.5</c:v>
                </c:pt>
                <c:pt idx="26">
                  <c:v>35.800000000000004</c:v>
                </c:pt>
                <c:pt idx="27">
                  <c:v>36.1</c:v>
                </c:pt>
                <c:pt idx="28">
                  <c:v>36.4</c:v>
                </c:pt>
                <c:pt idx="29">
                  <c:v>36.700000000000003</c:v>
                </c:pt>
                <c:pt idx="30">
                  <c:v>37</c:v>
                </c:pt>
                <c:pt idx="31">
                  <c:v>37.300000000000004</c:v>
                </c:pt>
                <c:pt idx="32">
                  <c:v>37.6</c:v>
                </c:pt>
                <c:pt idx="33">
                  <c:v>37.9</c:v>
                </c:pt>
                <c:pt idx="34">
                  <c:v>38.200000000000003</c:v>
                </c:pt>
                <c:pt idx="35">
                  <c:v>38.5</c:v>
                </c:pt>
                <c:pt idx="36">
                  <c:v>38.800000000000004</c:v>
                </c:pt>
                <c:pt idx="37">
                  <c:v>39.1</c:v>
                </c:pt>
                <c:pt idx="38">
                  <c:v>39.4</c:v>
                </c:pt>
                <c:pt idx="39">
                  <c:v>39.700000000000003</c:v>
                </c:pt>
                <c:pt idx="40">
                  <c:v>40</c:v>
                </c:pt>
                <c:pt idx="41">
                  <c:v>40.300000000000011</c:v>
                </c:pt>
                <c:pt idx="42">
                  <c:v>40.599999999999994</c:v>
                </c:pt>
                <c:pt idx="43">
                  <c:v>40.900000000000006</c:v>
                </c:pt>
                <c:pt idx="44">
                  <c:v>41.2</c:v>
                </c:pt>
                <c:pt idx="45">
                  <c:v>41.5</c:v>
                </c:pt>
                <c:pt idx="46">
                  <c:v>41.800000000000011</c:v>
                </c:pt>
                <c:pt idx="47">
                  <c:v>42.099999999999994</c:v>
                </c:pt>
                <c:pt idx="48">
                  <c:v>42.400000000000006</c:v>
                </c:pt>
                <c:pt idx="49">
                  <c:v>42.7</c:v>
                </c:pt>
                <c:pt idx="50">
                  <c:v>43</c:v>
                </c:pt>
                <c:pt idx="51">
                  <c:v>43.300000000000011</c:v>
                </c:pt>
                <c:pt idx="52">
                  <c:v>43.599999999999994</c:v>
                </c:pt>
                <c:pt idx="53">
                  <c:v>43.900000000000006</c:v>
                </c:pt>
                <c:pt idx="54">
                  <c:v>44.2</c:v>
                </c:pt>
                <c:pt idx="55">
                  <c:v>44.5</c:v>
                </c:pt>
                <c:pt idx="56">
                  <c:v>44.8</c:v>
                </c:pt>
                <c:pt idx="57">
                  <c:v>45.099999999999994</c:v>
                </c:pt>
                <c:pt idx="58">
                  <c:v>45.400000000000006</c:v>
                </c:pt>
                <c:pt idx="59">
                  <c:v>45.7</c:v>
                </c:pt>
                <c:pt idx="60">
                  <c:v>46</c:v>
                </c:pt>
                <c:pt idx="61">
                  <c:v>46.3</c:v>
                </c:pt>
                <c:pt idx="62">
                  <c:v>46.599999999999994</c:v>
                </c:pt>
                <c:pt idx="63">
                  <c:v>46.900000000000006</c:v>
                </c:pt>
                <c:pt idx="64">
                  <c:v>47.2</c:v>
                </c:pt>
                <c:pt idx="65">
                  <c:v>47.5</c:v>
                </c:pt>
                <c:pt idx="66">
                  <c:v>47.8</c:v>
                </c:pt>
                <c:pt idx="67">
                  <c:v>48.099999999999994</c:v>
                </c:pt>
                <c:pt idx="68">
                  <c:v>48.400000000000006</c:v>
                </c:pt>
                <c:pt idx="69">
                  <c:v>48.7</c:v>
                </c:pt>
                <c:pt idx="70">
                  <c:v>49</c:v>
                </c:pt>
                <c:pt idx="71">
                  <c:v>49.3</c:v>
                </c:pt>
                <c:pt idx="72">
                  <c:v>49.599999999999994</c:v>
                </c:pt>
                <c:pt idx="73">
                  <c:v>49.900000000000006</c:v>
                </c:pt>
                <c:pt idx="74">
                  <c:v>50.2</c:v>
                </c:pt>
                <c:pt idx="75">
                  <c:v>50.5</c:v>
                </c:pt>
                <c:pt idx="76">
                  <c:v>50.8</c:v>
                </c:pt>
                <c:pt idx="77">
                  <c:v>51.099999999999994</c:v>
                </c:pt>
                <c:pt idx="78">
                  <c:v>51.400000000000006</c:v>
                </c:pt>
                <c:pt idx="79">
                  <c:v>51.7</c:v>
                </c:pt>
                <c:pt idx="80">
                  <c:v>52</c:v>
                </c:pt>
                <c:pt idx="81">
                  <c:v>52.3</c:v>
                </c:pt>
                <c:pt idx="82">
                  <c:v>52.599999999999994</c:v>
                </c:pt>
                <c:pt idx="83">
                  <c:v>52.900000000000006</c:v>
                </c:pt>
                <c:pt idx="84">
                  <c:v>53.2</c:v>
                </c:pt>
                <c:pt idx="85">
                  <c:v>53.5</c:v>
                </c:pt>
                <c:pt idx="86">
                  <c:v>53.8</c:v>
                </c:pt>
                <c:pt idx="87">
                  <c:v>54.099999999999994</c:v>
                </c:pt>
                <c:pt idx="88">
                  <c:v>54.400000000000006</c:v>
                </c:pt>
                <c:pt idx="89">
                  <c:v>54.7</c:v>
                </c:pt>
                <c:pt idx="90">
                  <c:v>55</c:v>
                </c:pt>
                <c:pt idx="91">
                  <c:v>55.3</c:v>
                </c:pt>
                <c:pt idx="92">
                  <c:v>55.599999999999994</c:v>
                </c:pt>
                <c:pt idx="93">
                  <c:v>55.900000000000006</c:v>
                </c:pt>
                <c:pt idx="94">
                  <c:v>56.2</c:v>
                </c:pt>
                <c:pt idx="95">
                  <c:v>56.5</c:v>
                </c:pt>
                <c:pt idx="96">
                  <c:v>56.8</c:v>
                </c:pt>
                <c:pt idx="97">
                  <c:v>57.099999999999994</c:v>
                </c:pt>
                <c:pt idx="98">
                  <c:v>57.400000000000006</c:v>
                </c:pt>
                <c:pt idx="99">
                  <c:v>57.7</c:v>
                </c:pt>
                <c:pt idx="100">
                  <c:v>58</c:v>
                </c:pt>
                <c:pt idx="101">
                  <c:v>58.3</c:v>
                </c:pt>
                <c:pt idx="102">
                  <c:v>58.599999999999994</c:v>
                </c:pt>
                <c:pt idx="103">
                  <c:v>58.900000000000006</c:v>
                </c:pt>
                <c:pt idx="104">
                  <c:v>59.2</c:v>
                </c:pt>
                <c:pt idx="105">
                  <c:v>59.5</c:v>
                </c:pt>
                <c:pt idx="106">
                  <c:v>59.8</c:v>
                </c:pt>
                <c:pt idx="107">
                  <c:v>60.099999999999994</c:v>
                </c:pt>
                <c:pt idx="108">
                  <c:v>60.400000000000006</c:v>
                </c:pt>
                <c:pt idx="109">
                  <c:v>60.7</c:v>
                </c:pt>
                <c:pt idx="110">
                  <c:v>61</c:v>
                </c:pt>
                <c:pt idx="111">
                  <c:v>61.3</c:v>
                </c:pt>
                <c:pt idx="112">
                  <c:v>61.599999999999994</c:v>
                </c:pt>
                <c:pt idx="113">
                  <c:v>61.900000000000006</c:v>
                </c:pt>
                <c:pt idx="114">
                  <c:v>62.2</c:v>
                </c:pt>
                <c:pt idx="115">
                  <c:v>62.5</c:v>
                </c:pt>
                <c:pt idx="116">
                  <c:v>62.8</c:v>
                </c:pt>
                <c:pt idx="117">
                  <c:v>63.099999999999994</c:v>
                </c:pt>
                <c:pt idx="118">
                  <c:v>63.400000000000006</c:v>
                </c:pt>
                <c:pt idx="119">
                  <c:v>63.7</c:v>
                </c:pt>
                <c:pt idx="120">
                  <c:v>64</c:v>
                </c:pt>
                <c:pt idx="121">
                  <c:v>64.3</c:v>
                </c:pt>
                <c:pt idx="122">
                  <c:v>64.599999999999994</c:v>
                </c:pt>
                <c:pt idx="123">
                  <c:v>64.900000000000006</c:v>
                </c:pt>
                <c:pt idx="124">
                  <c:v>65.2</c:v>
                </c:pt>
                <c:pt idx="125">
                  <c:v>65.5</c:v>
                </c:pt>
                <c:pt idx="126">
                  <c:v>65.8</c:v>
                </c:pt>
                <c:pt idx="127">
                  <c:v>66.099999999999994</c:v>
                </c:pt>
                <c:pt idx="128">
                  <c:v>66.400000000000006</c:v>
                </c:pt>
                <c:pt idx="129">
                  <c:v>66.7</c:v>
                </c:pt>
                <c:pt idx="130">
                  <c:v>67</c:v>
                </c:pt>
                <c:pt idx="131">
                  <c:v>67.3</c:v>
                </c:pt>
                <c:pt idx="132">
                  <c:v>67.599999999999994</c:v>
                </c:pt>
                <c:pt idx="133">
                  <c:v>67.900000000000006</c:v>
                </c:pt>
                <c:pt idx="134">
                  <c:v>68.2</c:v>
                </c:pt>
                <c:pt idx="135">
                  <c:v>68.5</c:v>
                </c:pt>
                <c:pt idx="136">
                  <c:v>68.8</c:v>
                </c:pt>
                <c:pt idx="137">
                  <c:v>69.099999999999994</c:v>
                </c:pt>
                <c:pt idx="138">
                  <c:v>69.400000000000006</c:v>
                </c:pt>
                <c:pt idx="139">
                  <c:v>69.7</c:v>
                </c:pt>
                <c:pt idx="140">
                  <c:v>70</c:v>
                </c:pt>
                <c:pt idx="141">
                  <c:v>70.3</c:v>
                </c:pt>
                <c:pt idx="142">
                  <c:v>70.599999999999994</c:v>
                </c:pt>
                <c:pt idx="143">
                  <c:v>70.900000000000006</c:v>
                </c:pt>
                <c:pt idx="144">
                  <c:v>71.2</c:v>
                </c:pt>
                <c:pt idx="145">
                  <c:v>71.5</c:v>
                </c:pt>
                <c:pt idx="146">
                  <c:v>71.8</c:v>
                </c:pt>
                <c:pt idx="147">
                  <c:v>72.099999999999994</c:v>
                </c:pt>
                <c:pt idx="148">
                  <c:v>72.400000000000006</c:v>
                </c:pt>
                <c:pt idx="149">
                  <c:v>72.7</c:v>
                </c:pt>
                <c:pt idx="150">
                  <c:v>73</c:v>
                </c:pt>
                <c:pt idx="151">
                  <c:v>73.3</c:v>
                </c:pt>
                <c:pt idx="152">
                  <c:v>73.599999999999994</c:v>
                </c:pt>
                <c:pt idx="153">
                  <c:v>73.900000000000006</c:v>
                </c:pt>
                <c:pt idx="154">
                  <c:v>74.2</c:v>
                </c:pt>
                <c:pt idx="155">
                  <c:v>74.5</c:v>
                </c:pt>
                <c:pt idx="156">
                  <c:v>74.8</c:v>
                </c:pt>
                <c:pt idx="157">
                  <c:v>75.099999999999994</c:v>
                </c:pt>
                <c:pt idx="158">
                  <c:v>75.400000000000006</c:v>
                </c:pt>
                <c:pt idx="159">
                  <c:v>75.7</c:v>
                </c:pt>
                <c:pt idx="160">
                  <c:v>76</c:v>
                </c:pt>
                <c:pt idx="161">
                  <c:v>76.3</c:v>
                </c:pt>
                <c:pt idx="162">
                  <c:v>76.599999999999994</c:v>
                </c:pt>
                <c:pt idx="163">
                  <c:v>76.900000000000006</c:v>
                </c:pt>
                <c:pt idx="164">
                  <c:v>77.2</c:v>
                </c:pt>
                <c:pt idx="165">
                  <c:v>77.5</c:v>
                </c:pt>
                <c:pt idx="166">
                  <c:v>77.8</c:v>
                </c:pt>
                <c:pt idx="167">
                  <c:v>78.099999999999994</c:v>
                </c:pt>
                <c:pt idx="168">
                  <c:v>78.400000000000006</c:v>
                </c:pt>
                <c:pt idx="169">
                  <c:v>78.7</c:v>
                </c:pt>
                <c:pt idx="170">
                  <c:v>79</c:v>
                </c:pt>
                <c:pt idx="171">
                  <c:v>79.3</c:v>
                </c:pt>
                <c:pt idx="172">
                  <c:v>79.599999999999994</c:v>
                </c:pt>
                <c:pt idx="173">
                  <c:v>79.900000000000006</c:v>
                </c:pt>
                <c:pt idx="174">
                  <c:v>80.2</c:v>
                </c:pt>
                <c:pt idx="175">
                  <c:v>80.5</c:v>
                </c:pt>
                <c:pt idx="176">
                  <c:v>80.8</c:v>
                </c:pt>
                <c:pt idx="177">
                  <c:v>81.099999999999994</c:v>
                </c:pt>
                <c:pt idx="178">
                  <c:v>81.400000000000006</c:v>
                </c:pt>
                <c:pt idx="179">
                  <c:v>81.7</c:v>
                </c:pt>
                <c:pt idx="180">
                  <c:v>82</c:v>
                </c:pt>
                <c:pt idx="181">
                  <c:v>82.3</c:v>
                </c:pt>
                <c:pt idx="182">
                  <c:v>82.6</c:v>
                </c:pt>
                <c:pt idx="183">
                  <c:v>82.9</c:v>
                </c:pt>
                <c:pt idx="184">
                  <c:v>83.2</c:v>
                </c:pt>
                <c:pt idx="185">
                  <c:v>83.5</c:v>
                </c:pt>
                <c:pt idx="186">
                  <c:v>83.8</c:v>
                </c:pt>
                <c:pt idx="187">
                  <c:v>84.1</c:v>
                </c:pt>
                <c:pt idx="188">
                  <c:v>84.4</c:v>
                </c:pt>
                <c:pt idx="189">
                  <c:v>84.7</c:v>
                </c:pt>
                <c:pt idx="190">
                  <c:v>85</c:v>
                </c:pt>
                <c:pt idx="191">
                  <c:v>85.3</c:v>
                </c:pt>
                <c:pt idx="192">
                  <c:v>85.6</c:v>
                </c:pt>
                <c:pt idx="193">
                  <c:v>85.9</c:v>
                </c:pt>
                <c:pt idx="194">
                  <c:v>86.2</c:v>
                </c:pt>
                <c:pt idx="195">
                  <c:v>86.5</c:v>
                </c:pt>
                <c:pt idx="196">
                  <c:v>86.8</c:v>
                </c:pt>
                <c:pt idx="197">
                  <c:v>87.1</c:v>
                </c:pt>
                <c:pt idx="198">
                  <c:v>87.4</c:v>
                </c:pt>
                <c:pt idx="199">
                  <c:v>87.7</c:v>
                </c:pt>
                <c:pt idx="200">
                  <c:v>88</c:v>
                </c:pt>
                <c:pt idx="201">
                  <c:v>88.3</c:v>
                </c:pt>
                <c:pt idx="202">
                  <c:v>88.6</c:v>
                </c:pt>
                <c:pt idx="203">
                  <c:v>88.9</c:v>
                </c:pt>
                <c:pt idx="204">
                  <c:v>89.2</c:v>
                </c:pt>
                <c:pt idx="205">
                  <c:v>89.5</c:v>
                </c:pt>
                <c:pt idx="206">
                  <c:v>89.8</c:v>
                </c:pt>
                <c:pt idx="207">
                  <c:v>90.1</c:v>
                </c:pt>
                <c:pt idx="208">
                  <c:v>90.4</c:v>
                </c:pt>
                <c:pt idx="209">
                  <c:v>90.7</c:v>
                </c:pt>
                <c:pt idx="210">
                  <c:v>91</c:v>
                </c:pt>
                <c:pt idx="211">
                  <c:v>91.3</c:v>
                </c:pt>
                <c:pt idx="212">
                  <c:v>91.6</c:v>
                </c:pt>
                <c:pt idx="213">
                  <c:v>91.9</c:v>
                </c:pt>
                <c:pt idx="214">
                  <c:v>92.2</c:v>
                </c:pt>
                <c:pt idx="215">
                  <c:v>92.5</c:v>
                </c:pt>
                <c:pt idx="216">
                  <c:v>92.8</c:v>
                </c:pt>
                <c:pt idx="217">
                  <c:v>93.1</c:v>
                </c:pt>
                <c:pt idx="218">
                  <c:v>93.4</c:v>
                </c:pt>
                <c:pt idx="219">
                  <c:v>93.7</c:v>
                </c:pt>
                <c:pt idx="220">
                  <c:v>94</c:v>
                </c:pt>
                <c:pt idx="221">
                  <c:v>94.3</c:v>
                </c:pt>
                <c:pt idx="222">
                  <c:v>94.6</c:v>
                </c:pt>
                <c:pt idx="223">
                  <c:v>94.9</c:v>
                </c:pt>
                <c:pt idx="224">
                  <c:v>95.2</c:v>
                </c:pt>
                <c:pt idx="225">
                  <c:v>95.5</c:v>
                </c:pt>
                <c:pt idx="226">
                  <c:v>95.8</c:v>
                </c:pt>
                <c:pt idx="227">
                  <c:v>96.1</c:v>
                </c:pt>
                <c:pt idx="228">
                  <c:v>96.4</c:v>
                </c:pt>
                <c:pt idx="229">
                  <c:v>96.7</c:v>
                </c:pt>
                <c:pt idx="230">
                  <c:v>97</c:v>
                </c:pt>
                <c:pt idx="231">
                  <c:v>97.3</c:v>
                </c:pt>
                <c:pt idx="232">
                  <c:v>97.6</c:v>
                </c:pt>
                <c:pt idx="233">
                  <c:v>97.9</c:v>
                </c:pt>
                <c:pt idx="234">
                  <c:v>98.2</c:v>
                </c:pt>
                <c:pt idx="235">
                  <c:v>98.5</c:v>
                </c:pt>
                <c:pt idx="236">
                  <c:v>98.8</c:v>
                </c:pt>
                <c:pt idx="237">
                  <c:v>99.1</c:v>
                </c:pt>
                <c:pt idx="238">
                  <c:v>99.4</c:v>
                </c:pt>
                <c:pt idx="239">
                  <c:v>99.7</c:v>
                </c:pt>
                <c:pt idx="240">
                  <c:v>100</c:v>
                </c:pt>
                <c:pt idx="241">
                  <c:v>100.3</c:v>
                </c:pt>
                <c:pt idx="242">
                  <c:v>100.6</c:v>
                </c:pt>
                <c:pt idx="243">
                  <c:v>100.9</c:v>
                </c:pt>
                <c:pt idx="244">
                  <c:v>101.2</c:v>
                </c:pt>
                <c:pt idx="245">
                  <c:v>101.5</c:v>
                </c:pt>
                <c:pt idx="246">
                  <c:v>101.8</c:v>
                </c:pt>
                <c:pt idx="247">
                  <c:v>102.1</c:v>
                </c:pt>
                <c:pt idx="248">
                  <c:v>102.4</c:v>
                </c:pt>
                <c:pt idx="249">
                  <c:v>102.7</c:v>
                </c:pt>
                <c:pt idx="250">
                  <c:v>103</c:v>
                </c:pt>
                <c:pt idx="251">
                  <c:v>103.3</c:v>
                </c:pt>
                <c:pt idx="252">
                  <c:v>103.6</c:v>
                </c:pt>
                <c:pt idx="253">
                  <c:v>103.9</c:v>
                </c:pt>
                <c:pt idx="254">
                  <c:v>104.19999999999999</c:v>
                </c:pt>
                <c:pt idx="255">
                  <c:v>104.5</c:v>
                </c:pt>
                <c:pt idx="256">
                  <c:v>104.80000000000001</c:v>
                </c:pt>
                <c:pt idx="257">
                  <c:v>105.1</c:v>
                </c:pt>
                <c:pt idx="258">
                  <c:v>105.4</c:v>
                </c:pt>
                <c:pt idx="259">
                  <c:v>105.69999999999999</c:v>
                </c:pt>
                <c:pt idx="260">
                  <c:v>106</c:v>
                </c:pt>
                <c:pt idx="261">
                  <c:v>106.30000000000001</c:v>
                </c:pt>
                <c:pt idx="262">
                  <c:v>106.6</c:v>
                </c:pt>
                <c:pt idx="263">
                  <c:v>106.9</c:v>
                </c:pt>
                <c:pt idx="264">
                  <c:v>107.19999999999999</c:v>
                </c:pt>
                <c:pt idx="265">
                  <c:v>107.5</c:v>
                </c:pt>
                <c:pt idx="266">
                  <c:v>107.80000000000001</c:v>
                </c:pt>
                <c:pt idx="267">
                  <c:v>108.1</c:v>
                </c:pt>
                <c:pt idx="268">
                  <c:v>108.4</c:v>
                </c:pt>
                <c:pt idx="269">
                  <c:v>108.69999999999999</c:v>
                </c:pt>
                <c:pt idx="270">
                  <c:v>109</c:v>
                </c:pt>
                <c:pt idx="271">
                  <c:v>109.30000000000001</c:v>
                </c:pt>
                <c:pt idx="272">
                  <c:v>109.6</c:v>
                </c:pt>
                <c:pt idx="273">
                  <c:v>109.9</c:v>
                </c:pt>
                <c:pt idx="274">
                  <c:v>110.19999999999999</c:v>
                </c:pt>
                <c:pt idx="275">
                  <c:v>110.5</c:v>
                </c:pt>
                <c:pt idx="276">
                  <c:v>110.80000000000001</c:v>
                </c:pt>
                <c:pt idx="277">
                  <c:v>111.1</c:v>
                </c:pt>
                <c:pt idx="278">
                  <c:v>111.4</c:v>
                </c:pt>
                <c:pt idx="279">
                  <c:v>111.69999999999999</c:v>
                </c:pt>
                <c:pt idx="280">
                  <c:v>112</c:v>
                </c:pt>
                <c:pt idx="281">
                  <c:v>112.30000000000001</c:v>
                </c:pt>
                <c:pt idx="282">
                  <c:v>112.6</c:v>
                </c:pt>
                <c:pt idx="283">
                  <c:v>112.9</c:v>
                </c:pt>
                <c:pt idx="284">
                  <c:v>113.19999999999999</c:v>
                </c:pt>
                <c:pt idx="285">
                  <c:v>113.5</c:v>
                </c:pt>
                <c:pt idx="286">
                  <c:v>113.80000000000001</c:v>
                </c:pt>
                <c:pt idx="287">
                  <c:v>114.1</c:v>
                </c:pt>
                <c:pt idx="288">
                  <c:v>114.4</c:v>
                </c:pt>
                <c:pt idx="289">
                  <c:v>114.69999999999999</c:v>
                </c:pt>
                <c:pt idx="290">
                  <c:v>115</c:v>
                </c:pt>
                <c:pt idx="291">
                  <c:v>115.30000000000001</c:v>
                </c:pt>
                <c:pt idx="292">
                  <c:v>115.6</c:v>
                </c:pt>
                <c:pt idx="293">
                  <c:v>115.9</c:v>
                </c:pt>
                <c:pt idx="294">
                  <c:v>116.19999999999999</c:v>
                </c:pt>
                <c:pt idx="295">
                  <c:v>116.5</c:v>
                </c:pt>
                <c:pt idx="296">
                  <c:v>116.80000000000001</c:v>
                </c:pt>
                <c:pt idx="297">
                  <c:v>117.1</c:v>
                </c:pt>
                <c:pt idx="298">
                  <c:v>117.4</c:v>
                </c:pt>
                <c:pt idx="299">
                  <c:v>117.69999999999999</c:v>
                </c:pt>
                <c:pt idx="300">
                  <c:v>118</c:v>
                </c:pt>
                <c:pt idx="301">
                  <c:v>118.30000000000001</c:v>
                </c:pt>
                <c:pt idx="302">
                  <c:v>118.6</c:v>
                </c:pt>
                <c:pt idx="303">
                  <c:v>118.9</c:v>
                </c:pt>
                <c:pt idx="304">
                  <c:v>119.19999999999999</c:v>
                </c:pt>
                <c:pt idx="305">
                  <c:v>119.5</c:v>
                </c:pt>
                <c:pt idx="306">
                  <c:v>119.80000000000001</c:v>
                </c:pt>
                <c:pt idx="307">
                  <c:v>120.1</c:v>
                </c:pt>
                <c:pt idx="308">
                  <c:v>120.4</c:v>
                </c:pt>
                <c:pt idx="309">
                  <c:v>120.69999999999999</c:v>
                </c:pt>
                <c:pt idx="310">
                  <c:v>121</c:v>
                </c:pt>
                <c:pt idx="311">
                  <c:v>121.30000000000001</c:v>
                </c:pt>
                <c:pt idx="312">
                  <c:v>121.6</c:v>
                </c:pt>
                <c:pt idx="313">
                  <c:v>121.9</c:v>
                </c:pt>
                <c:pt idx="314">
                  <c:v>122.19999999999999</c:v>
                </c:pt>
                <c:pt idx="315">
                  <c:v>122.5</c:v>
                </c:pt>
                <c:pt idx="316">
                  <c:v>122.80000000000001</c:v>
                </c:pt>
                <c:pt idx="317">
                  <c:v>123.1</c:v>
                </c:pt>
                <c:pt idx="318">
                  <c:v>123.4</c:v>
                </c:pt>
                <c:pt idx="319">
                  <c:v>123.69999999999999</c:v>
                </c:pt>
                <c:pt idx="320">
                  <c:v>124</c:v>
                </c:pt>
              </c:numCache>
            </c:numRef>
          </c:yVal>
          <c:smooth val="1"/>
          <c:extLst>
            <c:ext xmlns:c16="http://schemas.microsoft.com/office/drawing/2014/chart" uri="{C3380CC4-5D6E-409C-BE32-E72D297353CC}">
              <c16:uniqueId val="{00000004-7891-4AD3-899B-01BB41E6549D}"/>
            </c:ext>
          </c:extLst>
        </c:ser>
        <c:ser>
          <c:idx val="5"/>
          <c:order val="5"/>
          <c:tx>
            <c:strRef>
              <c:f>Sheet2!$G$1</c:f>
              <c:strCache>
                <c:ptCount val="1"/>
              </c:strCache>
            </c:strRef>
          </c:tx>
          <c:spPr>
            <a:ln>
              <a:gradFill>
                <a:gsLst>
                  <a:gs pos="0">
                    <a:schemeClr val="accent1">
                      <a:lumMod val="75000"/>
                    </a:schemeClr>
                  </a:gs>
                  <a:gs pos="50000">
                    <a:schemeClr val="accent1"/>
                  </a:gs>
                  <a:gs pos="100000">
                    <a:schemeClr val="accent1">
                      <a:tint val="23500"/>
                      <a:satMod val="160000"/>
                    </a:schemeClr>
                  </a:gs>
                </a:gsLst>
                <a:lin ang="5400000" scaled="0"/>
              </a:gradFill>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Sheet2!$G$2:$G$596</c:f>
              <c:numCache>
                <c:formatCode>General</c:formatCode>
                <c:ptCount val="595"/>
                <c:pt idx="321">
                  <c:v>20</c:v>
                </c:pt>
                <c:pt idx="322" formatCode="0">
                  <c:v>91</c:v>
                </c:pt>
              </c:numCache>
            </c:numRef>
          </c:yVal>
          <c:smooth val="1"/>
          <c:extLst>
            <c:ext xmlns:c16="http://schemas.microsoft.com/office/drawing/2014/chart" uri="{C3380CC4-5D6E-409C-BE32-E72D297353CC}">
              <c16:uniqueId val="{00000005-7891-4AD3-899B-01BB41E6549D}"/>
            </c:ext>
          </c:extLst>
        </c:ser>
        <c:ser>
          <c:idx val="6"/>
          <c:order val="6"/>
          <c:tx>
            <c:strRef>
              <c:f>Sheet2!$H$1</c:f>
              <c:strCache>
                <c:ptCount val="1"/>
              </c:strCache>
            </c:strRef>
          </c:tx>
          <c:spPr>
            <a:ln>
              <a:gradFill>
                <a:gsLst>
                  <a:gs pos="0">
                    <a:schemeClr val="accent2">
                      <a:lumMod val="20000"/>
                      <a:lumOff val="80000"/>
                    </a:schemeClr>
                  </a:gs>
                  <a:gs pos="34000">
                    <a:schemeClr val="accent2">
                      <a:lumMod val="60000"/>
                      <a:lumOff val="40000"/>
                    </a:schemeClr>
                  </a:gs>
                  <a:gs pos="55000">
                    <a:schemeClr val="accent2"/>
                  </a:gs>
                </a:gsLst>
                <a:lin ang="5400000" scaled="0"/>
              </a:gradFill>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Sheet2!$H$2:$H$596</c:f>
              <c:numCache>
                <c:formatCode>General</c:formatCode>
                <c:ptCount val="595"/>
                <c:pt idx="323">
                  <c:v>91</c:v>
                </c:pt>
                <c:pt idx="324">
                  <c:v>180</c:v>
                </c:pt>
              </c:numCache>
            </c:numRef>
          </c:yVal>
          <c:smooth val="1"/>
          <c:extLst>
            <c:ext xmlns:c16="http://schemas.microsoft.com/office/drawing/2014/chart" uri="{C3380CC4-5D6E-409C-BE32-E72D297353CC}">
              <c16:uniqueId val="{00000006-7891-4AD3-899B-01BB41E6549D}"/>
            </c:ext>
          </c:extLst>
        </c:ser>
        <c:ser>
          <c:idx val="7"/>
          <c:order val="7"/>
          <c:tx>
            <c:strRef>
              <c:f>Sheet2!$I$1</c:f>
              <c:strCache>
                <c:ptCount val="1"/>
              </c:strCache>
            </c:strRef>
          </c:tx>
          <c:spPr>
            <a:ln>
              <a:gradFill>
                <a:gsLst>
                  <a:gs pos="0">
                    <a:schemeClr val="accent1">
                      <a:lumMod val="75000"/>
                    </a:schemeClr>
                  </a:gs>
                  <a:gs pos="50000">
                    <a:schemeClr val="tx2"/>
                  </a:gs>
                  <a:gs pos="100000">
                    <a:schemeClr val="accent1">
                      <a:lumMod val="20000"/>
                      <a:lumOff val="80000"/>
                    </a:schemeClr>
                  </a:gs>
                </a:gsLst>
                <a:lin ang="5400000" scaled="0"/>
              </a:gradFill>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Sheet2!$I$2:$I$596</c:f>
              <c:numCache>
                <c:formatCode>General</c:formatCode>
                <c:ptCount val="59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20</c:v>
                </c:pt>
                <c:pt idx="326">
                  <c:v>21</c:v>
                </c:pt>
                <c:pt idx="327">
                  <c:v>22</c:v>
                </c:pt>
                <c:pt idx="328">
                  <c:v>23</c:v>
                </c:pt>
                <c:pt idx="329">
                  <c:v>24</c:v>
                </c:pt>
                <c:pt idx="330">
                  <c:v>25</c:v>
                </c:pt>
                <c:pt idx="331">
                  <c:v>26</c:v>
                </c:pt>
                <c:pt idx="332">
                  <c:v>27</c:v>
                </c:pt>
                <c:pt idx="333">
                  <c:v>28</c:v>
                </c:pt>
                <c:pt idx="334">
                  <c:v>29</c:v>
                </c:pt>
                <c:pt idx="335">
                  <c:v>30</c:v>
                </c:pt>
                <c:pt idx="336">
                  <c:v>31</c:v>
                </c:pt>
                <c:pt idx="337">
                  <c:v>32</c:v>
                </c:pt>
                <c:pt idx="338">
                  <c:v>33</c:v>
                </c:pt>
                <c:pt idx="339">
                  <c:v>34</c:v>
                </c:pt>
                <c:pt idx="340">
                  <c:v>35</c:v>
                </c:pt>
                <c:pt idx="341">
                  <c:v>36</c:v>
                </c:pt>
                <c:pt idx="342">
                  <c:v>37</c:v>
                </c:pt>
                <c:pt idx="343">
                  <c:v>38</c:v>
                </c:pt>
                <c:pt idx="344">
                  <c:v>39</c:v>
                </c:pt>
                <c:pt idx="345">
                  <c:v>40</c:v>
                </c:pt>
                <c:pt idx="346">
                  <c:v>41</c:v>
                </c:pt>
                <c:pt idx="347">
                  <c:v>42</c:v>
                </c:pt>
                <c:pt idx="348">
                  <c:v>43</c:v>
                </c:pt>
                <c:pt idx="349">
                  <c:v>44</c:v>
                </c:pt>
                <c:pt idx="350">
                  <c:v>45</c:v>
                </c:pt>
                <c:pt idx="351">
                  <c:v>46</c:v>
                </c:pt>
                <c:pt idx="352">
                  <c:v>47</c:v>
                </c:pt>
                <c:pt idx="353">
                  <c:v>48</c:v>
                </c:pt>
                <c:pt idx="354">
                  <c:v>49</c:v>
                </c:pt>
                <c:pt idx="355">
                  <c:v>50</c:v>
                </c:pt>
                <c:pt idx="356">
                  <c:v>51</c:v>
                </c:pt>
                <c:pt idx="357">
                  <c:v>52</c:v>
                </c:pt>
                <c:pt idx="358">
                  <c:v>53</c:v>
                </c:pt>
                <c:pt idx="359">
                  <c:v>54</c:v>
                </c:pt>
                <c:pt idx="360">
                  <c:v>55</c:v>
                </c:pt>
                <c:pt idx="361">
                  <c:v>56</c:v>
                </c:pt>
                <c:pt idx="362">
                  <c:v>57</c:v>
                </c:pt>
                <c:pt idx="363">
                  <c:v>58</c:v>
                </c:pt>
                <c:pt idx="364">
                  <c:v>59</c:v>
                </c:pt>
                <c:pt idx="365">
                  <c:v>60</c:v>
                </c:pt>
                <c:pt idx="366">
                  <c:v>61</c:v>
                </c:pt>
                <c:pt idx="367">
                  <c:v>62</c:v>
                </c:pt>
                <c:pt idx="368">
                  <c:v>63</c:v>
                </c:pt>
                <c:pt idx="369">
                  <c:v>64</c:v>
                </c:pt>
                <c:pt idx="370">
                  <c:v>65</c:v>
                </c:pt>
                <c:pt idx="371">
                  <c:v>66</c:v>
                </c:pt>
                <c:pt idx="372">
                  <c:v>67</c:v>
                </c:pt>
                <c:pt idx="373">
                  <c:v>68</c:v>
                </c:pt>
                <c:pt idx="374">
                  <c:v>69</c:v>
                </c:pt>
                <c:pt idx="375">
                  <c:v>70</c:v>
                </c:pt>
                <c:pt idx="376">
                  <c:v>71</c:v>
                </c:pt>
                <c:pt idx="377">
                  <c:v>72</c:v>
                </c:pt>
                <c:pt idx="378">
                  <c:v>73</c:v>
                </c:pt>
                <c:pt idx="379">
                  <c:v>74</c:v>
                </c:pt>
                <c:pt idx="380">
                  <c:v>75</c:v>
                </c:pt>
                <c:pt idx="381">
                  <c:v>76</c:v>
                </c:pt>
                <c:pt idx="382">
                  <c:v>77</c:v>
                </c:pt>
                <c:pt idx="383">
                  <c:v>78</c:v>
                </c:pt>
                <c:pt idx="384">
                  <c:v>79</c:v>
                </c:pt>
                <c:pt idx="385">
                  <c:v>80</c:v>
                </c:pt>
                <c:pt idx="386">
                  <c:v>81</c:v>
                </c:pt>
                <c:pt idx="387">
                  <c:v>82</c:v>
                </c:pt>
                <c:pt idx="388">
                  <c:v>83</c:v>
                </c:pt>
                <c:pt idx="389">
                  <c:v>84</c:v>
                </c:pt>
                <c:pt idx="390">
                  <c:v>85</c:v>
                </c:pt>
                <c:pt idx="391">
                  <c:v>86</c:v>
                </c:pt>
                <c:pt idx="392">
                  <c:v>87</c:v>
                </c:pt>
                <c:pt idx="393">
                  <c:v>88</c:v>
                </c:pt>
                <c:pt idx="394">
                  <c:v>89</c:v>
                </c:pt>
                <c:pt idx="395">
                  <c:v>90</c:v>
                </c:pt>
                <c:pt idx="396">
                  <c:v>91</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numCache>
            </c:numRef>
          </c:yVal>
          <c:smooth val="1"/>
          <c:extLst>
            <c:ext xmlns:c16="http://schemas.microsoft.com/office/drawing/2014/chart" uri="{C3380CC4-5D6E-409C-BE32-E72D297353CC}">
              <c16:uniqueId val="{00000007-7891-4AD3-899B-01BB41E6549D}"/>
            </c:ext>
          </c:extLst>
        </c:ser>
        <c:ser>
          <c:idx val="8"/>
          <c:order val="8"/>
          <c:tx>
            <c:strRef>
              <c:f>Sheet2!$J$1</c:f>
              <c:strCache>
                <c:ptCount val="1"/>
              </c:strCache>
            </c:strRef>
          </c:tx>
          <c:spPr>
            <a:ln>
              <a:gradFill>
                <a:gsLst>
                  <a:gs pos="0">
                    <a:schemeClr val="accent2">
                      <a:lumMod val="20000"/>
                      <a:lumOff val="80000"/>
                    </a:schemeClr>
                  </a:gs>
                  <a:gs pos="34000">
                    <a:schemeClr val="accent2">
                      <a:lumMod val="60000"/>
                      <a:lumOff val="40000"/>
                    </a:schemeClr>
                  </a:gs>
                  <a:gs pos="59000">
                    <a:schemeClr val="accent2"/>
                  </a:gs>
                </a:gsLst>
                <a:lin ang="5400000" scaled="0"/>
              </a:gradFill>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Sheet2!$J$2:$J$596</c:f>
              <c:numCache>
                <c:formatCode>General</c:formatCode>
                <c:ptCount val="59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91</c:v>
                </c:pt>
                <c:pt idx="397">
                  <c:v>92</c:v>
                </c:pt>
                <c:pt idx="398">
                  <c:v>93</c:v>
                </c:pt>
                <c:pt idx="399">
                  <c:v>94</c:v>
                </c:pt>
                <c:pt idx="400">
                  <c:v>95</c:v>
                </c:pt>
                <c:pt idx="401">
                  <c:v>96</c:v>
                </c:pt>
                <c:pt idx="402">
                  <c:v>97</c:v>
                </c:pt>
                <c:pt idx="403">
                  <c:v>98</c:v>
                </c:pt>
                <c:pt idx="404">
                  <c:v>99</c:v>
                </c:pt>
                <c:pt idx="405">
                  <c:v>100</c:v>
                </c:pt>
                <c:pt idx="406">
                  <c:v>101</c:v>
                </c:pt>
                <c:pt idx="407">
                  <c:v>102</c:v>
                </c:pt>
                <c:pt idx="408">
                  <c:v>103</c:v>
                </c:pt>
                <c:pt idx="409">
                  <c:v>104</c:v>
                </c:pt>
                <c:pt idx="410">
                  <c:v>105</c:v>
                </c:pt>
                <c:pt idx="411">
                  <c:v>106</c:v>
                </c:pt>
                <c:pt idx="412">
                  <c:v>107</c:v>
                </c:pt>
                <c:pt idx="413">
                  <c:v>108</c:v>
                </c:pt>
                <c:pt idx="414">
                  <c:v>109</c:v>
                </c:pt>
                <c:pt idx="415">
                  <c:v>110</c:v>
                </c:pt>
                <c:pt idx="416">
                  <c:v>111</c:v>
                </c:pt>
                <c:pt idx="417">
                  <c:v>112</c:v>
                </c:pt>
                <c:pt idx="418">
                  <c:v>113</c:v>
                </c:pt>
                <c:pt idx="419">
                  <c:v>114</c:v>
                </c:pt>
                <c:pt idx="420">
                  <c:v>115</c:v>
                </c:pt>
                <c:pt idx="421">
                  <c:v>116</c:v>
                </c:pt>
                <c:pt idx="422">
                  <c:v>117</c:v>
                </c:pt>
                <c:pt idx="423">
                  <c:v>118</c:v>
                </c:pt>
                <c:pt idx="424">
                  <c:v>119</c:v>
                </c:pt>
                <c:pt idx="425">
                  <c:v>120</c:v>
                </c:pt>
                <c:pt idx="426">
                  <c:v>121</c:v>
                </c:pt>
                <c:pt idx="427">
                  <c:v>122</c:v>
                </c:pt>
                <c:pt idx="428">
                  <c:v>123</c:v>
                </c:pt>
                <c:pt idx="429">
                  <c:v>124</c:v>
                </c:pt>
                <c:pt idx="430">
                  <c:v>125</c:v>
                </c:pt>
                <c:pt idx="431">
                  <c:v>126</c:v>
                </c:pt>
                <c:pt idx="432">
                  <c:v>127</c:v>
                </c:pt>
                <c:pt idx="433">
                  <c:v>128</c:v>
                </c:pt>
                <c:pt idx="434">
                  <c:v>129</c:v>
                </c:pt>
                <c:pt idx="435">
                  <c:v>130</c:v>
                </c:pt>
                <c:pt idx="436">
                  <c:v>131</c:v>
                </c:pt>
                <c:pt idx="437">
                  <c:v>132</c:v>
                </c:pt>
                <c:pt idx="438">
                  <c:v>133</c:v>
                </c:pt>
                <c:pt idx="439">
                  <c:v>134</c:v>
                </c:pt>
                <c:pt idx="440">
                  <c:v>135</c:v>
                </c:pt>
                <c:pt idx="441">
                  <c:v>136</c:v>
                </c:pt>
                <c:pt idx="442">
                  <c:v>137</c:v>
                </c:pt>
                <c:pt idx="443">
                  <c:v>138</c:v>
                </c:pt>
                <c:pt idx="444">
                  <c:v>139</c:v>
                </c:pt>
                <c:pt idx="445">
                  <c:v>140</c:v>
                </c:pt>
                <c:pt idx="446">
                  <c:v>141</c:v>
                </c:pt>
                <c:pt idx="447">
                  <c:v>142</c:v>
                </c:pt>
                <c:pt idx="448">
                  <c:v>143</c:v>
                </c:pt>
                <c:pt idx="449">
                  <c:v>144</c:v>
                </c:pt>
                <c:pt idx="450">
                  <c:v>145</c:v>
                </c:pt>
                <c:pt idx="451">
                  <c:v>146</c:v>
                </c:pt>
                <c:pt idx="452">
                  <c:v>147</c:v>
                </c:pt>
                <c:pt idx="453">
                  <c:v>148</c:v>
                </c:pt>
                <c:pt idx="454">
                  <c:v>149</c:v>
                </c:pt>
                <c:pt idx="455">
                  <c:v>150</c:v>
                </c:pt>
                <c:pt idx="456">
                  <c:v>151</c:v>
                </c:pt>
                <c:pt idx="457">
                  <c:v>152</c:v>
                </c:pt>
                <c:pt idx="458">
                  <c:v>153</c:v>
                </c:pt>
                <c:pt idx="459">
                  <c:v>154</c:v>
                </c:pt>
                <c:pt idx="460">
                  <c:v>155</c:v>
                </c:pt>
                <c:pt idx="461">
                  <c:v>156</c:v>
                </c:pt>
                <c:pt idx="462">
                  <c:v>157</c:v>
                </c:pt>
                <c:pt idx="463">
                  <c:v>158</c:v>
                </c:pt>
                <c:pt idx="464">
                  <c:v>159</c:v>
                </c:pt>
                <c:pt idx="465">
                  <c:v>160</c:v>
                </c:pt>
                <c:pt idx="466">
                  <c:v>161</c:v>
                </c:pt>
                <c:pt idx="467">
                  <c:v>162</c:v>
                </c:pt>
                <c:pt idx="468">
                  <c:v>163</c:v>
                </c:pt>
                <c:pt idx="469">
                  <c:v>164</c:v>
                </c:pt>
                <c:pt idx="470">
                  <c:v>165</c:v>
                </c:pt>
                <c:pt idx="471">
                  <c:v>166</c:v>
                </c:pt>
                <c:pt idx="472">
                  <c:v>167</c:v>
                </c:pt>
                <c:pt idx="473">
                  <c:v>168</c:v>
                </c:pt>
                <c:pt idx="474">
                  <c:v>169</c:v>
                </c:pt>
                <c:pt idx="475">
                  <c:v>170</c:v>
                </c:pt>
                <c:pt idx="476">
                  <c:v>171</c:v>
                </c:pt>
                <c:pt idx="477">
                  <c:v>172</c:v>
                </c:pt>
                <c:pt idx="478">
                  <c:v>173</c:v>
                </c:pt>
                <c:pt idx="479">
                  <c:v>174</c:v>
                </c:pt>
                <c:pt idx="480">
                  <c:v>175</c:v>
                </c:pt>
                <c:pt idx="481">
                  <c:v>176</c:v>
                </c:pt>
                <c:pt idx="482">
                  <c:v>177</c:v>
                </c:pt>
                <c:pt idx="483">
                  <c:v>178</c:v>
                </c:pt>
                <c:pt idx="484">
                  <c:v>179</c:v>
                </c:pt>
                <c:pt idx="485">
                  <c:v>180</c:v>
                </c:pt>
                <c:pt idx="486">
                  <c:v>#N/A</c:v>
                </c:pt>
                <c:pt idx="487">
                  <c:v>#N/A</c:v>
                </c:pt>
                <c:pt idx="488">
                  <c:v>#N/A</c:v>
                </c:pt>
                <c:pt idx="489">
                  <c:v>#N/A</c:v>
                </c:pt>
                <c:pt idx="490">
                  <c:v>#N/A</c:v>
                </c:pt>
                <c:pt idx="491">
                  <c:v>#N/A</c:v>
                </c:pt>
              </c:numCache>
            </c:numRef>
          </c:yVal>
          <c:smooth val="1"/>
          <c:extLst>
            <c:ext xmlns:c16="http://schemas.microsoft.com/office/drawing/2014/chart" uri="{C3380CC4-5D6E-409C-BE32-E72D297353CC}">
              <c16:uniqueId val="{00000008-7891-4AD3-899B-01BB41E6549D}"/>
            </c:ext>
          </c:extLst>
        </c:ser>
        <c:ser>
          <c:idx val="9"/>
          <c:order val="9"/>
          <c:tx>
            <c:strRef>
              <c:f>Sheet2!$K$1</c:f>
              <c:strCache>
                <c:ptCount val="1"/>
                <c:pt idx="0">
                  <c:v>Y = 91</c:v>
                </c:pt>
              </c:strCache>
            </c:strRef>
          </c:tx>
          <c:spPr>
            <a:ln>
              <a:gradFill flip="none" rotWithShape="1">
                <a:gsLst>
                  <a:gs pos="50000">
                    <a:schemeClr val="accent4">
                      <a:lumMod val="75000"/>
                    </a:schemeClr>
                  </a:gs>
                  <a:gs pos="100000">
                    <a:schemeClr val="accent4">
                      <a:lumMod val="60000"/>
                      <a:lumOff val="40000"/>
                    </a:schemeClr>
                  </a:gs>
                </a:gsLst>
                <a:lin ang="0" scaled="1"/>
                <a:tileRect/>
              </a:gradFill>
            </a:ln>
          </c:spPr>
          <c:marker>
            <c:symbol val="none"/>
          </c:marker>
          <c:dLbls>
            <c:dLbl>
              <c:idx val="167"/>
              <c:delete val="1"/>
              <c:extLst>
                <c:ext xmlns:c15="http://schemas.microsoft.com/office/drawing/2012/chart" uri="{CE6537A1-D6FC-4f65-9D91-7224C49458BB}"/>
                <c:ext xmlns:c16="http://schemas.microsoft.com/office/drawing/2014/chart" uri="{C3380CC4-5D6E-409C-BE32-E72D297353CC}">
                  <c16:uniqueId val="{00000009-7891-4AD3-899B-01BB41E6549D}"/>
                </c:ext>
              </c:extLst>
            </c:dLbl>
            <c:dLbl>
              <c:idx val="326"/>
              <c:delete val="1"/>
              <c:extLst>
                <c:ext xmlns:c15="http://schemas.microsoft.com/office/drawing/2012/chart" uri="{CE6537A1-D6FC-4f65-9D91-7224C49458BB}"/>
                <c:ext xmlns:c16="http://schemas.microsoft.com/office/drawing/2014/chart" uri="{C3380CC4-5D6E-409C-BE32-E72D297353CC}">
                  <c16:uniqueId val="{0000000A-7891-4AD3-899B-01BB41E6549D}"/>
                </c:ext>
              </c:extLst>
            </c:dLbl>
            <c:dLbl>
              <c:idx val="486"/>
              <c:delete val="1"/>
              <c:extLst>
                <c:ext xmlns:c15="http://schemas.microsoft.com/office/drawing/2012/chart" uri="{CE6537A1-D6FC-4f65-9D91-7224C49458BB}"/>
                <c:ext xmlns:c16="http://schemas.microsoft.com/office/drawing/2014/chart" uri="{C3380CC4-5D6E-409C-BE32-E72D297353CC}">
                  <c16:uniqueId val="{0000000B-7891-4AD3-899B-01BB41E6549D}"/>
                </c:ext>
              </c:extLst>
            </c:dLbl>
            <c:spPr>
              <a:noFill/>
              <a:ln>
                <a:noFill/>
              </a:ln>
              <a:effectLst/>
            </c:spPr>
            <c:txPr>
              <a:bodyPr/>
              <a:lstStyle/>
              <a:p>
                <a:pPr>
                  <a:defRPr sz="1100" b="0">
                    <a:solidFill>
                      <a:schemeClr val="accent4">
                        <a:lumMod val="50000"/>
                      </a:schemeClr>
                    </a:solidFill>
                  </a:defRPr>
                </a:pPr>
                <a:endParaRPr lang="en-US"/>
              </a:p>
            </c:txPr>
            <c:dLblPos val="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Sheet2!$K$2:$K$596</c:f>
              <c:numCache>
                <c:formatCode>General</c:formatCode>
                <c:ptCount val="595"/>
                <c:pt idx="486" formatCode="0">
                  <c:v>91</c:v>
                </c:pt>
                <c:pt idx="487" formatCode="0">
                  <c:v>91</c:v>
                </c:pt>
              </c:numCache>
            </c:numRef>
          </c:yVal>
          <c:smooth val="1"/>
          <c:extLst>
            <c:ext xmlns:c16="http://schemas.microsoft.com/office/drawing/2014/chart" uri="{C3380CC4-5D6E-409C-BE32-E72D297353CC}">
              <c16:uniqueId val="{0000000C-7891-4AD3-899B-01BB41E6549D}"/>
            </c:ext>
          </c:extLst>
        </c:ser>
        <c:ser>
          <c:idx val="10"/>
          <c:order val="10"/>
          <c:tx>
            <c:strRef>
              <c:f>Sheet2!$L$1</c:f>
              <c:strCache>
                <c:ptCount val="1"/>
                <c:pt idx="0">
                  <c:v>Ŷ = 81</c:v>
                </c:pt>
              </c:strCache>
            </c:strRef>
          </c:tx>
          <c:spPr>
            <a:ln w="19050">
              <a:gradFill flip="none" rotWithShape="1">
                <a:gsLst>
                  <a:gs pos="50000">
                    <a:schemeClr val="tx1">
                      <a:lumMod val="75000"/>
                      <a:lumOff val="25000"/>
                    </a:schemeClr>
                  </a:gs>
                  <a:gs pos="100000">
                    <a:schemeClr val="bg1">
                      <a:lumMod val="65000"/>
                    </a:schemeClr>
                  </a:gs>
                </a:gsLst>
                <a:lin ang="0" scaled="1"/>
                <a:tileRect/>
              </a:gradFill>
              <a:prstDash val="solid"/>
            </a:ln>
          </c:spPr>
          <c:marker>
            <c:symbol val="none"/>
          </c:marker>
          <c:dLbls>
            <c:dLbl>
              <c:idx val="167"/>
              <c:delete val="1"/>
              <c:extLst>
                <c:ext xmlns:c15="http://schemas.microsoft.com/office/drawing/2012/chart" uri="{CE6537A1-D6FC-4f65-9D91-7224C49458BB}"/>
                <c:ext xmlns:c16="http://schemas.microsoft.com/office/drawing/2014/chart" uri="{C3380CC4-5D6E-409C-BE32-E72D297353CC}">
                  <c16:uniqueId val="{0000000D-7891-4AD3-899B-01BB41E6549D}"/>
                </c:ext>
              </c:extLst>
            </c:dLbl>
            <c:dLbl>
              <c:idx val="326"/>
              <c:delete val="1"/>
              <c:extLst>
                <c:ext xmlns:c15="http://schemas.microsoft.com/office/drawing/2012/chart" uri="{CE6537A1-D6FC-4f65-9D91-7224C49458BB}"/>
                <c:ext xmlns:c16="http://schemas.microsoft.com/office/drawing/2014/chart" uri="{C3380CC4-5D6E-409C-BE32-E72D297353CC}">
                  <c16:uniqueId val="{0000000E-7891-4AD3-899B-01BB41E6549D}"/>
                </c:ext>
              </c:extLst>
            </c:dLbl>
            <c:dLbl>
              <c:idx val="486"/>
              <c:delete val="1"/>
              <c:extLst>
                <c:ext xmlns:c15="http://schemas.microsoft.com/office/drawing/2012/chart" uri="{CE6537A1-D6FC-4f65-9D91-7224C49458BB}"/>
                <c:ext xmlns:c16="http://schemas.microsoft.com/office/drawing/2014/chart" uri="{C3380CC4-5D6E-409C-BE32-E72D297353CC}">
                  <c16:uniqueId val="{0000000F-7891-4AD3-899B-01BB41E6549D}"/>
                </c:ext>
              </c:extLst>
            </c:dLbl>
            <c:spPr>
              <a:noFill/>
              <a:ln>
                <a:noFill/>
              </a:ln>
              <a:effectLst/>
            </c:spPr>
            <c:txPr>
              <a:bodyPr/>
              <a:lstStyle/>
              <a:p>
                <a:pPr>
                  <a:defRPr sz="1100" b="0">
                    <a:solidFill>
                      <a:schemeClr val="accent4">
                        <a:lumMod val="50000"/>
                      </a:schemeClr>
                    </a:solidFill>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Sheet2!$L$2:$L$596</c:f>
              <c:numCache>
                <c:formatCode>General</c:formatCode>
                <c:ptCount val="595"/>
                <c:pt idx="486" formatCode="0">
                  <c:v>80.8</c:v>
                </c:pt>
                <c:pt idx="487" formatCode="0">
                  <c:v>80.8</c:v>
                </c:pt>
              </c:numCache>
            </c:numRef>
          </c:yVal>
          <c:smooth val="1"/>
          <c:extLst>
            <c:ext xmlns:c16="http://schemas.microsoft.com/office/drawing/2014/chart" uri="{C3380CC4-5D6E-409C-BE32-E72D297353CC}">
              <c16:uniqueId val="{00000010-7891-4AD3-899B-01BB41E6549D}"/>
            </c:ext>
          </c:extLst>
        </c:ser>
        <c:ser>
          <c:idx val="11"/>
          <c:order val="11"/>
          <c:tx>
            <c:strRef>
              <c:f>Sheet2!$M$1</c:f>
              <c:strCache>
                <c:ptCount val="1"/>
                <c:pt idx="0">
                  <c:v>Error = 10</c:v>
                </c:pt>
              </c:strCache>
            </c:strRef>
          </c:tx>
          <c:spPr>
            <a:ln w="22225">
              <a:gradFill>
                <a:gsLst>
                  <a:gs pos="0">
                    <a:schemeClr val="tx1">
                      <a:lumMod val="50000"/>
                      <a:lumOff val="50000"/>
                    </a:schemeClr>
                  </a:gs>
                  <a:gs pos="50000">
                    <a:schemeClr val="tx1">
                      <a:lumMod val="85000"/>
                      <a:lumOff val="15000"/>
                    </a:schemeClr>
                  </a:gs>
                  <a:gs pos="100000">
                    <a:schemeClr val="tx1"/>
                  </a:gs>
                </a:gsLst>
                <a:lin ang="5400000" scaled="0"/>
              </a:gradFill>
              <a:headEnd type="none" w="med" len="med"/>
              <a:tailEnd type="triangle" w="sm" len="med"/>
            </a:ln>
          </c:spPr>
          <c:marker>
            <c:symbol val="none"/>
          </c:marker>
          <c:dLbls>
            <c:dLbl>
              <c:idx val="169"/>
              <c:delete val="1"/>
              <c:extLst>
                <c:ext xmlns:c15="http://schemas.microsoft.com/office/drawing/2012/chart" uri="{CE6537A1-D6FC-4f65-9D91-7224C49458BB}"/>
                <c:ext xmlns:c16="http://schemas.microsoft.com/office/drawing/2014/chart" uri="{C3380CC4-5D6E-409C-BE32-E72D297353CC}">
                  <c16:uniqueId val="{00000011-7891-4AD3-899B-01BB41E6549D}"/>
                </c:ext>
              </c:extLst>
            </c:dLbl>
            <c:dLbl>
              <c:idx val="171"/>
              <c:delete val="1"/>
              <c:extLst>
                <c:ext xmlns:c15="http://schemas.microsoft.com/office/drawing/2012/chart" uri="{CE6537A1-D6FC-4f65-9D91-7224C49458BB}"/>
                <c:ext xmlns:c16="http://schemas.microsoft.com/office/drawing/2014/chart" uri="{C3380CC4-5D6E-409C-BE32-E72D297353CC}">
                  <c16:uniqueId val="{00000012-7891-4AD3-899B-01BB41E6549D}"/>
                </c:ext>
              </c:extLst>
            </c:dLbl>
            <c:dLbl>
              <c:idx val="328"/>
              <c:delete val="1"/>
              <c:extLst>
                <c:ext xmlns:c15="http://schemas.microsoft.com/office/drawing/2012/chart" uri="{CE6537A1-D6FC-4f65-9D91-7224C49458BB}"/>
                <c:ext xmlns:c16="http://schemas.microsoft.com/office/drawing/2014/chart" uri="{C3380CC4-5D6E-409C-BE32-E72D297353CC}">
                  <c16:uniqueId val="{00000013-7891-4AD3-899B-01BB41E6549D}"/>
                </c:ext>
              </c:extLst>
            </c:dLbl>
            <c:dLbl>
              <c:idx val="330"/>
              <c:delete val="1"/>
              <c:extLst>
                <c:ext xmlns:c15="http://schemas.microsoft.com/office/drawing/2012/chart" uri="{CE6537A1-D6FC-4f65-9D91-7224C49458BB}"/>
                <c:ext xmlns:c16="http://schemas.microsoft.com/office/drawing/2014/chart" uri="{C3380CC4-5D6E-409C-BE32-E72D297353CC}">
                  <c16:uniqueId val="{00000014-7891-4AD3-899B-01BB41E6549D}"/>
                </c:ext>
              </c:extLst>
            </c:dLbl>
            <c:dLbl>
              <c:idx val="488"/>
              <c:delete val="1"/>
              <c:extLst>
                <c:ext xmlns:c15="http://schemas.microsoft.com/office/drawing/2012/chart" uri="{CE6537A1-D6FC-4f65-9D91-7224C49458BB}"/>
                <c:ext xmlns:c16="http://schemas.microsoft.com/office/drawing/2014/chart" uri="{C3380CC4-5D6E-409C-BE32-E72D297353CC}">
                  <c16:uniqueId val="{00000015-7891-4AD3-899B-01BB41E6549D}"/>
                </c:ext>
              </c:extLst>
            </c:dLbl>
            <c:dLbl>
              <c:idx val="490"/>
              <c:delete val="1"/>
              <c:extLst>
                <c:ext xmlns:c15="http://schemas.microsoft.com/office/drawing/2012/chart" uri="{CE6537A1-D6FC-4f65-9D91-7224C49458BB}"/>
                <c:ext xmlns:c16="http://schemas.microsoft.com/office/drawing/2014/chart" uri="{C3380CC4-5D6E-409C-BE32-E72D297353CC}">
                  <c16:uniqueId val="{00000016-7891-4AD3-899B-01BB41E6549D}"/>
                </c:ext>
              </c:extLst>
            </c:dLbl>
            <c:spPr>
              <a:noFill/>
              <a:ln>
                <a:noFill/>
              </a:ln>
              <a:effectLst/>
            </c:spPr>
            <c:txPr>
              <a:bodyPr/>
              <a:lstStyle/>
              <a:p>
                <a:pPr>
                  <a:defRPr>
                    <a:solidFill>
                      <a:schemeClr val="accent4">
                        <a:lumMod val="50000"/>
                      </a:schemeClr>
                    </a:solidFill>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Sheet2!$M$2:$M$596</c:f>
              <c:numCache>
                <c:formatCode>General</c:formatCode>
                <c:ptCount val="595"/>
                <c:pt idx="488" formatCode="0">
                  <c:v>80.8</c:v>
                </c:pt>
                <c:pt idx="489" formatCode="0">
                  <c:v>85.9</c:v>
                </c:pt>
                <c:pt idx="490" formatCode="0">
                  <c:v>91</c:v>
                </c:pt>
              </c:numCache>
            </c:numRef>
          </c:yVal>
          <c:smooth val="1"/>
          <c:extLst>
            <c:ext xmlns:c16="http://schemas.microsoft.com/office/drawing/2014/chart" uri="{C3380CC4-5D6E-409C-BE32-E72D297353CC}">
              <c16:uniqueId val="{00000017-7891-4AD3-899B-01BB41E6549D}"/>
            </c:ext>
          </c:extLst>
        </c:ser>
        <c:ser>
          <c:idx val="12"/>
          <c:order val="12"/>
          <c:tx>
            <c:strRef>
              <c:f>Sheet2!$N$1</c:f>
              <c:strCache>
                <c:ptCount val="1"/>
                <c:pt idx="0">
                  <c:v>p(Y ≥ 91) = 0.198</c:v>
                </c:pt>
              </c:strCache>
            </c:strRef>
          </c:tx>
          <c:spPr>
            <a:ln>
              <a:noFill/>
            </a:ln>
          </c:spPr>
          <c:marker>
            <c:symbol val="circle"/>
            <c:size val="4"/>
            <c:spPr>
              <a:solidFill>
                <a:schemeClr val="tx1"/>
              </a:solidFill>
              <a:ln>
                <a:solidFill>
                  <a:schemeClr val="tx1"/>
                </a:solidFill>
              </a:ln>
            </c:spPr>
          </c:marker>
          <c:dPt>
            <c:idx val="322"/>
            <c:marker>
              <c:symbol val="circle"/>
              <c:size val="5"/>
              <c:spPr>
                <a:solidFill>
                  <a:schemeClr val="bg1"/>
                </a:solidFill>
                <a:ln>
                  <a:solidFill>
                    <a:schemeClr val="tx1"/>
                  </a:solidFill>
                </a:ln>
              </c:spPr>
            </c:marker>
            <c:bubble3D val="0"/>
            <c:extLst>
              <c:ext xmlns:c16="http://schemas.microsoft.com/office/drawing/2014/chart" uri="{C3380CC4-5D6E-409C-BE32-E72D297353CC}">
                <c16:uniqueId val="{00000018-7891-4AD3-899B-01BB41E6549D}"/>
              </c:ext>
            </c:extLst>
          </c:dPt>
          <c:dLbls>
            <c:dLbl>
              <c:idx val="3"/>
              <c:delete val="1"/>
              <c:extLst>
                <c:ext xmlns:c15="http://schemas.microsoft.com/office/drawing/2012/chart" uri="{CE6537A1-D6FC-4f65-9D91-7224C49458BB}"/>
                <c:ext xmlns:c16="http://schemas.microsoft.com/office/drawing/2014/chart" uri="{C3380CC4-5D6E-409C-BE32-E72D297353CC}">
                  <c16:uniqueId val="{00000019-7891-4AD3-899B-01BB41E6549D}"/>
                </c:ext>
              </c:extLst>
            </c:dLbl>
            <c:dLbl>
              <c:idx val="162"/>
              <c:delete val="1"/>
              <c:extLst>
                <c:ext xmlns:c15="http://schemas.microsoft.com/office/drawing/2012/chart" uri="{CE6537A1-D6FC-4f65-9D91-7224C49458BB}"/>
                <c:ext xmlns:c16="http://schemas.microsoft.com/office/drawing/2014/chart" uri="{C3380CC4-5D6E-409C-BE32-E72D297353CC}">
                  <c16:uniqueId val="{0000001A-7891-4AD3-899B-01BB41E6549D}"/>
                </c:ext>
              </c:extLst>
            </c:dLbl>
            <c:dLbl>
              <c:idx val="322"/>
              <c:delete val="1"/>
              <c:extLst>
                <c:ext xmlns:c15="http://schemas.microsoft.com/office/drawing/2012/chart" uri="{CE6537A1-D6FC-4f65-9D91-7224C49458BB}"/>
                <c:ext xmlns:c16="http://schemas.microsoft.com/office/drawing/2014/chart" uri="{C3380CC4-5D6E-409C-BE32-E72D297353CC}">
                  <c16:uniqueId val="{00000018-7891-4AD3-899B-01BB41E6549D}"/>
                </c:ext>
              </c:extLst>
            </c:dLbl>
            <c:spPr>
              <a:noFill/>
              <a:ln>
                <a:noFill/>
              </a:ln>
              <a:effectLst/>
            </c:spPr>
            <c:txPr>
              <a:bodyPr/>
              <a:lstStyle/>
              <a:p>
                <a:pPr>
                  <a:defRPr>
                    <a:solidFill>
                      <a:srgbClr val="FF0000"/>
                    </a:solidFill>
                  </a:defRPr>
                </a:pPr>
                <a:endParaRPr lang="en-US"/>
              </a:p>
            </c:tx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Sheet2!$N$2:$N$596</c:f>
              <c:numCache>
                <c:formatCode>General</c:formatCode>
                <c:ptCount val="595"/>
                <c:pt idx="321" formatCode="0">
                  <c:v>91</c:v>
                </c:pt>
                <c:pt idx="322" formatCode="0">
                  <c:v>80.8</c:v>
                </c:pt>
              </c:numCache>
            </c:numRef>
          </c:yVal>
          <c:smooth val="1"/>
          <c:extLst>
            <c:ext xmlns:c16="http://schemas.microsoft.com/office/drawing/2014/chart" uri="{C3380CC4-5D6E-409C-BE32-E72D297353CC}">
              <c16:uniqueId val="{0000001B-7891-4AD3-899B-01BB41E6549D}"/>
            </c:ext>
          </c:extLst>
        </c:ser>
        <c:ser>
          <c:idx val="13"/>
          <c:order val="13"/>
          <c:tx>
            <c:strRef>
              <c:f>Sheet2!$O$1</c:f>
              <c:strCache>
                <c:ptCount val="1"/>
                <c:pt idx="0">
                  <c:v>95% CI</c:v>
                </c:pt>
              </c:strCache>
            </c:strRef>
          </c:tx>
          <c:spPr>
            <a:ln>
              <a:noFill/>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Sheet2!$O$2:$O$596</c:f>
              <c:numCache>
                <c:formatCode>General</c:formatCode>
                <c:ptCount val="595"/>
                <c:pt idx="491" formatCode="0">
                  <c:v>91.9</c:v>
                </c:pt>
                <c:pt idx="492" formatCode="0">
                  <c:v>80.8</c:v>
                </c:pt>
              </c:numCache>
            </c:numRef>
          </c:yVal>
          <c:smooth val="1"/>
          <c:extLst>
            <c:ext xmlns:c16="http://schemas.microsoft.com/office/drawing/2014/chart" uri="{C3380CC4-5D6E-409C-BE32-E72D297353CC}">
              <c16:uniqueId val="{0000001C-7891-4AD3-899B-01BB41E6549D}"/>
            </c:ext>
          </c:extLst>
        </c:ser>
        <c:ser>
          <c:idx val="14"/>
          <c:order val="14"/>
          <c:tx>
            <c:strRef>
              <c:f>Sheet2!$P$1</c:f>
              <c:strCache>
                <c:ptCount val="1"/>
              </c:strCache>
            </c:strRef>
          </c:tx>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Sheet2!$P$2:$P$596</c:f>
              <c:numCache>
                <c:formatCode>General</c:formatCode>
                <c:ptCount val="595"/>
                <c:pt idx="493">
                  <c:v>22</c:v>
                </c:pt>
              </c:numCache>
            </c:numRef>
          </c:yVal>
          <c:smooth val="1"/>
          <c:extLst>
            <c:ext xmlns:c16="http://schemas.microsoft.com/office/drawing/2014/chart" uri="{C3380CC4-5D6E-409C-BE32-E72D297353CC}">
              <c16:uniqueId val="{0000001D-7891-4AD3-899B-01BB41E6549D}"/>
            </c:ext>
          </c:extLst>
        </c:ser>
        <c:ser>
          <c:idx val="15"/>
          <c:order val="15"/>
          <c:tx>
            <c:strRef>
              <c:f>Sheet2!$Q$1</c:f>
              <c:strCache>
                <c:ptCount val="1"/>
              </c:strCache>
            </c:strRef>
          </c:tx>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Sheet2!$Q$2:$Q$596</c:f>
              <c:numCache>
                <c:formatCode>General</c:formatCode>
                <c:ptCount val="595"/>
                <c:pt idx="493">
                  <c:v>22</c:v>
                </c:pt>
              </c:numCache>
            </c:numRef>
          </c:yVal>
          <c:smooth val="1"/>
          <c:extLst>
            <c:ext xmlns:c16="http://schemas.microsoft.com/office/drawing/2014/chart" uri="{C3380CC4-5D6E-409C-BE32-E72D297353CC}">
              <c16:uniqueId val="{0000001E-7891-4AD3-899B-01BB41E6549D}"/>
            </c:ext>
          </c:extLst>
        </c:ser>
        <c:ser>
          <c:idx val="16"/>
          <c:order val="16"/>
          <c:tx>
            <c:strRef>
              <c:f>Sheet2!$R$1</c:f>
              <c:strCache>
                <c:ptCount val="1"/>
              </c:strCache>
            </c:strRef>
          </c:tx>
          <c:spPr>
            <a:ln>
              <a:noFill/>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Sheet2!$R$2:$R$596</c:f>
              <c:numCache>
                <c:formatCode>General</c:formatCode>
                <c:ptCount val="595"/>
                <c:pt idx="491" formatCode="0">
                  <c:v>91.9</c:v>
                </c:pt>
                <c:pt idx="492" formatCode="0">
                  <c:v>80.8</c:v>
                </c:pt>
              </c:numCache>
            </c:numRef>
          </c:yVal>
          <c:smooth val="1"/>
          <c:extLst>
            <c:ext xmlns:c16="http://schemas.microsoft.com/office/drawing/2014/chart" uri="{C3380CC4-5D6E-409C-BE32-E72D297353CC}">
              <c16:uniqueId val="{0000001F-7891-4AD3-899B-01BB41E6549D}"/>
            </c:ext>
          </c:extLst>
        </c:ser>
        <c:ser>
          <c:idx val="17"/>
          <c:order val="17"/>
          <c:tx>
            <c:strRef>
              <c:f>Sheet2!$S$1</c:f>
              <c:strCache>
                <c:ptCount val="1"/>
              </c:strCache>
            </c:strRef>
          </c:tx>
          <c:spPr>
            <a:ln>
              <a:solidFill>
                <a:schemeClr val="accent3"/>
              </a:solidFill>
            </a:ln>
          </c:spPr>
          <c:marker>
            <c:symbol val="none"/>
          </c:marker>
          <c:errBars>
            <c:errDir val="y"/>
            <c:errBarType val="minus"/>
            <c:errValType val="cust"/>
            <c:noEndCap val="1"/>
            <c:plus>
              <c:numLit>
                <c:formatCode>General</c:formatCode>
                <c:ptCount val="1"/>
                <c:pt idx="0">
                  <c:v>1</c:v>
                </c:pt>
              </c:numLit>
            </c:plus>
            <c:minus>
              <c:numRef>
                <c:f>Sheet2!$AB$2:$AB$596</c:f>
                <c:numCache>
                  <c:formatCode>General</c:formatCode>
                  <c:ptCount val="595"/>
                  <c:pt idx="519">
                    <c:v>0</c:v>
                  </c:pt>
                  <c:pt idx="520">
                    <c:v>2.6563132345414386</c:v>
                  </c:pt>
                  <c:pt idx="521">
                    <c:v>3.7180640123591191</c:v>
                  </c:pt>
                  <c:pt idx="522">
                    <c:v>4.5059960053244605</c:v>
                  </c:pt>
                  <c:pt idx="523">
                    <c:v>5.1474265414865314</c:v>
                  </c:pt>
                  <c:pt idx="524">
                    <c:v>5.6920997883030813</c:v>
                  </c:pt>
                  <c:pt idx="525">
                    <c:v>6.1657116377592613</c:v>
                  </c:pt>
                  <c:pt idx="526">
                    <c:v>6.5836160276856974</c:v>
                  </c:pt>
                  <c:pt idx="527">
                    <c:v>6.9558608381709304</c:v>
                  </c:pt>
                  <c:pt idx="528">
                    <c:v>7.2894444232739719</c:v>
                  </c:pt>
                  <c:pt idx="529">
                    <c:v>7.5894663844041093</c:v>
                  </c:pt>
                  <c:pt idx="530">
                    <c:v>7.8597709890301513</c:v>
                  </c:pt>
                  <c:pt idx="531">
                    <c:v>8.1033326477443843</c:v>
                  </c:pt>
                  <c:pt idx="532">
                    <c:v>8.3224996245118561</c:v>
                  </c:pt>
                  <c:pt idx="533">
                    <c:v>8.5191548876634471</c:v>
                  </c:pt>
                  <c:pt idx="534">
                    <c:v>8.6948260477136632</c:v>
                  </c:pt>
                  <c:pt idx="535">
                    <c:v>8.8507626790011713</c:v>
                  </c:pt>
                  <c:pt idx="536">
                    <c:v>8.9879919893155211</c:v>
                  </c:pt>
                  <c:pt idx="537">
                    <c:v>9.1073596612849315</c:v>
                  </c:pt>
                  <c:pt idx="538">
                    <c:v>9.2095602500879483</c:v>
                  </c:pt>
                  <c:pt idx="539">
                    <c:v>9.2951600308977991</c:v>
                  </c:pt>
                  <c:pt idx="540">
                    <c:v>9.3646142472608016</c:v>
                  </c:pt>
                  <c:pt idx="541">
                    <c:v>9.4182800977673189</c:v>
                  </c:pt>
                  <c:pt idx="542">
                    <c:v>9.4564263863258606</c:v>
                  </c:pt>
                  <c:pt idx="543">
                    <c:v>9.4792404759031186</c:v>
                  </c:pt>
                  <c:pt idx="544">
                    <c:v>9.4868329805051363</c:v>
                  </c:pt>
                  <c:pt idx="545">
                    <c:v>9.4792404759031168</c:v>
                  </c:pt>
                  <c:pt idx="546">
                    <c:v>9.4564263863258606</c:v>
                  </c:pt>
                  <c:pt idx="547">
                    <c:v>9.4182800977673171</c:v>
                  </c:pt>
                  <c:pt idx="548">
                    <c:v>9.3646142472607998</c:v>
                  </c:pt>
                  <c:pt idx="549">
                    <c:v>9.2951600308977991</c:v>
                  </c:pt>
                  <c:pt idx="550">
                    <c:v>9.2095602500879465</c:v>
                  </c:pt>
                  <c:pt idx="551">
                    <c:v>9.1073596612849297</c:v>
                  </c:pt>
                  <c:pt idx="552">
                    <c:v>8.9879919893155193</c:v>
                  </c:pt>
                  <c:pt idx="553">
                    <c:v>8.8507626790011695</c:v>
                  </c:pt>
                  <c:pt idx="554">
                    <c:v>8.6948260477136596</c:v>
                  </c:pt>
                  <c:pt idx="555">
                    <c:v>8.5191548876634435</c:v>
                  </c:pt>
                  <c:pt idx="556">
                    <c:v>8.3224996245118543</c:v>
                  </c:pt>
                  <c:pt idx="557">
                    <c:v>8.103332647744379</c:v>
                  </c:pt>
                  <c:pt idx="558">
                    <c:v>7.8597709890301468</c:v>
                  </c:pt>
                  <c:pt idx="559">
                    <c:v>7.5894663844041057</c:v>
                  </c:pt>
                  <c:pt idx="560">
                    <c:v>7.2894444232739666</c:v>
                  </c:pt>
                  <c:pt idx="561">
                    <c:v>6.955860838170925</c:v>
                  </c:pt>
                  <c:pt idx="562">
                    <c:v>6.5836160276856912</c:v>
                  </c:pt>
                  <c:pt idx="563">
                    <c:v>6.1657116377592551</c:v>
                  </c:pt>
                  <c:pt idx="564">
                    <c:v>5.6920997883030742</c:v>
                  </c:pt>
                  <c:pt idx="565">
                    <c:v>5.1474265414865226</c:v>
                  </c:pt>
                  <c:pt idx="566">
                    <c:v>4.505996005324449</c:v>
                  </c:pt>
                  <c:pt idx="567">
                    <c:v>3.7180640123591053</c:v>
                  </c:pt>
                  <c:pt idx="568">
                    <c:v>2.6563132345414178</c:v>
                  </c:pt>
                  <c:pt idx="569">
                    <c:v>0</c:v>
                  </c:pt>
                </c:numCache>
              </c:numRef>
            </c:minus>
            <c:spPr>
              <a:ln w="19050">
                <a:solidFill>
                  <a:schemeClr val="accent3">
                    <a:lumMod val="75000"/>
                  </a:schemeClr>
                </a:solidFill>
              </a:ln>
            </c:spPr>
          </c:errBars>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Sheet2!$S$2:$S$596</c:f>
              <c:numCache>
                <c:formatCode>General</c:formatCode>
                <c:ptCount val="595"/>
                <c:pt idx="519">
                  <c:v>91.461850317545384</c:v>
                </c:pt>
                <c:pt idx="520">
                  <c:v>92.790006934816105</c:v>
                </c:pt>
                <c:pt idx="521">
                  <c:v>93.320882323724945</c:v>
                </c:pt>
                <c:pt idx="522">
                  <c:v>93.714848320207608</c:v>
                </c:pt>
                <c:pt idx="523">
                  <c:v>94.035563588288653</c:v>
                </c:pt>
                <c:pt idx="524">
                  <c:v>94.307900211696918</c:v>
                </c:pt>
                <c:pt idx="525">
                  <c:v>94.54470613642502</c:v>
                </c:pt>
                <c:pt idx="526">
                  <c:v>94.753658331388237</c:v>
                </c:pt>
                <c:pt idx="527">
                  <c:v>94.939780736630851</c:v>
                </c:pt>
                <c:pt idx="528">
                  <c:v>95.106572529182372</c:v>
                </c:pt>
                <c:pt idx="529">
                  <c:v>95.256583509747443</c:v>
                </c:pt>
                <c:pt idx="530">
                  <c:v>95.39173581206046</c:v>
                </c:pt>
                <c:pt idx="531">
                  <c:v>95.513516641417581</c:v>
                </c:pt>
                <c:pt idx="532">
                  <c:v>95.623100129801315</c:v>
                </c:pt>
                <c:pt idx="533">
                  <c:v>95.7214277613771</c:v>
                </c:pt>
                <c:pt idx="534">
                  <c:v>95.809263341402215</c:v>
                </c:pt>
                <c:pt idx="535">
                  <c:v>95.887231657045973</c:v>
                </c:pt>
                <c:pt idx="536">
                  <c:v>95.95584631220315</c:v>
                </c:pt>
                <c:pt idx="537">
                  <c:v>96.01553014818785</c:v>
                </c:pt>
                <c:pt idx="538">
                  <c:v>96.066630442589357</c:v>
                </c:pt>
                <c:pt idx="539">
                  <c:v>96.109430332994279</c:v>
                </c:pt>
                <c:pt idx="540">
                  <c:v>96.144157441175778</c:v>
                </c:pt>
                <c:pt idx="541">
                  <c:v>96.170990366429038</c:v>
                </c:pt>
                <c:pt idx="542">
                  <c:v>96.190063510708313</c:v>
                </c:pt>
                <c:pt idx="543">
                  <c:v>96.20147055549694</c:v>
                </c:pt>
                <c:pt idx="544">
                  <c:v>96.205266807797955</c:v>
                </c:pt>
                <c:pt idx="545">
                  <c:v>96.20147055549694</c:v>
                </c:pt>
                <c:pt idx="546">
                  <c:v>96.190063510708313</c:v>
                </c:pt>
                <c:pt idx="547">
                  <c:v>96.170990366429038</c:v>
                </c:pt>
                <c:pt idx="548">
                  <c:v>96.144157441175778</c:v>
                </c:pt>
                <c:pt idx="549">
                  <c:v>96.109430332994279</c:v>
                </c:pt>
                <c:pt idx="550">
                  <c:v>96.066630442589357</c:v>
                </c:pt>
                <c:pt idx="551">
                  <c:v>96.01553014818785</c:v>
                </c:pt>
                <c:pt idx="552">
                  <c:v>95.95584631220315</c:v>
                </c:pt>
                <c:pt idx="553">
                  <c:v>95.887231657045973</c:v>
                </c:pt>
                <c:pt idx="554">
                  <c:v>95.809263341402215</c:v>
                </c:pt>
                <c:pt idx="555">
                  <c:v>95.7214277613771</c:v>
                </c:pt>
                <c:pt idx="556">
                  <c:v>95.623100129801315</c:v>
                </c:pt>
                <c:pt idx="557">
                  <c:v>95.513516641417567</c:v>
                </c:pt>
                <c:pt idx="558">
                  <c:v>95.39173581206046</c:v>
                </c:pt>
                <c:pt idx="559">
                  <c:v>95.256583509747443</c:v>
                </c:pt>
                <c:pt idx="560">
                  <c:v>95.106572529182372</c:v>
                </c:pt>
                <c:pt idx="561">
                  <c:v>94.939780736630851</c:v>
                </c:pt>
                <c:pt idx="562">
                  <c:v>94.753658331388223</c:v>
                </c:pt>
                <c:pt idx="563">
                  <c:v>94.544706136425006</c:v>
                </c:pt>
                <c:pt idx="564">
                  <c:v>94.307900211696918</c:v>
                </c:pt>
                <c:pt idx="565">
                  <c:v>94.035563588288639</c:v>
                </c:pt>
                <c:pt idx="566">
                  <c:v>93.714848320207608</c:v>
                </c:pt>
                <c:pt idx="567">
                  <c:v>93.320882323724931</c:v>
                </c:pt>
                <c:pt idx="568">
                  <c:v>92.790006934816091</c:v>
                </c:pt>
                <c:pt idx="569">
                  <c:v>91.461850317545384</c:v>
                </c:pt>
              </c:numCache>
            </c:numRef>
          </c:yVal>
          <c:smooth val="1"/>
          <c:extLst>
            <c:ext xmlns:c16="http://schemas.microsoft.com/office/drawing/2014/chart" uri="{C3380CC4-5D6E-409C-BE32-E72D297353CC}">
              <c16:uniqueId val="{00000020-7891-4AD3-899B-01BB41E6549D}"/>
            </c:ext>
          </c:extLst>
        </c:ser>
        <c:ser>
          <c:idx val="18"/>
          <c:order val="18"/>
          <c:tx>
            <c:strRef>
              <c:f>Sheet2!$T$1</c:f>
              <c:strCache>
                <c:ptCount val="1"/>
              </c:strCache>
            </c:strRef>
          </c:tx>
          <c:spPr>
            <a:ln>
              <a:solidFill>
                <a:schemeClr val="accent3"/>
              </a:solidFill>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Sheet2!$T$2:$T$596</c:f>
              <c:numCache>
                <c:formatCode>General</c:formatCode>
                <c:ptCount val="595"/>
                <c:pt idx="519">
                  <c:v>91.461850317545384</c:v>
                </c:pt>
                <c:pt idx="520">
                  <c:v>90.133693700274662</c:v>
                </c:pt>
                <c:pt idx="521">
                  <c:v>89.602818311365823</c:v>
                </c:pt>
                <c:pt idx="522">
                  <c:v>89.208852314883146</c:v>
                </c:pt>
                <c:pt idx="523">
                  <c:v>88.888137046802115</c:v>
                </c:pt>
                <c:pt idx="524">
                  <c:v>88.615800423393836</c:v>
                </c:pt>
                <c:pt idx="525">
                  <c:v>88.378994498665762</c:v>
                </c:pt>
                <c:pt idx="526">
                  <c:v>88.170042303702544</c:v>
                </c:pt>
                <c:pt idx="527">
                  <c:v>87.983919898459916</c:v>
                </c:pt>
                <c:pt idx="528">
                  <c:v>87.817128105908395</c:v>
                </c:pt>
                <c:pt idx="529">
                  <c:v>87.667117125343339</c:v>
                </c:pt>
                <c:pt idx="530">
                  <c:v>87.531964823030307</c:v>
                </c:pt>
                <c:pt idx="531">
                  <c:v>87.410183993673201</c:v>
                </c:pt>
                <c:pt idx="532">
                  <c:v>87.300600505289452</c:v>
                </c:pt>
                <c:pt idx="533">
                  <c:v>87.202272873713653</c:v>
                </c:pt>
                <c:pt idx="534">
                  <c:v>87.114437293688553</c:v>
                </c:pt>
                <c:pt idx="535">
                  <c:v>87.036468978044809</c:v>
                </c:pt>
                <c:pt idx="536">
                  <c:v>86.967854322887632</c:v>
                </c:pt>
                <c:pt idx="537">
                  <c:v>86.908170486902918</c:v>
                </c:pt>
                <c:pt idx="538">
                  <c:v>86.857070192501411</c:v>
                </c:pt>
                <c:pt idx="539">
                  <c:v>86.814270302096475</c:v>
                </c:pt>
                <c:pt idx="540">
                  <c:v>86.779543193914975</c:v>
                </c:pt>
                <c:pt idx="541">
                  <c:v>86.752710268661716</c:v>
                </c:pt>
                <c:pt idx="542">
                  <c:v>86.733637124382454</c:v>
                </c:pt>
                <c:pt idx="543">
                  <c:v>86.722230079593828</c:v>
                </c:pt>
                <c:pt idx="544">
                  <c:v>86.718433827292813</c:v>
                </c:pt>
                <c:pt idx="545">
                  <c:v>86.722230079593828</c:v>
                </c:pt>
                <c:pt idx="546">
                  <c:v>86.733637124382454</c:v>
                </c:pt>
                <c:pt idx="547">
                  <c:v>86.752710268661716</c:v>
                </c:pt>
                <c:pt idx="548">
                  <c:v>86.779543193914975</c:v>
                </c:pt>
                <c:pt idx="549">
                  <c:v>86.814270302096475</c:v>
                </c:pt>
                <c:pt idx="550">
                  <c:v>86.857070192501411</c:v>
                </c:pt>
                <c:pt idx="551">
                  <c:v>86.908170486902918</c:v>
                </c:pt>
                <c:pt idx="552">
                  <c:v>86.967854322887632</c:v>
                </c:pt>
                <c:pt idx="553">
                  <c:v>87.036468978044809</c:v>
                </c:pt>
                <c:pt idx="554">
                  <c:v>87.114437293688553</c:v>
                </c:pt>
                <c:pt idx="555">
                  <c:v>87.202272873713653</c:v>
                </c:pt>
                <c:pt idx="556">
                  <c:v>87.300600505289466</c:v>
                </c:pt>
                <c:pt idx="557">
                  <c:v>87.410183993673186</c:v>
                </c:pt>
                <c:pt idx="558">
                  <c:v>87.531964823030307</c:v>
                </c:pt>
                <c:pt idx="559">
                  <c:v>87.667117125343339</c:v>
                </c:pt>
                <c:pt idx="560">
                  <c:v>87.817128105908409</c:v>
                </c:pt>
                <c:pt idx="561">
                  <c:v>87.983919898459931</c:v>
                </c:pt>
                <c:pt idx="562">
                  <c:v>88.17004230370253</c:v>
                </c:pt>
                <c:pt idx="563">
                  <c:v>88.378994498665747</c:v>
                </c:pt>
                <c:pt idx="564">
                  <c:v>88.61580042339385</c:v>
                </c:pt>
                <c:pt idx="565">
                  <c:v>88.888137046802115</c:v>
                </c:pt>
                <c:pt idx="566">
                  <c:v>89.20885231488316</c:v>
                </c:pt>
                <c:pt idx="567">
                  <c:v>89.602818311365823</c:v>
                </c:pt>
                <c:pt idx="568">
                  <c:v>90.133693700274677</c:v>
                </c:pt>
                <c:pt idx="569">
                  <c:v>91.461850317545384</c:v>
                </c:pt>
              </c:numCache>
            </c:numRef>
          </c:yVal>
          <c:smooth val="1"/>
          <c:extLst>
            <c:ext xmlns:c16="http://schemas.microsoft.com/office/drawing/2014/chart" uri="{C3380CC4-5D6E-409C-BE32-E72D297353CC}">
              <c16:uniqueId val="{00000021-7891-4AD3-899B-01BB41E6549D}"/>
            </c:ext>
          </c:extLst>
        </c:ser>
        <c:ser>
          <c:idx val="19"/>
          <c:order val="19"/>
          <c:tx>
            <c:strRef>
              <c:f>Sheet2!$U$1</c:f>
              <c:strCache>
                <c:ptCount val="1"/>
              </c:strCache>
            </c:strRef>
          </c:tx>
          <c:spPr>
            <a:ln>
              <a:solidFill>
                <a:schemeClr val="accent3">
                  <a:lumMod val="40000"/>
                  <a:lumOff val="60000"/>
                </a:schemeClr>
              </a:solidFill>
            </a:ln>
          </c:spPr>
          <c:marker>
            <c:symbol val="none"/>
          </c:marker>
          <c:errBars>
            <c:errDir val="y"/>
            <c:errBarType val="minus"/>
            <c:errValType val="cust"/>
            <c:noEndCap val="1"/>
            <c:plus>
              <c:numRef>
                <c:f>Sheet2!$AA$2:$AA$596</c:f>
                <c:numCache>
                  <c:formatCode>General</c:formatCode>
                  <c:ptCount val="595"/>
                  <c:pt idx="494">
                    <c:v>0</c:v>
                  </c:pt>
                  <c:pt idx="495">
                    <c:v>3.7757118534125382</c:v>
                  </c:pt>
                  <c:pt idx="496">
                    <c:v>5.3126264690828773</c:v>
                  </c:pt>
                  <c:pt idx="497">
                    <c:v>6.4733299004453624</c:v>
                  </c:pt>
                  <c:pt idx="498">
                    <c:v>7.4361280247182382</c:v>
                  </c:pt>
                  <c:pt idx="499">
                    <c:v>8.270429251254134</c:v>
                  </c:pt>
                  <c:pt idx="500">
                    <c:v>9.0119920106489211</c:v>
                  </c:pt>
                  <c:pt idx="501">
                    <c:v>9.6821485218932679</c:v>
                  </c:pt>
                  <c:pt idx="502">
                    <c:v>10.294853082973063</c:v>
                  </c:pt>
                  <c:pt idx="503">
                    <c:v>10.859834252878816</c:v>
                  </c:pt>
                  <c:pt idx="504">
                    <c:v>11.384199576606163</c:v>
                  </c:pt>
                  <c:pt idx="505">
                    <c:v>11.873331461725474</c:v>
                  </c:pt>
                  <c:pt idx="506">
                    <c:v>12.331423275518523</c:v>
                  </c:pt>
                  <c:pt idx="507">
                    <c:v>12.761818052299601</c:v>
                  </c:pt>
                  <c:pt idx="508">
                    <c:v>13.167232055371395</c:v>
                  </c:pt>
                  <c:pt idx="509">
                    <c:v>13.549907748763459</c:v>
                  </c:pt>
                  <c:pt idx="510">
                    <c:v>13.911721676341861</c:v>
                  </c:pt>
                  <c:pt idx="511">
                    <c:v>14.254262520383158</c:v>
                  </c:pt>
                  <c:pt idx="512">
                    <c:v>14.578888846547944</c:v>
                  </c:pt>
                  <c:pt idx="513">
                    <c:v>14.886772652257438</c:v>
                  </c:pt>
                  <c:pt idx="514">
                    <c:v>15.178932768808219</c:v>
                  </c:pt>
                  <c:pt idx="515">
                    <c:v>15.456260867363749</c:v>
                  </c:pt>
                  <c:pt idx="516">
                    <c:v>15.719541978060303</c:v>
                  </c:pt>
                  <c:pt idx="517">
                    <c:v>15.969470874139818</c:v>
                  </c:pt>
                  <c:pt idx="518">
                    <c:v>16.206665295488769</c:v>
                  </c:pt>
                  <c:pt idx="519">
                    <c:v>16.431676725154983</c:v>
                  </c:pt>
                  <c:pt idx="520">
                    <c:v>16.644999249023712</c:v>
                  </c:pt>
                  <c:pt idx="521">
                    <c:v>16.847076897788529</c:v>
                  </c:pt>
                  <c:pt idx="522">
                    <c:v>17.038309775326894</c:v>
                  </c:pt>
                  <c:pt idx="523">
                    <c:v>17.219059207749996</c:v>
                  </c:pt>
                  <c:pt idx="524">
                    <c:v>17.389652095427326</c:v>
                  </c:pt>
                  <c:pt idx="525">
                    <c:v>17.550384611170205</c:v>
                  </c:pt>
                  <c:pt idx="526">
                    <c:v>17.701525358002343</c:v>
                  </c:pt>
                  <c:pt idx="527">
                    <c:v>17.843318077084206</c:v>
                  </c:pt>
                  <c:pt idx="528">
                    <c:v>17.975983978631042</c:v>
                  </c:pt>
                  <c:pt idx="529">
                    <c:v>18.099723754798028</c:v>
                  </c:pt>
                  <c:pt idx="530">
                    <c:v>18.214719322569863</c:v>
                  </c:pt>
                  <c:pt idx="531">
                    <c:v>18.321135335999237</c:v>
                  </c:pt>
                  <c:pt idx="532">
                    <c:v>18.419120500175897</c:v>
                  </c:pt>
                  <c:pt idx="533">
                    <c:v>18.508808713690893</c:v>
                  </c:pt>
                  <c:pt idx="534">
                    <c:v>18.590320061795598</c:v>
                  </c:pt>
                  <c:pt idx="535">
                    <c:v>18.663761678718465</c:v>
                  </c:pt>
                  <c:pt idx="536">
                    <c:v>18.729228494521603</c:v>
                  </c:pt>
                  <c:pt idx="537">
                    <c:v>18.78680387931912</c:v>
                  </c:pt>
                  <c:pt idx="538">
                    <c:v>18.836560195534638</c:v>
                  </c:pt>
                  <c:pt idx="539">
                    <c:v>18.878559267062723</c:v>
                  </c:pt>
                  <c:pt idx="540">
                    <c:v>18.912852772651721</c:v>
                  </c:pt>
                  <c:pt idx="541">
                    <c:v>18.939482569489588</c:v>
                  </c:pt>
                  <c:pt idx="542">
                    <c:v>18.958480951806237</c:v>
                  </c:pt>
                  <c:pt idx="543">
                    <c:v>18.969870848268837</c:v>
                  </c:pt>
                  <c:pt idx="544">
                    <c:v>18.973665961010273</c:v>
                  </c:pt>
                  <c:pt idx="545">
                    <c:v>18.969870848268837</c:v>
                  </c:pt>
                  <c:pt idx="546">
                    <c:v>18.958480951806234</c:v>
                  </c:pt>
                  <c:pt idx="547">
                    <c:v>18.939482569489588</c:v>
                  </c:pt>
                  <c:pt idx="548">
                    <c:v>18.912852772651721</c:v>
                  </c:pt>
                  <c:pt idx="549">
                    <c:v>18.878559267062723</c:v>
                  </c:pt>
                  <c:pt idx="550">
                    <c:v>18.836560195534634</c:v>
                  </c:pt>
                  <c:pt idx="551">
                    <c:v>18.786803879319116</c:v>
                  </c:pt>
                  <c:pt idx="552">
                    <c:v>18.7292284945216</c:v>
                  </c:pt>
                  <c:pt idx="553">
                    <c:v>18.663761678718462</c:v>
                  </c:pt>
                  <c:pt idx="554">
                    <c:v>18.590320061795598</c:v>
                  </c:pt>
                  <c:pt idx="555">
                    <c:v>18.50880871369089</c:v>
                  </c:pt>
                  <c:pt idx="556">
                    <c:v>18.419120500175893</c:v>
                  </c:pt>
                  <c:pt idx="557">
                    <c:v>18.321135335999237</c:v>
                  </c:pt>
                  <c:pt idx="558">
                    <c:v>18.214719322569859</c:v>
                  </c:pt>
                  <c:pt idx="559">
                    <c:v>18.099723754798021</c:v>
                  </c:pt>
                  <c:pt idx="560">
                    <c:v>17.975983978631039</c:v>
                  </c:pt>
                  <c:pt idx="561">
                    <c:v>17.843318077084199</c:v>
                  </c:pt>
                  <c:pt idx="562">
                    <c:v>17.701525358002339</c:v>
                  </c:pt>
                  <c:pt idx="563">
                    <c:v>17.550384611170202</c:v>
                  </c:pt>
                  <c:pt idx="564">
                    <c:v>17.389652095427319</c:v>
                  </c:pt>
                  <c:pt idx="565">
                    <c:v>17.219059207749989</c:v>
                  </c:pt>
                  <c:pt idx="566">
                    <c:v>17.038309775326887</c:v>
                  </c:pt>
                  <c:pt idx="567">
                    <c:v>16.847076897788522</c:v>
                  </c:pt>
                  <c:pt idx="568">
                    <c:v>16.644999249023705</c:v>
                  </c:pt>
                  <c:pt idx="569">
                    <c:v>16.431676725154976</c:v>
                  </c:pt>
                  <c:pt idx="570">
                    <c:v>16.206665295488758</c:v>
                  </c:pt>
                  <c:pt idx="571">
                    <c:v>15.969470874139809</c:v>
                  </c:pt>
                  <c:pt idx="572">
                    <c:v>15.719541978060292</c:v>
                  </c:pt>
                  <c:pt idx="573">
                    <c:v>15.456260867363738</c:v>
                  </c:pt>
                  <c:pt idx="574">
                    <c:v>15.178932768808208</c:v>
                  </c:pt>
                  <c:pt idx="575">
                    <c:v>14.886772652257427</c:v>
                  </c:pt>
                  <c:pt idx="576">
                    <c:v>14.578888846547928</c:v>
                  </c:pt>
                  <c:pt idx="577">
                    <c:v>14.254262520383143</c:v>
                  </c:pt>
                  <c:pt idx="578">
                    <c:v>13.911721676341848</c:v>
                  </c:pt>
                  <c:pt idx="579">
                    <c:v>13.549907748763445</c:v>
                  </c:pt>
                  <c:pt idx="580">
                    <c:v>13.167232055371381</c:v>
                  </c:pt>
                  <c:pt idx="581">
                    <c:v>12.761818052299585</c:v>
                  </c:pt>
                  <c:pt idx="582">
                    <c:v>12.331423275518505</c:v>
                  </c:pt>
                  <c:pt idx="583">
                    <c:v>11.873331461725456</c:v>
                  </c:pt>
                  <c:pt idx="584">
                    <c:v>11.384199576606147</c:v>
                  </c:pt>
                  <c:pt idx="585">
                    <c:v>10.859834252878796</c:v>
                  </c:pt>
                  <c:pt idx="586">
                    <c:v>10.294853082973042</c:v>
                  </c:pt>
                  <c:pt idx="587">
                    <c:v>9.6821485218932448</c:v>
                  </c:pt>
                  <c:pt idx="588">
                    <c:v>9.0119920106488962</c:v>
                  </c:pt>
                  <c:pt idx="589">
                    <c:v>8.270429251254102</c:v>
                  </c:pt>
                  <c:pt idx="590">
                    <c:v>7.4361280247182053</c:v>
                  </c:pt>
                  <c:pt idx="591">
                    <c:v>6.4733299004453224</c:v>
                  </c:pt>
                  <c:pt idx="592">
                    <c:v>5.3126264690828284</c:v>
                  </c:pt>
                  <c:pt idx="593">
                    <c:v>3.7757118534124694</c:v>
                  </c:pt>
                  <c:pt idx="594">
                    <c:v>0</c:v>
                  </c:pt>
                </c:numCache>
              </c:numRef>
            </c:plus>
            <c:minus>
              <c:numRef>
                <c:f>Sheet2!$AA$2:$AA$596</c:f>
                <c:numCache>
                  <c:formatCode>General</c:formatCode>
                  <c:ptCount val="595"/>
                  <c:pt idx="494">
                    <c:v>0</c:v>
                  </c:pt>
                  <c:pt idx="495">
                    <c:v>3.7757118534125382</c:v>
                  </c:pt>
                  <c:pt idx="496">
                    <c:v>5.3126264690828773</c:v>
                  </c:pt>
                  <c:pt idx="497">
                    <c:v>6.4733299004453624</c:v>
                  </c:pt>
                  <c:pt idx="498">
                    <c:v>7.4361280247182382</c:v>
                  </c:pt>
                  <c:pt idx="499">
                    <c:v>8.270429251254134</c:v>
                  </c:pt>
                  <c:pt idx="500">
                    <c:v>9.0119920106489211</c:v>
                  </c:pt>
                  <c:pt idx="501">
                    <c:v>9.6821485218932679</c:v>
                  </c:pt>
                  <c:pt idx="502">
                    <c:v>10.294853082973063</c:v>
                  </c:pt>
                  <c:pt idx="503">
                    <c:v>10.859834252878816</c:v>
                  </c:pt>
                  <c:pt idx="504">
                    <c:v>11.384199576606163</c:v>
                  </c:pt>
                  <c:pt idx="505">
                    <c:v>11.873331461725474</c:v>
                  </c:pt>
                  <c:pt idx="506">
                    <c:v>12.331423275518523</c:v>
                  </c:pt>
                  <c:pt idx="507">
                    <c:v>12.761818052299601</c:v>
                  </c:pt>
                  <c:pt idx="508">
                    <c:v>13.167232055371395</c:v>
                  </c:pt>
                  <c:pt idx="509">
                    <c:v>13.549907748763459</c:v>
                  </c:pt>
                  <c:pt idx="510">
                    <c:v>13.911721676341861</c:v>
                  </c:pt>
                  <c:pt idx="511">
                    <c:v>14.254262520383158</c:v>
                  </c:pt>
                  <c:pt idx="512">
                    <c:v>14.578888846547944</c:v>
                  </c:pt>
                  <c:pt idx="513">
                    <c:v>14.886772652257438</c:v>
                  </c:pt>
                  <c:pt idx="514">
                    <c:v>15.178932768808219</c:v>
                  </c:pt>
                  <c:pt idx="515">
                    <c:v>15.456260867363749</c:v>
                  </c:pt>
                  <c:pt idx="516">
                    <c:v>15.719541978060303</c:v>
                  </c:pt>
                  <c:pt idx="517">
                    <c:v>15.969470874139818</c:v>
                  </c:pt>
                  <c:pt idx="518">
                    <c:v>16.206665295488769</c:v>
                  </c:pt>
                  <c:pt idx="519">
                    <c:v>16.431676725154983</c:v>
                  </c:pt>
                  <c:pt idx="520">
                    <c:v>16.644999249023712</c:v>
                  </c:pt>
                  <c:pt idx="521">
                    <c:v>16.847076897788529</c:v>
                  </c:pt>
                  <c:pt idx="522">
                    <c:v>17.038309775326894</c:v>
                  </c:pt>
                  <c:pt idx="523">
                    <c:v>17.219059207749996</c:v>
                  </c:pt>
                  <c:pt idx="524">
                    <c:v>17.389652095427326</c:v>
                  </c:pt>
                  <c:pt idx="525">
                    <c:v>17.550384611170205</c:v>
                  </c:pt>
                  <c:pt idx="526">
                    <c:v>17.701525358002343</c:v>
                  </c:pt>
                  <c:pt idx="527">
                    <c:v>17.843318077084206</c:v>
                  </c:pt>
                  <c:pt idx="528">
                    <c:v>17.975983978631042</c:v>
                  </c:pt>
                  <c:pt idx="529">
                    <c:v>18.099723754798028</c:v>
                  </c:pt>
                  <c:pt idx="530">
                    <c:v>18.214719322569863</c:v>
                  </c:pt>
                  <c:pt idx="531">
                    <c:v>18.321135335999237</c:v>
                  </c:pt>
                  <c:pt idx="532">
                    <c:v>18.419120500175897</c:v>
                  </c:pt>
                  <c:pt idx="533">
                    <c:v>18.508808713690893</c:v>
                  </c:pt>
                  <c:pt idx="534">
                    <c:v>18.590320061795598</c:v>
                  </c:pt>
                  <c:pt idx="535">
                    <c:v>18.663761678718465</c:v>
                  </c:pt>
                  <c:pt idx="536">
                    <c:v>18.729228494521603</c:v>
                  </c:pt>
                  <c:pt idx="537">
                    <c:v>18.78680387931912</c:v>
                  </c:pt>
                  <c:pt idx="538">
                    <c:v>18.836560195534638</c:v>
                  </c:pt>
                  <c:pt idx="539">
                    <c:v>18.878559267062723</c:v>
                  </c:pt>
                  <c:pt idx="540">
                    <c:v>18.912852772651721</c:v>
                  </c:pt>
                  <c:pt idx="541">
                    <c:v>18.939482569489588</c:v>
                  </c:pt>
                  <c:pt idx="542">
                    <c:v>18.958480951806237</c:v>
                  </c:pt>
                  <c:pt idx="543">
                    <c:v>18.969870848268837</c:v>
                  </c:pt>
                  <c:pt idx="544">
                    <c:v>18.973665961010273</c:v>
                  </c:pt>
                  <c:pt idx="545">
                    <c:v>18.969870848268837</c:v>
                  </c:pt>
                  <c:pt idx="546">
                    <c:v>18.958480951806234</c:v>
                  </c:pt>
                  <c:pt idx="547">
                    <c:v>18.939482569489588</c:v>
                  </c:pt>
                  <c:pt idx="548">
                    <c:v>18.912852772651721</c:v>
                  </c:pt>
                  <c:pt idx="549">
                    <c:v>18.878559267062723</c:v>
                  </c:pt>
                  <c:pt idx="550">
                    <c:v>18.836560195534634</c:v>
                  </c:pt>
                  <c:pt idx="551">
                    <c:v>18.786803879319116</c:v>
                  </c:pt>
                  <c:pt idx="552">
                    <c:v>18.7292284945216</c:v>
                  </c:pt>
                  <c:pt idx="553">
                    <c:v>18.663761678718462</c:v>
                  </c:pt>
                  <c:pt idx="554">
                    <c:v>18.590320061795598</c:v>
                  </c:pt>
                  <c:pt idx="555">
                    <c:v>18.50880871369089</c:v>
                  </c:pt>
                  <c:pt idx="556">
                    <c:v>18.419120500175893</c:v>
                  </c:pt>
                  <c:pt idx="557">
                    <c:v>18.321135335999237</c:v>
                  </c:pt>
                  <c:pt idx="558">
                    <c:v>18.214719322569859</c:v>
                  </c:pt>
                  <c:pt idx="559">
                    <c:v>18.099723754798021</c:v>
                  </c:pt>
                  <c:pt idx="560">
                    <c:v>17.975983978631039</c:v>
                  </c:pt>
                  <c:pt idx="561">
                    <c:v>17.843318077084199</c:v>
                  </c:pt>
                  <c:pt idx="562">
                    <c:v>17.701525358002339</c:v>
                  </c:pt>
                  <c:pt idx="563">
                    <c:v>17.550384611170202</c:v>
                  </c:pt>
                  <c:pt idx="564">
                    <c:v>17.389652095427319</c:v>
                  </c:pt>
                  <c:pt idx="565">
                    <c:v>17.219059207749989</c:v>
                  </c:pt>
                  <c:pt idx="566">
                    <c:v>17.038309775326887</c:v>
                  </c:pt>
                  <c:pt idx="567">
                    <c:v>16.847076897788522</c:v>
                  </c:pt>
                  <c:pt idx="568">
                    <c:v>16.644999249023705</c:v>
                  </c:pt>
                  <c:pt idx="569">
                    <c:v>16.431676725154976</c:v>
                  </c:pt>
                  <c:pt idx="570">
                    <c:v>16.206665295488758</c:v>
                  </c:pt>
                  <c:pt idx="571">
                    <c:v>15.969470874139809</c:v>
                  </c:pt>
                  <c:pt idx="572">
                    <c:v>15.719541978060292</c:v>
                  </c:pt>
                  <c:pt idx="573">
                    <c:v>15.456260867363738</c:v>
                  </c:pt>
                  <c:pt idx="574">
                    <c:v>15.178932768808208</c:v>
                  </c:pt>
                  <c:pt idx="575">
                    <c:v>14.886772652257427</c:v>
                  </c:pt>
                  <c:pt idx="576">
                    <c:v>14.578888846547928</c:v>
                  </c:pt>
                  <c:pt idx="577">
                    <c:v>14.254262520383143</c:v>
                  </c:pt>
                  <c:pt idx="578">
                    <c:v>13.911721676341848</c:v>
                  </c:pt>
                  <c:pt idx="579">
                    <c:v>13.549907748763445</c:v>
                  </c:pt>
                  <c:pt idx="580">
                    <c:v>13.167232055371381</c:v>
                  </c:pt>
                  <c:pt idx="581">
                    <c:v>12.761818052299585</c:v>
                  </c:pt>
                  <c:pt idx="582">
                    <c:v>12.331423275518505</c:v>
                  </c:pt>
                  <c:pt idx="583">
                    <c:v>11.873331461725456</c:v>
                  </c:pt>
                  <c:pt idx="584">
                    <c:v>11.384199576606147</c:v>
                  </c:pt>
                  <c:pt idx="585">
                    <c:v>10.859834252878796</c:v>
                  </c:pt>
                  <c:pt idx="586">
                    <c:v>10.294853082973042</c:v>
                  </c:pt>
                  <c:pt idx="587">
                    <c:v>9.6821485218932448</c:v>
                  </c:pt>
                  <c:pt idx="588">
                    <c:v>9.0119920106488962</c:v>
                  </c:pt>
                  <c:pt idx="589">
                    <c:v>8.270429251254102</c:v>
                  </c:pt>
                  <c:pt idx="590">
                    <c:v>7.4361280247182053</c:v>
                  </c:pt>
                  <c:pt idx="591">
                    <c:v>6.4733299004453224</c:v>
                  </c:pt>
                  <c:pt idx="592">
                    <c:v>5.3126264690828284</c:v>
                  </c:pt>
                  <c:pt idx="593">
                    <c:v>3.7757118534124694</c:v>
                  </c:pt>
                  <c:pt idx="594">
                    <c:v>0</c:v>
                  </c:pt>
                </c:numCache>
              </c:numRef>
            </c:minus>
            <c:spPr>
              <a:ln w="19050">
                <a:solidFill>
                  <a:schemeClr val="accent3">
                    <a:lumMod val="40000"/>
                    <a:lumOff val="60000"/>
                  </a:schemeClr>
                </a:solidFill>
              </a:ln>
            </c:spPr>
          </c:errBars>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Sheet2!$U$2:$U$596</c:f>
              <c:numCache>
                <c:formatCode>General</c:formatCode>
                <c:ptCount val="595"/>
                <c:pt idx="494">
                  <c:v>91.461850317545384</c:v>
                </c:pt>
                <c:pt idx="495">
                  <c:v>93.349706244251649</c:v>
                </c:pt>
                <c:pt idx="496">
                  <c:v>94.118163552086827</c:v>
                </c:pt>
                <c:pt idx="497">
                  <c:v>94.698515267768059</c:v>
                </c:pt>
                <c:pt idx="498">
                  <c:v>95.179914329904506</c:v>
                </c:pt>
                <c:pt idx="499">
                  <c:v>95.597064943172455</c:v>
                </c:pt>
                <c:pt idx="500">
                  <c:v>95.967846322869846</c:v>
                </c:pt>
                <c:pt idx="501">
                  <c:v>96.302924578492025</c:v>
                </c:pt>
                <c:pt idx="502">
                  <c:v>96.609276859031922</c:v>
                </c:pt>
                <c:pt idx="503">
                  <c:v>96.89176744398479</c:v>
                </c:pt>
                <c:pt idx="504">
                  <c:v>97.153950105848466</c:v>
                </c:pt>
                <c:pt idx="505">
                  <c:v>97.398516048408126</c:v>
                </c:pt>
                <c:pt idx="506">
                  <c:v>97.627561955304643</c:v>
                </c:pt>
                <c:pt idx="507">
                  <c:v>97.842759343695178</c:v>
                </c:pt>
                <c:pt idx="508">
                  <c:v>98.045466345231077</c:v>
                </c:pt>
                <c:pt idx="509">
                  <c:v>98.236804191927121</c:v>
                </c:pt>
                <c:pt idx="510">
                  <c:v>98.417711155716319</c:v>
                </c:pt>
                <c:pt idx="511">
                  <c:v>98.588981577736959</c:v>
                </c:pt>
                <c:pt idx="512">
                  <c:v>98.751294740819361</c:v>
                </c:pt>
                <c:pt idx="513">
                  <c:v>98.905236643674101</c:v>
                </c:pt>
                <c:pt idx="514">
                  <c:v>99.051316701949489</c:v>
                </c:pt>
                <c:pt idx="515">
                  <c:v>99.189980751227253</c:v>
                </c:pt>
                <c:pt idx="516">
                  <c:v>99.321621306575537</c:v>
                </c:pt>
                <c:pt idx="517">
                  <c:v>99.446585754615299</c:v>
                </c:pt>
                <c:pt idx="518">
                  <c:v>99.565182965289765</c:v>
                </c:pt>
                <c:pt idx="519">
                  <c:v>99.67768868012287</c:v>
                </c:pt>
                <c:pt idx="520">
                  <c:v>99.784349942057247</c:v>
                </c:pt>
                <c:pt idx="521">
                  <c:v>99.885388766439647</c:v>
                </c:pt>
                <c:pt idx="522">
                  <c:v>99.981005205208831</c:v>
                </c:pt>
                <c:pt idx="523">
                  <c:v>100.07137992142039</c:v>
                </c:pt>
                <c:pt idx="524">
                  <c:v>100.15667636525905</c:v>
                </c:pt>
                <c:pt idx="525">
                  <c:v>100.23704262313049</c:v>
                </c:pt>
                <c:pt idx="526">
                  <c:v>100.31261299654656</c:v>
                </c:pt>
                <c:pt idx="527">
                  <c:v>100.38350935608749</c:v>
                </c:pt>
                <c:pt idx="528">
                  <c:v>100.4498423068609</c:v>
                </c:pt>
                <c:pt idx="529">
                  <c:v>100.51171219494439</c:v>
                </c:pt>
                <c:pt idx="530">
                  <c:v>100.56920997883032</c:v>
                </c:pt>
                <c:pt idx="531">
                  <c:v>100.622417985545</c:v>
                </c:pt>
                <c:pt idx="532">
                  <c:v>100.67141056763333</c:v>
                </c:pt>
                <c:pt idx="533">
                  <c:v>100.71625467439083</c:v>
                </c:pt>
                <c:pt idx="534">
                  <c:v>100.75701034844319</c:v>
                </c:pt>
                <c:pt idx="535">
                  <c:v>100.79373115690461</c:v>
                </c:pt>
                <c:pt idx="536">
                  <c:v>100.82646456480619</c:v>
                </c:pt>
                <c:pt idx="537">
                  <c:v>100.85525225720494</c:v>
                </c:pt>
                <c:pt idx="538">
                  <c:v>100.88013041531271</c:v>
                </c:pt>
                <c:pt idx="539">
                  <c:v>100.90112995107674</c:v>
                </c:pt>
                <c:pt idx="540">
                  <c:v>100.91827670387124</c:v>
                </c:pt>
                <c:pt idx="541">
                  <c:v>100.93159160229018</c:v>
                </c:pt>
                <c:pt idx="542">
                  <c:v>100.9410907934485</c:v>
                </c:pt>
                <c:pt idx="543">
                  <c:v>100.9467857416798</c:v>
                </c:pt>
                <c:pt idx="544">
                  <c:v>100.94868329805053</c:v>
                </c:pt>
                <c:pt idx="545">
                  <c:v>100.9467857416798</c:v>
                </c:pt>
                <c:pt idx="546">
                  <c:v>100.9410907934485</c:v>
                </c:pt>
                <c:pt idx="547">
                  <c:v>100.93159160229018</c:v>
                </c:pt>
                <c:pt idx="548">
                  <c:v>100.91827670387124</c:v>
                </c:pt>
                <c:pt idx="549">
                  <c:v>100.90112995107674</c:v>
                </c:pt>
                <c:pt idx="550">
                  <c:v>100.88013041531271</c:v>
                </c:pt>
                <c:pt idx="551">
                  <c:v>100.85525225720494</c:v>
                </c:pt>
                <c:pt idx="552">
                  <c:v>100.82646456480619</c:v>
                </c:pt>
                <c:pt idx="553">
                  <c:v>100.79373115690461</c:v>
                </c:pt>
                <c:pt idx="554">
                  <c:v>100.75701034844319</c:v>
                </c:pt>
                <c:pt idx="555">
                  <c:v>100.71625467439083</c:v>
                </c:pt>
                <c:pt idx="556">
                  <c:v>100.67141056763333</c:v>
                </c:pt>
                <c:pt idx="557">
                  <c:v>100.622417985545</c:v>
                </c:pt>
                <c:pt idx="558">
                  <c:v>100.56920997883032</c:v>
                </c:pt>
                <c:pt idx="559">
                  <c:v>100.51171219494439</c:v>
                </c:pt>
                <c:pt idx="560">
                  <c:v>100.4498423068609</c:v>
                </c:pt>
                <c:pt idx="561">
                  <c:v>100.38350935608749</c:v>
                </c:pt>
                <c:pt idx="562">
                  <c:v>100.31261299654655</c:v>
                </c:pt>
                <c:pt idx="563">
                  <c:v>100.23704262313049</c:v>
                </c:pt>
                <c:pt idx="564">
                  <c:v>100.15667636525905</c:v>
                </c:pt>
                <c:pt idx="565">
                  <c:v>100.07137992142037</c:v>
                </c:pt>
                <c:pt idx="566">
                  <c:v>99.981005205208831</c:v>
                </c:pt>
                <c:pt idx="567">
                  <c:v>99.885388766439647</c:v>
                </c:pt>
                <c:pt idx="568">
                  <c:v>99.784349942057233</c:v>
                </c:pt>
                <c:pt idx="569">
                  <c:v>99.67768868012287</c:v>
                </c:pt>
                <c:pt idx="570">
                  <c:v>99.565182965289765</c:v>
                </c:pt>
                <c:pt idx="571">
                  <c:v>99.446585754615285</c:v>
                </c:pt>
                <c:pt idx="572">
                  <c:v>99.321621306575537</c:v>
                </c:pt>
                <c:pt idx="573">
                  <c:v>99.189980751227253</c:v>
                </c:pt>
                <c:pt idx="574">
                  <c:v>99.051316701949489</c:v>
                </c:pt>
                <c:pt idx="575">
                  <c:v>98.905236643674101</c:v>
                </c:pt>
                <c:pt idx="576">
                  <c:v>98.751294740819347</c:v>
                </c:pt>
                <c:pt idx="577">
                  <c:v>98.588981577736959</c:v>
                </c:pt>
                <c:pt idx="578">
                  <c:v>98.417711155716304</c:v>
                </c:pt>
                <c:pt idx="579">
                  <c:v>98.236804191927106</c:v>
                </c:pt>
                <c:pt idx="580">
                  <c:v>98.045466345231077</c:v>
                </c:pt>
                <c:pt idx="581">
                  <c:v>97.842759343695178</c:v>
                </c:pt>
                <c:pt idx="582">
                  <c:v>97.627561955304643</c:v>
                </c:pt>
                <c:pt idx="583">
                  <c:v>97.398516048408112</c:v>
                </c:pt>
                <c:pt idx="584">
                  <c:v>97.153950105848452</c:v>
                </c:pt>
                <c:pt idx="585">
                  <c:v>96.891767443984776</c:v>
                </c:pt>
                <c:pt idx="586">
                  <c:v>96.609276859031908</c:v>
                </c:pt>
                <c:pt idx="587">
                  <c:v>96.302924578492011</c:v>
                </c:pt>
                <c:pt idx="588">
                  <c:v>95.967846322869832</c:v>
                </c:pt>
                <c:pt idx="589">
                  <c:v>95.597064943172441</c:v>
                </c:pt>
                <c:pt idx="590">
                  <c:v>95.179914329904491</c:v>
                </c:pt>
                <c:pt idx="591">
                  <c:v>94.698515267768045</c:v>
                </c:pt>
                <c:pt idx="592">
                  <c:v>94.118163552086799</c:v>
                </c:pt>
                <c:pt idx="593">
                  <c:v>93.349706244251621</c:v>
                </c:pt>
                <c:pt idx="594">
                  <c:v>91.461850317545384</c:v>
                </c:pt>
              </c:numCache>
            </c:numRef>
          </c:yVal>
          <c:smooth val="1"/>
          <c:extLst>
            <c:ext xmlns:c16="http://schemas.microsoft.com/office/drawing/2014/chart" uri="{C3380CC4-5D6E-409C-BE32-E72D297353CC}">
              <c16:uniqueId val="{00000022-7891-4AD3-899B-01BB41E6549D}"/>
            </c:ext>
          </c:extLst>
        </c:ser>
        <c:ser>
          <c:idx val="20"/>
          <c:order val="20"/>
          <c:tx>
            <c:strRef>
              <c:f>Sheet2!$V$1</c:f>
              <c:strCache>
                <c:ptCount val="1"/>
              </c:strCache>
            </c:strRef>
          </c:tx>
          <c:spPr>
            <a:ln>
              <a:solidFill>
                <a:schemeClr val="accent3">
                  <a:lumMod val="40000"/>
                  <a:lumOff val="60000"/>
                </a:schemeClr>
              </a:solidFill>
            </a:ln>
          </c:spPr>
          <c:marker>
            <c:symbol val="none"/>
          </c:marker>
          <c:xVal>
            <c:numRef>
              <c:f>Sheet2!$A$2:$A$596</c:f>
              <c:numCache>
                <c:formatCode>General</c:formatCode>
                <c:ptCount val="595"/>
                <c:pt idx="0">
                  <c:v>20</c:v>
                </c:pt>
                <c:pt idx="1">
                  <c:v>20.5</c:v>
                </c:pt>
                <c:pt idx="2">
                  <c:v>21</c:v>
                </c:pt>
                <c:pt idx="3">
                  <c:v>21.5</c:v>
                </c:pt>
                <c:pt idx="4">
                  <c:v>22</c:v>
                </c:pt>
                <c:pt idx="5">
                  <c:v>22.5</c:v>
                </c:pt>
                <c:pt idx="6">
                  <c:v>23</c:v>
                </c:pt>
                <c:pt idx="7">
                  <c:v>23.5</c:v>
                </c:pt>
                <c:pt idx="8">
                  <c:v>24</c:v>
                </c:pt>
                <c:pt idx="9">
                  <c:v>24.5</c:v>
                </c:pt>
                <c:pt idx="10">
                  <c:v>25</c:v>
                </c:pt>
                <c:pt idx="11">
                  <c:v>25.5</c:v>
                </c:pt>
                <c:pt idx="12">
                  <c:v>26</c:v>
                </c:pt>
                <c:pt idx="13">
                  <c:v>26.5</c:v>
                </c:pt>
                <c:pt idx="14">
                  <c:v>27</c:v>
                </c:pt>
                <c:pt idx="15">
                  <c:v>27.5</c:v>
                </c:pt>
                <c:pt idx="16">
                  <c:v>28</c:v>
                </c:pt>
                <c:pt idx="17">
                  <c:v>28.5</c:v>
                </c:pt>
                <c:pt idx="18">
                  <c:v>29</c:v>
                </c:pt>
                <c:pt idx="19">
                  <c:v>29.5</c:v>
                </c:pt>
                <c:pt idx="20">
                  <c:v>30</c:v>
                </c:pt>
                <c:pt idx="21">
                  <c:v>30.5</c:v>
                </c:pt>
                <c:pt idx="22">
                  <c:v>31</c:v>
                </c:pt>
                <c:pt idx="23">
                  <c:v>31.5</c:v>
                </c:pt>
                <c:pt idx="24">
                  <c:v>32</c:v>
                </c:pt>
                <c:pt idx="25">
                  <c:v>32.5</c:v>
                </c:pt>
                <c:pt idx="26">
                  <c:v>33</c:v>
                </c:pt>
                <c:pt idx="27">
                  <c:v>33.5</c:v>
                </c:pt>
                <c:pt idx="28">
                  <c:v>34</c:v>
                </c:pt>
                <c:pt idx="29">
                  <c:v>34.5</c:v>
                </c:pt>
                <c:pt idx="30">
                  <c:v>35</c:v>
                </c:pt>
                <c:pt idx="31">
                  <c:v>35.5</c:v>
                </c:pt>
                <c:pt idx="32">
                  <c:v>36</c:v>
                </c:pt>
                <c:pt idx="33">
                  <c:v>36.5</c:v>
                </c:pt>
                <c:pt idx="34">
                  <c:v>37</c:v>
                </c:pt>
                <c:pt idx="35">
                  <c:v>37.5</c:v>
                </c:pt>
                <c:pt idx="36">
                  <c:v>38</c:v>
                </c:pt>
                <c:pt idx="37">
                  <c:v>38.5</c:v>
                </c:pt>
                <c:pt idx="38">
                  <c:v>39</c:v>
                </c:pt>
                <c:pt idx="39">
                  <c:v>39.5</c:v>
                </c:pt>
                <c:pt idx="40">
                  <c:v>40</c:v>
                </c:pt>
                <c:pt idx="41">
                  <c:v>40.5</c:v>
                </c:pt>
                <c:pt idx="42">
                  <c:v>41</c:v>
                </c:pt>
                <c:pt idx="43">
                  <c:v>41.5</c:v>
                </c:pt>
                <c:pt idx="44">
                  <c:v>42</c:v>
                </c:pt>
                <c:pt idx="45">
                  <c:v>42.5</c:v>
                </c:pt>
                <c:pt idx="46">
                  <c:v>43</c:v>
                </c:pt>
                <c:pt idx="47">
                  <c:v>43.5</c:v>
                </c:pt>
                <c:pt idx="48">
                  <c:v>44</c:v>
                </c:pt>
                <c:pt idx="49">
                  <c:v>44.5</c:v>
                </c:pt>
                <c:pt idx="50">
                  <c:v>45</c:v>
                </c:pt>
                <c:pt idx="51">
                  <c:v>45.5</c:v>
                </c:pt>
                <c:pt idx="52">
                  <c:v>46</c:v>
                </c:pt>
                <c:pt idx="53">
                  <c:v>46.5</c:v>
                </c:pt>
                <c:pt idx="54">
                  <c:v>47</c:v>
                </c:pt>
                <c:pt idx="55">
                  <c:v>47.5</c:v>
                </c:pt>
                <c:pt idx="56">
                  <c:v>48</c:v>
                </c:pt>
                <c:pt idx="57">
                  <c:v>48.5</c:v>
                </c:pt>
                <c:pt idx="58">
                  <c:v>49</c:v>
                </c:pt>
                <c:pt idx="59">
                  <c:v>49.5</c:v>
                </c:pt>
                <c:pt idx="60">
                  <c:v>50</c:v>
                </c:pt>
                <c:pt idx="61">
                  <c:v>50.5</c:v>
                </c:pt>
                <c:pt idx="62">
                  <c:v>51</c:v>
                </c:pt>
                <c:pt idx="63">
                  <c:v>51.5</c:v>
                </c:pt>
                <c:pt idx="64">
                  <c:v>52</c:v>
                </c:pt>
                <c:pt idx="65">
                  <c:v>52.5</c:v>
                </c:pt>
                <c:pt idx="66">
                  <c:v>53</c:v>
                </c:pt>
                <c:pt idx="67">
                  <c:v>53.5</c:v>
                </c:pt>
                <c:pt idx="68">
                  <c:v>54</c:v>
                </c:pt>
                <c:pt idx="69">
                  <c:v>54.5</c:v>
                </c:pt>
                <c:pt idx="70">
                  <c:v>55</c:v>
                </c:pt>
                <c:pt idx="71">
                  <c:v>55.5</c:v>
                </c:pt>
                <c:pt idx="72">
                  <c:v>56</c:v>
                </c:pt>
                <c:pt idx="73">
                  <c:v>56.5</c:v>
                </c:pt>
                <c:pt idx="74">
                  <c:v>57</c:v>
                </c:pt>
                <c:pt idx="75">
                  <c:v>57.5</c:v>
                </c:pt>
                <c:pt idx="76">
                  <c:v>58</c:v>
                </c:pt>
                <c:pt idx="77">
                  <c:v>58.5</c:v>
                </c:pt>
                <c:pt idx="78">
                  <c:v>59</c:v>
                </c:pt>
                <c:pt idx="79">
                  <c:v>59.5</c:v>
                </c:pt>
                <c:pt idx="80">
                  <c:v>60</c:v>
                </c:pt>
                <c:pt idx="81">
                  <c:v>60.5</c:v>
                </c:pt>
                <c:pt idx="82">
                  <c:v>61</c:v>
                </c:pt>
                <c:pt idx="83">
                  <c:v>61.5</c:v>
                </c:pt>
                <c:pt idx="84">
                  <c:v>62</c:v>
                </c:pt>
                <c:pt idx="85">
                  <c:v>62.5</c:v>
                </c:pt>
                <c:pt idx="86">
                  <c:v>63</c:v>
                </c:pt>
                <c:pt idx="87">
                  <c:v>63.5</c:v>
                </c:pt>
                <c:pt idx="88">
                  <c:v>64</c:v>
                </c:pt>
                <c:pt idx="89">
                  <c:v>64.5</c:v>
                </c:pt>
                <c:pt idx="90">
                  <c:v>65</c:v>
                </c:pt>
                <c:pt idx="91">
                  <c:v>65.5</c:v>
                </c:pt>
                <c:pt idx="92">
                  <c:v>66</c:v>
                </c:pt>
                <c:pt idx="93">
                  <c:v>66.5</c:v>
                </c:pt>
                <c:pt idx="94">
                  <c:v>67</c:v>
                </c:pt>
                <c:pt idx="95">
                  <c:v>67.5</c:v>
                </c:pt>
                <c:pt idx="96">
                  <c:v>68</c:v>
                </c:pt>
                <c:pt idx="97">
                  <c:v>68.5</c:v>
                </c:pt>
                <c:pt idx="98">
                  <c:v>69</c:v>
                </c:pt>
                <c:pt idx="99">
                  <c:v>69.5</c:v>
                </c:pt>
                <c:pt idx="100">
                  <c:v>70</c:v>
                </c:pt>
                <c:pt idx="101">
                  <c:v>70.5</c:v>
                </c:pt>
                <c:pt idx="102">
                  <c:v>71</c:v>
                </c:pt>
                <c:pt idx="103">
                  <c:v>71.5</c:v>
                </c:pt>
                <c:pt idx="104">
                  <c:v>72</c:v>
                </c:pt>
                <c:pt idx="105">
                  <c:v>72.5</c:v>
                </c:pt>
                <c:pt idx="106">
                  <c:v>73</c:v>
                </c:pt>
                <c:pt idx="107">
                  <c:v>73.5</c:v>
                </c:pt>
                <c:pt idx="108">
                  <c:v>74</c:v>
                </c:pt>
                <c:pt idx="109">
                  <c:v>74.5</c:v>
                </c:pt>
                <c:pt idx="110">
                  <c:v>75</c:v>
                </c:pt>
                <c:pt idx="111">
                  <c:v>75.5</c:v>
                </c:pt>
                <c:pt idx="112">
                  <c:v>76</c:v>
                </c:pt>
                <c:pt idx="113">
                  <c:v>76.5</c:v>
                </c:pt>
                <c:pt idx="114">
                  <c:v>77</c:v>
                </c:pt>
                <c:pt idx="115">
                  <c:v>77.5</c:v>
                </c:pt>
                <c:pt idx="116">
                  <c:v>78</c:v>
                </c:pt>
                <c:pt idx="117">
                  <c:v>78.5</c:v>
                </c:pt>
                <c:pt idx="118">
                  <c:v>79</c:v>
                </c:pt>
                <c:pt idx="119">
                  <c:v>79.5</c:v>
                </c:pt>
                <c:pt idx="120">
                  <c:v>80</c:v>
                </c:pt>
                <c:pt idx="121">
                  <c:v>80.5</c:v>
                </c:pt>
                <c:pt idx="122">
                  <c:v>81</c:v>
                </c:pt>
                <c:pt idx="123">
                  <c:v>81.5</c:v>
                </c:pt>
                <c:pt idx="124">
                  <c:v>82</c:v>
                </c:pt>
                <c:pt idx="125">
                  <c:v>82.5</c:v>
                </c:pt>
                <c:pt idx="126">
                  <c:v>83</c:v>
                </c:pt>
                <c:pt idx="127">
                  <c:v>83.5</c:v>
                </c:pt>
                <c:pt idx="128">
                  <c:v>84</c:v>
                </c:pt>
                <c:pt idx="129">
                  <c:v>84.5</c:v>
                </c:pt>
                <c:pt idx="130">
                  <c:v>85</c:v>
                </c:pt>
                <c:pt idx="131">
                  <c:v>85.5</c:v>
                </c:pt>
                <c:pt idx="132">
                  <c:v>86</c:v>
                </c:pt>
                <c:pt idx="133">
                  <c:v>86.5</c:v>
                </c:pt>
                <c:pt idx="134">
                  <c:v>87</c:v>
                </c:pt>
                <c:pt idx="135">
                  <c:v>87.5</c:v>
                </c:pt>
                <c:pt idx="136">
                  <c:v>88</c:v>
                </c:pt>
                <c:pt idx="137">
                  <c:v>88.5</c:v>
                </c:pt>
                <c:pt idx="138">
                  <c:v>89</c:v>
                </c:pt>
                <c:pt idx="139">
                  <c:v>89.5</c:v>
                </c:pt>
                <c:pt idx="140">
                  <c:v>90</c:v>
                </c:pt>
                <c:pt idx="141">
                  <c:v>90.5</c:v>
                </c:pt>
                <c:pt idx="142">
                  <c:v>91</c:v>
                </c:pt>
                <c:pt idx="143">
                  <c:v>91.5</c:v>
                </c:pt>
                <c:pt idx="144">
                  <c:v>92</c:v>
                </c:pt>
                <c:pt idx="145">
                  <c:v>92.5</c:v>
                </c:pt>
                <c:pt idx="146">
                  <c:v>93</c:v>
                </c:pt>
                <c:pt idx="147">
                  <c:v>93.5</c:v>
                </c:pt>
                <c:pt idx="148">
                  <c:v>94</c:v>
                </c:pt>
                <c:pt idx="149">
                  <c:v>94.5</c:v>
                </c:pt>
                <c:pt idx="150">
                  <c:v>95</c:v>
                </c:pt>
                <c:pt idx="151">
                  <c:v>95.5</c:v>
                </c:pt>
                <c:pt idx="152">
                  <c:v>96</c:v>
                </c:pt>
                <c:pt idx="153">
                  <c:v>96.5</c:v>
                </c:pt>
                <c:pt idx="154">
                  <c:v>97</c:v>
                </c:pt>
                <c:pt idx="155">
                  <c:v>97.5</c:v>
                </c:pt>
                <c:pt idx="156">
                  <c:v>98</c:v>
                </c:pt>
                <c:pt idx="157">
                  <c:v>98.5</c:v>
                </c:pt>
                <c:pt idx="158">
                  <c:v>99</c:v>
                </c:pt>
                <c:pt idx="159">
                  <c:v>99.5</c:v>
                </c:pt>
                <c:pt idx="160">
                  <c:v>100</c:v>
                </c:pt>
                <c:pt idx="161">
                  <c:v>100.5</c:v>
                </c:pt>
                <c:pt idx="162">
                  <c:v>101</c:v>
                </c:pt>
                <c:pt idx="163">
                  <c:v>101.5</c:v>
                </c:pt>
                <c:pt idx="164">
                  <c:v>102</c:v>
                </c:pt>
                <c:pt idx="165">
                  <c:v>102.5</c:v>
                </c:pt>
                <c:pt idx="166">
                  <c:v>103</c:v>
                </c:pt>
                <c:pt idx="167">
                  <c:v>103.5</c:v>
                </c:pt>
                <c:pt idx="168">
                  <c:v>104</c:v>
                </c:pt>
                <c:pt idx="169">
                  <c:v>104.5</c:v>
                </c:pt>
                <c:pt idx="170">
                  <c:v>105</c:v>
                </c:pt>
                <c:pt idx="171">
                  <c:v>105.5</c:v>
                </c:pt>
                <c:pt idx="172">
                  <c:v>106</c:v>
                </c:pt>
                <c:pt idx="173">
                  <c:v>106.5</c:v>
                </c:pt>
                <c:pt idx="174">
                  <c:v>107</c:v>
                </c:pt>
                <c:pt idx="175">
                  <c:v>107.5</c:v>
                </c:pt>
                <c:pt idx="176">
                  <c:v>108</c:v>
                </c:pt>
                <c:pt idx="177">
                  <c:v>108.5</c:v>
                </c:pt>
                <c:pt idx="178">
                  <c:v>109</c:v>
                </c:pt>
                <c:pt idx="179">
                  <c:v>109.5</c:v>
                </c:pt>
                <c:pt idx="180">
                  <c:v>110</c:v>
                </c:pt>
                <c:pt idx="181">
                  <c:v>110.5</c:v>
                </c:pt>
                <c:pt idx="182">
                  <c:v>111</c:v>
                </c:pt>
                <c:pt idx="183">
                  <c:v>111.5</c:v>
                </c:pt>
                <c:pt idx="184">
                  <c:v>112</c:v>
                </c:pt>
                <c:pt idx="185">
                  <c:v>112.5</c:v>
                </c:pt>
                <c:pt idx="186">
                  <c:v>113</c:v>
                </c:pt>
                <c:pt idx="187">
                  <c:v>113.5</c:v>
                </c:pt>
                <c:pt idx="188">
                  <c:v>114</c:v>
                </c:pt>
                <c:pt idx="189">
                  <c:v>114.5</c:v>
                </c:pt>
                <c:pt idx="190">
                  <c:v>115</c:v>
                </c:pt>
                <c:pt idx="191">
                  <c:v>115.5</c:v>
                </c:pt>
                <c:pt idx="192">
                  <c:v>116</c:v>
                </c:pt>
                <c:pt idx="193">
                  <c:v>116.5</c:v>
                </c:pt>
                <c:pt idx="194">
                  <c:v>117</c:v>
                </c:pt>
                <c:pt idx="195">
                  <c:v>117.5</c:v>
                </c:pt>
                <c:pt idx="196">
                  <c:v>118</c:v>
                </c:pt>
                <c:pt idx="197">
                  <c:v>118.5</c:v>
                </c:pt>
                <c:pt idx="198">
                  <c:v>119</c:v>
                </c:pt>
                <c:pt idx="199">
                  <c:v>119.5</c:v>
                </c:pt>
                <c:pt idx="200">
                  <c:v>120</c:v>
                </c:pt>
                <c:pt idx="201">
                  <c:v>120.5</c:v>
                </c:pt>
                <c:pt idx="202">
                  <c:v>121</c:v>
                </c:pt>
                <c:pt idx="203">
                  <c:v>121.5</c:v>
                </c:pt>
                <c:pt idx="204">
                  <c:v>122</c:v>
                </c:pt>
                <c:pt idx="205">
                  <c:v>122.5</c:v>
                </c:pt>
                <c:pt idx="206">
                  <c:v>123</c:v>
                </c:pt>
                <c:pt idx="207">
                  <c:v>123.5</c:v>
                </c:pt>
                <c:pt idx="208">
                  <c:v>124</c:v>
                </c:pt>
                <c:pt idx="209">
                  <c:v>124.5</c:v>
                </c:pt>
                <c:pt idx="210">
                  <c:v>125</c:v>
                </c:pt>
                <c:pt idx="211">
                  <c:v>125.5</c:v>
                </c:pt>
                <c:pt idx="212">
                  <c:v>126</c:v>
                </c:pt>
                <c:pt idx="213">
                  <c:v>126.5</c:v>
                </c:pt>
                <c:pt idx="214">
                  <c:v>127</c:v>
                </c:pt>
                <c:pt idx="215">
                  <c:v>127.5</c:v>
                </c:pt>
                <c:pt idx="216">
                  <c:v>128</c:v>
                </c:pt>
                <c:pt idx="217">
                  <c:v>128.5</c:v>
                </c:pt>
                <c:pt idx="218">
                  <c:v>129</c:v>
                </c:pt>
                <c:pt idx="219">
                  <c:v>129.5</c:v>
                </c:pt>
                <c:pt idx="220">
                  <c:v>130</c:v>
                </c:pt>
                <c:pt idx="221">
                  <c:v>130.5</c:v>
                </c:pt>
                <c:pt idx="222">
                  <c:v>131</c:v>
                </c:pt>
                <c:pt idx="223">
                  <c:v>131.5</c:v>
                </c:pt>
                <c:pt idx="224">
                  <c:v>132</c:v>
                </c:pt>
                <c:pt idx="225">
                  <c:v>132.5</c:v>
                </c:pt>
                <c:pt idx="226">
                  <c:v>133</c:v>
                </c:pt>
                <c:pt idx="227">
                  <c:v>133.5</c:v>
                </c:pt>
                <c:pt idx="228">
                  <c:v>134</c:v>
                </c:pt>
                <c:pt idx="229">
                  <c:v>134.5</c:v>
                </c:pt>
                <c:pt idx="230">
                  <c:v>135</c:v>
                </c:pt>
                <c:pt idx="231">
                  <c:v>135.5</c:v>
                </c:pt>
                <c:pt idx="232">
                  <c:v>136</c:v>
                </c:pt>
                <c:pt idx="233">
                  <c:v>136.5</c:v>
                </c:pt>
                <c:pt idx="234">
                  <c:v>137</c:v>
                </c:pt>
                <c:pt idx="235">
                  <c:v>137.5</c:v>
                </c:pt>
                <c:pt idx="236">
                  <c:v>138</c:v>
                </c:pt>
                <c:pt idx="237">
                  <c:v>138.5</c:v>
                </c:pt>
                <c:pt idx="238">
                  <c:v>139</c:v>
                </c:pt>
                <c:pt idx="239">
                  <c:v>139.5</c:v>
                </c:pt>
                <c:pt idx="240">
                  <c:v>140</c:v>
                </c:pt>
                <c:pt idx="241">
                  <c:v>140.5</c:v>
                </c:pt>
                <c:pt idx="242">
                  <c:v>141</c:v>
                </c:pt>
                <c:pt idx="243">
                  <c:v>141.5</c:v>
                </c:pt>
                <c:pt idx="244">
                  <c:v>142</c:v>
                </c:pt>
                <c:pt idx="245">
                  <c:v>142.5</c:v>
                </c:pt>
                <c:pt idx="246">
                  <c:v>143</c:v>
                </c:pt>
                <c:pt idx="247">
                  <c:v>143.5</c:v>
                </c:pt>
                <c:pt idx="248">
                  <c:v>144</c:v>
                </c:pt>
                <c:pt idx="249">
                  <c:v>144.5</c:v>
                </c:pt>
                <c:pt idx="250">
                  <c:v>145</c:v>
                </c:pt>
                <c:pt idx="251">
                  <c:v>145.5</c:v>
                </c:pt>
                <c:pt idx="252">
                  <c:v>146</c:v>
                </c:pt>
                <c:pt idx="253">
                  <c:v>146.5</c:v>
                </c:pt>
                <c:pt idx="254">
                  <c:v>147</c:v>
                </c:pt>
                <c:pt idx="255">
                  <c:v>147.5</c:v>
                </c:pt>
                <c:pt idx="256">
                  <c:v>148</c:v>
                </c:pt>
                <c:pt idx="257">
                  <c:v>148.5</c:v>
                </c:pt>
                <c:pt idx="258">
                  <c:v>149</c:v>
                </c:pt>
                <c:pt idx="259">
                  <c:v>149.5</c:v>
                </c:pt>
                <c:pt idx="260">
                  <c:v>150</c:v>
                </c:pt>
                <c:pt idx="261">
                  <c:v>150.5</c:v>
                </c:pt>
                <c:pt idx="262">
                  <c:v>151</c:v>
                </c:pt>
                <c:pt idx="263">
                  <c:v>151.5</c:v>
                </c:pt>
                <c:pt idx="264">
                  <c:v>152</c:v>
                </c:pt>
                <c:pt idx="265">
                  <c:v>152.5</c:v>
                </c:pt>
                <c:pt idx="266">
                  <c:v>153</c:v>
                </c:pt>
                <c:pt idx="267">
                  <c:v>153.5</c:v>
                </c:pt>
                <c:pt idx="268">
                  <c:v>154</c:v>
                </c:pt>
                <c:pt idx="269">
                  <c:v>154.5</c:v>
                </c:pt>
                <c:pt idx="270">
                  <c:v>155</c:v>
                </c:pt>
                <c:pt idx="271">
                  <c:v>155.5</c:v>
                </c:pt>
                <c:pt idx="272">
                  <c:v>156</c:v>
                </c:pt>
                <c:pt idx="273">
                  <c:v>156.5</c:v>
                </c:pt>
                <c:pt idx="274">
                  <c:v>157</c:v>
                </c:pt>
                <c:pt idx="275">
                  <c:v>157.5</c:v>
                </c:pt>
                <c:pt idx="276">
                  <c:v>158</c:v>
                </c:pt>
                <c:pt idx="277">
                  <c:v>158.5</c:v>
                </c:pt>
                <c:pt idx="278">
                  <c:v>159</c:v>
                </c:pt>
                <c:pt idx="279">
                  <c:v>159.5</c:v>
                </c:pt>
                <c:pt idx="280">
                  <c:v>160</c:v>
                </c:pt>
                <c:pt idx="281">
                  <c:v>160.5</c:v>
                </c:pt>
                <c:pt idx="282">
                  <c:v>161</c:v>
                </c:pt>
                <c:pt idx="283">
                  <c:v>161.5</c:v>
                </c:pt>
                <c:pt idx="284">
                  <c:v>162</c:v>
                </c:pt>
                <c:pt idx="285">
                  <c:v>162.5</c:v>
                </c:pt>
                <c:pt idx="286">
                  <c:v>163</c:v>
                </c:pt>
                <c:pt idx="287">
                  <c:v>163.5</c:v>
                </c:pt>
                <c:pt idx="288">
                  <c:v>164</c:v>
                </c:pt>
                <c:pt idx="289">
                  <c:v>164.5</c:v>
                </c:pt>
                <c:pt idx="290">
                  <c:v>165</c:v>
                </c:pt>
                <c:pt idx="291">
                  <c:v>165.5</c:v>
                </c:pt>
                <c:pt idx="292">
                  <c:v>166</c:v>
                </c:pt>
                <c:pt idx="293">
                  <c:v>166.5</c:v>
                </c:pt>
                <c:pt idx="294">
                  <c:v>167</c:v>
                </c:pt>
                <c:pt idx="295">
                  <c:v>167.5</c:v>
                </c:pt>
                <c:pt idx="296">
                  <c:v>168</c:v>
                </c:pt>
                <c:pt idx="297">
                  <c:v>168.5</c:v>
                </c:pt>
                <c:pt idx="298">
                  <c:v>169</c:v>
                </c:pt>
                <c:pt idx="299">
                  <c:v>169.5</c:v>
                </c:pt>
                <c:pt idx="300">
                  <c:v>170</c:v>
                </c:pt>
                <c:pt idx="301">
                  <c:v>170.5</c:v>
                </c:pt>
                <c:pt idx="302">
                  <c:v>171</c:v>
                </c:pt>
                <c:pt idx="303">
                  <c:v>171.5</c:v>
                </c:pt>
                <c:pt idx="304">
                  <c:v>172</c:v>
                </c:pt>
                <c:pt idx="305">
                  <c:v>172.5</c:v>
                </c:pt>
                <c:pt idx="306">
                  <c:v>173</c:v>
                </c:pt>
                <c:pt idx="307">
                  <c:v>173.5</c:v>
                </c:pt>
                <c:pt idx="308">
                  <c:v>174</c:v>
                </c:pt>
                <c:pt idx="309">
                  <c:v>174.5</c:v>
                </c:pt>
                <c:pt idx="310">
                  <c:v>175</c:v>
                </c:pt>
                <c:pt idx="311">
                  <c:v>175.5</c:v>
                </c:pt>
                <c:pt idx="312">
                  <c:v>176</c:v>
                </c:pt>
                <c:pt idx="313">
                  <c:v>176.5</c:v>
                </c:pt>
                <c:pt idx="314">
                  <c:v>177</c:v>
                </c:pt>
                <c:pt idx="315">
                  <c:v>177.5</c:v>
                </c:pt>
                <c:pt idx="316">
                  <c:v>178</c:v>
                </c:pt>
                <c:pt idx="317">
                  <c:v>178.5</c:v>
                </c:pt>
                <c:pt idx="318">
                  <c:v>179</c:v>
                </c:pt>
                <c:pt idx="319">
                  <c:v>179.5</c:v>
                </c:pt>
                <c:pt idx="320">
                  <c:v>180</c:v>
                </c:pt>
                <c:pt idx="321" formatCode="0">
                  <c:v>68</c:v>
                </c:pt>
                <c:pt idx="322">
                  <c:v>68</c:v>
                </c:pt>
                <c:pt idx="323">
                  <c:v>68</c:v>
                </c:pt>
                <c:pt idx="324">
                  <c:v>68</c:v>
                </c:pt>
                <c:pt idx="325">
                  <c:v>68.000009961625025</c:v>
                </c:pt>
                <c:pt idx="326">
                  <c:v>68.000015142270641</c:v>
                </c:pt>
                <c:pt idx="327">
                  <c:v>68.000022857876644</c:v>
                </c:pt>
                <c:pt idx="328">
                  <c:v>68.000034266112081</c:v>
                </c:pt>
                <c:pt idx="329">
                  <c:v>68.000051012645173</c:v>
                </c:pt>
                <c:pt idx="330">
                  <c:v>68.000075417984576</c:v>
                </c:pt>
                <c:pt idx="331">
                  <c:v>68.000110727646003</c:v>
                </c:pt>
                <c:pt idx="332">
                  <c:v>68.000161443765364</c:v>
                </c:pt>
                <c:pt idx="333">
                  <c:v>68.000233760191875</c:v>
                </c:pt>
                <c:pt idx="334">
                  <c:v>68.000336127386063</c:v>
                </c:pt>
                <c:pt idx="335">
                  <c:v>68.000479977973015</c:v>
                </c:pt>
                <c:pt idx="336">
                  <c:v>68.000680648328938</c:v>
                </c:pt>
                <c:pt idx="337">
                  <c:v>68.00095853576947</c:v>
                </c:pt>
                <c:pt idx="338">
                  <c:v>68.001340534302429</c:v>
                </c:pt>
                <c:pt idx="339">
                  <c:v>68.001861793908517</c:v>
                </c:pt>
                <c:pt idx="340">
                  <c:v>68.002567848188988</c:v>
                </c:pt>
                <c:pt idx="341">
                  <c:v>68.003517152104706</c:v>
                </c:pt>
                <c:pt idx="342">
                  <c:v>68.004784064456317</c:v>
                </c:pt>
                <c:pt idx="343">
                  <c:v>68.006462297691229</c:v>
                </c:pt>
                <c:pt idx="344">
                  <c:v>68.008668839541983</c:v>
                </c:pt>
                <c:pt idx="345">
                  <c:v>68.011548325982318</c:v>
                </c:pt>
                <c:pt idx="346">
                  <c:v>68.015277812324058</c:v>
                </c:pt>
                <c:pt idx="347">
                  <c:v>68.020071848629215</c:v>
                </c:pt>
                <c:pt idx="348">
                  <c:v>68.026187717152496</c:v>
                </c:pt>
                <c:pt idx="349">
                  <c:v>68.033930634118576</c:v>
                </c:pt>
                <c:pt idx="350">
                  <c:v>68.043658657469393</c:v>
                </c:pt>
                <c:pt idx="351">
                  <c:v>68.05578697894228</c:v>
                </c:pt>
                <c:pt idx="352">
                  <c:v>68.070791216644608</c:v>
                </c:pt>
                <c:pt idx="353">
                  <c:v>68.089209267890979</c:v>
                </c:pt>
                <c:pt idx="354">
                  <c:v>68.11164123711194</c:v>
                </c:pt>
                <c:pt idx="355">
                  <c:v>68.138746926492885</c:v>
                </c:pt>
                <c:pt idx="356">
                  <c:v>68.171240374394145</c:v>
                </c:pt>
                <c:pt idx="357">
                  <c:v>68.209880955176317</c:v>
                </c:pt>
                <c:pt idx="358">
                  <c:v>68.255460619754516</c:v>
                </c:pt>
                <c:pt idx="359">
                  <c:v>68.308786963612434</c:v>
                </c:pt>
                <c:pt idx="360">
                  <c:v>68.370661960610605</c:v>
                </c:pt>
                <c:pt idx="361">
                  <c:v>68.44185639642059</c:v>
                </c:pt>
                <c:pt idx="362">
                  <c:v>68.523080271098607</c:v>
                </c:pt>
                <c:pt idx="363">
                  <c:v>68.61494970862384</c:v>
                </c:pt>
                <c:pt idx="364">
                  <c:v>68.71795120058438</c:v>
                </c:pt>
                <c:pt idx="365">
                  <c:v>68.832404306120978</c:v>
                </c:pt>
                <c:pt idx="366">
                  <c:v>68.958424211891796</c:v>
                </c:pt>
                <c:pt idx="367">
                  <c:v>69.09588580290017</c:v>
                </c:pt>
                <c:pt idx="368">
                  <c:v>69.244391085094392</c:v>
                </c:pt>
                <c:pt idx="369">
                  <c:v>69.403241911753597</c:v>
                </c:pt>
                <c:pt idx="370">
                  <c:v>69.571419978231106</c:v>
                </c:pt>
                <c:pt idx="371">
                  <c:v>69.747575948356655</c:v>
                </c:pt>
                <c:pt idx="372">
                  <c:v>69.930029351602357</c:v>
                </c:pt>
                <c:pt idx="373">
                  <c:v>70.116780541654862</c:v>
                </c:pt>
                <c:pt idx="374">
                  <c:v>70.305535541858333</c:v>
                </c:pt>
                <c:pt idx="375">
                  <c:v>70.493744038022541</c:v>
                </c:pt>
                <c:pt idx="376">
                  <c:v>70.67865014035813</c:v>
                </c:pt>
                <c:pt idx="377">
                  <c:v>70.857354857858326</c:v>
                </c:pt>
                <c:pt idx="378">
                  <c:v>71.026888550471668</c:v>
                </c:pt>
                <c:pt idx="379">
                  <c:v>71.184290990610933</c:v>
                </c:pt>
                <c:pt idx="380">
                  <c:v>71.326696120020742</c:v>
                </c:pt>
                <c:pt idx="381">
                  <c:v>71.451418171854982</c:v>
                </c:pt>
                <c:pt idx="382">
                  <c:v>71.556035575627817</c:v>
                </c:pt>
                <c:pt idx="383">
                  <c:v>71.638468999595574</c:v>
                </c:pt>
                <c:pt idx="384">
                  <c:v>71.697050024189537</c:v>
                </c:pt>
                <c:pt idx="385">
                  <c:v>71.730577280844741</c:v>
                </c:pt>
                <c:pt idx="386">
                  <c:v>71.738357418342389</c:v>
                </c:pt>
                <c:pt idx="387">
                  <c:v>71.720228945517704</c:v>
                </c:pt>
                <c:pt idx="388">
                  <c:v>71.676567805122019</c:v>
                </c:pt>
                <c:pt idx="389">
                  <c:v>71.608274410125404</c:v>
                </c:pt>
                <c:pt idx="390">
                  <c:v>71.516742766860162</c:v>
                </c:pt>
                <c:pt idx="391">
                  <c:v>71.403813163942658</c:v>
                </c:pt>
                <c:pt idx="392">
                  <c:v>71.271710669579534</c:v>
                </c:pt>
                <c:pt idx="393">
                  <c:v>71.122972307183659</c:v>
                </c:pt>
                <c:pt idx="394">
                  <c:v>70.960366234823042</c:v>
                </c:pt>
                <c:pt idx="395">
                  <c:v>70.786806515051524</c:v>
                </c:pt>
                <c:pt idx="396">
                  <c:v>70.605267119140649</c:v>
                </c:pt>
                <c:pt idx="397">
                  <c:v>70.418698668704479</c:v>
                </c:pt>
                <c:pt idx="398">
                  <c:v>70.229951096318885</c:v>
                </c:pt>
                <c:pt idx="399">
                  <c:v>70.04170493423392</c:v>
                </c:pt>
                <c:pt idx="400">
                  <c:v>69.856413354268426</c:v>
                </c:pt>
                <c:pt idx="401">
                  <c:v>69.676256425161213</c:v>
                </c:pt>
                <c:pt idx="402">
                  <c:v>69.503108370378712</c:v>
                </c:pt>
                <c:pt idx="403">
                  <c:v>69.338517942290835</c:v>
                </c:pt>
                <c:pt idx="404">
                  <c:v>69.183701415728152</c:v>
                </c:pt>
                <c:pt idx="405">
                  <c:v>69.039547176251318</c:v>
                </c:pt>
                <c:pt idx="406">
                  <c:v>68.906630458468541</c:v>
                </c:pt>
                <c:pt idx="407">
                  <c:v>68.785236490591259</c:v>
                </c:pt>
                <c:pt idx="408">
                  <c:v>68.67539012701819</c:v>
                </c:pt>
                <c:pt idx="409">
                  <c:v>68.576889996476709</c:v>
                </c:pt>
                <c:pt idx="410">
                  <c:v>68.489345247344971</c:v>
                </c:pt>
                <c:pt idx="411">
                  <c:v>68.412213116994337</c:v>
                </c:pt>
                <c:pt idx="412">
                  <c:v>68.344835767564462</c:v>
                </c:pt>
                <c:pt idx="413">
                  <c:v>68.286475094154611</c:v>
                </c:pt>
                <c:pt idx="414">
                  <c:v>68.23634450082065</c:v>
                </c:pt>
                <c:pt idx="415">
                  <c:v>68.193636934555968</c:v>
                </c:pt>
                <c:pt idx="416">
                  <c:v>68.157548750020368</c:v>
                </c:pt>
                <c:pt idx="417">
                  <c:v>68.127299234204216</c:v>
                </c:pt>
                <c:pt idx="418">
                  <c:v>68.102145840507561</c:v>
                </c:pt>
                <c:pt idx="419">
                  <c:v>68.08139535989568</c:v>
                </c:pt>
                <c:pt idx="420">
                  <c:v>68.064411390582379</c:v>
                </c:pt>
                <c:pt idx="421">
                  <c:v>68.05061855798472</c:v>
                </c:pt>
                <c:pt idx="422">
                  <c:v>68.039503986899518</c:v>
                </c:pt>
                <c:pt idx="423">
                  <c:v>68.030616543186056</c:v>
                </c:pt>
                <c:pt idx="424">
                  <c:v>68.023564349000793</c:v>
                </c:pt>
                <c:pt idx="425">
                  <c:v>68.01801104056004</c:v>
                </c:pt>
                <c:pt idx="426">
                  <c:v>68.013671187142478</c:v>
                </c:pt>
                <c:pt idx="427">
                  <c:v>68.010305230696872</c:v>
                </c:pt>
                <c:pt idx="428">
                  <c:v>68.007714242284024</c:v>
                </c:pt>
                <c:pt idx="429">
                  <c:v>68.005734728966203</c:v>
                </c:pt>
                <c:pt idx="430">
                  <c:v>68.004233665929121</c:v>
                </c:pt>
                <c:pt idx="431">
                  <c:v>68.00310387583832</c:v>
                </c:pt>
                <c:pt idx="432">
                  <c:v>68.002259832035321</c:v>
                </c:pt>
                <c:pt idx="433">
                  <c:v>68.001633924736225</c:v>
                </c:pt>
                <c:pt idx="434">
                  <c:v>68.001173199854748</c:v>
                </c:pt>
                <c:pt idx="435">
                  <c:v>68.000836557928309</c:v>
                </c:pt>
                <c:pt idx="436">
                  <c:v>68.000592385070263</c:v>
                </c:pt>
                <c:pt idx="437">
                  <c:v>68.000416577928206</c:v>
                </c:pt>
                <c:pt idx="438">
                  <c:v>68.000290919259186</c:v>
                </c:pt>
                <c:pt idx="439">
                  <c:v>68.000201758925513</c:v>
                </c:pt>
                <c:pt idx="440">
                  <c:v>68.000138955936592</c:v>
                </c:pt>
                <c:pt idx="441">
                  <c:v>68.000095039801678</c:v>
                </c:pt>
                <c:pt idx="442">
                  <c:v>68.000064553233784</c:v>
                </c:pt>
                <c:pt idx="443">
                  <c:v>68.000043542619338</c:v>
                </c:pt>
                <c:pt idx="444">
                  <c:v>68.000029167228547</c:v>
                </c:pt>
                <c:pt idx="445">
                  <c:v>68.000019402596166</c:v>
                </c:pt>
                <c:pt idx="446">
                  <c:v>68.000012817655374</c:v>
                </c:pt>
                <c:pt idx="447">
                  <c:v>68.00000840894289</c:v>
                </c:pt>
                <c:pt idx="448">
                  <c:v>68.000005478457297</c:v>
                </c:pt>
                <c:pt idx="449">
                  <c:v>68.00000354453465</c:v>
                </c:pt>
                <c:pt idx="450">
                  <c:v>68.000002277425793</c:v>
                </c:pt>
                <c:pt idx="451">
                  <c:v>68.000001453159584</c:v>
                </c:pt>
                <c:pt idx="452">
                  <c:v>68.000000920802421</c:v>
                </c:pt>
                <c:pt idx="453">
                  <c:v>68.000000579433589</c:v>
                </c:pt>
                <c:pt idx="454">
                  <c:v>68.000000362097012</c:v>
                </c:pt>
                <c:pt idx="455">
                  <c:v>68.000000224714071</c:v>
                </c:pt>
                <c:pt idx="456">
                  <c:v>68.000000138490407</c:v>
                </c:pt>
                <c:pt idx="457">
                  <c:v>68.00000008476043</c:v>
                </c:pt>
                <c:pt idx="458">
                  <c:v>68.00000005151702</c:v>
                </c:pt>
                <c:pt idx="459">
                  <c:v>68.000000031095126</c:v>
                </c:pt>
                <c:pt idx="460">
                  <c:v>68.000000018638801</c:v>
                </c:pt>
                <c:pt idx="461">
                  <c:v>68.000000011095011</c:v>
                </c:pt>
                <c:pt idx="462">
                  <c:v>68.00000000655875</c:v>
                </c:pt>
                <c:pt idx="463">
                  <c:v>68.000000003850346</c:v>
                </c:pt>
                <c:pt idx="464">
                  <c:v>68.000000002244718</c:v>
                </c:pt>
                <c:pt idx="465">
                  <c:v>68.000000001299597</c:v>
                </c:pt>
                <c:pt idx="466">
                  <c:v>68.000000000747207</c:v>
                </c:pt>
                <c:pt idx="467">
                  <c:v>68.000000000426624</c:v>
                </c:pt>
                <c:pt idx="468">
                  <c:v>68.000000000241911</c:v>
                </c:pt>
                <c:pt idx="469">
                  <c:v>68.000000000136211</c:v>
                </c:pt>
                <c:pt idx="470">
                  <c:v>68.00000000007617</c:v>
                </c:pt>
                <c:pt idx="471">
                  <c:v>68.000000000042306</c:v>
                </c:pt>
                <c:pt idx="472">
                  <c:v>68.000000000023334</c:v>
                </c:pt>
                <c:pt idx="473">
                  <c:v>68.000000000012776</c:v>
                </c:pt>
                <c:pt idx="474">
                  <c:v>68.000000000006949</c:v>
                </c:pt>
                <c:pt idx="475">
                  <c:v>68.000000000003752</c:v>
                </c:pt>
                <c:pt idx="476">
                  <c:v>68.000000000002018</c:v>
                </c:pt>
                <c:pt idx="477">
                  <c:v>68.000000000001066</c:v>
                </c:pt>
                <c:pt idx="478">
                  <c:v>68.000000000000568</c:v>
                </c:pt>
                <c:pt idx="479">
                  <c:v>68.000000000000298</c:v>
                </c:pt>
                <c:pt idx="480">
                  <c:v>68.000000000000156</c:v>
                </c:pt>
                <c:pt idx="481">
                  <c:v>68.000000000000085</c:v>
                </c:pt>
                <c:pt idx="482">
                  <c:v>68.000000000000043</c:v>
                </c:pt>
                <c:pt idx="483">
                  <c:v>68.000000000000014</c:v>
                </c:pt>
                <c:pt idx="484">
                  <c:v>68.000000000000014</c:v>
                </c:pt>
                <c:pt idx="485">
                  <c:v>68</c:v>
                </c:pt>
                <c:pt idx="486" formatCode="0">
                  <c:v>68</c:v>
                </c:pt>
                <c:pt idx="487">
                  <c:v>180</c:v>
                </c:pt>
                <c:pt idx="488">
                  <c:v>179</c:v>
                </c:pt>
                <c:pt idx="489">
                  <c:v>179</c:v>
                </c:pt>
                <c:pt idx="490">
                  <c:v>179</c:v>
                </c:pt>
                <c:pt idx="491" formatCode="0">
                  <c:v>68</c:v>
                </c:pt>
                <c:pt idx="492">
                  <c:v>175</c:v>
                </c:pt>
                <c:pt idx="493">
                  <c:v>69.28</c:v>
                </c:pt>
                <c:pt idx="494">
                  <c:v>62.646531292375329</c:v>
                </c:pt>
                <c:pt idx="495">
                  <c:v>62.766531292375326</c:v>
                </c:pt>
                <c:pt idx="496">
                  <c:v>62.886531292375324</c:v>
                </c:pt>
                <c:pt idx="497">
                  <c:v>63.006531292375321</c:v>
                </c:pt>
                <c:pt idx="498">
                  <c:v>63.126531292375319</c:v>
                </c:pt>
                <c:pt idx="499">
                  <c:v>63.246531292375316</c:v>
                </c:pt>
                <c:pt idx="500">
                  <c:v>63.366531292375313</c:v>
                </c:pt>
                <c:pt idx="501">
                  <c:v>63.486531292375311</c:v>
                </c:pt>
                <c:pt idx="502">
                  <c:v>63.606531292375308</c:v>
                </c:pt>
                <c:pt idx="503">
                  <c:v>63.726531292375306</c:v>
                </c:pt>
                <c:pt idx="504">
                  <c:v>63.846531292375303</c:v>
                </c:pt>
                <c:pt idx="505">
                  <c:v>63.966531292375301</c:v>
                </c:pt>
                <c:pt idx="506">
                  <c:v>64.086531292375298</c:v>
                </c:pt>
                <c:pt idx="507">
                  <c:v>64.206531292375303</c:v>
                </c:pt>
                <c:pt idx="508">
                  <c:v>64.326531292375307</c:v>
                </c:pt>
                <c:pt idx="509">
                  <c:v>64.446531292375312</c:v>
                </c:pt>
                <c:pt idx="510">
                  <c:v>64.566531292375316</c:v>
                </c:pt>
                <c:pt idx="511">
                  <c:v>64.686531292375321</c:v>
                </c:pt>
                <c:pt idx="512">
                  <c:v>64.806531292375325</c:v>
                </c:pt>
                <c:pt idx="513">
                  <c:v>64.92653129237533</c:v>
                </c:pt>
                <c:pt idx="514">
                  <c:v>65.046531292375334</c:v>
                </c:pt>
                <c:pt idx="515">
                  <c:v>65.166531292375339</c:v>
                </c:pt>
                <c:pt idx="516">
                  <c:v>65.286531292375344</c:v>
                </c:pt>
                <c:pt idx="517">
                  <c:v>65.406531292375348</c:v>
                </c:pt>
                <c:pt idx="518">
                  <c:v>65.526531292375353</c:v>
                </c:pt>
                <c:pt idx="519">
                  <c:v>65.646531292375357</c:v>
                </c:pt>
                <c:pt idx="520">
                  <c:v>65.766531292375362</c:v>
                </c:pt>
                <c:pt idx="521">
                  <c:v>65.886531292375366</c:v>
                </c:pt>
                <c:pt idx="522">
                  <c:v>66.006531292375371</c:v>
                </c:pt>
                <c:pt idx="523">
                  <c:v>66.126531292375375</c:v>
                </c:pt>
                <c:pt idx="524">
                  <c:v>66.24653129237538</c:v>
                </c:pt>
                <c:pt idx="525">
                  <c:v>66.366531292375385</c:v>
                </c:pt>
                <c:pt idx="526">
                  <c:v>66.486531292375389</c:v>
                </c:pt>
                <c:pt idx="527">
                  <c:v>66.606531292375394</c:v>
                </c:pt>
                <c:pt idx="528">
                  <c:v>66.726531292375398</c:v>
                </c:pt>
                <c:pt idx="529">
                  <c:v>66.846531292375403</c:v>
                </c:pt>
                <c:pt idx="530">
                  <c:v>66.966531292375407</c:v>
                </c:pt>
                <c:pt idx="531">
                  <c:v>67.086531292375412</c:v>
                </c:pt>
                <c:pt idx="532">
                  <c:v>67.206531292375416</c:v>
                </c:pt>
                <c:pt idx="533">
                  <c:v>67.326531292375421</c:v>
                </c:pt>
                <c:pt idx="534">
                  <c:v>67.446531292375425</c:v>
                </c:pt>
                <c:pt idx="535">
                  <c:v>67.56653129237543</c:v>
                </c:pt>
                <c:pt idx="536">
                  <c:v>67.686531292375435</c:v>
                </c:pt>
                <c:pt idx="537">
                  <c:v>67.806531292375439</c:v>
                </c:pt>
                <c:pt idx="538">
                  <c:v>67.926531292375444</c:v>
                </c:pt>
                <c:pt idx="539">
                  <c:v>68.046531292375448</c:v>
                </c:pt>
                <c:pt idx="540">
                  <c:v>68.166531292375453</c:v>
                </c:pt>
                <c:pt idx="541">
                  <c:v>68.286531292375457</c:v>
                </c:pt>
                <c:pt idx="542">
                  <c:v>68.406531292375462</c:v>
                </c:pt>
                <c:pt idx="543">
                  <c:v>68.526531292375466</c:v>
                </c:pt>
                <c:pt idx="544">
                  <c:v>68.646531292375471</c:v>
                </c:pt>
                <c:pt idx="545">
                  <c:v>68.766531292375475</c:v>
                </c:pt>
                <c:pt idx="546">
                  <c:v>68.88653129237548</c:v>
                </c:pt>
                <c:pt idx="547">
                  <c:v>69.006531292375485</c:v>
                </c:pt>
                <c:pt idx="548">
                  <c:v>69.126531292375489</c:v>
                </c:pt>
                <c:pt idx="549">
                  <c:v>69.246531292375494</c:v>
                </c:pt>
                <c:pt idx="550">
                  <c:v>69.366531292375498</c:v>
                </c:pt>
                <c:pt idx="551">
                  <c:v>69.486531292375503</c:v>
                </c:pt>
                <c:pt idx="552">
                  <c:v>69.606531292375507</c:v>
                </c:pt>
                <c:pt idx="553">
                  <c:v>69.726531292375512</c:v>
                </c:pt>
                <c:pt idx="554">
                  <c:v>69.846531292375516</c:v>
                </c:pt>
                <c:pt idx="555">
                  <c:v>69.966531292375521</c:v>
                </c:pt>
                <c:pt idx="556">
                  <c:v>70.086531292375525</c:v>
                </c:pt>
                <c:pt idx="557">
                  <c:v>70.20653129237553</c:v>
                </c:pt>
                <c:pt idx="558">
                  <c:v>70.326531292375535</c:v>
                </c:pt>
                <c:pt idx="559">
                  <c:v>70.446531292375539</c:v>
                </c:pt>
                <c:pt idx="560">
                  <c:v>70.566531292375544</c:v>
                </c:pt>
                <c:pt idx="561">
                  <c:v>70.686531292375548</c:v>
                </c:pt>
                <c:pt idx="562">
                  <c:v>70.806531292375553</c:v>
                </c:pt>
                <c:pt idx="563">
                  <c:v>70.926531292375557</c:v>
                </c:pt>
                <c:pt idx="564">
                  <c:v>71.046531292375562</c:v>
                </c:pt>
                <c:pt idx="565">
                  <c:v>71.166531292375566</c:v>
                </c:pt>
                <c:pt idx="566">
                  <c:v>71.286531292375571</c:v>
                </c:pt>
                <c:pt idx="567">
                  <c:v>71.406531292375576</c:v>
                </c:pt>
                <c:pt idx="568">
                  <c:v>71.52653129237558</c:v>
                </c:pt>
                <c:pt idx="569">
                  <c:v>71.646531292375585</c:v>
                </c:pt>
                <c:pt idx="570">
                  <c:v>71.766531292375589</c:v>
                </c:pt>
                <c:pt idx="571">
                  <c:v>71.886531292375594</c:v>
                </c:pt>
                <c:pt idx="572">
                  <c:v>72.006531292375598</c:v>
                </c:pt>
                <c:pt idx="573">
                  <c:v>72.126531292375603</c:v>
                </c:pt>
                <c:pt idx="574">
                  <c:v>72.246531292375607</c:v>
                </c:pt>
                <c:pt idx="575">
                  <c:v>72.366531292375612</c:v>
                </c:pt>
                <c:pt idx="576">
                  <c:v>72.486531292375616</c:v>
                </c:pt>
                <c:pt idx="577">
                  <c:v>72.606531292375621</c:v>
                </c:pt>
                <c:pt idx="578">
                  <c:v>72.726531292375626</c:v>
                </c:pt>
                <c:pt idx="579">
                  <c:v>72.84653129237563</c:v>
                </c:pt>
                <c:pt idx="580">
                  <c:v>72.966531292375635</c:v>
                </c:pt>
                <c:pt idx="581">
                  <c:v>73.086531292375639</c:v>
                </c:pt>
                <c:pt idx="582">
                  <c:v>73.206531292375644</c:v>
                </c:pt>
                <c:pt idx="583">
                  <c:v>73.326531292375648</c:v>
                </c:pt>
                <c:pt idx="584">
                  <c:v>73.446531292375653</c:v>
                </c:pt>
                <c:pt idx="585">
                  <c:v>73.566531292375657</c:v>
                </c:pt>
                <c:pt idx="586">
                  <c:v>73.686531292375662</c:v>
                </c:pt>
                <c:pt idx="587">
                  <c:v>73.806531292375666</c:v>
                </c:pt>
                <c:pt idx="588">
                  <c:v>73.926531292375671</c:v>
                </c:pt>
                <c:pt idx="589">
                  <c:v>74.046531292375676</c:v>
                </c:pt>
                <c:pt idx="590">
                  <c:v>74.16653129237568</c:v>
                </c:pt>
                <c:pt idx="591">
                  <c:v>74.286531292375685</c:v>
                </c:pt>
                <c:pt idx="592">
                  <c:v>74.406531292375689</c:v>
                </c:pt>
                <c:pt idx="593">
                  <c:v>74.526531292375694</c:v>
                </c:pt>
                <c:pt idx="594">
                  <c:v>74.646531292375698</c:v>
                </c:pt>
              </c:numCache>
            </c:numRef>
          </c:xVal>
          <c:yVal>
            <c:numRef>
              <c:f>Sheet2!$V$2:$V$596</c:f>
              <c:numCache>
                <c:formatCode>General</c:formatCode>
                <c:ptCount val="595"/>
                <c:pt idx="494">
                  <c:v>91.461850317545384</c:v>
                </c:pt>
                <c:pt idx="495">
                  <c:v>89.573994390839118</c:v>
                </c:pt>
                <c:pt idx="496">
                  <c:v>88.805537083003955</c:v>
                </c:pt>
                <c:pt idx="497">
                  <c:v>88.225185367322695</c:v>
                </c:pt>
                <c:pt idx="498">
                  <c:v>87.743786305186262</c:v>
                </c:pt>
                <c:pt idx="499">
                  <c:v>87.326635691918327</c:v>
                </c:pt>
                <c:pt idx="500">
                  <c:v>86.955854312220922</c:v>
                </c:pt>
                <c:pt idx="501">
                  <c:v>86.620776056598757</c:v>
                </c:pt>
                <c:pt idx="502">
                  <c:v>86.31442377605886</c:v>
                </c:pt>
                <c:pt idx="503">
                  <c:v>86.031933191105978</c:v>
                </c:pt>
                <c:pt idx="504">
                  <c:v>85.769750529242302</c:v>
                </c:pt>
                <c:pt idx="505">
                  <c:v>85.525184586682656</c:v>
                </c:pt>
                <c:pt idx="506">
                  <c:v>85.296138679786125</c:v>
                </c:pt>
                <c:pt idx="507">
                  <c:v>85.080941291395575</c:v>
                </c:pt>
                <c:pt idx="508">
                  <c:v>84.878234289859677</c:v>
                </c:pt>
                <c:pt idx="509">
                  <c:v>84.686896443163661</c:v>
                </c:pt>
                <c:pt idx="510">
                  <c:v>84.505989479374463</c:v>
                </c:pt>
                <c:pt idx="511">
                  <c:v>84.334719057353794</c:v>
                </c:pt>
                <c:pt idx="512">
                  <c:v>84.172405894271421</c:v>
                </c:pt>
                <c:pt idx="513">
                  <c:v>84.018463991416667</c:v>
                </c:pt>
                <c:pt idx="514">
                  <c:v>83.872383933141265</c:v>
                </c:pt>
                <c:pt idx="515">
                  <c:v>83.7337198838635</c:v>
                </c:pt>
                <c:pt idx="516">
                  <c:v>83.602079328515231</c:v>
                </c:pt>
                <c:pt idx="517">
                  <c:v>83.477114880475483</c:v>
                </c:pt>
                <c:pt idx="518">
                  <c:v>83.358517669800989</c:v>
                </c:pt>
                <c:pt idx="519">
                  <c:v>83.246011954967884</c:v>
                </c:pt>
                <c:pt idx="520">
                  <c:v>83.139350693033535</c:v>
                </c:pt>
                <c:pt idx="521">
                  <c:v>83.038311868651121</c:v>
                </c:pt>
                <c:pt idx="522">
                  <c:v>82.942695429881937</c:v>
                </c:pt>
                <c:pt idx="523">
                  <c:v>82.852320713670395</c:v>
                </c:pt>
                <c:pt idx="524">
                  <c:v>82.767024269831722</c:v>
                </c:pt>
                <c:pt idx="525">
                  <c:v>82.68665801196029</c:v>
                </c:pt>
                <c:pt idx="526">
                  <c:v>82.61108763854422</c:v>
                </c:pt>
                <c:pt idx="527">
                  <c:v>82.540191279003281</c:v>
                </c:pt>
                <c:pt idx="528">
                  <c:v>82.473858328229852</c:v>
                </c:pt>
                <c:pt idx="529">
                  <c:v>82.411988440146359</c:v>
                </c:pt>
                <c:pt idx="530">
                  <c:v>82.354490656260452</c:v>
                </c:pt>
                <c:pt idx="531">
                  <c:v>82.301282649545755</c:v>
                </c:pt>
                <c:pt idx="532">
                  <c:v>82.252290067457437</c:v>
                </c:pt>
                <c:pt idx="533">
                  <c:v>82.207445960699928</c:v>
                </c:pt>
                <c:pt idx="534">
                  <c:v>82.166690286647594</c:v>
                </c:pt>
                <c:pt idx="535">
                  <c:v>82.129969478186155</c:v>
                </c:pt>
                <c:pt idx="536">
                  <c:v>82.09723607028458</c:v>
                </c:pt>
                <c:pt idx="537">
                  <c:v>82.068448377885815</c:v>
                </c:pt>
                <c:pt idx="538">
                  <c:v>82.043570219778076</c:v>
                </c:pt>
                <c:pt idx="539">
                  <c:v>82.022570684014013</c:v>
                </c:pt>
                <c:pt idx="540">
                  <c:v>82.005423931219525</c:v>
                </c:pt>
                <c:pt idx="541">
                  <c:v>81.992109032800599</c:v>
                </c:pt>
                <c:pt idx="542">
                  <c:v>81.982609841642258</c:v>
                </c:pt>
                <c:pt idx="543">
                  <c:v>81.976914893410964</c:v>
                </c:pt>
                <c:pt idx="544">
                  <c:v>81.975017337040256</c:v>
                </c:pt>
                <c:pt idx="545">
                  <c:v>81.976914893410964</c:v>
                </c:pt>
                <c:pt idx="546">
                  <c:v>81.982609841642258</c:v>
                </c:pt>
                <c:pt idx="547">
                  <c:v>81.992109032800599</c:v>
                </c:pt>
                <c:pt idx="548">
                  <c:v>82.005423931219525</c:v>
                </c:pt>
                <c:pt idx="549">
                  <c:v>82.022570684014013</c:v>
                </c:pt>
                <c:pt idx="550">
                  <c:v>82.043570219778076</c:v>
                </c:pt>
                <c:pt idx="551">
                  <c:v>82.068448377885829</c:v>
                </c:pt>
                <c:pt idx="552">
                  <c:v>82.097236070284595</c:v>
                </c:pt>
                <c:pt idx="553">
                  <c:v>82.129969478186155</c:v>
                </c:pt>
                <c:pt idx="554">
                  <c:v>82.166690286647594</c:v>
                </c:pt>
                <c:pt idx="555">
                  <c:v>82.207445960699943</c:v>
                </c:pt>
                <c:pt idx="556">
                  <c:v>82.252290067457437</c:v>
                </c:pt>
                <c:pt idx="557">
                  <c:v>82.301282649545755</c:v>
                </c:pt>
                <c:pt idx="558">
                  <c:v>82.354490656260452</c:v>
                </c:pt>
                <c:pt idx="559">
                  <c:v>82.411988440146374</c:v>
                </c:pt>
                <c:pt idx="560">
                  <c:v>82.473858328229866</c:v>
                </c:pt>
                <c:pt idx="561">
                  <c:v>82.540191279003295</c:v>
                </c:pt>
                <c:pt idx="562">
                  <c:v>82.611087638544205</c:v>
                </c:pt>
                <c:pt idx="563">
                  <c:v>82.68665801196029</c:v>
                </c:pt>
                <c:pt idx="564">
                  <c:v>82.767024269831722</c:v>
                </c:pt>
                <c:pt idx="565">
                  <c:v>82.85232071367038</c:v>
                </c:pt>
                <c:pt idx="566">
                  <c:v>82.942695429881951</c:v>
                </c:pt>
                <c:pt idx="567">
                  <c:v>83.038311868651121</c:v>
                </c:pt>
                <c:pt idx="568">
                  <c:v>83.139350693033521</c:v>
                </c:pt>
                <c:pt idx="569">
                  <c:v>83.246011954967898</c:v>
                </c:pt>
                <c:pt idx="570">
                  <c:v>83.358517669801003</c:v>
                </c:pt>
                <c:pt idx="571">
                  <c:v>83.477114880475483</c:v>
                </c:pt>
                <c:pt idx="572">
                  <c:v>83.602079328515245</c:v>
                </c:pt>
                <c:pt idx="573">
                  <c:v>83.733719883863515</c:v>
                </c:pt>
                <c:pt idx="574">
                  <c:v>83.872383933141279</c:v>
                </c:pt>
                <c:pt idx="575">
                  <c:v>84.018463991416667</c:v>
                </c:pt>
                <c:pt idx="576">
                  <c:v>84.172405894271421</c:v>
                </c:pt>
                <c:pt idx="577">
                  <c:v>84.334719057353823</c:v>
                </c:pt>
                <c:pt idx="578">
                  <c:v>84.505989479374449</c:v>
                </c:pt>
                <c:pt idx="579">
                  <c:v>84.686896443163661</c:v>
                </c:pt>
                <c:pt idx="580">
                  <c:v>84.878234289859691</c:v>
                </c:pt>
                <c:pt idx="581">
                  <c:v>85.08094129139559</c:v>
                </c:pt>
                <c:pt idx="582">
                  <c:v>85.296138679786139</c:v>
                </c:pt>
                <c:pt idx="583">
                  <c:v>85.525184586682656</c:v>
                </c:pt>
                <c:pt idx="584">
                  <c:v>85.769750529242302</c:v>
                </c:pt>
                <c:pt idx="585">
                  <c:v>86.031933191105978</c:v>
                </c:pt>
                <c:pt idx="586">
                  <c:v>86.314423776058874</c:v>
                </c:pt>
                <c:pt idx="587">
                  <c:v>86.620776056598771</c:v>
                </c:pt>
                <c:pt idx="588">
                  <c:v>86.955854312220936</c:v>
                </c:pt>
                <c:pt idx="589">
                  <c:v>87.326635691918341</c:v>
                </c:pt>
                <c:pt idx="590">
                  <c:v>87.743786305186291</c:v>
                </c:pt>
                <c:pt idx="591">
                  <c:v>88.225185367322723</c:v>
                </c:pt>
                <c:pt idx="592">
                  <c:v>88.805537083003969</c:v>
                </c:pt>
                <c:pt idx="593">
                  <c:v>89.573994390839147</c:v>
                </c:pt>
                <c:pt idx="594">
                  <c:v>91.461850317545384</c:v>
                </c:pt>
              </c:numCache>
            </c:numRef>
          </c:yVal>
          <c:smooth val="1"/>
          <c:extLst>
            <c:ext xmlns:c16="http://schemas.microsoft.com/office/drawing/2014/chart" uri="{C3380CC4-5D6E-409C-BE32-E72D297353CC}">
              <c16:uniqueId val="{00000023-7891-4AD3-899B-01BB41E6549D}"/>
            </c:ext>
          </c:extLst>
        </c:ser>
        <c:dLbls>
          <c:showLegendKey val="0"/>
          <c:showVal val="0"/>
          <c:showCatName val="0"/>
          <c:showSerName val="0"/>
          <c:showPercent val="0"/>
          <c:showBubbleSize val="0"/>
        </c:dLbls>
        <c:axId val="96070656"/>
        <c:axId val="96072832"/>
      </c:scatterChart>
      <c:valAx>
        <c:axId val="96070656"/>
        <c:scaling>
          <c:orientation val="minMax"/>
          <c:max val="180"/>
          <c:min val="20"/>
        </c:scaling>
        <c:delete val="0"/>
        <c:axPos val="b"/>
        <c:majorGridlines>
          <c:spPr>
            <a:ln>
              <a:solidFill>
                <a:schemeClr val="bg1">
                  <a:lumMod val="85000"/>
                </a:schemeClr>
              </a:solidFill>
            </a:ln>
          </c:spPr>
        </c:majorGridlines>
        <c:title>
          <c:tx>
            <c:rich>
              <a:bodyPr/>
              <a:lstStyle/>
              <a:p>
                <a:pPr>
                  <a:defRPr sz="1400" b="0">
                    <a:solidFill>
                      <a:schemeClr val="tx1">
                        <a:lumMod val="75000"/>
                        <a:lumOff val="25000"/>
                      </a:schemeClr>
                    </a:solidFill>
                    <a:effectLst>
                      <a:outerShdw blurRad="50800" dist="38100" dir="2700000" algn="tl" rotWithShape="0">
                        <a:prstClr val="black">
                          <a:alpha val="40000"/>
                        </a:prstClr>
                      </a:outerShdw>
                    </a:effectLst>
                  </a:defRPr>
                </a:pPr>
                <a:r>
                  <a:rPr lang="en-US" sz="1400" b="0">
                    <a:solidFill>
                      <a:schemeClr val="tx1">
                        <a:lumMod val="75000"/>
                        <a:lumOff val="25000"/>
                      </a:schemeClr>
                    </a:solidFill>
                    <a:effectLst>
                      <a:outerShdw blurRad="50800" dist="38100" dir="2700000" algn="tl" rotWithShape="0">
                        <a:prstClr val="black">
                          <a:alpha val="40000"/>
                        </a:prstClr>
                      </a:outerShdw>
                    </a:effectLst>
                  </a:rPr>
                  <a:t>X</a:t>
                </a:r>
              </a:p>
            </c:rich>
          </c:tx>
          <c:overlay val="0"/>
        </c:title>
        <c:numFmt formatCode="General" sourceLinked="1"/>
        <c:majorTickMark val="out"/>
        <c:minorTickMark val="none"/>
        <c:tickLblPos val="nextTo"/>
        <c:crossAx val="96072832"/>
        <c:crosses val="autoZero"/>
        <c:crossBetween val="midCat"/>
        <c:majorUnit val="10"/>
      </c:valAx>
      <c:valAx>
        <c:axId val="96072832"/>
        <c:scaling>
          <c:orientation val="minMax"/>
          <c:max val="180"/>
          <c:min val="20"/>
        </c:scaling>
        <c:delete val="0"/>
        <c:axPos val="l"/>
        <c:majorGridlines>
          <c:spPr>
            <a:ln>
              <a:solidFill>
                <a:schemeClr val="bg1">
                  <a:lumMod val="85000"/>
                </a:schemeClr>
              </a:solidFill>
            </a:ln>
          </c:spPr>
        </c:majorGridlines>
        <c:title>
          <c:tx>
            <c:rich>
              <a:bodyPr rot="0" vert="horz"/>
              <a:lstStyle/>
              <a:p>
                <a:pPr>
                  <a:defRPr sz="1400" b="0">
                    <a:solidFill>
                      <a:schemeClr val="tx1">
                        <a:lumMod val="75000"/>
                        <a:lumOff val="25000"/>
                      </a:schemeClr>
                    </a:solidFill>
                    <a:effectLst>
                      <a:outerShdw blurRad="50800" dist="38100" dir="2700000" algn="tl" rotWithShape="0">
                        <a:prstClr val="black">
                          <a:alpha val="40000"/>
                        </a:prstClr>
                      </a:outerShdw>
                    </a:effectLst>
                  </a:defRPr>
                </a:pPr>
                <a:r>
                  <a:rPr lang="en-US" sz="1400" b="0">
                    <a:solidFill>
                      <a:schemeClr val="tx1">
                        <a:lumMod val="75000"/>
                        <a:lumOff val="25000"/>
                      </a:schemeClr>
                    </a:solidFill>
                    <a:effectLst>
                      <a:outerShdw blurRad="50800" dist="38100" dir="2700000" algn="tl" rotWithShape="0">
                        <a:prstClr val="black">
                          <a:alpha val="40000"/>
                        </a:prstClr>
                      </a:outerShdw>
                    </a:effectLst>
                  </a:rPr>
                  <a:t>Y</a:t>
                </a:r>
              </a:p>
            </c:rich>
          </c:tx>
          <c:overlay val="0"/>
        </c:title>
        <c:numFmt formatCode="General" sourceLinked="1"/>
        <c:majorTickMark val="out"/>
        <c:minorTickMark val="none"/>
        <c:tickLblPos val="nextTo"/>
        <c:crossAx val="96070656"/>
        <c:crosses val="autoZero"/>
        <c:crossBetween val="midCat"/>
        <c:majorUnit val="10"/>
      </c:valAx>
      <c:spPr>
        <a:gradFill flip="none" rotWithShape="1">
          <a:gsLst>
            <a:gs pos="0">
              <a:schemeClr val="bg1">
                <a:lumMod val="95000"/>
              </a:schemeClr>
            </a:gs>
            <a:gs pos="20000">
              <a:srgbClr val="CFCFCF"/>
            </a:gs>
            <a:gs pos="66000">
              <a:srgbClr val="CFCFCF"/>
            </a:gs>
            <a:gs pos="100000">
              <a:srgbClr val="7F7F7F"/>
            </a:gs>
          </a:gsLst>
          <a:path path="circle">
            <a:fillToRect l="100000" t="100000"/>
          </a:path>
          <a:tileRect r="-100000" b="-100000"/>
        </a:gradFill>
      </c:spPr>
    </c:plotArea>
    <c:plotVisOnly val="1"/>
    <c:dispBlanksAs val="gap"/>
    <c:showDLblsOverMax val="0"/>
  </c:chart>
  <c:spPr>
    <a:no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Sheet1!$C$1</c:f>
              <c:strCache>
                <c:ptCount val="1"/>
                <c:pt idx="0">
                  <c:v>Index Scores</c:v>
                </c:pt>
              </c:strCache>
            </c:strRef>
          </c:tx>
          <c:spPr>
            <a:ln w="38100">
              <a:gradFill flip="none" rotWithShape="1">
                <a:gsLst>
                  <a:gs pos="0">
                    <a:schemeClr val="accent4">
                      <a:lumMod val="40000"/>
                      <a:lumOff val="60000"/>
                    </a:schemeClr>
                  </a:gs>
                  <a:gs pos="14000">
                    <a:schemeClr val="accent4">
                      <a:lumMod val="75000"/>
                    </a:schemeClr>
                  </a:gs>
                  <a:gs pos="100000">
                    <a:schemeClr val="accent4">
                      <a:lumMod val="75000"/>
                    </a:schemeClr>
                  </a:gs>
                </a:gsLst>
                <a:lin ang="16200000" scaled="1"/>
                <a:tileRect/>
              </a:gradFill>
            </a:ln>
          </c:spPr>
          <c:marker>
            <c:symbol val="none"/>
          </c:marker>
          <c:xVal>
            <c:numRef>
              <c:f>Sheet1!$B$2:$B$157</c:f>
              <c:numCache>
                <c:formatCode>General</c:formatCode>
                <c:ptCount val="156"/>
                <c:pt idx="0">
                  <c:v>20</c:v>
                </c:pt>
                <c:pt idx="1">
                  <c:v>28</c:v>
                </c:pt>
                <c:pt idx="2">
                  <c:v>31</c:v>
                </c:pt>
                <c:pt idx="3">
                  <c:v>34.000000000000014</c:v>
                </c:pt>
                <c:pt idx="4">
                  <c:v>37.000000000000014</c:v>
                </c:pt>
                <c:pt idx="5">
                  <c:v>40.000000000000014</c:v>
                </c:pt>
                <c:pt idx="6">
                  <c:v>43.000000000000014</c:v>
                </c:pt>
                <c:pt idx="7">
                  <c:v>46.000000000000021</c:v>
                </c:pt>
                <c:pt idx="8">
                  <c:v>49.000000000000021</c:v>
                </c:pt>
                <c:pt idx="9">
                  <c:v>52.000000000000021</c:v>
                </c:pt>
                <c:pt idx="10">
                  <c:v>55.000000000000028</c:v>
                </c:pt>
                <c:pt idx="11">
                  <c:v>58.000000000000028</c:v>
                </c:pt>
                <c:pt idx="12">
                  <c:v>61.000000000000028</c:v>
                </c:pt>
                <c:pt idx="13">
                  <c:v>64.000000000000028</c:v>
                </c:pt>
                <c:pt idx="14">
                  <c:v>67.000000000000028</c:v>
                </c:pt>
                <c:pt idx="15">
                  <c:v>70.000000000000028</c:v>
                </c:pt>
                <c:pt idx="16">
                  <c:v>73.000000000000028</c:v>
                </c:pt>
                <c:pt idx="17">
                  <c:v>76.000000000000028</c:v>
                </c:pt>
                <c:pt idx="18">
                  <c:v>79.000000000000028</c:v>
                </c:pt>
                <c:pt idx="19">
                  <c:v>82.000000000000028</c:v>
                </c:pt>
                <c:pt idx="20">
                  <c:v>85.000000000000028</c:v>
                </c:pt>
                <c:pt idx="21">
                  <c:v>88.000000000000028</c:v>
                </c:pt>
                <c:pt idx="22">
                  <c:v>91.000000000000028</c:v>
                </c:pt>
                <c:pt idx="23">
                  <c:v>94.000000000000028</c:v>
                </c:pt>
                <c:pt idx="24">
                  <c:v>97.000000000000028</c:v>
                </c:pt>
                <c:pt idx="25">
                  <c:v>100</c:v>
                </c:pt>
                <c:pt idx="26">
                  <c:v>103</c:v>
                </c:pt>
                <c:pt idx="27">
                  <c:v>106</c:v>
                </c:pt>
                <c:pt idx="28">
                  <c:v>109</c:v>
                </c:pt>
                <c:pt idx="29">
                  <c:v>112</c:v>
                </c:pt>
                <c:pt idx="30">
                  <c:v>115</c:v>
                </c:pt>
                <c:pt idx="31">
                  <c:v>118</c:v>
                </c:pt>
                <c:pt idx="32">
                  <c:v>121</c:v>
                </c:pt>
                <c:pt idx="33">
                  <c:v>124</c:v>
                </c:pt>
                <c:pt idx="34">
                  <c:v>127</c:v>
                </c:pt>
                <c:pt idx="35">
                  <c:v>130</c:v>
                </c:pt>
                <c:pt idx="36">
                  <c:v>133</c:v>
                </c:pt>
                <c:pt idx="37">
                  <c:v>136</c:v>
                </c:pt>
                <c:pt idx="38">
                  <c:v>139</c:v>
                </c:pt>
                <c:pt idx="39">
                  <c:v>142</c:v>
                </c:pt>
                <c:pt idx="40">
                  <c:v>145</c:v>
                </c:pt>
                <c:pt idx="41">
                  <c:v>148</c:v>
                </c:pt>
                <c:pt idx="42">
                  <c:v>151</c:v>
                </c:pt>
                <c:pt idx="43">
                  <c:v>154</c:v>
                </c:pt>
                <c:pt idx="44">
                  <c:v>157</c:v>
                </c:pt>
                <c:pt idx="45">
                  <c:v>160</c:v>
                </c:pt>
                <c:pt idx="46">
                  <c:v>163</c:v>
                </c:pt>
                <c:pt idx="47">
                  <c:v>166</c:v>
                </c:pt>
                <c:pt idx="48">
                  <c:v>169.00000000000003</c:v>
                </c:pt>
                <c:pt idx="49">
                  <c:v>172.00000000000003</c:v>
                </c:pt>
                <c:pt idx="50">
                  <c:v>180</c:v>
                </c:pt>
                <c:pt idx="51">
                  <c:v>53.646531292375322</c:v>
                </c:pt>
                <c:pt idx="52">
                  <c:v>54.246531292375323</c:v>
                </c:pt>
                <c:pt idx="53">
                  <c:v>54.846531292375325</c:v>
                </c:pt>
                <c:pt idx="54">
                  <c:v>55.446531292375326</c:v>
                </c:pt>
                <c:pt idx="55">
                  <c:v>56.046531292375327</c:v>
                </c:pt>
                <c:pt idx="56">
                  <c:v>56.646531292375329</c:v>
                </c:pt>
                <c:pt idx="57">
                  <c:v>57.246531292375323</c:v>
                </c:pt>
                <c:pt idx="58">
                  <c:v>57.846531292375332</c:v>
                </c:pt>
                <c:pt idx="59">
                  <c:v>58.446531292375326</c:v>
                </c:pt>
                <c:pt idx="60">
                  <c:v>59.046531292375327</c:v>
                </c:pt>
                <c:pt idx="61">
                  <c:v>59.646531292375329</c:v>
                </c:pt>
                <c:pt idx="62">
                  <c:v>60.24653129237533</c:v>
                </c:pt>
                <c:pt idx="63">
                  <c:v>60.846531292375332</c:v>
                </c:pt>
                <c:pt idx="64">
                  <c:v>61.446531292375333</c:v>
                </c:pt>
                <c:pt idx="65">
                  <c:v>62.046531292375334</c:v>
                </c:pt>
                <c:pt idx="66">
                  <c:v>62.646531292375336</c:v>
                </c:pt>
                <c:pt idx="67">
                  <c:v>63.246531292375337</c:v>
                </c:pt>
                <c:pt idx="68">
                  <c:v>63.846531292375332</c:v>
                </c:pt>
                <c:pt idx="69">
                  <c:v>64.44653129237534</c:v>
                </c:pt>
                <c:pt idx="70">
                  <c:v>65.046531292375334</c:v>
                </c:pt>
                <c:pt idx="71">
                  <c:v>65.646531292375329</c:v>
                </c:pt>
                <c:pt idx="72">
                  <c:v>66.246531292375337</c:v>
                </c:pt>
                <c:pt idx="73">
                  <c:v>66.846531292375332</c:v>
                </c:pt>
                <c:pt idx="74">
                  <c:v>67.44653129237534</c:v>
                </c:pt>
                <c:pt idx="75">
                  <c:v>68.046531292375334</c:v>
                </c:pt>
                <c:pt idx="76">
                  <c:v>68.646531292375329</c:v>
                </c:pt>
                <c:pt idx="77">
                  <c:v>69.246531292375323</c:v>
                </c:pt>
                <c:pt idx="78">
                  <c:v>69.846531292375332</c:v>
                </c:pt>
                <c:pt idx="79">
                  <c:v>70.446531292375326</c:v>
                </c:pt>
                <c:pt idx="80">
                  <c:v>71.046531292375334</c:v>
                </c:pt>
                <c:pt idx="81">
                  <c:v>71.646531292375329</c:v>
                </c:pt>
                <c:pt idx="82">
                  <c:v>72.246531292375323</c:v>
                </c:pt>
                <c:pt idx="83">
                  <c:v>72.846531292375332</c:v>
                </c:pt>
                <c:pt idx="84">
                  <c:v>73.446531292375326</c:v>
                </c:pt>
                <c:pt idx="85">
                  <c:v>74.046531292375334</c:v>
                </c:pt>
                <c:pt idx="86">
                  <c:v>74.646531292375329</c:v>
                </c:pt>
                <c:pt idx="87">
                  <c:v>75.246531292375337</c:v>
                </c:pt>
                <c:pt idx="88">
                  <c:v>75.846531292375332</c:v>
                </c:pt>
                <c:pt idx="89">
                  <c:v>76.446531292375326</c:v>
                </c:pt>
                <c:pt idx="90">
                  <c:v>77.046531292375334</c:v>
                </c:pt>
                <c:pt idx="91">
                  <c:v>77.646531292375329</c:v>
                </c:pt>
                <c:pt idx="92">
                  <c:v>78.246531292375337</c:v>
                </c:pt>
                <c:pt idx="93">
                  <c:v>78.846531292375332</c:v>
                </c:pt>
                <c:pt idx="94">
                  <c:v>79.44653129237534</c:v>
                </c:pt>
                <c:pt idx="95">
                  <c:v>80.046531292375334</c:v>
                </c:pt>
                <c:pt idx="96">
                  <c:v>80.646531292375329</c:v>
                </c:pt>
                <c:pt idx="97">
                  <c:v>81.246531292375337</c:v>
                </c:pt>
                <c:pt idx="98">
                  <c:v>81.846531292375346</c:v>
                </c:pt>
                <c:pt idx="99">
                  <c:v>82.44653129237534</c:v>
                </c:pt>
                <c:pt idx="100">
                  <c:v>83.046531292375334</c:v>
                </c:pt>
                <c:pt idx="101">
                  <c:v>83.646531292375343</c:v>
                </c:pt>
                <c:pt idx="102">
                  <c:v>67.744767866282544</c:v>
                </c:pt>
                <c:pt idx="103">
                  <c:v>68.693451164333055</c:v>
                </c:pt>
                <c:pt idx="104">
                  <c:v>69.642134462383581</c:v>
                </c:pt>
                <c:pt idx="105">
                  <c:v>70.590817760434078</c:v>
                </c:pt>
                <c:pt idx="106">
                  <c:v>71.539501058484603</c:v>
                </c:pt>
                <c:pt idx="107">
                  <c:v>72.488184356535115</c:v>
                </c:pt>
                <c:pt idx="108">
                  <c:v>73.436867654585626</c:v>
                </c:pt>
                <c:pt idx="109">
                  <c:v>74.385550952636152</c:v>
                </c:pt>
                <c:pt idx="110">
                  <c:v>75.334234250686663</c:v>
                </c:pt>
                <c:pt idx="111">
                  <c:v>76.282917548737174</c:v>
                </c:pt>
                <c:pt idx="112">
                  <c:v>77.231600846787686</c:v>
                </c:pt>
                <c:pt idx="113">
                  <c:v>78.180284144838197</c:v>
                </c:pt>
                <c:pt idx="114">
                  <c:v>79.128967442888722</c:v>
                </c:pt>
                <c:pt idx="115">
                  <c:v>80.077650740939234</c:v>
                </c:pt>
                <c:pt idx="116">
                  <c:v>81.026334038989745</c:v>
                </c:pt>
                <c:pt idx="117">
                  <c:v>81.975017337040256</c:v>
                </c:pt>
                <c:pt idx="118">
                  <c:v>82.923700635090768</c:v>
                </c:pt>
                <c:pt idx="119">
                  <c:v>83.872383933141293</c:v>
                </c:pt>
                <c:pt idx="120">
                  <c:v>84.821067231191805</c:v>
                </c:pt>
                <c:pt idx="121">
                  <c:v>85.769750529242316</c:v>
                </c:pt>
                <c:pt idx="122">
                  <c:v>86.718433827292827</c:v>
                </c:pt>
                <c:pt idx="123">
                  <c:v>87.667117125343339</c:v>
                </c:pt>
                <c:pt idx="124">
                  <c:v>88.61580042339385</c:v>
                </c:pt>
                <c:pt idx="125">
                  <c:v>89.564483721444361</c:v>
                </c:pt>
                <c:pt idx="126">
                  <c:v>90.513167019494887</c:v>
                </c:pt>
                <c:pt idx="127">
                  <c:v>91.461850317545384</c:v>
                </c:pt>
                <c:pt idx="128">
                  <c:v>92.410533615595895</c:v>
                </c:pt>
                <c:pt idx="129">
                  <c:v>93.359216913646407</c:v>
                </c:pt>
                <c:pt idx="130">
                  <c:v>94.307900211696932</c:v>
                </c:pt>
                <c:pt idx="131">
                  <c:v>95.256583509747443</c:v>
                </c:pt>
                <c:pt idx="132">
                  <c:v>96.205266807797955</c:v>
                </c:pt>
                <c:pt idx="133">
                  <c:v>97.153950105848466</c:v>
                </c:pt>
                <c:pt idx="134">
                  <c:v>98.102633403898977</c:v>
                </c:pt>
                <c:pt idx="135">
                  <c:v>99.051316701949489</c:v>
                </c:pt>
                <c:pt idx="136">
                  <c:v>100</c:v>
                </c:pt>
                <c:pt idx="137">
                  <c:v>100.94868329805053</c:v>
                </c:pt>
                <c:pt idx="138">
                  <c:v>101.89736659610104</c:v>
                </c:pt>
                <c:pt idx="139">
                  <c:v>102.84604989415155</c:v>
                </c:pt>
                <c:pt idx="140">
                  <c:v>103.79473319220206</c:v>
                </c:pt>
                <c:pt idx="141">
                  <c:v>104.74341649025257</c:v>
                </c:pt>
                <c:pt idx="142">
                  <c:v>105.6920997883031</c:v>
                </c:pt>
                <c:pt idx="143">
                  <c:v>106.64078308635361</c:v>
                </c:pt>
                <c:pt idx="144">
                  <c:v>107.58946638440412</c:v>
                </c:pt>
                <c:pt idx="145">
                  <c:v>108.53814968245463</c:v>
                </c:pt>
                <c:pt idx="146">
                  <c:v>109.48683298050514</c:v>
                </c:pt>
                <c:pt idx="147">
                  <c:v>110.43551627855567</c:v>
                </c:pt>
                <c:pt idx="148">
                  <c:v>111.38419957660618</c:v>
                </c:pt>
                <c:pt idx="149">
                  <c:v>112.33288287465669</c:v>
                </c:pt>
                <c:pt idx="150">
                  <c:v>113.2815661727072</c:v>
                </c:pt>
                <c:pt idx="151">
                  <c:v>114.23024947075771</c:v>
                </c:pt>
                <c:pt idx="152">
                  <c:v>115.17893276880824</c:v>
                </c:pt>
                <c:pt idx="153" formatCode="0">
                  <c:v>91</c:v>
                </c:pt>
                <c:pt idx="154" formatCode="0">
                  <c:v>68</c:v>
                </c:pt>
                <c:pt idx="155" formatCode="0">
                  <c:v>79.5</c:v>
                </c:pt>
              </c:numCache>
            </c:numRef>
          </c:xVal>
          <c:yVal>
            <c:numRef>
              <c:f>Sheet1!$C$2:$C$157</c:f>
              <c:numCache>
                <c:formatCode>General</c:formatCode>
                <c:ptCount val="156"/>
                <c:pt idx="0">
                  <c:v>1.4867195147342977E-6</c:v>
                </c:pt>
                <c:pt idx="1">
                  <c:v>3.9612990910320753E-6</c:v>
                </c:pt>
                <c:pt idx="2">
                  <c:v>1.0140852065486758E-5</c:v>
                </c:pt>
                <c:pt idx="3">
                  <c:v>2.494247129005362E-5</c:v>
                </c:pt>
                <c:pt idx="4">
                  <c:v>5.8943067756540058E-5</c:v>
                </c:pt>
                <c:pt idx="5">
                  <c:v>1.3383022576488583E-4</c:v>
                </c:pt>
                <c:pt idx="6">
                  <c:v>2.919469257914613E-4</c:v>
                </c:pt>
                <c:pt idx="7">
                  <c:v>6.1190193011377515E-4</c:v>
                </c:pt>
                <c:pt idx="8">
                  <c:v>1.2322191684730254E-3</c:v>
                </c:pt>
                <c:pt idx="9">
                  <c:v>2.3840882014648551E-3</c:v>
                </c:pt>
                <c:pt idx="10">
                  <c:v>4.4318484119380309E-3</c:v>
                </c:pt>
                <c:pt idx="11">
                  <c:v>7.9154515829800067E-3</c:v>
                </c:pt>
                <c:pt idx="12">
                  <c:v>1.3582969233685691E-2</c:v>
                </c:pt>
                <c:pt idx="13">
                  <c:v>2.2394530294843017E-2</c:v>
                </c:pt>
                <c:pt idx="14">
                  <c:v>3.5474592846231626E-2</c:v>
                </c:pt>
                <c:pt idx="15">
                  <c:v>5.3990966513188313E-2</c:v>
                </c:pt>
                <c:pt idx="16">
                  <c:v>7.895015830089451E-2</c:v>
                </c:pt>
                <c:pt idx="17">
                  <c:v>0.11092083467945599</c:v>
                </c:pt>
                <c:pt idx="18">
                  <c:v>0.14972746563574535</c:v>
                </c:pt>
                <c:pt idx="19">
                  <c:v>0.19418605498321348</c:v>
                </c:pt>
                <c:pt idx="20">
                  <c:v>0.24197072451914389</c:v>
                </c:pt>
                <c:pt idx="21">
                  <c:v>0.28969155276148323</c:v>
                </c:pt>
                <c:pt idx="22">
                  <c:v>0.33322460289180011</c:v>
                </c:pt>
                <c:pt idx="23">
                  <c:v>0.36827014030332361</c:v>
                </c:pt>
                <c:pt idx="24">
                  <c:v>0.39104269397545605</c:v>
                </c:pt>
                <c:pt idx="25">
                  <c:v>0.3989422804014327</c:v>
                </c:pt>
                <c:pt idx="26">
                  <c:v>0.39104269397545588</c:v>
                </c:pt>
                <c:pt idx="27">
                  <c:v>0.36827014030332333</c:v>
                </c:pt>
                <c:pt idx="28">
                  <c:v>0.33322460289179967</c:v>
                </c:pt>
                <c:pt idx="29">
                  <c:v>0.28969155276148273</c:v>
                </c:pt>
                <c:pt idx="30">
                  <c:v>0.24197072451914337</c:v>
                </c:pt>
                <c:pt idx="31">
                  <c:v>0.19418605498321295</c:v>
                </c:pt>
                <c:pt idx="32">
                  <c:v>0.14972746563574488</c:v>
                </c:pt>
                <c:pt idx="33">
                  <c:v>0.11092083467945558</c:v>
                </c:pt>
                <c:pt idx="34">
                  <c:v>7.8950158300894177E-2</c:v>
                </c:pt>
                <c:pt idx="35">
                  <c:v>5.3990966513188084E-2</c:v>
                </c:pt>
                <c:pt idx="36">
                  <c:v>3.5474592846231459E-2</c:v>
                </c:pt>
                <c:pt idx="37">
                  <c:v>2.2394530294842899E-2</c:v>
                </c:pt>
                <c:pt idx="38">
                  <c:v>1.3582969233685613E-2</c:v>
                </c:pt>
                <c:pt idx="39">
                  <c:v>7.9154515829799564E-3</c:v>
                </c:pt>
                <c:pt idx="40">
                  <c:v>4.4318484119379997E-3</c:v>
                </c:pt>
                <c:pt idx="41">
                  <c:v>2.3840882014648382E-3</c:v>
                </c:pt>
                <c:pt idx="42">
                  <c:v>1.2322191684730154E-3</c:v>
                </c:pt>
                <c:pt idx="43">
                  <c:v>6.1190193011377027E-4</c:v>
                </c:pt>
                <c:pt idx="44">
                  <c:v>2.9194692579145897E-4</c:v>
                </c:pt>
                <c:pt idx="45">
                  <c:v>1.3383022576488488E-4</c:v>
                </c:pt>
                <c:pt idx="46">
                  <c:v>5.8943067756539645E-5</c:v>
                </c:pt>
                <c:pt idx="47">
                  <c:v>2.4942471290053444E-5</c:v>
                </c:pt>
                <c:pt idx="48">
                  <c:v>1.014085206548667E-5</c:v>
                </c:pt>
                <c:pt idx="49">
                  <c:v>3.9612990910320406E-6</c:v>
                </c:pt>
                <c:pt idx="50">
                  <c:v>1.4867195147342845E-6</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numCache>
            </c:numRef>
          </c:yVal>
          <c:smooth val="1"/>
          <c:extLst>
            <c:ext xmlns:c16="http://schemas.microsoft.com/office/drawing/2014/chart" uri="{C3380CC4-5D6E-409C-BE32-E72D297353CC}">
              <c16:uniqueId val="{00000000-A14F-4012-A7C7-C4EEC6429B09}"/>
            </c:ext>
          </c:extLst>
        </c:ser>
        <c:ser>
          <c:idx val="1"/>
          <c:order val="1"/>
          <c:tx>
            <c:strRef>
              <c:f>Sheet1!$D$1</c:f>
              <c:strCache>
                <c:ptCount val="1"/>
                <c:pt idx="0">
                  <c:v>True X (When X = 68)</c:v>
                </c:pt>
              </c:strCache>
            </c:strRef>
          </c:tx>
          <c:spPr>
            <a:ln w="19050">
              <a:gradFill flip="none" rotWithShape="1">
                <a:gsLst>
                  <a:gs pos="12000">
                    <a:schemeClr val="accent2"/>
                  </a:gs>
                  <a:gs pos="0">
                    <a:schemeClr val="accent2">
                      <a:lumMod val="40000"/>
                      <a:lumOff val="60000"/>
                    </a:schemeClr>
                  </a:gs>
                </a:gsLst>
                <a:lin ang="16200000" scaled="1"/>
                <a:tileRect/>
              </a:gradFill>
            </a:ln>
          </c:spPr>
          <c:marker>
            <c:symbol val="none"/>
          </c:marker>
          <c:xVal>
            <c:numRef>
              <c:f>Sheet1!$B$2:$B$157</c:f>
              <c:numCache>
                <c:formatCode>General</c:formatCode>
                <c:ptCount val="156"/>
                <c:pt idx="0">
                  <c:v>20</c:v>
                </c:pt>
                <c:pt idx="1">
                  <c:v>28</c:v>
                </c:pt>
                <c:pt idx="2">
                  <c:v>31</c:v>
                </c:pt>
                <c:pt idx="3">
                  <c:v>34.000000000000014</c:v>
                </c:pt>
                <c:pt idx="4">
                  <c:v>37.000000000000014</c:v>
                </c:pt>
                <c:pt idx="5">
                  <c:v>40.000000000000014</c:v>
                </c:pt>
                <c:pt idx="6">
                  <c:v>43.000000000000014</c:v>
                </c:pt>
                <c:pt idx="7">
                  <c:v>46.000000000000021</c:v>
                </c:pt>
                <c:pt idx="8">
                  <c:v>49.000000000000021</c:v>
                </c:pt>
                <c:pt idx="9">
                  <c:v>52.000000000000021</c:v>
                </c:pt>
                <c:pt idx="10">
                  <c:v>55.000000000000028</c:v>
                </c:pt>
                <c:pt idx="11">
                  <c:v>58.000000000000028</c:v>
                </c:pt>
                <c:pt idx="12">
                  <c:v>61.000000000000028</c:v>
                </c:pt>
                <c:pt idx="13">
                  <c:v>64.000000000000028</c:v>
                </c:pt>
                <c:pt idx="14">
                  <c:v>67.000000000000028</c:v>
                </c:pt>
                <c:pt idx="15">
                  <c:v>70.000000000000028</c:v>
                </c:pt>
                <c:pt idx="16">
                  <c:v>73.000000000000028</c:v>
                </c:pt>
                <c:pt idx="17">
                  <c:v>76.000000000000028</c:v>
                </c:pt>
                <c:pt idx="18">
                  <c:v>79.000000000000028</c:v>
                </c:pt>
                <c:pt idx="19">
                  <c:v>82.000000000000028</c:v>
                </c:pt>
                <c:pt idx="20">
                  <c:v>85.000000000000028</c:v>
                </c:pt>
                <c:pt idx="21">
                  <c:v>88.000000000000028</c:v>
                </c:pt>
                <c:pt idx="22">
                  <c:v>91.000000000000028</c:v>
                </c:pt>
                <c:pt idx="23">
                  <c:v>94.000000000000028</c:v>
                </c:pt>
                <c:pt idx="24">
                  <c:v>97.000000000000028</c:v>
                </c:pt>
                <c:pt idx="25">
                  <c:v>100</c:v>
                </c:pt>
                <c:pt idx="26">
                  <c:v>103</c:v>
                </c:pt>
                <c:pt idx="27">
                  <c:v>106</c:v>
                </c:pt>
                <c:pt idx="28">
                  <c:v>109</c:v>
                </c:pt>
                <c:pt idx="29">
                  <c:v>112</c:v>
                </c:pt>
                <c:pt idx="30">
                  <c:v>115</c:v>
                </c:pt>
                <c:pt idx="31">
                  <c:v>118</c:v>
                </c:pt>
                <c:pt idx="32">
                  <c:v>121</c:v>
                </c:pt>
                <c:pt idx="33">
                  <c:v>124</c:v>
                </c:pt>
                <c:pt idx="34">
                  <c:v>127</c:v>
                </c:pt>
                <c:pt idx="35">
                  <c:v>130</c:v>
                </c:pt>
                <c:pt idx="36">
                  <c:v>133</c:v>
                </c:pt>
                <c:pt idx="37">
                  <c:v>136</c:v>
                </c:pt>
                <c:pt idx="38">
                  <c:v>139</c:v>
                </c:pt>
                <c:pt idx="39">
                  <c:v>142</c:v>
                </c:pt>
                <c:pt idx="40">
                  <c:v>145</c:v>
                </c:pt>
                <c:pt idx="41">
                  <c:v>148</c:v>
                </c:pt>
                <c:pt idx="42">
                  <c:v>151</c:v>
                </c:pt>
                <c:pt idx="43">
                  <c:v>154</c:v>
                </c:pt>
                <c:pt idx="44">
                  <c:v>157</c:v>
                </c:pt>
                <c:pt idx="45">
                  <c:v>160</c:v>
                </c:pt>
                <c:pt idx="46">
                  <c:v>163</c:v>
                </c:pt>
                <c:pt idx="47">
                  <c:v>166</c:v>
                </c:pt>
                <c:pt idx="48">
                  <c:v>169.00000000000003</c:v>
                </c:pt>
                <c:pt idx="49">
                  <c:v>172.00000000000003</c:v>
                </c:pt>
                <c:pt idx="50">
                  <c:v>180</c:v>
                </c:pt>
                <c:pt idx="51">
                  <c:v>53.646531292375322</c:v>
                </c:pt>
                <c:pt idx="52">
                  <c:v>54.246531292375323</c:v>
                </c:pt>
                <c:pt idx="53">
                  <c:v>54.846531292375325</c:v>
                </c:pt>
                <c:pt idx="54">
                  <c:v>55.446531292375326</c:v>
                </c:pt>
                <c:pt idx="55">
                  <c:v>56.046531292375327</c:v>
                </c:pt>
                <c:pt idx="56">
                  <c:v>56.646531292375329</c:v>
                </c:pt>
                <c:pt idx="57">
                  <c:v>57.246531292375323</c:v>
                </c:pt>
                <c:pt idx="58">
                  <c:v>57.846531292375332</c:v>
                </c:pt>
                <c:pt idx="59">
                  <c:v>58.446531292375326</c:v>
                </c:pt>
                <c:pt idx="60">
                  <c:v>59.046531292375327</c:v>
                </c:pt>
                <c:pt idx="61">
                  <c:v>59.646531292375329</c:v>
                </c:pt>
                <c:pt idx="62">
                  <c:v>60.24653129237533</c:v>
                </c:pt>
                <c:pt idx="63">
                  <c:v>60.846531292375332</c:v>
                </c:pt>
                <c:pt idx="64">
                  <c:v>61.446531292375333</c:v>
                </c:pt>
                <c:pt idx="65">
                  <c:v>62.046531292375334</c:v>
                </c:pt>
                <c:pt idx="66">
                  <c:v>62.646531292375336</c:v>
                </c:pt>
                <c:pt idx="67">
                  <c:v>63.246531292375337</c:v>
                </c:pt>
                <c:pt idx="68">
                  <c:v>63.846531292375332</c:v>
                </c:pt>
                <c:pt idx="69">
                  <c:v>64.44653129237534</c:v>
                </c:pt>
                <c:pt idx="70">
                  <c:v>65.046531292375334</c:v>
                </c:pt>
                <c:pt idx="71">
                  <c:v>65.646531292375329</c:v>
                </c:pt>
                <c:pt idx="72">
                  <c:v>66.246531292375337</c:v>
                </c:pt>
                <c:pt idx="73">
                  <c:v>66.846531292375332</c:v>
                </c:pt>
                <c:pt idx="74">
                  <c:v>67.44653129237534</c:v>
                </c:pt>
                <c:pt idx="75">
                  <c:v>68.046531292375334</c:v>
                </c:pt>
                <c:pt idx="76">
                  <c:v>68.646531292375329</c:v>
                </c:pt>
                <c:pt idx="77">
                  <c:v>69.246531292375323</c:v>
                </c:pt>
                <c:pt idx="78">
                  <c:v>69.846531292375332</c:v>
                </c:pt>
                <c:pt idx="79">
                  <c:v>70.446531292375326</c:v>
                </c:pt>
                <c:pt idx="80">
                  <c:v>71.046531292375334</c:v>
                </c:pt>
                <c:pt idx="81">
                  <c:v>71.646531292375329</c:v>
                </c:pt>
                <c:pt idx="82">
                  <c:v>72.246531292375323</c:v>
                </c:pt>
                <c:pt idx="83">
                  <c:v>72.846531292375332</c:v>
                </c:pt>
                <c:pt idx="84">
                  <c:v>73.446531292375326</c:v>
                </c:pt>
                <c:pt idx="85">
                  <c:v>74.046531292375334</c:v>
                </c:pt>
                <c:pt idx="86">
                  <c:v>74.646531292375329</c:v>
                </c:pt>
                <c:pt idx="87">
                  <c:v>75.246531292375337</c:v>
                </c:pt>
                <c:pt idx="88">
                  <c:v>75.846531292375332</c:v>
                </c:pt>
                <c:pt idx="89">
                  <c:v>76.446531292375326</c:v>
                </c:pt>
                <c:pt idx="90">
                  <c:v>77.046531292375334</c:v>
                </c:pt>
                <c:pt idx="91">
                  <c:v>77.646531292375329</c:v>
                </c:pt>
                <c:pt idx="92">
                  <c:v>78.246531292375337</c:v>
                </c:pt>
                <c:pt idx="93">
                  <c:v>78.846531292375332</c:v>
                </c:pt>
                <c:pt idx="94">
                  <c:v>79.44653129237534</c:v>
                </c:pt>
                <c:pt idx="95">
                  <c:v>80.046531292375334</c:v>
                </c:pt>
                <c:pt idx="96">
                  <c:v>80.646531292375329</c:v>
                </c:pt>
                <c:pt idx="97">
                  <c:v>81.246531292375337</c:v>
                </c:pt>
                <c:pt idx="98">
                  <c:v>81.846531292375346</c:v>
                </c:pt>
                <c:pt idx="99">
                  <c:v>82.44653129237534</c:v>
                </c:pt>
                <c:pt idx="100">
                  <c:v>83.046531292375334</c:v>
                </c:pt>
                <c:pt idx="101">
                  <c:v>83.646531292375343</c:v>
                </c:pt>
                <c:pt idx="102">
                  <c:v>67.744767866282544</c:v>
                </c:pt>
                <c:pt idx="103">
                  <c:v>68.693451164333055</c:v>
                </c:pt>
                <c:pt idx="104">
                  <c:v>69.642134462383581</c:v>
                </c:pt>
                <c:pt idx="105">
                  <c:v>70.590817760434078</c:v>
                </c:pt>
                <c:pt idx="106">
                  <c:v>71.539501058484603</c:v>
                </c:pt>
                <c:pt idx="107">
                  <c:v>72.488184356535115</c:v>
                </c:pt>
                <c:pt idx="108">
                  <c:v>73.436867654585626</c:v>
                </c:pt>
                <c:pt idx="109">
                  <c:v>74.385550952636152</c:v>
                </c:pt>
                <c:pt idx="110">
                  <c:v>75.334234250686663</c:v>
                </c:pt>
                <c:pt idx="111">
                  <c:v>76.282917548737174</c:v>
                </c:pt>
                <c:pt idx="112">
                  <c:v>77.231600846787686</c:v>
                </c:pt>
                <c:pt idx="113">
                  <c:v>78.180284144838197</c:v>
                </c:pt>
                <c:pt idx="114">
                  <c:v>79.128967442888722</c:v>
                </c:pt>
                <c:pt idx="115">
                  <c:v>80.077650740939234</c:v>
                </c:pt>
                <c:pt idx="116">
                  <c:v>81.026334038989745</c:v>
                </c:pt>
                <c:pt idx="117">
                  <c:v>81.975017337040256</c:v>
                </c:pt>
                <c:pt idx="118">
                  <c:v>82.923700635090768</c:v>
                </c:pt>
                <c:pt idx="119">
                  <c:v>83.872383933141293</c:v>
                </c:pt>
                <c:pt idx="120">
                  <c:v>84.821067231191805</c:v>
                </c:pt>
                <c:pt idx="121">
                  <c:v>85.769750529242316</c:v>
                </c:pt>
                <c:pt idx="122">
                  <c:v>86.718433827292827</c:v>
                </c:pt>
                <c:pt idx="123">
                  <c:v>87.667117125343339</c:v>
                </c:pt>
                <c:pt idx="124">
                  <c:v>88.61580042339385</c:v>
                </c:pt>
                <c:pt idx="125">
                  <c:v>89.564483721444361</c:v>
                </c:pt>
                <c:pt idx="126">
                  <c:v>90.513167019494887</c:v>
                </c:pt>
                <c:pt idx="127">
                  <c:v>91.461850317545384</c:v>
                </c:pt>
                <c:pt idx="128">
                  <c:v>92.410533615595895</c:v>
                </c:pt>
                <c:pt idx="129">
                  <c:v>93.359216913646407</c:v>
                </c:pt>
                <c:pt idx="130">
                  <c:v>94.307900211696932</c:v>
                </c:pt>
                <c:pt idx="131">
                  <c:v>95.256583509747443</c:v>
                </c:pt>
                <c:pt idx="132">
                  <c:v>96.205266807797955</c:v>
                </c:pt>
                <c:pt idx="133">
                  <c:v>97.153950105848466</c:v>
                </c:pt>
                <c:pt idx="134">
                  <c:v>98.102633403898977</c:v>
                </c:pt>
                <c:pt idx="135">
                  <c:v>99.051316701949489</c:v>
                </c:pt>
                <c:pt idx="136">
                  <c:v>100</c:v>
                </c:pt>
                <c:pt idx="137">
                  <c:v>100.94868329805053</c:v>
                </c:pt>
                <c:pt idx="138">
                  <c:v>101.89736659610104</c:v>
                </c:pt>
                <c:pt idx="139">
                  <c:v>102.84604989415155</c:v>
                </c:pt>
                <c:pt idx="140">
                  <c:v>103.79473319220206</c:v>
                </c:pt>
                <c:pt idx="141">
                  <c:v>104.74341649025257</c:v>
                </c:pt>
                <c:pt idx="142">
                  <c:v>105.6920997883031</c:v>
                </c:pt>
                <c:pt idx="143">
                  <c:v>106.64078308635361</c:v>
                </c:pt>
                <c:pt idx="144">
                  <c:v>107.58946638440412</c:v>
                </c:pt>
                <c:pt idx="145">
                  <c:v>108.53814968245463</c:v>
                </c:pt>
                <c:pt idx="146">
                  <c:v>109.48683298050514</c:v>
                </c:pt>
                <c:pt idx="147">
                  <c:v>110.43551627855567</c:v>
                </c:pt>
                <c:pt idx="148">
                  <c:v>111.38419957660618</c:v>
                </c:pt>
                <c:pt idx="149">
                  <c:v>112.33288287465669</c:v>
                </c:pt>
                <c:pt idx="150">
                  <c:v>113.2815661727072</c:v>
                </c:pt>
                <c:pt idx="151">
                  <c:v>114.23024947075771</c:v>
                </c:pt>
                <c:pt idx="152">
                  <c:v>115.17893276880824</c:v>
                </c:pt>
                <c:pt idx="153" formatCode="0">
                  <c:v>91</c:v>
                </c:pt>
                <c:pt idx="154" formatCode="0">
                  <c:v>68</c:v>
                </c:pt>
                <c:pt idx="155" formatCode="0">
                  <c:v>79.5</c:v>
                </c:pt>
              </c:numCache>
            </c:numRef>
          </c:xVal>
          <c:yVal>
            <c:numRef>
              <c:f>Sheet1!$D$2:$D$157</c:f>
              <c:numCache>
                <c:formatCode>General</c:formatCode>
                <c:ptCount val="156"/>
                <c:pt idx="51">
                  <c:v>7.4335975736714884E-7</c:v>
                </c:pt>
                <c:pt idx="52">
                  <c:v>1.9806495455160377E-6</c:v>
                </c:pt>
                <c:pt idx="53">
                  <c:v>5.0704260327433792E-6</c:v>
                </c:pt>
                <c:pt idx="54">
                  <c:v>1.247123564502681E-5</c:v>
                </c:pt>
                <c:pt idx="55">
                  <c:v>2.9471533878270029E-5</c:v>
                </c:pt>
                <c:pt idx="56">
                  <c:v>6.6915112882442914E-5</c:v>
                </c:pt>
                <c:pt idx="57">
                  <c:v>1.4597346289573065E-4</c:v>
                </c:pt>
                <c:pt idx="58">
                  <c:v>3.0595096505688758E-4</c:v>
                </c:pt>
                <c:pt idx="59">
                  <c:v>6.1610958423651268E-4</c:v>
                </c:pt>
                <c:pt idx="60">
                  <c:v>1.1920441007324276E-3</c:v>
                </c:pt>
                <c:pt idx="61">
                  <c:v>2.2159242059690155E-3</c:v>
                </c:pt>
                <c:pt idx="62">
                  <c:v>3.9577257914900034E-3</c:v>
                </c:pt>
                <c:pt idx="63">
                  <c:v>6.7914846168428454E-3</c:v>
                </c:pt>
                <c:pt idx="64">
                  <c:v>1.1197265147421509E-2</c:v>
                </c:pt>
                <c:pt idx="65">
                  <c:v>1.7737296423115813E-2</c:v>
                </c:pt>
                <c:pt idx="66">
                  <c:v>2.6995483256594156E-2</c:v>
                </c:pt>
                <c:pt idx="67">
                  <c:v>3.9475079150447255E-2</c:v>
                </c:pt>
                <c:pt idx="68">
                  <c:v>5.5460417339727994E-2</c:v>
                </c:pt>
                <c:pt idx="69">
                  <c:v>7.4863732817872675E-2</c:v>
                </c:pt>
                <c:pt idx="70">
                  <c:v>9.709302749160674E-2</c:v>
                </c:pt>
                <c:pt idx="71">
                  <c:v>0.12098536225957195</c:v>
                </c:pt>
                <c:pt idx="72">
                  <c:v>0.14484577638074161</c:v>
                </c:pt>
                <c:pt idx="73">
                  <c:v>0.16661230144590006</c:v>
                </c:pt>
                <c:pt idx="74">
                  <c:v>0.18413507015166181</c:v>
                </c:pt>
                <c:pt idx="75">
                  <c:v>0.19552134698772802</c:v>
                </c:pt>
                <c:pt idx="76">
                  <c:v>0.19947114020071635</c:v>
                </c:pt>
                <c:pt idx="77">
                  <c:v>0.19552134698772794</c:v>
                </c:pt>
                <c:pt idx="78">
                  <c:v>0.18413507015166167</c:v>
                </c:pt>
                <c:pt idx="79">
                  <c:v>0.16661230144589984</c:v>
                </c:pt>
                <c:pt idx="80">
                  <c:v>0.14484577638074136</c:v>
                </c:pt>
                <c:pt idx="81">
                  <c:v>0.12098536225957168</c:v>
                </c:pt>
                <c:pt idx="82">
                  <c:v>9.7093027491606476E-2</c:v>
                </c:pt>
                <c:pt idx="83">
                  <c:v>7.4863732817872439E-2</c:v>
                </c:pt>
                <c:pt idx="84">
                  <c:v>5.5460417339727792E-2</c:v>
                </c:pt>
                <c:pt idx="85">
                  <c:v>3.9475079150447089E-2</c:v>
                </c:pt>
                <c:pt idx="86">
                  <c:v>2.6995483256594042E-2</c:v>
                </c:pt>
                <c:pt idx="87">
                  <c:v>1.773729642311573E-2</c:v>
                </c:pt>
                <c:pt idx="88">
                  <c:v>1.119726514742145E-2</c:v>
                </c:pt>
                <c:pt idx="89">
                  <c:v>6.7914846168428064E-3</c:v>
                </c:pt>
                <c:pt idx="90">
                  <c:v>3.9577257914899782E-3</c:v>
                </c:pt>
                <c:pt idx="91">
                  <c:v>2.2159242059689999E-3</c:v>
                </c:pt>
                <c:pt idx="92">
                  <c:v>1.1920441007324191E-3</c:v>
                </c:pt>
                <c:pt idx="93">
                  <c:v>6.1610958423650769E-4</c:v>
                </c:pt>
                <c:pt idx="94">
                  <c:v>3.0595096505688514E-4</c:v>
                </c:pt>
                <c:pt idx="95">
                  <c:v>1.4597346289572948E-4</c:v>
                </c:pt>
                <c:pt idx="96">
                  <c:v>6.691511288244244E-5</c:v>
                </c:pt>
                <c:pt idx="97">
                  <c:v>2.9471533878269822E-5</c:v>
                </c:pt>
                <c:pt idx="98">
                  <c:v>1.2471235645026722E-5</c:v>
                </c:pt>
                <c:pt idx="99">
                  <c:v>5.0704260327433351E-6</c:v>
                </c:pt>
                <c:pt idx="100">
                  <c:v>1.9806495455160203E-6</c:v>
                </c:pt>
                <c:pt idx="101">
                  <c:v>7.4335975736714227E-7</c:v>
                </c:pt>
              </c:numCache>
            </c:numRef>
          </c:yVal>
          <c:smooth val="1"/>
          <c:extLst>
            <c:ext xmlns:c16="http://schemas.microsoft.com/office/drawing/2014/chart" uri="{C3380CC4-5D6E-409C-BE32-E72D297353CC}">
              <c16:uniqueId val="{00000001-A14F-4012-A7C7-C4EEC6429B09}"/>
            </c:ext>
          </c:extLst>
        </c:ser>
        <c:ser>
          <c:idx val="2"/>
          <c:order val="2"/>
          <c:tx>
            <c:strRef>
              <c:f>Sheet1!$E$1</c:f>
              <c:strCache>
                <c:ptCount val="1"/>
                <c:pt idx="0">
                  <c:v>True Y (When Y = 91)</c:v>
                </c:pt>
              </c:strCache>
            </c:strRef>
          </c:tx>
          <c:spPr>
            <a:ln w="19050">
              <a:gradFill flip="none" rotWithShape="1">
                <a:gsLst>
                  <a:gs pos="22000">
                    <a:schemeClr val="accent1"/>
                  </a:gs>
                  <a:gs pos="0">
                    <a:schemeClr val="accent1">
                      <a:lumMod val="40000"/>
                      <a:lumOff val="60000"/>
                    </a:schemeClr>
                  </a:gs>
                </a:gsLst>
                <a:lin ang="16200000" scaled="1"/>
                <a:tileRect/>
              </a:gradFill>
            </a:ln>
          </c:spPr>
          <c:marker>
            <c:symbol val="none"/>
          </c:marker>
          <c:xVal>
            <c:numRef>
              <c:f>Sheet1!$B$2:$B$157</c:f>
              <c:numCache>
                <c:formatCode>General</c:formatCode>
                <c:ptCount val="156"/>
                <c:pt idx="0">
                  <c:v>20</c:v>
                </c:pt>
                <c:pt idx="1">
                  <c:v>28</c:v>
                </c:pt>
                <c:pt idx="2">
                  <c:v>31</c:v>
                </c:pt>
                <c:pt idx="3">
                  <c:v>34.000000000000014</c:v>
                </c:pt>
                <c:pt idx="4">
                  <c:v>37.000000000000014</c:v>
                </c:pt>
                <c:pt idx="5">
                  <c:v>40.000000000000014</c:v>
                </c:pt>
                <c:pt idx="6">
                  <c:v>43.000000000000014</c:v>
                </c:pt>
                <c:pt idx="7">
                  <c:v>46.000000000000021</c:v>
                </c:pt>
                <c:pt idx="8">
                  <c:v>49.000000000000021</c:v>
                </c:pt>
                <c:pt idx="9">
                  <c:v>52.000000000000021</c:v>
                </c:pt>
                <c:pt idx="10">
                  <c:v>55.000000000000028</c:v>
                </c:pt>
                <c:pt idx="11">
                  <c:v>58.000000000000028</c:v>
                </c:pt>
                <c:pt idx="12">
                  <c:v>61.000000000000028</c:v>
                </c:pt>
                <c:pt idx="13">
                  <c:v>64.000000000000028</c:v>
                </c:pt>
                <c:pt idx="14">
                  <c:v>67.000000000000028</c:v>
                </c:pt>
                <c:pt idx="15">
                  <c:v>70.000000000000028</c:v>
                </c:pt>
                <c:pt idx="16">
                  <c:v>73.000000000000028</c:v>
                </c:pt>
                <c:pt idx="17">
                  <c:v>76.000000000000028</c:v>
                </c:pt>
                <c:pt idx="18">
                  <c:v>79.000000000000028</c:v>
                </c:pt>
                <c:pt idx="19">
                  <c:v>82.000000000000028</c:v>
                </c:pt>
                <c:pt idx="20">
                  <c:v>85.000000000000028</c:v>
                </c:pt>
                <c:pt idx="21">
                  <c:v>88.000000000000028</c:v>
                </c:pt>
                <c:pt idx="22">
                  <c:v>91.000000000000028</c:v>
                </c:pt>
                <c:pt idx="23">
                  <c:v>94.000000000000028</c:v>
                </c:pt>
                <c:pt idx="24">
                  <c:v>97.000000000000028</c:v>
                </c:pt>
                <c:pt idx="25">
                  <c:v>100</c:v>
                </c:pt>
                <c:pt idx="26">
                  <c:v>103</c:v>
                </c:pt>
                <c:pt idx="27">
                  <c:v>106</c:v>
                </c:pt>
                <c:pt idx="28">
                  <c:v>109</c:v>
                </c:pt>
                <c:pt idx="29">
                  <c:v>112</c:v>
                </c:pt>
                <c:pt idx="30">
                  <c:v>115</c:v>
                </c:pt>
                <c:pt idx="31">
                  <c:v>118</c:v>
                </c:pt>
                <c:pt idx="32">
                  <c:v>121</c:v>
                </c:pt>
                <c:pt idx="33">
                  <c:v>124</c:v>
                </c:pt>
                <c:pt idx="34">
                  <c:v>127</c:v>
                </c:pt>
                <c:pt idx="35">
                  <c:v>130</c:v>
                </c:pt>
                <c:pt idx="36">
                  <c:v>133</c:v>
                </c:pt>
                <c:pt idx="37">
                  <c:v>136</c:v>
                </c:pt>
                <c:pt idx="38">
                  <c:v>139</c:v>
                </c:pt>
                <c:pt idx="39">
                  <c:v>142</c:v>
                </c:pt>
                <c:pt idx="40">
                  <c:v>145</c:v>
                </c:pt>
                <c:pt idx="41">
                  <c:v>148</c:v>
                </c:pt>
                <c:pt idx="42">
                  <c:v>151</c:v>
                </c:pt>
                <c:pt idx="43">
                  <c:v>154</c:v>
                </c:pt>
                <c:pt idx="44">
                  <c:v>157</c:v>
                </c:pt>
                <c:pt idx="45">
                  <c:v>160</c:v>
                </c:pt>
                <c:pt idx="46">
                  <c:v>163</c:v>
                </c:pt>
                <c:pt idx="47">
                  <c:v>166</c:v>
                </c:pt>
                <c:pt idx="48">
                  <c:v>169.00000000000003</c:v>
                </c:pt>
                <c:pt idx="49">
                  <c:v>172.00000000000003</c:v>
                </c:pt>
                <c:pt idx="50">
                  <c:v>180</c:v>
                </c:pt>
                <c:pt idx="51">
                  <c:v>53.646531292375322</c:v>
                </c:pt>
                <c:pt idx="52">
                  <c:v>54.246531292375323</c:v>
                </c:pt>
                <c:pt idx="53">
                  <c:v>54.846531292375325</c:v>
                </c:pt>
                <c:pt idx="54">
                  <c:v>55.446531292375326</c:v>
                </c:pt>
                <c:pt idx="55">
                  <c:v>56.046531292375327</c:v>
                </c:pt>
                <c:pt idx="56">
                  <c:v>56.646531292375329</c:v>
                </c:pt>
                <c:pt idx="57">
                  <c:v>57.246531292375323</c:v>
                </c:pt>
                <c:pt idx="58">
                  <c:v>57.846531292375332</c:v>
                </c:pt>
                <c:pt idx="59">
                  <c:v>58.446531292375326</c:v>
                </c:pt>
                <c:pt idx="60">
                  <c:v>59.046531292375327</c:v>
                </c:pt>
                <c:pt idx="61">
                  <c:v>59.646531292375329</c:v>
                </c:pt>
                <c:pt idx="62">
                  <c:v>60.24653129237533</c:v>
                </c:pt>
                <c:pt idx="63">
                  <c:v>60.846531292375332</c:v>
                </c:pt>
                <c:pt idx="64">
                  <c:v>61.446531292375333</c:v>
                </c:pt>
                <c:pt idx="65">
                  <c:v>62.046531292375334</c:v>
                </c:pt>
                <c:pt idx="66">
                  <c:v>62.646531292375336</c:v>
                </c:pt>
                <c:pt idx="67">
                  <c:v>63.246531292375337</c:v>
                </c:pt>
                <c:pt idx="68">
                  <c:v>63.846531292375332</c:v>
                </c:pt>
                <c:pt idx="69">
                  <c:v>64.44653129237534</c:v>
                </c:pt>
                <c:pt idx="70">
                  <c:v>65.046531292375334</c:v>
                </c:pt>
                <c:pt idx="71">
                  <c:v>65.646531292375329</c:v>
                </c:pt>
                <c:pt idx="72">
                  <c:v>66.246531292375337</c:v>
                </c:pt>
                <c:pt idx="73">
                  <c:v>66.846531292375332</c:v>
                </c:pt>
                <c:pt idx="74">
                  <c:v>67.44653129237534</c:v>
                </c:pt>
                <c:pt idx="75">
                  <c:v>68.046531292375334</c:v>
                </c:pt>
                <c:pt idx="76">
                  <c:v>68.646531292375329</c:v>
                </c:pt>
                <c:pt idx="77">
                  <c:v>69.246531292375323</c:v>
                </c:pt>
                <c:pt idx="78">
                  <c:v>69.846531292375332</c:v>
                </c:pt>
                <c:pt idx="79">
                  <c:v>70.446531292375326</c:v>
                </c:pt>
                <c:pt idx="80">
                  <c:v>71.046531292375334</c:v>
                </c:pt>
                <c:pt idx="81">
                  <c:v>71.646531292375329</c:v>
                </c:pt>
                <c:pt idx="82">
                  <c:v>72.246531292375323</c:v>
                </c:pt>
                <c:pt idx="83">
                  <c:v>72.846531292375332</c:v>
                </c:pt>
                <c:pt idx="84">
                  <c:v>73.446531292375326</c:v>
                </c:pt>
                <c:pt idx="85">
                  <c:v>74.046531292375334</c:v>
                </c:pt>
                <c:pt idx="86">
                  <c:v>74.646531292375329</c:v>
                </c:pt>
                <c:pt idx="87">
                  <c:v>75.246531292375337</c:v>
                </c:pt>
                <c:pt idx="88">
                  <c:v>75.846531292375332</c:v>
                </c:pt>
                <c:pt idx="89">
                  <c:v>76.446531292375326</c:v>
                </c:pt>
                <c:pt idx="90">
                  <c:v>77.046531292375334</c:v>
                </c:pt>
                <c:pt idx="91">
                  <c:v>77.646531292375329</c:v>
                </c:pt>
                <c:pt idx="92">
                  <c:v>78.246531292375337</c:v>
                </c:pt>
                <c:pt idx="93">
                  <c:v>78.846531292375332</c:v>
                </c:pt>
                <c:pt idx="94">
                  <c:v>79.44653129237534</c:v>
                </c:pt>
                <c:pt idx="95">
                  <c:v>80.046531292375334</c:v>
                </c:pt>
                <c:pt idx="96">
                  <c:v>80.646531292375329</c:v>
                </c:pt>
                <c:pt idx="97">
                  <c:v>81.246531292375337</c:v>
                </c:pt>
                <c:pt idx="98">
                  <c:v>81.846531292375346</c:v>
                </c:pt>
                <c:pt idx="99">
                  <c:v>82.44653129237534</c:v>
                </c:pt>
                <c:pt idx="100">
                  <c:v>83.046531292375334</c:v>
                </c:pt>
                <c:pt idx="101">
                  <c:v>83.646531292375343</c:v>
                </c:pt>
                <c:pt idx="102">
                  <c:v>67.744767866282544</c:v>
                </c:pt>
                <c:pt idx="103">
                  <c:v>68.693451164333055</c:v>
                </c:pt>
                <c:pt idx="104">
                  <c:v>69.642134462383581</c:v>
                </c:pt>
                <c:pt idx="105">
                  <c:v>70.590817760434078</c:v>
                </c:pt>
                <c:pt idx="106">
                  <c:v>71.539501058484603</c:v>
                </c:pt>
                <c:pt idx="107">
                  <c:v>72.488184356535115</c:v>
                </c:pt>
                <c:pt idx="108">
                  <c:v>73.436867654585626</c:v>
                </c:pt>
                <c:pt idx="109">
                  <c:v>74.385550952636152</c:v>
                </c:pt>
                <c:pt idx="110">
                  <c:v>75.334234250686663</c:v>
                </c:pt>
                <c:pt idx="111">
                  <c:v>76.282917548737174</c:v>
                </c:pt>
                <c:pt idx="112">
                  <c:v>77.231600846787686</c:v>
                </c:pt>
                <c:pt idx="113">
                  <c:v>78.180284144838197</c:v>
                </c:pt>
                <c:pt idx="114">
                  <c:v>79.128967442888722</c:v>
                </c:pt>
                <c:pt idx="115">
                  <c:v>80.077650740939234</c:v>
                </c:pt>
                <c:pt idx="116">
                  <c:v>81.026334038989745</c:v>
                </c:pt>
                <c:pt idx="117">
                  <c:v>81.975017337040256</c:v>
                </c:pt>
                <c:pt idx="118">
                  <c:v>82.923700635090768</c:v>
                </c:pt>
                <c:pt idx="119">
                  <c:v>83.872383933141293</c:v>
                </c:pt>
                <c:pt idx="120">
                  <c:v>84.821067231191805</c:v>
                </c:pt>
                <c:pt idx="121">
                  <c:v>85.769750529242316</c:v>
                </c:pt>
                <c:pt idx="122">
                  <c:v>86.718433827292827</c:v>
                </c:pt>
                <c:pt idx="123">
                  <c:v>87.667117125343339</c:v>
                </c:pt>
                <c:pt idx="124">
                  <c:v>88.61580042339385</c:v>
                </c:pt>
                <c:pt idx="125">
                  <c:v>89.564483721444361</c:v>
                </c:pt>
                <c:pt idx="126">
                  <c:v>90.513167019494887</c:v>
                </c:pt>
                <c:pt idx="127">
                  <c:v>91.461850317545384</c:v>
                </c:pt>
                <c:pt idx="128">
                  <c:v>92.410533615595895</c:v>
                </c:pt>
                <c:pt idx="129">
                  <c:v>93.359216913646407</c:v>
                </c:pt>
                <c:pt idx="130">
                  <c:v>94.307900211696932</c:v>
                </c:pt>
                <c:pt idx="131">
                  <c:v>95.256583509747443</c:v>
                </c:pt>
                <c:pt idx="132">
                  <c:v>96.205266807797955</c:v>
                </c:pt>
                <c:pt idx="133">
                  <c:v>97.153950105848466</c:v>
                </c:pt>
                <c:pt idx="134">
                  <c:v>98.102633403898977</c:v>
                </c:pt>
                <c:pt idx="135">
                  <c:v>99.051316701949489</c:v>
                </c:pt>
                <c:pt idx="136">
                  <c:v>100</c:v>
                </c:pt>
                <c:pt idx="137">
                  <c:v>100.94868329805053</c:v>
                </c:pt>
                <c:pt idx="138">
                  <c:v>101.89736659610104</c:v>
                </c:pt>
                <c:pt idx="139">
                  <c:v>102.84604989415155</c:v>
                </c:pt>
                <c:pt idx="140">
                  <c:v>103.79473319220206</c:v>
                </c:pt>
                <c:pt idx="141">
                  <c:v>104.74341649025257</c:v>
                </c:pt>
                <c:pt idx="142">
                  <c:v>105.6920997883031</c:v>
                </c:pt>
                <c:pt idx="143">
                  <c:v>106.64078308635361</c:v>
                </c:pt>
                <c:pt idx="144">
                  <c:v>107.58946638440412</c:v>
                </c:pt>
                <c:pt idx="145">
                  <c:v>108.53814968245463</c:v>
                </c:pt>
                <c:pt idx="146">
                  <c:v>109.48683298050514</c:v>
                </c:pt>
                <c:pt idx="147">
                  <c:v>110.43551627855567</c:v>
                </c:pt>
                <c:pt idx="148">
                  <c:v>111.38419957660618</c:v>
                </c:pt>
                <c:pt idx="149">
                  <c:v>112.33288287465669</c:v>
                </c:pt>
                <c:pt idx="150">
                  <c:v>113.2815661727072</c:v>
                </c:pt>
                <c:pt idx="151">
                  <c:v>114.23024947075771</c:v>
                </c:pt>
                <c:pt idx="152">
                  <c:v>115.17893276880824</c:v>
                </c:pt>
                <c:pt idx="153" formatCode="0">
                  <c:v>91</c:v>
                </c:pt>
                <c:pt idx="154" formatCode="0">
                  <c:v>68</c:v>
                </c:pt>
                <c:pt idx="155" formatCode="0">
                  <c:v>79.5</c:v>
                </c:pt>
              </c:numCache>
            </c:numRef>
          </c:xVal>
          <c:yVal>
            <c:numRef>
              <c:f>Sheet1!$E$2:$E$157</c:f>
              <c:numCache>
                <c:formatCode>General</c:formatCode>
                <c:ptCount val="156"/>
                <c:pt idx="102">
                  <c:v>7.4335975736714884E-7</c:v>
                </c:pt>
                <c:pt idx="103">
                  <c:v>1.9806495455160377E-6</c:v>
                </c:pt>
                <c:pt idx="104">
                  <c:v>5.0704260327433792E-6</c:v>
                </c:pt>
                <c:pt idx="105">
                  <c:v>1.247123564502681E-5</c:v>
                </c:pt>
                <c:pt idx="106">
                  <c:v>2.9471533878270029E-5</c:v>
                </c:pt>
                <c:pt idx="107">
                  <c:v>6.6915112882442914E-5</c:v>
                </c:pt>
                <c:pt idx="108">
                  <c:v>1.4597346289573065E-4</c:v>
                </c:pt>
                <c:pt idx="109">
                  <c:v>3.0595096505688758E-4</c:v>
                </c:pt>
                <c:pt idx="110">
                  <c:v>6.1610958423651268E-4</c:v>
                </c:pt>
                <c:pt idx="111">
                  <c:v>1.1920441007324276E-3</c:v>
                </c:pt>
                <c:pt idx="112">
                  <c:v>2.2159242059690155E-3</c:v>
                </c:pt>
                <c:pt idx="113">
                  <c:v>3.9577257914900034E-3</c:v>
                </c:pt>
                <c:pt idx="114">
                  <c:v>6.7914846168428454E-3</c:v>
                </c:pt>
                <c:pt idx="115">
                  <c:v>1.1197265147421509E-2</c:v>
                </c:pt>
                <c:pt idx="116">
                  <c:v>1.7737296423115813E-2</c:v>
                </c:pt>
                <c:pt idx="117">
                  <c:v>2.6995483256594156E-2</c:v>
                </c:pt>
                <c:pt idx="118">
                  <c:v>3.9475079150447255E-2</c:v>
                </c:pt>
                <c:pt idx="119">
                  <c:v>5.5460417339727994E-2</c:v>
                </c:pt>
                <c:pt idx="120">
                  <c:v>7.4863732817872675E-2</c:v>
                </c:pt>
                <c:pt idx="121">
                  <c:v>9.709302749160674E-2</c:v>
                </c:pt>
                <c:pt idx="122">
                  <c:v>0.12098536225957195</c:v>
                </c:pt>
                <c:pt idx="123">
                  <c:v>0.14484577638074161</c:v>
                </c:pt>
                <c:pt idx="124">
                  <c:v>0.16661230144590006</c:v>
                </c:pt>
                <c:pt idx="125">
                  <c:v>0.18413507015166181</c:v>
                </c:pt>
                <c:pt idx="126">
                  <c:v>0.19552134698772802</c:v>
                </c:pt>
                <c:pt idx="127">
                  <c:v>0.19947114020071635</c:v>
                </c:pt>
                <c:pt idx="128">
                  <c:v>0.19552134698772794</c:v>
                </c:pt>
                <c:pt idx="129">
                  <c:v>0.18413507015166167</c:v>
                </c:pt>
                <c:pt idx="130">
                  <c:v>0.16661230144589984</c:v>
                </c:pt>
                <c:pt idx="131">
                  <c:v>0.14484577638074136</c:v>
                </c:pt>
                <c:pt idx="132">
                  <c:v>0.12098536225957168</c:v>
                </c:pt>
                <c:pt idx="133">
                  <c:v>9.7093027491606476E-2</c:v>
                </c:pt>
                <c:pt idx="134">
                  <c:v>7.4863732817872439E-2</c:v>
                </c:pt>
                <c:pt idx="135">
                  <c:v>5.5460417339727792E-2</c:v>
                </c:pt>
                <c:pt idx="136">
                  <c:v>3.9475079150447089E-2</c:v>
                </c:pt>
                <c:pt idx="137">
                  <c:v>2.6995483256594042E-2</c:v>
                </c:pt>
                <c:pt idx="138">
                  <c:v>1.773729642311573E-2</c:v>
                </c:pt>
                <c:pt idx="139">
                  <c:v>1.119726514742145E-2</c:v>
                </c:pt>
                <c:pt idx="140">
                  <c:v>6.7914846168428064E-3</c:v>
                </c:pt>
                <c:pt idx="141">
                  <c:v>3.9577257914899782E-3</c:v>
                </c:pt>
                <c:pt idx="142">
                  <c:v>2.2159242059689999E-3</c:v>
                </c:pt>
                <c:pt idx="143">
                  <c:v>1.1920441007324191E-3</c:v>
                </c:pt>
                <c:pt idx="144">
                  <c:v>6.1610958423650769E-4</c:v>
                </c:pt>
                <c:pt idx="145">
                  <c:v>3.0595096505688514E-4</c:v>
                </c:pt>
                <c:pt idx="146">
                  <c:v>1.4597346289572948E-4</c:v>
                </c:pt>
                <c:pt idx="147">
                  <c:v>6.691511288244244E-5</c:v>
                </c:pt>
                <c:pt idx="148">
                  <c:v>2.9471533878269822E-5</c:v>
                </c:pt>
                <c:pt idx="149">
                  <c:v>1.2471235645026722E-5</c:v>
                </c:pt>
                <c:pt idx="150">
                  <c:v>5.0704260327433351E-6</c:v>
                </c:pt>
                <c:pt idx="151">
                  <c:v>1.9806495455160203E-6</c:v>
                </c:pt>
                <c:pt idx="152">
                  <c:v>7.4335975736714227E-7</c:v>
                </c:pt>
              </c:numCache>
            </c:numRef>
          </c:yVal>
          <c:smooth val="1"/>
          <c:extLst>
            <c:ext xmlns:c16="http://schemas.microsoft.com/office/drawing/2014/chart" uri="{C3380CC4-5D6E-409C-BE32-E72D297353CC}">
              <c16:uniqueId val="{00000002-A14F-4012-A7C7-C4EEC6429B09}"/>
            </c:ext>
          </c:extLst>
        </c:ser>
        <c:ser>
          <c:idx val="3"/>
          <c:order val="3"/>
          <c:tx>
            <c:strRef>
              <c:f>Sheet1!$F$1</c:f>
              <c:strCache>
                <c:ptCount val="1"/>
                <c:pt idx="0">
                  <c:v>X - Y</c:v>
                </c:pt>
              </c:strCache>
            </c:strRef>
          </c:tx>
          <c:spPr>
            <a:ln w="9525">
              <a:headEnd type="triangle"/>
              <a:tailEnd type="triangle"/>
            </a:ln>
          </c:spPr>
          <c:marker>
            <c:symbol val="none"/>
          </c:marker>
          <c:dLbls>
            <c:dLbl>
              <c:idx val="153"/>
              <c:layout>
                <c:manualLayout>
                  <c:x val="-3.4188029805501261E-4"/>
                  <c:y val="0"/>
                </c:manualLayout>
              </c:layout>
              <c:dLblPos val="r"/>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4F-4012-A7C7-C4EEC6429B09}"/>
                </c:ext>
              </c:extLst>
            </c:dLbl>
            <c:spPr>
              <a:noFill/>
              <a:ln>
                <a:noFill/>
              </a:ln>
              <a:effectLst/>
            </c:spPr>
            <c:txPr>
              <a:bodyPr/>
              <a:lstStyle/>
              <a:p>
                <a:pPr>
                  <a:defRPr>
                    <a:solidFill>
                      <a:sysClr val="windowText" lastClr="000000"/>
                    </a:solidFill>
                  </a:defRPr>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errBars>
            <c:errDir val="y"/>
            <c:errBarType val="minus"/>
            <c:errValType val="fixedVal"/>
            <c:noEndCap val="1"/>
            <c:val val="0.21000000000000002"/>
          </c:errBars>
          <c:xVal>
            <c:numRef>
              <c:f>Sheet1!$B$2:$B$157</c:f>
              <c:numCache>
                <c:formatCode>General</c:formatCode>
                <c:ptCount val="156"/>
                <c:pt idx="0">
                  <c:v>20</c:v>
                </c:pt>
                <c:pt idx="1">
                  <c:v>28</c:v>
                </c:pt>
                <c:pt idx="2">
                  <c:v>31</c:v>
                </c:pt>
                <c:pt idx="3">
                  <c:v>34.000000000000014</c:v>
                </c:pt>
                <c:pt idx="4">
                  <c:v>37.000000000000014</c:v>
                </c:pt>
                <c:pt idx="5">
                  <c:v>40.000000000000014</c:v>
                </c:pt>
                <c:pt idx="6">
                  <c:v>43.000000000000014</c:v>
                </c:pt>
                <c:pt idx="7">
                  <c:v>46.000000000000021</c:v>
                </c:pt>
                <c:pt idx="8">
                  <c:v>49.000000000000021</c:v>
                </c:pt>
                <c:pt idx="9">
                  <c:v>52.000000000000021</c:v>
                </c:pt>
                <c:pt idx="10">
                  <c:v>55.000000000000028</c:v>
                </c:pt>
                <c:pt idx="11">
                  <c:v>58.000000000000028</c:v>
                </c:pt>
                <c:pt idx="12">
                  <c:v>61.000000000000028</c:v>
                </c:pt>
                <c:pt idx="13">
                  <c:v>64.000000000000028</c:v>
                </c:pt>
                <c:pt idx="14">
                  <c:v>67.000000000000028</c:v>
                </c:pt>
                <c:pt idx="15">
                  <c:v>70.000000000000028</c:v>
                </c:pt>
                <c:pt idx="16">
                  <c:v>73.000000000000028</c:v>
                </c:pt>
                <c:pt idx="17">
                  <c:v>76.000000000000028</c:v>
                </c:pt>
                <c:pt idx="18">
                  <c:v>79.000000000000028</c:v>
                </c:pt>
                <c:pt idx="19">
                  <c:v>82.000000000000028</c:v>
                </c:pt>
                <c:pt idx="20">
                  <c:v>85.000000000000028</c:v>
                </c:pt>
                <c:pt idx="21">
                  <c:v>88.000000000000028</c:v>
                </c:pt>
                <c:pt idx="22">
                  <c:v>91.000000000000028</c:v>
                </c:pt>
                <c:pt idx="23">
                  <c:v>94.000000000000028</c:v>
                </c:pt>
                <c:pt idx="24">
                  <c:v>97.000000000000028</c:v>
                </c:pt>
                <c:pt idx="25">
                  <c:v>100</c:v>
                </c:pt>
                <c:pt idx="26">
                  <c:v>103</c:v>
                </c:pt>
                <c:pt idx="27">
                  <c:v>106</c:v>
                </c:pt>
                <c:pt idx="28">
                  <c:v>109</c:v>
                </c:pt>
                <c:pt idx="29">
                  <c:v>112</c:v>
                </c:pt>
                <c:pt idx="30">
                  <c:v>115</c:v>
                </c:pt>
                <c:pt idx="31">
                  <c:v>118</c:v>
                </c:pt>
                <c:pt idx="32">
                  <c:v>121</c:v>
                </c:pt>
                <c:pt idx="33">
                  <c:v>124</c:v>
                </c:pt>
                <c:pt idx="34">
                  <c:v>127</c:v>
                </c:pt>
                <c:pt idx="35">
                  <c:v>130</c:v>
                </c:pt>
                <c:pt idx="36">
                  <c:v>133</c:v>
                </c:pt>
                <c:pt idx="37">
                  <c:v>136</c:v>
                </c:pt>
                <c:pt idx="38">
                  <c:v>139</c:v>
                </c:pt>
                <c:pt idx="39">
                  <c:v>142</c:v>
                </c:pt>
                <c:pt idx="40">
                  <c:v>145</c:v>
                </c:pt>
                <c:pt idx="41">
                  <c:v>148</c:v>
                </c:pt>
                <c:pt idx="42">
                  <c:v>151</c:v>
                </c:pt>
                <c:pt idx="43">
                  <c:v>154</c:v>
                </c:pt>
                <c:pt idx="44">
                  <c:v>157</c:v>
                </c:pt>
                <c:pt idx="45">
                  <c:v>160</c:v>
                </c:pt>
                <c:pt idx="46">
                  <c:v>163</c:v>
                </c:pt>
                <c:pt idx="47">
                  <c:v>166</c:v>
                </c:pt>
                <c:pt idx="48">
                  <c:v>169.00000000000003</c:v>
                </c:pt>
                <c:pt idx="49">
                  <c:v>172.00000000000003</c:v>
                </c:pt>
                <c:pt idx="50">
                  <c:v>180</c:v>
                </c:pt>
                <c:pt idx="51">
                  <c:v>53.646531292375322</c:v>
                </c:pt>
                <c:pt idx="52">
                  <c:v>54.246531292375323</c:v>
                </c:pt>
                <c:pt idx="53">
                  <c:v>54.846531292375325</c:v>
                </c:pt>
                <c:pt idx="54">
                  <c:v>55.446531292375326</c:v>
                </c:pt>
                <c:pt idx="55">
                  <c:v>56.046531292375327</c:v>
                </c:pt>
                <c:pt idx="56">
                  <c:v>56.646531292375329</c:v>
                </c:pt>
                <c:pt idx="57">
                  <c:v>57.246531292375323</c:v>
                </c:pt>
                <c:pt idx="58">
                  <c:v>57.846531292375332</c:v>
                </c:pt>
                <c:pt idx="59">
                  <c:v>58.446531292375326</c:v>
                </c:pt>
                <c:pt idx="60">
                  <c:v>59.046531292375327</c:v>
                </c:pt>
                <c:pt idx="61">
                  <c:v>59.646531292375329</c:v>
                </c:pt>
                <c:pt idx="62">
                  <c:v>60.24653129237533</c:v>
                </c:pt>
                <c:pt idx="63">
                  <c:v>60.846531292375332</c:v>
                </c:pt>
                <c:pt idx="64">
                  <c:v>61.446531292375333</c:v>
                </c:pt>
                <c:pt idx="65">
                  <c:v>62.046531292375334</c:v>
                </c:pt>
                <c:pt idx="66">
                  <c:v>62.646531292375336</c:v>
                </c:pt>
                <c:pt idx="67">
                  <c:v>63.246531292375337</c:v>
                </c:pt>
                <c:pt idx="68">
                  <c:v>63.846531292375332</c:v>
                </c:pt>
                <c:pt idx="69">
                  <c:v>64.44653129237534</c:v>
                </c:pt>
                <c:pt idx="70">
                  <c:v>65.046531292375334</c:v>
                </c:pt>
                <c:pt idx="71">
                  <c:v>65.646531292375329</c:v>
                </c:pt>
                <c:pt idx="72">
                  <c:v>66.246531292375337</c:v>
                </c:pt>
                <c:pt idx="73">
                  <c:v>66.846531292375332</c:v>
                </c:pt>
                <c:pt idx="74">
                  <c:v>67.44653129237534</c:v>
                </c:pt>
                <c:pt idx="75">
                  <c:v>68.046531292375334</c:v>
                </c:pt>
                <c:pt idx="76">
                  <c:v>68.646531292375329</c:v>
                </c:pt>
                <c:pt idx="77">
                  <c:v>69.246531292375323</c:v>
                </c:pt>
                <c:pt idx="78">
                  <c:v>69.846531292375332</c:v>
                </c:pt>
                <c:pt idx="79">
                  <c:v>70.446531292375326</c:v>
                </c:pt>
                <c:pt idx="80">
                  <c:v>71.046531292375334</c:v>
                </c:pt>
                <c:pt idx="81">
                  <c:v>71.646531292375329</c:v>
                </c:pt>
                <c:pt idx="82">
                  <c:v>72.246531292375323</c:v>
                </c:pt>
                <c:pt idx="83">
                  <c:v>72.846531292375332</c:v>
                </c:pt>
                <c:pt idx="84">
                  <c:v>73.446531292375326</c:v>
                </c:pt>
                <c:pt idx="85">
                  <c:v>74.046531292375334</c:v>
                </c:pt>
                <c:pt idx="86">
                  <c:v>74.646531292375329</c:v>
                </c:pt>
                <c:pt idx="87">
                  <c:v>75.246531292375337</c:v>
                </c:pt>
                <c:pt idx="88">
                  <c:v>75.846531292375332</c:v>
                </c:pt>
                <c:pt idx="89">
                  <c:v>76.446531292375326</c:v>
                </c:pt>
                <c:pt idx="90">
                  <c:v>77.046531292375334</c:v>
                </c:pt>
                <c:pt idx="91">
                  <c:v>77.646531292375329</c:v>
                </c:pt>
                <c:pt idx="92">
                  <c:v>78.246531292375337</c:v>
                </c:pt>
                <c:pt idx="93">
                  <c:v>78.846531292375332</c:v>
                </c:pt>
                <c:pt idx="94">
                  <c:v>79.44653129237534</c:v>
                </c:pt>
                <c:pt idx="95">
                  <c:v>80.046531292375334</c:v>
                </c:pt>
                <c:pt idx="96">
                  <c:v>80.646531292375329</c:v>
                </c:pt>
                <c:pt idx="97">
                  <c:v>81.246531292375337</c:v>
                </c:pt>
                <c:pt idx="98">
                  <c:v>81.846531292375346</c:v>
                </c:pt>
                <c:pt idx="99">
                  <c:v>82.44653129237534</c:v>
                </c:pt>
                <c:pt idx="100">
                  <c:v>83.046531292375334</c:v>
                </c:pt>
                <c:pt idx="101">
                  <c:v>83.646531292375343</c:v>
                </c:pt>
                <c:pt idx="102">
                  <c:v>67.744767866282544</c:v>
                </c:pt>
                <c:pt idx="103">
                  <c:v>68.693451164333055</c:v>
                </c:pt>
                <c:pt idx="104">
                  <c:v>69.642134462383581</c:v>
                </c:pt>
                <c:pt idx="105">
                  <c:v>70.590817760434078</c:v>
                </c:pt>
                <c:pt idx="106">
                  <c:v>71.539501058484603</c:v>
                </c:pt>
                <c:pt idx="107">
                  <c:v>72.488184356535115</c:v>
                </c:pt>
                <c:pt idx="108">
                  <c:v>73.436867654585626</c:v>
                </c:pt>
                <c:pt idx="109">
                  <c:v>74.385550952636152</c:v>
                </c:pt>
                <c:pt idx="110">
                  <c:v>75.334234250686663</c:v>
                </c:pt>
                <c:pt idx="111">
                  <c:v>76.282917548737174</c:v>
                </c:pt>
                <c:pt idx="112">
                  <c:v>77.231600846787686</c:v>
                </c:pt>
                <c:pt idx="113">
                  <c:v>78.180284144838197</c:v>
                </c:pt>
                <c:pt idx="114">
                  <c:v>79.128967442888722</c:v>
                </c:pt>
                <c:pt idx="115">
                  <c:v>80.077650740939234</c:v>
                </c:pt>
                <c:pt idx="116">
                  <c:v>81.026334038989745</c:v>
                </c:pt>
                <c:pt idx="117">
                  <c:v>81.975017337040256</c:v>
                </c:pt>
                <c:pt idx="118">
                  <c:v>82.923700635090768</c:v>
                </c:pt>
                <c:pt idx="119">
                  <c:v>83.872383933141293</c:v>
                </c:pt>
                <c:pt idx="120">
                  <c:v>84.821067231191805</c:v>
                </c:pt>
                <c:pt idx="121">
                  <c:v>85.769750529242316</c:v>
                </c:pt>
                <c:pt idx="122">
                  <c:v>86.718433827292827</c:v>
                </c:pt>
                <c:pt idx="123">
                  <c:v>87.667117125343339</c:v>
                </c:pt>
                <c:pt idx="124">
                  <c:v>88.61580042339385</c:v>
                </c:pt>
                <c:pt idx="125">
                  <c:v>89.564483721444361</c:v>
                </c:pt>
                <c:pt idx="126">
                  <c:v>90.513167019494887</c:v>
                </c:pt>
                <c:pt idx="127">
                  <c:v>91.461850317545384</c:v>
                </c:pt>
                <c:pt idx="128">
                  <c:v>92.410533615595895</c:v>
                </c:pt>
                <c:pt idx="129">
                  <c:v>93.359216913646407</c:v>
                </c:pt>
                <c:pt idx="130">
                  <c:v>94.307900211696932</c:v>
                </c:pt>
                <c:pt idx="131">
                  <c:v>95.256583509747443</c:v>
                </c:pt>
                <c:pt idx="132">
                  <c:v>96.205266807797955</c:v>
                </c:pt>
                <c:pt idx="133">
                  <c:v>97.153950105848466</c:v>
                </c:pt>
                <c:pt idx="134">
                  <c:v>98.102633403898977</c:v>
                </c:pt>
                <c:pt idx="135">
                  <c:v>99.051316701949489</c:v>
                </c:pt>
                <c:pt idx="136">
                  <c:v>100</c:v>
                </c:pt>
                <c:pt idx="137">
                  <c:v>100.94868329805053</c:v>
                </c:pt>
                <c:pt idx="138">
                  <c:v>101.89736659610104</c:v>
                </c:pt>
                <c:pt idx="139">
                  <c:v>102.84604989415155</c:v>
                </c:pt>
                <c:pt idx="140">
                  <c:v>103.79473319220206</c:v>
                </c:pt>
                <c:pt idx="141">
                  <c:v>104.74341649025257</c:v>
                </c:pt>
                <c:pt idx="142">
                  <c:v>105.6920997883031</c:v>
                </c:pt>
                <c:pt idx="143">
                  <c:v>106.64078308635361</c:v>
                </c:pt>
                <c:pt idx="144">
                  <c:v>107.58946638440412</c:v>
                </c:pt>
                <c:pt idx="145">
                  <c:v>108.53814968245463</c:v>
                </c:pt>
                <c:pt idx="146">
                  <c:v>109.48683298050514</c:v>
                </c:pt>
                <c:pt idx="147">
                  <c:v>110.43551627855567</c:v>
                </c:pt>
                <c:pt idx="148">
                  <c:v>111.38419957660618</c:v>
                </c:pt>
                <c:pt idx="149">
                  <c:v>112.33288287465669</c:v>
                </c:pt>
                <c:pt idx="150">
                  <c:v>113.2815661727072</c:v>
                </c:pt>
                <c:pt idx="151">
                  <c:v>114.23024947075771</c:v>
                </c:pt>
                <c:pt idx="152">
                  <c:v>115.17893276880824</c:v>
                </c:pt>
                <c:pt idx="153" formatCode="0">
                  <c:v>91</c:v>
                </c:pt>
                <c:pt idx="154" formatCode="0">
                  <c:v>68</c:v>
                </c:pt>
                <c:pt idx="155" formatCode="0">
                  <c:v>79.5</c:v>
                </c:pt>
              </c:numCache>
            </c:numRef>
          </c:xVal>
          <c:yVal>
            <c:numRef>
              <c:f>Sheet1!$F$2:$F$157</c:f>
              <c:numCache>
                <c:formatCode>General</c:formatCode>
                <c:ptCount val="156"/>
                <c:pt idx="153">
                  <c:v>0.21</c:v>
                </c:pt>
                <c:pt idx="154">
                  <c:v>0.21</c:v>
                </c:pt>
              </c:numCache>
            </c:numRef>
          </c:yVal>
          <c:smooth val="1"/>
          <c:extLst>
            <c:ext xmlns:c16="http://schemas.microsoft.com/office/drawing/2014/chart" uri="{C3380CC4-5D6E-409C-BE32-E72D297353CC}">
              <c16:uniqueId val="{00000004-A14F-4012-A7C7-C4EEC6429B09}"/>
            </c:ext>
          </c:extLst>
        </c:ser>
        <c:ser>
          <c:idx val="4"/>
          <c:order val="4"/>
          <c:tx>
            <c:strRef>
              <c:f>Sheet1!$G$1</c:f>
              <c:strCache>
                <c:ptCount val="1"/>
                <c:pt idx="0">
                  <c:v>X - Y = -23</c:v>
                </c:pt>
              </c:strCache>
            </c:strRef>
          </c:tx>
          <c:marker>
            <c:symbol val="none"/>
          </c:marker>
          <c:dLbls>
            <c:spPr>
              <a:noFill/>
              <a:ln>
                <a:noFill/>
              </a:ln>
              <a:effectLst/>
            </c:spPr>
            <c:txPr>
              <a:bodyPr/>
              <a:lstStyle/>
              <a:p>
                <a:pPr>
                  <a:defRPr>
                    <a:solidFill>
                      <a:sysClr val="windowText" lastClr="000000"/>
                    </a:solidFill>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Sheet1!$B$2:$B$157</c:f>
              <c:numCache>
                <c:formatCode>General</c:formatCode>
                <c:ptCount val="156"/>
                <c:pt idx="0">
                  <c:v>20</c:v>
                </c:pt>
                <c:pt idx="1">
                  <c:v>28</c:v>
                </c:pt>
                <c:pt idx="2">
                  <c:v>31</c:v>
                </c:pt>
                <c:pt idx="3">
                  <c:v>34.000000000000014</c:v>
                </c:pt>
                <c:pt idx="4">
                  <c:v>37.000000000000014</c:v>
                </c:pt>
                <c:pt idx="5">
                  <c:v>40.000000000000014</c:v>
                </c:pt>
                <c:pt idx="6">
                  <c:v>43.000000000000014</c:v>
                </c:pt>
                <c:pt idx="7">
                  <c:v>46.000000000000021</c:v>
                </c:pt>
                <c:pt idx="8">
                  <c:v>49.000000000000021</c:v>
                </c:pt>
                <c:pt idx="9">
                  <c:v>52.000000000000021</c:v>
                </c:pt>
                <c:pt idx="10">
                  <c:v>55.000000000000028</c:v>
                </c:pt>
                <c:pt idx="11">
                  <c:v>58.000000000000028</c:v>
                </c:pt>
                <c:pt idx="12">
                  <c:v>61.000000000000028</c:v>
                </c:pt>
                <c:pt idx="13">
                  <c:v>64.000000000000028</c:v>
                </c:pt>
                <c:pt idx="14">
                  <c:v>67.000000000000028</c:v>
                </c:pt>
                <c:pt idx="15">
                  <c:v>70.000000000000028</c:v>
                </c:pt>
                <c:pt idx="16">
                  <c:v>73.000000000000028</c:v>
                </c:pt>
                <c:pt idx="17">
                  <c:v>76.000000000000028</c:v>
                </c:pt>
                <c:pt idx="18">
                  <c:v>79.000000000000028</c:v>
                </c:pt>
                <c:pt idx="19">
                  <c:v>82.000000000000028</c:v>
                </c:pt>
                <c:pt idx="20">
                  <c:v>85.000000000000028</c:v>
                </c:pt>
                <c:pt idx="21">
                  <c:v>88.000000000000028</c:v>
                </c:pt>
                <c:pt idx="22">
                  <c:v>91.000000000000028</c:v>
                </c:pt>
                <c:pt idx="23">
                  <c:v>94.000000000000028</c:v>
                </c:pt>
                <c:pt idx="24">
                  <c:v>97.000000000000028</c:v>
                </c:pt>
                <c:pt idx="25">
                  <c:v>100</c:v>
                </c:pt>
                <c:pt idx="26">
                  <c:v>103</c:v>
                </c:pt>
                <c:pt idx="27">
                  <c:v>106</c:v>
                </c:pt>
                <c:pt idx="28">
                  <c:v>109</c:v>
                </c:pt>
                <c:pt idx="29">
                  <c:v>112</c:v>
                </c:pt>
                <c:pt idx="30">
                  <c:v>115</c:v>
                </c:pt>
                <c:pt idx="31">
                  <c:v>118</c:v>
                </c:pt>
                <c:pt idx="32">
                  <c:v>121</c:v>
                </c:pt>
                <c:pt idx="33">
                  <c:v>124</c:v>
                </c:pt>
                <c:pt idx="34">
                  <c:v>127</c:v>
                </c:pt>
                <c:pt idx="35">
                  <c:v>130</c:v>
                </c:pt>
                <c:pt idx="36">
                  <c:v>133</c:v>
                </c:pt>
                <c:pt idx="37">
                  <c:v>136</c:v>
                </c:pt>
                <c:pt idx="38">
                  <c:v>139</c:v>
                </c:pt>
                <c:pt idx="39">
                  <c:v>142</c:v>
                </c:pt>
                <c:pt idx="40">
                  <c:v>145</c:v>
                </c:pt>
                <c:pt idx="41">
                  <c:v>148</c:v>
                </c:pt>
                <c:pt idx="42">
                  <c:v>151</c:v>
                </c:pt>
                <c:pt idx="43">
                  <c:v>154</c:v>
                </c:pt>
                <c:pt idx="44">
                  <c:v>157</c:v>
                </c:pt>
                <c:pt idx="45">
                  <c:v>160</c:v>
                </c:pt>
                <c:pt idx="46">
                  <c:v>163</c:v>
                </c:pt>
                <c:pt idx="47">
                  <c:v>166</c:v>
                </c:pt>
                <c:pt idx="48">
                  <c:v>169.00000000000003</c:v>
                </c:pt>
                <c:pt idx="49">
                  <c:v>172.00000000000003</c:v>
                </c:pt>
                <c:pt idx="50">
                  <c:v>180</c:v>
                </c:pt>
                <c:pt idx="51">
                  <c:v>53.646531292375322</c:v>
                </c:pt>
                <c:pt idx="52">
                  <c:v>54.246531292375323</c:v>
                </c:pt>
                <c:pt idx="53">
                  <c:v>54.846531292375325</c:v>
                </c:pt>
                <c:pt idx="54">
                  <c:v>55.446531292375326</c:v>
                </c:pt>
                <c:pt idx="55">
                  <c:v>56.046531292375327</c:v>
                </c:pt>
                <c:pt idx="56">
                  <c:v>56.646531292375329</c:v>
                </c:pt>
                <c:pt idx="57">
                  <c:v>57.246531292375323</c:v>
                </c:pt>
                <c:pt idx="58">
                  <c:v>57.846531292375332</c:v>
                </c:pt>
                <c:pt idx="59">
                  <c:v>58.446531292375326</c:v>
                </c:pt>
                <c:pt idx="60">
                  <c:v>59.046531292375327</c:v>
                </c:pt>
                <c:pt idx="61">
                  <c:v>59.646531292375329</c:v>
                </c:pt>
                <c:pt idx="62">
                  <c:v>60.24653129237533</c:v>
                </c:pt>
                <c:pt idx="63">
                  <c:v>60.846531292375332</c:v>
                </c:pt>
                <c:pt idx="64">
                  <c:v>61.446531292375333</c:v>
                </c:pt>
                <c:pt idx="65">
                  <c:v>62.046531292375334</c:v>
                </c:pt>
                <c:pt idx="66">
                  <c:v>62.646531292375336</c:v>
                </c:pt>
                <c:pt idx="67">
                  <c:v>63.246531292375337</c:v>
                </c:pt>
                <c:pt idx="68">
                  <c:v>63.846531292375332</c:v>
                </c:pt>
                <c:pt idx="69">
                  <c:v>64.44653129237534</c:v>
                </c:pt>
                <c:pt idx="70">
                  <c:v>65.046531292375334</c:v>
                </c:pt>
                <c:pt idx="71">
                  <c:v>65.646531292375329</c:v>
                </c:pt>
                <c:pt idx="72">
                  <c:v>66.246531292375337</c:v>
                </c:pt>
                <c:pt idx="73">
                  <c:v>66.846531292375332</c:v>
                </c:pt>
                <c:pt idx="74">
                  <c:v>67.44653129237534</c:v>
                </c:pt>
                <c:pt idx="75">
                  <c:v>68.046531292375334</c:v>
                </c:pt>
                <c:pt idx="76">
                  <c:v>68.646531292375329</c:v>
                </c:pt>
                <c:pt idx="77">
                  <c:v>69.246531292375323</c:v>
                </c:pt>
                <c:pt idx="78">
                  <c:v>69.846531292375332</c:v>
                </c:pt>
                <c:pt idx="79">
                  <c:v>70.446531292375326</c:v>
                </c:pt>
                <c:pt idx="80">
                  <c:v>71.046531292375334</c:v>
                </c:pt>
                <c:pt idx="81">
                  <c:v>71.646531292375329</c:v>
                </c:pt>
                <c:pt idx="82">
                  <c:v>72.246531292375323</c:v>
                </c:pt>
                <c:pt idx="83">
                  <c:v>72.846531292375332</c:v>
                </c:pt>
                <c:pt idx="84">
                  <c:v>73.446531292375326</c:v>
                </c:pt>
                <c:pt idx="85">
                  <c:v>74.046531292375334</c:v>
                </c:pt>
                <c:pt idx="86">
                  <c:v>74.646531292375329</c:v>
                </c:pt>
                <c:pt idx="87">
                  <c:v>75.246531292375337</c:v>
                </c:pt>
                <c:pt idx="88">
                  <c:v>75.846531292375332</c:v>
                </c:pt>
                <c:pt idx="89">
                  <c:v>76.446531292375326</c:v>
                </c:pt>
                <c:pt idx="90">
                  <c:v>77.046531292375334</c:v>
                </c:pt>
                <c:pt idx="91">
                  <c:v>77.646531292375329</c:v>
                </c:pt>
                <c:pt idx="92">
                  <c:v>78.246531292375337</c:v>
                </c:pt>
                <c:pt idx="93">
                  <c:v>78.846531292375332</c:v>
                </c:pt>
                <c:pt idx="94">
                  <c:v>79.44653129237534</c:v>
                </c:pt>
                <c:pt idx="95">
                  <c:v>80.046531292375334</c:v>
                </c:pt>
                <c:pt idx="96">
                  <c:v>80.646531292375329</c:v>
                </c:pt>
                <c:pt idx="97">
                  <c:v>81.246531292375337</c:v>
                </c:pt>
                <c:pt idx="98">
                  <c:v>81.846531292375346</c:v>
                </c:pt>
                <c:pt idx="99">
                  <c:v>82.44653129237534</c:v>
                </c:pt>
                <c:pt idx="100">
                  <c:v>83.046531292375334</c:v>
                </c:pt>
                <c:pt idx="101">
                  <c:v>83.646531292375343</c:v>
                </c:pt>
                <c:pt idx="102">
                  <c:v>67.744767866282544</c:v>
                </c:pt>
                <c:pt idx="103">
                  <c:v>68.693451164333055</c:v>
                </c:pt>
                <c:pt idx="104">
                  <c:v>69.642134462383581</c:v>
                </c:pt>
                <c:pt idx="105">
                  <c:v>70.590817760434078</c:v>
                </c:pt>
                <c:pt idx="106">
                  <c:v>71.539501058484603</c:v>
                </c:pt>
                <c:pt idx="107">
                  <c:v>72.488184356535115</c:v>
                </c:pt>
                <c:pt idx="108">
                  <c:v>73.436867654585626</c:v>
                </c:pt>
                <c:pt idx="109">
                  <c:v>74.385550952636152</c:v>
                </c:pt>
                <c:pt idx="110">
                  <c:v>75.334234250686663</c:v>
                </c:pt>
                <c:pt idx="111">
                  <c:v>76.282917548737174</c:v>
                </c:pt>
                <c:pt idx="112">
                  <c:v>77.231600846787686</c:v>
                </c:pt>
                <c:pt idx="113">
                  <c:v>78.180284144838197</c:v>
                </c:pt>
                <c:pt idx="114">
                  <c:v>79.128967442888722</c:v>
                </c:pt>
                <c:pt idx="115">
                  <c:v>80.077650740939234</c:v>
                </c:pt>
                <c:pt idx="116">
                  <c:v>81.026334038989745</c:v>
                </c:pt>
                <c:pt idx="117">
                  <c:v>81.975017337040256</c:v>
                </c:pt>
                <c:pt idx="118">
                  <c:v>82.923700635090768</c:v>
                </c:pt>
                <c:pt idx="119">
                  <c:v>83.872383933141293</c:v>
                </c:pt>
                <c:pt idx="120">
                  <c:v>84.821067231191805</c:v>
                </c:pt>
                <c:pt idx="121">
                  <c:v>85.769750529242316</c:v>
                </c:pt>
                <c:pt idx="122">
                  <c:v>86.718433827292827</c:v>
                </c:pt>
                <c:pt idx="123">
                  <c:v>87.667117125343339</c:v>
                </c:pt>
                <c:pt idx="124">
                  <c:v>88.61580042339385</c:v>
                </c:pt>
                <c:pt idx="125">
                  <c:v>89.564483721444361</c:v>
                </c:pt>
                <c:pt idx="126">
                  <c:v>90.513167019494887</c:v>
                </c:pt>
                <c:pt idx="127">
                  <c:v>91.461850317545384</c:v>
                </c:pt>
                <c:pt idx="128">
                  <c:v>92.410533615595895</c:v>
                </c:pt>
                <c:pt idx="129">
                  <c:v>93.359216913646407</c:v>
                </c:pt>
                <c:pt idx="130">
                  <c:v>94.307900211696932</c:v>
                </c:pt>
                <c:pt idx="131">
                  <c:v>95.256583509747443</c:v>
                </c:pt>
                <c:pt idx="132">
                  <c:v>96.205266807797955</c:v>
                </c:pt>
                <c:pt idx="133">
                  <c:v>97.153950105848466</c:v>
                </c:pt>
                <c:pt idx="134">
                  <c:v>98.102633403898977</c:v>
                </c:pt>
                <c:pt idx="135">
                  <c:v>99.051316701949489</c:v>
                </c:pt>
                <c:pt idx="136">
                  <c:v>100</c:v>
                </c:pt>
                <c:pt idx="137">
                  <c:v>100.94868329805053</c:v>
                </c:pt>
                <c:pt idx="138">
                  <c:v>101.89736659610104</c:v>
                </c:pt>
                <c:pt idx="139">
                  <c:v>102.84604989415155</c:v>
                </c:pt>
                <c:pt idx="140">
                  <c:v>103.79473319220206</c:v>
                </c:pt>
                <c:pt idx="141">
                  <c:v>104.74341649025257</c:v>
                </c:pt>
                <c:pt idx="142">
                  <c:v>105.6920997883031</c:v>
                </c:pt>
                <c:pt idx="143">
                  <c:v>106.64078308635361</c:v>
                </c:pt>
                <c:pt idx="144">
                  <c:v>107.58946638440412</c:v>
                </c:pt>
                <c:pt idx="145">
                  <c:v>108.53814968245463</c:v>
                </c:pt>
                <c:pt idx="146">
                  <c:v>109.48683298050514</c:v>
                </c:pt>
                <c:pt idx="147">
                  <c:v>110.43551627855567</c:v>
                </c:pt>
                <c:pt idx="148">
                  <c:v>111.38419957660618</c:v>
                </c:pt>
                <c:pt idx="149">
                  <c:v>112.33288287465669</c:v>
                </c:pt>
                <c:pt idx="150">
                  <c:v>113.2815661727072</c:v>
                </c:pt>
                <c:pt idx="151">
                  <c:v>114.23024947075771</c:v>
                </c:pt>
                <c:pt idx="152">
                  <c:v>115.17893276880824</c:v>
                </c:pt>
                <c:pt idx="153" formatCode="0">
                  <c:v>91</c:v>
                </c:pt>
                <c:pt idx="154" formatCode="0">
                  <c:v>68</c:v>
                </c:pt>
                <c:pt idx="155" formatCode="0">
                  <c:v>79.5</c:v>
                </c:pt>
              </c:numCache>
            </c:numRef>
          </c:xVal>
          <c:yVal>
            <c:numRef>
              <c:f>Sheet1!$G$2:$G$157</c:f>
              <c:numCache>
                <c:formatCode>General</c:formatCode>
                <c:ptCount val="156"/>
                <c:pt idx="155">
                  <c:v>0.21</c:v>
                </c:pt>
              </c:numCache>
            </c:numRef>
          </c:yVal>
          <c:smooth val="1"/>
          <c:extLst>
            <c:ext xmlns:c16="http://schemas.microsoft.com/office/drawing/2014/chart" uri="{C3380CC4-5D6E-409C-BE32-E72D297353CC}">
              <c16:uniqueId val="{00000005-A14F-4012-A7C7-C4EEC6429B09}"/>
            </c:ext>
          </c:extLst>
        </c:ser>
        <c:dLbls>
          <c:showLegendKey val="0"/>
          <c:showVal val="0"/>
          <c:showCatName val="0"/>
          <c:showSerName val="0"/>
          <c:showPercent val="0"/>
          <c:showBubbleSize val="0"/>
        </c:dLbls>
        <c:axId val="97044352"/>
        <c:axId val="97045888"/>
      </c:scatterChart>
      <c:valAx>
        <c:axId val="97044352"/>
        <c:scaling>
          <c:orientation val="minMax"/>
          <c:max val="180"/>
          <c:min val="20"/>
        </c:scaling>
        <c:delete val="0"/>
        <c:axPos val="b"/>
        <c:majorGridlines>
          <c:spPr>
            <a:ln>
              <a:solidFill>
                <a:schemeClr val="bg1">
                  <a:lumMod val="85000"/>
                </a:schemeClr>
              </a:solidFill>
            </a:ln>
          </c:spPr>
        </c:majorGridlines>
        <c:numFmt formatCode="General" sourceLinked="1"/>
        <c:majorTickMark val="out"/>
        <c:minorTickMark val="none"/>
        <c:tickLblPos val="nextTo"/>
        <c:txPr>
          <a:bodyPr/>
          <a:lstStyle/>
          <a:p>
            <a:pPr>
              <a:defRPr sz="1200"/>
            </a:pPr>
            <a:endParaRPr lang="en-US"/>
          </a:p>
        </c:txPr>
        <c:crossAx val="97045888"/>
        <c:crosses val="autoZero"/>
        <c:crossBetween val="midCat"/>
        <c:majorUnit val="10"/>
      </c:valAx>
      <c:valAx>
        <c:axId val="97045888"/>
        <c:scaling>
          <c:orientation val="minMax"/>
          <c:max val="0.45"/>
          <c:min val="0"/>
        </c:scaling>
        <c:delete val="1"/>
        <c:axPos val="l"/>
        <c:numFmt formatCode="General" sourceLinked="1"/>
        <c:majorTickMark val="out"/>
        <c:minorTickMark val="none"/>
        <c:tickLblPos val="nextTo"/>
        <c:crossAx val="97044352"/>
        <c:crosses val="autoZero"/>
        <c:crossBetween val="midCat"/>
      </c:valAx>
      <c:spPr>
        <a:gradFill flip="none" rotWithShape="1">
          <a:gsLst>
            <a:gs pos="20000">
              <a:schemeClr val="bg1">
                <a:lumMod val="75000"/>
              </a:schemeClr>
            </a:gs>
            <a:gs pos="100000">
              <a:schemeClr val="bg1">
                <a:lumMod val="50000"/>
              </a:schemeClr>
            </a:gs>
            <a:gs pos="0">
              <a:srgbClr val="FFFFFF"/>
            </a:gs>
            <a:gs pos="68000">
              <a:srgbClr val="BFBFBF"/>
            </a:gs>
          </a:gsLst>
          <a:path path="circle">
            <a:fillToRect l="100000" t="100000"/>
          </a:path>
          <a:tileRect r="-100000" b="-100000"/>
        </a:gradFill>
        <a:ln>
          <a:solidFill>
            <a:schemeClr val="bg1">
              <a:lumMod val="50000"/>
            </a:schemeClr>
          </a:solidFill>
        </a:ln>
      </c:spPr>
    </c:plotArea>
    <c:legend>
      <c:legendPos val="t"/>
      <c:legendEntry>
        <c:idx val="3"/>
        <c:delete val="1"/>
      </c:legendEntry>
      <c:legendEntry>
        <c:idx val="4"/>
        <c:delete val="1"/>
      </c:legendEntry>
      <c:overlay val="0"/>
      <c:txPr>
        <a:bodyPr/>
        <a:lstStyle/>
        <a:p>
          <a:pPr>
            <a:defRPr sz="1400">
              <a:effectLst>
                <a:outerShdw blurRad="50800" dist="38100" dir="2700000" algn="tl" rotWithShape="0">
                  <a:prstClr val="black">
                    <a:alpha val="40000"/>
                  </a:prstClr>
                </a:outerShdw>
              </a:effectLst>
            </a:defRPr>
          </a:pPr>
          <a:endParaRPr lang="en-US"/>
        </a:p>
      </c:txPr>
    </c:legend>
    <c:plotVisOnly val="1"/>
    <c:dispBlanksAs val="gap"/>
    <c:showDLblsOverMax val="0"/>
  </c:chart>
  <c:spPr>
    <a:no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7606805559561465E-2"/>
          <c:y val="0.13273142602810559"/>
          <c:w val="0.94126580331304732"/>
          <c:h val="0.77161846041065318"/>
        </c:manualLayout>
      </c:layout>
      <c:scatterChart>
        <c:scatterStyle val="smoothMarker"/>
        <c:varyColors val="0"/>
        <c:ser>
          <c:idx val="0"/>
          <c:order val="0"/>
          <c:tx>
            <c:strRef>
              <c:f>Sheet3!$C$1</c:f>
              <c:strCache>
                <c:ptCount val="1"/>
                <c:pt idx="0">
                  <c:v>X - Y (In the Whole Population)</c:v>
                </c:pt>
              </c:strCache>
            </c:strRef>
          </c:tx>
          <c:spPr>
            <a:ln w="34925">
              <a:gradFill flip="none" rotWithShape="1">
                <a:gsLst>
                  <a:gs pos="0">
                    <a:schemeClr val="accent4">
                      <a:lumMod val="40000"/>
                      <a:lumOff val="60000"/>
                    </a:schemeClr>
                  </a:gs>
                  <a:gs pos="14000">
                    <a:schemeClr val="accent4">
                      <a:lumMod val="75000"/>
                    </a:schemeClr>
                  </a:gs>
                  <a:gs pos="100000">
                    <a:schemeClr val="accent4">
                      <a:lumMod val="50000"/>
                    </a:schemeClr>
                  </a:gs>
                </a:gsLst>
                <a:lin ang="16200000" scaled="1"/>
                <a:tileRect/>
              </a:gradFill>
            </a:ln>
          </c:spPr>
          <c:marker>
            <c:symbol val="none"/>
          </c:marker>
          <c:errBars>
            <c:errDir val="y"/>
            <c:errBarType val="minus"/>
            <c:errValType val="cust"/>
            <c:noEndCap val="0"/>
            <c:plus>
              <c:numLit>
                <c:formatCode>General</c:formatCode>
                <c:ptCount val="1"/>
                <c:pt idx="0">
                  <c:v>1</c:v>
                </c:pt>
              </c:numLit>
            </c:plus>
            <c:minus>
              <c:numRef>
                <c:f>Sheet3!$F$2:$F$202</c:f>
                <c:numCache>
                  <c:formatCode>General</c:formatCode>
                  <c:ptCount val="201"/>
                  <c:pt idx="0">
                    <c:v>1.4867195147342977E-6</c:v>
                  </c:pt>
                  <c:pt idx="1">
                    <c:v>1.9066009031228108E-6</c:v>
                  </c:pt>
                  <c:pt idx="2">
                    <c:v>2.4389607458933522E-6</c:v>
                  </c:pt>
                  <c:pt idx="3">
                    <c:v>3.1121755791489339E-6</c:v>
                  </c:pt>
                  <c:pt idx="4">
                    <c:v>3.9612990910320609E-6</c:v>
                  </c:pt>
                  <c:pt idx="5">
                    <c:v>5.0295072885924284E-6</c:v>
                  </c:pt>
                  <c:pt idx="6">
                    <c:v>6.3698251788670679E-6</c:v>
                  </c:pt>
                  <c:pt idx="7">
                    <c:v>8.0471824564922512E-6</c:v>
                  </c:pt>
                  <c:pt idx="8">
                    <c:v>1.014085206548667E-5</c:v>
                  </c:pt>
                  <c:pt idx="9">
                    <c:v>1.2747332381833352E-5</c:v>
                  </c:pt>
                  <c:pt idx="10">
                    <c:v>1.5983741106905363E-5</c:v>
                  </c:pt>
                  <c:pt idx="11">
                    <c:v>1.9991796706922649E-5</c:v>
                  </c:pt>
                  <c:pt idx="12">
                    <c:v>2.4942471290053356E-5</c:v>
                  </c:pt>
                  <c:pt idx="13">
                    <c:v>3.104140705784988E-5</c:v>
                  </c:pt>
                  <c:pt idx="14">
                    <c:v>3.8535196742086716E-5</c:v>
                  </c:pt>
                  <c:pt idx="15">
                    <c:v>4.7718636541204437E-5</c:v>
                  </c:pt>
                  <c:pt idx="16">
                    <c:v>5.8943067756539116E-5</c:v>
                  </c:pt>
                  <c:pt idx="17">
                    <c:v>7.2625930302251565E-5</c:v>
                  </c:pt>
                  <c:pt idx="18">
                    <c:v>8.9261657177131654E-5</c:v>
                  </c:pt>
                  <c:pt idx="19">
                    <c:v>1.09434043439799E-4</c:v>
                  </c:pt>
                  <c:pt idx="20">
                    <c:v>1.3383022576488347E-4</c:v>
                  </c:pt>
                  <c:pt idx="21">
                    <c:v>1.6325640876623968E-4</c:v>
                  </c:pt>
                  <c:pt idx="22">
                    <c:v>1.9865547139276955E-4</c:v>
                  </c:pt>
                  <c:pt idx="23">
                    <c:v>2.411265802259896E-4</c:v>
                  </c:pt>
                  <c:pt idx="24">
                    <c:v>2.9194692579145534E-4</c:v>
                  </c:pt>
                  <c:pt idx="25">
                    <c:v>3.5259568236743944E-4</c:v>
                  </c:pt>
                  <c:pt idx="26">
                    <c:v>4.2478027055074428E-4</c:v>
                  </c:pt>
                  <c:pt idx="27">
                    <c:v>5.1046497434417649E-4</c:v>
                  </c:pt>
                  <c:pt idx="28">
                    <c:v>6.1190193011376106E-4</c:v>
                  </c:pt>
                  <c:pt idx="29">
                    <c:v>7.3166446283029723E-4</c:v>
                  </c:pt>
                  <c:pt idx="30">
                    <c:v>8.7268269504574389E-4</c:v>
                  </c:pt>
                  <c:pt idx="31">
                    <c:v>1.0382812956613919E-3</c:v>
                  </c:pt>
                  <c:pt idx="32">
                    <c:v>1.2322191684729959E-3</c:v>
                  </c:pt>
                  <c:pt idx="33">
                    <c:v>1.4587308046667173E-3</c:v>
                  </c:pt>
                  <c:pt idx="34">
                    <c:v>1.7225689390536461E-3</c:v>
                  </c:pt>
                  <c:pt idx="35">
                    <c:v>2.0290480572997265E-3</c:v>
                  </c:pt>
                  <c:pt idx="36">
                    <c:v>2.3840882014647936E-3</c:v>
                  </c:pt>
                  <c:pt idx="37">
                    <c:v>2.7942584148793873E-3</c:v>
                  </c:pt>
                  <c:pt idx="38">
                    <c:v>3.2668190561998519E-3</c:v>
                  </c:pt>
                  <c:pt idx="39">
                    <c:v>3.8097620982217258E-3</c:v>
                  </c:pt>
                  <c:pt idx="40">
                    <c:v>4.431848411937913E-3</c:v>
                  </c:pt>
                  <c:pt idx="41">
                    <c:v>5.1426409230538291E-3</c:v>
                  </c:pt>
                  <c:pt idx="42">
                    <c:v>5.9525324197757272E-3</c:v>
                  </c:pt>
                  <c:pt idx="43">
                    <c:v>6.8727666906138237E-3</c:v>
                  </c:pt>
                  <c:pt idx="44">
                    <c:v>7.9154515829797916E-3</c:v>
                  </c:pt>
                  <c:pt idx="45">
                    <c:v>9.0935625015908517E-3</c:v>
                  </c:pt>
                  <c:pt idx="46">
                    <c:v>1.0420934814422364E-2</c:v>
                  </c:pt>
                  <c:pt idx="47">
                    <c:v>1.1912243607604914E-2</c:v>
                  </c:pt>
                  <c:pt idx="48">
                    <c:v>1.3582969233685318E-2</c:v>
                  </c:pt>
                  <c:pt idx="49">
                    <c:v>1.5449347134394826E-2</c:v>
                  </c:pt>
                  <c:pt idx="50">
                    <c:v>1.7528300493568148E-2</c:v>
                  </c:pt>
                  <c:pt idx="51">
                    <c:v>1.9837354391794879E-2</c:v>
                  </c:pt>
                  <c:pt idx="52">
                    <c:v>2.2394530294842403E-2</c:v>
                  </c:pt>
                  <c:pt idx="53">
                    <c:v>2.5218219915193834E-2</c:v>
                  </c:pt>
                  <c:pt idx="54">
                    <c:v>2.8327037741600544E-2</c:v>
                  </c:pt>
                  <c:pt idx="55">
                    <c:v>3.173965183566671E-2</c:v>
                  </c:pt>
                  <c:pt idx="56">
                    <c:v>3.5474592846230668E-2</c:v>
                  </c:pt>
                  <c:pt idx="57">
                    <c:v>3.955004158936936E-2</c:v>
                  </c:pt>
                  <c:pt idx="58">
                    <c:v>4.3983595980426234E-2</c:v>
                  </c:pt>
                  <c:pt idx="59">
                    <c:v>4.8792018579181702E-2</c:v>
                  </c:pt>
                  <c:pt idx="60">
                    <c:v>5.3990966513186911E-2</c:v>
                  </c:pt>
                  <c:pt idx="61">
                    <c:v>5.9594706068814833E-2</c:v>
                  </c:pt>
                  <c:pt idx="62">
                    <c:v>6.5615814774675277E-2</c:v>
                  </c:pt>
                  <c:pt idx="63">
                    <c:v>7.2064874336216597E-2</c:v>
                  </c:pt>
                  <c:pt idx="64">
                    <c:v>7.8950158300892678E-2</c:v>
                  </c:pt>
                  <c:pt idx="65">
                    <c:v>8.6277318826509949E-2</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numCache>
              </c:numRef>
            </c:minus>
            <c:spPr>
              <a:ln w="38100">
                <a:gradFill flip="none" rotWithShape="1">
                  <a:gsLst>
                    <a:gs pos="0">
                      <a:schemeClr val="accent4"/>
                    </a:gs>
                    <a:gs pos="50000">
                      <a:schemeClr val="accent4">
                        <a:lumMod val="60000"/>
                        <a:lumOff val="40000"/>
                      </a:schemeClr>
                    </a:gs>
                    <a:gs pos="100000">
                      <a:schemeClr val="accent4">
                        <a:lumMod val="40000"/>
                        <a:lumOff val="60000"/>
                      </a:schemeClr>
                    </a:gs>
                  </a:gsLst>
                  <a:lin ang="5400000" scaled="1"/>
                  <a:tileRect/>
                </a:gradFill>
              </a:ln>
            </c:spPr>
          </c:errBars>
          <c:xVal>
            <c:numRef>
              <c:f>Sheet3!$B$2:$B$405</c:f>
              <c:numCache>
                <c:formatCode>General</c:formatCode>
                <c:ptCount val="404"/>
                <c:pt idx="0">
                  <c:v>-67.082039324993687</c:v>
                </c:pt>
                <c:pt idx="1">
                  <c:v>-66.411218931743747</c:v>
                </c:pt>
                <c:pt idx="2">
                  <c:v>-65.740398538493821</c:v>
                </c:pt>
                <c:pt idx="3">
                  <c:v>-65.069578145243881</c:v>
                </c:pt>
                <c:pt idx="4">
                  <c:v>-64.398757751993941</c:v>
                </c:pt>
                <c:pt idx="5">
                  <c:v>-63.727937358744015</c:v>
                </c:pt>
                <c:pt idx="6">
                  <c:v>-63.057116965494082</c:v>
                </c:pt>
                <c:pt idx="7">
                  <c:v>-62.386296572244142</c:v>
                </c:pt>
                <c:pt idx="8">
                  <c:v>-61.715476178994209</c:v>
                </c:pt>
                <c:pt idx="9">
                  <c:v>-61.044655785744276</c:v>
                </c:pt>
                <c:pt idx="10">
                  <c:v>-60.373835392494342</c:v>
                </c:pt>
                <c:pt idx="11">
                  <c:v>-59.703014999244409</c:v>
                </c:pt>
                <c:pt idx="12">
                  <c:v>-59.032194605994469</c:v>
                </c:pt>
                <c:pt idx="13">
                  <c:v>-58.361374212744536</c:v>
                </c:pt>
                <c:pt idx="14">
                  <c:v>-57.690553819494603</c:v>
                </c:pt>
                <c:pt idx="15">
                  <c:v>-57.01973342624467</c:v>
                </c:pt>
                <c:pt idx="16">
                  <c:v>-56.348913032994737</c:v>
                </c:pt>
                <c:pt idx="17">
                  <c:v>-55.678092639744797</c:v>
                </c:pt>
                <c:pt idx="18">
                  <c:v>-55.007272246494864</c:v>
                </c:pt>
                <c:pt idx="19">
                  <c:v>-54.336451853244931</c:v>
                </c:pt>
                <c:pt idx="20">
                  <c:v>-53.665631459994998</c:v>
                </c:pt>
                <c:pt idx="21">
                  <c:v>-52.994811066745065</c:v>
                </c:pt>
                <c:pt idx="22">
                  <c:v>-52.323990673495125</c:v>
                </c:pt>
                <c:pt idx="23">
                  <c:v>-51.653170280245192</c:v>
                </c:pt>
                <c:pt idx="24">
                  <c:v>-50.982349886995259</c:v>
                </c:pt>
                <c:pt idx="25">
                  <c:v>-50.311529493745326</c:v>
                </c:pt>
                <c:pt idx="26">
                  <c:v>-49.640709100495386</c:v>
                </c:pt>
                <c:pt idx="27">
                  <c:v>-48.969888707245453</c:v>
                </c:pt>
                <c:pt idx="28">
                  <c:v>-48.299068313995519</c:v>
                </c:pt>
                <c:pt idx="29">
                  <c:v>-47.628247920745586</c:v>
                </c:pt>
                <c:pt idx="30">
                  <c:v>-46.957427527495653</c:v>
                </c:pt>
                <c:pt idx="31">
                  <c:v>-46.286607134245713</c:v>
                </c:pt>
                <c:pt idx="32">
                  <c:v>-45.61578674099578</c:v>
                </c:pt>
                <c:pt idx="33">
                  <c:v>-44.944966347745847</c:v>
                </c:pt>
                <c:pt idx="34">
                  <c:v>-44.274145954495914</c:v>
                </c:pt>
                <c:pt idx="35">
                  <c:v>-43.603325561245981</c:v>
                </c:pt>
                <c:pt idx="36">
                  <c:v>-42.932505167996041</c:v>
                </c:pt>
                <c:pt idx="37">
                  <c:v>-42.261684774746108</c:v>
                </c:pt>
                <c:pt idx="38">
                  <c:v>-41.590864381496175</c:v>
                </c:pt>
                <c:pt idx="39">
                  <c:v>-40.920043988246242</c:v>
                </c:pt>
                <c:pt idx="40">
                  <c:v>-40.249223594996309</c:v>
                </c:pt>
                <c:pt idx="41">
                  <c:v>-39.578403201746369</c:v>
                </c:pt>
                <c:pt idx="42">
                  <c:v>-38.907582808496436</c:v>
                </c:pt>
                <c:pt idx="43">
                  <c:v>-38.236762415246503</c:v>
                </c:pt>
                <c:pt idx="44">
                  <c:v>-37.56594202199657</c:v>
                </c:pt>
                <c:pt idx="45">
                  <c:v>-36.895121628746637</c:v>
                </c:pt>
                <c:pt idx="46">
                  <c:v>-36.224301235496696</c:v>
                </c:pt>
                <c:pt idx="47">
                  <c:v>-35.553480842246763</c:v>
                </c:pt>
                <c:pt idx="48">
                  <c:v>-34.88266044899683</c:v>
                </c:pt>
                <c:pt idx="49">
                  <c:v>-34.211840055746897</c:v>
                </c:pt>
                <c:pt idx="50">
                  <c:v>-33.541019662496964</c:v>
                </c:pt>
                <c:pt idx="51">
                  <c:v>-32.870199269247024</c:v>
                </c:pt>
                <c:pt idx="52">
                  <c:v>-32.199378875997091</c:v>
                </c:pt>
                <c:pt idx="53">
                  <c:v>-31.528558482747158</c:v>
                </c:pt>
                <c:pt idx="54">
                  <c:v>-30.857738089497225</c:v>
                </c:pt>
                <c:pt idx="55">
                  <c:v>-30.186917696247288</c:v>
                </c:pt>
                <c:pt idx="56">
                  <c:v>-29.516097302997355</c:v>
                </c:pt>
                <c:pt idx="57">
                  <c:v>-28.845276909747419</c:v>
                </c:pt>
                <c:pt idx="58">
                  <c:v>-28.174456516497486</c:v>
                </c:pt>
                <c:pt idx="59">
                  <c:v>-27.503636123247553</c:v>
                </c:pt>
                <c:pt idx="60">
                  <c:v>-26.832815729997616</c:v>
                </c:pt>
                <c:pt idx="61">
                  <c:v>-26.16199533674768</c:v>
                </c:pt>
                <c:pt idx="62">
                  <c:v>-25.491174943497743</c:v>
                </c:pt>
                <c:pt idx="63">
                  <c:v>-24.820354550247806</c:v>
                </c:pt>
                <c:pt idx="64">
                  <c:v>-24.149534156997866</c:v>
                </c:pt>
                <c:pt idx="65">
                  <c:v>-23.47871376374793</c:v>
                </c:pt>
                <c:pt idx="66">
                  <c:v>-22.807893370497993</c:v>
                </c:pt>
                <c:pt idx="67">
                  <c:v>-22.137072977248057</c:v>
                </c:pt>
                <c:pt idx="68">
                  <c:v>-21.466252583998116</c:v>
                </c:pt>
                <c:pt idx="69">
                  <c:v>-20.79543219074818</c:v>
                </c:pt>
                <c:pt idx="70">
                  <c:v>-20.124611797498243</c:v>
                </c:pt>
                <c:pt idx="71">
                  <c:v>-19.453791404248307</c:v>
                </c:pt>
                <c:pt idx="72">
                  <c:v>-18.782971010998367</c:v>
                </c:pt>
                <c:pt idx="73">
                  <c:v>-18.11215061774843</c:v>
                </c:pt>
                <c:pt idx="74">
                  <c:v>-17.441330224498493</c:v>
                </c:pt>
                <c:pt idx="75">
                  <c:v>-16.770509831248557</c:v>
                </c:pt>
                <c:pt idx="76">
                  <c:v>-16.099689437998617</c:v>
                </c:pt>
                <c:pt idx="77">
                  <c:v>-15.42886904474868</c:v>
                </c:pt>
                <c:pt idx="78">
                  <c:v>-14.758048651498743</c:v>
                </c:pt>
                <c:pt idx="79">
                  <c:v>-14.087228258248805</c:v>
                </c:pt>
                <c:pt idx="80">
                  <c:v>-13.416407864998869</c:v>
                </c:pt>
                <c:pt idx="81">
                  <c:v>-12.74558747174893</c:v>
                </c:pt>
                <c:pt idx="82">
                  <c:v>-12.074767078498994</c:v>
                </c:pt>
                <c:pt idx="83">
                  <c:v>-11.403946685249055</c:v>
                </c:pt>
                <c:pt idx="84">
                  <c:v>-10.733126291999119</c:v>
                </c:pt>
                <c:pt idx="85">
                  <c:v>-10.06230589874918</c:v>
                </c:pt>
                <c:pt idx="86">
                  <c:v>-9.3914855054992437</c:v>
                </c:pt>
                <c:pt idx="87">
                  <c:v>-8.7206651122493053</c:v>
                </c:pt>
                <c:pt idx="88">
                  <c:v>-8.0498447189993687</c:v>
                </c:pt>
                <c:pt idx="89">
                  <c:v>-7.3790243257494312</c:v>
                </c:pt>
                <c:pt idx="90">
                  <c:v>-6.7082039324994938</c:v>
                </c:pt>
                <c:pt idx="91">
                  <c:v>-6.0373835392495572</c:v>
                </c:pt>
                <c:pt idx="92">
                  <c:v>-5.3665631459996206</c:v>
                </c:pt>
                <c:pt idx="93">
                  <c:v>-4.6957427527496831</c:v>
                </c:pt>
                <c:pt idx="94">
                  <c:v>-4.0249223594997465</c:v>
                </c:pt>
                <c:pt idx="95">
                  <c:v>-3.3541019662498099</c:v>
                </c:pt>
                <c:pt idx="96">
                  <c:v>-2.6832815729998734</c:v>
                </c:pt>
                <c:pt idx="97">
                  <c:v>-2.0124611797499368</c:v>
                </c:pt>
                <c:pt idx="98">
                  <c:v>-1.3416407864999997</c:v>
                </c:pt>
                <c:pt idx="99">
                  <c:v>-0.67082039325006293</c:v>
                </c:pt>
                <c:pt idx="100">
                  <c:v>-1.2605067163113026E-13</c:v>
                </c:pt>
                <c:pt idx="101">
                  <c:v>0.6708203932498108</c:v>
                </c:pt>
                <c:pt idx="102">
                  <c:v>1.3416407864997477</c:v>
                </c:pt>
                <c:pt idx="103">
                  <c:v>2.0124611797496845</c:v>
                </c:pt>
                <c:pt idx="104">
                  <c:v>2.6832815729996216</c:v>
                </c:pt>
                <c:pt idx="105">
                  <c:v>3.3541019662495586</c:v>
                </c:pt>
                <c:pt idx="106">
                  <c:v>4.0249223594994952</c:v>
                </c:pt>
                <c:pt idx="107">
                  <c:v>4.6957427527494318</c:v>
                </c:pt>
                <c:pt idx="108">
                  <c:v>5.3665631459993683</c:v>
                </c:pt>
                <c:pt idx="109">
                  <c:v>6.0373835392493049</c:v>
                </c:pt>
                <c:pt idx="110">
                  <c:v>6.7082039324992415</c:v>
                </c:pt>
                <c:pt idx="111">
                  <c:v>7.379024325749179</c:v>
                </c:pt>
                <c:pt idx="112">
                  <c:v>8.0498447189991165</c:v>
                </c:pt>
                <c:pt idx="113">
                  <c:v>8.7206651122490548</c:v>
                </c:pt>
                <c:pt idx="114">
                  <c:v>9.3914855054989914</c:v>
                </c:pt>
                <c:pt idx="115">
                  <c:v>10.06230589874893</c:v>
                </c:pt>
                <c:pt idx="116">
                  <c:v>10.733126291998866</c:v>
                </c:pt>
                <c:pt idx="117">
                  <c:v>11.403946685248805</c:v>
                </c:pt>
                <c:pt idx="118">
                  <c:v>12.074767078498741</c:v>
                </c:pt>
                <c:pt idx="119">
                  <c:v>12.74558747174868</c:v>
                </c:pt>
                <c:pt idx="120">
                  <c:v>13.416407864998616</c:v>
                </c:pt>
                <c:pt idx="121">
                  <c:v>14.087228258248553</c:v>
                </c:pt>
                <c:pt idx="122">
                  <c:v>14.758048651498489</c:v>
                </c:pt>
                <c:pt idx="123">
                  <c:v>15.428869044748428</c:v>
                </c:pt>
                <c:pt idx="124">
                  <c:v>16.099689437998364</c:v>
                </c:pt>
                <c:pt idx="125">
                  <c:v>16.770509831248301</c:v>
                </c:pt>
                <c:pt idx="126">
                  <c:v>17.441330224498241</c:v>
                </c:pt>
                <c:pt idx="127">
                  <c:v>18.112150617748178</c:v>
                </c:pt>
                <c:pt idx="128">
                  <c:v>18.782971010998114</c:v>
                </c:pt>
                <c:pt idx="129">
                  <c:v>19.453791404248051</c:v>
                </c:pt>
                <c:pt idx="130">
                  <c:v>20.124611797497991</c:v>
                </c:pt>
                <c:pt idx="131">
                  <c:v>20.795432190747928</c:v>
                </c:pt>
                <c:pt idx="132">
                  <c:v>21.466252583997864</c:v>
                </c:pt>
                <c:pt idx="133">
                  <c:v>22.137072977247801</c:v>
                </c:pt>
                <c:pt idx="134">
                  <c:v>22.807893370497741</c:v>
                </c:pt>
                <c:pt idx="135">
                  <c:v>23.478713763747677</c:v>
                </c:pt>
                <c:pt idx="136">
                  <c:v>24.149534156997614</c:v>
                </c:pt>
                <c:pt idx="137">
                  <c:v>24.820354550247551</c:v>
                </c:pt>
                <c:pt idx="138">
                  <c:v>25.491174943497487</c:v>
                </c:pt>
                <c:pt idx="139">
                  <c:v>26.161995336747427</c:v>
                </c:pt>
                <c:pt idx="140">
                  <c:v>26.832815729997364</c:v>
                </c:pt>
                <c:pt idx="141">
                  <c:v>27.503636123247301</c:v>
                </c:pt>
                <c:pt idx="142">
                  <c:v>28.174456516497237</c:v>
                </c:pt>
                <c:pt idx="143">
                  <c:v>28.84527690974717</c:v>
                </c:pt>
                <c:pt idx="144">
                  <c:v>29.516097302997103</c:v>
                </c:pt>
                <c:pt idx="145">
                  <c:v>30.18691769624704</c:v>
                </c:pt>
                <c:pt idx="146">
                  <c:v>30.857738089496973</c:v>
                </c:pt>
                <c:pt idx="147">
                  <c:v>31.528558482746909</c:v>
                </c:pt>
                <c:pt idx="148">
                  <c:v>32.199378875996842</c:v>
                </c:pt>
                <c:pt idx="149">
                  <c:v>32.870199269246775</c:v>
                </c:pt>
                <c:pt idx="150">
                  <c:v>33.541019662496709</c:v>
                </c:pt>
                <c:pt idx="151">
                  <c:v>34.211840055746649</c:v>
                </c:pt>
                <c:pt idx="152">
                  <c:v>34.882660448996582</c:v>
                </c:pt>
                <c:pt idx="153">
                  <c:v>35.553480842246515</c:v>
                </c:pt>
                <c:pt idx="154">
                  <c:v>36.224301235496448</c:v>
                </c:pt>
                <c:pt idx="155">
                  <c:v>36.895121628746381</c:v>
                </c:pt>
                <c:pt idx="156">
                  <c:v>37.565942021996321</c:v>
                </c:pt>
                <c:pt idx="157">
                  <c:v>38.236762415246254</c:v>
                </c:pt>
                <c:pt idx="158">
                  <c:v>38.907582808496187</c:v>
                </c:pt>
                <c:pt idx="159">
                  <c:v>39.57840320174612</c:v>
                </c:pt>
                <c:pt idx="160">
                  <c:v>40.249223594996053</c:v>
                </c:pt>
                <c:pt idx="161">
                  <c:v>40.920043988245993</c:v>
                </c:pt>
                <c:pt idx="162">
                  <c:v>41.590864381495926</c:v>
                </c:pt>
                <c:pt idx="163">
                  <c:v>42.261684774745859</c:v>
                </c:pt>
                <c:pt idx="164">
                  <c:v>42.932505167995792</c:v>
                </c:pt>
                <c:pt idx="165">
                  <c:v>43.603325561245725</c:v>
                </c:pt>
                <c:pt idx="166">
                  <c:v>44.274145954495665</c:v>
                </c:pt>
                <c:pt idx="167">
                  <c:v>44.944966347745599</c:v>
                </c:pt>
                <c:pt idx="168">
                  <c:v>45.615786740995532</c:v>
                </c:pt>
                <c:pt idx="169">
                  <c:v>46.286607134245465</c:v>
                </c:pt>
                <c:pt idx="170">
                  <c:v>46.957427527495398</c:v>
                </c:pt>
                <c:pt idx="171">
                  <c:v>47.628247920745338</c:v>
                </c:pt>
                <c:pt idx="172">
                  <c:v>48.299068313995271</c:v>
                </c:pt>
                <c:pt idx="173">
                  <c:v>48.969888707245204</c:v>
                </c:pt>
                <c:pt idx="174">
                  <c:v>49.640709100495137</c:v>
                </c:pt>
                <c:pt idx="175">
                  <c:v>50.31152949374507</c:v>
                </c:pt>
                <c:pt idx="176">
                  <c:v>50.98234988699501</c:v>
                </c:pt>
                <c:pt idx="177">
                  <c:v>51.653170280244943</c:v>
                </c:pt>
                <c:pt idx="178">
                  <c:v>52.323990673494876</c:v>
                </c:pt>
                <c:pt idx="179">
                  <c:v>52.994811066744809</c:v>
                </c:pt>
                <c:pt idx="180">
                  <c:v>53.665631459994742</c:v>
                </c:pt>
                <c:pt idx="181">
                  <c:v>54.336451853244682</c:v>
                </c:pt>
                <c:pt idx="182">
                  <c:v>55.007272246494615</c:v>
                </c:pt>
                <c:pt idx="183">
                  <c:v>55.678092639744548</c:v>
                </c:pt>
                <c:pt idx="184">
                  <c:v>56.348913032994481</c:v>
                </c:pt>
                <c:pt idx="185">
                  <c:v>57.019733426244422</c:v>
                </c:pt>
                <c:pt idx="186">
                  <c:v>57.690553819494355</c:v>
                </c:pt>
                <c:pt idx="187">
                  <c:v>58.361374212744288</c:v>
                </c:pt>
                <c:pt idx="188">
                  <c:v>59.032194605994221</c:v>
                </c:pt>
                <c:pt idx="189">
                  <c:v>59.703014999244154</c:v>
                </c:pt>
                <c:pt idx="190">
                  <c:v>60.373835392494094</c:v>
                </c:pt>
                <c:pt idx="191">
                  <c:v>61.044655785744027</c:v>
                </c:pt>
                <c:pt idx="192">
                  <c:v>61.71547617899396</c:v>
                </c:pt>
                <c:pt idx="193">
                  <c:v>62.386296572243893</c:v>
                </c:pt>
                <c:pt idx="194">
                  <c:v>63.057116965493826</c:v>
                </c:pt>
                <c:pt idx="195">
                  <c:v>63.727937358743766</c:v>
                </c:pt>
                <c:pt idx="196">
                  <c:v>64.398757751993699</c:v>
                </c:pt>
                <c:pt idx="197">
                  <c:v>65.069578145243625</c:v>
                </c:pt>
                <c:pt idx="198">
                  <c:v>65.740398538493565</c:v>
                </c:pt>
                <c:pt idx="199">
                  <c:v>66.411218931743505</c:v>
                </c:pt>
                <c:pt idx="200">
                  <c:v>67.082039324993431</c:v>
                </c:pt>
                <c:pt idx="201">
                  <c:v>-28.062430400804562</c:v>
                </c:pt>
                <c:pt idx="202">
                  <c:v>-27.781806096796515</c:v>
                </c:pt>
                <c:pt idx="203">
                  <c:v>-27.501181792788472</c:v>
                </c:pt>
                <c:pt idx="204">
                  <c:v>-27.220557488780429</c:v>
                </c:pt>
                <c:pt idx="205">
                  <c:v>-26.939933184772382</c:v>
                </c:pt>
                <c:pt idx="206">
                  <c:v>-26.659308880764339</c:v>
                </c:pt>
                <c:pt idx="207">
                  <c:v>-26.378684576756292</c:v>
                </c:pt>
                <c:pt idx="208">
                  <c:v>-26.098060272748249</c:v>
                </c:pt>
                <c:pt idx="209">
                  <c:v>-25.817435968740202</c:v>
                </c:pt>
                <c:pt idx="210">
                  <c:v>-25.536811664732159</c:v>
                </c:pt>
                <c:pt idx="211">
                  <c:v>-25.256187360724116</c:v>
                </c:pt>
                <c:pt idx="212">
                  <c:v>-24.975563056716069</c:v>
                </c:pt>
                <c:pt idx="213">
                  <c:v>-24.694938752708026</c:v>
                </c:pt>
                <c:pt idx="214">
                  <c:v>-24.414314448699979</c:v>
                </c:pt>
                <c:pt idx="215">
                  <c:v>-24.133690144691936</c:v>
                </c:pt>
                <c:pt idx="216">
                  <c:v>-23.853065840683893</c:v>
                </c:pt>
                <c:pt idx="217">
                  <c:v>-23.572441536675846</c:v>
                </c:pt>
                <c:pt idx="218">
                  <c:v>-23.291817232667803</c:v>
                </c:pt>
                <c:pt idx="219">
                  <c:v>-23.011192928659757</c:v>
                </c:pt>
                <c:pt idx="220">
                  <c:v>-22.730568624651713</c:v>
                </c:pt>
                <c:pt idx="221">
                  <c:v>-22.44994432064367</c:v>
                </c:pt>
                <c:pt idx="222">
                  <c:v>-22.169320016635623</c:v>
                </c:pt>
                <c:pt idx="223">
                  <c:v>-21.88869571262758</c:v>
                </c:pt>
                <c:pt idx="224">
                  <c:v>-21.608071408619534</c:v>
                </c:pt>
                <c:pt idx="225">
                  <c:v>-21.32744710461149</c:v>
                </c:pt>
                <c:pt idx="226">
                  <c:v>-21.046822800603447</c:v>
                </c:pt>
                <c:pt idx="227">
                  <c:v>-20.766198496595401</c:v>
                </c:pt>
                <c:pt idx="228">
                  <c:v>-20.485574192587357</c:v>
                </c:pt>
                <c:pt idx="229">
                  <c:v>-20.204949888579311</c:v>
                </c:pt>
                <c:pt idx="230">
                  <c:v>-19.924325584571267</c:v>
                </c:pt>
                <c:pt idx="231">
                  <c:v>-19.643701280563224</c:v>
                </c:pt>
                <c:pt idx="232">
                  <c:v>-19.363076976555178</c:v>
                </c:pt>
                <c:pt idx="233">
                  <c:v>-19.082452672547134</c:v>
                </c:pt>
                <c:pt idx="234">
                  <c:v>-18.801828368539088</c:v>
                </c:pt>
                <c:pt idx="235">
                  <c:v>-18.521204064531045</c:v>
                </c:pt>
                <c:pt idx="236">
                  <c:v>-18.240579760523001</c:v>
                </c:pt>
                <c:pt idx="237">
                  <c:v>-17.959955456514955</c:v>
                </c:pt>
                <c:pt idx="238">
                  <c:v>-17.679331152506911</c:v>
                </c:pt>
                <c:pt idx="239">
                  <c:v>-17.398706848498865</c:v>
                </c:pt>
                <c:pt idx="240">
                  <c:v>-17.118082544490822</c:v>
                </c:pt>
                <c:pt idx="241">
                  <c:v>-16.837458240482775</c:v>
                </c:pt>
                <c:pt idx="242">
                  <c:v>-16.556833936474732</c:v>
                </c:pt>
                <c:pt idx="243">
                  <c:v>-16.276209632466689</c:v>
                </c:pt>
                <c:pt idx="244">
                  <c:v>-15.995585328458644</c:v>
                </c:pt>
                <c:pt idx="245">
                  <c:v>-15.714961024450599</c:v>
                </c:pt>
                <c:pt idx="246">
                  <c:v>-15.434336720442554</c:v>
                </c:pt>
                <c:pt idx="247">
                  <c:v>-15.153712416434509</c:v>
                </c:pt>
                <c:pt idx="248">
                  <c:v>-14.873088112426464</c:v>
                </c:pt>
                <c:pt idx="249">
                  <c:v>-14.592463808418419</c:v>
                </c:pt>
                <c:pt idx="250">
                  <c:v>-14.311839504410376</c:v>
                </c:pt>
                <c:pt idx="251">
                  <c:v>-14.031215200402331</c:v>
                </c:pt>
                <c:pt idx="252">
                  <c:v>-13.750590896394286</c:v>
                </c:pt>
                <c:pt idx="253">
                  <c:v>-13.469966592386241</c:v>
                </c:pt>
                <c:pt idx="254">
                  <c:v>-13.189342288378196</c:v>
                </c:pt>
                <c:pt idx="255">
                  <c:v>-12.908717984370153</c:v>
                </c:pt>
                <c:pt idx="256">
                  <c:v>-12.628093680362108</c:v>
                </c:pt>
                <c:pt idx="257">
                  <c:v>-12.347469376354063</c:v>
                </c:pt>
                <c:pt idx="258">
                  <c:v>-12.066845072346018</c:v>
                </c:pt>
                <c:pt idx="259">
                  <c:v>-11.786220768337973</c:v>
                </c:pt>
                <c:pt idx="260">
                  <c:v>-11.505596464329928</c:v>
                </c:pt>
                <c:pt idx="261">
                  <c:v>-11.224972160321885</c:v>
                </c:pt>
                <c:pt idx="262">
                  <c:v>-10.944347856313838</c:v>
                </c:pt>
                <c:pt idx="263">
                  <c:v>-10.663723552305793</c:v>
                </c:pt>
                <c:pt idx="264">
                  <c:v>-10.383099248297746</c:v>
                </c:pt>
                <c:pt idx="265">
                  <c:v>-10.102474944289701</c:v>
                </c:pt>
                <c:pt idx="266">
                  <c:v>-9.8218506402816548</c:v>
                </c:pt>
                <c:pt idx="267">
                  <c:v>-9.5412263362736098</c:v>
                </c:pt>
                <c:pt idx="268">
                  <c:v>-9.2606020322655631</c:v>
                </c:pt>
                <c:pt idx="269">
                  <c:v>-8.9799777282575182</c:v>
                </c:pt>
                <c:pt idx="270">
                  <c:v>-8.6993534242494714</c:v>
                </c:pt>
                <c:pt idx="271">
                  <c:v>-8.4187291202414265</c:v>
                </c:pt>
                <c:pt idx="272">
                  <c:v>-8.1381048162333798</c:v>
                </c:pt>
                <c:pt idx="273">
                  <c:v>-7.8574805122253339</c:v>
                </c:pt>
                <c:pt idx="274">
                  <c:v>-7.5768562082172881</c:v>
                </c:pt>
                <c:pt idx="275">
                  <c:v>-7.2962319042092423</c:v>
                </c:pt>
                <c:pt idx="276">
                  <c:v>-7.0156076002011964</c:v>
                </c:pt>
                <c:pt idx="277">
                  <c:v>-6.7349832961931506</c:v>
                </c:pt>
                <c:pt idx="278">
                  <c:v>-6.4543589921851048</c:v>
                </c:pt>
                <c:pt idx="279">
                  <c:v>-6.1737346881770589</c:v>
                </c:pt>
                <c:pt idx="280">
                  <c:v>-5.8931103841690131</c:v>
                </c:pt>
                <c:pt idx="281">
                  <c:v>-5.6124860801609673</c:v>
                </c:pt>
                <c:pt idx="282">
                  <c:v>-5.3318617761529215</c:v>
                </c:pt>
                <c:pt idx="283">
                  <c:v>-5.0512374721448756</c:v>
                </c:pt>
                <c:pt idx="284">
                  <c:v>-4.7706131681368298</c:v>
                </c:pt>
                <c:pt idx="285">
                  <c:v>-4.489988864128784</c:v>
                </c:pt>
                <c:pt idx="286">
                  <c:v>-4.2093645601207381</c:v>
                </c:pt>
                <c:pt idx="287">
                  <c:v>-3.9287402561126918</c:v>
                </c:pt>
                <c:pt idx="288">
                  <c:v>-3.648115952104646</c:v>
                </c:pt>
                <c:pt idx="289">
                  <c:v>-3.3674916480966002</c:v>
                </c:pt>
                <c:pt idx="290">
                  <c:v>-3.0868673440885543</c:v>
                </c:pt>
                <c:pt idx="291">
                  <c:v>-2.8062430400805085</c:v>
                </c:pt>
                <c:pt idx="292">
                  <c:v>-2.5256187360724631</c:v>
                </c:pt>
                <c:pt idx="293">
                  <c:v>-2.2449944320644173</c:v>
                </c:pt>
                <c:pt idx="294">
                  <c:v>-1.9643701280563719</c:v>
                </c:pt>
                <c:pt idx="295">
                  <c:v>-1.6837458240483263</c:v>
                </c:pt>
                <c:pt idx="296">
                  <c:v>-1.4031215200402807</c:v>
                </c:pt>
                <c:pt idx="297">
                  <c:v>-1.1224972160322351</c:v>
                </c:pt>
                <c:pt idx="298">
                  <c:v>-0.84187291202418957</c:v>
                </c:pt>
                <c:pt idx="299">
                  <c:v>-0.56124860801614396</c:v>
                </c:pt>
                <c:pt idx="300">
                  <c:v>-0.28062430400809835</c:v>
                </c:pt>
                <c:pt idx="301">
                  <c:v>-5.2730779135769757E-14</c:v>
                </c:pt>
                <c:pt idx="302">
                  <c:v>0.28062430400799288</c:v>
                </c:pt>
                <c:pt idx="303">
                  <c:v>0.56124860801603849</c:v>
                </c:pt>
                <c:pt idx="304">
                  <c:v>0.8418729120240841</c:v>
                </c:pt>
                <c:pt idx="305">
                  <c:v>1.1224972160321298</c:v>
                </c:pt>
                <c:pt idx="306">
                  <c:v>1.4031215200401754</c:v>
                </c:pt>
                <c:pt idx="307">
                  <c:v>1.683745824048221</c:v>
                </c:pt>
                <c:pt idx="308">
                  <c:v>1.9643701280562664</c:v>
                </c:pt>
                <c:pt idx="309">
                  <c:v>2.244994432064312</c:v>
                </c:pt>
                <c:pt idx="310">
                  <c:v>2.5256187360723574</c:v>
                </c:pt>
                <c:pt idx="311">
                  <c:v>2.8062430400804033</c:v>
                </c:pt>
                <c:pt idx="312">
                  <c:v>3.0868673440884491</c:v>
                </c:pt>
                <c:pt idx="313">
                  <c:v>3.3674916480964949</c:v>
                </c:pt>
                <c:pt idx="314">
                  <c:v>3.6481159521045408</c:v>
                </c:pt>
                <c:pt idx="315">
                  <c:v>3.9287402561125866</c:v>
                </c:pt>
                <c:pt idx="316">
                  <c:v>4.2093645601206324</c:v>
                </c:pt>
                <c:pt idx="317">
                  <c:v>4.4899888641286783</c:v>
                </c:pt>
                <c:pt idx="318">
                  <c:v>4.7706131681367241</c:v>
                </c:pt>
                <c:pt idx="319">
                  <c:v>5.0512374721447699</c:v>
                </c:pt>
                <c:pt idx="320">
                  <c:v>5.3318617761528158</c:v>
                </c:pt>
                <c:pt idx="321">
                  <c:v>5.6124860801608616</c:v>
                </c:pt>
                <c:pt idx="322">
                  <c:v>5.8931103841689074</c:v>
                </c:pt>
                <c:pt idx="323">
                  <c:v>6.1737346881769533</c:v>
                </c:pt>
                <c:pt idx="324">
                  <c:v>6.4543589921849991</c:v>
                </c:pt>
                <c:pt idx="325">
                  <c:v>6.7349832961930449</c:v>
                </c:pt>
                <c:pt idx="326">
                  <c:v>7.0156076002010908</c:v>
                </c:pt>
                <c:pt idx="327">
                  <c:v>7.2962319042091366</c:v>
                </c:pt>
                <c:pt idx="328">
                  <c:v>7.5768562082171824</c:v>
                </c:pt>
                <c:pt idx="329">
                  <c:v>7.8574805122252283</c:v>
                </c:pt>
                <c:pt idx="330">
                  <c:v>8.1381048162332732</c:v>
                </c:pt>
                <c:pt idx="331">
                  <c:v>8.4187291202413199</c:v>
                </c:pt>
                <c:pt idx="332">
                  <c:v>8.6993534242493649</c:v>
                </c:pt>
                <c:pt idx="333">
                  <c:v>8.9799777282574116</c:v>
                </c:pt>
                <c:pt idx="334">
                  <c:v>9.2606020322654565</c:v>
                </c:pt>
                <c:pt idx="335">
                  <c:v>9.5412263362735033</c:v>
                </c:pt>
                <c:pt idx="336">
                  <c:v>9.8218506402815482</c:v>
                </c:pt>
                <c:pt idx="337">
                  <c:v>10.102474944289595</c:v>
                </c:pt>
                <c:pt idx="338">
                  <c:v>10.38309924829764</c:v>
                </c:pt>
                <c:pt idx="339">
                  <c:v>10.663723552305687</c:v>
                </c:pt>
                <c:pt idx="340">
                  <c:v>10.944347856313733</c:v>
                </c:pt>
                <c:pt idx="341">
                  <c:v>11.224972160321778</c:v>
                </c:pt>
                <c:pt idx="342">
                  <c:v>11.505596464329825</c:v>
                </c:pt>
                <c:pt idx="343">
                  <c:v>11.786220768337868</c:v>
                </c:pt>
                <c:pt idx="344">
                  <c:v>12.066845072345913</c:v>
                </c:pt>
                <c:pt idx="345">
                  <c:v>12.347469376353958</c:v>
                </c:pt>
                <c:pt idx="346">
                  <c:v>12.628093680362003</c:v>
                </c:pt>
                <c:pt idx="347">
                  <c:v>12.908717984370048</c:v>
                </c:pt>
                <c:pt idx="348">
                  <c:v>13.189342288378091</c:v>
                </c:pt>
                <c:pt idx="349">
                  <c:v>13.469966592386136</c:v>
                </c:pt>
                <c:pt idx="350">
                  <c:v>13.750590896394181</c:v>
                </c:pt>
                <c:pt idx="351">
                  <c:v>14.031215200402226</c:v>
                </c:pt>
                <c:pt idx="352">
                  <c:v>14.311839504410271</c:v>
                </c:pt>
                <c:pt idx="353">
                  <c:v>14.592463808418316</c:v>
                </c:pt>
                <c:pt idx="354">
                  <c:v>14.873088112426359</c:v>
                </c:pt>
                <c:pt idx="355">
                  <c:v>15.153712416434404</c:v>
                </c:pt>
                <c:pt idx="356">
                  <c:v>15.434336720442449</c:v>
                </c:pt>
                <c:pt idx="357">
                  <c:v>15.714961024450494</c:v>
                </c:pt>
                <c:pt idx="358">
                  <c:v>15.995585328458539</c:v>
                </c:pt>
                <c:pt idx="359">
                  <c:v>16.276209632466582</c:v>
                </c:pt>
                <c:pt idx="360">
                  <c:v>16.556833936474629</c:v>
                </c:pt>
                <c:pt idx="361">
                  <c:v>16.837458240482672</c:v>
                </c:pt>
                <c:pt idx="362">
                  <c:v>17.118082544490715</c:v>
                </c:pt>
                <c:pt idx="363">
                  <c:v>17.398706848498762</c:v>
                </c:pt>
                <c:pt idx="364">
                  <c:v>17.679331152506805</c:v>
                </c:pt>
                <c:pt idx="365">
                  <c:v>17.959955456514852</c:v>
                </c:pt>
                <c:pt idx="366">
                  <c:v>18.240579760522895</c:v>
                </c:pt>
                <c:pt idx="367">
                  <c:v>18.521204064530938</c:v>
                </c:pt>
                <c:pt idx="368">
                  <c:v>18.801828368538985</c:v>
                </c:pt>
                <c:pt idx="369">
                  <c:v>19.082452672547028</c:v>
                </c:pt>
                <c:pt idx="370">
                  <c:v>19.363076976555075</c:v>
                </c:pt>
                <c:pt idx="371">
                  <c:v>19.643701280563118</c:v>
                </c:pt>
                <c:pt idx="372">
                  <c:v>19.924325584571161</c:v>
                </c:pt>
                <c:pt idx="373">
                  <c:v>20.204949888579208</c:v>
                </c:pt>
                <c:pt idx="374">
                  <c:v>20.485574192587251</c:v>
                </c:pt>
                <c:pt idx="375">
                  <c:v>20.766198496595297</c:v>
                </c:pt>
                <c:pt idx="376">
                  <c:v>21.046822800603341</c:v>
                </c:pt>
                <c:pt idx="377">
                  <c:v>21.327447104611387</c:v>
                </c:pt>
                <c:pt idx="378">
                  <c:v>21.608071408619431</c:v>
                </c:pt>
                <c:pt idx="379">
                  <c:v>21.888695712627474</c:v>
                </c:pt>
                <c:pt idx="380">
                  <c:v>22.16932001663552</c:v>
                </c:pt>
                <c:pt idx="381">
                  <c:v>22.449944320643564</c:v>
                </c:pt>
                <c:pt idx="382">
                  <c:v>22.73056862465161</c:v>
                </c:pt>
                <c:pt idx="383">
                  <c:v>23.011192928659653</c:v>
                </c:pt>
                <c:pt idx="384">
                  <c:v>23.291817232667697</c:v>
                </c:pt>
                <c:pt idx="385">
                  <c:v>23.572441536675743</c:v>
                </c:pt>
                <c:pt idx="386">
                  <c:v>23.853065840683787</c:v>
                </c:pt>
                <c:pt idx="387">
                  <c:v>24.133690144691833</c:v>
                </c:pt>
                <c:pt idx="388">
                  <c:v>24.414314448699876</c:v>
                </c:pt>
                <c:pt idx="389">
                  <c:v>24.69493875270792</c:v>
                </c:pt>
                <c:pt idx="390">
                  <c:v>24.975563056715966</c:v>
                </c:pt>
                <c:pt idx="391">
                  <c:v>25.256187360724009</c:v>
                </c:pt>
                <c:pt idx="392">
                  <c:v>25.536811664732056</c:v>
                </c:pt>
                <c:pt idx="393">
                  <c:v>25.817435968740099</c:v>
                </c:pt>
                <c:pt idx="394">
                  <c:v>26.098060272748143</c:v>
                </c:pt>
                <c:pt idx="395">
                  <c:v>26.378684576756189</c:v>
                </c:pt>
                <c:pt idx="396">
                  <c:v>26.659308880764232</c:v>
                </c:pt>
                <c:pt idx="397">
                  <c:v>26.939933184772279</c:v>
                </c:pt>
                <c:pt idx="398">
                  <c:v>27.220557488780322</c:v>
                </c:pt>
                <c:pt idx="399">
                  <c:v>27.501181792788365</c:v>
                </c:pt>
                <c:pt idx="400">
                  <c:v>27.781806096796412</c:v>
                </c:pt>
                <c:pt idx="401">
                  <c:v>28.062430400804455</c:v>
                </c:pt>
                <c:pt idx="402">
                  <c:v>0</c:v>
                </c:pt>
                <c:pt idx="403" formatCode="0">
                  <c:v>-23</c:v>
                </c:pt>
              </c:numCache>
            </c:numRef>
          </c:xVal>
          <c:yVal>
            <c:numRef>
              <c:f>Sheet3!$C$2:$C$405</c:f>
              <c:numCache>
                <c:formatCode>General</c:formatCode>
                <c:ptCount val="404"/>
                <c:pt idx="0">
                  <c:v>1.4867195147342977E-6</c:v>
                </c:pt>
                <c:pt idx="1">
                  <c:v>1.9066009031228108E-6</c:v>
                </c:pt>
                <c:pt idx="2">
                  <c:v>2.4389607458933522E-6</c:v>
                </c:pt>
                <c:pt idx="3">
                  <c:v>3.1121755791489339E-6</c:v>
                </c:pt>
                <c:pt idx="4">
                  <c:v>3.9612990910320609E-6</c:v>
                </c:pt>
                <c:pt idx="5">
                  <c:v>5.0295072885924284E-6</c:v>
                </c:pt>
                <c:pt idx="6">
                  <c:v>6.3698251788670679E-6</c:v>
                </c:pt>
                <c:pt idx="7">
                  <c:v>8.0471824564922512E-6</c:v>
                </c:pt>
                <c:pt idx="8">
                  <c:v>1.014085206548667E-5</c:v>
                </c:pt>
                <c:pt idx="9">
                  <c:v>1.2747332381833352E-5</c:v>
                </c:pt>
                <c:pt idx="10">
                  <c:v>1.5983741106905363E-5</c:v>
                </c:pt>
                <c:pt idx="11">
                  <c:v>1.9991796706922649E-5</c:v>
                </c:pt>
                <c:pt idx="12">
                  <c:v>2.4942471290053356E-5</c:v>
                </c:pt>
                <c:pt idx="13">
                  <c:v>3.104140705784988E-5</c:v>
                </c:pt>
                <c:pt idx="14">
                  <c:v>3.8535196742086716E-5</c:v>
                </c:pt>
                <c:pt idx="15">
                  <c:v>4.7718636541204437E-5</c:v>
                </c:pt>
                <c:pt idx="16">
                  <c:v>5.8943067756539116E-5</c:v>
                </c:pt>
                <c:pt idx="17">
                  <c:v>7.2625930302251565E-5</c:v>
                </c:pt>
                <c:pt idx="18">
                  <c:v>8.9261657177131654E-5</c:v>
                </c:pt>
                <c:pt idx="19">
                  <c:v>1.09434043439799E-4</c:v>
                </c:pt>
                <c:pt idx="20">
                  <c:v>1.3383022576488347E-4</c:v>
                </c:pt>
                <c:pt idx="21">
                  <c:v>1.6325640876623968E-4</c:v>
                </c:pt>
                <c:pt idx="22">
                  <c:v>1.9865547139276955E-4</c:v>
                </c:pt>
                <c:pt idx="23">
                  <c:v>2.411265802259896E-4</c:v>
                </c:pt>
                <c:pt idx="24">
                  <c:v>2.9194692579145534E-4</c:v>
                </c:pt>
                <c:pt idx="25">
                  <c:v>3.5259568236743944E-4</c:v>
                </c:pt>
                <c:pt idx="26">
                  <c:v>4.2478027055074428E-4</c:v>
                </c:pt>
                <c:pt idx="27">
                  <c:v>5.1046497434417649E-4</c:v>
                </c:pt>
                <c:pt idx="28">
                  <c:v>6.1190193011376106E-4</c:v>
                </c:pt>
                <c:pt idx="29">
                  <c:v>7.3166446283029723E-4</c:v>
                </c:pt>
                <c:pt idx="30">
                  <c:v>8.7268269504574389E-4</c:v>
                </c:pt>
                <c:pt idx="31">
                  <c:v>1.0382812956613919E-3</c:v>
                </c:pt>
                <c:pt idx="32">
                  <c:v>1.2322191684729959E-3</c:v>
                </c:pt>
                <c:pt idx="33">
                  <c:v>1.4587308046667173E-3</c:v>
                </c:pt>
                <c:pt idx="34">
                  <c:v>1.7225689390536461E-3</c:v>
                </c:pt>
                <c:pt idx="35">
                  <c:v>2.0290480572997265E-3</c:v>
                </c:pt>
                <c:pt idx="36">
                  <c:v>2.3840882014647936E-3</c:v>
                </c:pt>
                <c:pt idx="37">
                  <c:v>2.7942584148793873E-3</c:v>
                </c:pt>
                <c:pt idx="38">
                  <c:v>3.2668190561998519E-3</c:v>
                </c:pt>
                <c:pt idx="39">
                  <c:v>3.8097620982217258E-3</c:v>
                </c:pt>
                <c:pt idx="40">
                  <c:v>4.431848411937913E-3</c:v>
                </c:pt>
                <c:pt idx="41">
                  <c:v>5.1426409230538291E-3</c:v>
                </c:pt>
                <c:pt idx="42">
                  <c:v>5.9525324197757272E-3</c:v>
                </c:pt>
                <c:pt idx="43">
                  <c:v>6.8727666906138237E-3</c:v>
                </c:pt>
                <c:pt idx="44">
                  <c:v>7.9154515829797916E-3</c:v>
                </c:pt>
                <c:pt idx="45">
                  <c:v>9.0935625015908517E-3</c:v>
                </c:pt>
                <c:pt idx="46">
                  <c:v>1.0420934814422364E-2</c:v>
                </c:pt>
                <c:pt idx="47">
                  <c:v>1.1912243607604914E-2</c:v>
                </c:pt>
                <c:pt idx="48">
                  <c:v>1.3582969233685318E-2</c:v>
                </c:pt>
                <c:pt idx="49">
                  <c:v>1.5449347134394826E-2</c:v>
                </c:pt>
                <c:pt idx="50">
                  <c:v>1.7528300493568148E-2</c:v>
                </c:pt>
                <c:pt idx="51">
                  <c:v>1.9837354391794879E-2</c:v>
                </c:pt>
                <c:pt idx="52">
                  <c:v>2.2394530294842403E-2</c:v>
                </c:pt>
                <c:pt idx="53">
                  <c:v>2.5218219915193834E-2</c:v>
                </c:pt>
                <c:pt idx="54">
                  <c:v>2.8327037741600544E-2</c:v>
                </c:pt>
                <c:pt idx="55">
                  <c:v>3.173965183566671E-2</c:v>
                </c:pt>
                <c:pt idx="56">
                  <c:v>3.5474592846230668E-2</c:v>
                </c:pt>
                <c:pt idx="57">
                  <c:v>3.955004158936936E-2</c:v>
                </c:pt>
                <c:pt idx="58">
                  <c:v>4.3983595980426234E-2</c:v>
                </c:pt>
                <c:pt idx="59">
                  <c:v>4.8792018579181702E-2</c:v>
                </c:pt>
                <c:pt idx="60">
                  <c:v>5.3990966513186911E-2</c:v>
                </c:pt>
                <c:pt idx="61">
                  <c:v>5.9594706068814833E-2</c:v>
                </c:pt>
                <c:pt idx="62">
                  <c:v>6.5615814774675277E-2</c:v>
                </c:pt>
                <c:pt idx="63">
                  <c:v>7.2064874336216597E-2</c:v>
                </c:pt>
                <c:pt idx="64">
                  <c:v>7.8950158300892678E-2</c:v>
                </c:pt>
                <c:pt idx="65">
                  <c:v>8.6277318826509949E-2</c:v>
                </c:pt>
                <c:pt idx="66">
                  <c:v>9.4049077376885282E-2</c:v>
                </c:pt>
                <c:pt idx="67">
                  <c:v>0.10226492456397626</c:v>
                </c:pt>
                <c:pt idx="68">
                  <c:v>0.11092083467945373</c:v>
                </c:pt>
                <c:pt idx="69">
                  <c:v>0.1200090006969837</c:v>
                </c:pt>
                <c:pt idx="70">
                  <c:v>0.12951759566588975</c:v>
                </c:pt>
                <c:pt idx="71">
                  <c:v>0.13943056644535823</c:v>
                </c:pt>
                <c:pt idx="72">
                  <c:v>0.14972746563574274</c:v>
                </c:pt>
                <c:pt idx="73">
                  <c:v>0.1603833273419174</c:v>
                </c:pt>
                <c:pt idx="74">
                  <c:v>0.17136859204780513</c:v>
                </c:pt>
                <c:pt idx="75">
                  <c:v>0.18264908538901964</c:v>
                </c:pt>
                <c:pt idx="76">
                  <c:v>0.19418605498321065</c:v>
                </c:pt>
                <c:pt idx="77">
                  <c:v>0.20593626871997239</c:v>
                </c:pt>
                <c:pt idx="78">
                  <c:v>0.21785217703254819</c:v>
                </c:pt>
                <c:pt idx="79">
                  <c:v>0.22988214068423066</c:v>
                </c:pt>
                <c:pt idx="80">
                  <c:v>0.24197072451914101</c:v>
                </c:pt>
                <c:pt idx="81">
                  <c:v>0.25405905646918664</c:v>
                </c:pt>
                <c:pt idx="82">
                  <c:v>0.26608524989875254</c:v>
                </c:pt>
                <c:pt idx="83">
                  <c:v>0.2779848861309942</c:v>
                </c:pt>
                <c:pt idx="84">
                  <c:v>0.28969155276148056</c:v>
                </c:pt>
                <c:pt idx="85">
                  <c:v>0.30113743215480226</c:v>
                </c:pt>
                <c:pt idx="86">
                  <c:v>0.31225393336675916</c:v>
                </c:pt>
                <c:pt idx="87">
                  <c:v>0.32297235966791232</c:v>
                </c:pt>
                <c:pt idx="88">
                  <c:v>0.33322460289179778</c:v>
                </c:pt>
                <c:pt idx="89">
                  <c:v>0.34294385501938218</c:v>
                </c:pt>
                <c:pt idx="90">
                  <c:v>0.35206532676429786</c:v>
                </c:pt>
                <c:pt idx="91">
                  <c:v>0.36052696246164645</c:v>
                </c:pt>
                <c:pt idx="92">
                  <c:v>0.36827014030332195</c:v>
                </c:pt>
                <c:pt idx="93">
                  <c:v>0.3752403469169367</c:v>
                </c:pt>
                <c:pt idx="94">
                  <c:v>0.38138781546052303</c:v>
                </c:pt>
                <c:pt idx="95">
                  <c:v>0.38666811680284829</c:v>
                </c:pt>
                <c:pt idx="96">
                  <c:v>0.39104269397545516</c:v>
                </c:pt>
                <c:pt idx="97">
                  <c:v>0.39447933090788834</c:v>
                </c:pt>
                <c:pt idx="98">
                  <c:v>0.39695254747701142</c:v>
                </c:pt>
                <c:pt idx="99">
                  <c:v>0.39844391409476382</c:v>
                </c:pt>
                <c:pt idx="100">
                  <c:v>0.3989422804014327</c:v>
                </c:pt>
                <c:pt idx="101">
                  <c:v>0.39844391409476421</c:v>
                </c:pt>
                <c:pt idx="102">
                  <c:v>0.39695254747701214</c:v>
                </c:pt>
                <c:pt idx="103">
                  <c:v>0.39447933090788945</c:v>
                </c:pt>
                <c:pt idx="104">
                  <c:v>0.39104269397545666</c:v>
                </c:pt>
                <c:pt idx="105">
                  <c:v>0.38666811680285013</c:v>
                </c:pt>
                <c:pt idx="106">
                  <c:v>0.38138781546052519</c:v>
                </c:pt>
                <c:pt idx="107">
                  <c:v>0.37524034691693914</c:v>
                </c:pt>
                <c:pt idx="108">
                  <c:v>0.36827014030332472</c:v>
                </c:pt>
                <c:pt idx="109">
                  <c:v>0.3605269624616495</c:v>
                </c:pt>
                <c:pt idx="110">
                  <c:v>0.35206532676430113</c:v>
                </c:pt>
                <c:pt idx="111">
                  <c:v>0.34294385501938568</c:v>
                </c:pt>
                <c:pt idx="112">
                  <c:v>0.3332246028918015</c:v>
                </c:pt>
                <c:pt idx="113">
                  <c:v>0.32297235966791626</c:v>
                </c:pt>
                <c:pt idx="114">
                  <c:v>0.31225393336676333</c:v>
                </c:pt>
                <c:pt idx="115">
                  <c:v>0.30113743215480648</c:v>
                </c:pt>
                <c:pt idx="116">
                  <c:v>0.28969155276148489</c:v>
                </c:pt>
                <c:pt idx="117">
                  <c:v>0.27798488613099859</c:v>
                </c:pt>
                <c:pt idx="118">
                  <c:v>0.26608524989875698</c:v>
                </c:pt>
                <c:pt idx="119">
                  <c:v>0.25405905646919119</c:v>
                </c:pt>
                <c:pt idx="120">
                  <c:v>0.24197072451914553</c:v>
                </c:pt>
                <c:pt idx="121">
                  <c:v>0.22988214068423521</c:v>
                </c:pt>
                <c:pt idx="122">
                  <c:v>0.21785217703255272</c:v>
                </c:pt>
                <c:pt idx="123">
                  <c:v>0.20593626871997686</c:v>
                </c:pt>
                <c:pt idx="124">
                  <c:v>0.19418605498321503</c:v>
                </c:pt>
                <c:pt idx="125">
                  <c:v>0.18264908538902394</c:v>
                </c:pt>
                <c:pt idx="126">
                  <c:v>0.17136859204780933</c:v>
                </c:pt>
                <c:pt idx="127">
                  <c:v>0.16038332734192148</c:v>
                </c:pt>
                <c:pt idx="128">
                  <c:v>0.14972746563574668</c:v>
                </c:pt>
                <c:pt idx="129">
                  <c:v>0.13943056644536203</c:v>
                </c:pt>
                <c:pt idx="130">
                  <c:v>0.12951759566589341</c:v>
                </c:pt>
                <c:pt idx="131">
                  <c:v>0.12000900069698722</c:v>
                </c:pt>
                <c:pt idx="132">
                  <c:v>0.1109208346794571</c:v>
                </c:pt>
                <c:pt idx="133">
                  <c:v>0.10226492456397945</c:v>
                </c:pt>
                <c:pt idx="134">
                  <c:v>9.4049077376888279E-2</c:v>
                </c:pt>
                <c:pt idx="135">
                  <c:v>8.6277318826512781E-2</c:v>
                </c:pt>
                <c:pt idx="136">
                  <c:v>7.8950158300895357E-2</c:v>
                </c:pt>
                <c:pt idx="137">
                  <c:v>7.2064874336219109E-2</c:v>
                </c:pt>
                <c:pt idx="138">
                  <c:v>6.5615814774677636E-2</c:v>
                </c:pt>
                <c:pt idx="139">
                  <c:v>5.9594706068817026E-2</c:v>
                </c:pt>
                <c:pt idx="140">
                  <c:v>5.3990966513188944E-2</c:v>
                </c:pt>
                <c:pt idx="141">
                  <c:v>4.8792018579183569E-2</c:v>
                </c:pt>
                <c:pt idx="142">
                  <c:v>4.3983595980427975E-2</c:v>
                </c:pt>
                <c:pt idx="143">
                  <c:v>3.9550041589370949E-2</c:v>
                </c:pt>
                <c:pt idx="144">
                  <c:v>3.5474592846232118E-2</c:v>
                </c:pt>
                <c:pt idx="145">
                  <c:v>3.1739651835668049E-2</c:v>
                </c:pt>
                <c:pt idx="146">
                  <c:v>2.8327037741601762E-2</c:v>
                </c:pt>
                <c:pt idx="147">
                  <c:v>2.5218219915194941E-2</c:v>
                </c:pt>
                <c:pt idx="148">
                  <c:v>2.2394530294843409E-2</c:v>
                </c:pt>
                <c:pt idx="149">
                  <c:v>1.9837354391795788E-2</c:v>
                </c:pt>
                <c:pt idx="150">
                  <c:v>1.7528300493568967E-2</c:v>
                </c:pt>
                <c:pt idx="151">
                  <c:v>1.5449347134395566E-2</c:v>
                </c:pt>
                <c:pt idx="152">
                  <c:v>1.3582969233685977E-2</c:v>
                </c:pt>
                <c:pt idx="153">
                  <c:v>1.1912243607605502E-2</c:v>
                </c:pt>
                <c:pt idx="154">
                  <c:v>1.0420934814422892E-2</c:v>
                </c:pt>
                <c:pt idx="155">
                  <c:v>9.09356250159132E-3</c:v>
                </c:pt>
                <c:pt idx="156">
                  <c:v>7.9154515829802027E-3</c:v>
                </c:pt>
                <c:pt idx="157">
                  <c:v>6.8727666906141906E-3</c:v>
                </c:pt>
                <c:pt idx="158">
                  <c:v>5.9525324197760498E-3</c:v>
                </c:pt>
                <c:pt idx="159">
                  <c:v>5.1426409230541118E-3</c:v>
                </c:pt>
                <c:pt idx="160">
                  <c:v>4.4318484119381611E-3</c:v>
                </c:pt>
                <c:pt idx="161">
                  <c:v>3.8097620982219418E-3</c:v>
                </c:pt>
                <c:pt idx="162">
                  <c:v>3.2668190562000401E-3</c:v>
                </c:pt>
                <c:pt idx="163">
                  <c:v>2.7942584148795539E-3</c:v>
                </c:pt>
                <c:pt idx="164">
                  <c:v>2.3840882014649354E-3</c:v>
                </c:pt>
                <c:pt idx="165">
                  <c:v>2.0290480572998509E-3</c:v>
                </c:pt>
                <c:pt idx="166">
                  <c:v>1.7225689390537517E-3</c:v>
                </c:pt>
                <c:pt idx="167">
                  <c:v>1.4587308046668081E-3</c:v>
                </c:pt>
                <c:pt idx="168">
                  <c:v>1.2322191684730735E-3</c:v>
                </c:pt>
                <c:pt idx="169">
                  <c:v>1.0382812956614583E-3</c:v>
                </c:pt>
                <c:pt idx="170">
                  <c:v>8.7268269504580038E-4</c:v>
                </c:pt>
                <c:pt idx="171">
                  <c:v>7.3166446283034526E-4</c:v>
                </c:pt>
                <c:pt idx="172">
                  <c:v>6.1190193011380237E-4</c:v>
                </c:pt>
                <c:pt idx="173">
                  <c:v>5.104649743442114E-4</c:v>
                </c:pt>
                <c:pt idx="174">
                  <c:v>4.2478027055077366E-4</c:v>
                </c:pt>
                <c:pt idx="175">
                  <c:v>3.5259568236746422E-4</c:v>
                </c:pt>
                <c:pt idx="176">
                  <c:v>2.9194692579147605E-4</c:v>
                </c:pt>
                <c:pt idx="177">
                  <c:v>2.4112658022600695E-4</c:v>
                </c:pt>
                <c:pt idx="178">
                  <c:v>1.9865547139278399E-4</c:v>
                </c:pt>
                <c:pt idx="179">
                  <c:v>1.6325640876625172E-4</c:v>
                </c:pt>
                <c:pt idx="180">
                  <c:v>1.3383022576489344E-4</c:v>
                </c:pt>
                <c:pt idx="181">
                  <c:v>1.0943404343980734E-4</c:v>
                </c:pt>
                <c:pt idx="182">
                  <c:v>8.9261657177138471E-5</c:v>
                </c:pt>
                <c:pt idx="183">
                  <c:v>7.2625930302257243E-5</c:v>
                </c:pt>
                <c:pt idx="184">
                  <c:v>5.8943067756543833E-5</c:v>
                </c:pt>
                <c:pt idx="185">
                  <c:v>4.771863654120817E-5</c:v>
                </c:pt>
                <c:pt idx="186">
                  <c:v>3.8535196742089799E-5</c:v>
                </c:pt>
                <c:pt idx="187">
                  <c:v>3.1041407057852421E-5</c:v>
                </c:pt>
                <c:pt idx="188">
                  <c:v>2.4942471290055395E-5</c:v>
                </c:pt>
                <c:pt idx="189">
                  <c:v>1.9991796706924282E-5</c:v>
                </c:pt>
                <c:pt idx="190">
                  <c:v>1.5983741106906694E-5</c:v>
                </c:pt>
                <c:pt idx="191">
                  <c:v>1.274733238183444E-5</c:v>
                </c:pt>
                <c:pt idx="192">
                  <c:v>1.0140852065487553E-5</c:v>
                </c:pt>
                <c:pt idx="193">
                  <c:v>8.0471824564929508E-6</c:v>
                </c:pt>
                <c:pt idx="194">
                  <c:v>6.3698251788676227E-6</c:v>
                </c:pt>
                <c:pt idx="195">
                  <c:v>5.0295072885928748E-6</c:v>
                </c:pt>
                <c:pt idx="196">
                  <c:v>3.9612990910324133E-6</c:v>
                </c:pt>
                <c:pt idx="197">
                  <c:v>3.1121755791492155E-6</c:v>
                </c:pt>
                <c:pt idx="198">
                  <c:v>2.4389607458935775E-6</c:v>
                </c:pt>
                <c:pt idx="199">
                  <c:v>1.9066009031229872E-6</c:v>
                </c:pt>
                <c:pt idx="200">
                  <c:v>1.4867195147344351E-6</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numCache>
            </c:numRef>
          </c:yVal>
          <c:smooth val="1"/>
          <c:extLst>
            <c:ext xmlns:c16="http://schemas.microsoft.com/office/drawing/2014/chart" uri="{C3380CC4-5D6E-409C-BE32-E72D297353CC}">
              <c16:uniqueId val="{00000000-B880-4C13-AF4D-C130BEC8A030}"/>
            </c:ext>
          </c:extLst>
        </c:ser>
        <c:ser>
          <c:idx val="1"/>
          <c:order val="1"/>
          <c:tx>
            <c:strRef>
              <c:f>Sheet3!$D$1</c:f>
              <c:strCache>
                <c:ptCount val="1"/>
                <c:pt idx="0">
                  <c:v>X - Y (When True X = True Y)</c:v>
                </c:pt>
              </c:strCache>
            </c:strRef>
          </c:tx>
          <c:spPr>
            <a:ln w="38100">
              <a:gradFill flip="none" rotWithShape="1">
                <a:gsLst>
                  <a:gs pos="13000">
                    <a:schemeClr val="accent2"/>
                  </a:gs>
                  <a:gs pos="100000">
                    <a:schemeClr val="accent2">
                      <a:lumMod val="75000"/>
                    </a:schemeClr>
                  </a:gs>
                  <a:gs pos="0">
                    <a:schemeClr val="accent2">
                      <a:lumMod val="40000"/>
                      <a:lumOff val="60000"/>
                    </a:schemeClr>
                  </a:gs>
                </a:gsLst>
                <a:lin ang="16200000" scaled="1"/>
                <a:tileRect/>
              </a:gradFill>
            </a:ln>
          </c:spPr>
          <c:marker>
            <c:symbol val="none"/>
          </c:marker>
          <c:errBars>
            <c:errDir val="y"/>
            <c:errBarType val="minus"/>
            <c:errValType val="cust"/>
            <c:noEndCap val="0"/>
            <c:plus>
              <c:numLit>
                <c:formatCode>General</c:formatCode>
                <c:ptCount val="1"/>
                <c:pt idx="0">
                  <c:v>1</c:v>
                </c:pt>
              </c:numLit>
            </c:plus>
            <c:minus>
              <c:numRef>
                <c:f>Sheet3!$G$2:$G$403</c:f>
                <c:numCache>
                  <c:formatCode>General</c:formatCode>
                  <c:ptCount val="40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7.4335975736714884E-7</c:v>
                  </c:pt>
                  <c:pt idx="202">
                    <c:v>9.5330045156140538E-7</c:v>
                  </c:pt>
                  <c:pt idx="203">
                    <c:v>1.2194803729466761E-6</c:v>
                  </c:pt>
                  <c:pt idx="204">
                    <c:v>1.5560877895744669E-6</c:v>
                  </c:pt>
                  <c:pt idx="205">
                    <c:v>1.9806495455160305E-6</c:v>
                  </c:pt>
                  <c:pt idx="206">
                    <c:v>2.5147536442962142E-6</c:v>
                  </c:pt>
                  <c:pt idx="207">
                    <c:v>3.1849125894335339E-6</c:v>
                  </c:pt>
                  <c:pt idx="208">
                    <c:v>4.0235912282461256E-6</c:v>
                  </c:pt>
                  <c:pt idx="209">
                    <c:v>5.0704260327433351E-6</c:v>
                  </c:pt>
                  <c:pt idx="210">
                    <c:v>6.373666190916676E-6</c:v>
                  </c:pt>
                  <c:pt idx="211">
                    <c:v>7.9918705534526814E-6</c:v>
                  </c:pt>
                  <c:pt idx="212">
                    <c:v>9.9958983534613244E-6</c:v>
                  </c:pt>
                  <c:pt idx="213">
                    <c:v>1.2471235645026678E-5</c:v>
                  </c:pt>
                  <c:pt idx="214">
                    <c:v>1.552070352892494E-5</c:v>
                  </c:pt>
                  <c:pt idx="215">
                    <c:v>1.9267598371043358E-5</c:v>
                  </c:pt>
                  <c:pt idx="216">
                    <c:v>2.3859318270602218E-5</c:v>
                  </c:pt>
                  <c:pt idx="217">
                    <c:v>2.9471533878269558E-5</c:v>
                  </c:pt>
                  <c:pt idx="218">
                    <c:v>3.6312965151125782E-5</c:v>
                  </c:pt>
                  <c:pt idx="219">
                    <c:v>4.4630828588565827E-5</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numCache>
              </c:numRef>
            </c:minus>
            <c:spPr>
              <a:ln w="25400">
                <a:gradFill>
                  <a:gsLst>
                    <a:gs pos="0">
                      <a:schemeClr val="accent2">
                        <a:lumMod val="75000"/>
                      </a:schemeClr>
                    </a:gs>
                    <a:gs pos="50000">
                      <a:schemeClr val="accent2">
                        <a:lumMod val="60000"/>
                        <a:lumOff val="40000"/>
                      </a:schemeClr>
                    </a:gs>
                    <a:gs pos="100000">
                      <a:schemeClr val="accent2">
                        <a:lumMod val="40000"/>
                        <a:lumOff val="60000"/>
                      </a:schemeClr>
                    </a:gs>
                  </a:gsLst>
                  <a:lin ang="5400000" scaled="0"/>
                </a:gradFill>
              </a:ln>
            </c:spPr>
          </c:errBars>
          <c:xVal>
            <c:numRef>
              <c:f>Sheet3!$B$2:$B$405</c:f>
              <c:numCache>
                <c:formatCode>General</c:formatCode>
                <c:ptCount val="404"/>
                <c:pt idx="0">
                  <c:v>-67.082039324993687</c:v>
                </c:pt>
                <c:pt idx="1">
                  <c:v>-66.411218931743747</c:v>
                </c:pt>
                <c:pt idx="2">
                  <c:v>-65.740398538493821</c:v>
                </c:pt>
                <c:pt idx="3">
                  <c:v>-65.069578145243881</c:v>
                </c:pt>
                <c:pt idx="4">
                  <c:v>-64.398757751993941</c:v>
                </c:pt>
                <c:pt idx="5">
                  <c:v>-63.727937358744015</c:v>
                </c:pt>
                <c:pt idx="6">
                  <c:v>-63.057116965494082</c:v>
                </c:pt>
                <c:pt idx="7">
                  <c:v>-62.386296572244142</c:v>
                </c:pt>
                <c:pt idx="8">
                  <c:v>-61.715476178994209</c:v>
                </c:pt>
                <c:pt idx="9">
                  <c:v>-61.044655785744276</c:v>
                </c:pt>
                <c:pt idx="10">
                  <c:v>-60.373835392494342</c:v>
                </c:pt>
                <c:pt idx="11">
                  <c:v>-59.703014999244409</c:v>
                </c:pt>
                <c:pt idx="12">
                  <c:v>-59.032194605994469</c:v>
                </c:pt>
                <c:pt idx="13">
                  <c:v>-58.361374212744536</c:v>
                </c:pt>
                <c:pt idx="14">
                  <c:v>-57.690553819494603</c:v>
                </c:pt>
                <c:pt idx="15">
                  <c:v>-57.01973342624467</c:v>
                </c:pt>
                <c:pt idx="16">
                  <c:v>-56.348913032994737</c:v>
                </c:pt>
                <c:pt idx="17">
                  <c:v>-55.678092639744797</c:v>
                </c:pt>
                <c:pt idx="18">
                  <c:v>-55.007272246494864</c:v>
                </c:pt>
                <c:pt idx="19">
                  <c:v>-54.336451853244931</c:v>
                </c:pt>
                <c:pt idx="20">
                  <c:v>-53.665631459994998</c:v>
                </c:pt>
                <c:pt idx="21">
                  <c:v>-52.994811066745065</c:v>
                </c:pt>
                <c:pt idx="22">
                  <c:v>-52.323990673495125</c:v>
                </c:pt>
                <c:pt idx="23">
                  <c:v>-51.653170280245192</c:v>
                </c:pt>
                <c:pt idx="24">
                  <c:v>-50.982349886995259</c:v>
                </c:pt>
                <c:pt idx="25">
                  <c:v>-50.311529493745326</c:v>
                </c:pt>
                <c:pt idx="26">
                  <c:v>-49.640709100495386</c:v>
                </c:pt>
                <c:pt idx="27">
                  <c:v>-48.969888707245453</c:v>
                </c:pt>
                <c:pt idx="28">
                  <c:v>-48.299068313995519</c:v>
                </c:pt>
                <c:pt idx="29">
                  <c:v>-47.628247920745586</c:v>
                </c:pt>
                <c:pt idx="30">
                  <c:v>-46.957427527495653</c:v>
                </c:pt>
                <c:pt idx="31">
                  <c:v>-46.286607134245713</c:v>
                </c:pt>
                <c:pt idx="32">
                  <c:v>-45.61578674099578</c:v>
                </c:pt>
                <c:pt idx="33">
                  <c:v>-44.944966347745847</c:v>
                </c:pt>
                <c:pt idx="34">
                  <c:v>-44.274145954495914</c:v>
                </c:pt>
                <c:pt idx="35">
                  <c:v>-43.603325561245981</c:v>
                </c:pt>
                <c:pt idx="36">
                  <c:v>-42.932505167996041</c:v>
                </c:pt>
                <c:pt idx="37">
                  <c:v>-42.261684774746108</c:v>
                </c:pt>
                <c:pt idx="38">
                  <c:v>-41.590864381496175</c:v>
                </c:pt>
                <c:pt idx="39">
                  <c:v>-40.920043988246242</c:v>
                </c:pt>
                <c:pt idx="40">
                  <c:v>-40.249223594996309</c:v>
                </c:pt>
                <c:pt idx="41">
                  <c:v>-39.578403201746369</c:v>
                </c:pt>
                <c:pt idx="42">
                  <c:v>-38.907582808496436</c:v>
                </c:pt>
                <c:pt idx="43">
                  <c:v>-38.236762415246503</c:v>
                </c:pt>
                <c:pt idx="44">
                  <c:v>-37.56594202199657</c:v>
                </c:pt>
                <c:pt idx="45">
                  <c:v>-36.895121628746637</c:v>
                </c:pt>
                <c:pt idx="46">
                  <c:v>-36.224301235496696</c:v>
                </c:pt>
                <c:pt idx="47">
                  <c:v>-35.553480842246763</c:v>
                </c:pt>
                <c:pt idx="48">
                  <c:v>-34.88266044899683</c:v>
                </c:pt>
                <c:pt idx="49">
                  <c:v>-34.211840055746897</c:v>
                </c:pt>
                <c:pt idx="50">
                  <c:v>-33.541019662496964</c:v>
                </c:pt>
                <c:pt idx="51">
                  <c:v>-32.870199269247024</c:v>
                </c:pt>
                <c:pt idx="52">
                  <c:v>-32.199378875997091</c:v>
                </c:pt>
                <c:pt idx="53">
                  <c:v>-31.528558482747158</c:v>
                </c:pt>
                <c:pt idx="54">
                  <c:v>-30.857738089497225</c:v>
                </c:pt>
                <c:pt idx="55">
                  <c:v>-30.186917696247288</c:v>
                </c:pt>
                <c:pt idx="56">
                  <c:v>-29.516097302997355</c:v>
                </c:pt>
                <c:pt idx="57">
                  <c:v>-28.845276909747419</c:v>
                </c:pt>
                <c:pt idx="58">
                  <c:v>-28.174456516497486</c:v>
                </c:pt>
                <c:pt idx="59">
                  <c:v>-27.503636123247553</c:v>
                </c:pt>
                <c:pt idx="60">
                  <c:v>-26.832815729997616</c:v>
                </c:pt>
                <c:pt idx="61">
                  <c:v>-26.16199533674768</c:v>
                </c:pt>
                <c:pt idx="62">
                  <c:v>-25.491174943497743</c:v>
                </c:pt>
                <c:pt idx="63">
                  <c:v>-24.820354550247806</c:v>
                </c:pt>
                <c:pt idx="64">
                  <c:v>-24.149534156997866</c:v>
                </c:pt>
                <c:pt idx="65">
                  <c:v>-23.47871376374793</c:v>
                </c:pt>
                <c:pt idx="66">
                  <c:v>-22.807893370497993</c:v>
                </c:pt>
                <c:pt idx="67">
                  <c:v>-22.137072977248057</c:v>
                </c:pt>
                <c:pt idx="68">
                  <c:v>-21.466252583998116</c:v>
                </c:pt>
                <c:pt idx="69">
                  <c:v>-20.79543219074818</c:v>
                </c:pt>
                <c:pt idx="70">
                  <c:v>-20.124611797498243</c:v>
                </c:pt>
                <c:pt idx="71">
                  <c:v>-19.453791404248307</c:v>
                </c:pt>
                <c:pt idx="72">
                  <c:v>-18.782971010998367</c:v>
                </c:pt>
                <c:pt idx="73">
                  <c:v>-18.11215061774843</c:v>
                </c:pt>
                <c:pt idx="74">
                  <c:v>-17.441330224498493</c:v>
                </c:pt>
                <c:pt idx="75">
                  <c:v>-16.770509831248557</c:v>
                </c:pt>
                <c:pt idx="76">
                  <c:v>-16.099689437998617</c:v>
                </c:pt>
                <c:pt idx="77">
                  <c:v>-15.42886904474868</c:v>
                </c:pt>
                <c:pt idx="78">
                  <c:v>-14.758048651498743</c:v>
                </c:pt>
                <c:pt idx="79">
                  <c:v>-14.087228258248805</c:v>
                </c:pt>
                <c:pt idx="80">
                  <c:v>-13.416407864998869</c:v>
                </c:pt>
                <c:pt idx="81">
                  <c:v>-12.74558747174893</c:v>
                </c:pt>
                <c:pt idx="82">
                  <c:v>-12.074767078498994</c:v>
                </c:pt>
                <c:pt idx="83">
                  <c:v>-11.403946685249055</c:v>
                </c:pt>
                <c:pt idx="84">
                  <c:v>-10.733126291999119</c:v>
                </c:pt>
                <c:pt idx="85">
                  <c:v>-10.06230589874918</c:v>
                </c:pt>
                <c:pt idx="86">
                  <c:v>-9.3914855054992437</c:v>
                </c:pt>
                <c:pt idx="87">
                  <c:v>-8.7206651122493053</c:v>
                </c:pt>
                <c:pt idx="88">
                  <c:v>-8.0498447189993687</c:v>
                </c:pt>
                <c:pt idx="89">
                  <c:v>-7.3790243257494312</c:v>
                </c:pt>
                <c:pt idx="90">
                  <c:v>-6.7082039324994938</c:v>
                </c:pt>
                <c:pt idx="91">
                  <c:v>-6.0373835392495572</c:v>
                </c:pt>
                <c:pt idx="92">
                  <c:v>-5.3665631459996206</c:v>
                </c:pt>
                <c:pt idx="93">
                  <c:v>-4.6957427527496831</c:v>
                </c:pt>
                <c:pt idx="94">
                  <c:v>-4.0249223594997465</c:v>
                </c:pt>
                <c:pt idx="95">
                  <c:v>-3.3541019662498099</c:v>
                </c:pt>
                <c:pt idx="96">
                  <c:v>-2.6832815729998734</c:v>
                </c:pt>
                <c:pt idx="97">
                  <c:v>-2.0124611797499368</c:v>
                </c:pt>
                <c:pt idx="98">
                  <c:v>-1.3416407864999997</c:v>
                </c:pt>
                <c:pt idx="99">
                  <c:v>-0.67082039325006293</c:v>
                </c:pt>
                <c:pt idx="100">
                  <c:v>-1.2605067163113026E-13</c:v>
                </c:pt>
                <c:pt idx="101">
                  <c:v>0.6708203932498108</c:v>
                </c:pt>
                <c:pt idx="102">
                  <c:v>1.3416407864997477</c:v>
                </c:pt>
                <c:pt idx="103">
                  <c:v>2.0124611797496845</c:v>
                </c:pt>
                <c:pt idx="104">
                  <c:v>2.6832815729996216</c:v>
                </c:pt>
                <c:pt idx="105">
                  <c:v>3.3541019662495586</c:v>
                </c:pt>
                <c:pt idx="106">
                  <c:v>4.0249223594994952</c:v>
                </c:pt>
                <c:pt idx="107">
                  <c:v>4.6957427527494318</c:v>
                </c:pt>
                <c:pt idx="108">
                  <c:v>5.3665631459993683</c:v>
                </c:pt>
                <c:pt idx="109">
                  <c:v>6.0373835392493049</c:v>
                </c:pt>
                <c:pt idx="110">
                  <c:v>6.7082039324992415</c:v>
                </c:pt>
                <c:pt idx="111">
                  <c:v>7.379024325749179</c:v>
                </c:pt>
                <c:pt idx="112">
                  <c:v>8.0498447189991165</c:v>
                </c:pt>
                <c:pt idx="113">
                  <c:v>8.7206651122490548</c:v>
                </c:pt>
                <c:pt idx="114">
                  <c:v>9.3914855054989914</c:v>
                </c:pt>
                <c:pt idx="115">
                  <c:v>10.06230589874893</c:v>
                </c:pt>
                <c:pt idx="116">
                  <c:v>10.733126291998866</c:v>
                </c:pt>
                <c:pt idx="117">
                  <c:v>11.403946685248805</c:v>
                </c:pt>
                <c:pt idx="118">
                  <c:v>12.074767078498741</c:v>
                </c:pt>
                <c:pt idx="119">
                  <c:v>12.74558747174868</c:v>
                </c:pt>
                <c:pt idx="120">
                  <c:v>13.416407864998616</c:v>
                </c:pt>
                <c:pt idx="121">
                  <c:v>14.087228258248553</c:v>
                </c:pt>
                <c:pt idx="122">
                  <c:v>14.758048651498489</c:v>
                </c:pt>
                <c:pt idx="123">
                  <c:v>15.428869044748428</c:v>
                </c:pt>
                <c:pt idx="124">
                  <c:v>16.099689437998364</c:v>
                </c:pt>
                <c:pt idx="125">
                  <c:v>16.770509831248301</c:v>
                </c:pt>
                <c:pt idx="126">
                  <c:v>17.441330224498241</c:v>
                </c:pt>
                <c:pt idx="127">
                  <c:v>18.112150617748178</c:v>
                </c:pt>
                <c:pt idx="128">
                  <c:v>18.782971010998114</c:v>
                </c:pt>
                <c:pt idx="129">
                  <c:v>19.453791404248051</c:v>
                </c:pt>
                <c:pt idx="130">
                  <c:v>20.124611797497991</c:v>
                </c:pt>
                <c:pt idx="131">
                  <c:v>20.795432190747928</c:v>
                </c:pt>
                <c:pt idx="132">
                  <c:v>21.466252583997864</c:v>
                </c:pt>
                <c:pt idx="133">
                  <c:v>22.137072977247801</c:v>
                </c:pt>
                <c:pt idx="134">
                  <c:v>22.807893370497741</c:v>
                </c:pt>
                <c:pt idx="135">
                  <c:v>23.478713763747677</c:v>
                </c:pt>
                <c:pt idx="136">
                  <c:v>24.149534156997614</c:v>
                </c:pt>
                <c:pt idx="137">
                  <c:v>24.820354550247551</c:v>
                </c:pt>
                <c:pt idx="138">
                  <c:v>25.491174943497487</c:v>
                </c:pt>
                <c:pt idx="139">
                  <c:v>26.161995336747427</c:v>
                </c:pt>
                <c:pt idx="140">
                  <c:v>26.832815729997364</c:v>
                </c:pt>
                <c:pt idx="141">
                  <c:v>27.503636123247301</c:v>
                </c:pt>
                <c:pt idx="142">
                  <c:v>28.174456516497237</c:v>
                </c:pt>
                <c:pt idx="143">
                  <c:v>28.84527690974717</c:v>
                </c:pt>
                <c:pt idx="144">
                  <c:v>29.516097302997103</c:v>
                </c:pt>
                <c:pt idx="145">
                  <c:v>30.18691769624704</c:v>
                </c:pt>
                <c:pt idx="146">
                  <c:v>30.857738089496973</c:v>
                </c:pt>
                <c:pt idx="147">
                  <c:v>31.528558482746909</c:v>
                </c:pt>
                <c:pt idx="148">
                  <c:v>32.199378875996842</c:v>
                </c:pt>
                <c:pt idx="149">
                  <c:v>32.870199269246775</c:v>
                </c:pt>
                <c:pt idx="150">
                  <c:v>33.541019662496709</c:v>
                </c:pt>
                <c:pt idx="151">
                  <c:v>34.211840055746649</c:v>
                </c:pt>
                <c:pt idx="152">
                  <c:v>34.882660448996582</c:v>
                </c:pt>
                <c:pt idx="153">
                  <c:v>35.553480842246515</c:v>
                </c:pt>
                <c:pt idx="154">
                  <c:v>36.224301235496448</c:v>
                </c:pt>
                <c:pt idx="155">
                  <c:v>36.895121628746381</c:v>
                </c:pt>
                <c:pt idx="156">
                  <c:v>37.565942021996321</c:v>
                </c:pt>
                <c:pt idx="157">
                  <c:v>38.236762415246254</c:v>
                </c:pt>
                <c:pt idx="158">
                  <c:v>38.907582808496187</c:v>
                </c:pt>
                <c:pt idx="159">
                  <c:v>39.57840320174612</c:v>
                </c:pt>
                <c:pt idx="160">
                  <c:v>40.249223594996053</c:v>
                </c:pt>
                <c:pt idx="161">
                  <c:v>40.920043988245993</c:v>
                </c:pt>
                <c:pt idx="162">
                  <c:v>41.590864381495926</c:v>
                </c:pt>
                <c:pt idx="163">
                  <c:v>42.261684774745859</c:v>
                </c:pt>
                <c:pt idx="164">
                  <c:v>42.932505167995792</c:v>
                </c:pt>
                <c:pt idx="165">
                  <c:v>43.603325561245725</c:v>
                </c:pt>
                <c:pt idx="166">
                  <c:v>44.274145954495665</c:v>
                </c:pt>
                <c:pt idx="167">
                  <c:v>44.944966347745599</c:v>
                </c:pt>
                <c:pt idx="168">
                  <c:v>45.615786740995532</c:v>
                </c:pt>
                <c:pt idx="169">
                  <c:v>46.286607134245465</c:v>
                </c:pt>
                <c:pt idx="170">
                  <c:v>46.957427527495398</c:v>
                </c:pt>
                <c:pt idx="171">
                  <c:v>47.628247920745338</c:v>
                </c:pt>
                <c:pt idx="172">
                  <c:v>48.299068313995271</c:v>
                </c:pt>
                <c:pt idx="173">
                  <c:v>48.969888707245204</c:v>
                </c:pt>
                <c:pt idx="174">
                  <c:v>49.640709100495137</c:v>
                </c:pt>
                <c:pt idx="175">
                  <c:v>50.31152949374507</c:v>
                </c:pt>
                <c:pt idx="176">
                  <c:v>50.98234988699501</c:v>
                </c:pt>
                <c:pt idx="177">
                  <c:v>51.653170280244943</c:v>
                </c:pt>
                <c:pt idx="178">
                  <c:v>52.323990673494876</c:v>
                </c:pt>
                <c:pt idx="179">
                  <c:v>52.994811066744809</c:v>
                </c:pt>
                <c:pt idx="180">
                  <c:v>53.665631459994742</c:v>
                </c:pt>
                <c:pt idx="181">
                  <c:v>54.336451853244682</c:v>
                </c:pt>
                <c:pt idx="182">
                  <c:v>55.007272246494615</c:v>
                </c:pt>
                <c:pt idx="183">
                  <c:v>55.678092639744548</c:v>
                </c:pt>
                <c:pt idx="184">
                  <c:v>56.348913032994481</c:v>
                </c:pt>
                <c:pt idx="185">
                  <c:v>57.019733426244422</c:v>
                </c:pt>
                <c:pt idx="186">
                  <c:v>57.690553819494355</c:v>
                </c:pt>
                <c:pt idx="187">
                  <c:v>58.361374212744288</c:v>
                </c:pt>
                <c:pt idx="188">
                  <c:v>59.032194605994221</c:v>
                </c:pt>
                <c:pt idx="189">
                  <c:v>59.703014999244154</c:v>
                </c:pt>
                <c:pt idx="190">
                  <c:v>60.373835392494094</c:v>
                </c:pt>
                <c:pt idx="191">
                  <c:v>61.044655785744027</c:v>
                </c:pt>
                <c:pt idx="192">
                  <c:v>61.71547617899396</c:v>
                </c:pt>
                <c:pt idx="193">
                  <c:v>62.386296572243893</c:v>
                </c:pt>
                <c:pt idx="194">
                  <c:v>63.057116965493826</c:v>
                </c:pt>
                <c:pt idx="195">
                  <c:v>63.727937358743766</c:v>
                </c:pt>
                <c:pt idx="196">
                  <c:v>64.398757751993699</c:v>
                </c:pt>
                <c:pt idx="197">
                  <c:v>65.069578145243625</c:v>
                </c:pt>
                <c:pt idx="198">
                  <c:v>65.740398538493565</c:v>
                </c:pt>
                <c:pt idx="199">
                  <c:v>66.411218931743505</c:v>
                </c:pt>
                <c:pt idx="200">
                  <c:v>67.082039324993431</c:v>
                </c:pt>
                <c:pt idx="201">
                  <c:v>-28.062430400804562</c:v>
                </c:pt>
                <c:pt idx="202">
                  <c:v>-27.781806096796515</c:v>
                </c:pt>
                <c:pt idx="203">
                  <c:v>-27.501181792788472</c:v>
                </c:pt>
                <c:pt idx="204">
                  <c:v>-27.220557488780429</c:v>
                </c:pt>
                <c:pt idx="205">
                  <c:v>-26.939933184772382</c:v>
                </c:pt>
                <c:pt idx="206">
                  <c:v>-26.659308880764339</c:v>
                </c:pt>
                <c:pt idx="207">
                  <c:v>-26.378684576756292</c:v>
                </c:pt>
                <c:pt idx="208">
                  <c:v>-26.098060272748249</c:v>
                </c:pt>
                <c:pt idx="209">
                  <c:v>-25.817435968740202</c:v>
                </c:pt>
                <c:pt idx="210">
                  <c:v>-25.536811664732159</c:v>
                </c:pt>
                <c:pt idx="211">
                  <c:v>-25.256187360724116</c:v>
                </c:pt>
                <c:pt idx="212">
                  <c:v>-24.975563056716069</c:v>
                </c:pt>
                <c:pt idx="213">
                  <c:v>-24.694938752708026</c:v>
                </c:pt>
                <c:pt idx="214">
                  <c:v>-24.414314448699979</c:v>
                </c:pt>
                <c:pt idx="215">
                  <c:v>-24.133690144691936</c:v>
                </c:pt>
                <c:pt idx="216">
                  <c:v>-23.853065840683893</c:v>
                </c:pt>
                <c:pt idx="217">
                  <c:v>-23.572441536675846</c:v>
                </c:pt>
                <c:pt idx="218">
                  <c:v>-23.291817232667803</c:v>
                </c:pt>
                <c:pt idx="219">
                  <c:v>-23.011192928659757</c:v>
                </c:pt>
                <c:pt idx="220">
                  <c:v>-22.730568624651713</c:v>
                </c:pt>
                <c:pt idx="221">
                  <c:v>-22.44994432064367</c:v>
                </c:pt>
                <c:pt idx="222">
                  <c:v>-22.169320016635623</c:v>
                </c:pt>
                <c:pt idx="223">
                  <c:v>-21.88869571262758</c:v>
                </c:pt>
                <c:pt idx="224">
                  <c:v>-21.608071408619534</c:v>
                </c:pt>
                <c:pt idx="225">
                  <c:v>-21.32744710461149</c:v>
                </c:pt>
                <c:pt idx="226">
                  <c:v>-21.046822800603447</c:v>
                </c:pt>
                <c:pt idx="227">
                  <c:v>-20.766198496595401</c:v>
                </c:pt>
                <c:pt idx="228">
                  <c:v>-20.485574192587357</c:v>
                </c:pt>
                <c:pt idx="229">
                  <c:v>-20.204949888579311</c:v>
                </c:pt>
                <c:pt idx="230">
                  <c:v>-19.924325584571267</c:v>
                </c:pt>
                <c:pt idx="231">
                  <c:v>-19.643701280563224</c:v>
                </c:pt>
                <c:pt idx="232">
                  <c:v>-19.363076976555178</c:v>
                </c:pt>
                <c:pt idx="233">
                  <c:v>-19.082452672547134</c:v>
                </c:pt>
                <c:pt idx="234">
                  <c:v>-18.801828368539088</c:v>
                </c:pt>
                <c:pt idx="235">
                  <c:v>-18.521204064531045</c:v>
                </c:pt>
                <c:pt idx="236">
                  <c:v>-18.240579760523001</c:v>
                </c:pt>
                <c:pt idx="237">
                  <c:v>-17.959955456514955</c:v>
                </c:pt>
                <c:pt idx="238">
                  <c:v>-17.679331152506911</c:v>
                </c:pt>
                <c:pt idx="239">
                  <c:v>-17.398706848498865</c:v>
                </c:pt>
                <c:pt idx="240">
                  <c:v>-17.118082544490822</c:v>
                </c:pt>
                <c:pt idx="241">
                  <c:v>-16.837458240482775</c:v>
                </c:pt>
                <c:pt idx="242">
                  <c:v>-16.556833936474732</c:v>
                </c:pt>
                <c:pt idx="243">
                  <c:v>-16.276209632466689</c:v>
                </c:pt>
                <c:pt idx="244">
                  <c:v>-15.995585328458644</c:v>
                </c:pt>
                <c:pt idx="245">
                  <c:v>-15.714961024450599</c:v>
                </c:pt>
                <c:pt idx="246">
                  <c:v>-15.434336720442554</c:v>
                </c:pt>
                <c:pt idx="247">
                  <c:v>-15.153712416434509</c:v>
                </c:pt>
                <c:pt idx="248">
                  <c:v>-14.873088112426464</c:v>
                </c:pt>
                <c:pt idx="249">
                  <c:v>-14.592463808418419</c:v>
                </c:pt>
                <c:pt idx="250">
                  <c:v>-14.311839504410376</c:v>
                </c:pt>
                <c:pt idx="251">
                  <c:v>-14.031215200402331</c:v>
                </c:pt>
                <c:pt idx="252">
                  <c:v>-13.750590896394286</c:v>
                </c:pt>
                <c:pt idx="253">
                  <c:v>-13.469966592386241</c:v>
                </c:pt>
                <c:pt idx="254">
                  <c:v>-13.189342288378196</c:v>
                </c:pt>
                <c:pt idx="255">
                  <c:v>-12.908717984370153</c:v>
                </c:pt>
                <c:pt idx="256">
                  <c:v>-12.628093680362108</c:v>
                </c:pt>
                <c:pt idx="257">
                  <c:v>-12.347469376354063</c:v>
                </c:pt>
                <c:pt idx="258">
                  <c:v>-12.066845072346018</c:v>
                </c:pt>
                <c:pt idx="259">
                  <c:v>-11.786220768337973</c:v>
                </c:pt>
                <c:pt idx="260">
                  <c:v>-11.505596464329928</c:v>
                </c:pt>
                <c:pt idx="261">
                  <c:v>-11.224972160321885</c:v>
                </c:pt>
                <c:pt idx="262">
                  <c:v>-10.944347856313838</c:v>
                </c:pt>
                <c:pt idx="263">
                  <c:v>-10.663723552305793</c:v>
                </c:pt>
                <c:pt idx="264">
                  <c:v>-10.383099248297746</c:v>
                </c:pt>
                <c:pt idx="265">
                  <c:v>-10.102474944289701</c:v>
                </c:pt>
                <c:pt idx="266">
                  <c:v>-9.8218506402816548</c:v>
                </c:pt>
                <c:pt idx="267">
                  <c:v>-9.5412263362736098</c:v>
                </c:pt>
                <c:pt idx="268">
                  <c:v>-9.2606020322655631</c:v>
                </c:pt>
                <c:pt idx="269">
                  <c:v>-8.9799777282575182</c:v>
                </c:pt>
                <c:pt idx="270">
                  <c:v>-8.6993534242494714</c:v>
                </c:pt>
                <c:pt idx="271">
                  <c:v>-8.4187291202414265</c:v>
                </c:pt>
                <c:pt idx="272">
                  <c:v>-8.1381048162333798</c:v>
                </c:pt>
                <c:pt idx="273">
                  <c:v>-7.8574805122253339</c:v>
                </c:pt>
                <c:pt idx="274">
                  <c:v>-7.5768562082172881</c:v>
                </c:pt>
                <c:pt idx="275">
                  <c:v>-7.2962319042092423</c:v>
                </c:pt>
                <c:pt idx="276">
                  <c:v>-7.0156076002011964</c:v>
                </c:pt>
                <c:pt idx="277">
                  <c:v>-6.7349832961931506</c:v>
                </c:pt>
                <c:pt idx="278">
                  <c:v>-6.4543589921851048</c:v>
                </c:pt>
                <c:pt idx="279">
                  <c:v>-6.1737346881770589</c:v>
                </c:pt>
                <c:pt idx="280">
                  <c:v>-5.8931103841690131</c:v>
                </c:pt>
                <c:pt idx="281">
                  <c:v>-5.6124860801609673</c:v>
                </c:pt>
                <c:pt idx="282">
                  <c:v>-5.3318617761529215</c:v>
                </c:pt>
                <c:pt idx="283">
                  <c:v>-5.0512374721448756</c:v>
                </c:pt>
                <c:pt idx="284">
                  <c:v>-4.7706131681368298</c:v>
                </c:pt>
                <c:pt idx="285">
                  <c:v>-4.489988864128784</c:v>
                </c:pt>
                <c:pt idx="286">
                  <c:v>-4.2093645601207381</c:v>
                </c:pt>
                <c:pt idx="287">
                  <c:v>-3.9287402561126918</c:v>
                </c:pt>
                <c:pt idx="288">
                  <c:v>-3.648115952104646</c:v>
                </c:pt>
                <c:pt idx="289">
                  <c:v>-3.3674916480966002</c:v>
                </c:pt>
                <c:pt idx="290">
                  <c:v>-3.0868673440885543</c:v>
                </c:pt>
                <c:pt idx="291">
                  <c:v>-2.8062430400805085</c:v>
                </c:pt>
                <c:pt idx="292">
                  <c:v>-2.5256187360724631</c:v>
                </c:pt>
                <c:pt idx="293">
                  <c:v>-2.2449944320644173</c:v>
                </c:pt>
                <c:pt idx="294">
                  <c:v>-1.9643701280563719</c:v>
                </c:pt>
                <c:pt idx="295">
                  <c:v>-1.6837458240483263</c:v>
                </c:pt>
                <c:pt idx="296">
                  <c:v>-1.4031215200402807</c:v>
                </c:pt>
                <c:pt idx="297">
                  <c:v>-1.1224972160322351</c:v>
                </c:pt>
                <c:pt idx="298">
                  <c:v>-0.84187291202418957</c:v>
                </c:pt>
                <c:pt idx="299">
                  <c:v>-0.56124860801614396</c:v>
                </c:pt>
                <c:pt idx="300">
                  <c:v>-0.28062430400809835</c:v>
                </c:pt>
                <c:pt idx="301">
                  <c:v>-5.2730779135769757E-14</c:v>
                </c:pt>
                <c:pt idx="302">
                  <c:v>0.28062430400799288</c:v>
                </c:pt>
                <c:pt idx="303">
                  <c:v>0.56124860801603849</c:v>
                </c:pt>
                <c:pt idx="304">
                  <c:v>0.8418729120240841</c:v>
                </c:pt>
                <c:pt idx="305">
                  <c:v>1.1224972160321298</c:v>
                </c:pt>
                <c:pt idx="306">
                  <c:v>1.4031215200401754</c:v>
                </c:pt>
                <c:pt idx="307">
                  <c:v>1.683745824048221</c:v>
                </c:pt>
                <c:pt idx="308">
                  <c:v>1.9643701280562664</c:v>
                </c:pt>
                <c:pt idx="309">
                  <c:v>2.244994432064312</c:v>
                </c:pt>
                <c:pt idx="310">
                  <c:v>2.5256187360723574</c:v>
                </c:pt>
                <c:pt idx="311">
                  <c:v>2.8062430400804033</c:v>
                </c:pt>
                <c:pt idx="312">
                  <c:v>3.0868673440884491</c:v>
                </c:pt>
                <c:pt idx="313">
                  <c:v>3.3674916480964949</c:v>
                </c:pt>
                <c:pt idx="314">
                  <c:v>3.6481159521045408</c:v>
                </c:pt>
                <c:pt idx="315">
                  <c:v>3.9287402561125866</c:v>
                </c:pt>
                <c:pt idx="316">
                  <c:v>4.2093645601206324</c:v>
                </c:pt>
                <c:pt idx="317">
                  <c:v>4.4899888641286783</c:v>
                </c:pt>
                <c:pt idx="318">
                  <c:v>4.7706131681367241</c:v>
                </c:pt>
                <c:pt idx="319">
                  <c:v>5.0512374721447699</c:v>
                </c:pt>
                <c:pt idx="320">
                  <c:v>5.3318617761528158</c:v>
                </c:pt>
                <c:pt idx="321">
                  <c:v>5.6124860801608616</c:v>
                </c:pt>
                <c:pt idx="322">
                  <c:v>5.8931103841689074</c:v>
                </c:pt>
                <c:pt idx="323">
                  <c:v>6.1737346881769533</c:v>
                </c:pt>
                <c:pt idx="324">
                  <c:v>6.4543589921849991</c:v>
                </c:pt>
                <c:pt idx="325">
                  <c:v>6.7349832961930449</c:v>
                </c:pt>
                <c:pt idx="326">
                  <c:v>7.0156076002010908</c:v>
                </c:pt>
                <c:pt idx="327">
                  <c:v>7.2962319042091366</c:v>
                </c:pt>
                <c:pt idx="328">
                  <c:v>7.5768562082171824</c:v>
                </c:pt>
                <c:pt idx="329">
                  <c:v>7.8574805122252283</c:v>
                </c:pt>
                <c:pt idx="330">
                  <c:v>8.1381048162332732</c:v>
                </c:pt>
                <c:pt idx="331">
                  <c:v>8.4187291202413199</c:v>
                </c:pt>
                <c:pt idx="332">
                  <c:v>8.6993534242493649</c:v>
                </c:pt>
                <c:pt idx="333">
                  <c:v>8.9799777282574116</c:v>
                </c:pt>
                <c:pt idx="334">
                  <c:v>9.2606020322654565</c:v>
                </c:pt>
                <c:pt idx="335">
                  <c:v>9.5412263362735033</c:v>
                </c:pt>
                <c:pt idx="336">
                  <c:v>9.8218506402815482</c:v>
                </c:pt>
                <c:pt idx="337">
                  <c:v>10.102474944289595</c:v>
                </c:pt>
                <c:pt idx="338">
                  <c:v>10.38309924829764</c:v>
                </c:pt>
                <c:pt idx="339">
                  <c:v>10.663723552305687</c:v>
                </c:pt>
                <c:pt idx="340">
                  <c:v>10.944347856313733</c:v>
                </c:pt>
                <c:pt idx="341">
                  <c:v>11.224972160321778</c:v>
                </c:pt>
                <c:pt idx="342">
                  <c:v>11.505596464329825</c:v>
                </c:pt>
                <c:pt idx="343">
                  <c:v>11.786220768337868</c:v>
                </c:pt>
                <c:pt idx="344">
                  <c:v>12.066845072345913</c:v>
                </c:pt>
                <c:pt idx="345">
                  <c:v>12.347469376353958</c:v>
                </c:pt>
                <c:pt idx="346">
                  <c:v>12.628093680362003</c:v>
                </c:pt>
                <c:pt idx="347">
                  <c:v>12.908717984370048</c:v>
                </c:pt>
                <c:pt idx="348">
                  <c:v>13.189342288378091</c:v>
                </c:pt>
                <c:pt idx="349">
                  <c:v>13.469966592386136</c:v>
                </c:pt>
                <c:pt idx="350">
                  <c:v>13.750590896394181</c:v>
                </c:pt>
                <c:pt idx="351">
                  <c:v>14.031215200402226</c:v>
                </c:pt>
                <c:pt idx="352">
                  <c:v>14.311839504410271</c:v>
                </c:pt>
                <c:pt idx="353">
                  <c:v>14.592463808418316</c:v>
                </c:pt>
                <c:pt idx="354">
                  <c:v>14.873088112426359</c:v>
                </c:pt>
                <c:pt idx="355">
                  <c:v>15.153712416434404</c:v>
                </c:pt>
                <c:pt idx="356">
                  <c:v>15.434336720442449</c:v>
                </c:pt>
                <c:pt idx="357">
                  <c:v>15.714961024450494</c:v>
                </c:pt>
                <c:pt idx="358">
                  <c:v>15.995585328458539</c:v>
                </c:pt>
                <c:pt idx="359">
                  <c:v>16.276209632466582</c:v>
                </c:pt>
                <c:pt idx="360">
                  <c:v>16.556833936474629</c:v>
                </c:pt>
                <c:pt idx="361">
                  <c:v>16.837458240482672</c:v>
                </c:pt>
                <c:pt idx="362">
                  <c:v>17.118082544490715</c:v>
                </c:pt>
                <c:pt idx="363">
                  <c:v>17.398706848498762</c:v>
                </c:pt>
                <c:pt idx="364">
                  <c:v>17.679331152506805</c:v>
                </c:pt>
                <c:pt idx="365">
                  <c:v>17.959955456514852</c:v>
                </c:pt>
                <c:pt idx="366">
                  <c:v>18.240579760522895</c:v>
                </c:pt>
                <c:pt idx="367">
                  <c:v>18.521204064530938</c:v>
                </c:pt>
                <c:pt idx="368">
                  <c:v>18.801828368538985</c:v>
                </c:pt>
                <c:pt idx="369">
                  <c:v>19.082452672547028</c:v>
                </c:pt>
                <c:pt idx="370">
                  <c:v>19.363076976555075</c:v>
                </c:pt>
                <c:pt idx="371">
                  <c:v>19.643701280563118</c:v>
                </c:pt>
                <c:pt idx="372">
                  <c:v>19.924325584571161</c:v>
                </c:pt>
                <c:pt idx="373">
                  <c:v>20.204949888579208</c:v>
                </c:pt>
                <c:pt idx="374">
                  <c:v>20.485574192587251</c:v>
                </c:pt>
                <c:pt idx="375">
                  <c:v>20.766198496595297</c:v>
                </c:pt>
                <c:pt idx="376">
                  <c:v>21.046822800603341</c:v>
                </c:pt>
                <c:pt idx="377">
                  <c:v>21.327447104611387</c:v>
                </c:pt>
                <c:pt idx="378">
                  <c:v>21.608071408619431</c:v>
                </c:pt>
                <c:pt idx="379">
                  <c:v>21.888695712627474</c:v>
                </c:pt>
                <c:pt idx="380">
                  <c:v>22.16932001663552</c:v>
                </c:pt>
                <c:pt idx="381">
                  <c:v>22.449944320643564</c:v>
                </c:pt>
                <c:pt idx="382">
                  <c:v>22.73056862465161</c:v>
                </c:pt>
                <c:pt idx="383">
                  <c:v>23.011192928659653</c:v>
                </c:pt>
                <c:pt idx="384">
                  <c:v>23.291817232667697</c:v>
                </c:pt>
                <c:pt idx="385">
                  <c:v>23.572441536675743</c:v>
                </c:pt>
                <c:pt idx="386">
                  <c:v>23.853065840683787</c:v>
                </c:pt>
                <c:pt idx="387">
                  <c:v>24.133690144691833</c:v>
                </c:pt>
                <c:pt idx="388">
                  <c:v>24.414314448699876</c:v>
                </c:pt>
                <c:pt idx="389">
                  <c:v>24.69493875270792</c:v>
                </c:pt>
                <c:pt idx="390">
                  <c:v>24.975563056715966</c:v>
                </c:pt>
                <c:pt idx="391">
                  <c:v>25.256187360724009</c:v>
                </c:pt>
                <c:pt idx="392">
                  <c:v>25.536811664732056</c:v>
                </c:pt>
                <c:pt idx="393">
                  <c:v>25.817435968740099</c:v>
                </c:pt>
                <c:pt idx="394">
                  <c:v>26.098060272748143</c:v>
                </c:pt>
                <c:pt idx="395">
                  <c:v>26.378684576756189</c:v>
                </c:pt>
                <c:pt idx="396">
                  <c:v>26.659308880764232</c:v>
                </c:pt>
                <c:pt idx="397">
                  <c:v>26.939933184772279</c:v>
                </c:pt>
                <c:pt idx="398">
                  <c:v>27.220557488780322</c:v>
                </c:pt>
                <c:pt idx="399">
                  <c:v>27.501181792788365</c:v>
                </c:pt>
                <c:pt idx="400">
                  <c:v>27.781806096796412</c:v>
                </c:pt>
                <c:pt idx="401">
                  <c:v>28.062430400804455</c:v>
                </c:pt>
                <c:pt idx="402">
                  <c:v>0</c:v>
                </c:pt>
                <c:pt idx="403" formatCode="0">
                  <c:v>-23</c:v>
                </c:pt>
              </c:numCache>
            </c:numRef>
          </c:xVal>
          <c:yVal>
            <c:numRef>
              <c:f>Sheet3!$D$2:$D$405</c:f>
              <c:numCache>
                <c:formatCode>General</c:formatCode>
                <c:ptCount val="404"/>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7.4335975736714884E-7</c:v>
                </c:pt>
                <c:pt idx="202">
                  <c:v>9.5330045156140538E-7</c:v>
                </c:pt>
                <c:pt idx="203">
                  <c:v>1.2194803729466761E-6</c:v>
                </c:pt>
                <c:pt idx="204">
                  <c:v>1.5560877895744669E-6</c:v>
                </c:pt>
                <c:pt idx="205">
                  <c:v>1.9806495455160305E-6</c:v>
                </c:pt>
                <c:pt idx="206">
                  <c:v>2.5147536442962142E-6</c:v>
                </c:pt>
                <c:pt idx="207">
                  <c:v>3.1849125894335339E-6</c:v>
                </c:pt>
                <c:pt idx="208">
                  <c:v>4.0235912282461256E-6</c:v>
                </c:pt>
                <c:pt idx="209">
                  <c:v>5.0704260327433351E-6</c:v>
                </c:pt>
                <c:pt idx="210">
                  <c:v>6.373666190916676E-6</c:v>
                </c:pt>
                <c:pt idx="211">
                  <c:v>7.9918705534526814E-6</c:v>
                </c:pt>
                <c:pt idx="212">
                  <c:v>9.9958983534613244E-6</c:v>
                </c:pt>
                <c:pt idx="213">
                  <c:v>1.2471235645026678E-5</c:v>
                </c:pt>
                <c:pt idx="214">
                  <c:v>1.552070352892494E-5</c:v>
                </c:pt>
                <c:pt idx="215">
                  <c:v>1.9267598371043358E-5</c:v>
                </c:pt>
                <c:pt idx="216">
                  <c:v>2.3859318270602218E-5</c:v>
                </c:pt>
                <c:pt idx="217">
                  <c:v>2.9471533878269558E-5</c:v>
                </c:pt>
                <c:pt idx="218">
                  <c:v>3.6312965151125782E-5</c:v>
                </c:pt>
                <c:pt idx="219">
                  <c:v>4.4630828588565827E-5</c:v>
                </c:pt>
                <c:pt idx="220">
                  <c:v>5.4717021719899498E-5</c:v>
                </c:pt>
                <c:pt idx="221">
                  <c:v>6.6915112882441735E-5</c:v>
                </c:pt>
                <c:pt idx="222">
                  <c:v>8.1628204383119842E-5</c:v>
                </c:pt>
                <c:pt idx="223">
                  <c:v>9.9327735696384773E-5</c:v>
                </c:pt>
                <c:pt idx="224">
                  <c:v>1.205632901129948E-4</c:v>
                </c:pt>
                <c:pt idx="225">
                  <c:v>1.4597346289572767E-4</c:v>
                </c:pt>
                <c:pt idx="226">
                  <c:v>1.7629784118371972E-4</c:v>
                </c:pt>
                <c:pt idx="227">
                  <c:v>2.1239013527537214E-4</c:v>
                </c:pt>
                <c:pt idx="228">
                  <c:v>2.5523248717208825E-4</c:v>
                </c:pt>
                <c:pt idx="229">
                  <c:v>3.0595096505688053E-4</c:v>
                </c:pt>
                <c:pt idx="230">
                  <c:v>3.6583223141514862E-4</c:v>
                </c:pt>
                <c:pt idx="231">
                  <c:v>4.3634134752287195E-4</c:v>
                </c:pt>
                <c:pt idx="232">
                  <c:v>5.1914064783069595E-4</c:v>
                </c:pt>
                <c:pt idx="233">
                  <c:v>6.1610958423649793E-4</c:v>
                </c:pt>
                <c:pt idx="234">
                  <c:v>7.2936540233335863E-4</c:v>
                </c:pt>
                <c:pt idx="235">
                  <c:v>8.6128446952682305E-4</c:v>
                </c:pt>
                <c:pt idx="236">
                  <c:v>1.0145240286498632E-3</c:v>
                </c:pt>
                <c:pt idx="237">
                  <c:v>1.1920441007323968E-3</c:v>
                </c:pt>
                <c:pt idx="238">
                  <c:v>1.3971292074396937E-3</c:v>
                </c:pt>
                <c:pt idx="239">
                  <c:v>1.6334095280999259E-3</c:v>
                </c:pt>
                <c:pt idx="240">
                  <c:v>1.9048810491108629E-3</c:v>
                </c:pt>
                <c:pt idx="241">
                  <c:v>2.2159242059689565E-3</c:v>
                </c:pt>
                <c:pt idx="242">
                  <c:v>2.5713204615269145E-3</c:v>
                </c:pt>
                <c:pt idx="243">
                  <c:v>2.9762662098878636E-3</c:v>
                </c:pt>
                <c:pt idx="244">
                  <c:v>3.4363833453069119E-3</c:v>
                </c:pt>
                <c:pt idx="245">
                  <c:v>3.9577257914898958E-3</c:v>
                </c:pt>
                <c:pt idx="246">
                  <c:v>4.5467812507954258E-3</c:v>
                </c:pt>
                <c:pt idx="247">
                  <c:v>5.2104674072111822E-3</c:v>
                </c:pt>
                <c:pt idx="248">
                  <c:v>5.9561218038024569E-3</c:v>
                </c:pt>
                <c:pt idx="249">
                  <c:v>6.791484616842659E-3</c:v>
                </c:pt>
                <c:pt idx="250">
                  <c:v>7.7246735671974128E-3</c:v>
                </c:pt>
                <c:pt idx="251">
                  <c:v>8.7641502467840741E-3</c:v>
                </c:pt>
                <c:pt idx="252">
                  <c:v>9.9186771958974396E-3</c:v>
                </c:pt>
                <c:pt idx="253">
                  <c:v>1.1197265147421202E-2</c:v>
                </c:pt>
                <c:pt idx="254">
                  <c:v>1.2609109957596917E-2</c:v>
                </c:pt>
                <c:pt idx="255">
                  <c:v>1.4163518870800272E-2</c:v>
                </c:pt>
                <c:pt idx="256">
                  <c:v>1.5869825917833355E-2</c:v>
                </c:pt>
                <c:pt idx="257">
                  <c:v>1.7737296423115334E-2</c:v>
                </c:pt>
                <c:pt idx="258">
                  <c:v>1.977502079468468E-2</c:v>
                </c:pt>
                <c:pt idx="259">
                  <c:v>2.1991797990213117E-2</c:v>
                </c:pt>
                <c:pt idx="260">
                  <c:v>2.4396009289590851E-2</c:v>
                </c:pt>
                <c:pt idx="261">
                  <c:v>2.6995483256593455E-2</c:v>
                </c:pt>
                <c:pt idx="262">
                  <c:v>2.9797353034407417E-2</c:v>
                </c:pt>
                <c:pt idx="263">
                  <c:v>3.2807907387337638E-2</c:v>
                </c:pt>
                <c:pt idx="264">
                  <c:v>3.6032437168108299E-2</c:v>
                </c:pt>
                <c:pt idx="265">
                  <c:v>3.9475079150446339E-2</c:v>
                </c:pt>
                <c:pt idx="266">
                  <c:v>4.3138659413254975E-2</c:v>
                </c:pt>
                <c:pt idx="267">
                  <c:v>4.7024538688442641E-2</c:v>
                </c:pt>
                <c:pt idx="268">
                  <c:v>5.1132462281988131E-2</c:v>
                </c:pt>
                <c:pt idx="269">
                  <c:v>5.5460417339726863E-2</c:v>
                </c:pt>
                <c:pt idx="270">
                  <c:v>6.0004500348491849E-2</c:v>
                </c:pt>
                <c:pt idx="271">
                  <c:v>6.4758797832944873E-2</c:v>
                </c:pt>
                <c:pt idx="272">
                  <c:v>6.9715283222679114E-2</c:v>
                </c:pt>
                <c:pt idx="273">
                  <c:v>7.486373281787137E-2</c:v>
                </c:pt>
                <c:pt idx="274">
                  <c:v>8.0191663670958702E-2</c:v>
                </c:pt>
                <c:pt idx="275">
                  <c:v>8.5684296023902567E-2</c:v>
                </c:pt>
                <c:pt idx="276">
                  <c:v>9.1324542694509819E-2</c:v>
                </c:pt>
                <c:pt idx="277">
                  <c:v>9.7093027491605324E-2</c:v>
                </c:pt>
                <c:pt idx="278">
                  <c:v>0.1029681343599862</c:v>
                </c:pt>
                <c:pt idx="279">
                  <c:v>0.1089260885162741</c:v>
                </c:pt>
                <c:pt idx="280">
                  <c:v>0.11494107034211533</c:v>
                </c:pt>
                <c:pt idx="281">
                  <c:v>0.1209853622595705</c:v>
                </c:pt>
                <c:pt idx="282">
                  <c:v>0.12702952823459332</c:v>
                </c:pt>
                <c:pt idx="283">
                  <c:v>0.13304262494937627</c:v>
                </c:pt>
                <c:pt idx="284">
                  <c:v>0.1389924430654971</c:v>
                </c:pt>
                <c:pt idx="285">
                  <c:v>0.14484577638074028</c:v>
                </c:pt>
                <c:pt idx="286">
                  <c:v>0.15056871607740113</c:v>
                </c:pt>
                <c:pt idx="287">
                  <c:v>0.15612696668337958</c:v>
                </c:pt>
                <c:pt idx="288">
                  <c:v>0.16148617983395616</c:v>
                </c:pt>
                <c:pt idx="289">
                  <c:v>0.16661230144589889</c:v>
                </c:pt>
                <c:pt idx="290">
                  <c:v>0.17147192750969109</c:v>
                </c:pt>
                <c:pt idx="291">
                  <c:v>0.17603266338214893</c:v>
                </c:pt>
                <c:pt idx="292">
                  <c:v>0.18026348123082322</c:v>
                </c:pt>
                <c:pt idx="293">
                  <c:v>0.18413507015166097</c:v>
                </c:pt>
                <c:pt idx="294">
                  <c:v>0.18762017345846835</c:v>
                </c:pt>
                <c:pt idx="295">
                  <c:v>0.19069390773026151</c:v>
                </c:pt>
                <c:pt idx="296">
                  <c:v>0.19333405840142415</c:v>
                </c:pt>
                <c:pt idx="297">
                  <c:v>0.19552134698772758</c:v>
                </c:pt>
                <c:pt idx="298">
                  <c:v>0.19723966545394417</c:v>
                </c:pt>
                <c:pt idx="299">
                  <c:v>0.19847627373850571</c:v>
                </c:pt>
                <c:pt idx="300">
                  <c:v>0.19922195704738191</c:v>
                </c:pt>
                <c:pt idx="301">
                  <c:v>0.19947114020071635</c:v>
                </c:pt>
                <c:pt idx="302">
                  <c:v>0.1992219570473821</c:v>
                </c:pt>
                <c:pt idx="303">
                  <c:v>0.19847627373850607</c:v>
                </c:pt>
                <c:pt idx="304">
                  <c:v>0.19723966545394472</c:v>
                </c:pt>
                <c:pt idx="305">
                  <c:v>0.19552134698772833</c:v>
                </c:pt>
                <c:pt idx="306">
                  <c:v>0.19333405840142506</c:v>
                </c:pt>
                <c:pt idx="307">
                  <c:v>0.1906939077302626</c:v>
                </c:pt>
                <c:pt idx="308">
                  <c:v>0.18762017345846957</c:v>
                </c:pt>
                <c:pt idx="309">
                  <c:v>0.18413507015166236</c:v>
                </c:pt>
                <c:pt idx="310">
                  <c:v>0.18026348123082475</c:v>
                </c:pt>
                <c:pt idx="311">
                  <c:v>0.17603266338215057</c:v>
                </c:pt>
                <c:pt idx="312">
                  <c:v>0.17147192750969284</c:v>
                </c:pt>
                <c:pt idx="313">
                  <c:v>0.16661230144590075</c:v>
                </c:pt>
                <c:pt idx="314">
                  <c:v>0.16148617983395813</c:v>
                </c:pt>
                <c:pt idx="315">
                  <c:v>0.15612696668338166</c:v>
                </c:pt>
                <c:pt idx="316">
                  <c:v>0.15056871607740324</c:v>
                </c:pt>
                <c:pt idx="317">
                  <c:v>0.14484577638074245</c:v>
                </c:pt>
                <c:pt idx="318">
                  <c:v>0.13899244306549929</c:v>
                </c:pt>
                <c:pt idx="319">
                  <c:v>0.13304262494937849</c:v>
                </c:pt>
                <c:pt idx="320">
                  <c:v>0.1270295282345956</c:v>
                </c:pt>
                <c:pt idx="321">
                  <c:v>0.12098536225957277</c:v>
                </c:pt>
                <c:pt idx="322">
                  <c:v>0.1149410703421176</c:v>
                </c:pt>
                <c:pt idx="323">
                  <c:v>0.10892608851627636</c:v>
                </c:pt>
                <c:pt idx="324">
                  <c:v>0.10296813435998843</c:v>
                </c:pt>
                <c:pt idx="325">
                  <c:v>9.7093027491607517E-2</c:v>
                </c:pt>
                <c:pt idx="326">
                  <c:v>9.132454269451197E-2</c:v>
                </c:pt>
                <c:pt idx="327">
                  <c:v>8.5684296023904663E-2</c:v>
                </c:pt>
                <c:pt idx="328">
                  <c:v>8.0191663670960742E-2</c:v>
                </c:pt>
                <c:pt idx="329">
                  <c:v>7.4863732817873341E-2</c:v>
                </c:pt>
                <c:pt idx="330">
                  <c:v>6.9715283222681015E-2</c:v>
                </c:pt>
                <c:pt idx="331">
                  <c:v>6.4758797832946705E-2</c:v>
                </c:pt>
                <c:pt idx="332">
                  <c:v>6.0004500348493611E-2</c:v>
                </c:pt>
                <c:pt idx="333">
                  <c:v>5.5460417339728549E-2</c:v>
                </c:pt>
                <c:pt idx="334">
                  <c:v>5.1132462281989727E-2</c:v>
                </c:pt>
                <c:pt idx="335">
                  <c:v>4.702453868844414E-2</c:v>
                </c:pt>
                <c:pt idx="336">
                  <c:v>4.313865941325639E-2</c:v>
                </c:pt>
                <c:pt idx="337">
                  <c:v>3.9475079150447678E-2</c:v>
                </c:pt>
                <c:pt idx="338">
                  <c:v>3.6032437168109555E-2</c:v>
                </c:pt>
                <c:pt idx="339">
                  <c:v>3.2807907387338818E-2</c:v>
                </c:pt>
                <c:pt idx="340">
                  <c:v>2.9797353034408513E-2</c:v>
                </c:pt>
                <c:pt idx="341">
                  <c:v>2.6995483256594472E-2</c:v>
                </c:pt>
                <c:pt idx="342">
                  <c:v>2.4396009289591784E-2</c:v>
                </c:pt>
                <c:pt idx="343">
                  <c:v>2.1991797990213988E-2</c:v>
                </c:pt>
                <c:pt idx="344">
                  <c:v>1.9775020794685474E-2</c:v>
                </c:pt>
                <c:pt idx="345">
                  <c:v>1.7737296423116059E-2</c:v>
                </c:pt>
                <c:pt idx="346">
                  <c:v>1.5869825917834025E-2</c:v>
                </c:pt>
                <c:pt idx="347">
                  <c:v>1.4163518870800881E-2</c:v>
                </c:pt>
                <c:pt idx="348">
                  <c:v>1.260910995759747E-2</c:v>
                </c:pt>
                <c:pt idx="349">
                  <c:v>1.1197265147421705E-2</c:v>
                </c:pt>
                <c:pt idx="350">
                  <c:v>9.9186771958978941E-3</c:v>
                </c:pt>
                <c:pt idx="351">
                  <c:v>8.7641502467844835E-3</c:v>
                </c:pt>
                <c:pt idx="352">
                  <c:v>7.7246735671977831E-3</c:v>
                </c:pt>
                <c:pt idx="353">
                  <c:v>6.7914846168429886E-3</c:v>
                </c:pt>
                <c:pt idx="354">
                  <c:v>5.9561218038027509E-3</c:v>
                </c:pt>
                <c:pt idx="355">
                  <c:v>5.2104674072114459E-3</c:v>
                </c:pt>
                <c:pt idx="356">
                  <c:v>4.54678125079566E-3</c:v>
                </c:pt>
                <c:pt idx="357">
                  <c:v>3.9577257914901014E-3</c:v>
                </c:pt>
                <c:pt idx="358">
                  <c:v>3.4363833453070953E-3</c:v>
                </c:pt>
                <c:pt idx="359">
                  <c:v>2.9762662098880249E-3</c:v>
                </c:pt>
                <c:pt idx="360">
                  <c:v>2.5713204615270559E-3</c:v>
                </c:pt>
                <c:pt idx="361">
                  <c:v>2.2159242059690805E-3</c:v>
                </c:pt>
                <c:pt idx="362">
                  <c:v>1.9048810491109709E-3</c:v>
                </c:pt>
                <c:pt idx="363">
                  <c:v>1.63340952810002E-3</c:v>
                </c:pt>
                <c:pt idx="364">
                  <c:v>1.3971292074397769E-3</c:v>
                </c:pt>
                <c:pt idx="365">
                  <c:v>1.1920441007324677E-3</c:v>
                </c:pt>
                <c:pt idx="366">
                  <c:v>1.0145240286499255E-3</c:v>
                </c:pt>
                <c:pt idx="367">
                  <c:v>8.6128446952687585E-4</c:v>
                </c:pt>
                <c:pt idx="368">
                  <c:v>7.2936540233340405E-4</c:v>
                </c:pt>
                <c:pt idx="369">
                  <c:v>6.1610958423653675E-4</c:v>
                </c:pt>
                <c:pt idx="370">
                  <c:v>5.1914064783072913E-4</c:v>
                </c:pt>
                <c:pt idx="371">
                  <c:v>4.3634134752290019E-4</c:v>
                </c:pt>
                <c:pt idx="372">
                  <c:v>3.6583223141517263E-4</c:v>
                </c:pt>
                <c:pt idx="373">
                  <c:v>3.0595096505690118E-4</c:v>
                </c:pt>
                <c:pt idx="374">
                  <c:v>2.552324871721057E-4</c:v>
                </c:pt>
                <c:pt idx="375">
                  <c:v>2.1239013527538683E-4</c:v>
                </c:pt>
                <c:pt idx="376">
                  <c:v>1.7629784118373211E-4</c:v>
                </c:pt>
                <c:pt idx="377">
                  <c:v>1.4597346289573802E-4</c:v>
                </c:pt>
                <c:pt idx="378">
                  <c:v>1.2056329011300348E-4</c:v>
                </c:pt>
                <c:pt idx="379">
                  <c:v>9.9327735696391997E-5</c:v>
                </c:pt>
                <c:pt idx="380">
                  <c:v>8.162820438312586E-5</c:v>
                </c:pt>
                <c:pt idx="381">
                  <c:v>6.6915112882446722E-5</c:v>
                </c:pt>
                <c:pt idx="382">
                  <c:v>5.4717021719903672E-5</c:v>
                </c:pt>
                <c:pt idx="383">
                  <c:v>4.4630828588569235E-5</c:v>
                </c:pt>
                <c:pt idx="384">
                  <c:v>3.6312965151128622E-5</c:v>
                </c:pt>
                <c:pt idx="385">
                  <c:v>2.9471533878271916E-5</c:v>
                </c:pt>
                <c:pt idx="386">
                  <c:v>2.3859318270604085E-5</c:v>
                </c:pt>
                <c:pt idx="387">
                  <c:v>1.92675983710449E-5</c:v>
                </c:pt>
                <c:pt idx="388">
                  <c:v>1.5520703528926211E-5</c:v>
                </c:pt>
                <c:pt idx="389">
                  <c:v>1.2471235645027698E-5</c:v>
                </c:pt>
                <c:pt idx="390">
                  <c:v>9.9958983534621409E-6</c:v>
                </c:pt>
                <c:pt idx="391">
                  <c:v>7.9918705534533472E-6</c:v>
                </c:pt>
                <c:pt idx="392">
                  <c:v>6.3736661909172198E-6</c:v>
                </c:pt>
                <c:pt idx="393">
                  <c:v>5.0704260327437764E-6</c:v>
                </c:pt>
                <c:pt idx="394">
                  <c:v>4.0235912282464754E-6</c:v>
                </c:pt>
                <c:pt idx="395">
                  <c:v>3.1849125894338113E-6</c:v>
                </c:pt>
                <c:pt idx="396">
                  <c:v>2.5147536442964374E-6</c:v>
                </c:pt>
                <c:pt idx="397">
                  <c:v>1.9806495455162066E-6</c:v>
                </c:pt>
                <c:pt idx="398">
                  <c:v>1.5560877895746078E-6</c:v>
                </c:pt>
                <c:pt idx="399">
                  <c:v>1.2194803729467887E-6</c:v>
                </c:pt>
                <c:pt idx="400">
                  <c:v>9.5330045156149358E-7</c:v>
                </c:pt>
                <c:pt idx="401">
                  <c:v>7.4335975736721755E-7</c:v>
                </c:pt>
                <c:pt idx="402">
                  <c:v>#N/A</c:v>
                </c:pt>
                <c:pt idx="403">
                  <c:v>#N/A</c:v>
                </c:pt>
              </c:numCache>
            </c:numRef>
          </c:yVal>
          <c:smooth val="1"/>
          <c:extLst>
            <c:ext xmlns:c16="http://schemas.microsoft.com/office/drawing/2014/chart" uri="{C3380CC4-5D6E-409C-BE32-E72D297353CC}">
              <c16:uniqueId val="{00000001-B880-4C13-AF4D-C130BEC8A030}"/>
            </c:ext>
          </c:extLst>
        </c:ser>
        <c:ser>
          <c:idx val="2"/>
          <c:order val="2"/>
          <c:tx>
            <c:strRef>
              <c:f>Sheet3!$E$1</c:f>
              <c:strCache>
                <c:ptCount val="1"/>
                <c:pt idx="0">
                  <c:v>p(X - Y &lt; -23) = 4.3%_x000c_p(X - Y &lt; -23|True X = True Y) = 0.002%</c:v>
                </c:pt>
              </c:strCache>
            </c:strRef>
          </c:tx>
          <c:spPr>
            <a:ln>
              <a:solidFill>
                <a:schemeClr val="tx1"/>
              </a:solidFill>
              <a:tailEnd type="triangle"/>
            </a:ln>
          </c:spPr>
          <c:marker>
            <c:symbol val="none"/>
          </c:marker>
          <c:dLbls>
            <c:dLbl>
              <c:idx val="402"/>
              <c:delete val="1"/>
              <c:extLst>
                <c:ext xmlns:c15="http://schemas.microsoft.com/office/drawing/2012/chart" uri="{CE6537A1-D6FC-4f65-9D91-7224C49458BB}"/>
                <c:ext xmlns:c16="http://schemas.microsoft.com/office/drawing/2014/chart" uri="{C3380CC4-5D6E-409C-BE32-E72D297353CC}">
                  <c16:uniqueId val="{00000002-B880-4C13-AF4D-C130BEC8A030}"/>
                </c:ext>
              </c:extLst>
            </c:dLbl>
            <c:spPr>
              <a:noFill/>
              <a:ln>
                <a:noFill/>
              </a:ln>
              <a:effectLst/>
            </c:sp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Sheet3!$B$2:$B$405</c:f>
              <c:numCache>
                <c:formatCode>General</c:formatCode>
                <c:ptCount val="404"/>
                <c:pt idx="0">
                  <c:v>-67.082039324993687</c:v>
                </c:pt>
                <c:pt idx="1">
                  <c:v>-66.411218931743747</c:v>
                </c:pt>
                <c:pt idx="2">
                  <c:v>-65.740398538493821</c:v>
                </c:pt>
                <c:pt idx="3">
                  <c:v>-65.069578145243881</c:v>
                </c:pt>
                <c:pt idx="4">
                  <c:v>-64.398757751993941</c:v>
                </c:pt>
                <c:pt idx="5">
                  <c:v>-63.727937358744015</c:v>
                </c:pt>
                <c:pt idx="6">
                  <c:v>-63.057116965494082</c:v>
                </c:pt>
                <c:pt idx="7">
                  <c:v>-62.386296572244142</c:v>
                </c:pt>
                <c:pt idx="8">
                  <c:v>-61.715476178994209</c:v>
                </c:pt>
                <c:pt idx="9">
                  <c:v>-61.044655785744276</c:v>
                </c:pt>
                <c:pt idx="10">
                  <c:v>-60.373835392494342</c:v>
                </c:pt>
                <c:pt idx="11">
                  <c:v>-59.703014999244409</c:v>
                </c:pt>
                <c:pt idx="12">
                  <c:v>-59.032194605994469</c:v>
                </c:pt>
                <c:pt idx="13">
                  <c:v>-58.361374212744536</c:v>
                </c:pt>
                <c:pt idx="14">
                  <c:v>-57.690553819494603</c:v>
                </c:pt>
                <c:pt idx="15">
                  <c:v>-57.01973342624467</c:v>
                </c:pt>
                <c:pt idx="16">
                  <c:v>-56.348913032994737</c:v>
                </c:pt>
                <c:pt idx="17">
                  <c:v>-55.678092639744797</c:v>
                </c:pt>
                <c:pt idx="18">
                  <c:v>-55.007272246494864</c:v>
                </c:pt>
                <c:pt idx="19">
                  <c:v>-54.336451853244931</c:v>
                </c:pt>
                <c:pt idx="20">
                  <c:v>-53.665631459994998</c:v>
                </c:pt>
                <c:pt idx="21">
                  <c:v>-52.994811066745065</c:v>
                </c:pt>
                <c:pt idx="22">
                  <c:v>-52.323990673495125</c:v>
                </c:pt>
                <c:pt idx="23">
                  <c:v>-51.653170280245192</c:v>
                </c:pt>
                <c:pt idx="24">
                  <c:v>-50.982349886995259</c:v>
                </c:pt>
                <c:pt idx="25">
                  <c:v>-50.311529493745326</c:v>
                </c:pt>
                <c:pt idx="26">
                  <c:v>-49.640709100495386</c:v>
                </c:pt>
                <c:pt idx="27">
                  <c:v>-48.969888707245453</c:v>
                </c:pt>
                <c:pt idx="28">
                  <c:v>-48.299068313995519</c:v>
                </c:pt>
                <c:pt idx="29">
                  <c:v>-47.628247920745586</c:v>
                </c:pt>
                <c:pt idx="30">
                  <c:v>-46.957427527495653</c:v>
                </c:pt>
                <c:pt idx="31">
                  <c:v>-46.286607134245713</c:v>
                </c:pt>
                <c:pt idx="32">
                  <c:v>-45.61578674099578</c:v>
                </c:pt>
                <c:pt idx="33">
                  <c:v>-44.944966347745847</c:v>
                </c:pt>
                <c:pt idx="34">
                  <c:v>-44.274145954495914</c:v>
                </c:pt>
                <c:pt idx="35">
                  <c:v>-43.603325561245981</c:v>
                </c:pt>
                <c:pt idx="36">
                  <c:v>-42.932505167996041</c:v>
                </c:pt>
                <c:pt idx="37">
                  <c:v>-42.261684774746108</c:v>
                </c:pt>
                <c:pt idx="38">
                  <c:v>-41.590864381496175</c:v>
                </c:pt>
                <c:pt idx="39">
                  <c:v>-40.920043988246242</c:v>
                </c:pt>
                <c:pt idx="40">
                  <c:v>-40.249223594996309</c:v>
                </c:pt>
                <c:pt idx="41">
                  <c:v>-39.578403201746369</c:v>
                </c:pt>
                <c:pt idx="42">
                  <c:v>-38.907582808496436</c:v>
                </c:pt>
                <c:pt idx="43">
                  <c:v>-38.236762415246503</c:v>
                </c:pt>
                <c:pt idx="44">
                  <c:v>-37.56594202199657</c:v>
                </c:pt>
                <c:pt idx="45">
                  <c:v>-36.895121628746637</c:v>
                </c:pt>
                <c:pt idx="46">
                  <c:v>-36.224301235496696</c:v>
                </c:pt>
                <c:pt idx="47">
                  <c:v>-35.553480842246763</c:v>
                </c:pt>
                <c:pt idx="48">
                  <c:v>-34.88266044899683</c:v>
                </c:pt>
                <c:pt idx="49">
                  <c:v>-34.211840055746897</c:v>
                </c:pt>
                <c:pt idx="50">
                  <c:v>-33.541019662496964</c:v>
                </c:pt>
                <c:pt idx="51">
                  <c:v>-32.870199269247024</c:v>
                </c:pt>
                <c:pt idx="52">
                  <c:v>-32.199378875997091</c:v>
                </c:pt>
                <c:pt idx="53">
                  <c:v>-31.528558482747158</c:v>
                </c:pt>
                <c:pt idx="54">
                  <c:v>-30.857738089497225</c:v>
                </c:pt>
                <c:pt idx="55">
                  <c:v>-30.186917696247288</c:v>
                </c:pt>
                <c:pt idx="56">
                  <c:v>-29.516097302997355</c:v>
                </c:pt>
                <c:pt idx="57">
                  <c:v>-28.845276909747419</c:v>
                </c:pt>
                <c:pt idx="58">
                  <c:v>-28.174456516497486</c:v>
                </c:pt>
                <c:pt idx="59">
                  <c:v>-27.503636123247553</c:v>
                </c:pt>
                <c:pt idx="60">
                  <c:v>-26.832815729997616</c:v>
                </c:pt>
                <c:pt idx="61">
                  <c:v>-26.16199533674768</c:v>
                </c:pt>
                <c:pt idx="62">
                  <c:v>-25.491174943497743</c:v>
                </c:pt>
                <c:pt idx="63">
                  <c:v>-24.820354550247806</c:v>
                </c:pt>
                <c:pt idx="64">
                  <c:v>-24.149534156997866</c:v>
                </c:pt>
                <c:pt idx="65">
                  <c:v>-23.47871376374793</c:v>
                </c:pt>
                <c:pt idx="66">
                  <c:v>-22.807893370497993</c:v>
                </c:pt>
                <c:pt idx="67">
                  <c:v>-22.137072977248057</c:v>
                </c:pt>
                <c:pt idx="68">
                  <c:v>-21.466252583998116</c:v>
                </c:pt>
                <c:pt idx="69">
                  <c:v>-20.79543219074818</c:v>
                </c:pt>
                <c:pt idx="70">
                  <c:v>-20.124611797498243</c:v>
                </c:pt>
                <c:pt idx="71">
                  <c:v>-19.453791404248307</c:v>
                </c:pt>
                <c:pt idx="72">
                  <c:v>-18.782971010998367</c:v>
                </c:pt>
                <c:pt idx="73">
                  <c:v>-18.11215061774843</c:v>
                </c:pt>
                <c:pt idx="74">
                  <c:v>-17.441330224498493</c:v>
                </c:pt>
                <c:pt idx="75">
                  <c:v>-16.770509831248557</c:v>
                </c:pt>
                <c:pt idx="76">
                  <c:v>-16.099689437998617</c:v>
                </c:pt>
                <c:pt idx="77">
                  <c:v>-15.42886904474868</c:v>
                </c:pt>
                <c:pt idx="78">
                  <c:v>-14.758048651498743</c:v>
                </c:pt>
                <c:pt idx="79">
                  <c:v>-14.087228258248805</c:v>
                </c:pt>
                <c:pt idx="80">
                  <c:v>-13.416407864998869</c:v>
                </c:pt>
                <c:pt idx="81">
                  <c:v>-12.74558747174893</c:v>
                </c:pt>
                <c:pt idx="82">
                  <c:v>-12.074767078498994</c:v>
                </c:pt>
                <c:pt idx="83">
                  <c:v>-11.403946685249055</c:v>
                </c:pt>
                <c:pt idx="84">
                  <c:v>-10.733126291999119</c:v>
                </c:pt>
                <c:pt idx="85">
                  <c:v>-10.06230589874918</c:v>
                </c:pt>
                <c:pt idx="86">
                  <c:v>-9.3914855054992437</c:v>
                </c:pt>
                <c:pt idx="87">
                  <c:v>-8.7206651122493053</c:v>
                </c:pt>
                <c:pt idx="88">
                  <c:v>-8.0498447189993687</c:v>
                </c:pt>
                <c:pt idx="89">
                  <c:v>-7.3790243257494312</c:v>
                </c:pt>
                <c:pt idx="90">
                  <c:v>-6.7082039324994938</c:v>
                </c:pt>
                <c:pt idx="91">
                  <c:v>-6.0373835392495572</c:v>
                </c:pt>
                <c:pt idx="92">
                  <c:v>-5.3665631459996206</c:v>
                </c:pt>
                <c:pt idx="93">
                  <c:v>-4.6957427527496831</c:v>
                </c:pt>
                <c:pt idx="94">
                  <c:v>-4.0249223594997465</c:v>
                </c:pt>
                <c:pt idx="95">
                  <c:v>-3.3541019662498099</c:v>
                </c:pt>
                <c:pt idx="96">
                  <c:v>-2.6832815729998734</c:v>
                </c:pt>
                <c:pt idx="97">
                  <c:v>-2.0124611797499368</c:v>
                </c:pt>
                <c:pt idx="98">
                  <c:v>-1.3416407864999997</c:v>
                </c:pt>
                <c:pt idx="99">
                  <c:v>-0.67082039325006293</c:v>
                </c:pt>
                <c:pt idx="100">
                  <c:v>-1.2605067163113026E-13</c:v>
                </c:pt>
                <c:pt idx="101">
                  <c:v>0.6708203932498108</c:v>
                </c:pt>
                <c:pt idx="102">
                  <c:v>1.3416407864997477</c:v>
                </c:pt>
                <c:pt idx="103">
                  <c:v>2.0124611797496845</c:v>
                </c:pt>
                <c:pt idx="104">
                  <c:v>2.6832815729996216</c:v>
                </c:pt>
                <c:pt idx="105">
                  <c:v>3.3541019662495586</c:v>
                </c:pt>
                <c:pt idx="106">
                  <c:v>4.0249223594994952</c:v>
                </c:pt>
                <c:pt idx="107">
                  <c:v>4.6957427527494318</c:v>
                </c:pt>
                <c:pt idx="108">
                  <c:v>5.3665631459993683</c:v>
                </c:pt>
                <c:pt idx="109">
                  <c:v>6.0373835392493049</c:v>
                </c:pt>
                <c:pt idx="110">
                  <c:v>6.7082039324992415</c:v>
                </c:pt>
                <c:pt idx="111">
                  <c:v>7.379024325749179</c:v>
                </c:pt>
                <c:pt idx="112">
                  <c:v>8.0498447189991165</c:v>
                </c:pt>
                <c:pt idx="113">
                  <c:v>8.7206651122490548</c:v>
                </c:pt>
                <c:pt idx="114">
                  <c:v>9.3914855054989914</c:v>
                </c:pt>
                <c:pt idx="115">
                  <c:v>10.06230589874893</c:v>
                </c:pt>
                <c:pt idx="116">
                  <c:v>10.733126291998866</c:v>
                </c:pt>
                <c:pt idx="117">
                  <c:v>11.403946685248805</c:v>
                </c:pt>
                <c:pt idx="118">
                  <c:v>12.074767078498741</c:v>
                </c:pt>
                <c:pt idx="119">
                  <c:v>12.74558747174868</c:v>
                </c:pt>
                <c:pt idx="120">
                  <c:v>13.416407864998616</c:v>
                </c:pt>
                <c:pt idx="121">
                  <c:v>14.087228258248553</c:v>
                </c:pt>
                <c:pt idx="122">
                  <c:v>14.758048651498489</c:v>
                </c:pt>
                <c:pt idx="123">
                  <c:v>15.428869044748428</c:v>
                </c:pt>
                <c:pt idx="124">
                  <c:v>16.099689437998364</c:v>
                </c:pt>
                <c:pt idx="125">
                  <c:v>16.770509831248301</c:v>
                </c:pt>
                <c:pt idx="126">
                  <c:v>17.441330224498241</c:v>
                </c:pt>
                <c:pt idx="127">
                  <c:v>18.112150617748178</c:v>
                </c:pt>
                <c:pt idx="128">
                  <c:v>18.782971010998114</c:v>
                </c:pt>
                <c:pt idx="129">
                  <c:v>19.453791404248051</c:v>
                </c:pt>
                <c:pt idx="130">
                  <c:v>20.124611797497991</c:v>
                </c:pt>
                <c:pt idx="131">
                  <c:v>20.795432190747928</c:v>
                </c:pt>
                <c:pt idx="132">
                  <c:v>21.466252583997864</c:v>
                </c:pt>
                <c:pt idx="133">
                  <c:v>22.137072977247801</c:v>
                </c:pt>
                <c:pt idx="134">
                  <c:v>22.807893370497741</c:v>
                </c:pt>
                <c:pt idx="135">
                  <c:v>23.478713763747677</c:v>
                </c:pt>
                <c:pt idx="136">
                  <c:v>24.149534156997614</c:v>
                </c:pt>
                <c:pt idx="137">
                  <c:v>24.820354550247551</c:v>
                </c:pt>
                <c:pt idx="138">
                  <c:v>25.491174943497487</c:v>
                </c:pt>
                <c:pt idx="139">
                  <c:v>26.161995336747427</c:v>
                </c:pt>
                <c:pt idx="140">
                  <c:v>26.832815729997364</c:v>
                </c:pt>
                <c:pt idx="141">
                  <c:v>27.503636123247301</c:v>
                </c:pt>
                <c:pt idx="142">
                  <c:v>28.174456516497237</c:v>
                </c:pt>
                <c:pt idx="143">
                  <c:v>28.84527690974717</c:v>
                </c:pt>
                <c:pt idx="144">
                  <c:v>29.516097302997103</c:v>
                </c:pt>
                <c:pt idx="145">
                  <c:v>30.18691769624704</c:v>
                </c:pt>
                <c:pt idx="146">
                  <c:v>30.857738089496973</c:v>
                </c:pt>
                <c:pt idx="147">
                  <c:v>31.528558482746909</c:v>
                </c:pt>
                <c:pt idx="148">
                  <c:v>32.199378875996842</c:v>
                </c:pt>
                <c:pt idx="149">
                  <c:v>32.870199269246775</c:v>
                </c:pt>
                <c:pt idx="150">
                  <c:v>33.541019662496709</c:v>
                </c:pt>
                <c:pt idx="151">
                  <c:v>34.211840055746649</c:v>
                </c:pt>
                <c:pt idx="152">
                  <c:v>34.882660448996582</c:v>
                </c:pt>
                <c:pt idx="153">
                  <c:v>35.553480842246515</c:v>
                </c:pt>
                <c:pt idx="154">
                  <c:v>36.224301235496448</c:v>
                </c:pt>
                <c:pt idx="155">
                  <c:v>36.895121628746381</c:v>
                </c:pt>
                <c:pt idx="156">
                  <c:v>37.565942021996321</c:v>
                </c:pt>
                <c:pt idx="157">
                  <c:v>38.236762415246254</c:v>
                </c:pt>
                <c:pt idx="158">
                  <c:v>38.907582808496187</c:v>
                </c:pt>
                <c:pt idx="159">
                  <c:v>39.57840320174612</c:v>
                </c:pt>
                <c:pt idx="160">
                  <c:v>40.249223594996053</c:v>
                </c:pt>
                <c:pt idx="161">
                  <c:v>40.920043988245993</c:v>
                </c:pt>
                <c:pt idx="162">
                  <c:v>41.590864381495926</c:v>
                </c:pt>
                <c:pt idx="163">
                  <c:v>42.261684774745859</c:v>
                </c:pt>
                <c:pt idx="164">
                  <c:v>42.932505167995792</c:v>
                </c:pt>
                <c:pt idx="165">
                  <c:v>43.603325561245725</c:v>
                </c:pt>
                <c:pt idx="166">
                  <c:v>44.274145954495665</c:v>
                </c:pt>
                <c:pt idx="167">
                  <c:v>44.944966347745599</c:v>
                </c:pt>
                <c:pt idx="168">
                  <c:v>45.615786740995532</c:v>
                </c:pt>
                <c:pt idx="169">
                  <c:v>46.286607134245465</c:v>
                </c:pt>
                <c:pt idx="170">
                  <c:v>46.957427527495398</c:v>
                </c:pt>
                <c:pt idx="171">
                  <c:v>47.628247920745338</c:v>
                </c:pt>
                <c:pt idx="172">
                  <c:v>48.299068313995271</c:v>
                </c:pt>
                <c:pt idx="173">
                  <c:v>48.969888707245204</c:v>
                </c:pt>
                <c:pt idx="174">
                  <c:v>49.640709100495137</c:v>
                </c:pt>
                <c:pt idx="175">
                  <c:v>50.31152949374507</c:v>
                </c:pt>
                <c:pt idx="176">
                  <c:v>50.98234988699501</c:v>
                </c:pt>
                <c:pt idx="177">
                  <c:v>51.653170280244943</c:v>
                </c:pt>
                <c:pt idx="178">
                  <c:v>52.323990673494876</c:v>
                </c:pt>
                <c:pt idx="179">
                  <c:v>52.994811066744809</c:v>
                </c:pt>
                <c:pt idx="180">
                  <c:v>53.665631459994742</c:v>
                </c:pt>
                <c:pt idx="181">
                  <c:v>54.336451853244682</c:v>
                </c:pt>
                <c:pt idx="182">
                  <c:v>55.007272246494615</c:v>
                </c:pt>
                <c:pt idx="183">
                  <c:v>55.678092639744548</c:v>
                </c:pt>
                <c:pt idx="184">
                  <c:v>56.348913032994481</c:v>
                </c:pt>
                <c:pt idx="185">
                  <c:v>57.019733426244422</c:v>
                </c:pt>
                <c:pt idx="186">
                  <c:v>57.690553819494355</c:v>
                </c:pt>
                <c:pt idx="187">
                  <c:v>58.361374212744288</c:v>
                </c:pt>
                <c:pt idx="188">
                  <c:v>59.032194605994221</c:v>
                </c:pt>
                <c:pt idx="189">
                  <c:v>59.703014999244154</c:v>
                </c:pt>
                <c:pt idx="190">
                  <c:v>60.373835392494094</c:v>
                </c:pt>
                <c:pt idx="191">
                  <c:v>61.044655785744027</c:v>
                </c:pt>
                <c:pt idx="192">
                  <c:v>61.71547617899396</c:v>
                </c:pt>
                <c:pt idx="193">
                  <c:v>62.386296572243893</c:v>
                </c:pt>
                <c:pt idx="194">
                  <c:v>63.057116965493826</c:v>
                </c:pt>
                <c:pt idx="195">
                  <c:v>63.727937358743766</c:v>
                </c:pt>
                <c:pt idx="196">
                  <c:v>64.398757751993699</c:v>
                </c:pt>
                <c:pt idx="197">
                  <c:v>65.069578145243625</c:v>
                </c:pt>
                <c:pt idx="198">
                  <c:v>65.740398538493565</c:v>
                </c:pt>
                <c:pt idx="199">
                  <c:v>66.411218931743505</c:v>
                </c:pt>
                <c:pt idx="200">
                  <c:v>67.082039324993431</c:v>
                </c:pt>
                <c:pt idx="201">
                  <c:v>-28.062430400804562</c:v>
                </c:pt>
                <c:pt idx="202">
                  <c:v>-27.781806096796515</c:v>
                </c:pt>
                <c:pt idx="203">
                  <c:v>-27.501181792788472</c:v>
                </c:pt>
                <c:pt idx="204">
                  <c:v>-27.220557488780429</c:v>
                </c:pt>
                <c:pt idx="205">
                  <c:v>-26.939933184772382</c:v>
                </c:pt>
                <c:pt idx="206">
                  <c:v>-26.659308880764339</c:v>
                </c:pt>
                <c:pt idx="207">
                  <c:v>-26.378684576756292</c:v>
                </c:pt>
                <c:pt idx="208">
                  <c:v>-26.098060272748249</c:v>
                </c:pt>
                <c:pt idx="209">
                  <c:v>-25.817435968740202</c:v>
                </c:pt>
                <c:pt idx="210">
                  <c:v>-25.536811664732159</c:v>
                </c:pt>
                <c:pt idx="211">
                  <c:v>-25.256187360724116</c:v>
                </c:pt>
                <c:pt idx="212">
                  <c:v>-24.975563056716069</c:v>
                </c:pt>
                <c:pt idx="213">
                  <c:v>-24.694938752708026</c:v>
                </c:pt>
                <c:pt idx="214">
                  <c:v>-24.414314448699979</c:v>
                </c:pt>
                <c:pt idx="215">
                  <c:v>-24.133690144691936</c:v>
                </c:pt>
                <c:pt idx="216">
                  <c:v>-23.853065840683893</c:v>
                </c:pt>
                <c:pt idx="217">
                  <c:v>-23.572441536675846</c:v>
                </c:pt>
                <c:pt idx="218">
                  <c:v>-23.291817232667803</c:v>
                </c:pt>
                <c:pt idx="219">
                  <c:v>-23.011192928659757</c:v>
                </c:pt>
                <c:pt idx="220">
                  <c:v>-22.730568624651713</c:v>
                </c:pt>
                <c:pt idx="221">
                  <c:v>-22.44994432064367</c:v>
                </c:pt>
                <c:pt idx="222">
                  <c:v>-22.169320016635623</c:v>
                </c:pt>
                <c:pt idx="223">
                  <c:v>-21.88869571262758</c:v>
                </c:pt>
                <c:pt idx="224">
                  <c:v>-21.608071408619534</c:v>
                </c:pt>
                <c:pt idx="225">
                  <c:v>-21.32744710461149</c:v>
                </c:pt>
                <c:pt idx="226">
                  <c:v>-21.046822800603447</c:v>
                </c:pt>
                <c:pt idx="227">
                  <c:v>-20.766198496595401</c:v>
                </c:pt>
                <c:pt idx="228">
                  <c:v>-20.485574192587357</c:v>
                </c:pt>
                <c:pt idx="229">
                  <c:v>-20.204949888579311</c:v>
                </c:pt>
                <c:pt idx="230">
                  <c:v>-19.924325584571267</c:v>
                </c:pt>
                <c:pt idx="231">
                  <c:v>-19.643701280563224</c:v>
                </c:pt>
                <c:pt idx="232">
                  <c:v>-19.363076976555178</c:v>
                </c:pt>
                <c:pt idx="233">
                  <c:v>-19.082452672547134</c:v>
                </c:pt>
                <c:pt idx="234">
                  <c:v>-18.801828368539088</c:v>
                </c:pt>
                <c:pt idx="235">
                  <c:v>-18.521204064531045</c:v>
                </c:pt>
                <c:pt idx="236">
                  <c:v>-18.240579760523001</c:v>
                </c:pt>
                <c:pt idx="237">
                  <c:v>-17.959955456514955</c:v>
                </c:pt>
                <c:pt idx="238">
                  <c:v>-17.679331152506911</c:v>
                </c:pt>
                <c:pt idx="239">
                  <c:v>-17.398706848498865</c:v>
                </c:pt>
                <c:pt idx="240">
                  <c:v>-17.118082544490822</c:v>
                </c:pt>
                <c:pt idx="241">
                  <c:v>-16.837458240482775</c:v>
                </c:pt>
                <c:pt idx="242">
                  <c:v>-16.556833936474732</c:v>
                </c:pt>
                <c:pt idx="243">
                  <c:v>-16.276209632466689</c:v>
                </c:pt>
                <c:pt idx="244">
                  <c:v>-15.995585328458644</c:v>
                </c:pt>
                <c:pt idx="245">
                  <c:v>-15.714961024450599</c:v>
                </c:pt>
                <c:pt idx="246">
                  <c:v>-15.434336720442554</c:v>
                </c:pt>
                <c:pt idx="247">
                  <c:v>-15.153712416434509</c:v>
                </c:pt>
                <c:pt idx="248">
                  <c:v>-14.873088112426464</c:v>
                </c:pt>
                <c:pt idx="249">
                  <c:v>-14.592463808418419</c:v>
                </c:pt>
                <c:pt idx="250">
                  <c:v>-14.311839504410376</c:v>
                </c:pt>
                <c:pt idx="251">
                  <c:v>-14.031215200402331</c:v>
                </c:pt>
                <c:pt idx="252">
                  <c:v>-13.750590896394286</c:v>
                </c:pt>
                <c:pt idx="253">
                  <c:v>-13.469966592386241</c:v>
                </c:pt>
                <c:pt idx="254">
                  <c:v>-13.189342288378196</c:v>
                </c:pt>
                <c:pt idx="255">
                  <c:v>-12.908717984370153</c:v>
                </c:pt>
                <c:pt idx="256">
                  <c:v>-12.628093680362108</c:v>
                </c:pt>
                <c:pt idx="257">
                  <c:v>-12.347469376354063</c:v>
                </c:pt>
                <c:pt idx="258">
                  <c:v>-12.066845072346018</c:v>
                </c:pt>
                <c:pt idx="259">
                  <c:v>-11.786220768337973</c:v>
                </c:pt>
                <c:pt idx="260">
                  <c:v>-11.505596464329928</c:v>
                </c:pt>
                <c:pt idx="261">
                  <c:v>-11.224972160321885</c:v>
                </c:pt>
                <c:pt idx="262">
                  <c:v>-10.944347856313838</c:v>
                </c:pt>
                <c:pt idx="263">
                  <c:v>-10.663723552305793</c:v>
                </c:pt>
                <c:pt idx="264">
                  <c:v>-10.383099248297746</c:v>
                </c:pt>
                <c:pt idx="265">
                  <c:v>-10.102474944289701</c:v>
                </c:pt>
                <c:pt idx="266">
                  <c:v>-9.8218506402816548</c:v>
                </c:pt>
                <c:pt idx="267">
                  <c:v>-9.5412263362736098</c:v>
                </c:pt>
                <c:pt idx="268">
                  <c:v>-9.2606020322655631</c:v>
                </c:pt>
                <c:pt idx="269">
                  <c:v>-8.9799777282575182</c:v>
                </c:pt>
                <c:pt idx="270">
                  <c:v>-8.6993534242494714</c:v>
                </c:pt>
                <c:pt idx="271">
                  <c:v>-8.4187291202414265</c:v>
                </c:pt>
                <c:pt idx="272">
                  <c:v>-8.1381048162333798</c:v>
                </c:pt>
                <c:pt idx="273">
                  <c:v>-7.8574805122253339</c:v>
                </c:pt>
                <c:pt idx="274">
                  <c:v>-7.5768562082172881</c:v>
                </c:pt>
                <c:pt idx="275">
                  <c:v>-7.2962319042092423</c:v>
                </c:pt>
                <c:pt idx="276">
                  <c:v>-7.0156076002011964</c:v>
                </c:pt>
                <c:pt idx="277">
                  <c:v>-6.7349832961931506</c:v>
                </c:pt>
                <c:pt idx="278">
                  <c:v>-6.4543589921851048</c:v>
                </c:pt>
                <c:pt idx="279">
                  <c:v>-6.1737346881770589</c:v>
                </c:pt>
                <c:pt idx="280">
                  <c:v>-5.8931103841690131</c:v>
                </c:pt>
                <c:pt idx="281">
                  <c:v>-5.6124860801609673</c:v>
                </c:pt>
                <c:pt idx="282">
                  <c:v>-5.3318617761529215</c:v>
                </c:pt>
                <c:pt idx="283">
                  <c:v>-5.0512374721448756</c:v>
                </c:pt>
                <c:pt idx="284">
                  <c:v>-4.7706131681368298</c:v>
                </c:pt>
                <c:pt idx="285">
                  <c:v>-4.489988864128784</c:v>
                </c:pt>
                <c:pt idx="286">
                  <c:v>-4.2093645601207381</c:v>
                </c:pt>
                <c:pt idx="287">
                  <c:v>-3.9287402561126918</c:v>
                </c:pt>
                <c:pt idx="288">
                  <c:v>-3.648115952104646</c:v>
                </c:pt>
                <c:pt idx="289">
                  <c:v>-3.3674916480966002</c:v>
                </c:pt>
                <c:pt idx="290">
                  <c:v>-3.0868673440885543</c:v>
                </c:pt>
                <c:pt idx="291">
                  <c:v>-2.8062430400805085</c:v>
                </c:pt>
                <c:pt idx="292">
                  <c:v>-2.5256187360724631</c:v>
                </c:pt>
                <c:pt idx="293">
                  <c:v>-2.2449944320644173</c:v>
                </c:pt>
                <c:pt idx="294">
                  <c:v>-1.9643701280563719</c:v>
                </c:pt>
                <c:pt idx="295">
                  <c:v>-1.6837458240483263</c:v>
                </c:pt>
                <c:pt idx="296">
                  <c:v>-1.4031215200402807</c:v>
                </c:pt>
                <c:pt idx="297">
                  <c:v>-1.1224972160322351</c:v>
                </c:pt>
                <c:pt idx="298">
                  <c:v>-0.84187291202418957</c:v>
                </c:pt>
                <c:pt idx="299">
                  <c:v>-0.56124860801614396</c:v>
                </c:pt>
                <c:pt idx="300">
                  <c:v>-0.28062430400809835</c:v>
                </c:pt>
                <c:pt idx="301">
                  <c:v>-5.2730779135769757E-14</c:v>
                </c:pt>
                <c:pt idx="302">
                  <c:v>0.28062430400799288</c:v>
                </c:pt>
                <c:pt idx="303">
                  <c:v>0.56124860801603849</c:v>
                </c:pt>
                <c:pt idx="304">
                  <c:v>0.8418729120240841</c:v>
                </c:pt>
                <c:pt idx="305">
                  <c:v>1.1224972160321298</c:v>
                </c:pt>
                <c:pt idx="306">
                  <c:v>1.4031215200401754</c:v>
                </c:pt>
                <c:pt idx="307">
                  <c:v>1.683745824048221</c:v>
                </c:pt>
                <c:pt idx="308">
                  <c:v>1.9643701280562664</c:v>
                </c:pt>
                <c:pt idx="309">
                  <c:v>2.244994432064312</c:v>
                </c:pt>
                <c:pt idx="310">
                  <c:v>2.5256187360723574</c:v>
                </c:pt>
                <c:pt idx="311">
                  <c:v>2.8062430400804033</c:v>
                </c:pt>
                <c:pt idx="312">
                  <c:v>3.0868673440884491</c:v>
                </c:pt>
                <c:pt idx="313">
                  <c:v>3.3674916480964949</c:v>
                </c:pt>
                <c:pt idx="314">
                  <c:v>3.6481159521045408</c:v>
                </c:pt>
                <c:pt idx="315">
                  <c:v>3.9287402561125866</c:v>
                </c:pt>
                <c:pt idx="316">
                  <c:v>4.2093645601206324</c:v>
                </c:pt>
                <c:pt idx="317">
                  <c:v>4.4899888641286783</c:v>
                </c:pt>
                <c:pt idx="318">
                  <c:v>4.7706131681367241</c:v>
                </c:pt>
                <c:pt idx="319">
                  <c:v>5.0512374721447699</c:v>
                </c:pt>
                <c:pt idx="320">
                  <c:v>5.3318617761528158</c:v>
                </c:pt>
                <c:pt idx="321">
                  <c:v>5.6124860801608616</c:v>
                </c:pt>
                <c:pt idx="322">
                  <c:v>5.8931103841689074</c:v>
                </c:pt>
                <c:pt idx="323">
                  <c:v>6.1737346881769533</c:v>
                </c:pt>
                <c:pt idx="324">
                  <c:v>6.4543589921849991</c:v>
                </c:pt>
                <c:pt idx="325">
                  <c:v>6.7349832961930449</c:v>
                </c:pt>
                <c:pt idx="326">
                  <c:v>7.0156076002010908</c:v>
                </c:pt>
                <c:pt idx="327">
                  <c:v>7.2962319042091366</c:v>
                </c:pt>
                <c:pt idx="328">
                  <c:v>7.5768562082171824</c:v>
                </c:pt>
                <c:pt idx="329">
                  <c:v>7.8574805122252283</c:v>
                </c:pt>
                <c:pt idx="330">
                  <c:v>8.1381048162332732</c:v>
                </c:pt>
                <c:pt idx="331">
                  <c:v>8.4187291202413199</c:v>
                </c:pt>
                <c:pt idx="332">
                  <c:v>8.6993534242493649</c:v>
                </c:pt>
                <c:pt idx="333">
                  <c:v>8.9799777282574116</c:v>
                </c:pt>
                <c:pt idx="334">
                  <c:v>9.2606020322654565</c:v>
                </c:pt>
                <c:pt idx="335">
                  <c:v>9.5412263362735033</c:v>
                </c:pt>
                <c:pt idx="336">
                  <c:v>9.8218506402815482</c:v>
                </c:pt>
                <c:pt idx="337">
                  <c:v>10.102474944289595</c:v>
                </c:pt>
                <c:pt idx="338">
                  <c:v>10.38309924829764</c:v>
                </c:pt>
                <c:pt idx="339">
                  <c:v>10.663723552305687</c:v>
                </c:pt>
                <c:pt idx="340">
                  <c:v>10.944347856313733</c:v>
                </c:pt>
                <c:pt idx="341">
                  <c:v>11.224972160321778</c:v>
                </c:pt>
                <c:pt idx="342">
                  <c:v>11.505596464329825</c:v>
                </c:pt>
                <c:pt idx="343">
                  <c:v>11.786220768337868</c:v>
                </c:pt>
                <c:pt idx="344">
                  <c:v>12.066845072345913</c:v>
                </c:pt>
                <c:pt idx="345">
                  <c:v>12.347469376353958</c:v>
                </c:pt>
                <c:pt idx="346">
                  <c:v>12.628093680362003</c:v>
                </c:pt>
                <c:pt idx="347">
                  <c:v>12.908717984370048</c:v>
                </c:pt>
                <c:pt idx="348">
                  <c:v>13.189342288378091</c:v>
                </c:pt>
                <c:pt idx="349">
                  <c:v>13.469966592386136</c:v>
                </c:pt>
                <c:pt idx="350">
                  <c:v>13.750590896394181</c:v>
                </c:pt>
                <c:pt idx="351">
                  <c:v>14.031215200402226</c:v>
                </c:pt>
                <c:pt idx="352">
                  <c:v>14.311839504410271</c:v>
                </c:pt>
                <c:pt idx="353">
                  <c:v>14.592463808418316</c:v>
                </c:pt>
                <c:pt idx="354">
                  <c:v>14.873088112426359</c:v>
                </c:pt>
                <c:pt idx="355">
                  <c:v>15.153712416434404</c:v>
                </c:pt>
                <c:pt idx="356">
                  <c:v>15.434336720442449</c:v>
                </c:pt>
                <c:pt idx="357">
                  <c:v>15.714961024450494</c:v>
                </c:pt>
                <c:pt idx="358">
                  <c:v>15.995585328458539</c:v>
                </c:pt>
                <c:pt idx="359">
                  <c:v>16.276209632466582</c:v>
                </c:pt>
                <c:pt idx="360">
                  <c:v>16.556833936474629</c:v>
                </c:pt>
                <c:pt idx="361">
                  <c:v>16.837458240482672</c:v>
                </c:pt>
                <c:pt idx="362">
                  <c:v>17.118082544490715</c:v>
                </c:pt>
                <c:pt idx="363">
                  <c:v>17.398706848498762</c:v>
                </c:pt>
                <c:pt idx="364">
                  <c:v>17.679331152506805</c:v>
                </c:pt>
                <c:pt idx="365">
                  <c:v>17.959955456514852</c:v>
                </c:pt>
                <c:pt idx="366">
                  <c:v>18.240579760522895</c:v>
                </c:pt>
                <c:pt idx="367">
                  <c:v>18.521204064530938</c:v>
                </c:pt>
                <c:pt idx="368">
                  <c:v>18.801828368538985</c:v>
                </c:pt>
                <c:pt idx="369">
                  <c:v>19.082452672547028</c:v>
                </c:pt>
                <c:pt idx="370">
                  <c:v>19.363076976555075</c:v>
                </c:pt>
                <c:pt idx="371">
                  <c:v>19.643701280563118</c:v>
                </c:pt>
                <c:pt idx="372">
                  <c:v>19.924325584571161</c:v>
                </c:pt>
                <c:pt idx="373">
                  <c:v>20.204949888579208</c:v>
                </c:pt>
                <c:pt idx="374">
                  <c:v>20.485574192587251</c:v>
                </c:pt>
                <c:pt idx="375">
                  <c:v>20.766198496595297</c:v>
                </c:pt>
                <c:pt idx="376">
                  <c:v>21.046822800603341</c:v>
                </c:pt>
                <c:pt idx="377">
                  <c:v>21.327447104611387</c:v>
                </c:pt>
                <c:pt idx="378">
                  <c:v>21.608071408619431</c:v>
                </c:pt>
                <c:pt idx="379">
                  <c:v>21.888695712627474</c:v>
                </c:pt>
                <c:pt idx="380">
                  <c:v>22.16932001663552</c:v>
                </c:pt>
                <c:pt idx="381">
                  <c:v>22.449944320643564</c:v>
                </c:pt>
                <c:pt idx="382">
                  <c:v>22.73056862465161</c:v>
                </c:pt>
                <c:pt idx="383">
                  <c:v>23.011192928659653</c:v>
                </c:pt>
                <c:pt idx="384">
                  <c:v>23.291817232667697</c:v>
                </c:pt>
                <c:pt idx="385">
                  <c:v>23.572441536675743</c:v>
                </c:pt>
                <c:pt idx="386">
                  <c:v>23.853065840683787</c:v>
                </c:pt>
                <c:pt idx="387">
                  <c:v>24.133690144691833</c:v>
                </c:pt>
                <c:pt idx="388">
                  <c:v>24.414314448699876</c:v>
                </c:pt>
                <c:pt idx="389">
                  <c:v>24.69493875270792</c:v>
                </c:pt>
                <c:pt idx="390">
                  <c:v>24.975563056715966</c:v>
                </c:pt>
                <c:pt idx="391">
                  <c:v>25.256187360724009</c:v>
                </c:pt>
                <c:pt idx="392">
                  <c:v>25.536811664732056</c:v>
                </c:pt>
                <c:pt idx="393">
                  <c:v>25.817435968740099</c:v>
                </c:pt>
                <c:pt idx="394">
                  <c:v>26.098060272748143</c:v>
                </c:pt>
                <c:pt idx="395">
                  <c:v>26.378684576756189</c:v>
                </c:pt>
                <c:pt idx="396">
                  <c:v>26.659308880764232</c:v>
                </c:pt>
                <c:pt idx="397">
                  <c:v>26.939933184772279</c:v>
                </c:pt>
                <c:pt idx="398">
                  <c:v>27.220557488780322</c:v>
                </c:pt>
                <c:pt idx="399">
                  <c:v>27.501181792788365</c:v>
                </c:pt>
                <c:pt idx="400">
                  <c:v>27.781806096796412</c:v>
                </c:pt>
                <c:pt idx="401">
                  <c:v>28.062430400804455</c:v>
                </c:pt>
                <c:pt idx="402">
                  <c:v>0</c:v>
                </c:pt>
                <c:pt idx="403" formatCode="0">
                  <c:v>-23</c:v>
                </c:pt>
              </c:numCache>
            </c:numRef>
          </c:xVal>
          <c:yVal>
            <c:numRef>
              <c:f>Sheet3!$E$2:$E$405</c:f>
              <c:numCache>
                <c:formatCode>General</c:formatCode>
                <c:ptCount val="404"/>
                <c:pt idx="402">
                  <c:v>0.01</c:v>
                </c:pt>
                <c:pt idx="403">
                  <c:v>0.01</c:v>
                </c:pt>
              </c:numCache>
            </c:numRef>
          </c:yVal>
          <c:smooth val="1"/>
          <c:extLst>
            <c:ext xmlns:c16="http://schemas.microsoft.com/office/drawing/2014/chart" uri="{C3380CC4-5D6E-409C-BE32-E72D297353CC}">
              <c16:uniqueId val="{00000003-B880-4C13-AF4D-C130BEC8A030}"/>
            </c:ext>
          </c:extLst>
        </c:ser>
        <c:dLbls>
          <c:showLegendKey val="0"/>
          <c:showVal val="0"/>
          <c:showCatName val="0"/>
          <c:showSerName val="0"/>
          <c:showPercent val="0"/>
          <c:showBubbleSize val="0"/>
        </c:dLbls>
        <c:axId val="109468288"/>
        <c:axId val="109719936"/>
      </c:scatterChart>
      <c:valAx>
        <c:axId val="109468288"/>
        <c:scaling>
          <c:orientation val="minMax"/>
          <c:max val="100"/>
          <c:min val="-100"/>
        </c:scaling>
        <c:delete val="0"/>
        <c:axPos val="b"/>
        <c:majorGridlines>
          <c:spPr>
            <a:ln>
              <a:solidFill>
                <a:schemeClr val="bg1">
                  <a:lumMod val="85000"/>
                </a:schemeClr>
              </a:solidFill>
            </a:ln>
          </c:spPr>
        </c:majorGridlines>
        <c:numFmt formatCode="General" sourceLinked="1"/>
        <c:majorTickMark val="out"/>
        <c:minorTickMark val="none"/>
        <c:tickLblPos val="nextTo"/>
        <c:txPr>
          <a:bodyPr/>
          <a:lstStyle/>
          <a:p>
            <a:pPr>
              <a:defRPr sz="1200"/>
            </a:pPr>
            <a:endParaRPr lang="en-US"/>
          </a:p>
        </c:txPr>
        <c:crossAx val="109719936"/>
        <c:crosses val="autoZero"/>
        <c:crossBetween val="midCat"/>
        <c:majorUnit val="10"/>
      </c:valAx>
      <c:valAx>
        <c:axId val="109719936"/>
        <c:scaling>
          <c:orientation val="minMax"/>
          <c:max val="0.45"/>
          <c:min val="0"/>
        </c:scaling>
        <c:delete val="1"/>
        <c:axPos val="l"/>
        <c:numFmt formatCode="General" sourceLinked="1"/>
        <c:majorTickMark val="out"/>
        <c:minorTickMark val="none"/>
        <c:tickLblPos val="nextTo"/>
        <c:crossAx val="109468288"/>
        <c:crosses val="autoZero"/>
        <c:crossBetween val="midCat"/>
      </c:valAx>
      <c:spPr>
        <a:gradFill flip="none" rotWithShape="1">
          <a:gsLst>
            <a:gs pos="20000">
              <a:schemeClr val="bg1">
                <a:lumMod val="75000"/>
              </a:schemeClr>
            </a:gs>
            <a:gs pos="100000">
              <a:schemeClr val="bg1">
                <a:lumMod val="50000"/>
              </a:schemeClr>
            </a:gs>
            <a:gs pos="0">
              <a:srgbClr val="FFFFFF"/>
            </a:gs>
            <a:gs pos="68000">
              <a:srgbClr val="BFBFBF"/>
            </a:gs>
          </a:gsLst>
          <a:path path="circle">
            <a:fillToRect l="100000" t="100000"/>
          </a:path>
          <a:tileRect r="-100000" b="-100000"/>
        </a:gradFill>
        <a:ln>
          <a:solidFill>
            <a:schemeClr val="bg1">
              <a:lumMod val="50000"/>
            </a:schemeClr>
          </a:solidFill>
        </a:ln>
      </c:spPr>
    </c:plotArea>
    <c:legend>
      <c:legendPos val="t"/>
      <c:legendEntry>
        <c:idx val="2"/>
        <c:delete val="1"/>
      </c:legendEntry>
      <c:overlay val="0"/>
      <c:txPr>
        <a:bodyPr/>
        <a:lstStyle/>
        <a:p>
          <a:pPr>
            <a:defRPr sz="1400">
              <a:effectLst>
                <a:outerShdw blurRad="50800" dist="38100" dir="2700000" algn="tl" rotWithShape="0">
                  <a:prstClr val="black">
                    <a:alpha val="40000"/>
                  </a:prstClr>
                </a:outerShdw>
              </a:effectLst>
            </a:defRPr>
          </a:pPr>
          <a:endParaRPr lang="en-US"/>
        </a:p>
      </c:txPr>
    </c:legend>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85724</xdr:colOff>
      <xdr:row>24</xdr:row>
      <xdr:rowOff>209549</xdr:rowOff>
    </xdr:from>
    <xdr:to>
      <xdr:col>8</xdr:col>
      <xdr:colOff>371475</xdr:colOff>
      <xdr:row>32</xdr:row>
      <xdr:rowOff>76200</xdr:rowOff>
    </xdr:to>
    <xdr:sp macro="" textlink="">
      <xdr:nvSpPr>
        <xdr:cNvPr id="165" name="Rounded Rectangle 164">
          <a:extLst>
            <a:ext uri="{FF2B5EF4-FFF2-40B4-BE49-F238E27FC236}">
              <a16:creationId xmlns:a16="http://schemas.microsoft.com/office/drawing/2014/main" id="{00000000-0008-0000-0000-0000A5000000}"/>
            </a:ext>
          </a:extLst>
        </xdr:cNvPr>
        <xdr:cNvSpPr/>
      </xdr:nvSpPr>
      <xdr:spPr>
        <a:xfrm>
          <a:off x="942974" y="5943599"/>
          <a:ext cx="5562601" cy="1771651"/>
        </a:xfrm>
        <a:prstGeom prst="roundRect">
          <a:avLst/>
        </a:prstGeom>
        <a:gradFill flip="none" rotWithShape="1">
          <a:gsLst>
            <a:gs pos="0">
              <a:srgbClr val="CBCBCB"/>
            </a:gs>
            <a:gs pos="13000">
              <a:srgbClr val="FFFFFF"/>
            </a:gs>
            <a:gs pos="90000">
              <a:srgbClr val="777777"/>
            </a:gs>
            <a:gs pos="38000">
              <a:srgbClr val="EAEAEA"/>
            </a:gs>
          </a:gsLst>
          <a:lin ang="2700000" scaled="0"/>
          <a:tileRect/>
        </a:gradFill>
        <a:ln>
          <a:gradFill flip="none" rotWithShape="1">
            <a:gsLst>
              <a:gs pos="0">
                <a:schemeClr val="tx1">
                  <a:lumMod val="50000"/>
                  <a:lumOff val="50000"/>
                </a:schemeClr>
              </a:gs>
              <a:gs pos="50000">
                <a:schemeClr val="bg1">
                  <a:lumMod val="75000"/>
                </a:schemeClr>
              </a:gs>
              <a:gs pos="100000">
                <a:schemeClr val="tx1">
                  <a:lumMod val="50000"/>
                  <a:lumOff val="50000"/>
                </a:schemeClr>
              </a:gs>
            </a:gsLst>
            <a:lin ang="2700000" scaled="1"/>
            <a:tileRect/>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85724</xdr:colOff>
      <xdr:row>13</xdr:row>
      <xdr:rowOff>171449</xdr:rowOff>
    </xdr:from>
    <xdr:to>
      <xdr:col>8</xdr:col>
      <xdr:colOff>371475</xdr:colOff>
      <xdr:row>24</xdr:row>
      <xdr:rowOff>0</xdr:rowOff>
    </xdr:to>
    <xdr:sp macro="" textlink="">
      <xdr:nvSpPr>
        <xdr:cNvPr id="62" name="Rounded Rectangle 61">
          <a:extLst>
            <a:ext uri="{FF2B5EF4-FFF2-40B4-BE49-F238E27FC236}">
              <a16:creationId xmlns:a16="http://schemas.microsoft.com/office/drawing/2014/main" id="{00000000-0008-0000-0000-00003E000000}"/>
            </a:ext>
          </a:extLst>
        </xdr:cNvPr>
        <xdr:cNvSpPr/>
      </xdr:nvSpPr>
      <xdr:spPr>
        <a:xfrm>
          <a:off x="942974" y="3286124"/>
          <a:ext cx="5562601" cy="2447926"/>
        </a:xfrm>
        <a:prstGeom prst="roundRect">
          <a:avLst/>
        </a:prstGeom>
        <a:gradFill flip="none" rotWithShape="1">
          <a:gsLst>
            <a:gs pos="0">
              <a:srgbClr val="CBCBCB"/>
            </a:gs>
            <a:gs pos="13000">
              <a:srgbClr val="FFFFFF"/>
            </a:gs>
            <a:gs pos="90000">
              <a:srgbClr val="777777"/>
            </a:gs>
            <a:gs pos="38000">
              <a:srgbClr val="EAEAEA"/>
            </a:gs>
          </a:gsLst>
          <a:lin ang="2700000" scaled="0"/>
          <a:tileRect/>
        </a:gradFill>
        <a:ln>
          <a:gradFill flip="none" rotWithShape="1">
            <a:gsLst>
              <a:gs pos="0">
                <a:schemeClr val="tx1">
                  <a:lumMod val="50000"/>
                  <a:lumOff val="50000"/>
                </a:schemeClr>
              </a:gs>
              <a:gs pos="50000">
                <a:schemeClr val="bg1">
                  <a:lumMod val="75000"/>
                </a:schemeClr>
              </a:gs>
              <a:gs pos="100000">
                <a:schemeClr val="tx1">
                  <a:lumMod val="50000"/>
                  <a:lumOff val="50000"/>
                </a:schemeClr>
              </a:gs>
            </a:gsLst>
            <a:lin ang="2700000" scaled="1"/>
            <a:tileRect/>
          </a:gra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266700</xdr:colOff>
      <xdr:row>18</xdr:row>
      <xdr:rowOff>152401</xdr:rowOff>
    </xdr:from>
    <xdr:to>
      <xdr:col>5</xdr:col>
      <xdr:colOff>104775</xdr:colOff>
      <xdr:row>20</xdr:row>
      <xdr:rowOff>96775</xdr:rowOff>
    </xdr:to>
    <xdr:sp macro="" textlink="">
      <xdr:nvSpPr>
        <xdr:cNvPr id="10" name="Oval 9">
          <a:extLst>
            <a:ext uri="{FF2B5EF4-FFF2-40B4-BE49-F238E27FC236}">
              <a16:creationId xmlns:a16="http://schemas.microsoft.com/office/drawing/2014/main" id="{00000000-0008-0000-0000-00000A000000}"/>
            </a:ext>
          </a:extLst>
        </xdr:cNvPr>
        <xdr:cNvSpPr/>
      </xdr:nvSpPr>
      <xdr:spPr>
        <a:xfrm>
          <a:off x="2743200" y="4457701"/>
          <a:ext cx="581025" cy="420624"/>
        </a:xfrm>
        <a:prstGeom prst="ellipse">
          <a:avLst/>
        </a:prstGeom>
        <a:gradFill flip="none" rotWithShape="1">
          <a:gsLst>
            <a:gs pos="40000">
              <a:schemeClr val="accent4">
                <a:lumMod val="40000"/>
                <a:lumOff val="60000"/>
              </a:schemeClr>
            </a:gs>
            <a:gs pos="0">
              <a:schemeClr val="accent4">
                <a:shade val="51000"/>
                <a:satMod val="130000"/>
              </a:schemeClr>
            </a:gs>
            <a:gs pos="80000">
              <a:schemeClr val="accent4">
                <a:shade val="93000"/>
                <a:satMod val="130000"/>
              </a:schemeClr>
            </a:gs>
            <a:gs pos="100000">
              <a:schemeClr val="accent4">
                <a:shade val="94000"/>
                <a:satMod val="135000"/>
              </a:schemeClr>
            </a:gs>
          </a:gsLst>
          <a:lin ang="13500000" scaled="1"/>
          <a:tileRect/>
        </a:gradFill>
        <a:effectLst>
          <a:outerShdw blurRad="50800" dist="38100" dir="2700000" algn="tl" rotWithShape="0">
            <a:prstClr val="black">
              <a:alpha val="40000"/>
            </a:prstClr>
          </a:outerShdw>
        </a:effectLst>
      </xdr:spPr>
      <xdr:style>
        <a:lnRef idx="0">
          <a:schemeClr val="accent4"/>
        </a:lnRef>
        <a:fillRef idx="3">
          <a:schemeClr val="accent4"/>
        </a:fillRef>
        <a:effectRef idx="3">
          <a:schemeClr val="accent4"/>
        </a:effectRef>
        <a:fontRef idx="minor">
          <a:schemeClr val="lt1"/>
        </a:fontRef>
      </xdr:style>
      <xdr:txBody>
        <a:bodyPr vertOverflow="clip" horzOverflow="clip" lIns="0" tIns="0" rIns="0" bIns="0" rtlCol="0" anchor="ctr"/>
        <a:lstStyle/>
        <a:p>
          <a:pPr algn="ctr"/>
          <a:r>
            <a:rPr lang="en-US" sz="1100">
              <a:solidFill>
                <a:sysClr val="windowText" lastClr="000000"/>
              </a:solidFill>
            </a:rPr>
            <a:t>Shared</a:t>
          </a:r>
        </a:p>
      </xdr:txBody>
    </xdr:sp>
    <xdr:clientData/>
  </xdr:twoCellAnchor>
  <xdr:twoCellAnchor>
    <xdr:from>
      <xdr:col>3</xdr:col>
      <xdr:colOff>736281</xdr:colOff>
      <xdr:row>19</xdr:row>
      <xdr:rowOff>123825</xdr:rowOff>
    </xdr:from>
    <xdr:to>
      <xdr:col>4</xdr:col>
      <xdr:colOff>266700</xdr:colOff>
      <xdr:row>19</xdr:row>
      <xdr:rowOff>124588</xdr:rowOff>
    </xdr:to>
    <xdr:cxnSp macro="">
      <xdr:nvCxnSpPr>
        <xdr:cNvPr id="14" name="Straight Arrow Connector 13">
          <a:extLst>
            <a:ext uri="{FF2B5EF4-FFF2-40B4-BE49-F238E27FC236}">
              <a16:creationId xmlns:a16="http://schemas.microsoft.com/office/drawing/2014/main" id="{00000000-0008-0000-0000-00000E000000}"/>
            </a:ext>
          </a:extLst>
        </xdr:cNvPr>
        <xdr:cNvCxnSpPr>
          <a:stCxn id="10" idx="2"/>
          <a:endCxn id="11" idx="3"/>
        </xdr:cNvCxnSpPr>
      </xdr:nvCxnSpPr>
      <xdr:spPr>
        <a:xfrm flipH="1" flipV="1">
          <a:off x="2469831" y="4667250"/>
          <a:ext cx="273369" cy="763"/>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104775</xdr:colOff>
      <xdr:row>19</xdr:row>
      <xdr:rowOff>123825</xdr:rowOff>
    </xdr:from>
    <xdr:to>
      <xdr:col>5</xdr:col>
      <xdr:colOff>368046</xdr:colOff>
      <xdr:row>19</xdr:row>
      <xdr:rowOff>124588</xdr:rowOff>
    </xdr:to>
    <xdr:cxnSp macro="">
      <xdr:nvCxnSpPr>
        <xdr:cNvPr id="16" name="Straight Arrow Connector 15">
          <a:extLst>
            <a:ext uri="{FF2B5EF4-FFF2-40B4-BE49-F238E27FC236}">
              <a16:creationId xmlns:a16="http://schemas.microsoft.com/office/drawing/2014/main" id="{00000000-0008-0000-0000-000010000000}"/>
            </a:ext>
          </a:extLst>
        </xdr:cNvPr>
        <xdr:cNvCxnSpPr>
          <a:stCxn id="10" idx="6"/>
          <a:endCxn id="12" idx="1"/>
        </xdr:cNvCxnSpPr>
      </xdr:nvCxnSpPr>
      <xdr:spPr>
        <a:xfrm flipV="1">
          <a:off x="3324225" y="4667250"/>
          <a:ext cx="263271" cy="763"/>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220980</xdr:colOff>
      <xdr:row>18</xdr:row>
      <xdr:rowOff>85726</xdr:rowOff>
    </xdr:from>
    <xdr:to>
      <xdr:col>2</xdr:col>
      <xdr:colOff>733425</xdr:colOff>
      <xdr:row>20</xdr:row>
      <xdr:rowOff>161926</xdr:rowOff>
    </xdr:to>
    <xdr:sp macro="" textlink="">
      <xdr:nvSpPr>
        <xdr:cNvPr id="19" name="Oval 18">
          <a:extLst>
            <a:ext uri="{FF2B5EF4-FFF2-40B4-BE49-F238E27FC236}">
              <a16:creationId xmlns:a16="http://schemas.microsoft.com/office/drawing/2014/main" id="{00000000-0008-0000-0000-000013000000}"/>
            </a:ext>
          </a:extLst>
        </xdr:cNvPr>
        <xdr:cNvSpPr/>
      </xdr:nvSpPr>
      <xdr:spPr>
        <a:xfrm>
          <a:off x="392430" y="5114926"/>
          <a:ext cx="1188720" cy="552450"/>
        </a:xfrm>
        <a:prstGeom prst="ellipse">
          <a:avLst/>
        </a:prstGeom>
        <a:gradFill flip="none" rotWithShape="1">
          <a:gsLst>
            <a:gs pos="0">
              <a:srgbClr val="6C0000"/>
            </a:gs>
            <a:gs pos="39999">
              <a:srgbClr val="5D1313"/>
            </a:gs>
            <a:gs pos="70000">
              <a:srgbClr val="C7191D"/>
            </a:gs>
            <a:gs pos="88000">
              <a:srgbClr val="D40606"/>
            </a:gs>
            <a:gs pos="100000">
              <a:srgbClr val="B54F4F"/>
            </a:gs>
          </a:gsLst>
          <a:path path="circle">
            <a:fillToRect r="100000" b="100000"/>
          </a:path>
          <a:tileRect l="-100000" t="-100000"/>
        </a:gradFill>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lIns="0" tIns="0" rIns="0" bIns="0" rtlCol="0" anchor="ctr"/>
        <a:lstStyle/>
        <a:p>
          <a:pPr marL="0" indent="0" algn="ctr"/>
          <a:r>
            <a:rPr lang="en-US" sz="1100">
              <a:solidFill>
                <a:schemeClr val="lt1"/>
              </a:solidFill>
              <a:latin typeface="+mn-lt"/>
              <a:ea typeface="+mn-ea"/>
              <a:cs typeface="+mn-cs"/>
            </a:rPr>
            <a:t>Specific X</a:t>
          </a:r>
        </a:p>
      </xdr:txBody>
    </xdr:sp>
    <xdr:clientData/>
  </xdr:twoCellAnchor>
  <xdr:twoCellAnchor>
    <xdr:from>
      <xdr:col>3</xdr:col>
      <xdr:colOff>104774</xdr:colOff>
      <xdr:row>21</xdr:row>
      <xdr:rowOff>123825</xdr:rowOff>
    </xdr:from>
    <xdr:to>
      <xdr:col>4</xdr:col>
      <xdr:colOff>76199</xdr:colOff>
      <xdr:row>23</xdr:row>
      <xdr:rowOff>68199</xdr:rowOff>
    </xdr:to>
    <xdr:sp macro="" textlink="">
      <xdr:nvSpPr>
        <xdr:cNvPr id="20" name="Oval 19">
          <a:extLst>
            <a:ext uri="{FF2B5EF4-FFF2-40B4-BE49-F238E27FC236}">
              <a16:creationId xmlns:a16="http://schemas.microsoft.com/office/drawing/2014/main" id="{00000000-0008-0000-0000-000014000000}"/>
            </a:ext>
          </a:extLst>
        </xdr:cNvPr>
        <xdr:cNvSpPr/>
      </xdr:nvSpPr>
      <xdr:spPr>
        <a:xfrm>
          <a:off x="1838324" y="5143500"/>
          <a:ext cx="714375" cy="420624"/>
        </a:xfrm>
        <a:prstGeom prst="ellipse">
          <a:avLst/>
        </a:prstGeom>
        <a:gradFill flip="none" rotWithShape="1">
          <a:gsLst>
            <a:gs pos="31000">
              <a:srgbClr val="CA7B79"/>
            </a:gs>
            <a:gs pos="88000">
              <a:schemeClr val="accent2">
                <a:lumMod val="75000"/>
              </a:schemeClr>
            </a:gs>
            <a:gs pos="17000">
              <a:schemeClr val="accent2">
                <a:tint val="37000"/>
                <a:satMod val="300000"/>
              </a:schemeClr>
            </a:gs>
            <a:gs pos="56000">
              <a:schemeClr val="accent2">
                <a:lumMod val="20000"/>
                <a:lumOff val="80000"/>
              </a:schemeClr>
            </a:gs>
            <a:gs pos="96000">
              <a:schemeClr val="accent2">
                <a:lumMod val="60000"/>
                <a:lumOff val="40000"/>
              </a:schemeClr>
            </a:gs>
          </a:gsLst>
          <a:path path="circle">
            <a:fillToRect l="100000" t="100000"/>
          </a:path>
          <a:tileRect r="-100000" b="-100000"/>
        </a:gra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1">
          <a:schemeClr val="accent2"/>
        </a:lnRef>
        <a:fillRef idx="2">
          <a:schemeClr val="accent2"/>
        </a:fillRef>
        <a:effectRef idx="1">
          <a:schemeClr val="accent2"/>
        </a:effectRef>
        <a:fontRef idx="minor">
          <a:schemeClr val="dk1"/>
        </a:fontRef>
      </xdr:style>
      <xdr:txBody>
        <a:bodyPr vertOverflow="clip" horzOverflow="clip" lIns="0" tIns="0" rIns="0" bIns="0" rtlCol="0" anchor="ctr"/>
        <a:lstStyle/>
        <a:p>
          <a:pPr marL="0" indent="0" algn="ctr"/>
          <a:r>
            <a:rPr lang="en-US" sz="1100">
              <a:solidFill>
                <a:schemeClr val="dk1"/>
              </a:solidFill>
              <a:latin typeface="+mn-lt"/>
              <a:ea typeface="+mn-ea"/>
              <a:cs typeface="+mn-cs"/>
            </a:rPr>
            <a:t>Error X</a:t>
          </a:r>
        </a:p>
      </xdr:txBody>
    </xdr:sp>
    <xdr:clientData/>
  </xdr:twoCellAnchor>
  <xdr:twoCellAnchor>
    <xdr:from>
      <xdr:col>5</xdr:col>
      <xdr:colOff>285750</xdr:colOff>
      <xdr:row>21</xdr:row>
      <xdr:rowOff>123825</xdr:rowOff>
    </xdr:from>
    <xdr:to>
      <xdr:col>6</xdr:col>
      <xdr:colOff>256032</xdr:colOff>
      <xdr:row>23</xdr:row>
      <xdr:rowOff>68199</xdr:rowOff>
    </xdr:to>
    <xdr:sp macro="" textlink="">
      <xdr:nvSpPr>
        <xdr:cNvPr id="21" name="Oval 20">
          <a:extLst>
            <a:ext uri="{FF2B5EF4-FFF2-40B4-BE49-F238E27FC236}">
              <a16:creationId xmlns:a16="http://schemas.microsoft.com/office/drawing/2014/main" id="{00000000-0008-0000-0000-000015000000}"/>
            </a:ext>
          </a:extLst>
        </xdr:cNvPr>
        <xdr:cNvSpPr/>
      </xdr:nvSpPr>
      <xdr:spPr>
        <a:xfrm>
          <a:off x="3505200" y="5143500"/>
          <a:ext cx="713232" cy="420624"/>
        </a:xfrm>
        <a:prstGeom prst="ellipse">
          <a:avLst/>
        </a:prstGeom>
        <a:gradFill flip="none" rotWithShape="1">
          <a:gsLst>
            <a:gs pos="0">
              <a:schemeClr val="tx2">
                <a:lumMod val="60000"/>
                <a:lumOff val="40000"/>
              </a:schemeClr>
            </a:gs>
            <a:gs pos="35000">
              <a:schemeClr val="accent1">
                <a:tint val="37000"/>
                <a:satMod val="300000"/>
              </a:schemeClr>
            </a:gs>
            <a:gs pos="100000">
              <a:schemeClr val="tx2">
                <a:lumMod val="75000"/>
              </a:schemeClr>
            </a:gs>
          </a:gsLst>
          <a:path path="circle">
            <a:fillToRect r="100000" b="100000"/>
          </a:path>
          <a:tileRect l="-100000" t="-100000"/>
        </a:gradFill>
        <a:ln>
          <a:noFill/>
        </a:ln>
        <a:scene3d>
          <a:camera prst="orthographicFront"/>
          <a:lightRig rig="threePt" dir="t"/>
        </a:scene3d>
        <a:sp3d>
          <a:bevelT/>
        </a:sp3d>
      </xdr:spPr>
      <xdr:style>
        <a:lnRef idx="1">
          <a:schemeClr val="accent1"/>
        </a:lnRef>
        <a:fillRef idx="2">
          <a:schemeClr val="accent1"/>
        </a:fillRef>
        <a:effectRef idx="1">
          <a:schemeClr val="accent1"/>
        </a:effectRef>
        <a:fontRef idx="minor">
          <a:schemeClr val="dk1"/>
        </a:fontRef>
      </xdr:style>
      <xdr:txBody>
        <a:bodyPr vertOverflow="clip" horzOverflow="clip" lIns="0" tIns="0" rIns="0" bIns="0" rtlCol="0" anchor="ctr"/>
        <a:lstStyle/>
        <a:p>
          <a:pPr marL="0" indent="0" algn="ctr"/>
          <a:r>
            <a:rPr lang="en-US" sz="1100">
              <a:solidFill>
                <a:schemeClr val="dk1"/>
              </a:solidFill>
              <a:latin typeface="+mn-lt"/>
              <a:ea typeface="+mn-ea"/>
              <a:cs typeface="+mn-cs"/>
            </a:rPr>
            <a:t>Error Y</a:t>
          </a:r>
        </a:p>
      </xdr:txBody>
    </xdr:sp>
    <xdr:clientData/>
  </xdr:twoCellAnchor>
  <xdr:twoCellAnchor>
    <xdr:from>
      <xdr:col>6</xdr:col>
      <xdr:colOff>514350</xdr:colOff>
      <xdr:row>18</xdr:row>
      <xdr:rowOff>85726</xdr:rowOff>
    </xdr:from>
    <xdr:to>
      <xdr:col>8</xdr:col>
      <xdr:colOff>217170</xdr:colOff>
      <xdr:row>20</xdr:row>
      <xdr:rowOff>161926</xdr:rowOff>
    </xdr:to>
    <xdr:sp macro="" textlink="">
      <xdr:nvSpPr>
        <xdr:cNvPr id="22" name="Oval 21">
          <a:extLst>
            <a:ext uri="{FF2B5EF4-FFF2-40B4-BE49-F238E27FC236}">
              <a16:creationId xmlns:a16="http://schemas.microsoft.com/office/drawing/2014/main" id="{00000000-0008-0000-0000-000016000000}"/>
            </a:ext>
          </a:extLst>
        </xdr:cNvPr>
        <xdr:cNvSpPr/>
      </xdr:nvSpPr>
      <xdr:spPr>
        <a:xfrm>
          <a:off x="4333875" y="5591176"/>
          <a:ext cx="1188720" cy="552450"/>
        </a:xfrm>
        <a:prstGeom prst="ellipse">
          <a:avLst/>
        </a:prstGeom>
        <a:gradFill flip="none" rotWithShape="1">
          <a:gsLst>
            <a:gs pos="0">
              <a:srgbClr val="000000"/>
            </a:gs>
            <a:gs pos="39999">
              <a:srgbClr val="0A128C"/>
            </a:gs>
            <a:gs pos="70000">
              <a:srgbClr val="181CC7"/>
            </a:gs>
            <a:gs pos="88000">
              <a:srgbClr val="7005D4"/>
            </a:gs>
            <a:gs pos="100000">
              <a:srgbClr val="8C3D91"/>
            </a:gs>
          </a:gsLst>
          <a:path path="circle">
            <a:fillToRect r="100000" b="100000"/>
          </a:path>
          <a:tileRect l="-100000" t="-100000"/>
        </a:gradFill>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lIns="0" tIns="0" rIns="0" bIns="0" rtlCol="0" anchor="ctr"/>
        <a:lstStyle/>
        <a:p>
          <a:pPr algn="ctr"/>
          <a:r>
            <a:rPr lang="en-US" sz="1100"/>
            <a:t>Specific Y</a:t>
          </a:r>
        </a:p>
      </xdr:txBody>
    </xdr:sp>
    <xdr:clientData/>
  </xdr:twoCellAnchor>
  <xdr:twoCellAnchor>
    <xdr:from>
      <xdr:col>6</xdr:col>
      <xdr:colOff>173736</xdr:colOff>
      <xdr:row>19</xdr:row>
      <xdr:rowOff>123825</xdr:rowOff>
    </xdr:from>
    <xdr:to>
      <xdr:col>6</xdr:col>
      <xdr:colOff>514350</xdr:colOff>
      <xdr:row>19</xdr:row>
      <xdr:rowOff>123826</xdr:rowOff>
    </xdr:to>
    <xdr:cxnSp macro="">
      <xdr:nvCxnSpPr>
        <xdr:cNvPr id="23" name="Straight Arrow Connector 22">
          <a:extLst>
            <a:ext uri="{FF2B5EF4-FFF2-40B4-BE49-F238E27FC236}">
              <a16:creationId xmlns:a16="http://schemas.microsoft.com/office/drawing/2014/main" id="{00000000-0008-0000-0000-000017000000}"/>
            </a:ext>
          </a:extLst>
        </xdr:cNvPr>
        <xdr:cNvCxnSpPr>
          <a:stCxn id="22" idx="2"/>
          <a:endCxn id="12" idx="3"/>
        </xdr:cNvCxnSpPr>
      </xdr:nvCxnSpPr>
      <xdr:spPr>
        <a:xfrm flipH="1" flipV="1">
          <a:off x="4136136" y="4667250"/>
          <a:ext cx="340614" cy="1"/>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733425</xdr:colOff>
      <xdr:row>19</xdr:row>
      <xdr:rowOff>123825</xdr:rowOff>
    </xdr:from>
    <xdr:to>
      <xdr:col>3</xdr:col>
      <xdr:colOff>187641</xdr:colOff>
      <xdr:row>19</xdr:row>
      <xdr:rowOff>123826</xdr:rowOff>
    </xdr:to>
    <xdr:cxnSp macro="">
      <xdr:nvCxnSpPr>
        <xdr:cNvPr id="26" name="Straight Arrow Connector 25">
          <a:extLst>
            <a:ext uri="{FF2B5EF4-FFF2-40B4-BE49-F238E27FC236}">
              <a16:creationId xmlns:a16="http://schemas.microsoft.com/office/drawing/2014/main" id="{00000000-0008-0000-0000-00001A000000}"/>
            </a:ext>
          </a:extLst>
        </xdr:cNvPr>
        <xdr:cNvCxnSpPr>
          <a:stCxn id="19" idx="6"/>
          <a:endCxn id="11" idx="1"/>
        </xdr:cNvCxnSpPr>
      </xdr:nvCxnSpPr>
      <xdr:spPr>
        <a:xfrm flipV="1">
          <a:off x="1581150" y="4667250"/>
          <a:ext cx="340041" cy="1"/>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642366</xdr:colOff>
      <xdr:row>20</xdr:row>
      <xdr:rowOff>95250</xdr:rowOff>
    </xdr:from>
    <xdr:to>
      <xdr:col>5</xdr:col>
      <xdr:colOff>642366</xdr:colOff>
      <xdr:row>21</xdr:row>
      <xdr:rowOff>123825</xdr:rowOff>
    </xdr:to>
    <xdr:cxnSp macro="">
      <xdr:nvCxnSpPr>
        <xdr:cNvPr id="32" name="Straight Arrow Connector 31">
          <a:extLst>
            <a:ext uri="{FF2B5EF4-FFF2-40B4-BE49-F238E27FC236}">
              <a16:creationId xmlns:a16="http://schemas.microsoft.com/office/drawing/2014/main" id="{00000000-0008-0000-0000-000020000000}"/>
            </a:ext>
          </a:extLst>
        </xdr:cNvPr>
        <xdr:cNvCxnSpPr>
          <a:stCxn id="21" idx="0"/>
          <a:endCxn id="12" idx="2"/>
        </xdr:cNvCxnSpPr>
      </xdr:nvCxnSpPr>
      <xdr:spPr>
        <a:xfrm flipV="1">
          <a:off x="3861816" y="4876800"/>
          <a:ext cx="0" cy="266700"/>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461961</xdr:colOff>
      <xdr:row>20</xdr:row>
      <xdr:rowOff>95250</xdr:rowOff>
    </xdr:from>
    <xdr:to>
      <xdr:col>3</xdr:col>
      <xdr:colOff>461962</xdr:colOff>
      <xdr:row>21</xdr:row>
      <xdr:rowOff>123825</xdr:rowOff>
    </xdr:to>
    <xdr:cxnSp macro="">
      <xdr:nvCxnSpPr>
        <xdr:cNvPr id="35" name="Straight Arrow Connector 34">
          <a:extLst>
            <a:ext uri="{FF2B5EF4-FFF2-40B4-BE49-F238E27FC236}">
              <a16:creationId xmlns:a16="http://schemas.microsoft.com/office/drawing/2014/main" id="{00000000-0008-0000-0000-000023000000}"/>
            </a:ext>
          </a:extLst>
        </xdr:cNvPr>
        <xdr:cNvCxnSpPr>
          <a:stCxn id="20" idx="0"/>
          <a:endCxn id="11" idx="2"/>
        </xdr:cNvCxnSpPr>
      </xdr:nvCxnSpPr>
      <xdr:spPr>
        <a:xfrm flipH="1" flipV="1">
          <a:off x="2195511" y="4876800"/>
          <a:ext cx="1" cy="266700"/>
        </a:xfrm>
        <a:prstGeom prst="straightConnector1">
          <a:avLst/>
        </a:prstGeom>
        <a:ln>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714375</xdr:colOff>
      <xdr:row>18</xdr:row>
      <xdr:rowOff>95250</xdr:rowOff>
    </xdr:from>
    <xdr:to>
      <xdr:col>5</xdr:col>
      <xdr:colOff>477654</xdr:colOff>
      <xdr:row>19</xdr:row>
      <xdr:rowOff>121685</xdr:rowOff>
    </xdr:to>
    <xdr:sp macro="" textlink="$S$15">
      <xdr:nvSpPr>
        <xdr:cNvPr id="40" name="TextBox 39">
          <a:extLst>
            <a:ext uri="{FF2B5EF4-FFF2-40B4-BE49-F238E27FC236}">
              <a16:creationId xmlns:a16="http://schemas.microsoft.com/office/drawing/2014/main" id="{00000000-0008-0000-0000-000028000000}"/>
            </a:ext>
          </a:extLst>
        </xdr:cNvPr>
        <xdr:cNvSpPr txBox="1"/>
      </xdr:nvSpPr>
      <xdr:spPr>
        <a:xfrm>
          <a:off x="3190875" y="4400550"/>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735DEC3E-5EC7-4F18-AAA2-3E390A1385A5}" type="TxLink">
            <a:rPr lang="en-US" sz="1100"/>
            <a:pPr algn="ctr"/>
            <a:t>0.77</a:t>
          </a:fld>
          <a:endParaRPr lang="en-US" sz="1100"/>
        </a:p>
      </xdr:txBody>
    </xdr:sp>
    <xdr:clientData/>
  </xdr:twoCellAnchor>
  <xdr:twoCellAnchor>
    <xdr:from>
      <xdr:col>3</xdr:col>
      <xdr:colOff>656016</xdr:colOff>
      <xdr:row>18</xdr:row>
      <xdr:rowOff>95250</xdr:rowOff>
    </xdr:from>
    <xdr:to>
      <xdr:col>4</xdr:col>
      <xdr:colOff>419295</xdr:colOff>
      <xdr:row>19</xdr:row>
      <xdr:rowOff>121685</xdr:rowOff>
    </xdr:to>
    <xdr:sp macro="" textlink="$S$15">
      <xdr:nvSpPr>
        <xdr:cNvPr id="41" name="TextBox 40">
          <a:extLst>
            <a:ext uri="{FF2B5EF4-FFF2-40B4-BE49-F238E27FC236}">
              <a16:creationId xmlns:a16="http://schemas.microsoft.com/office/drawing/2014/main" id="{00000000-0008-0000-0000-000029000000}"/>
            </a:ext>
          </a:extLst>
        </xdr:cNvPr>
        <xdr:cNvSpPr txBox="1"/>
      </xdr:nvSpPr>
      <xdr:spPr>
        <a:xfrm>
          <a:off x="2389566" y="4400550"/>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735DEC3E-5EC7-4F18-AAA2-3E390A1385A5}" type="TxLink">
            <a:rPr lang="en-US" sz="1100"/>
            <a:pPr algn="ctr"/>
            <a:t>0.77</a:t>
          </a:fld>
          <a:endParaRPr lang="en-US" sz="1100"/>
        </a:p>
      </xdr:txBody>
    </xdr:sp>
    <xdr:clientData/>
  </xdr:twoCellAnchor>
  <xdr:twoCellAnchor>
    <xdr:from>
      <xdr:col>5</xdr:col>
      <xdr:colOff>647700</xdr:colOff>
      <xdr:row>20</xdr:row>
      <xdr:rowOff>104775</xdr:rowOff>
    </xdr:from>
    <xdr:to>
      <xdr:col>6</xdr:col>
      <xdr:colOff>410979</xdr:colOff>
      <xdr:row>21</xdr:row>
      <xdr:rowOff>131210</xdr:rowOff>
    </xdr:to>
    <xdr:sp macro="" textlink="$S$18">
      <xdr:nvSpPr>
        <xdr:cNvPr id="42" name="TextBox 41">
          <a:extLst>
            <a:ext uri="{FF2B5EF4-FFF2-40B4-BE49-F238E27FC236}">
              <a16:creationId xmlns:a16="http://schemas.microsoft.com/office/drawing/2014/main" id="{00000000-0008-0000-0000-00002A000000}"/>
            </a:ext>
          </a:extLst>
        </xdr:cNvPr>
        <xdr:cNvSpPr txBox="1"/>
      </xdr:nvSpPr>
      <xdr:spPr>
        <a:xfrm>
          <a:off x="3867150" y="4886325"/>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8A5D3EDC-29F9-4F0A-AA1E-55BDC15F3018}" type="TxLink">
            <a:rPr lang="en-US" sz="1100"/>
            <a:pPr/>
            <a:t>0.32</a:t>
          </a:fld>
          <a:endParaRPr lang="en-US" sz="1100"/>
        </a:p>
      </xdr:txBody>
    </xdr:sp>
    <xdr:clientData/>
  </xdr:twoCellAnchor>
  <xdr:twoCellAnchor>
    <xdr:from>
      <xdr:col>2</xdr:col>
      <xdr:colOff>809625</xdr:colOff>
      <xdr:row>20</xdr:row>
      <xdr:rowOff>104775</xdr:rowOff>
    </xdr:from>
    <xdr:to>
      <xdr:col>3</xdr:col>
      <xdr:colOff>572904</xdr:colOff>
      <xdr:row>21</xdr:row>
      <xdr:rowOff>131210</xdr:rowOff>
    </xdr:to>
    <xdr:sp macro="" textlink="$S$17">
      <xdr:nvSpPr>
        <xdr:cNvPr id="43" name="TextBox 42">
          <a:extLst>
            <a:ext uri="{FF2B5EF4-FFF2-40B4-BE49-F238E27FC236}">
              <a16:creationId xmlns:a16="http://schemas.microsoft.com/office/drawing/2014/main" id="{00000000-0008-0000-0000-00002B000000}"/>
            </a:ext>
          </a:extLst>
        </xdr:cNvPr>
        <xdr:cNvSpPr txBox="1"/>
      </xdr:nvSpPr>
      <xdr:spPr>
        <a:xfrm>
          <a:off x="1657350" y="4886325"/>
          <a:ext cx="6491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D9407652-819A-4C16-8060-74E78EE67445}" type="TxLink">
            <a:rPr lang="en-US" sz="1100"/>
            <a:pPr algn="ctr"/>
            <a:t>0.20</a:t>
          </a:fld>
          <a:endParaRPr lang="en-US" sz="1100"/>
        </a:p>
      </xdr:txBody>
    </xdr:sp>
    <xdr:clientData/>
  </xdr:twoCellAnchor>
  <xdr:twoCellAnchor>
    <xdr:from>
      <xdr:col>2</xdr:col>
      <xdr:colOff>552450</xdr:colOff>
      <xdr:row>18</xdr:row>
      <xdr:rowOff>95250</xdr:rowOff>
    </xdr:from>
    <xdr:to>
      <xdr:col>3</xdr:col>
      <xdr:colOff>315729</xdr:colOff>
      <xdr:row>19</xdr:row>
      <xdr:rowOff>121685</xdr:rowOff>
    </xdr:to>
    <xdr:sp macro="" textlink="$S$19">
      <xdr:nvSpPr>
        <xdr:cNvPr id="44" name="TextBox 43">
          <a:extLst>
            <a:ext uri="{FF2B5EF4-FFF2-40B4-BE49-F238E27FC236}">
              <a16:creationId xmlns:a16="http://schemas.microsoft.com/office/drawing/2014/main" id="{00000000-0008-0000-0000-00002C000000}"/>
            </a:ext>
          </a:extLst>
        </xdr:cNvPr>
        <xdr:cNvSpPr txBox="1"/>
      </xdr:nvSpPr>
      <xdr:spPr>
        <a:xfrm>
          <a:off x="1400175" y="4400550"/>
          <a:ext cx="6491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BF8C84D8-3C80-4221-9714-7503A5821C5B}" type="TxLink">
            <a:rPr lang="en-US" sz="1100"/>
            <a:pPr algn="ctr"/>
            <a:t>0.60</a:t>
          </a:fld>
          <a:endParaRPr lang="en-US" sz="1100"/>
        </a:p>
      </xdr:txBody>
    </xdr:sp>
    <xdr:clientData/>
  </xdr:twoCellAnchor>
  <xdr:twoCellAnchor>
    <xdr:from>
      <xdr:col>6</xdr:col>
      <xdr:colOff>122616</xdr:colOff>
      <xdr:row>18</xdr:row>
      <xdr:rowOff>95250</xdr:rowOff>
    </xdr:from>
    <xdr:to>
      <xdr:col>6</xdr:col>
      <xdr:colOff>628845</xdr:colOff>
      <xdr:row>19</xdr:row>
      <xdr:rowOff>121685</xdr:rowOff>
    </xdr:to>
    <xdr:sp macro="" textlink="$S$20">
      <xdr:nvSpPr>
        <xdr:cNvPr id="45" name="TextBox 44">
          <a:extLst>
            <a:ext uri="{FF2B5EF4-FFF2-40B4-BE49-F238E27FC236}">
              <a16:creationId xmlns:a16="http://schemas.microsoft.com/office/drawing/2014/main" id="{00000000-0008-0000-0000-00002D000000}"/>
            </a:ext>
          </a:extLst>
        </xdr:cNvPr>
        <xdr:cNvSpPr txBox="1"/>
      </xdr:nvSpPr>
      <xdr:spPr>
        <a:xfrm>
          <a:off x="4085016" y="4400550"/>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030C49F3-538A-4B35-9EB5-7F6241348988}" type="TxLink">
            <a:rPr lang="en-US" sz="1100"/>
            <a:pPr algn="ctr"/>
            <a:t>0.55</a:t>
          </a:fld>
          <a:endParaRPr lang="en-US" sz="1100"/>
        </a:p>
      </xdr:txBody>
    </xdr:sp>
    <xdr:clientData/>
  </xdr:twoCellAnchor>
  <xdr:twoCellAnchor>
    <xdr:from>
      <xdr:col>4</xdr:col>
      <xdr:colOff>173164</xdr:colOff>
      <xdr:row>21</xdr:row>
      <xdr:rowOff>123825</xdr:rowOff>
    </xdr:from>
    <xdr:to>
      <xdr:col>5</xdr:col>
      <xdr:colOff>198310</xdr:colOff>
      <xdr:row>23</xdr:row>
      <xdr:rowOff>66675</xdr:rowOff>
    </xdr:to>
    <xdr:sp macro="" textlink="$S$28">
      <xdr:nvSpPr>
        <xdr:cNvPr id="47" name="Rounded Rectangle 46">
          <a:extLst>
            <a:ext uri="{FF2B5EF4-FFF2-40B4-BE49-F238E27FC236}">
              <a16:creationId xmlns:a16="http://schemas.microsoft.com/office/drawing/2014/main" id="{00000000-0008-0000-0000-00002F000000}"/>
            </a:ext>
          </a:extLst>
        </xdr:cNvPr>
        <xdr:cNvSpPr/>
      </xdr:nvSpPr>
      <xdr:spPr>
        <a:xfrm>
          <a:off x="2649664" y="5143500"/>
          <a:ext cx="768096" cy="419100"/>
        </a:xfrm>
        <a:prstGeom prst="roundRect">
          <a:avLst/>
        </a:prstGeom>
        <a:gradFill flip="none" rotWithShape="1">
          <a:gsLst>
            <a:gs pos="0">
              <a:schemeClr val="accent4">
                <a:lumMod val="50000"/>
              </a:schemeClr>
            </a:gs>
            <a:gs pos="13000">
              <a:schemeClr val="accent4">
                <a:lumMod val="60000"/>
                <a:lumOff val="40000"/>
              </a:schemeClr>
            </a:gs>
            <a:gs pos="67000">
              <a:schemeClr val="accent4">
                <a:lumMod val="40000"/>
                <a:lumOff val="60000"/>
              </a:schemeClr>
            </a:gs>
            <a:gs pos="42999">
              <a:schemeClr val="accent4">
                <a:lumMod val="60000"/>
                <a:lumOff val="40000"/>
              </a:schemeClr>
            </a:gs>
            <a:gs pos="23000">
              <a:schemeClr val="accent4"/>
            </a:gs>
            <a:gs pos="97000">
              <a:schemeClr val="accent4">
                <a:lumMod val="75000"/>
              </a:schemeClr>
            </a:gs>
            <a:gs pos="79000">
              <a:schemeClr val="accent4">
                <a:lumMod val="20000"/>
                <a:lumOff val="80000"/>
              </a:schemeClr>
            </a:gs>
          </a:gsLst>
          <a:lin ang="14400000" scaled="0"/>
          <a:tileRect/>
        </a:gradFill>
        <a:ln>
          <a:noFill/>
        </a:ln>
        <a:effectLst>
          <a:outerShdw blurRad="50800" dist="38100" dir="2700000" algn="tl" rotWithShape="0">
            <a:prstClr val="black">
              <a:alpha val="40000"/>
            </a:prstClr>
          </a:outerShdw>
        </a:effectLst>
        <a:scene3d>
          <a:camera prst="orthographicFront"/>
          <a:lightRig rig="balanced" dir="t">
            <a:rot lat="0" lon="0" rev="1800000"/>
          </a:lightRig>
        </a:scene3d>
        <a:sp3d>
          <a:bevelT/>
        </a:sp3d>
      </xdr:spPr>
      <xdr:style>
        <a:lnRef idx="2">
          <a:schemeClr val="accent4"/>
        </a:lnRef>
        <a:fillRef idx="1">
          <a:schemeClr val="lt1"/>
        </a:fillRef>
        <a:effectRef idx="0">
          <a:schemeClr val="accent4"/>
        </a:effectRef>
        <a:fontRef idx="minor">
          <a:schemeClr val="dk1"/>
        </a:fontRef>
      </xdr:style>
      <xdr:txBody>
        <a:bodyPr vertOverflow="clip" horz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fld id="{480AB6E4-0389-4508-A0B6-1AAADD937494}" type="TxLink">
            <a:rPr lang="en-US" sz="1100">
              <a:solidFill>
                <a:schemeClr val="dk1"/>
              </a:solidFill>
              <a:latin typeface="+mn-lt"/>
              <a:ea typeface="+mn-ea"/>
              <a:cs typeface="+mn-cs"/>
            </a:rPr>
            <a:pPr marL="0" marR="0" indent="0" algn="ctr" defTabSz="914400" eaLnBrk="1" fontAlgn="auto" latinLnBrk="0" hangingPunct="1">
              <a:lnSpc>
                <a:spcPct val="100000"/>
              </a:lnSpc>
              <a:spcBef>
                <a:spcPts val="0"/>
              </a:spcBef>
              <a:spcAft>
                <a:spcPts val="0"/>
              </a:spcAft>
              <a:buClrTx/>
              <a:buSzTx/>
              <a:buFontTx/>
              <a:buNone/>
              <a:tabLst/>
              <a:defRPr/>
            </a:pPr>
            <a:t>X - Y = -23</a:t>
          </a:fld>
          <a:endParaRPr lang="en-US" sz="1100">
            <a:solidFill>
              <a:schemeClr val="dk1"/>
            </a:solidFill>
            <a:latin typeface="+mn-lt"/>
            <a:ea typeface="+mn-ea"/>
            <a:cs typeface="+mn-cs"/>
          </a:endParaRPr>
        </a:p>
      </xdr:txBody>
    </xdr:sp>
    <xdr:clientData/>
  </xdr:twoCellAnchor>
  <xdr:twoCellAnchor>
    <xdr:from>
      <xdr:col>5</xdr:col>
      <xdr:colOff>180975</xdr:colOff>
      <xdr:row>20</xdr:row>
      <xdr:rowOff>85725</xdr:rowOff>
    </xdr:from>
    <xdr:to>
      <xdr:col>5</xdr:col>
      <xdr:colOff>438150</xdr:colOff>
      <xdr:row>21</xdr:row>
      <xdr:rowOff>123825</xdr:rowOff>
    </xdr:to>
    <xdr:cxnSp macro="">
      <xdr:nvCxnSpPr>
        <xdr:cNvPr id="48" name="Straight Arrow Connector 47">
          <a:extLst>
            <a:ext uri="{FF2B5EF4-FFF2-40B4-BE49-F238E27FC236}">
              <a16:creationId xmlns:a16="http://schemas.microsoft.com/office/drawing/2014/main" id="{00000000-0008-0000-0000-000030000000}"/>
            </a:ext>
          </a:extLst>
        </xdr:cNvPr>
        <xdr:cNvCxnSpPr/>
      </xdr:nvCxnSpPr>
      <xdr:spPr>
        <a:xfrm flipH="1">
          <a:off x="3257550" y="5591175"/>
          <a:ext cx="257175" cy="276225"/>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676275</xdr:colOff>
      <xdr:row>20</xdr:row>
      <xdr:rowOff>85725</xdr:rowOff>
    </xdr:from>
    <xdr:to>
      <xdr:col>4</xdr:col>
      <xdr:colOff>190500</xdr:colOff>
      <xdr:row>21</xdr:row>
      <xdr:rowOff>123825</xdr:rowOff>
    </xdr:to>
    <xdr:cxnSp macro="">
      <xdr:nvCxnSpPr>
        <xdr:cNvPr id="51" name="Straight Arrow Connector 50">
          <a:extLst>
            <a:ext uri="{FF2B5EF4-FFF2-40B4-BE49-F238E27FC236}">
              <a16:creationId xmlns:a16="http://schemas.microsoft.com/office/drawing/2014/main" id="{00000000-0008-0000-0000-000033000000}"/>
            </a:ext>
          </a:extLst>
        </xdr:cNvPr>
        <xdr:cNvCxnSpPr/>
      </xdr:nvCxnSpPr>
      <xdr:spPr>
        <a:xfrm>
          <a:off x="2266950" y="5591175"/>
          <a:ext cx="257175" cy="276225"/>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733425</xdr:colOff>
      <xdr:row>19</xdr:row>
      <xdr:rowOff>228600</xdr:rowOff>
    </xdr:from>
    <xdr:to>
      <xdr:col>4</xdr:col>
      <xdr:colOff>285750</xdr:colOff>
      <xdr:row>21</xdr:row>
      <xdr:rowOff>16910</xdr:rowOff>
    </xdr:to>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2257425" y="5734050"/>
          <a:ext cx="2952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a:t>+1</a:t>
          </a:r>
        </a:p>
      </xdr:txBody>
    </xdr:sp>
    <xdr:clientData/>
  </xdr:twoCellAnchor>
  <xdr:twoCellAnchor>
    <xdr:from>
      <xdr:col>5</xdr:col>
      <xdr:colOff>85725</xdr:colOff>
      <xdr:row>19</xdr:row>
      <xdr:rowOff>228600</xdr:rowOff>
    </xdr:from>
    <xdr:to>
      <xdr:col>5</xdr:col>
      <xdr:colOff>381000</xdr:colOff>
      <xdr:row>21</xdr:row>
      <xdr:rowOff>16910</xdr:rowOff>
    </xdr:to>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3095625" y="5734050"/>
          <a:ext cx="2952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a:t>-1</a:t>
          </a:r>
        </a:p>
      </xdr:txBody>
    </xdr:sp>
    <xdr:clientData/>
  </xdr:twoCellAnchor>
  <xdr:twoCellAnchor>
    <xdr:from>
      <xdr:col>3</xdr:col>
      <xdr:colOff>168591</xdr:colOff>
      <xdr:row>27</xdr:row>
      <xdr:rowOff>28575</xdr:rowOff>
    </xdr:from>
    <xdr:to>
      <xdr:col>3</xdr:col>
      <xdr:colOff>717231</xdr:colOff>
      <xdr:row>28</xdr:row>
      <xdr:rowOff>209550</xdr:rowOff>
    </xdr:to>
    <xdr:sp macro="" textlink="$S$24">
      <xdr:nvSpPr>
        <xdr:cNvPr id="56" name="Rounded Rectangle 55">
          <a:extLst>
            <a:ext uri="{FF2B5EF4-FFF2-40B4-BE49-F238E27FC236}">
              <a16:creationId xmlns:a16="http://schemas.microsoft.com/office/drawing/2014/main" id="{00000000-0008-0000-0000-000038000000}"/>
            </a:ext>
          </a:extLst>
        </xdr:cNvPr>
        <xdr:cNvSpPr/>
      </xdr:nvSpPr>
      <xdr:spPr>
        <a:xfrm>
          <a:off x="1902141" y="6477000"/>
          <a:ext cx="548640" cy="419100"/>
        </a:xfrm>
        <a:prstGeom prst="roundRect">
          <a:avLst/>
        </a:prstGeom>
        <a:gradFill flip="none" rotWithShape="1">
          <a:gsLst>
            <a:gs pos="0">
              <a:schemeClr val="accent2">
                <a:shade val="51000"/>
                <a:satMod val="130000"/>
              </a:schemeClr>
            </a:gs>
            <a:gs pos="80000">
              <a:schemeClr val="accent2">
                <a:shade val="93000"/>
                <a:satMod val="130000"/>
              </a:schemeClr>
            </a:gs>
            <a:gs pos="27000">
              <a:srgbClr val="E9B5B3"/>
            </a:gs>
            <a:gs pos="90000">
              <a:srgbClr val="DF8D8B"/>
            </a:gs>
            <a:gs pos="100000">
              <a:schemeClr val="accent2">
                <a:lumMod val="20000"/>
                <a:lumOff val="80000"/>
              </a:schemeClr>
            </a:gs>
          </a:gsLst>
          <a:path path="circle">
            <a:fillToRect l="100000" t="100000"/>
          </a:path>
          <a:tileRect r="-100000" b="-100000"/>
        </a:gradFill>
        <a:effectLst>
          <a:outerShdw blurRad="50800" dist="38100" dir="2700000" algn="tl" rotWithShape="0">
            <a:prstClr val="black">
              <a:alpha val="40000"/>
            </a:prst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lIns="0" tIns="0" rIns="0" bIns="0" rtlCol="0" anchor="ctr"/>
        <a:lstStyle/>
        <a:p>
          <a:pPr marL="0" indent="0" algn="ctr"/>
          <a:fld id="{A4D5E3DB-6C6A-4838-B858-E8841BA3F798}" type="TxLink">
            <a:rPr lang="en-US" sz="1100">
              <a:solidFill>
                <a:schemeClr val="dk1"/>
              </a:solidFill>
              <a:latin typeface="+mn-lt"/>
              <a:ea typeface="+mn-ea"/>
              <a:cs typeface="+mn-cs"/>
            </a:rPr>
            <a:pPr marL="0" indent="0" algn="ctr"/>
            <a:t>X = 68</a:t>
          </a:fld>
          <a:endParaRPr lang="en-US" sz="1100">
            <a:solidFill>
              <a:schemeClr val="dk1"/>
            </a:solidFill>
            <a:latin typeface="+mn-lt"/>
            <a:ea typeface="+mn-ea"/>
            <a:cs typeface="+mn-cs"/>
          </a:endParaRPr>
        </a:p>
      </xdr:txBody>
    </xdr:sp>
    <xdr:clientData/>
  </xdr:twoCellAnchor>
  <xdr:twoCellAnchor>
    <xdr:from>
      <xdr:col>5</xdr:col>
      <xdr:colOff>387096</xdr:colOff>
      <xdr:row>27</xdr:row>
      <xdr:rowOff>28575</xdr:rowOff>
    </xdr:from>
    <xdr:to>
      <xdr:col>6</xdr:col>
      <xdr:colOff>192786</xdr:colOff>
      <xdr:row>28</xdr:row>
      <xdr:rowOff>209550</xdr:rowOff>
    </xdr:to>
    <xdr:sp macro="" textlink="$S$25">
      <xdr:nvSpPr>
        <xdr:cNvPr id="57" name="Rounded Rectangle 56">
          <a:extLst>
            <a:ext uri="{FF2B5EF4-FFF2-40B4-BE49-F238E27FC236}">
              <a16:creationId xmlns:a16="http://schemas.microsoft.com/office/drawing/2014/main" id="{00000000-0008-0000-0000-000039000000}"/>
            </a:ext>
          </a:extLst>
        </xdr:cNvPr>
        <xdr:cNvSpPr/>
      </xdr:nvSpPr>
      <xdr:spPr>
        <a:xfrm>
          <a:off x="3606546" y="6477000"/>
          <a:ext cx="548640" cy="419100"/>
        </a:xfrm>
        <a:prstGeom prst="roundRect">
          <a:avLst/>
        </a:prstGeom>
        <a:gradFill flip="none" rotWithShape="1">
          <a:gsLst>
            <a:gs pos="0">
              <a:schemeClr val="accent1">
                <a:lumMod val="75000"/>
              </a:schemeClr>
            </a:gs>
            <a:gs pos="80000">
              <a:schemeClr val="tx2">
                <a:lumMod val="60000"/>
                <a:lumOff val="40000"/>
              </a:schemeClr>
            </a:gs>
            <a:gs pos="53000">
              <a:srgbClr val="8EB4E3"/>
            </a:gs>
            <a:gs pos="100000">
              <a:schemeClr val="tx2">
                <a:lumMod val="20000"/>
                <a:lumOff val="80000"/>
              </a:schemeClr>
            </a:gs>
          </a:gsLst>
          <a:path path="circle">
            <a:fillToRect l="100000" t="100000"/>
          </a:path>
          <a:tileRect r="-100000" b="-100000"/>
        </a:gradFill>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lIns="0" tIns="0" rIns="0" bIns="0" rtlCol="0" anchor="ctr"/>
        <a:lstStyle/>
        <a:p>
          <a:pPr marL="0" indent="0" algn="ctr"/>
          <a:fld id="{E2727A71-E95D-40C8-A81C-E5358181B26B}" type="TxLink">
            <a:rPr lang="en-US" sz="1100">
              <a:solidFill>
                <a:schemeClr val="dk1"/>
              </a:solidFill>
              <a:latin typeface="+mn-lt"/>
              <a:ea typeface="+mn-ea"/>
              <a:cs typeface="+mn-cs"/>
            </a:rPr>
            <a:pPr marL="0" indent="0" algn="ctr"/>
            <a:t>Y = 91</a:t>
          </a:fld>
          <a:endParaRPr lang="en-US" sz="1100">
            <a:solidFill>
              <a:schemeClr val="dk1"/>
            </a:solidFill>
            <a:latin typeface="+mn-lt"/>
            <a:ea typeface="+mn-ea"/>
            <a:cs typeface="+mn-cs"/>
          </a:endParaRPr>
        </a:p>
      </xdr:txBody>
    </xdr:sp>
    <xdr:clientData/>
  </xdr:twoCellAnchor>
  <xdr:twoCellAnchor>
    <xdr:from>
      <xdr:col>3</xdr:col>
      <xdr:colOff>717231</xdr:colOff>
      <xdr:row>28</xdr:row>
      <xdr:rowOff>0</xdr:rowOff>
    </xdr:from>
    <xdr:to>
      <xdr:col>4</xdr:col>
      <xdr:colOff>282892</xdr:colOff>
      <xdr:row>28</xdr:row>
      <xdr:rowOff>0</xdr:rowOff>
    </xdr:to>
    <xdr:cxnSp macro="">
      <xdr:nvCxnSpPr>
        <xdr:cNvPr id="58" name="Straight Arrow Connector 57">
          <a:extLst>
            <a:ext uri="{FF2B5EF4-FFF2-40B4-BE49-F238E27FC236}">
              <a16:creationId xmlns:a16="http://schemas.microsoft.com/office/drawing/2014/main" id="{00000000-0008-0000-0000-00003A000000}"/>
            </a:ext>
          </a:extLst>
        </xdr:cNvPr>
        <xdr:cNvCxnSpPr>
          <a:stCxn id="56" idx="3"/>
          <a:endCxn id="99" idx="1"/>
        </xdr:cNvCxnSpPr>
      </xdr:nvCxnSpPr>
      <xdr:spPr>
        <a:xfrm>
          <a:off x="2450781" y="6686550"/>
          <a:ext cx="308611" cy="0"/>
        </a:xfrm>
        <a:prstGeom prst="straightConnector1">
          <a:avLst/>
        </a:prstGeom>
        <a:ln>
          <a:tailEnd type="triangle" w="med" len="lg"/>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514350</xdr:colOff>
      <xdr:row>26</xdr:row>
      <xdr:rowOff>200026</xdr:rowOff>
    </xdr:from>
    <xdr:to>
      <xdr:col>8</xdr:col>
      <xdr:colOff>217170</xdr:colOff>
      <xdr:row>29</xdr:row>
      <xdr:rowOff>38101</xdr:rowOff>
    </xdr:to>
    <xdr:sp macro="" textlink="">
      <xdr:nvSpPr>
        <xdr:cNvPr id="63" name="Oval 62">
          <a:extLst>
            <a:ext uri="{FF2B5EF4-FFF2-40B4-BE49-F238E27FC236}">
              <a16:creationId xmlns:a16="http://schemas.microsoft.com/office/drawing/2014/main" id="{00000000-0008-0000-0000-00003F000000}"/>
            </a:ext>
          </a:extLst>
        </xdr:cNvPr>
        <xdr:cNvSpPr/>
      </xdr:nvSpPr>
      <xdr:spPr>
        <a:xfrm>
          <a:off x="4333875" y="7610476"/>
          <a:ext cx="1188720" cy="552450"/>
        </a:xfrm>
        <a:prstGeom prst="ellipse">
          <a:avLst/>
        </a:prstGeom>
        <a:gradFill flip="none" rotWithShape="1">
          <a:gsLst>
            <a:gs pos="0">
              <a:srgbClr val="000000"/>
            </a:gs>
            <a:gs pos="39999">
              <a:srgbClr val="0A128C"/>
            </a:gs>
            <a:gs pos="70000">
              <a:srgbClr val="181CC7"/>
            </a:gs>
            <a:gs pos="88000">
              <a:srgbClr val="7005D4"/>
            </a:gs>
            <a:gs pos="100000">
              <a:srgbClr val="8C3D91"/>
            </a:gs>
          </a:gsLst>
          <a:path path="circle">
            <a:fillToRect r="100000" b="100000"/>
          </a:path>
          <a:tileRect l="-100000" t="-100000"/>
        </a:gradFill>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lIns="0" tIns="0" rIns="0" bIns="0" rtlCol="0" anchor="ctr"/>
        <a:lstStyle/>
        <a:p>
          <a:pPr marL="0" indent="0" algn="ctr"/>
          <a:r>
            <a:rPr lang="en-US" sz="1100">
              <a:solidFill>
                <a:schemeClr val="lt1"/>
              </a:solidFill>
              <a:latin typeface="+mn-lt"/>
              <a:ea typeface="+mn-ea"/>
              <a:cs typeface="+mn-cs"/>
            </a:rPr>
            <a:t>Independent Y</a:t>
          </a:r>
        </a:p>
      </xdr:txBody>
    </xdr:sp>
    <xdr:clientData/>
  </xdr:twoCellAnchor>
  <xdr:twoCellAnchor>
    <xdr:from>
      <xdr:col>6</xdr:col>
      <xdr:colOff>122616</xdr:colOff>
      <xdr:row>26</xdr:row>
      <xdr:rowOff>209550</xdr:rowOff>
    </xdr:from>
    <xdr:to>
      <xdr:col>6</xdr:col>
      <xdr:colOff>628845</xdr:colOff>
      <xdr:row>27</xdr:row>
      <xdr:rowOff>235985</xdr:rowOff>
    </xdr:to>
    <xdr:sp macro="" textlink="$S$22">
      <xdr:nvSpPr>
        <xdr:cNvPr id="64" name="TextBox 63">
          <a:extLst>
            <a:ext uri="{FF2B5EF4-FFF2-40B4-BE49-F238E27FC236}">
              <a16:creationId xmlns:a16="http://schemas.microsoft.com/office/drawing/2014/main" id="{00000000-0008-0000-0000-000040000000}"/>
            </a:ext>
          </a:extLst>
        </xdr:cNvPr>
        <xdr:cNvSpPr txBox="1"/>
      </xdr:nvSpPr>
      <xdr:spPr>
        <a:xfrm>
          <a:off x="4085016" y="6419850"/>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7724E8CA-F218-4B57-A1F3-0C8B39B48285}" type="TxLink">
            <a:rPr lang="en-US" sz="1100"/>
            <a:pPr algn="ctr"/>
            <a:t>0.73</a:t>
          </a:fld>
          <a:endParaRPr lang="en-US" sz="1100"/>
        </a:p>
      </xdr:txBody>
    </xdr:sp>
    <xdr:clientData/>
  </xdr:twoCellAnchor>
  <xdr:twoCellAnchor>
    <xdr:from>
      <xdr:col>6</xdr:col>
      <xdr:colOff>192786</xdr:colOff>
      <xdr:row>28</xdr:row>
      <xdr:rowOff>0</xdr:rowOff>
    </xdr:from>
    <xdr:to>
      <xdr:col>6</xdr:col>
      <xdr:colOff>514350</xdr:colOff>
      <xdr:row>28</xdr:row>
      <xdr:rowOff>1</xdr:rowOff>
    </xdr:to>
    <xdr:cxnSp macro="">
      <xdr:nvCxnSpPr>
        <xdr:cNvPr id="65" name="Straight Arrow Connector 64">
          <a:extLst>
            <a:ext uri="{FF2B5EF4-FFF2-40B4-BE49-F238E27FC236}">
              <a16:creationId xmlns:a16="http://schemas.microsoft.com/office/drawing/2014/main" id="{00000000-0008-0000-0000-000041000000}"/>
            </a:ext>
          </a:extLst>
        </xdr:cNvPr>
        <xdr:cNvCxnSpPr>
          <a:stCxn id="63" idx="2"/>
          <a:endCxn id="57" idx="3"/>
        </xdr:cNvCxnSpPr>
      </xdr:nvCxnSpPr>
      <xdr:spPr>
        <a:xfrm flipH="1" flipV="1">
          <a:off x="4155186" y="6686550"/>
          <a:ext cx="321564" cy="1"/>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88582</xdr:colOff>
      <xdr:row>28</xdr:row>
      <xdr:rowOff>0</xdr:rowOff>
    </xdr:from>
    <xdr:to>
      <xdr:col>5</xdr:col>
      <xdr:colOff>387096</xdr:colOff>
      <xdr:row>28</xdr:row>
      <xdr:rowOff>0</xdr:rowOff>
    </xdr:to>
    <xdr:cxnSp macro="">
      <xdr:nvCxnSpPr>
        <xdr:cNvPr id="68" name="Straight Arrow Connector 67">
          <a:extLst>
            <a:ext uri="{FF2B5EF4-FFF2-40B4-BE49-F238E27FC236}">
              <a16:creationId xmlns:a16="http://schemas.microsoft.com/office/drawing/2014/main" id="{00000000-0008-0000-0000-000044000000}"/>
            </a:ext>
          </a:extLst>
        </xdr:cNvPr>
        <xdr:cNvCxnSpPr>
          <a:stCxn id="99" idx="3"/>
          <a:endCxn id="57" idx="1"/>
        </xdr:cNvCxnSpPr>
      </xdr:nvCxnSpPr>
      <xdr:spPr>
        <a:xfrm>
          <a:off x="3308032" y="6686550"/>
          <a:ext cx="298514" cy="0"/>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304800</xdr:colOff>
      <xdr:row>29</xdr:row>
      <xdr:rowOff>228600</xdr:rowOff>
    </xdr:from>
    <xdr:to>
      <xdr:col>6</xdr:col>
      <xdr:colOff>275082</xdr:colOff>
      <xdr:row>31</xdr:row>
      <xdr:rowOff>172974</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524250" y="7153275"/>
          <a:ext cx="713232" cy="420624"/>
        </a:xfrm>
        <a:prstGeom prst="ellipse">
          <a:avLst/>
        </a:prstGeom>
        <a:gradFill flip="none" rotWithShape="1">
          <a:gsLst>
            <a:gs pos="0">
              <a:schemeClr val="tx2">
                <a:lumMod val="60000"/>
                <a:lumOff val="40000"/>
              </a:schemeClr>
            </a:gs>
            <a:gs pos="35000">
              <a:schemeClr val="accent1">
                <a:tint val="37000"/>
                <a:satMod val="300000"/>
              </a:schemeClr>
            </a:gs>
            <a:gs pos="100000">
              <a:schemeClr val="tx2">
                <a:lumMod val="75000"/>
              </a:schemeClr>
            </a:gs>
          </a:gsLst>
          <a:path path="circle">
            <a:fillToRect r="100000" b="100000"/>
          </a:path>
          <a:tileRect l="-100000" t="-100000"/>
        </a:gra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1">
          <a:schemeClr val="accent1"/>
        </a:lnRef>
        <a:fillRef idx="2">
          <a:schemeClr val="accent1"/>
        </a:fillRef>
        <a:effectRef idx="1">
          <a:schemeClr val="accent1"/>
        </a:effectRef>
        <a:fontRef idx="minor">
          <a:schemeClr val="dk1"/>
        </a:fontRef>
      </xdr:style>
      <xdr:txBody>
        <a:bodyPr vertOverflow="clip" horzOverflow="clip" lIns="0" tIns="0" rIns="0" bIns="0" rtlCol="0" anchor="ctr"/>
        <a:lstStyle/>
        <a:p>
          <a:pPr marL="0" indent="0" algn="ctr"/>
          <a:r>
            <a:rPr lang="en-US" sz="1100">
              <a:solidFill>
                <a:schemeClr val="dk1"/>
              </a:solidFill>
              <a:latin typeface="+mn-lt"/>
              <a:ea typeface="+mn-ea"/>
              <a:cs typeface="+mn-cs"/>
            </a:rPr>
            <a:t>Error Y</a:t>
          </a:r>
        </a:p>
      </xdr:txBody>
    </xdr:sp>
    <xdr:clientData/>
  </xdr:twoCellAnchor>
  <xdr:twoCellAnchor>
    <xdr:from>
      <xdr:col>5</xdr:col>
      <xdr:colOff>628650</xdr:colOff>
      <xdr:row>28</xdr:row>
      <xdr:rowOff>219075</xdr:rowOff>
    </xdr:from>
    <xdr:to>
      <xdr:col>6</xdr:col>
      <xdr:colOff>391929</xdr:colOff>
      <xdr:row>30</xdr:row>
      <xdr:rowOff>7385</xdr:rowOff>
    </xdr:to>
    <xdr:sp macro="" textlink="$S$18">
      <xdr:nvSpPr>
        <xdr:cNvPr id="73" name="TextBox 72">
          <a:extLst>
            <a:ext uri="{FF2B5EF4-FFF2-40B4-BE49-F238E27FC236}">
              <a16:creationId xmlns:a16="http://schemas.microsoft.com/office/drawing/2014/main" id="{00000000-0008-0000-0000-000049000000}"/>
            </a:ext>
          </a:extLst>
        </xdr:cNvPr>
        <xdr:cNvSpPr txBox="1"/>
      </xdr:nvSpPr>
      <xdr:spPr>
        <a:xfrm>
          <a:off x="3848100" y="6905625"/>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8A5D3EDC-29F9-4F0A-AA1E-55BDC15F3018}" type="TxLink">
            <a:rPr lang="en-US" sz="1100"/>
            <a:pPr algn="ctr"/>
            <a:t>0.32</a:t>
          </a:fld>
          <a:endParaRPr lang="en-US" sz="1100"/>
        </a:p>
      </xdr:txBody>
    </xdr:sp>
    <xdr:clientData/>
  </xdr:twoCellAnchor>
  <xdr:twoCellAnchor>
    <xdr:from>
      <xdr:col>5</xdr:col>
      <xdr:colOff>661416</xdr:colOff>
      <xdr:row>28</xdr:row>
      <xdr:rowOff>209550</xdr:rowOff>
    </xdr:from>
    <xdr:to>
      <xdr:col>5</xdr:col>
      <xdr:colOff>661416</xdr:colOff>
      <xdr:row>29</xdr:row>
      <xdr:rowOff>228600</xdr:rowOff>
    </xdr:to>
    <xdr:cxnSp macro="">
      <xdr:nvCxnSpPr>
        <xdr:cNvPr id="74" name="Straight Arrow Connector 73">
          <a:extLst>
            <a:ext uri="{FF2B5EF4-FFF2-40B4-BE49-F238E27FC236}">
              <a16:creationId xmlns:a16="http://schemas.microsoft.com/office/drawing/2014/main" id="{00000000-0008-0000-0000-00004A000000}"/>
            </a:ext>
          </a:extLst>
        </xdr:cNvPr>
        <xdr:cNvCxnSpPr>
          <a:stCxn id="72" idx="0"/>
          <a:endCxn id="57" idx="2"/>
        </xdr:cNvCxnSpPr>
      </xdr:nvCxnSpPr>
      <xdr:spPr>
        <a:xfrm flipV="1">
          <a:off x="3880866" y="6896100"/>
          <a:ext cx="0" cy="257175"/>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220980</xdr:colOff>
      <xdr:row>26</xdr:row>
      <xdr:rowOff>200026</xdr:rowOff>
    </xdr:from>
    <xdr:to>
      <xdr:col>2</xdr:col>
      <xdr:colOff>733425</xdr:colOff>
      <xdr:row>29</xdr:row>
      <xdr:rowOff>38101</xdr:rowOff>
    </xdr:to>
    <xdr:sp macro="" textlink="">
      <xdr:nvSpPr>
        <xdr:cNvPr id="77" name="Oval 76">
          <a:extLst>
            <a:ext uri="{FF2B5EF4-FFF2-40B4-BE49-F238E27FC236}">
              <a16:creationId xmlns:a16="http://schemas.microsoft.com/office/drawing/2014/main" id="{00000000-0008-0000-0000-00004D000000}"/>
            </a:ext>
          </a:extLst>
        </xdr:cNvPr>
        <xdr:cNvSpPr/>
      </xdr:nvSpPr>
      <xdr:spPr>
        <a:xfrm>
          <a:off x="392430" y="7134226"/>
          <a:ext cx="1188720" cy="552450"/>
        </a:xfrm>
        <a:prstGeom prst="ellipse">
          <a:avLst/>
        </a:prstGeom>
        <a:gradFill flip="none" rotWithShape="1">
          <a:gsLst>
            <a:gs pos="0">
              <a:srgbClr val="6C0000"/>
            </a:gs>
            <a:gs pos="39999">
              <a:srgbClr val="5D1313"/>
            </a:gs>
            <a:gs pos="70000">
              <a:srgbClr val="C7191D"/>
            </a:gs>
            <a:gs pos="100000">
              <a:srgbClr val="CC00FF"/>
            </a:gs>
            <a:gs pos="82000">
              <a:srgbClr val="B54F4F"/>
            </a:gs>
          </a:gsLst>
          <a:path path="circle">
            <a:fillToRect r="100000" b="100000"/>
          </a:path>
          <a:tileRect l="-100000" t="-100000"/>
        </a:gradFill>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lIns="0" tIns="0" rIns="0" bIns="0" rtlCol="0" anchor="ctr"/>
        <a:lstStyle/>
        <a:p>
          <a:pPr marL="0" indent="0" algn="ctr"/>
          <a:r>
            <a:rPr lang="en-US" sz="1100">
              <a:solidFill>
                <a:schemeClr val="lt1"/>
              </a:solidFill>
              <a:latin typeface="+mn-lt"/>
              <a:ea typeface="+mn-ea"/>
              <a:cs typeface="+mn-cs"/>
            </a:rPr>
            <a:t>Reliable X</a:t>
          </a:r>
        </a:p>
      </xdr:txBody>
    </xdr:sp>
    <xdr:clientData/>
  </xdr:twoCellAnchor>
  <xdr:twoCellAnchor>
    <xdr:from>
      <xdr:col>2</xdr:col>
      <xdr:colOff>733425</xdr:colOff>
      <xdr:row>28</xdr:row>
      <xdr:rowOff>0</xdr:rowOff>
    </xdr:from>
    <xdr:to>
      <xdr:col>3</xdr:col>
      <xdr:colOff>168591</xdr:colOff>
      <xdr:row>28</xdr:row>
      <xdr:rowOff>1</xdr:rowOff>
    </xdr:to>
    <xdr:cxnSp macro="">
      <xdr:nvCxnSpPr>
        <xdr:cNvPr id="78" name="Straight Arrow Connector 77">
          <a:extLst>
            <a:ext uri="{FF2B5EF4-FFF2-40B4-BE49-F238E27FC236}">
              <a16:creationId xmlns:a16="http://schemas.microsoft.com/office/drawing/2014/main" id="{00000000-0008-0000-0000-00004E000000}"/>
            </a:ext>
          </a:extLst>
        </xdr:cNvPr>
        <xdr:cNvCxnSpPr>
          <a:stCxn id="77" idx="6"/>
          <a:endCxn id="56" idx="1"/>
        </xdr:cNvCxnSpPr>
      </xdr:nvCxnSpPr>
      <xdr:spPr>
        <a:xfrm flipV="1">
          <a:off x="1581150" y="6686550"/>
          <a:ext cx="320991" cy="1"/>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552450</xdr:colOff>
      <xdr:row>26</xdr:row>
      <xdr:rowOff>209550</xdr:rowOff>
    </xdr:from>
    <xdr:to>
      <xdr:col>3</xdr:col>
      <xdr:colOff>315729</xdr:colOff>
      <xdr:row>27</xdr:row>
      <xdr:rowOff>235985</xdr:rowOff>
    </xdr:to>
    <xdr:sp macro="" textlink="$S$21">
      <xdr:nvSpPr>
        <xdr:cNvPr id="79" name="TextBox 78">
          <a:extLst>
            <a:ext uri="{FF2B5EF4-FFF2-40B4-BE49-F238E27FC236}">
              <a16:creationId xmlns:a16="http://schemas.microsoft.com/office/drawing/2014/main" id="{00000000-0008-0000-0000-00004F000000}"/>
            </a:ext>
          </a:extLst>
        </xdr:cNvPr>
        <xdr:cNvSpPr txBox="1"/>
      </xdr:nvSpPr>
      <xdr:spPr>
        <a:xfrm>
          <a:off x="1400175" y="6419850"/>
          <a:ext cx="6491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F206095E-7EA5-4D67-8206-D9BEAFDC7C90}" type="TxLink">
            <a:rPr lang="en-US" sz="1100"/>
            <a:pPr algn="ctr"/>
            <a:t>0.98</a:t>
          </a:fld>
          <a:endParaRPr lang="en-US" sz="1100"/>
        </a:p>
      </xdr:txBody>
    </xdr:sp>
    <xdr:clientData/>
  </xdr:twoCellAnchor>
  <xdr:twoCellAnchor>
    <xdr:from>
      <xdr:col>3</xdr:col>
      <xdr:colOff>656016</xdr:colOff>
      <xdr:row>26</xdr:row>
      <xdr:rowOff>219075</xdr:rowOff>
    </xdr:from>
    <xdr:to>
      <xdr:col>4</xdr:col>
      <xdr:colOff>352425</xdr:colOff>
      <xdr:row>28</xdr:row>
      <xdr:rowOff>7385</xdr:rowOff>
    </xdr:to>
    <xdr:sp macro="" textlink="$I$5">
      <xdr:nvSpPr>
        <xdr:cNvPr id="82" name="TextBox 81">
          <a:extLst>
            <a:ext uri="{FF2B5EF4-FFF2-40B4-BE49-F238E27FC236}">
              <a16:creationId xmlns:a16="http://schemas.microsoft.com/office/drawing/2014/main" id="{00000000-0008-0000-0000-000052000000}"/>
            </a:ext>
          </a:extLst>
        </xdr:cNvPr>
        <xdr:cNvSpPr txBox="1"/>
      </xdr:nvSpPr>
      <xdr:spPr>
        <a:xfrm>
          <a:off x="2389566" y="6429375"/>
          <a:ext cx="439359" cy="264560"/>
        </a:xfrm>
        <a:prstGeom prst="rect">
          <a:avLst/>
        </a:prstGeom>
        <a:no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BC81D61E-B8EF-4843-9199-7A8082AA71D2}" type="TxLink">
            <a:rPr lang="en-US" sz="1100"/>
            <a:pPr algn="ctr"/>
            <a:t>0.60</a:t>
          </a:fld>
          <a:endParaRPr lang="en-US" sz="1100"/>
        </a:p>
      </xdr:txBody>
    </xdr:sp>
    <xdr:clientData/>
  </xdr:twoCellAnchor>
  <xdr:twoCellAnchor>
    <xdr:from>
      <xdr:col>5</xdr:col>
      <xdr:colOff>76200</xdr:colOff>
      <xdr:row>28</xdr:row>
      <xdr:rowOff>104775</xdr:rowOff>
    </xdr:from>
    <xdr:to>
      <xdr:col>5</xdr:col>
      <xdr:colOff>371670</xdr:colOff>
      <xdr:row>29</xdr:row>
      <xdr:rowOff>131210</xdr:rowOff>
    </xdr:to>
    <xdr:sp macro="" textlink="">
      <xdr:nvSpPr>
        <xdr:cNvPr id="83" name="TextBox 82">
          <a:extLst>
            <a:ext uri="{FF2B5EF4-FFF2-40B4-BE49-F238E27FC236}">
              <a16:creationId xmlns:a16="http://schemas.microsoft.com/office/drawing/2014/main" id="{00000000-0008-0000-0000-000053000000}"/>
            </a:ext>
          </a:extLst>
        </xdr:cNvPr>
        <xdr:cNvSpPr txBox="1"/>
      </xdr:nvSpPr>
      <xdr:spPr>
        <a:xfrm>
          <a:off x="3295650" y="6791325"/>
          <a:ext cx="29547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a:t>+1</a:t>
          </a:r>
        </a:p>
      </xdr:txBody>
    </xdr:sp>
    <xdr:clientData/>
  </xdr:twoCellAnchor>
  <xdr:twoCellAnchor>
    <xdr:from>
      <xdr:col>3</xdr:col>
      <xdr:colOff>85724</xdr:colOff>
      <xdr:row>30</xdr:row>
      <xdr:rowOff>0</xdr:rowOff>
    </xdr:from>
    <xdr:to>
      <xdr:col>4</xdr:col>
      <xdr:colOff>57149</xdr:colOff>
      <xdr:row>31</xdr:row>
      <xdr:rowOff>182499</xdr:rowOff>
    </xdr:to>
    <xdr:sp macro="" textlink="">
      <xdr:nvSpPr>
        <xdr:cNvPr id="84" name="Oval 83">
          <a:extLst>
            <a:ext uri="{FF2B5EF4-FFF2-40B4-BE49-F238E27FC236}">
              <a16:creationId xmlns:a16="http://schemas.microsoft.com/office/drawing/2014/main" id="{00000000-0008-0000-0000-000054000000}"/>
            </a:ext>
          </a:extLst>
        </xdr:cNvPr>
        <xdr:cNvSpPr/>
      </xdr:nvSpPr>
      <xdr:spPr>
        <a:xfrm>
          <a:off x="1819274" y="7162800"/>
          <a:ext cx="714375" cy="420624"/>
        </a:xfrm>
        <a:prstGeom prst="ellipse">
          <a:avLst/>
        </a:prstGeom>
        <a:gradFill flip="none" rotWithShape="1">
          <a:gsLst>
            <a:gs pos="31000">
              <a:srgbClr val="CA7B79"/>
            </a:gs>
            <a:gs pos="88000">
              <a:schemeClr val="accent2">
                <a:lumMod val="75000"/>
              </a:schemeClr>
            </a:gs>
            <a:gs pos="17000">
              <a:schemeClr val="accent2">
                <a:tint val="37000"/>
                <a:satMod val="300000"/>
              </a:schemeClr>
            </a:gs>
            <a:gs pos="56000">
              <a:schemeClr val="accent2">
                <a:lumMod val="20000"/>
                <a:lumOff val="80000"/>
              </a:schemeClr>
            </a:gs>
            <a:gs pos="96000">
              <a:schemeClr val="accent2">
                <a:lumMod val="60000"/>
                <a:lumOff val="40000"/>
              </a:schemeClr>
            </a:gs>
          </a:gsLst>
          <a:path path="circle">
            <a:fillToRect l="100000" t="100000"/>
          </a:path>
          <a:tileRect r="-100000" b="-100000"/>
        </a:gra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1">
          <a:schemeClr val="accent2"/>
        </a:lnRef>
        <a:fillRef idx="2">
          <a:schemeClr val="accent2"/>
        </a:fillRef>
        <a:effectRef idx="1">
          <a:schemeClr val="accent2"/>
        </a:effectRef>
        <a:fontRef idx="minor">
          <a:schemeClr val="dk1"/>
        </a:fontRef>
      </xdr:style>
      <xdr:txBody>
        <a:bodyPr vertOverflow="clip" horzOverflow="clip" lIns="0" tIns="0" rIns="0" bIns="0" rtlCol="0" anchor="ctr"/>
        <a:lstStyle/>
        <a:p>
          <a:pPr marL="0" indent="0" algn="ctr"/>
          <a:r>
            <a:rPr lang="en-US" sz="1100">
              <a:solidFill>
                <a:schemeClr val="dk1"/>
              </a:solidFill>
              <a:latin typeface="+mn-lt"/>
              <a:ea typeface="+mn-ea"/>
              <a:cs typeface="+mn-cs"/>
            </a:rPr>
            <a:t>Error X</a:t>
          </a:r>
        </a:p>
      </xdr:txBody>
    </xdr:sp>
    <xdr:clientData/>
  </xdr:twoCellAnchor>
  <xdr:twoCellAnchor>
    <xdr:from>
      <xdr:col>2</xdr:col>
      <xdr:colOff>790575</xdr:colOff>
      <xdr:row>28</xdr:row>
      <xdr:rowOff>219075</xdr:rowOff>
    </xdr:from>
    <xdr:to>
      <xdr:col>3</xdr:col>
      <xdr:colOff>553854</xdr:colOff>
      <xdr:row>30</xdr:row>
      <xdr:rowOff>7385</xdr:rowOff>
    </xdr:to>
    <xdr:sp macro="" textlink="$S$17">
      <xdr:nvSpPr>
        <xdr:cNvPr id="85" name="TextBox 84">
          <a:extLst>
            <a:ext uri="{FF2B5EF4-FFF2-40B4-BE49-F238E27FC236}">
              <a16:creationId xmlns:a16="http://schemas.microsoft.com/office/drawing/2014/main" id="{00000000-0008-0000-0000-000055000000}"/>
            </a:ext>
          </a:extLst>
        </xdr:cNvPr>
        <xdr:cNvSpPr txBox="1"/>
      </xdr:nvSpPr>
      <xdr:spPr>
        <a:xfrm>
          <a:off x="1638300" y="6905625"/>
          <a:ext cx="64910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D9407652-819A-4C16-8060-74E78EE67445}" type="TxLink">
            <a:rPr lang="en-US" sz="1100"/>
            <a:pPr algn="ctr"/>
            <a:t>0.20</a:t>
          </a:fld>
          <a:endParaRPr lang="en-US" sz="1100"/>
        </a:p>
      </xdr:txBody>
    </xdr:sp>
    <xdr:clientData/>
  </xdr:twoCellAnchor>
  <xdr:twoCellAnchor>
    <xdr:from>
      <xdr:col>3</xdr:col>
      <xdr:colOff>442911</xdr:colOff>
      <xdr:row>28</xdr:row>
      <xdr:rowOff>209550</xdr:rowOff>
    </xdr:from>
    <xdr:to>
      <xdr:col>3</xdr:col>
      <xdr:colOff>442912</xdr:colOff>
      <xdr:row>30</xdr:row>
      <xdr:rowOff>0</xdr:rowOff>
    </xdr:to>
    <xdr:cxnSp macro="">
      <xdr:nvCxnSpPr>
        <xdr:cNvPr id="86" name="Straight Arrow Connector 85">
          <a:extLst>
            <a:ext uri="{FF2B5EF4-FFF2-40B4-BE49-F238E27FC236}">
              <a16:creationId xmlns:a16="http://schemas.microsoft.com/office/drawing/2014/main" id="{00000000-0008-0000-0000-000056000000}"/>
            </a:ext>
          </a:extLst>
        </xdr:cNvPr>
        <xdr:cNvCxnSpPr>
          <a:stCxn id="84" idx="0"/>
          <a:endCxn id="56" idx="2"/>
        </xdr:cNvCxnSpPr>
      </xdr:nvCxnSpPr>
      <xdr:spPr>
        <a:xfrm flipH="1" flipV="1">
          <a:off x="2176461" y="6896100"/>
          <a:ext cx="1" cy="266700"/>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171448</xdr:colOff>
      <xdr:row>30</xdr:row>
      <xdr:rowOff>0</xdr:rowOff>
    </xdr:from>
    <xdr:to>
      <xdr:col>5</xdr:col>
      <xdr:colOff>200026</xdr:colOff>
      <xdr:row>31</xdr:row>
      <xdr:rowOff>180975</xdr:rowOff>
    </xdr:to>
    <xdr:sp macro="" textlink="$S$30">
      <xdr:nvSpPr>
        <xdr:cNvPr id="89" name="Rounded Rectangle 88">
          <a:extLst>
            <a:ext uri="{FF2B5EF4-FFF2-40B4-BE49-F238E27FC236}">
              <a16:creationId xmlns:a16="http://schemas.microsoft.com/office/drawing/2014/main" id="{00000000-0008-0000-0000-000059000000}"/>
            </a:ext>
          </a:extLst>
        </xdr:cNvPr>
        <xdr:cNvSpPr/>
      </xdr:nvSpPr>
      <xdr:spPr>
        <a:xfrm>
          <a:off x="2647948" y="7162800"/>
          <a:ext cx="771528" cy="419100"/>
        </a:xfrm>
        <a:prstGeom prst="roundRect">
          <a:avLst/>
        </a:prstGeom>
        <a:gradFill flip="none" rotWithShape="1">
          <a:gsLst>
            <a:gs pos="0">
              <a:schemeClr val="accent4">
                <a:lumMod val="50000"/>
              </a:schemeClr>
            </a:gs>
            <a:gs pos="13000">
              <a:schemeClr val="accent4">
                <a:lumMod val="60000"/>
                <a:lumOff val="40000"/>
              </a:schemeClr>
            </a:gs>
            <a:gs pos="67000">
              <a:schemeClr val="accent4">
                <a:lumMod val="40000"/>
                <a:lumOff val="60000"/>
              </a:schemeClr>
            </a:gs>
            <a:gs pos="42999">
              <a:schemeClr val="accent4">
                <a:lumMod val="60000"/>
                <a:lumOff val="40000"/>
              </a:schemeClr>
            </a:gs>
            <a:gs pos="23000">
              <a:schemeClr val="accent4"/>
            </a:gs>
            <a:gs pos="97000">
              <a:schemeClr val="accent4">
                <a:lumMod val="75000"/>
              </a:schemeClr>
            </a:gs>
            <a:gs pos="79000">
              <a:schemeClr val="accent4">
                <a:lumMod val="20000"/>
                <a:lumOff val="80000"/>
              </a:schemeClr>
            </a:gs>
          </a:gsLst>
          <a:lin ang="14400000" scaled="0"/>
          <a:tileRect/>
        </a:gradFill>
        <a:ln>
          <a:noFill/>
        </a:ln>
        <a:effectLst>
          <a:outerShdw blurRad="50800" dist="38100" dir="2700000" algn="tl" rotWithShape="0">
            <a:prstClr val="black">
              <a:alpha val="40000"/>
            </a:prstClr>
          </a:outerShdw>
        </a:effectLst>
        <a:scene3d>
          <a:camera prst="orthographicFront"/>
          <a:lightRig rig="balanced" dir="t">
            <a:rot lat="0" lon="0" rev="1800000"/>
          </a:lightRig>
        </a:scene3d>
        <a:sp3d>
          <a:bevelT/>
        </a:sp3d>
      </xdr:spPr>
      <xdr:style>
        <a:lnRef idx="2">
          <a:schemeClr val="accent4"/>
        </a:lnRef>
        <a:fillRef idx="1">
          <a:schemeClr val="lt1"/>
        </a:fillRef>
        <a:effectRef idx="0">
          <a:schemeClr val="accent4"/>
        </a:effectRef>
        <a:fontRef idx="minor">
          <a:schemeClr val="dk1"/>
        </a:fontRef>
      </xdr:style>
      <xdr:txBody>
        <a:bodyPr vertOverflow="clip" horz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fld id="{CD9ED84D-4A2B-4142-9E2D-885397B6A2C4}" type="TxLink">
            <a:rPr lang="en-US" sz="1100">
              <a:solidFill>
                <a:schemeClr val="dk1"/>
              </a:solidFill>
              <a:latin typeface="+mn-lt"/>
              <a:ea typeface="+mn-ea"/>
              <a:cs typeface="+mn-cs"/>
            </a:rPr>
            <a:pPr marL="0" marR="0" indent="0" algn="ctr" defTabSz="914400" eaLnBrk="1" fontAlgn="auto" latinLnBrk="0" hangingPunct="1">
              <a:lnSpc>
                <a:spcPct val="100000"/>
              </a:lnSpc>
              <a:spcBef>
                <a:spcPts val="0"/>
              </a:spcBef>
              <a:spcAft>
                <a:spcPts val="0"/>
              </a:spcAft>
              <a:buClrTx/>
              <a:buSzTx/>
              <a:buFontTx/>
              <a:buNone/>
              <a:tabLst/>
              <a:defRPr/>
            </a:pPr>
            <a:t>Y - Ŷ = 10</a:t>
          </a:fld>
          <a:endParaRPr lang="en-US" sz="1100">
            <a:solidFill>
              <a:schemeClr val="dk1"/>
            </a:solidFill>
            <a:latin typeface="+mn-lt"/>
            <a:ea typeface="+mn-ea"/>
            <a:cs typeface="+mn-cs"/>
          </a:endParaRPr>
        </a:p>
      </xdr:txBody>
    </xdr:sp>
    <xdr:clientData/>
  </xdr:twoCellAnchor>
  <xdr:twoCellAnchor>
    <xdr:from>
      <xdr:col>4</xdr:col>
      <xdr:colOff>557212</xdr:colOff>
      <xdr:row>27</xdr:row>
      <xdr:rowOff>28575</xdr:rowOff>
    </xdr:from>
    <xdr:to>
      <xdr:col>4</xdr:col>
      <xdr:colOff>557212</xdr:colOff>
      <xdr:row>30</xdr:row>
      <xdr:rowOff>0</xdr:rowOff>
    </xdr:to>
    <xdr:cxnSp macro="">
      <xdr:nvCxnSpPr>
        <xdr:cNvPr id="90" name="Straight Arrow Connector 89">
          <a:extLst>
            <a:ext uri="{FF2B5EF4-FFF2-40B4-BE49-F238E27FC236}">
              <a16:creationId xmlns:a16="http://schemas.microsoft.com/office/drawing/2014/main" id="{00000000-0008-0000-0000-00005A000000}"/>
            </a:ext>
          </a:extLst>
        </xdr:cNvPr>
        <xdr:cNvCxnSpPr>
          <a:stCxn id="99" idx="0"/>
          <a:endCxn id="89" idx="0"/>
        </xdr:cNvCxnSpPr>
      </xdr:nvCxnSpPr>
      <xdr:spPr>
        <a:xfrm>
          <a:off x="3033712" y="6477000"/>
          <a:ext cx="0" cy="685800"/>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190500</xdr:colOff>
      <xdr:row>28</xdr:row>
      <xdr:rowOff>200025</xdr:rowOff>
    </xdr:from>
    <xdr:to>
      <xdr:col>5</xdr:col>
      <xdr:colOff>438150</xdr:colOff>
      <xdr:row>30</xdr:row>
      <xdr:rowOff>9525</xdr:rowOff>
    </xdr:to>
    <xdr:cxnSp macro="">
      <xdr:nvCxnSpPr>
        <xdr:cNvPr id="93" name="Straight Arrow Connector 92">
          <a:extLst>
            <a:ext uri="{FF2B5EF4-FFF2-40B4-BE49-F238E27FC236}">
              <a16:creationId xmlns:a16="http://schemas.microsoft.com/office/drawing/2014/main" id="{00000000-0008-0000-0000-00005D000000}"/>
            </a:ext>
          </a:extLst>
        </xdr:cNvPr>
        <xdr:cNvCxnSpPr/>
      </xdr:nvCxnSpPr>
      <xdr:spPr>
        <a:xfrm flipH="1">
          <a:off x="3267075" y="7610475"/>
          <a:ext cx="247650" cy="285750"/>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76200</xdr:colOff>
      <xdr:row>26</xdr:row>
      <xdr:rowOff>209550</xdr:rowOff>
    </xdr:from>
    <xdr:to>
      <xdr:col>5</xdr:col>
      <xdr:colOff>371670</xdr:colOff>
      <xdr:row>27</xdr:row>
      <xdr:rowOff>235985</xdr:rowOff>
    </xdr:to>
    <xdr:sp macro="" textlink="">
      <xdr:nvSpPr>
        <xdr:cNvPr id="97" name="TextBox 96">
          <a:extLst>
            <a:ext uri="{FF2B5EF4-FFF2-40B4-BE49-F238E27FC236}">
              <a16:creationId xmlns:a16="http://schemas.microsoft.com/office/drawing/2014/main" id="{00000000-0008-0000-0000-000061000000}"/>
            </a:ext>
          </a:extLst>
        </xdr:cNvPr>
        <xdr:cNvSpPr txBox="1"/>
      </xdr:nvSpPr>
      <xdr:spPr>
        <a:xfrm>
          <a:off x="3295650" y="6419850"/>
          <a:ext cx="29547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a:t>+1</a:t>
          </a:r>
        </a:p>
      </xdr:txBody>
    </xdr:sp>
    <xdr:clientData/>
  </xdr:twoCellAnchor>
  <xdr:twoCellAnchor>
    <xdr:from>
      <xdr:col>4</xdr:col>
      <xdr:colOff>552450</xdr:colOff>
      <xdr:row>28</xdr:row>
      <xdr:rowOff>219075</xdr:rowOff>
    </xdr:from>
    <xdr:to>
      <xdr:col>5</xdr:col>
      <xdr:colOff>104775</xdr:colOff>
      <xdr:row>30</xdr:row>
      <xdr:rowOff>7385</xdr:rowOff>
    </xdr:to>
    <xdr:sp macro="" textlink="">
      <xdr:nvSpPr>
        <xdr:cNvPr id="98" name="TextBox 97">
          <a:extLst>
            <a:ext uri="{FF2B5EF4-FFF2-40B4-BE49-F238E27FC236}">
              <a16:creationId xmlns:a16="http://schemas.microsoft.com/office/drawing/2014/main" id="{00000000-0008-0000-0000-000062000000}"/>
            </a:ext>
          </a:extLst>
        </xdr:cNvPr>
        <xdr:cNvSpPr txBox="1"/>
      </xdr:nvSpPr>
      <xdr:spPr>
        <a:xfrm>
          <a:off x="3028950" y="6905625"/>
          <a:ext cx="2952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a:t>-1</a:t>
          </a:r>
        </a:p>
      </xdr:txBody>
    </xdr:sp>
    <xdr:clientData/>
  </xdr:twoCellAnchor>
  <xdr:twoCellAnchor>
    <xdr:from>
      <xdr:col>4</xdr:col>
      <xdr:colOff>282892</xdr:colOff>
      <xdr:row>27</xdr:row>
      <xdr:rowOff>28575</xdr:rowOff>
    </xdr:from>
    <xdr:to>
      <xdr:col>5</xdr:col>
      <xdr:colOff>88582</xdr:colOff>
      <xdr:row>28</xdr:row>
      <xdr:rowOff>209550</xdr:rowOff>
    </xdr:to>
    <xdr:sp macro="" textlink="$S$29">
      <xdr:nvSpPr>
        <xdr:cNvPr id="99" name="Rounded Rectangle 98">
          <a:extLst>
            <a:ext uri="{FF2B5EF4-FFF2-40B4-BE49-F238E27FC236}">
              <a16:creationId xmlns:a16="http://schemas.microsoft.com/office/drawing/2014/main" id="{00000000-0008-0000-0000-000063000000}"/>
            </a:ext>
          </a:extLst>
        </xdr:cNvPr>
        <xdr:cNvSpPr/>
      </xdr:nvSpPr>
      <xdr:spPr>
        <a:xfrm>
          <a:off x="2759392" y="6477000"/>
          <a:ext cx="548640" cy="419100"/>
        </a:xfrm>
        <a:prstGeom prst="roundRect">
          <a:avLst/>
        </a:prstGeom>
        <a:gradFill flip="none" rotWithShape="1">
          <a:gsLst>
            <a:gs pos="0">
              <a:schemeClr val="accent4">
                <a:lumMod val="50000"/>
              </a:schemeClr>
            </a:gs>
            <a:gs pos="13000">
              <a:schemeClr val="accent4">
                <a:lumMod val="60000"/>
                <a:lumOff val="40000"/>
              </a:schemeClr>
            </a:gs>
            <a:gs pos="67000">
              <a:schemeClr val="accent4">
                <a:lumMod val="40000"/>
                <a:lumOff val="60000"/>
              </a:schemeClr>
            </a:gs>
            <a:gs pos="42999">
              <a:schemeClr val="accent4">
                <a:lumMod val="60000"/>
                <a:lumOff val="40000"/>
              </a:schemeClr>
            </a:gs>
            <a:gs pos="23000">
              <a:schemeClr val="accent4"/>
            </a:gs>
            <a:gs pos="97000">
              <a:schemeClr val="accent4">
                <a:lumMod val="75000"/>
              </a:schemeClr>
            </a:gs>
            <a:gs pos="79000">
              <a:schemeClr val="accent4">
                <a:lumMod val="20000"/>
                <a:lumOff val="80000"/>
              </a:schemeClr>
            </a:gs>
          </a:gsLst>
          <a:lin ang="14400000" scaled="0"/>
          <a:tileRect/>
        </a:gradFill>
        <a:ln>
          <a:noFill/>
        </a:ln>
        <a:effectLst>
          <a:outerShdw blurRad="50800" dist="38100" dir="2700000" algn="tl" rotWithShape="0">
            <a:prstClr val="black">
              <a:alpha val="40000"/>
            </a:prstClr>
          </a:outerShdw>
        </a:effectLst>
        <a:scene3d>
          <a:camera prst="orthographicFront"/>
          <a:lightRig rig="balanced" dir="t">
            <a:rot lat="0" lon="0" rev="1800000"/>
          </a:lightRig>
        </a:scene3d>
        <a:sp3d>
          <a:bevelT/>
        </a:sp3d>
      </xdr:spPr>
      <xdr:style>
        <a:lnRef idx="2">
          <a:schemeClr val="accent4"/>
        </a:lnRef>
        <a:fillRef idx="1">
          <a:schemeClr val="lt1"/>
        </a:fillRef>
        <a:effectRef idx="0">
          <a:schemeClr val="accent4"/>
        </a:effectRef>
        <a:fontRef idx="minor">
          <a:schemeClr val="dk1"/>
        </a:fontRef>
      </xdr:style>
      <xdr:txBody>
        <a:bodyPr vertOverflow="clip" horz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fld id="{2B063E5B-8C67-4C06-A268-01A72D399C40}" type="TxLink">
            <a:rPr lang="en-US" sz="1100">
              <a:solidFill>
                <a:schemeClr val="dk1"/>
              </a:solidFill>
              <a:latin typeface="+mn-lt"/>
              <a:ea typeface="+mn-ea"/>
              <a:cs typeface="+mn-cs"/>
            </a:rPr>
            <a:pPr marL="0" marR="0" indent="0" algn="ctr" defTabSz="914400" eaLnBrk="1" fontAlgn="auto" latinLnBrk="0" hangingPunct="1">
              <a:lnSpc>
                <a:spcPct val="100000"/>
              </a:lnSpc>
              <a:spcBef>
                <a:spcPts val="0"/>
              </a:spcBef>
              <a:spcAft>
                <a:spcPts val="0"/>
              </a:spcAft>
              <a:buClrTx/>
              <a:buSzTx/>
              <a:buFontTx/>
              <a:buNone/>
              <a:tabLst/>
              <a:defRPr/>
            </a:pPr>
            <a:t>Ŷ = 81</a:t>
          </a:fld>
          <a:endParaRPr lang="en-US" sz="1100">
            <a:solidFill>
              <a:schemeClr val="dk1"/>
            </a:solidFill>
            <a:latin typeface="+mn-lt"/>
            <a:ea typeface="+mn-ea"/>
            <a:cs typeface="+mn-cs"/>
          </a:endParaRPr>
        </a:p>
      </xdr:txBody>
    </xdr:sp>
    <xdr:clientData/>
  </xdr:twoCellAnchor>
  <xdr:twoCellAnchor>
    <xdr:from>
      <xdr:col>3</xdr:col>
      <xdr:colOff>590551</xdr:colOff>
      <xdr:row>15</xdr:row>
      <xdr:rowOff>123826</xdr:rowOff>
    </xdr:from>
    <xdr:to>
      <xdr:col>5</xdr:col>
      <xdr:colOff>561975</xdr:colOff>
      <xdr:row>17</xdr:row>
      <xdr:rowOff>66676</xdr:rowOff>
    </xdr:to>
    <xdr:sp macro="" textlink="$S$26">
      <xdr:nvSpPr>
        <xdr:cNvPr id="135" name="Rounded Rectangle 134">
          <a:extLst>
            <a:ext uri="{FF2B5EF4-FFF2-40B4-BE49-F238E27FC236}">
              <a16:creationId xmlns:a16="http://schemas.microsoft.com/office/drawing/2014/main" id="{00000000-0008-0000-0000-000087000000}"/>
            </a:ext>
          </a:extLst>
        </xdr:cNvPr>
        <xdr:cNvSpPr/>
      </xdr:nvSpPr>
      <xdr:spPr>
        <a:xfrm>
          <a:off x="3009901" y="3714751"/>
          <a:ext cx="1457324" cy="419100"/>
        </a:xfrm>
        <a:prstGeom prst="roundRect">
          <a:avLst/>
        </a:prstGeom>
        <a:gradFill flip="none" rotWithShape="1">
          <a:gsLst>
            <a:gs pos="0">
              <a:schemeClr val="accent4">
                <a:lumMod val="50000"/>
              </a:schemeClr>
            </a:gs>
            <a:gs pos="13000">
              <a:schemeClr val="accent4">
                <a:lumMod val="60000"/>
                <a:lumOff val="40000"/>
              </a:schemeClr>
            </a:gs>
            <a:gs pos="67000">
              <a:schemeClr val="accent4">
                <a:lumMod val="40000"/>
                <a:lumOff val="60000"/>
              </a:schemeClr>
            </a:gs>
            <a:gs pos="42999">
              <a:schemeClr val="accent4">
                <a:lumMod val="60000"/>
                <a:lumOff val="40000"/>
              </a:schemeClr>
            </a:gs>
            <a:gs pos="23000">
              <a:schemeClr val="accent4"/>
            </a:gs>
            <a:gs pos="97000">
              <a:schemeClr val="accent4">
                <a:lumMod val="75000"/>
              </a:schemeClr>
            </a:gs>
            <a:gs pos="79000">
              <a:schemeClr val="accent4">
                <a:lumMod val="20000"/>
                <a:lumOff val="80000"/>
              </a:schemeClr>
            </a:gs>
          </a:gsLst>
          <a:lin ang="14400000" scaled="0"/>
          <a:tileRect/>
        </a:gradFill>
        <a:ln>
          <a:noFill/>
        </a:ln>
        <a:effectLst>
          <a:outerShdw blurRad="50800" dist="38100" dir="2700000" algn="tl" rotWithShape="0">
            <a:prstClr val="black">
              <a:alpha val="40000"/>
            </a:prstClr>
          </a:outerShdw>
        </a:effectLst>
        <a:scene3d>
          <a:camera prst="orthographicFront"/>
          <a:lightRig rig="balanced" dir="t">
            <a:rot lat="0" lon="0" rev="1800000"/>
          </a:lightRig>
        </a:scene3d>
        <a:sp3d>
          <a:bevelT/>
        </a:sp3d>
      </xdr:spPr>
      <xdr:style>
        <a:lnRef idx="2">
          <a:schemeClr val="accent4"/>
        </a:lnRef>
        <a:fillRef idx="1">
          <a:schemeClr val="lt1"/>
        </a:fillRef>
        <a:effectRef idx="0">
          <a:schemeClr val="accent4"/>
        </a:effectRef>
        <a:fontRef idx="minor">
          <a:schemeClr val="dk1"/>
        </a:fontRef>
      </xdr:style>
      <xdr:txBody>
        <a:bodyPr vertOverflow="clip" horzOverflow="clip" lIns="0" tIns="0" rIns="0" bIns="0" rtlCol="0" anchor="ctr"/>
        <a:lstStyle/>
        <a:p>
          <a:pPr marL="0" marR="0" indent="0" algn="ctr" defTabSz="914400" eaLnBrk="1" fontAlgn="auto" latinLnBrk="0" hangingPunct="1">
            <a:lnSpc>
              <a:spcPct val="100000"/>
            </a:lnSpc>
            <a:spcBef>
              <a:spcPts val="0"/>
            </a:spcBef>
            <a:spcAft>
              <a:spcPts val="0"/>
            </a:spcAft>
            <a:buClrTx/>
            <a:buSzTx/>
            <a:buFontTx/>
            <a:buNone/>
            <a:tabLst/>
            <a:defRPr/>
          </a:pPr>
          <a:fld id="{6A046727-B6D9-4D95-B86E-AFB0F93E5973}" type="TxLink">
            <a:rPr lang="en-US" sz="1100">
              <a:solidFill>
                <a:schemeClr val="dk1"/>
              </a:solidFill>
              <a:latin typeface="+mn-lt"/>
              <a:ea typeface="+mn-ea"/>
              <a:cs typeface="+mn-cs"/>
            </a:rPr>
            <a:pPr marL="0" marR="0" indent="0" algn="ctr" defTabSz="914400" eaLnBrk="1" fontAlgn="auto" latinLnBrk="0" hangingPunct="1">
              <a:lnSpc>
                <a:spcPct val="100000"/>
              </a:lnSpc>
              <a:spcBef>
                <a:spcPts val="0"/>
              </a:spcBef>
              <a:spcAft>
                <a:spcPts val="0"/>
              </a:spcAft>
              <a:buClrTx/>
              <a:buSzTx/>
              <a:buFontTx/>
              <a:buNone/>
              <a:tabLst/>
              <a:defRPr/>
            </a:pPr>
            <a:t>Composite(X &amp; Y) = 77</a:t>
          </a:fld>
          <a:endParaRPr lang="en-US" sz="1100">
            <a:solidFill>
              <a:schemeClr val="dk1"/>
            </a:solidFill>
            <a:latin typeface="+mn-lt"/>
            <a:ea typeface="+mn-ea"/>
            <a:cs typeface="+mn-cs"/>
          </a:endParaRPr>
        </a:p>
      </xdr:txBody>
    </xdr:sp>
    <xdr:clientData/>
  </xdr:twoCellAnchor>
  <xdr:twoCellAnchor>
    <xdr:from>
      <xdr:col>5</xdr:col>
      <xdr:colOff>9525</xdr:colOff>
      <xdr:row>17</xdr:row>
      <xdr:rowOff>85725</xdr:rowOff>
    </xdr:from>
    <xdr:to>
      <xdr:col>5</xdr:col>
      <xdr:colOff>600077</xdr:colOff>
      <xdr:row>19</xdr:row>
      <xdr:rowOff>133352</xdr:rowOff>
    </xdr:to>
    <xdr:cxnSp macro="">
      <xdr:nvCxnSpPr>
        <xdr:cNvPr id="136" name="Straight Arrow Connector 135">
          <a:extLst>
            <a:ext uri="{FF2B5EF4-FFF2-40B4-BE49-F238E27FC236}">
              <a16:creationId xmlns:a16="http://schemas.microsoft.com/office/drawing/2014/main" id="{00000000-0008-0000-0000-000088000000}"/>
            </a:ext>
          </a:extLst>
        </xdr:cNvPr>
        <xdr:cNvCxnSpPr/>
      </xdr:nvCxnSpPr>
      <xdr:spPr>
        <a:xfrm flipH="1" flipV="1">
          <a:off x="3914775" y="4152900"/>
          <a:ext cx="590552" cy="523877"/>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368046</xdr:colOff>
      <xdr:row>18</xdr:row>
      <xdr:rowOff>152400</xdr:rowOff>
    </xdr:from>
    <xdr:to>
      <xdr:col>6</xdr:col>
      <xdr:colOff>173736</xdr:colOff>
      <xdr:row>20</xdr:row>
      <xdr:rowOff>95250</xdr:rowOff>
    </xdr:to>
    <xdr:sp macro="" textlink="$S$25">
      <xdr:nvSpPr>
        <xdr:cNvPr id="12" name="Rounded Rectangle 11">
          <a:extLst>
            <a:ext uri="{FF2B5EF4-FFF2-40B4-BE49-F238E27FC236}">
              <a16:creationId xmlns:a16="http://schemas.microsoft.com/office/drawing/2014/main" id="{00000000-0008-0000-0000-00000C000000}"/>
            </a:ext>
          </a:extLst>
        </xdr:cNvPr>
        <xdr:cNvSpPr/>
      </xdr:nvSpPr>
      <xdr:spPr>
        <a:xfrm>
          <a:off x="3587496" y="4457700"/>
          <a:ext cx="548640" cy="419100"/>
        </a:xfrm>
        <a:prstGeom prst="roundRect">
          <a:avLst/>
        </a:prstGeom>
        <a:gradFill flip="none" rotWithShape="1">
          <a:gsLst>
            <a:gs pos="0">
              <a:schemeClr val="accent1">
                <a:lumMod val="75000"/>
              </a:schemeClr>
            </a:gs>
            <a:gs pos="80000">
              <a:schemeClr val="tx2">
                <a:lumMod val="60000"/>
                <a:lumOff val="40000"/>
              </a:schemeClr>
            </a:gs>
            <a:gs pos="53000">
              <a:srgbClr val="8EB4E3"/>
            </a:gs>
            <a:gs pos="100000">
              <a:schemeClr val="tx2">
                <a:lumMod val="20000"/>
                <a:lumOff val="80000"/>
              </a:schemeClr>
            </a:gs>
          </a:gsLst>
          <a:path path="circle">
            <a:fillToRect l="100000" t="100000"/>
          </a:path>
          <a:tileRect r="-100000" b="-100000"/>
        </a:gradFill>
      </xdr:spPr>
      <xdr:style>
        <a:lnRef idx="0">
          <a:schemeClr val="accent1"/>
        </a:lnRef>
        <a:fillRef idx="3">
          <a:schemeClr val="accent1"/>
        </a:fillRef>
        <a:effectRef idx="3">
          <a:schemeClr val="accent1"/>
        </a:effectRef>
        <a:fontRef idx="minor">
          <a:schemeClr val="lt1"/>
        </a:fontRef>
      </xdr:style>
      <xdr:txBody>
        <a:bodyPr vertOverflow="clip" horzOverflow="clip" lIns="0" tIns="0" rIns="0" bIns="0" rtlCol="0" anchor="ctr"/>
        <a:lstStyle/>
        <a:p>
          <a:pPr marL="0" indent="0" algn="ctr"/>
          <a:fld id="{23EDA056-279F-49C2-BD67-45A26285CA1C}" type="TxLink">
            <a:rPr lang="en-US" sz="1100">
              <a:solidFill>
                <a:schemeClr val="dk1"/>
              </a:solidFill>
              <a:latin typeface="+mn-lt"/>
              <a:ea typeface="+mn-ea"/>
              <a:cs typeface="+mn-cs"/>
            </a:rPr>
            <a:pPr marL="0" indent="0" algn="ctr"/>
            <a:t>Y = 91</a:t>
          </a:fld>
          <a:endParaRPr lang="en-US" sz="1100">
            <a:solidFill>
              <a:schemeClr val="dk1"/>
            </a:solidFill>
            <a:latin typeface="+mn-lt"/>
            <a:ea typeface="+mn-ea"/>
            <a:cs typeface="+mn-cs"/>
          </a:endParaRPr>
        </a:p>
      </xdr:txBody>
    </xdr:sp>
    <xdr:clientData/>
  </xdr:twoCellAnchor>
  <xdr:twoCellAnchor>
    <xdr:from>
      <xdr:col>3</xdr:col>
      <xdr:colOff>533400</xdr:colOff>
      <xdr:row>17</xdr:row>
      <xdr:rowOff>85725</xdr:rowOff>
    </xdr:from>
    <xdr:to>
      <xdr:col>4</xdr:col>
      <xdr:colOff>352425</xdr:colOff>
      <xdr:row>19</xdr:row>
      <xdr:rowOff>104775</xdr:rowOff>
    </xdr:to>
    <xdr:cxnSp macro="">
      <xdr:nvCxnSpPr>
        <xdr:cNvPr id="142" name="Straight Arrow Connector 141">
          <a:extLst>
            <a:ext uri="{FF2B5EF4-FFF2-40B4-BE49-F238E27FC236}">
              <a16:creationId xmlns:a16="http://schemas.microsoft.com/office/drawing/2014/main" id="{00000000-0008-0000-0000-00008E000000}"/>
            </a:ext>
          </a:extLst>
        </xdr:cNvPr>
        <xdr:cNvCxnSpPr/>
      </xdr:nvCxnSpPr>
      <xdr:spPr>
        <a:xfrm flipV="1">
          <a:off x="2952750" y="4152900"/>
          <a:ext cx="561975" cy="495300"/>
        </a:xfrm>
        <a:prstGeom prst="straightConnector1">
          <a:avLst/>
        </a:prstGeom>
        <a:ln>
          <a:tailEnd type="triangle" w="med" len="lg"/>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187641</xdr:colOff>
      <xdr:row>18</xdr:row>
      <xdr:rowOff>152400</xdr:rowOff>
    </xdr:from>
    <xdr:to>
      <xdr:col>3</xdr:col>
      <xdr:colOff>736281</xdr:colOff>
      <xdr:row>20</xdr:row>
      <xdr:rowOff>95250</xdr:rowOff>
    </xdr:to>
    <xdr:sp macro="" textlink="$S$24">
      <xdr:nvSpPr>
        <xdr:cNvPr id="11" name="Rounded Rectangle 10">
          <a:extLst>
            <a:ext uri="{FF2B5EF4-FFF2-40B4-BE49-F238E27FC236}">
              <a16:creationId xmlns:a16="http://schemas.microsoft.com/office/drawing/2014/main" id="{00000000-0008-0000-0000-00000B000000}"/>
            </a:ext>
          </a:extLst>
        </xdr:cNvPr>
        <xdr:cNvSpPr/>
      </xdr:nvSpPr>
      <xdr:spPr>
        <a:xfrm>
          <a:off x="1921191" y="4457700"/>
          <a:ext cx="548640" cy="419100"/>
        </a:xfrm>
        <a:prstGeom prst="roundRect">
          <a:avLst/>
        </a:prstGeom>
        <a:gradFill flip="none" rotWithShape="1">
          <a:gsLst>
            <a:gs pos="0">
              <a:schemeClr val="accent2">
                <a:shade val="51000"/>
                <a:satMod val="130000"/>
              </a:schemeClr>
            </a:gs>
            <a:gs pos="80000">
              <a:schemeClr val="accent2">
                <a:shade val="93000"/>
                <a:satMod val="130000"/>
              </a:schemeClr>
            </a:gs>
            <a:gs pos="27000">
              <a:srgbClr val="E9B5B3"/>
            </a:gs>
            <a:gs pos="90000">
              <a:srgbClr val="DF8D8B"/>
            </a:gs>
            <a:gs pos="100000">
              <a:schemeClr val="accent2">
                <a:lumMod val="20000"/>
                <a:lumOff val="80000"/>
              </a:schemeClr>
            </a:gs>
          </a:gsLst>
          <a:path path="circle">
            <a:fillToRect l="100000" t="100000"/>
          </a:path>
          <a:tileRect r="-100000" b="-100000"/>
        </a:gradFill>
      </xdr:spPr>
      <xdr:style>
        <a:lnRef idx="0">
          <a:schemeClr val="accent2"/>
        </a:lnRef>
        <a:fillRef idx="3">
          <a:schemeClr val="accent2"/>
        </a:fillRef>
        <a:effectRef idx="3">
          <a:schemeClr val="accent2"/>
        </a:effectRef>
        <a:fontRef idx="minor">
          <a:schemeClr val="lt1"/>
        </a:fontRef>
      </xdr:style>
      <xdr:txBody>
        <a:bodyPr vertOverflow="clip" horzOverflow="clip" lIns="0" tIns="0" rIns="0" bIns="0" rtlCol="0" anchor="ctr"/>
        <a:lstStyle/>
        <a:p>
          <a:pPr marL="0" indent="0" algn="ctr"/>
          <a:fld id="{4C9DE252-3A1A-4804-9FDF-13B77414A795}" type="TxLink">
            <a:rPr lang="en-US" sz="1100">
              <a:solidFill>
                <a:schemeClr val="dk1"/>
              </a:solidFill>
              <a:latin typeface="+mn-lt"/>
              <a:ea typeface="+mn-ea"/>
              <a:cs typeface="+mn-cs"/>
            </a:rPr>
            <a:pPr marL="0" indent="0" algn="ctr"/>
            <a:t>X = 68</a:t>
          </a:fld>
          <a:endParaRPr lang="en-US" sz="1100">
            <a:solidFill>
              <a:schemeClr val="dk1"/>
            </a:solidFill>
            <a:latin typeface="+mn-lt"/>
            <a:ea typeface="+mn-ea"/>
            <a:cs typeface="+mn-cs"/>
          </a:endParaRPr>
        </a:p>
      </xdr:txBody>
    </xdr:sp>
    <xdr:clientData/>
  </xdr:twoCellAnchor>
  <xdr:twoCellAnchor>
    <xdr:from>
      <xdr:col>3</xdr:col>
      <xdr:colOff>352425</xdr:colOff>
      <xdr:row>17</xdr:row>
      <xdr:rowOff>66675</xdr:rowOff>
    </xdr:from>
    <xdr:to>
      <xdr:col>4</xdr:col>
      <xdr:colOff>115704</xdr:colOff>
      <xdr:row>18</xdr:row>
      <xdr:rowOff>93110</xdr:rowOff>
    </xdr:to>
    <xdr:sp macro="" textlink="$S$23">
      <xdr:nvSpPr>
        <xdr:cNvPr id="151" name="TextBox 150">
          <a:extLst>
            <a:ext uri="{FF2B5EF4-FFF2-40B4-BE49-F238E27FC236}">
              <a16:creationId xmlns:a16="http://schemas.microsoft.com/office/drawing/2014/main" id="{00000000-0008-0000-0000-000097000000}"/>
            </a:ext>
          </a:extLst>
        </xdr:cNvPr>
        <xdr:cNvSpPr txBox="1"/>
      </xdr:nvSpPr>
      <xdr:spPr>
        <a:xfrm>
          <a:off x="2085975" y="4133850"/>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0F70D08D-A601-4761-960F-E796BFF6197A}" type="TxLink">
            <a:rPr lang="en-US" sz="1100"/>
            <a:pPr algn="ctr"/>
            <a:t>0.56</a:t>
          </a:fld>
          <a:endParaRPr lang="en-US" sz="1100"/>
        </a:p>
      </xdr:txBody>
    </xdr:sp>
    <xdr:clientData/>
  </xdr:twoCellAnchor>
  <xdr:twoCellAnchor>
    <xdr:from>
      <xdr:col>5</xdr:col>
      <xdr:colOff>266700</xdr:colOff>
      <xdr:row>17</xdr:row>
      <xdr:rowOff>66675</xdr:rowOff>
    </xdr:from>
    <xdr:to>
      <xdr:col>6</xdr:col>
      <xdr:colOff>29979</xdr:colOff>
      <xdr:row>18</xdr:row>
      <xdr:rowOff>93110</xdr:rowOff>
    </xdr:to>
    <xdr:sp macro="" textlink="$S$23">
      <xdr:nvSpPr>
        <xdr:cNvPr id="152" name="TextBox 151">
          <a:extLst>
            <a:ext uri="{FF2B5EF4-FFF2-40B4-BE49-F238E27FC236}">
              <a16:creationId xmlns:a16="http://schemas.microsoft.com/office/drawing/2014/main" id="{00000000-0008-0000-0000-000098000000}"/>
            </a:ext>
          </a:extLst>
        </xdr:cNvPr>
        <xdr:cNvSpPr txBox="1"/>
      </xdr:nvSpPr>
      <xdr:spPr>
        <a:xfrm>
          <a:off x="3486150" y="4133850"/>
          <a:ext cx="50622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0F70D08D-A601-4761-960F-E796BFF6197A}" type="TxLink">
            <a:rPr lang="en-US" sz="1100"/>
            <a:pPr algn="ctr"/>
            <a:t>0.56</a:t>
          </a:fld>
          <a:endParaRPr lang="en-US" sz="1100"/>
        </a:p>
      </xdr:txBody>
    </xdr:sp>
    <xdr:clientData/>
  </xdr:twoCellAnchor>
  <xdr:oneCellAnchor>
    <xdr:from>
      <xdr:col>3</xdr:col>
      <xdr:colOff>190500</xdr:colOff>
      <xdr:row>25</xdr:row>
      <xdr:rowOff>9525</xdr:rowOff>
    </xdr:from>
    <xdr:ext cx="2241960" cy="342786"/>
    <xdr:sp macro="" textlink="">
      <xdr:nvSpPr>
        <xdr:cNvPr id="166" name="TextBox 165">
          <a:extLst>
            <a:ext uri="{FF2B5EF4-FFF2-40B4-BE49-F238E27FC236}">
              <a16:creationId xmlns:a16="http://schemas.microsoft.com/office/drawing/2014/main" id="{00000000-0008-0000-0000-0000A6000000}"/>
            </a:ext>
          </a:extLst>
        </xdr:cNvPr>
        <xdr:cNvSpPr txBox="1"/>
      </xdr:nvSpPr>
      <xdr:spPr>
        <a:xfrm>
          <a:off x="1924050" y="6705600"/>
          <a:ext cx="224196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Regression Model (X→Y)</a:t>
          </a:r>
        </a:p>
      </xdr:txBody>
    </xdr:sp>
    <xdr:clientData/>
  </xdr:oneCellAnchor>
  <xdr:oneCellAnchor>
    <xdr:from>
      <xdr:col>3</xdr:col>
      <xdr:colOff>190500</xdr:colOff>
      <xdr:row>13</xdr:row>
      <xdr:rowOff>209550</xdr:rowOff>
    </xdr:from>
    <xdr:ext cx="2251065" cy="342786"/>
    <xdr:sp macro="" textlink="">
      <xdr:nvSpPr>
        <xdr:cNvPr id="168" name="TextBox 167">
          <a:extLst>
            <a:ext uri="{FF2B5EF4-FFF2-40B4-BE49-F238E27FC236}">
              <a16:creationId xmlns:a16="http://schemas.microsoft.com/office/drawing/2014/main" id="{00000000-0008-0000-0000-0000A8000000}"/>
            </a:ext>
          </a:extLst>
        </xdr:cNvPr>
        <xdr:cNvSpPr txBox="1"/>
      </xdr:nvSpPr>
      <xdr:spPr>
        <a:xfrm>
          <a:off x="1924050" y="4048125"/>
          <a:ext cx="225106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Simple Difference Model</a:t>
          </a:r>
        </a:p>
      </xdr:txBody>
    </xdr:sp>
    <xdr:clientData/>
  </xdr:oneCellAnchor>
  <xdr:twoCellAnchor>
    <xdr:from>
      <xdr:col>1</xdr:col>
      <xdr:colOff>266701</xdr:colOff>
      <xdr:row>34</xdr:row>
      <xdr:rowOff>47624</xdr:rowOff>
    </xdr:from>
    <xdr:to>
      <xdr:col>9</xdr:col>
      <xdr:colOff>695325</xdr:colOff>
      <xdr:row>59</xdr:row>
      <xdr:rowOff>19050</xdr:rowOff>
    </xdr:to>
    <xdr:graphicFrame macro="">
      <xdr:nvGraphicFramePr>
        <xdr:cNvPr id="208" name="Chart 207">
          <a:extLst>
            <a:ext uri="{FF2B5EF4-FFF2-40B4-BE49-F238E27FC236}">
              <a16:creationId xmlns:a16="http://schemas.microsoft.com/office/drawing/2014/main" id="{00000000-0008-0000-0000-0000D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61</xdr:row>
      <xdr:rowOff>0</xdr:rowOff>
    </xdr:from>
    <xdr:to>
      <xdr:col>12</xdr:col>
      <xdr:colOff>514351</xdr:colOff>
      <xdr:row>77</xdr:row>
      <xdr:rowOff>9525</xdr:rowOff>
    </xdr:to>
    <xdr:graphicFrame macro="">
      <xdr:nvGraphicFramePr>
        <xdr:cNvPr id="66" name="Chart 65">
          <a:extLst>
            <a:ext uri="{FF2B5EF4-FFF2-40B4-BE49-F238E27FC236}">
              <a16:creationId xmlns:a16="http://schemas.microsoft.com/office/drawing/2014/main" id="{00000000-0008-0000-00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78</xdr:row>
      <xdr:rowOff>0</xdr:rowOff>
    </xdr:from>
    <xdr:to>
      <xdr:col>12</xdr:col>
      <xdr:colOff>514350</xdr:colOff>
      <xdr:row>94</xdr:row>
      <xdr:rowOff>9525</xdr:rowOff>
    </xdr:to>
    <xdr:graphicFrame macro="">
      <xdr:nvGraphicFramePr>
        <xdr:cNvPr id="67" name="Chart 66">
          <a:extLst>
            <a:ext uri="{FF2B5EF4-FFF2-40B4-BE49-F238E27FC236}">
              <a16:creationId xmlns:a16="http://schemas.microsoft.com/office/drawing/2014/main" id="{00000000-0008-0000-0000-00004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180975</xdr:colOff>
      <xdr:row>99</xdr:row>
      <xdr:rowOff>28575</xdr:rowOff>
    </xdr:from>
    <xdr:to>
      <xdr:col>7</xdr:col>
      <xdr:colOff>57150</xdr:colOff>
      <xdr:row>100</xdr:row>
      <xdr:rowOff>190500</xdr:rowOff>
    </xdr:to>
    <xdr:pic>
      <xdr:nvPicPr>
        <xdr:cNvPr id="111" name="Picture 110">
          <a:extLst>
            <a:ext uri="{FF2B5EF4-FFF2-40B4-BE49-F238E27FC236}">
              <a16:creationId xmlns:a16="http://schemas.microsoft.com/office/drawing/2014/main" id="{00000000-0008-0000-0000-00006F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600325" y="23383875"/>
          <a:ext cx="2847975"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238125</xdr:colOff>
      <xdr:row>103</xdr:row>
      <xdr:rowOff>47625</xdr:rowOff>
    </xdr:from>
    <xdr:to>
      <xdr:col>7</xdr:col>
      <xdr:colOff>628650</xdr:colOff>
      <xdr:row>104</xdr:row>
      <xdr:rowOff>219075</xdr:rowOff>
    </xdr:to>
    <xdr:pic>
      <xdr:nvPicPr>
        <xdr:cNvPr id="112" name="Picture 111">
          <a:extLst>
            <a:ext uri="{FF2B5EF4-FFF2-40B4-BE49-F238E27FC236}">
              <a16:creationId xmlns:a16="http://schemas.microsoft.com/office/drawing/2014/main" id="{00000000-0008-0000-0000-000070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00425" y="25517475"/>
          <a:ext cx="2686050" cy="409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109</xdr:row>
      <xdr:rowOff>0</xdr:rowOff>
    </xdr:from>
    <xdr:to>
      <xdr:col>3</xdr:col>
      <xdr:colOff>47625</xdr:colOff>
      <xdr:row>110</xdr:row>
      <xdr:rowOff>161925</xdr:rowOff>
    </xdr:to>
    <xdr:pic>
      <xdr:nvPicPr>
        <xdr:cNvPr id="113" name="Picture 112">
          <a:extLst>
            <a:ext uri="{FF2B5EF4-FFF2-40B4-BE49-F238E27FC236}">
              <a16:creationId xmlns:a16="http://schemas.microsoft.com/office/drawing/2014/main" id="{00000000-0008-0000-0000-000071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57250" y="25736550"/>
          <a:ext cx="1609725"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676275</xdr:colOff>
      <xdr:row>9</xdr:row>
      <xdr:rowOff>47625</xdr:rowOff>
    </xdr:from>
    <xdr:ext cx="914400" cy="44864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095625" y="2257425"/>
              <a:ext cx="914400" cy="448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lgn="ctr"/>
              <a:r>
                <a:rPr lang="en-US" sz="1100" b="0" i="1"/>
                <a:t>p</a:t>
              </a:r>
              <a:r>
                <a:rPr lang="en-US" sz="1100" b="0"/>
                <a:t> if</a:t>
              </a:r>
            </a:p>
            <a:p>
              <a:pPr algn="ct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a:rPr>
                        <m:t>𝑍</m:t>
                      </m:r>
                    </m:e>
                    <m:sub>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a:ea typeface="+mn-ea"/>
                              <a:cs typeface="+mn-cs"/>
                            </a:rPr>
                            <m:t>𝑇</m:t>
                          </m:r>
                        </m:e>
                        <m:sub>
                          <m:r>
                            <a:rPr lang="en-US" sz="1100" b="0" i="1">
                              <a:solidFill>
                                <a:schemeClr val="tx1"/>
                              </a:solidFill>
                              <a:effectLst/>
                              <a:latin typeface="Cambria Math"/>
                              <a:ea typeface="+mn-ea"/>
                              <a:cs typeface="+mn-cs"/>
                            </a:rPr>
                            <m:t>𝑋</m:t>
                          </m:r>
                        </m:sub>
                      </m:sSub>
                    </m:sub>
                  </m:sSub>
                </m:oMath>
              </a14:m>
              <a:r>
                <a:rPr lang="en-US" sz="1100"/>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𝑍</m:t>
                      </m:r>
                    </m:e>
                    <m:sub>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a:ea typeface="+mn-ea"/>
                              <a:cs typeface="+mn-cs"/>
                            </a:rPr>
                            <m:t>𝑇</m:t>
                          </m:r>
                        </m:e>
                        <m:sub>
                          <m:r>
                            <a:rPr lang="en-US" sz="1100" b="0" i="1">
                              <a:solidFill>
                                <a:schemeClr val="tx1"/>
                              </a:solidFill>
                              <a:effectLst/>
                              <a:latin typeface="Cambria Math"/>
                              <a:ea typeface="+mn-ea"/>
                              <a:cs typeface="+mn-cs"/>
                            </a:rPr>
                            <m:t>𝑌</m:t>
                          </m:r>
                        </m:sub>
                      </m:sSub>
                    </m:sub>
                  </m:sSub>
                </m:oMath>
              </a14:m>
              <a:endParaRPr lang="en-US" sz="1100"/>
            </a:p>
          </xdr:txBody>
        </xdr:sp>
      </mc:Choice>
      <mc:Fallback xmlns="">
        <xdr:sp macro="" textlink="">
          <xdr:nvSpPr>
            <xdr:cNvPr id="2" name="TextBox 1"/>
            <xdr:cNvSpPr txBox="1"/>
          </xdr:nvSpPr>
          <xdr:spPr>
            <a:xfrm>
              <a:off x="3095625" y="2257425"/>
              <a:ext cx="914400" cy="448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lgn="ctr"/>
              <a:r>
                <a:rPr lang="en-US" sz="1100" b="0" i="1"/>
                <a:t>p</a:t>
              </a:r>
              <a:r>
                <a:rPr lang="en-US" sz="1100" b="0"/>
                <a:t> if</a:t>
              </a:r>
            </a:p>
            <a:p>
              <a:pPr algn="ctr"/>
              <a:r>
                <a:rPr lang="en-US" sz="1100" b="0" i="0">
                  <a:latin typeface="Cambria Math"/>
                </a:rPr>
                <a:t>𝑍_(</a:t>
              </a:r>
              <a:r>
                <a:rPr lang="en-US" sz="1100" b="0" i="0">
                  <a:solidFill>
                    <a:schemeClr val="tx1"/>
                  </a:solidFill>
                  <a:effectLst/>
                  <a:latin typeface="+mn-lt"/>
                  <a:ea typeface="+mn-ea"/>
                  <a:cs typeface="+mn-cs"/>
                </a:rPr>
                <a:t>𝑇_𝑋</a:t>
              </a:r>
              <a:r>
                <a:rPr lang="en-US" sz="1100" b="0" i="0">
                  <a:solidFill>
                    <a:schemeClr val="tx1"/>
                  </a:solidFill>
                  <a:effectLst/>
                  <a:latin typeface="Cambria Math"/>
                  <a:ea typeface="+mn-ea"/>
                  <a:cs typeface="+mn-cs"/>
                </a:rPr>
                <a:t> )</a:t>
              </a:r>
              <a:r>
                <a:rPr lang="en-US" sz="1100"/>
                <a:t> =</a:t>
              </a:r>
              <a:r>
                <a:rPr lang="en-US" sz="1100" b="0" i="0">
                  <a:solidFill>
                    <a:schemeClr val="tx1"/>
                  </a:solidFill>
                  <a:effectLst/>
                  <a:latin typeface="+mn-lt"/>
                  <a:ea typeface="+mn-ea"/>
                  <a:cs typeface="+mn-cs"/>
                </a:rPr>
                <a:t>〖</a:t>
              </a:r>
              <a:r>
                <a:rPr lang="en-US" sz="1100" b="0" i="0">
                  <a:solidFill>
                    <a:schemeClr val="tx1"/>
                  </a:solidFill>
                  <a:effectLst/>
                  <a:latin typeface="Cambria Math"/>
                  <a:ea typeface="+mn-ea"/>
                  <a:cs typeface="+mn-cs"/>
                </a:rPr>
                <a:t> </a:t>
              </a:r>
              <a:r>
                <a:rPr lang="en-US" sz="1100" b="0" i="0">
                  <a:solidFill>
                    <a:schemeClr val="tx1"/>
                  </a:solidFill>
                  <a:effectLst/>
                  <a:latin typeface="+mn-lt"/>
                  <a:ea typeface="+mn-ea"/>
                  <a:cs typeface="+mn-cs"/>
                </a:rPr>
                <a:t>𝑍〗_(𝑇_</a:t>
              </a:r>
              <a:r>
                <a:rPr lang="en-US" sz="1100" b="0" i="0">
                  <a:solidFill>
                    <a:schemeClr val="tx1"/>
                  </a:solidFill>
                  <a:effectLst/>
                  <a:latin typeface="Cambria Math"/>
                  <a:ea typeface="+mn-ea"/>
                  <a:cs typeface="+mn-cs"/>
                </a:rPr>
                <a:t>𝑌</a:t>
              </a:r>
              <a:r>
                <a:rPr lang="en-US" sz="1100" b="0" i="0">
                  <a:solidFill>
                    <a:schemeClr val="tx1"/>
                  </a:solidFill>
                  <a:effectLst/>
                  <a:latin typeface="+mn-lt"/>
                  <a:ea typeface="+mn-ea"/>
                  <a:cs typeface="+mn-cs"/>
                </a:rPr>
                <a:t> )</a:t>
              </a:r>
              <a:endParaRPr lang="en-US" sz="1100"/>
            </a:p>
          </xdr:txBody>
        </xdr:sp>
      </mc:Fallback>
    </mc:AlternateContent>
    <xdr:clientData/>
  </xdr:oneCellAnchor>
  <xdr:oneCellAnchor>
    <xdr:from>
      <xdr:col>2</xdr:col>
      <xdr:colOff>809625</xdr:colOff>
      <xdr:row>9</xdr:row>
      <xdr:rowOff>47625</xdr:rowOff>
    </xdr:from>
    <xdr:ext cx="914400" cy="448649"/>
    <mc:AlternateContent xmlns:mc="http://schemas.openxmlformats.org/markup-compatibility/2006" xmlns:a14="http://schemas.microsoft.com/office/drawing/2010/main">
      <mc:Choice Requires="a14">
        <xdr:sp macro="" textlink="">
          <xdr:nvSpPr>
            <xdr:cNvPr id="75" name="TextBox 74">
              <a:extLst>
                <a:ext uri="{FF2B5EF4-FFF2-40B4-BE49-F238E27FC236}">
                  <a16:creationId xmlns:a16="http://schemas.microsoft.com/office/drawing/2014/main" id="{00000000-0008-0000-0000-00004B000000}"/>
                </a:ext>
              </a:extLst>
            </xdr:cNvPr>
            <xdr:cNvSpPr txBox="1"/>
          </xdr:nvSpPr>
          <xdr:spPr>
            <a:xfrm>
              <a:off x="2343150" y="2257425"/>
              <a:ext cx="914400" cy="448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lgn="ctr"/>
              <a:r>
                <a:rPr lang="en-US" sz="1100" b="0" i="1"/>
                <a:t>p</a:t>
              </a:r>
              <a:r>
                <a:rPr lang="en-US" sz="1100" b="0"/>
                <a:t> if</a:t>
              </a:r>
            </a:p>
            <a:p>
              <a:pPr algn="ct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a:rPr>
                        <m:t>𝑇</m:t>
                      </m:r>
                    </m:e>
                    <m:sub>
                      <m:r>
                        <a:rPr lang="en-US" sz="1100" b="0" i="1">
                          <a:solidFill>
                            <a:schemeClr val="tx1"/>
                          </a:solidFill>
                          <a:effectLst/>
                          <a:latin typeface="Cambria Math"/>
                          <a:ea typeface="+mn-ea"/>
                          <a:cs typeface="+mn-cs"/>
                        </a:rPr>
                        <m:t>𝑋</m:t>
                      </m:r>
                    </m:sub>
                  </m:sSub>
                </m:oMath>
              </a14:m>
              <a:r>
                <a:rPr lang="en-US" sz="1100"/>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a:ea typeface="+mn-ea"/>
                          <a:cs typeface="+mn-cs"/>
                        </a:rPr>
                        <m:t> </m:t>
                      </m:r>
                      <m:r>
                        <a:rPr lang="en-US" sz="1100" b="0" i="1">
                          <a:solidFill>
                            <a:schemeClr val="tx1"/>
                          </a:solidFill>
                          <a:effectLst/>
                          <a:latin typeface="Cambria Math"/>
                          <a:ea typeface="+mn-ea"/>
                          <a:cs typeface="+mn-cs"/>
                        </a:rPr>
                        <m:t>𝑇</m:t>
                      </m:r>
                    </m:e>
                    <m:sub>
                      <m:r>
                        <a:rPr lang="en-US" sz="1100" b="0" i="1">
                          <a:solidFill>
                            <a:schemeClr val="tx1"/>
                          </a:solidFill>
                          <a:effectLst/>
                          <a:latin typeface="Cambria Math"/>
                          <a:ea typeface="+mn-ea"/>
                          <a:cs typeface="+mn-cs"/>
                        </a:rPr>
                        <m:t>𝑌</m:t>
                      </m:r>
                    </m:sub>
                  </m:sSub>
                </m:oMath>
              </a14:m>
              <a:endParaRPr lang="en-US" sz="1100"/>
            </a:p>
          </xdr:txBody>
        </xdr:sp>
      </mc:Choice>
      <mc:Fallback xmlns="">
        <xdr:sp macro="" textlink="">
          <xdr:nvSpPr>
            <xdr:cNvPr id="75" name="TextBox 74"/>
            <xdr:cNvSpPr txBox="1"/>
          </xdr:nvSpPr>
          <xdr:spPr>
            <a:xfrm>
              <a:off x="2343150" y="2257425"/>
              <a:ext cx="914400" cy="448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pPr algn="ctr"/>
              <a:r>
                <a:rPr lang="en-US" sz="1100" b="0" i="1"/>
                <a:t>p</a:t>
              </a:r>
              <a:r>
                <a:rPr lang="en-US" sz="1100" b="0"/>
                <a:t> if</a:t>
              </a:r>
            </a:p>
            <a:p>
              <a:pPr algn="ctr"/>
              <a:r>
                <a:rPr lang="en-US" sz="1100" b="0" i="0">
                  <a:latin typeface="Cambria Math"/>
                </a:rPr>
                <a:t>𝑇_</a:t>
              </a:r>
              <a:r>
                <a:rPr lang="en-US" sz="1100" b="0" i="0">
                  <a:solidFill>
                    <a:schemeClr val="tx1"/>
                  </a:solidFill>
                  <a:effectLst/>
                  <a:latin typeface="Cambria Math"/>
                  <a:ea typeface="+mn-ea"/>
                  <a:cs typeface="+mn-cs"/>
                </a:rPr>
                <a:t>𝑋</a:t>
              </a:r>
              <a:r>
                <a:rPr lang="en-US" sz="1100"/>
                <a:t> =</a:t>
              </a:r>
              <a:r>
                <a:rPr lang="en-US" sz="1100" b="0" i="0">
                  <a:solidFill>
                    <a:schemeClr val="tx1"/>
                  </a:solidFill>
                  <a:effectLst/>
                  <a:latin typeface="+mn-lt"/>
                  <a:ea typeface="+mn-ea"/>
                  <a:cs typeface="+mn-cs"/>
                </a:rPr>
                <a:t>〖</a:t>
              </a:r>
              <a:r>
                <a:rPr lang="en-US" sz="1100" b="0" i="0">
                  <a:solidFill>
                    <a:schemeClr val="tx1"/>
                  </a:solidFill>
                  <a:effectLst/>
                  <a:latin typeface="Cambria Math"/>
                  <a:ea typeface="+mn-ea"/>
                  <a:cs typeface="+mn-cs"/>
                </a:rPr>
                <a:t> 𝑇</a:t>
              </a:r>
              <a:r>
                <a:rPr lang="en-US" sz="1100" b="0" i="0">
                  <a:solidFill>
                    <a:schemeClr val="tx1"/>
                  </a:solidFill>
                  <a:effectLst/>
                  <a:latin typeface="+mn-lt"/>
                  <a:ea typeface="+mn-ea"/>
                  <a:cs typeface="+mn-cs"/>
                </a:rPr>
                <a:t>〗_</a:t>
              </a:r>
              <a:r>
                <a:rPr lang="en-US" sz="1100" b="0" i="0">
                  <a:solidFill>
                    <a:schemeClr val="tx1"/>
                  </a:solidFill>
                  <a:effectLst/>
                  <a:latin typeface="Cambria Math"/>
                  <a:ea typeface="+mn-ea"/>
                  <a:cs typeface="+mn-cs"/>
                </a:rPr>
                <a:t>𝑌</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W.%20Joel%20Schneider%20%3cwjschne@ilstu.edu%3e?subject=Question%20about%20Difference%20Score%20spreadsh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4"/>
  <sheetViews>
    <sheetView tabSelected="1" workbookViewId="0">
      <selection activeCell="C6" sqref="C6"/>
    </sheetView>
  </sheetViews>
  <sheetFormatPr defaultRowHeight="18.75" customHeight="1" x14ac:dyDescent="0.25"/>
  <cols>
    <col min="1" max="1" width="12.85546875" style="1" customWidth="1"/>
    <col min="2" max="2" width="10.140625" style="1" customWidth="1"/>
    <col min="3" max="3" width="13.28515625" style="1" customWidth="1"/>
    <col min="4" max="6" width="11.140625" style="1" customWidth="1"/>
    <col min="7" max="7" width="12.140625" style="1" customWidth="1"/>
    <col min="8" max="8" width="11.140625" style="1" customWidth="1"/>
    <col min="9" max="10" width="11" style="1" bestFit="1" customWidth="1"/>
    <col min="11" max="17" width="9.140625" style="1"/>
    <col min="18" max="18" width="9.140625" style="4"/>
    <col min="19" max="19" width="14.5703125" style="4" customWidth="1"/>
    <col min="20" max="16384" width="9.140625" style="1"/>
  </cols>
  <sheetData>
    <row r="1" spans="1:19" s="3" customFormat="1" ht="24" customHeight="1" x14ac:dyDescent="0.25">
      <c r="B1" s="35" t="s">
        <v>91</v>
      </c>
      <c r="R1" s="36"/>
      <c r="S1" s="36"/>
    </row>
    <row r="2" spans="1:19" ht="18.75" customHeight="1" x14ac:dyDescent="0.25">
      <c r="B2" s="2" t="s">
        <v>90</v>
      </c>
      <c r="G2" s="34" t="s">
        <v>92</v>
      </c>
    </row>
    <row r="3" spans="1:19" ht="18.75" customHeight="1" x14ac:dyDescent="0.25">
      <c r="B3" s="2"/>
      <c r="G3" s="34"/>
    </row>
    <row r="4" spans="1:19" ht="18.75" customHeight="1" x14ac:dyDescent="0.25">
      <c r="C4" s="1" t="s">
        <v>4</v>
      </c>
      <c r="D4" s="1" t="s">
        <v>8</v>
      </c>
      <c r="E4" s="1" t="s">
        <v>11</v>
      </c>
      <c r="F4" s="1" t="s">
        <v>2</v>
      </c>
      <c r="G4" s="1" t="s">
        <v>3</v>
      </c>
      <c r="H4" s="1" t="s">
        <v>7</v>
      </c>
      <c r="I4" s="1" t="s">
        <v>5</v>
      </c>
    </row>
    <row r="5" spans="1:19" ht="18.75" customHeight="1" x14ac:dyDescent="0.25">
      <c r="B5" s="6" t="s">
        <v>0</v>
      </c>
      <c r="C5" s="26">
        <v>68</v>
      </c>
      <c r="D5" s="21">
        <f>15*(C5-F5)/G5+100</f>
        <v>68</v>
      </c>
      <c r="E5" s="19" t="str">
        <f>ROUND((D5-100)*SQRT(H5)+100-NORMSINV(0.975)*15*SQRT(1-H5),0)&amp;"–"&amp;ROUND((D5-100)*SQRT(H5)+100+NORMSINV(0.975)*15*SQRT(1-H5),0)</f>
        <v>63–75</v>
      </c>
      <c r="F5" s="26">
        <v>100</v>
      </c>
      <c r="G5" s="26">
        <v>15</v>
      </c>
      <c r="H5" s="29">
        <v>0.96</v>
      </c>
      <c r="I5" s="40">
        <v>0.6</v>
      </c>
    </row>
    <row r="6" spans="1:19" ht="18.75" customHeight="1" x14ac:dyDescent="0.25">
      <c r="B6" s="6" t="s">
        <v>1</v>
      </c>
      <c r="C6" s="26">
        <v>91</v>
      </c>
      <c r="D6" s="22">
        <f>15*(C6-F6)/G6+100</f>
        <v>91</v>
      </c>
      <c r="E6" s="19" t="str">
        <f>ROUND((D6-100)*SQRT(H6)+100-NORMSINV(0.975)*15*SQRT(1-H6),0)&amp;"–"&amp;ROUND((D6-100)*SQRT(H6)+100+NORMSINV(0.975)*15*SQRT(1-H6),0)</f>
        <v>82–101</v>
      </c>
      <c r="F6" s="27">
        <v>100</v>
      </c>
      <c r="G6" s="27">
        <v>15</v>
      </c>
      <c r="H6" s="37">
        <v>0.9</v>
      </c>
      <c r="I6" s="40"/>
    </row>
    <row r="7" spans="1:19" ht="18.75" customHeight="1" x14ac:dyDescent="0.25">
      <c r="B7" s="14" t="s">
        <v>23</v>
      </c>
      <c r="C7" s="5"/>
      <c r="D7" s="23">
        <f>(D5+D6-200)/SQRT(2+2*I5)+100</f>
        <v>77.080303230627152</v>
      </c>
      <c r="E7" s="19" t="str">
        <f>ROUND((D7-100)*SQRT(H7)+100-NORMSINV(0.975)*15*SQRT(1-H7),0)&amp;"–"&amp;ROUND((D7-100)*SQRT(H7)+100+NORMSINV(0.975)*15*SQRT(1-H7),0)</f>
        <v>71–84</v>
      </c>
      <c r="F7" s="24">
        <v>100</v>
      </c>
      <c r="G7" s="24">
        <v>15</v>
      </c>
      <c r="H7" s="25">
        <f>(H5+H6+2*I5)/(2+2*I5)</f>
        <v>0.95624999999999982</v>
      </c>
      <c r="I7" s="3"/>
    </row>
    <row r="8" spans="1:19" ht="18.75" customHeight="1" x14ac:dyDescent="0.25">
      <c r="B8" s="13" t="s">
        <v>22</v>
      </c>
      <c r="D8" s="38">
        <f>I5*(D5-100)+100</f>
        <v>80.8</v>
      </c>
      <c r="E8" s="12" t="s">
        <v>24</v>
      </c>
      <c r="F8" s="3"/>
      <c r="G8" s="3"/>
      <c r="H8" s="3"/>
      <c r="I8" s="3"/>
    </row>
    <row r="9" spans="1:19" ht="18.75" customHeight="1" x14ac:dyDescent="0.25">
      <c r="B9" s="13"/>
      <c r="E9" s="12"/>
      <c r="F9" s="3"/>
      <c r="G9" s="3"/>
      <c r="H9" s="3"/>
      <c r="I9" s="3"/>
    </row>
    <row r="10" spans="1:19" ht="18.75" customHeight="1" x14ac:dyDescent="0.25">
      <c r="D10" s="44"/>
      <c r="E10" s="44"/>
      <c r="F10" s="42" t="s">
        <v>9</v>
      </c>
      <c r="G10" s="42" t="s">
        <v>10</v>
      </c>
    </row>
    <row r="11" spans="1:19" ht="18.75" customHeight="1" x14ac:dyDescent="0.25">
      <c r="C11" s="1" t="s">
        <v>6</v>
      </c>
      <c r="D11" s="45"/>
      <c r="E11" s="45"/>
      <c r="F11" s="43"/>
      <c r="G11" s="49"/>
      <c r="H11" s="2" t="s">
        <v>12</v>
      </c>
    </row>
    <row r="12" spans="1:19" ht="57" customHeight="1" x14ac:dyDescent="0.25">
      <c r="A12" s="17" t="s">
        <v>30</v>
      </c>
      <c r="B12" s="28" t="s">
        <v>46</v>
      </c>
      <c r="C12" s="19" t="str">
        <f>ROUND(D5,0)&amp;" - "&amp;ROUND(D6,0)&amp;" = "&amp;ROUND(S12,0)</f>
        <v>68 - 91 = -23</v>
      </c>
      <c r="D12" s="20">
        <f>2*NORMSDIST(-1*ABS(S12)/SQRT(15*15*(2-H5-H6)))</f>
        <v>4.1672500489471159E-5</v>
      </c>
      <c r="E12" s="20">
        <f>2*NORMSDIST(-1*ABS(S12)/SQRT(15*15*2*(1-SQRT(H5*H6))))</f>
        <v>4.4283910557348925E-5</v>
      </c>
      <c r="F12" s="20">
        <f>NORMSDIST(-1*ABS(S12)/SQRT(15*15*(2-2*I5)))</f>
        <v>4.3235097704265167E-2</v>
      </c>
      <c r="G12" s="20">
        <f>F12*2</f>
        <v>8.6470195408530334E-2</v>
      </c>
      <c r="H12" s="46" t="str">
        <f>"In the entire population, a difference of "&amp;ROUND(ABS(S12),0)&amp;" or greater occurs "&amp;Sheet2!AJ25&amp;"% of the time. If this difference is due to measurement error alone (i.e., the true scores of X and Y are equal), a difference of this size or greater occurs "&amp;Sheet2!AH25&amp;"% of the time."</f>
        <v>In the entire population, a difference of 23 or greater occurs 8.6% of the time. If this difference is due to measurement error alone (i.e., the true scores of X and Y are equal), a difference of this size or greater occurs 0.004% of the time.</v>
      </c>
      <c r="I12" s="47"/>
      <c r="J12" s="47"/>
      <c r="K12" s="47"/>
      <c r="L12" s="47"/>
      <c r="M12" s="47"/>
      <c r="N12" s="48"/>
      <c r="S12" s="7">
        <f>D5-D6</f>
        <v>-23</v>
      </c>
    </row>
    <row r="13" spans="1:19" ht="57" customHeight="1" x14ac:dyDescent="0.25">
      <c r="A13" s="17" t="s">
        <v>31</v>
      </c>
      <c r="B13" s="28" t="s">
        <v>47</v>
      </c>
      <c r="C13" s="19" t="str">
        <f>ROUND(D6,0)&amp;" - "&amp;ROUND(D8,0)&amp;" = "&amp;ROUND(S13,0)</f>
        <v>91 - 81 = 10</v>
      </c>
      <c r="D13" s="20">
        <f>2*NORMSDIST(-1*ABS(S13)/SQRT(15*15*(1-H6+I5*I5*(1-H5))))</f>
        <v>4.4382298714259798E-2</v>
      </c>
      <c r="E13" s="20">
        <f>2*NORMSDIST(-1*ABS(S13)/SQRT(15*15*(1-H5*H6)))</f>
        <v>6.5196419078129994E-2</v>
      </c>
      <c r="F13" s="20">
        <f>NORMSDIST(-1*ABS(S13)/SQRT(15*15*(1-I5*I5)))</f>
        <v>0.19766254312269235</v>
      </c>
      <c r="G13" s="20">
        <f>F13*2</f>
        <v>0.3953250862453847</v>
      </c>
      <c r="H13" s="46" t="str">
        <f>"Among people with X = "&amp;ROUND(D5,0)&amp;", Y differs from its predicted value by "&amp;ROUND(ABS(S13),0)&amp;" or more "&amp;Sheet2!AJ26&amp;"% of the time. If the prediction error is due to measurement error alone, a prediction error of this size or greater occurs "&amp;Sheet2!AH26&amp;"% of the time."</f>
        <v>Among people with X = 68, Y differs from its predicted value by 10 or more 39.5% of the time. If the prediction error is due to measurement error alone, a prediction error of this size or greater occurs 4.4% of the time.</v>
      </c>
      <c r="I13" s="47"/>
      <c r="J13" s="47"/>
      <c r="K13" s="47"/>
      <c r="L13" s="47"/>
      <c r="M13" s="47"/>
      <c r="N13" s="48"/>
      <c r="R13" s="8"/>
      <c r="S13" s="7">
        <f>D6-D8</f>
        <v>10.200000000000003</v>
      </c>
    </row>
    <row r="15" spans="1:19" ht="18.75" customHeight="1" x14ac:dyDescent="0.25">
      <c r="R15" s="8" t="s">
        <v>13</v>
      </c>
      <c r="S15" s="9">
        <f>ROUND(SQRT(I5),2)</f>
        <v>0.77</v>
      </c>
    </row>
    <row r="16" spans="1:19" ht="18.75" customHeight="1" x14ac:dyDescent="0.25">
      <c r="J16" s="39" t="s">
        <v>33</v>
      </c>
      <c r="K16" s="39"/>
      <c r="L16" s="39"/>
      <c r="M16" s="39"/>
      <c r="N16" s="39"/>
      <c r="O16" s="39"/>
      <c r="R16" s="8"/>
      <c r="S16" s="9"/>
    </row>
    <row r="17" spans="10:20" ht="18.75" customHeight="1" x14ac:dyDescent="0.25">
      <c r="J17" s="39"/>
      <c r="K17" s="39"/>
      <c r="L17" s="39"/>
      <c r="M17" s="39"/>
      <c r="N17" s="39"/>
      <c r="O17" s="39"/>
      <c r="R17" s="8" t="s">
        <v>14</v>
      </c>
      <c r="S17" s="9">
        <f>ROUND(SQRT(1-H5),2)</f>
        <v>0.2</v>
      </c>
    </row>
    <row r="18" spans="10:20" ht="18.75" customHeight="1" x14ac:dyDescent="0.25">
      <c r="J18" s="18"/>
      <c r="K18" s="18"/>
      <c r="L18" s="18"/>
      <c r="M18" s="18"/>
      <c r="N18" s="18"/>
      <c r="O18" s="18"/>
      <c r="R18" s="8" t="s">
        <v>15</v>
      </c>
      <c r="S18" s="9">
        <f>ROUND(SQRT(1-H6),2)</f>
        <v>0.32</v>
      </c>
    </row>
    <row r="19" spans="10:20" ht="18.75" customHeight="1" x14ac:dyDescent="0.25">
      <c r="J19" s="39" t="s">
        <v>32</v>
      </c>
      <c r="K19" s="39"/>
      <c r="L19" s="39"/>
      <c r="M19" s="39"/>
      <c r="N19" s="39"/>
      <c r="O19" s="39"/>
      <c r="R19" s="8" t="s">
        <v>16</v>
      </c>
      <c r="S19" s="9">
        <f>IF(ISERROR(ROUND(SQRT(H5-I5),3)),"",ROUND(SQRT(H5-I5),2))</f>
        <v>0.6</v>
      </c>
    </row>
    <row r="20" spans="10:20" ht="18.75" customHeight="1" x14ac:dyDescent="0.25">
      <c r="J20" s="39"/>
      <c r="K20" s="39"/>
      <c r="L20" s="39"/>
      <c r="M20" s="39"/>
      <c r="N20" s="39"/>
      <c r="O20" s="39"/>
      <c r="R20" s="8" t="s">
        <v>17</v>
      </c>
      <c r="S20" s="9">
        <f>IF(ISERROR(ROUND(SQRT(H6-I5),3)),"",ROUND(SQRT(H6-I5),2))</f>
        <v>0.55000000000000004</v>
      </c>
    </row>
    <row r="21" spans="10:20" ht="18.75" customHeight="1" x14ac:dyDescent="0.25">
      <c r="J21" s="39"/>
      <c r="K21" s="39"/>
      <c r="L21" s="39"/>
      <c r="M21" s="39"/>
      <c r="N21" s="39"/>
      <c r="O21" s="39"/>
      <c r="R21" s="8" t="s">
        <v>18</v>
      </c>
      <c r="S21" s="9">
        <f>ROUND(SQRT(H5),2)</f>
        <v>0.98</v>
      </c>
    </row>
    <row r="22" spans="10:20" ht="18.75" customHeight="1" x14ac:dyDescent="0.25">
      <c r="R22" s="8" t="s">
        <v>19</v>
      </c>
      <c r="S22" s="9">
        <f>ROUND(SQRT(H6-I5^2),2)</f>
        <v>0.73</v>
      </c>
    </row>
    <row r="23" spans="10:20" ht="18.75" customHeight="1" x14ac:dyDescent="0.25">
      <c r="R23" s="8" t="s">
        <v>20</v>
      </c>
      <c r="S23" s="9">
        <f>ROUND(SQRT(2+2*I5)^-1,2)</f>
        <v>0.56000000000000005</v>
      </c>
    </row>
    <row r="24" spans="10:20" ht="18.75" customHeight="1" x14ac:dyDescent="0.25">
      <c r="S24" s="4" t="str">
        <f>"X = "&amp;ROUND(D5,0)</f>
        <v>X = 68</v>
      </c>
      <c r="T24" s="10" t="s">
        <v>21</v>
      </c>
    </row>
    <row r="25" spans="10:20" ht="18.75" customHeight="1" x14ac:dyDescent="0.25">
      <c r="S25" s="4" t="str">
        <f>"Y = "&amp;ROUND(D6,0)</f>
        <v>Y = 91</v>
      </c>
    </row>
    <row r="26" spans="10:20" ht="18.75" customHeight="1" x14ac:dyDescent="0.25">
      <c r="J26" s="39" t="s">
        <v>34</v>
      </c>
      <c r="K26" s="39"/>
      <c r="L26" s="39"/>
      <c r="M26" s="39"/>
      <c r="N26" s="39"/>
      <c r="O26" s="39"/>
      <c r="S26" s="41" t="str">
        <f>"Composite(X &amp; Y) = "&amp;ROUND(D7,0)</f>
        <v>Composite(X &amp; Y) = 77</v>
      </c>
    </row>
    <row r="27" spans="10:20" ht="18.75" customHeight="1" x14ac:dyDescent="0.25">
      <c r="J27" s="39"/>
      <c r="K27" s="39"/>
      <c r="L27" s="39"/>
      <c r="M27" s="39"/>
      <c r="N27" s="39"/>
      <c r="O27" s="39"/>
      <c r="S27" s="41"/>
    </row>
    <row r="28" spans="10:20" ht="18.75" customHeight="1" x14ac:dyDescent="0.25">
      <c r="J28" s="39"/>
      <c r="K28" s="39"/>
      <c r="L28" s="39"/>
      <c r="M28" s="39"/>
      <c r="N28" s="39"/>
      <c r="O28" s="39"/>
      <c r="S28" s="4" t="str">
        <f>"X - Y = "&amp;ROUND(S12,0)</f>
        <v>X - Y = -23</v>
      </c>
    </row>
    <row r="29" spans="10:20" ht="18.75" customHeight="1" x14ac:dyDescent="0.25">
      <c r="J29" s="18"/>
      <c r="K29" s="18"/>
      <c r="L29" s="18"/>
      <c r="M29" s="18"/>
      <c r="N29" s="18"/>
      <c r="O29" s="18"/>
      <c r="S29" s="4" t="str">
        <f>"Ŷ = "&amp;ROUND(D8,0)</f>
        <v>Ŷ = 81</v>
      </c>
    </row>
    <row r="30" spans="10:20" ht="18.75" customHeight="1" x14ac:dyDescent="0.25">
      <c r="J30" s="39" t="s">
        <v>94</v>
      </c>
      <c r="K30" s="39"/>
      <c r="L30" s="39"/>
      <c r="M30" s="39"/>
      <c r="N30" s="39"/>
      <c r="O30" s="39"/>
      <c r="S30" s="4" t="str">
        <f>"Y - Ŷ = "&amp;ROUND(S13,0)</f>
        <v>Y - Ŷ = 10</v>
      </c>
    </row>
    <row r="31" spans="10:20" ht="18.75" customHeight="1" x14ac:dyDescent="0.25">
      <c r="J31" s="39"/>
      <c r="K31" s="39"/>
      <c r="L31" s="39"/>
      <c r="M31" s="39"/>
      <c r="N31" s="39"/>
      <c r="O31" s="39"/>
      <c r="R31" s="4" t="s">
        <v>26</v>
      </c>
      <c r="S31" s="4">
        <f>15*SQRT(1-I5^2)</f>
        <v>12</v>
      </c>
    </row>
    <row r="32" spans="10:20" ht="18.75" customHeight="1" x14ac:dyDescent="0.25">
      <c r="J32" s="39"/>
      <c r="K32" s="39"/>
      <c r="L32" s="39"/>
      <c r="M32" s="39"/>
      <c r="N32" s="39"/>
      <c r="O32" s="39"/>
    </row>
    <row r="34" spans="2:11" ht="18.75" customHeight="1" x14ac:dyDescent="0.25">
      <c r="B34" s="2" t="s">
        <v>25</v>
      </c>
    </row>
    <row r="36" spans="2:11" ht="18.75" customHeight="1" x14ac:dyDescent="0.3">
      <c r="K36" s="11"/>
    </row>
    <row r="59" spans="3:3" ht="11.25" customHeight="1" x14ac:dyDescent="0.25"/>
    <row r="60" spans="3:3" ht="18.75" customHeight="1" x14ac:dyDescent="0.25">
      <c r="C60" s="2" t="s">
        <v>45</v>
      </c>
    </row>
    <row r="61" spans="3:3" ht="18.75" customHeight="1" x14ac:dyDescent="0.25">
      <c r="C61" s="2"/>
    </row>
    <row r="78" spans="3:3" ht="18.75" customHeight="1" x14ac:dyDescent="0.25">
      <c r="C78" s="2"/>
    </row>
    <row r="97" spans="2:13" ht="18.75" customHeight="1" x14ac:dyDescent="0.25">
      <c r="B97" s="50" t="s">
        <v>84</v>
      </c>
      <c r="C97" s="50"/>
      <c r="D97" s="50"/>
      <c r="E97" s="50"/>
      <c r="F97" s="50"/>
      <c r="G97" s="50"/>
      <c r="H97" s="50"/>
      <c r="I97" s="50"/>
      <c r="J97" s="50"/>
      <c r="K97" s="50"/>
      <c r="L97" s="50"/>
      <c r="M97" s="50"/>
    </row>
    <row r="98" spans="2:13" ht="18.75" customHeight="1" x14ac:dyDescent="0.25">
      <c r="B98" s="50"/>
      <c r="C98" s="50"/>
      <c r="D98" s="50"/>
      <c r="E98" s="50"/>
      <c r="F98" s="50"/>
      <c r="G98" s="50"/>
      <c r="H98" s="50"/>
      <c r="I98" s="50"/>
      <c r="J98" s="50"/>
      <c r="K98" s="50"/>
      <c r="L98" s="50"/>
      <c r="M98" s="50"/>
    </row>
    <row r="99" spans="2:13" ht="18.75" customHeight="1" x14ac:dyDescent="0.25">
      <c r="B99" s="50"/>
      <c r="C99" s="50"/>
      <c r="D99" s="50"/>
      <c r="E99" s="50"/>
      <c r="F99" s="50"/>
      <c r="G99" s="50"/>
      <c r="H99" s="50"/>
      <c r="I99" s="50"/>
      <c r="J99" s="50"/>
      <c r="K99" s="50"/>
      <c r="L99" s="50"/>
      <c r="M99" s="50"/>
    </row>
    <row r="100" spans="2:13" ht="18.75" customHeight="1" x14ac:dyDescent="0.25">
      <c r="B100" s="2" t="s">
        <v>89</v>
      </c>
    </row>
    <row r="102" spans="2:13" ht="18.75" customHeight="1" x14ac:dyDescent="0.25">
      <c r="B102" s="51" t="s">
        <v>93</v>
      </c>
      <c r="C102" s="51"/>
      <c r="D102" s="51"/>
      <c r="E102" s="51"/>
      <c r="F102" s="51"/>
      <c r="G102" s="51"/>
      <c r="H102" s="51"/>
      <c r="I102" s="51"/>
      <c r="J102" s="51"/>
      <c r="K102" s="51"/>
      <c r="L102" s="51"/>
      <c r="M102" s="51"/>
    </row>
    <row r="103" spans="2:13" ht="18.75" customHeight="1" x14ac:dyDescent="0.25">
      <c r="B103" s="51"/>
      <c r="C103" s="51"/>
      <c r="D103" s="51"/>
      <c r="E103" s="51"/>
      <c r="F103" s="51"/>
      <c r="G103" s="51"/>
      <c r="H103" s="51"/>
      <c r="I103" s="51"/>
      <c r="J103" s="51"/>
      <c r="K103" s="51"/>
      <c r="L103" s="51"/>
      <c r="M103" s="51"/>
    </row>
    <row r="104" spans="2:13" ht="18.75" customHeight="1" x14ac:dyDescent="0.25">
      <c r="B104" s="2" t="s">
        <v>88</v>
      </c>
    </row>
    <row r="106" spans="2:13" ht="18.75" customHeight="1" x14ac:dyDescent="0.25">
      <c r="B106" s="51" t="s">
        <v>85</v>
      </c>
      <c r="C106" s="51"/>
      <c r="D106" s="51"/>
      <c r="E106" s="51"/>
      <c r="F106" s="51"/>
      <c r="G106" s="51"/>
      <c r="H106" s="51"/>
      <c r="I106" s="51"/>
      <c r="J106" s="51"/>
      <c r="K106" s="51"/>
      <c r="L106" s="51"/>
      <c r="M106" s="51"/>
    </row>
    <row r="107" spans="2:13" ht="18.75" customHeight="1" x14ac:dyDescent="0.25">
      <c r="B107" s="51"/>
      <c r="C107" s="51"/>
      <c r="D107" s="51"/>
      <c r="E107" s="51"/>
      <c r="F107" s="51"/>
      <c r="G107" s="51"/>
      <c r="H107" s="51"/>
      <c r="I107" s="51"/>
      <c r="J107" s="51"/>
      <c r="K107" s="51"/>
      <c r="L107" s="51"/>
      <c r="M107" s="51"/>
    </row>
    <row r="108" spans="2:13" ht="18.75" customHeight="1" x14ac:dyDescent="0.25">
      <c r="B108" s="51" t="s">
        <v>87</v>
      </c>
      <c r="C108" s="51"/>
      <c r="D108" s="51"/>
      <c r="E108" s="51"/>
      <c r="F108" s="51"/>
      <c r="G108" s="51"/>
      <c r="H108" s="51"/>
      <c r="I108" s="51"/>
      <c r="J108" s="51"/>
      <c r="K108" s="51"/>
      <c r="L108" s="51"/>
      <c r="M108" s="51"/>
    </row>
    <row r="109" spans="2:13" ht="18.75" customHeight="1" x14ac:dyDescent="0.25">
      <c r="B109" s="51"/>
      <c r="C109" s="51"/>
      <c r="D109" s="51"/>
      <c r="E109" s="51"/>
      <c r="F109" s="51"/>
      <c r="G109" s="51"/>
      <c r="H109" s="51"/>
      <c r="I109" s="51"/>
      <c r="J109" s="51"/>
      <c r="K109" s="51"/>
      <c r="L109" s="51"/>
      <c r="M109" s="51"/>
    </row>
    <row r="112" spans="2:13" ht="18.75" customHeight="1" x14ac:dyDescent="0.25">
      <c r="B112" s="51" t="s">
        <v>86</v>
      </c>
      <c r="C112" s="51"/>
      <c r="D112" s="51"/>
      <c r="E112" s="51"/>
      <c r="F112" s="51"/>
      <c r="G112" s="51"/>
      <c r="H112" s="51"/>
      <c r="I112" s="51"/>
      <c r="J112" s="51"/>
      <c r="K112" s="51"/>
      <c r="L112" s="51"/>
      <c r="M112" s="51"/>
    </row>
    <row r="113" spans="2:13" ht="18.75" customHeight="1" x14ac:dyDescent="0.25">
      <c r="B113" s="51"/>
      <c r="C113" s="51"/>
      <c r="D113" s="51"/>
      <c r="E113" s="51"/>
      <c r="F113" s="51"/>
      <c r="G113" s="51"/>
      <c r="H113" s="51"/>
      <c r="I113" s="51"/>
      <c r="J113" s="51"/>
      <c r="K113" s="51"/>
      <c r="L113" s="51"/>
      <c r="M113" s="51"/>
    </row>
    <row r="114" spans="2:13" ht="18.75" customHeight="1" x14ac:dyDescent="0.25">
      <c r="B114" s="51"/>
      <c r="C114" s="51"/>
      <c r="D114" s="51"/>
      <c r="E114" s="51"/>
      <c r="F114" s="51"/>
      <c r="G114" s="51"/>
      <c r="H114" s="51"/>
      <c r="I114" s="51"/>
      <c r="J114" s="51"/>
      <c r="K114" s="51"/>
      <c r="L114" s="51"/>
      <c r="M114" s="51"/>
    </row>
  </sheetData>
  <mergeCells count="17">
    <mergeCell ref="B97:M99"/>
    <mergeCell ref="B102:M103"/>
    <mergeCell ref="B106:M107"/>
    <mergeCell ref="B108:M109"/>
    <mergeCell ref="B112:M114"/>
    <mergeCell ref="S26:S27"/>
    <mergeCell ref="F10:F11"/>
    <mergeCell ref="D10:D11"/>
    <mergeCell ref="H12:N12"/>
    <mergeCell ref="H13:N13"/>
    <mergeCell ref="E10:E11"/>
    <mergeCell ref="G10:G11"/>
    <mergeCell ref="J30:O32"/>
    <mergeCell ref="J26:O28"/>
    <mergeCell ref="J19:O21"/>
    <mergeCell ref="J16:O17"/>
    <mergeCell ref="I5:I6"/>
  </mergeCells>
  <hyperlinks>
    <hyperlink ref="G2" r:id="rId1" xr:uid="{00000000-0004-0000-0000-000000000000}"/>
  </hyperlinks>
  <pageMargins left="0.7" right="0.7" top="0.75" bottom="0.75" header="0.3" footer="0.3"/>
  <pageSetup paperSize="32767"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96"/>
  <sheetViews>
    <sheetView topLeftCell="R244" workbookViewId="0">
      <selection activeCell="AI30" sqref="AI30"/>
    </sheetView>
  </sheetViews>
  <sheetFormatPr defaultRowHeight="15" x14ac:dyDescent="0.25"/>
  <cols>
    <col min="34" max="34" width="12.42578125" customWidth="1"/>
    <col min="36" max="36" width="11.42578125" customWidth="1"/>
    <col min="37" max="37" width="17.7109375" customWidth="1"/>
  </cols>
  <sheetData>
    <row r="1" spans="1:36" x14ac:dyDescent="0.25">
      <c r="B1" s="16" t="s">
        <v>22</v>
      </c>
      <c r="C1" t="str">
        <f>"+1 SEE"</f>
        <v>+1 SEE</v>
      </c>
      <c r="D1" t="str">
        <f>"+2 SEE"</f>
        <v>+2 SEE</v>
      </c>
      <c r="E1" t="str">
        <f>"-1 SEE"</f>
        <v>-1 SEE</v>
      </c>
      <c r="F1" t="str">
        <f>"-2 SEE"</f>
        <v>-2 SEE</v>
      </c>
      <c r="K1" t="str">
        <f>"Y = "&amp;ROUND(Differences!D6,0)</f>
        <v>Y = 91</v>
      </c>
      <c r="L1" s="16" t="str">
        <f>IF(AND(Differences!S13&lt;4.5,Differences!S13&gt;-4),"","Ŷ = "&amp;ROUND(Differences!D8,0))</f>
        <v>Ŷ = 81</v>
      </c>
      <c r="M1" t="str">
        <f>IF(ABS(Differences!S13)&gt;8,"Error = "&amp;ROUND(Differences!S13,0),"")</f>
        <v>Error = 10</v>
      </c>
      <c r="N1" t="str">
        <f>"p(Y "&amp;IF(Differences!$S$13&lt;0,AD4,AD5)&amp;" "&amp;ROUND(Differences!$D$6,0)&amp;") = "&amp;ROUND(Differences!$F$13,3)</f>
        <v>p(Y ≥ 91) = 0.198</v>
      </c>
      <c r="O1" t="s">
        <v>11</v>
      </c>
      <c r="AD1" t="s">
        <v>27</v>
      </c>
      <c r="AE1">
        <f>NORMDIST(Differences!D5,100,15,FALSE)*40*40+5</f>
        <v>9.3719739781570333</v>
      </c>
    </row>
    <row r="2" spans="1:36" x14ac:dyDescent="0.25">
      <c r="A2">
        <v>20</v>
      </c>
      <c r="B2">
        <f>Differences!$I$5*(Sheet2!A2-100)+100</f>
        <v>52</v>
      </c>
      <c r="C2">
        <f>$B2+30*SQRT(1-Differences!$I$5^2)</f>
        <v>76</v>
      </c>
      <c r="D2">
        <f>$B2+15*SQRT(1-Differences!$I$5^2)</f>
        <v>64</v>
      </c>
      <c r="E2">
        <f>$B2-15*SQRT(1-Differences!$I$5^2)</f>
        <v>40</v>
      </c>
      <c r="F2">
        <f>$B2-30*SQRT(1-Differences!$I$5^2)</f>
        <v>28</v>
      </c>
      <c r="I2" t="e">
        <f>NA()</f>
        <v>#N/A</v>
      </c>
      <c r="J2" t="e">
        <f>NA()</f>
        <v>#N/A</v>
      </c>
      <c r="Y2">
        <v>0</v>
      </c>
      <c r="Z2">
        <v>0</v>
      </c>
    </row>
    <row r="3" spans="1:36" x14ac:dyDescent="0.25">
      <c r="A3">
        <v>20.5</v>
      </c>
      <c r="B3">
        <f>Differences!$I$5*(Sheet2!A3-100)+100</f>
        <v>52.300000000000004</v>
      </c>
      <c r="C3">
        <f>$B3+30*SQRT(1-Differences!$I$5^2)</f>
        <v>76.300000000000011</v>
      </c>
      <c r="D3">
        <f>$B3+15*SQRT(1-Differences!$I$5^2)</f>
        <v>64.300000000000011</v>
      </c>
      <c r="E3">
        <f>$B3-15*SQRT(1-Differences!$I$5^2)</f>
        <v>40.300000000000004</v>
      </c>
      <c r="F3">
        <f>$B3-30*SQRT(1-Differences!$I$5^2)</f>
        <v>28.300000000000004</v>
      </c>
      <c r="I3" t="e">
        <f>NA()</f>
        <v>#N/A</v>
      </c>
      <c r="J3" t="e">
        <f>NA()</f>
        <v>#N/A</v>
      </c>
      <c r="Y3">
        <v>0</v>
      </c>
      <c r="Z3">
        <v>0</v>
      </c>
    </row>
    <row r="4" spans="1:36" x14ac:dyDescent="0.25">
      <c r="A4">
        <v>21</v>
      </c>
      <c r="B4">
        <f>Differences!$I$5*(Sheet2!A4-100)+100</f>
        <v>52.6</v>
      </c>
      <c r="C4">
        <f>$B4+30*SQRT(1-Differences!$I$5^2)</f>
        <v>76.599999999999994</v>
      </c>
      <c r="D4">
        <f>$B4+15*SQRT(1-Differences!$I$5^2)</f>
        <v>64.599999999999994</v>
      </c>
      <c r="E4">
        <f>$B4-15*SQRT(1-Differences!$I$5^2)</f>
        <v>40.6</v>
      </c>
      <c r="F4">
        <f>$B4-30*SQRT(1-Differences!$I$5^2)</f>
        <v>28.6</v>
      </c>
      <c r="I4" t="e">
        <f>NA()</f>
        <v>#N/A</v>
      </c>
      <c r="J4" t="e">
        <f>NA()</f>
        <v>#N/A</v>
      </c>
      <c r="Y4">
        <f>4*15*SQRT(1-Differences!$I$5^2)</f>
        <v>48</v>
      </c>
      <c r="Z4">
        <f>2*15*SQRT(1-Differences!$I$5^2)</f>
        <v>24</v>
      </c>
      <c r="AD4" s="16" t="s">
        <v>28</v>
      </c>
    </row>
    <row r="5" spans="1:36" x14ac:dyDescent="0.25">
      <c r="A5">
        <v>21.5</v>
      </c>
      <c r="B5">
        <f>Differences!$I$5*(Sheet2!A5-100)+100</f>
        <v>52.9</v>
      </c>
      <c r="C5">
        <f>$B5+30*SQRT(1-Differences!$I$5^2)</f>
        <v>76.900000000000006</v>
      </c>
      <c r="D5">
        <f>$B5+15*SQRT(1-Differences!$I$5^2)</f>
        <v>64.900000000000006</v>
      </c>
      <c r="E5">
        <f>$B5-15*SQRT(1-Differences!$I$5^2)</f>
        <v>40.9</v>
      </c>
      <c r="F5">
        <f>$B5-30*SQRT(1-Differences!$I$5^2)</f>
        <v>28.9</v>
      </c>
      <c r="I5" t="e">
        <f>NA()</f>
        <v>#N/A</v>
      </c>
      <c r="J5" t="e">
        <f>NA()</f>
        <v>#N/A</v>
      </c>
      <c r="Y5">
        <f t="shared" ref="Y5:Y67" si="0">Y4</f>
        <v>48</v>
      </c>
      <c r="Z5">
        <f t="shared" ref="Z5:Z67" si="1">Z4</f>
        <v>24</v>
      </c>
      <c r="AD5" s="16" t="s">
        <v>29</v>
      </c>
    </row>
    <row r="6" spans="1:36" x14ac:dyDescent="0.25">
      <c r="A6">
        <v>22</v>
      </c>
      <c r="B6">
        <f>Differences!$I$5*(Sheet2!A6-100)+100</f>
        <v>53.2</v>
      </c>
      <c r="C6">
        <f>$B6+30*SQRT(1-Differences!$I$5^2)</f>
        <v>77.2</v>
      </c>
      <c r="D6">
        <f>$B6+15*SQRT(1-Differences!$I$5^2)</f>
        <v>65.2</v>
      </c>
      <c r="E6">
        <f>$B6-15*SQRT(1-Differences!$I$5^2)</f>
        <v>41.2</v>
      </c>
      <c r="F6">
        <f>$B6-30*SQRT(1-Differences!$I$5^2)</f>
        <v>29.200000000000003</v>
      </c>
      <c r="I6" t="e">
        <f>NA()</f>
        <v>#N/A</v>
      </c>
      <c r="J6" t="e">
        <f>NA()</f>
        <v>#N/A</v>
      </c>
      <c r="Y6">
        <f t="shared" si="0"/>
        <v>48</v>
      </c>
      <c r="Z6">
        <f t="shared" si="1"/>
        <v>24</v>
      </c>
      <c r="AI6">
        <v>8</v>
      </c>
    </row>
    <row r="7" spans="1:36" x14ac:dyDescent="0.25">
      <c r="A7">
        <v>22.5</v>
      </c>
      <c r="B7">
        <f>Differences!$I$5*(Sheet2!A7-100)+100</f>
        <v>53.5</v>
      </c>
      <c r="C7">
        <f>$B7+30*SQRT(1-Differences!$I$5^2)</f>
        <v>77.5</v>
      </c>
      <c r="D7">
        <f>$B7+15*SQRT(1-Differences!$I$5^2)</f>
        <v>65.5</v>
      </c>
      <c r="E7">
        <f>$B7-15*SQRT(1-Differences!$I$5^2)</f>
        <v>41.5</v>
      </c>
      <c r="F7">
        <f>$B7-30*SQRT(1-Differences!$I$5^2)</f>
        <v>29.5</v>
      </c>
      <c r="I7" t="e">
        <f>NA()</f>
        <v>#N/A</v>
      </c>
      <c r="J7" t="e">
        <f>NA()</f>
        <v>#N/A</v>
      </c>
      <c r="Y7">
        <f t="shared" si="0"/>
        <v>48</v>
      </c>
      <c r="Z7">
        <f t="shared" si="1"/>
        <v>24</v>
      </c>
      <c r="AH7">
        <v>0.99999990500000002</v>
      </c>
      <c r="AI7">
        <v>7</v>
      </c>
      <c r="AJ7">
        <f>ROUND(AH7,AI7)</f>
        <v>0.99999990000000005</v>
      </c>
    </row>
    <row r="8" spans="1:36" x14ac:dyDescent="0.25">
      <c r="A8">
        <v>23</v>
      </c>
      <c r="B8">
        <f>Differences!$I$5*(Sheet2!A8-100)+100</f>
        <v>53.800000000000004</v>
      </c>
      <c r="C8">
        <f>$B8+30*SQRT(1-Differences!$I$5^2)</f>
        <v>77.800000000000011</v>
      </c>
      <c r="D8">
        <f>$B8+15*SQRT(1-Differences!$I$5^2)</f>
        <v>65.800000000000011</v>
      </c>
      <c r="E8">
        <f>$B8-15*SQRT(1-Differences!$I$5^2)</f>
        <v>41.800000000000004</v>
      </c>
      <c r="F8">
        <f>$B8-30*SQRT(1-Differences!$I$5^2)</f>
        <v>29.800000000000004</v>
      </c>
      <c r="I8" t="e">
        <f>NA()</f>
        <v>#N/A</v>
      </c>
      <c r="J8" t="e">
        <f>NA()</f>
        <v>#N/A</v>
      </c>
      <c r="Y8">
        <f t="shared" si="0"/>
        <v>48</v>
      </c>
      <c r="Z8">
        <f t="shared" si="1"/>
        <v>24</v>
      </c>
      <c r="AH8">
        <v>0.99999905</v>
      </c>
      <c r="AI8">
        <v>6</v>
      </c>
      <c r="AJ8">
        <f t="shared" ref="AJ8:AJ17" si="2">ROUND(AH8,AI8)</f>
        <v>0.99999899999999997</v>
      </c>
    </row>
    <row r="9" spans="1:36" x14ac:dyDescent="0.25">
      <c r="A9">
        <v>23.5</v>
      </c>
      <c r="B9">
        <f>Differences!$I$5*(Sheet2!A9-100)+100</f>
        <v>54.1</v>
      </c>
      <c r="C9">
        <f>$B9+30*SQRT(1-Differences!$I$5^2)</f>
        <v>78.099999999999994</v>
      </c>
      <c r="D9">
        <f>$B9+15*SQRT(1-Differences!$I$5^2)</f>
        <v>66.099999999999994</v>
      </c>
      <c r="E9">
        <f>$B9-15*SQRT(1-Differences!$I$5^2)</f>
        <v>42.1</v>
      </c>
      <c r="F9">
        <f>$B9-30*SQRT(1-Differences!$I$5^2)</f>
        <v>30.1</v>
      </c>
      <c r="I9" t="e">
        <f>NA()</f>
        <v>#N/A</v>
      </c>
      <c r="J9" t="e">
        <f>NA()</f>
        <v>#N/A</v>
      </c>
      <c r="Y9">
        <f t="shared" si="0"/>
        <v>48</v>
      </c>
      <c r="Z9">
        <f t="shared" si="1"/>
        <v>24</v>
      </c>
      <c r="AH9">
        <v>0.9999905</v>
      </c>
      <c r="AI9">
        <v>5</v>
      </c>
      <c r="AJ9">
        <f t="shared" si="2"/>
        <v>0.99999000000000005</v>
      </c>
    </row>
    <row r="10" spans="1:36" x14ac:dyDescent="0.25">
      <c r="A10">
        <v>24</v>
      </c>
      <c r="B10">
        <f>Differences!$I$5*(Sheet2!A10-100)+100</f>
        <v>54.4</v>
      </c>
      <c r="C10">
        <f>$B10+30*SQRT(1-Differences!$I$5^2)</f>
        <v>78.400000000000006</v>
      </c>
      <c r="D10">
        <f>$B10+15*SQRT(1-Differences!$I$5^2)</f>
        <v>66.400000000000006</v>
      </c>
      <c r="E10">
        <f>$B10-15*SQRT(1-Differences!$I$5^2)</f>
        <v>42.4</v>
      </c>
      <c r="F10">
        <f>$B10-30*SQRT(1-Differences!$I$5^2)</f>
        <v>30.4</v>
      </c>
      <c r="I10" t="e">
        <f>NA()</f>
        <v>#N/A</v>
      </c>
      <c r="J10" t="e">
        <f>NA()</f>
        <v>#N/A</v>
      </c>
      <c r="Y10">
        <f t="shared" si="0"/>
        <v>48</v>
      </c>
      <c r="Z10">
        <f t="shared" si="1"/>
        <v>24</v>
      </c>
      <c r="AH10">
        <v>0.99990500000000004</v>
      </c>
      <c r="AI10">
        <v>4</v>
      </c>
      <c r="AJ10">
        <f t="shared" si="2"/>
        <v>0.99990000000000001</v>
      </c>
    </row>
    <row r="11" spans="1:36" x14ac:dyDescent="0.25">
      <c r="A11">
        <v>24.5</v>
      </c>
      <c r="B11">
        <f>Differences!$I$5*(Sheet2!A11-100)+100</f>
        <v>54.7</v>
      </c>
      <c r="C11">
        <f>$B11+30*SQRT(1-Differences!$I$5^2)</f>
        <v>78.7</v>
      </c>
      <c r="D11">
        <f>$B11+15*SQRT(1-Differences!$I$5^2)</f>
        <v>66.7</v>
      </c>
      <c r="E11">
        <f>$B11-15*SQRT(1-Differences!$I$5^2)</f>
        <v>42.7</v>
      </c>
      <c r="F11">
        <f>$B11-30*SQRT(1-Differences!$I$5^2)</f>
        <v>30.700000000000003</v>
      </c>
      <c r="I11" t="e">
        <f>NA()</f>
        <v>#N/A</v>
      </c>
      <c r="J11" t="e">
        <f>NA()</f>
        <v>#N/A</v>
      </c>
      <c r="Y11">
        <f t="shared" si="0"/>
        <v>48</v>
      </c>
      <c r="Z11">
        <f t="shared" si="1"/>
        <v>24</v>
      </c>
      <c r="AH11">
        <v>0.99904999999999999</v>
      </c>
      <c r="AI11">
        <v>3</v>
      </c>
      <c r="AJ11">
        <f t="shared" si="2"/>
        <v>0.999</v>
      </c>
    </row>
    <row r="12" spans="1:36" x14ac:dyDescent="0.25">
      <c r="A12">
        <v>25</v>
      </c>
      <c r="B12">
        <f>Differences!$I$5*(Sheet2!A12-100)+100</f>
        <v>55</v>
      </c>
      <c r="C12">
        <f>$B12+30*SQRT(1-Differences!$I$5^2)</f>
        <v>79</v>
      </c>
      <c r="D12">
        <f>$B12+15*SQRT(1-Differences!$I$5^2)</f>
        <v>67</v>
      </c>
      <c r="E12">
        <f>$B12-15*SQRT(1-Differences!$I$5^2)</f>
        <v>43</v>
      </c>
      <c r="F12">
        <f>$B12-30*SQRT(1-Differences!$I$5^2)</f>
        <v>31</v>
      </c>
      <c r="I12" t="e">
        <f>NA()</f>
        <v>#N/A</v>
      </c>
      <c r="J12" t="e">
        <f>NA()</f>
        <v>#N/A</v>
      </c>
      <c r="Y12">
        <f t="shared" si="0"/>
        <v>48</v>
      </c>
      <c r="Z12">
        <f t="shared" si="1"/>
        <v>24</v>
      </c>
      <c r="AH12">
        <v>5.0000000000000001E-4</v>
      </c>
      <c r="AI12">
        <v>4</v>
      </c>
      <c r="AJ12">
        <f t="shared" si="2"/>
        <v>5.0000000000000001E-4</v>
      </c>
    </row>
    <row r="13" spans="1:36" x14ac:dyDescent="0.25">
      <c r="A13">
        <v>25.5</v>
      </c>
      <c r="B13">
        <f>Differences!$I$5*(Sheet2!A13-100)+100</f>
        <v>55.300000000000004</v>
      </c>
      <c r="C13">
        <f>$B13+30*SQRT(1-Differences!$I$5^2)</f>
        <v>79.300000000000011</v>
      </c>
      <c r="D13">
        <f>$B13+15*SQRT(1-Differences!$I$5^2)</f>
        <v>67.300000000000011</v>
      </c>
      <c r="E13">
        <f>$B13-15*SQRT(1-Differences!$I$5^2)</f>
        <v>43.300000000000004</v>
      </c>
      <c r="F13">
        <f>$B13-30*SQRT(1-Differences!$I$5^2)</f>
        <v>31.300000000000004</v>
      </c>
      <c r="I13" t="e">
        <f>NA()</f>
        <v>#N/A</v>
      </c>
      <c r="J13" t="e">
        <f>NA()</f>
        <v>#N/A</v>
      </c>
      <c r="Y13">
        <f t="shared" si="0"/>
        <v>48</v>
      </c>
      <c r="Z13">
        <f t="shared" si="1"/>
        <v>24</v>
      </c>
      <c r="AH13">
        <v>5.0000000000000002E-5</v>
      </c>
      <c r="AI13">
        <v>5</v>
      </c>
      <c r="AJ13">
        <f t="shared" si="2"/>
        <v>5.0000000000000002E-5</v>
      </c>
    </row>
    <row r="14" spans="1:36" x14ac:dyDescent="0.25">
      <c r="A14">
        <v>26</v>
      </c>
      <c r="B14">
        <f>Differences!$I$5*(Sheet2!A14-100)+100</f>
        <v>55.6</v>
      </c>
      <c r="C14">
        <f>$B14+30*SQRT(1-Differences!$I$5^2)</f>
        <v>79.599999999999994</v>
      </c>
      <c r="D14">
        <f>$B14+15*SQRT(1-Differences!$I$5^2)</f>
        <v>67.599999999999994</v>
      </c>
      <c r="E14">
        <f>$B14-15*SQRT(1-Differences!$I$5^2)</f>
        <v>43.6</v>
      </c>
      <c r="F14">
        <f>$B14-30*SQRT(1-Differences!$I$5^2)</f>
        <v>31.6</v>
      </c>
      <c r="I14" t="e">
        <f>NA()</f>
        <v>#N/A</v>
      </c>
      <c r="J14" t="e">
        <f>NA()</f>
        <v>#N/A</v>
      </c>
      <c r="Y14">
        <f t="shared" si="0"/>
        <v>48</v>
      </c>
      <c r="Z14">
        <f t="shared" si="1"/>
        <v>24</v>
      </c>
      <c r="AH14">
        <v>5.0000000000000004E-6</v>
      </c>
      <c r="AI14">
        <v>6</v>
      </c>
      <c r="AJ14">
        <f t="shared" si="2"/>
        <v>5.0000000000000004E-6</v>
      </c>
    </row>
    <row r="15" spans="1:36" x14ac:dyDescent="0.25">
      <c r="A15">
        <v>26.5</v>
      </c>
      <c r="B15">
        <f>Differences!$I$5*(Sheet2!A15-100)+100</f>
        <v>55.9</v>
      </c>
      <c r="C15">
        <f>$B15+30*SQRT(1-Differences!$I$5^2)</f>
        <v>79.900000000000006</v>
      </c>
      <c r="D15">
        <f>$B15+15*SQRT(1-Differences!$I$5^2)</f>
        <v>67.900000000000006</v>
      </c>
      <c r="E15">
        <f>$B15-15*SQRT(1-Differences!$I$5^2)</f>
        <v>43.9</v>
      </c>
      <c r="F15">
        <f>$B15-30*SQRT(1-Differences!$I$5^2)</f>
        <v>31.9</v>
      </c>
      <c r="I15" t="e">
        <f>NA()</f>
        <v>#N/A</v>
      </c>
      <c r="J15" t="e">
        <f>NA()</f>
        <v>#N/A</v>
      </c>
      <c r="Y15">
        <f t="shared" si="0"/>
        <v>48</v>
      </c>
      <c r="Z15">
        <f t="shared" si="1"/>
        <v>24</v>
      </c>
      <c r="AH15">
        <v>4.9999999999999998E-7</v>
      </c>
      <c r="AI15">
        <v>7</v>
      </c>
      <c r="AJ15">
        <f t="shared" si="2"/>
        <v>4.9999999999999998E-7</v>
      </c>
    </row>
    <row r="16" spans="1:36" x14ac:dyDescent="0.25">
      <c r="A16">
        <v>27</v>
      </c>
      <c r="B16">
        <f>Differences!$I$5*(Sheet2!A16-100)+100</f>
        <v>56.2</v>
      </c>
      <c r="C16">
        <f>$B16+30*SQRT(1-Differences!$I$5^2)</f>
        <v>80.2</v>
      </c>
      <c r="D16">
        <f>$B16+15*SQRT(1-Differences!$I$5^2)</f>
        <v>68.2</v>
      </c>
      <c r="E16">
        <f>$B16-15*SQRT(1-Differences!$I$5^2)</f>
        <v>44.2</v>
      </c>
      <c r="F16">
        <f>$B16-30*SQRT(1-Differences!$I$5^2)</f>
        <v>32.200000000000003</v>
      </c>
      <c r="I16" t="e">
        <f>NA()</f>
        <v>#N/A</v>
      </c>
      <c r="J16" t="e">
        <f>NA()</f>
        <v>#N/A</v>
      </c>
      <c r="Y16">
        <f t="shared" si="0"/>
        <v>48</v>
      </c>
      <c r="Z16">
        <f t="shared" si="1"/>
        <v>24</v>
      </c>
      <c r="AH16">
        <v>4.9999999999999998E-8</v>
      </c>
      <c r="AI16">
        <v>8</v>
      </c>
      <c r="AJ16">
        <f t="shared" si="2"/>
        <v>4.9999999999999998E-8</v>
      </c>
    </row>
    <row r="17" spans="1:36" x14ac:dyDescent="0.25">
      <c r="A17">
        <v>27.5</v>
      </c>
      <c r="B17">
        <f>Differences!$I$5*(Sheet2!A17-100)+100</f>
        <v>56.5</v>
      </c>
      <c r="C17">
        <f>$B17+30*SQRT(1-Differences!$I$5^2)</f>
        <v>80.5</v>
      </c>
      <c r="D17">
        <f>$B17+15*SQRT(1-Differences!$I$5^2)</f>
        <v>68.5</v>
      </c>
      <c r="E17">
        <f>$B17-15*SQRT(1-Differences!$I$5^2)</f>
        <v>44.5</v>
      </c>
      <c r="F17">
        <f>$B17-30*SQRT(1-Differences!$I$5^2)</f>
        <v>32.5</v>
      </c>
      <c r="I17" t="e">
        <f>NA()</f>
        <v>#N/A</v>
      </c>
      <c r="J17" t="e">
        <f>NA()</f>
        <v>#N/A</v>
      </c>
      <c r="Y17">
        <f t="shared" si="0"/>
        <v>48</v>
      </c>
      <c r="Z17">
        <f t="shared" si="1"/>
        <v>24</v>
      </c>
      <c r="AH17">
        <v>5.0000000000000001E-9</v>
      </c>
      <c r="AI17">
        <v>9</v>
      </c>
      <c r="AJ17">
        <f t="shared" si="2"/>
        <v>5.0000000000000001E-9</v>
      </c>
    </row>
    <row r="18" spans="1:36" x14ac:dyDescent="0.25">
      <c r="A18">
        <v>28</v>
      </c>
      <c r="B18">
        <f>Differences!$I$5*(Sheet2!A18-100)+100</f>
        <v>56.800000000000004</v>
      </c>
      <c r="C18">
        <f>$B18+30*SQRT(1-Differences!$I$5^2)</f>
        <v>80.800000000000011</v>
      </c>
      <c r="D18">
        <f>$B18+15*SQRT(1-Differences!$I$5^2)</f>
        <v>68.800000000000011</v>
      </c>
      <c r="E18">
        <f>$B18-15*SQRT(1-Differences!$I$5^2)</f>
        <v>44.800000000000004</v>
      </c>
      <c r="F18">
        <f>$B18-30*SQRT(1-Differences!$I$5^2)</f>
        <v>32.800000000000004</v>
      </c>
      <c r="I18" t="e">
        <f>NA()</f>
        <v>#N/A</v>
      </c>
      <c r="J18" t="e">
        <f>NA()</f>
        <v>#N/A</v>
      </c>
      <c r="Y18">
        <f t="shared" si="0"/>
        <v>48</v>
      </c>
      <c r="Z18">
        <f t="shared" si="1"/>
        <v>24</v>
      </c>
    </row>
    <row r="19" spans="1:36" x14ac:dyDescent="0.25">
      <c r="A19">
        <v>28.5</v>
      </c>
      <c r="B19">
        <f>Differences!$I$5*(Sheet2!A19-100)+100</f>
        <v>57.1</v>
      </c>
      <c r="C19">
        <f>$B19+30*SQRT(1-Differences!$I$5^2)</f>
        <v>81.099999999999994</v>
      </c>
      <c r="D19">
        <f>$B19+15*SQRT(1-Differences!$I$5^2)</f>
        <v>69.099999999999994</v>
      </c>
      <c r="E19">
        <f>$B19-15*SQRT(1-Differences!$I$5^2)</f>
        <v>45.1</v>
      </c>
      <c r="F19">
        <f>$B19-30*SQRT(1-Differences!$I$5^2)</f>
        <v>33.1</v>
      </c>
      <c r="I19" t="e">
        <f>NA()</f>
        <v>#N/A</v>
      </c>
      <c r="J19" t="e">
        <f>NA()</f>
        <v>#N/A</v>
      </c>
      <c r="Y19">
        <f t="shared" si="0"/>
        <v>48</v>
      </c>
      <c r="Z19">
        <f t="shared" si="1"/>
        <v>24</v>
      </c>
      <c r="AF19" s="15"/>
      <c r="AG19">
        <f>Differences!D12/2</f>
        <v>2.083625024473558E-5</v>
      </c>
      <c r="AH19">
        <f>Differences!D12</f>
        <v>4.1672500489471159E-5</v>
      </c>
      <c r="AI19">
        <f>Differences!F12</f>
        <v>4.3235097704265167E-2</v>
      </c>
      <c r="AJ19">
        <f>Differences!G12</f>
        <v>8.6470195408530334E-2</v>
      </c>
    </row>
    <row r="20" spans="1:36" x14ac:dyDescent="0.25">
      <c r="A20">
        <v>29</v>
      </c>
      <c r="B20">
        <f>Differences!$I$5*(Sheet2!A20-100)+100</f>
        <v>57.4</v>
      </c>
      <c r="C20">
        <f>$B20+30*SQRT(1-Differences!$I$5^2)</f>
        <v>81.400000000000006</v>
      </c>
      <c r="D20">
        <f>$B20+15*SQRT(1-Differences!$I$5^2)</f>
        <v>69.400000000000006</v>
      </c>
      <c r="E20">
        <f>$B20-15*SQRT(1-Differences!$I$5^2)</f>
        <v>45.4</v>
      </c>
      <c r="F20">
        <f>$B20-30*SQRT(1-Differences!$I$5^2)</f>
        <v>33.4</v>
      </c>
      <c r="I20" t="e">
        <f>NA()</f>
        <v>#N/A</v>
      </c>
      <c r="J20" t="e">
        <f>NA()</f>
        <v>#N/A</v>
      </c>
      <c r="Y20">
        <f t="shared" si="0"/>
        <v>48</v>
      </c>
      <c r="Z20">
        <f t="shared" si="1"/>
        <v>24</v>
      </c>
      <c r="AH20">
        <f>Differences!D13</f>
        <v>4.4382298714259798E-2</v>
      </c>
      <c r="AI20">
        <f>Differences!F13</f>
        <v>0.19766254312269235</v>
      </c>
      <c r="AJ20">
        <f>Differences!G13</f>
        <v>0.3953250862453847</v>
      </c>
    </row>
    <row r="21" spans="1:36" x14ac:dyDescent="0.25">
      <c r="A21">
        <v>29.5</v>
      </c>
      <c r="B21">
        <f>Differences!$I$5*(Sheet2!A21-100)+100</f>
        <v>57.7</v>
      </c>
      <c r="C21">
        <f>$B21+30*SQRT(1-Differences!$I$5^2)</f>
        <v>81.7</v>
      </c>
      <c r="D21">
        <f>$B21+15*SQRT(1-Differences!$I$5^2)</f>
        <v>69.7</v>
      </c>
      <c r="E21">
        <f>$B21-15*SQRT(1-Differences!$I$5^2)</f>
        <v>45.7</v>
      </c>
      <c r="F21">
        <f>$B21-30*SQRT(1-Differences!$I$5^2)</f>
        <v>33.700000000000003</v>
      </c>
      <c r="I21" t="e">
        <f>NA()</f>
        <v>#N/A</v>
      </c>
      <c r="J21" t="e">
        <f>NA()</f>
        <v>#N/A</v>
      </c>
      <c r="Y21">
        <f t="shared" si="0"/>
        <v>48</v>
      </c>
      <c r="Z21">
        <f t="shared" si="1"/>
        <v>24</v>
      </c>
    </row>
    <row r="22" spans="1:36" x14ac:dyDescent="0.25">
      <c r="A22">
        <v>30</v>
      </c>
      <c r="B22">
        <f>Differences!$I$5*(Sheet2!A22-100)+100</f>
        <v>58</v>
      </c>
      <c r="C22">
        <f>$B22+30*SQRT(1-Differences!$I$5^2)</f>
        <v>82</v>
      </c>
      <c r="D22">
        <f>$B22+15*SQRT(1-Differences!$I$5^2)</f>
        <v>70</v>
      </c>
      <c r="E22">
        <f>$B22-15*SQRT(1-Differences!$I$5^2)</f>
        <v>46</v>
      </c>
      <c r="F22">
        <f>$B22-30*SQRT(1-Differences!$I$5^2)</f>
        <v>34</v>
      </c>
      <c r="I22" t="e">
        <f>NA()</f>
        <v>#N/A</v>
      </c>
      <c r="J22" t="e">
        <f>NA()</f>
        <v>#N/A</v>
      </c>
      <c r="Y22">
        <f t="shared" si="0"/>
        <v>48</v>
      </c>
      <c r="Z22">
        <f t="shared" si="1"/>
        <v>24</v>
      </c>
      <c r="AG22">
        <f t="array" ref="AG22">ROUND(AG19,INDEX($AI$6:$AI$17,SUM(--(AG19&lt;$AH$7:$AH$17))+1))*100</f>
        <v>2E-3</v>
      </c>
      <c r="AH22">
        <f t="array" ref="AH22">ROUND(AH19,INDEX($AI$6:$AI$17,SUM(--(AH19&lt;$AH$7:$AH$17))+1))*100</f>
        <v>4.0000000000000001E-3</v>
      </c>
      <c r="AI22">
        <f t="array" ref="AI22">ROUND(AI19,INDEX($AI$6:$AI$17,SUM(--(AI19&lt;$AH$7:$AH$17))+1))*100</f>
        <v>4.3</v>
      </c>
      <c r="AJ22">
        <f t="array" ref="AJ22">ROUND(AJ19,INDEX($AI$6:$AI$17,SUM(--(AJ19&lt;$AH$7:$AH$17))+1))*100</f>
        <v>8.6</v>
      </c>
    </row>
    <row r="23" spans="1:36" x14ac:dyDescent="0.25">
      <c r="A23">
        <v>30.5</v>
      </c>
      <c r="B23">
        <f>Differences!$I$5*(Sheet2!A23-100)+100</f>
        <v>58.300000000000004</v>
      </c>
      <c r="C23">
        <f>$B23+30*SQRT(1-Differences!$I$5^2)</f>
        <v>82.300000000000011</v>
      </c>
      <c r="D23">
        <f>$B23+15*SQRT(1-Differences!$I$5^2)</f>
        <v>70.300000000000011</v>
      </c>
      <c r="E23">
        <f>$B23-15*SQRT(1-Differences!$I$5^2)</f>
        <v>46.300000000000004</v>
      </c>
      <c r="F23">
        <f>$B23-30*SQRT(1-Differences!$I$5^2)</f>
        <v>34.300000000000004</v>
      </c>
      <c r="I23" t="e">
        <f>NA()</f>
        <v>#N/A</v>
      </c>
      <c r="J23" t="e">
        <f>NA()</f>
        <v>#N/A</v>
      </c>
      <c r="Y23">
        <f t="shared" si="0"/>
        <v>48</v>
      </c>
      <c r="Z23">
        <f t="shared" si="1"/>
        <v>24</v>
      </c>
      <c r="AH23">
        <f t="array" ref="AH23">ROUND(AH20,INDEX($AI$6:$AI$17,SUM(--(AH20&lt;$AH$7:$AH$17))+1))*100</f>
        <v>4.3999999999999995</v>
      </c>
      <c r="AI23">
        <f t="array" ref="AI23">ROUND(AI20,INDEX($AI$6:$AI$17,SUM(--(AI20&lt;$AH$7:$AH$17))+1))*100</f>
        <v>19.8</v>
      </c>
      <c r="AJ23">
        <f t="array" ref="AJ23">ROUND(AJ20,INDEX($AI$6:$AI$17,SUM(--(AJ20&lt;$AH$7:$AH$17))+1))*100</f>
        <v>39.5</v>
      </c>
    </row>
    <row r="24" spans="1:36" x14ac:dyDescent="0.25">
      <c r="A24">
        <v>31</v>
      </c>
      <c r="B24">
        <f>Differences!$I$5*(Sheet2!A24-100)+100</f>
        <v>58.6</v>
      </c>
      <c r="C24">
        <f>$B24+30*SQRT(1-Differences!$I$5^2)</f>
        <v>82.6</v>
      </c>
      <c r="D24">
        <f>$B24+15*SQRT(1-Differences!$I$5^2)</f>
        <v>70.599999999999994</v>
      </c>
      <c r="E24">
        <f>$B24-15*SQRT(1-Differences!$I$5^2)</f>
        <v>46.6</v>
      </c>
      <c r="F24">
        <f>$B24-30*SQRT(1-Differences!$I$5^2)</f>
        <v>34.6</v>
      </c>
      <c r="I24" t="e">
        <f>NA()</f>
        <v>#N/A</v>
      </c>
      <c r="J24" t="e">
        <f>NA()</f>
        <v>#N/A</v>
      </c>
      <c r="Y24">
        <f t="shared" si="0"/>
        <v>48</v>
      </c>
      <c r="Z24">
        <f t="shared" si="1"/>
        <v>24</v>
      </c>
    </row>
    <row r="25" spans="1:36" x14ac:dyDescent="0.25">
      <c r="A25">
        <v>31.5</v>
      </c>
      <c r="B25">
        <f>Differences!$I$5*(Sheet2!A25-100)+100</f>
        <v>58.9</v>
      </c>
      <c r="C25">
        <f>$B25+30*SQRT(1-Differences!$I$5^2)</f>
        <v>82.9</v>
      </c>
      <c r="D25">
        <f>$B25+15*SQRT(1-Differences!$I$5^2)</f>
        <v>70.900000000000006</v>
      </c>
      <c r="E25">
        <f>$B25-15*SQRT(1-Differences!$I$5^2)</f>
        <v>46.9</v>
      </c>
      <c r="F25">
        <f>$B25-30*SQRT(1-Differences!$I$5^2)</f>
        <v>34.9</v>
      </c>
      <c r="I25" t="e">
        <f>NA()</f>
        <v>#N/A</v>
      </c>
      <c r="J25" t="e">
        <f>NA()</f>
        <v>#N/A</v>
      </c>
      <c r="Y25">
        <f t="shared" si="0"/>
        <v>48</v>
      </c>
      <c r="Z25">
        <f t="shared" si="1"/>
        <v>24</v>
      </c>
      <c r="AG25">
        <f>IF(AG22=0, "less than 0.000000001",AG22)</f>
        <v>2E-3</v>
      </c>
      <c r="AH25">
        <f t="shared" ref="AH25:AJ26" si="3">IF(AH22=0, "less than 0.000000001",AH22)</f>
        <v>4.0000000000000001E-3</v>
      </c>
      <c r="AI25">
        <f t="shared" si="3"/>
        <v>4.3</v>
      </c>
      <c r="AJ25">
        <f t="shared" si="3"/>
        <v>8.6</v>
      </c>
    </row>
    <row r="26" spans="1:36" x14ac:dyDescent="0.25">
      <c r="A26">
        <v>32</v>
      </c>
      <c r="B26">
        <f>Differences!$I$5*(Sheet2!A26-100)+100</f>
        <v>59.2</v>
      </c>
      <c r="C26">
        <f>$B26+30*SQRT(1-Differences!$I$5^2)</f>
        <v>83.2</v>
      </c>
      <c r="D26">
        <f>$B26+15*SQRT(1-Differences!$I$5^2)</f>
        <v>71.2</v>
      </c>
      <c r="E26">
        <f>$B26-15*SQRT(1-Differences!$I$5^2)</f>
        <v>47.2</v>
      </c>
      <c r="F26">
        <f>$B26-30*SQRT(1-Differences!$I$5^2)</f>
        <v>35.200000000000003</v>
      </c>
      <c r="I26" t="e">
        <f>NA()</f>
        <v>#N/A</v>
      </c>
      <c r="J26" t="e">
        <f>NA()</f>
        <v>#N/A</v>
      </c>
      <c r="Y26">
        <f t="shared" si="0"/>
        <v>48</v>
      </c>
      <c r="Z26">
        <f t="shared" si="1"/>
        <v>24</v>
      </c>
      <c r="AH26">
        <f t="shared" si="3"/>
        <v>4.3999999999999995</v>
      </c>
      <c r="AI26">
        <f t="shared" si="3"/>
        <v>19.8</v>
      </c>
      <c r="AJ26">
        <f t="shared" si="3"/>
        <v>39.5</v>
      </c>
    </row>
    <row r="27" spans="1:36" x14ac:dyDescent="0.25">
      <c r="A27">
        <v>32.5</v>
      </c>
      <c r="B27">
        <f>Differences!$I$5*(Sheet2!A27-100)+100</f>
        <v>59.5</v>
      </c>
      <c r="C27">
        <f>$B27+30*SQRT(1-Differences!$I$5^2)</f>
        <v>83.5</v>
      </c>
      <c r="D27">
        <f>$B27+15*SQRT(1-Differences!$I$5^2)</f>
        <v>71.5</v>
      </c>
      <c r="E27">
        <f>$B27-15*SQRT(1-Differences!$I$5^2)</f>
        <v>47.5</v>
      </c>
      <c r="F27">
        <f>$B27-30*SQRT(1-Differences!$I$5^2)</f>
        <v>35.5</v>
      </c>
      <c r="I27" t="e">
        <f>NA()</f>
        <v>#N/A</v>
      </c>
      <c r="J27" t="e">
        <f>NA()</f>
        <v>#N/A</v>
      </c>
      <c r="Y27">
        <f t="shared" si="0"/>
        <v>48</v>
      </c>
      <c r="Z27">
        <f t="shared" si="1"/>
        <v>24</v>
      </c>
    </row>
    <row r="28" spans="1:36" x14ac:dyDescent="0.25">
      <c r="A28">
        <v>33</v>
      </c>
      <c r="B28">
        <f>Differences!$I$5*(Sheet2!A28-100)+100</f>
        <v>59.800000000000004</v>
      </c>
      <c r="C28">
        <f>$B28+30*SQRT(1-Differences!$I$5^2)</f>
        <v>83.800000000000011</v>
      </c>
      <c r="D28">
        <f>$B28+15*SQRT(1-Differences!$I$5^2)</f>
        <v>71.800000000000011</v>
      </c>
      <c r="E28">
        <f>$B28-15*SQRT(1-Differences!$I$5^2)</f>
        <v>47.800000000000004</v>
      </c>
      <c r="F28">
        <f>$B28-30*SQRT(1-Differences!$I$5^2)</f>
        <v>35.800000000000004</v>
      </c>
      <c r="I28" t="e">
        <f>NA()</f>
        <v>#N/A</v>
      </c>
      <c r="J28" t="e">
        <f>NA()</f>
        <v>#N/A</v>
      </c>
      <c r="Y28">
        <f t="shared" si="0"/>
        <v>48</v>
      </c>
      <c r="Z28">
        <f t="shared" si="1"/>
        <v>24</v>
      </c>
    </row>
    <row r="29" spans="1:36" x14ac:dyDescent="0.25">
      <c r="A29">
        <v>33.5</v>
      </c>
      <c r="B29">
        <f>Differences!$I$5*(Sheet2!A29-100)+100</f>
        <v>60.1</v>
      </c>
      <c r="C29">
        <f>$B29+30*SQRT(1-Differences!$I$5^2)</f>
        <v>84.1</v>
      </c>
      <c r="D29">
        <f>$B29+15*SQRT(1-Differences!$I$5^2)</f>
        <v>72.099999999999994</v>
      </c>
      <c r="E29">
        <f>$B29-15*SQRT(1-Differences!$I$5^2)</f>
        <v>48.1</v>
      </c>
      <c r="F29">
        <f>$B29-30*SQRT(1-Differences!$I$5^2)</f>
        <v>36.1</v>
      </c>
      <c r="I29" t="e">
        <f>NA()</f>
        <v>#N/A</v>
      </c>
      <c r="J29" t="e">
        <f>NA()</f>
        <v>#N/A</v>
      </c>
      <c r="Y29">
        <f t="shared" si="0"/>
        <v>48</v>
      </c>
      <c r="Z29">
        <f t="shared" si="1"/>
        <v>24</v>
      </c>
      <c r="AH29" t="s">
        <v>37</v>
      </c>
      <c r="AI29">
        <f>(Differences!D5-100)*SQRT(Differences!H5)+100</f>
        <v>68.646531292375329</v>
      </c>
      <c r="AJ29">
        <f>(Differences!D6-100)*SQRT(Differences!H6)+100</f>
        <v>91.461850317545384</v>
      </c>
    </row>
    <row r="30" spans="1:36" x14ac:dyDescent="0.25">
      <c r="A30">
        <v>34</v>
      </c>
      <c r="B30">
        <f>Differences!$I$5*(Sheet2!A30-100)+100</f>
        <v>60.4</v>
      </c>
      <c r="C30">
        <f>$B30+30*SQRT(1-Differences!$I$5^2)</f>
        <v>84.4</v>
      </c>
      <c r="D30">
        <f>$B30+15*SQRT(1-Differences!$I$5^2)</f>
        <v>72.400000000000006</v>
      </c>
      <c r="E30">
        <f>$B30-15*SQRT(1-Differences!$I$5^2)</f>
        <v>48.4</v>
      </c>
      <c r="F30">
        <f>$B30-30*SQRT(1-Differences!$I$5^2)</f>
        <v>36.4</v>
      </c>
      <c r="I30" t="e">
        <f>NA()</f>
        <v>#N/A</v>
      </c>
      <c r="J30" t="e">
        <f>NA()</f>
        <v>#N/A</v>
      </c>
      <c r="Y30">
        <f t="shared" si="0"/>
        <v>48</v>
      </c>
      <c r="Z30">
        <f t="shared" si="1"/>
        <v>24</v>
      </c>
      <c r="AH30" t="s">
        <v>38</v>
      </c>
      <c r="AI30">
        <f>15*SQRT(1-Differences!H5)</f>
        <v>3.0000000000000013</v>
      </c>
      <c r="AJ30">
        <f>15*SQRT(1-Differences!H6)</f>
        <v>4.7434164902525682</v>
      </c>
    </row>
    <row r="31" spans="1:36" x14ac:dyDescent="0.25">
      <c r="A31">
        <v>34.5</v>
      </c>
      <c r="B31">
        <f>Differences!$I$5*(Sheet2!A31-100)+100</f>
        <v>60.7</v>
      </c>
      <c r="C31">
        <f>$B31+30*SQRT(1-Differences!$I$5^2)</f>
        <v>84.7</v>
      </c>
      <c r="D31">
        <f>$B31+15*SQRT(1-Differences!$I$5^2)</f>
        <v>72.7</v>
      </c>
      <c r="E31">
        <f>$B31-15*SQRT(1-Differences!$I$5^2)</f>
        <v>48.7</v>
      </c>
      <c r="F31">
        <f>$B31-30*SQRT(1-Differences!$I$5^2)</f>
        <v>36.700000000000003</v>
      </c>
      <c r="I31" t="e">
        <f>NA()</f>
        <v>#N/A</v>
      </c>
      <c r="J31" t="e">
        <f>NA()</f>
        <v>#N/A</v>
      </c>
      <c r="Y31">
        <f t="shared" si="0"/>
        <v>48</v>
      </c>
      <c r="Z31">
        <f t="shared" si="1"/>
        <v>24</v>
      </c>
      <c r="AH31" t="s">
        <v>39</v>
      </c>
      <c r="AI31">
        <f>AI30*2</f>
        <v>6.0000000000000027</v>
      </c>
      <c r="AJ31">
        <f>AJ30*2</f>
        <v>9.4868329805051363</v>
      </c>
    </row>
    <row r="32" spans="1:36" x14ac:dyDescent="0.25">
      <c r="A32">
        <v>35</v>
      </c>
      <c r="B32">
        <f>Differences!$I$5*(Sheet2!A32-100)+100</f>
        <v>61</v>
      </c>
      <c r="C32">
        <f>$B32+30*SQRT(1-Differences!$I$5^2)</f>
        <v>85</v>
      </c>
      <c r="D32">
        <f>$B32+15*SQRT(1-Differences!$I$5^2)</f>
        <v>73</v>
      </c>
      <c r="E32">
        <f>$B32-15*SQRT(1-Differences!$I$5^2)</f>
        <v>49</v>
      </c>
      <c r="F32">
        <f>$B32-30*SQRT(1-Differences!$I$5^2)</f>
        <v>37</v>
      </c>
      <c r="I32" t="e">
        <f>NA()</f>
        <v>#N/A</v>
      </c>
      <c r="J32" t="e">
        <f>NA()</f>
        <v>#N/A</v>
      </c>
      <c r="Y32">
        <f t="shared" si="0"/>
        <v>48</v>
      </c>
      <c r="Z32">
        <f t="shared" si="1"/>
        <v>24</v>
      </c>
    </row>
    <row r="33" spans="1:26" x14ac:dyDescent="0.25">
      <c r="A33">
        <v>35.5</v>
      </c>
      <c r="B33">
        <f>Differences!$I$5*(Sheet2!A33-100)+100</f>
        <v>61.300000000000004</v>
      </c>
      <c r="C33">
        <f>$B33+30*SQRT(1-Differences!$I$5^2)</f>
        <v>85.300000000000011</v>
      </c>
      <c r="D33">
        <f>$B33+15*SQRT(1-Differences!$I$5^2)</f>
        <v>73.300000000000011</v>
      </c>
      <c r="E33">
        <f>$B33-15*SQRT(1-Differences!$I$5^2)</f>
        <v>49.300000000000004</v>
      </c>
      <c r="F33">
        <f>$B33-30*SQRT(1-Differences!$I$5^2)</f>
        <v>37.300000000000004</v>
      </c>
      <c r="I33" t="e">
        <f>NA()</f>
        <v>#N/A</v>
      </c>
      <c r="J33" t="e">
        <f>NA()</f>
        <v>#N/A</v>
      </c>
      <c r="Y33">
        <f t="shared" si="0"/>
        <v>48</v>
      </c>
      <c r="Z33">
        <f t="shared" si="1"/>
        <v>24</v>
      </c>
    </row>
    <row r="34" spans="1:26" x14ac:dyDescent="0.25">
      <c r="A34">
        <v>36</v>
      </c>
      <c r="B34">
        <f>Differences!$I$5*(Sheet2!A34-100)+100</f>
        <v>61.6</v>
      </c>
      <c r="C34">
        <f>$B34+30*SQRT(1-Differences!$I$5^2)</f>
        <v>85.6</v>
      </c>
      <c r="D34">
        <f>$B34+15*SQRT(1-Differences!$I$5^2)</f>
        <v>73.599999999999994</v>
      </c>
      <c r="E34">
        <f>$B34-15*SQRT(1-Differences!$I$5^2)</f>
        <v>49.6</v>
      </c>
      <c r="F34">
        <f>$B34-30*SQRT(1-Differences!$I$5^2)</f>
        <v>37.6</v>
      </c>
      <c r="I34" t="e">
        <f>NA()</f>
        <v>#N/A</v>
      </c>
      <c r="J34" t="e">
        <f>NA()</f>
        <v>#N/A</v>
      </c>
      <c r="Y34">
        <f t="shared" si="0"/>
        <v>48</v>
      </c>
      <c r="Z34">
        <f t="shared" si="1"/>
        <v>24</v>
      </c>
    </row>
    <row r="35" spans="1:26" x14ac:dyDescent="0.25">
      <c r="A35">
        <v>36.5</v>
      </c>
      <c r="B35">
        <f>Differences!$I$5*(Sheet2!A35-100)+100</f>
        <v>61.9</v>
      </c>
      <c r="C35">
        <f>$B35+30*SQRT(1-Differences!$I$5^2)</f>
        <v>85.9</v>
      </c>
      <c r="D35">
        <f>$B35+15*SQRT(1-Differences!$I$5^2)</f>
        <v>73.900000000000006</v>
      </c>
      <c r="E35">
        <f>$B35-15*SQRT(1-Differences!$I$5^2)</f>
        <v>49.9</v>
      </c>
      <c r="F35">
        <f>$B35-30*SQRT(1-Differences!$I$5^2)</f>
        <v>37.9</v>
      </c>
      <c r="I35" t="e">
        <f>NA()</f>
        <v>#N/A</v>
      </c>
      <c r="J35" t="e">
        <f>NA()</f>
        <v>#N/A</v>
      </c>
      <c r="Y35">
        <f t="shared" si="0"/>
        <v>48</v>
      </c>
      <c r="Z35">
        <f t="shared" si="1"/>
        <v>24</v>
      </c>
    </row>
    <row r="36" spans="1:26" x14ac:dyDescent="0.25">
      <c r="A36">
        <v>37</v>
      </c>
      <c r="B36">
        <f>Differences!$I$5*(Sheet2!A36-100)+100</f>
        <v>62.2</v>
      </c>
      <c r="C36">
        <f>$B36+30*SQRT(1-Differences!$I$5^2)</f>
        <v>86.2</v>
      </c>
      <c r="D36">
        <f>$B36+15*SQRT(1-Differences!$I$5^2)</f>
        <v>74.2</v>
      </c>
      <c r="E36">
        <f>$B36-15*SQRT(1-Differences!$I$5^2)</f>
        <v>50.2</v>
      </c>
      <c r="F36">
        <f>$B36-30*SQRT(1-Differences!$I$5^2)</f>
        <v>38.200000000000003</v>
      </c>
      <c r="I36" t="e">
        <f>NA()</f>
        <v>#N/A</v>
      </c>
      <c r="J36" t="e">
        <f>NA()</f>
        <v>#N/A</v>
      </c>
      <c r="Y36">
        <f t="shared" si="0"/>
        <v>48</v>
      </c>
      <c r="Z36">
        <f t="shared" si="1"/>
        <v>24</v>
      </c>
    </row>
    <row r="37" spans="1:26" x14ac:dyDescent="0.25">
      <c r="A37">
        <v>37.5</v>
      </c>
      <c r="B37">
        <f>Differences!$I$5*(Sheet2!A37-100)+100</f>
        <v>62.5</v>
      </c>
      <c r="C37">
        <f>$B37+30*SQRT(1-Differences!$I$5^2)</f>
        <v>86.5</v>
      </c>
      <c r="D37">
        <f>$B37+15*SQRT(1-Differences!$I$5^2)</f>
        <v>74.5</v>
      </c>
      <c r="E37">
        <f>$B37-15*SQRT(1-Differences!$I$5^2)</f>
        <v>50.5</v>
      </c>
      <c r="F37">
        <f>$B37-30*SQRT(1-Differences!$I$5^2)</f>
        <v>38.5</v>
      </c>
      <c r="I37" t="e">
        <f>NA()</f>
        <v>#N/A</v>
      </c>
      <c r="J37" t="e">
        <f>NA()</f>
        <v>#N/A</v>
      </c>
      <c r="Y37">
        <f t="shared" si="0"/>
        <v>48</v>
      </c>
      <c r="Z37">
        <f t="shared" si="1"/>
        <v>24</v>
      </c>
    </row>
    <row r="38" spans="1:26" x14ac:dyDescent="0.25">
      <c r="A38">
        <v>38</v>
      </c>
      <c r="B38">
        <f>Differences!$I$5*(Sheet2!A38-100)+100</f>
        <v>62.800000000000004</v>
      </c>
      <c r="C38">
        <f>$B38+30*SQRT(1-Differences!$I$5^2)</f>
        <v>86.800000000000011</v>
      </c>
      <c r="D38">
        <f>$B38+15*SQRT(1-Differences!$I$5^2)</f>
        <v>74.800000000000011</v>
      </c>
      <c r="E38">
        <f>$B38-15*SQRT(1-Differences!$I$5^2)</f>
        <v>50.800000000000004</v>
      </c>
      <c r="F38">
        <f>$B38-30*SQRT(1-Differences!$I$5^2)</f>
        <v>38.800000000000004</v>
      </c>
      <c r="I38" t="e">
        <f>NA()</f>
        <v>#N/A</v>
      </c>
      <c r="J38" t="e">
        <f>NA()</f>
        <v>#N/A</v>
      </c>
      <c r="Y38">
        <f t="shared" si="0"/>
        <v>48</v>
      </c>
      <c r="Z38">
        <f t="shared" si="1"/>
        <v>24</v>
      </c>
    </row>
    <row r="39" spans="1:26" x14ac:dyDescent="0.25">
      <c r="A39">
        <v>38.5</v>
      </c>
      <c r="B39">
        <f>Differences!$I$5*(Sheet2!A39-100)+100</f>
        <v>63.1</v>
      </c>
      <c r="C39">
        <f>$B39+30*SQRT(1-Differences!$I$5^2)</f>
        <v>87.1</v>
      </c>
      <c r="D39">
        <f>$B39+15*SQRT(1-Differences!$I$5^2)</f>
        <v>75.099999999999994</v>
      </c>
      <c r="E39">
        <f>$B39-15*SQRT(1-Differences!$I$5^2)</f>
        <v>51.1</v>
      </c>
      <c r="F39">
        <f>$B39-30*SQRT(1-Differences!$I$5^2)</f>
        <v>39.1</v>
      </c>
      <c r="I39" t="e">
        <f>NA()</f>
        <v>#N/A</v>
      </c>
      <c r="J39" t="e">
        <f>NA()</f>
        <v>#N/A</v>
      </c>
      <c r="Y39">
        <f t="shared" si="0"/>
        <v>48</v>
      </c>
      <c r="Z39">
        <f t="shared" si="1"/>
        <v>24</v>
      </c>
    </row>
    <row r="40" spans="1:26" x14ac:dyDescent="0.25">
      <c r="A40">
        <v>39</v>
      </c>
      <c r="B40">
        <f>Differences!$I$5*(Sheet2!A40-100)+100</f>
        <v>63.4</v>
      </c>
      <c r="C40">
        <f>$B40+30*SQRT(1-Differences!$I$5^2)</f>
        <v>87.4</v>
      </c>
      <c r="D40">
        <f>$B40+15*SQRT(1-Differences!$I$5^2)</f>
        <v>75.400000000000006</v>
      </c>
      <c r="E40">
        <f>$B40-15*SQRT(1-Differences!$I$5^2)</f>
        <v>51.4</v>
      </c>
      <c r="F40">
        <f>$B40-30*SQRT(1-Differences!$I$5^2)</f>
        <v>39.4</v>
      </c>
      <c r="I40" t="e">
        <f>NA()</f>
        <v>#N/A</v>
      </c>
      <c r="J40" t="e">
        <f>NA()</f>
        <v>#N/A</v>
      </c>
      <c r="Y40">
        <f t="shared" si="0"/>
        <v>48</v>
      </c>
      <c r="Z40">
        <f t="shared" si="1"/>
        <v>24</v>
      </c>
    </row>
    <row r="41" spans="1:26" x14ac:dyDescent="0.25">
      <c r="A41">
        <v>39.5</v>
      </c>
      <c r="B41">
        <f>Differences!$I$5*(Sheet2!A41-100)+100</f>
        <v>63.7</v>
      </c>
      <c r="C41">
        <f>$B41+30*SQRT(1-Differences!$I$5^2)</f>
        <v>87.7</v>
      </c>
      <c r="D41">
        <f>$B41+15*SQRT(1-Differences!$I$5^2)</f>
        <v>75.7</v>
      </c>
      <c r="E41">
        <f>$B41-15*SQRT(1-Differences!$I$5^2)</f>
        <v>51.7</v>
      </c>
      <c r="F41">
        <f>$B41-30*SQRT(1-Differences!$I$5^2)</f>
        <v>39.700000000000003</v>
      </c>
      <c r="I41" t="e">
        <f>NA()</f>
        <v>#N/A</v>
      </c>
      <c r="J41" t="e">
        <f>NA()</f>
        <v>#N/A</v>
      </c>
      <c r="Y41">
        <f t="shared" si="0"/>
        <v>48</v>
      </c>
      <c r="Z41">
        <f t="shared" si="1"/>
        <v>24</v>
      </c>
    </row>
    <row r="42" spans="1:26" x14ac:dyDescent="0.25">
      <c r="A42">
        <v>40</v>
      </c>
      <c r="B42">
        <f>Differences!$I$5*(Sheet2!A42-100)+100</f>
        <v>64</v>
      </c>
      <c r="C42">
        <f>$B42+30*SQRT(1-Differences!$I$5^2)</f>
        <v>88</v>
      </c>
      <c r="D42">
        <f>$B42+15*SQRT(1-Differences!$I$5^2)</f>
        <v>76</v>
      </c>
      <c r="E42">
        <f>$B42-15*SQRT(1-Differences!$I$5^2)</f>
        <v>52</v>
      </c>
      <c r="F42">
        <f>$B42-30*SQRT(1-Differences!$I$5^2)</f>
        <v>40</v>
      </c>
      <c r="I42" t="e">
        <f>NA()</f>
        <v>#N/A</v>
      </c>
      <c r="J42" t="e">
        <f>NA()</f>
        <v>#N/A</v>
      </c>
      <c r="Y42">
        <f t="shared" si="0"/>
        <v>48</v>
      </c>
      <c r="Z42">
        <f t="shared" si="1"/>
        <v>24</v>
      </c>
    </row>
    <row r="43" spans="1:26" x14ac:dyDescent="0.25">
      <c r="A43">
        <v>40.5</v>
      </c>
      <c r="B43">
        <f>Differences!$I$5*(Sheet2!A43-100)+100</f>
        <v>64.300000000000011</v>
      </c>
      <c r="C43">
        <f>$B43+30*SQRT(1-Differences!$I$5^2)</f>
        <v>88.300000000000011</v>
      </c>
      <c r="D43">
        <f>$B43+15*SQRT(1-Differences!$I$5^2)</f>
        <v>76.300000000000011</v>
      </c>
      <c r="E43">
        <f>$B43-15*SQRT(1-Differences!$I$5^2)</f>
        <v>52.300000000000011</v>
      </c>
      <c r="F43">
        <f>$B43-30*SQRT(1-Differences!$I$5^2)</f>
        <v>40.300000000000011</v>
      </c>
      <c r="I43" t="e">
        <f>NA()</f>
        <v>#N/A</v>
      </c>
      <c r="J43" t="e">
        <f>NA()</f>
        <v>#N/A</v>
      </c>
      <c r="Y43">
        <f t="shared" si="0"/>
        <v>48</v>
      </c>
      <c r="Z43">
        <f t="shared" si="1"/>
        <v>24</v>
      </c>
    </row>
    <row r="44" spans="1:26" x14ac:dyDescent="0.25">
      <c r="A44">
        <v>41</v>
      </c>
      <c r="B44">
        <f>Differences!$I$5*(Sheet2!A44-100)+100</f>
        <v>64.599999999999994</v>
      </c>
      <c r="C44">
        <f>$B44+30*SQRT(1-Differences!$I$5^2)</f>
        <v>88.6</v>
      </c>
      <c r="D44">
        <f>$B44+15*SQRT(1-Differences!$I$5^2)</f>
        <v>76.599999999999994</v>
      </c>
      <c r="E44">
        <f>$B44-15*SQRT(1-Differences!$I$5^2)</f>
        <v>52.599999999999994</v>
      </c>
      <c r="F44">
        <f>$B44-30*SQRT(1-Differences!$I$5^2)</f>
        <v>40.599999999999994</v>
      </c>
      <c r="I44" t="e">
        <f>NA()</f>
        <v>#N/A</v>
      </c>
      <c r="J44" t="e">
        <f>NA()</f>
        <v>#N/A</v>
      </c>
      <c r="Y44">
        <f t="shared" si="0"/>
        <v>48</v>
      </c>
      <c r="Z44">
        <f t="shared" si="1"/>
        <v>24</v>
      </c>
    </row>
    <row r="45" spans="1:26" x14ac:dyDescent="0.25">
      <c r="A45">
        <v>41.5</v>
      </c>
      <c r="B45">
        <f>Differences!$I$5*(Sheet2!A45-100)+100</f>
        <v>64.900000000000006</v>
      </c>
      <c r="C45">
        <f>$B45+30*SQRT(1-Differences!$I$5^2)</f>
        <v>88.9</v>
      </c>
      <c r="D45">
        <f>$B45+15*SQRT(1-Differences!$I$5^2)</f>
        <v>76.900000000000006</v>
      </c>
      <c r="E45">
        <f>$B45-15*SQRT(1-Differences!$I$5^2)</f>
        <v>52.900000000000006</v>
      </c>
      <c r="F45">
        <f>$B45-30*SQRT(1-Differences!$I$5^2)</f>
        <v>40.900000000000006</v>
      </c>
      <c r="I45" t="e">
        <f>NA()</f>
        <v>#N/A</v>
      </c>
      <c r="J45" t="e">
        <f>NA()</f>
        <v>#N/A</v>
      </c>
      <c r="Y45">
        <f t="shared" si="0"/>
        <v>48</v>
      </c>
      <c r="Z45">
        <f t="shared" si="1"/>
        <v>24</v>
      </c>
    </row>
    <row r="46" spans="1:26" x14ac:dyDescent="0.25">
      <c r="A46">
        <v>42</v>
      </c>
      <c r="B46">
        <f>Differences!$I$5*(Sheet2!A46-100)+100</f>
        <v>65.2</v>
      </c>
      <c r="C46">
        <f>$B46+30*SQRT(1-Differences!$I$5^2)</f>
        <v>89.2</v>
      </c>
      <c r="D46">
        <f>$B46+15*SQRT(1-Differences!$I$5^2)</f>
        <v>77.2</v>
      </c>
      <c r="E46">
        <f>$B46-15*SQRT(1-Differences!$I$5^2)</f>
        <v>53.2</v>
      </c>
      <c r="F46">
        <f>$B46-30*SQRT(1-Differences!$I$5^2)</f>
        <v>41.2</v>
      </c>
      <c r="I46" t="e">
        <f>NA()</f>
        <v>#N/A</v>
      </c>
      <c r="J46" t="e">
        <f>NA()</f>
        <v>#N/A</v>
      </c>
      <c r="Y46">
        <f t="shared" si="0"/>
        <v>48</v>
      </c>
      <c r="Z46">
        <f t="shared" si="1"/>
        <v>24</v>
      </c>
    </row>
    <row r="47" spans="1:26" x14ac:dyDescent="0.25">
      <c r="A47">
        <v>42.5</v>
      </c>
      <c r="B47">
        <f>Differences!$I$5*(Sheet2!A47-100)+100</f>
        <v>65.5</v>
      </c>
      <c r="C47">
        <f>$B47+30*SQRT(1-Differences!$I$5^2)</f>
        <v>89.5</v>
      </c>
      <c r="D47">
        <f>$B47+15*SQRT(1-Differences!$I$5^2)</f>
        <v>77.5</v>
      </c>
      <c r="E47">
        <f>$B47-15*SQRT(1-Differences!$I$5^2)</f>
        <v>53.5</v>
      </c>
      <c r="F47">
        <f>$B47-30*SQRT(1-Differences!$I$5^2)</f>
        <v>41.5</v>
      </c>
      <c r="I47" t="e">
        <f>NA()</f>
        <v>#N/A</v>
      </c>
      <c r="J47" t="e">
        <f>NA()</f>
        <v>#N/A</v>
      </c>
      <c r="Y47">
        <f t="shared" si="0"/>
        <v>48</v>
      </c>
      <c r="Z47">
        <f t="shared" si="1"/>
        <v>24</v>
      </c>
    </row>
    <row r="48" spans="1:26" x14ac:dyDescent="0.25">
      <c r="A48">
        <v>43</v>
      </c>
      <c r="B48">
        <f>Differences!$I$5*(Sheet2!A48-100)+100</f>
        <v>65.800000000000011</v>
      </c>
      <c r="C48">
        <f>$B48+30*SQRT(1-Differences!$I$5^2)</f>
        <v>89.800000000000011</v>
      </c>
      <c r="D48">
        <f>$B48+15*SQRT(1-Differences!$I$5^2)</f>
        <v>77.800000000000011</v>
      </c>
      <c r="E48">
        <f>$B48-15*SQRT(1-Differences!$I$5^2)</f>
        <v>53.800000000000011</v>
      </c>
      <c r="F48">
        <f>$B48-30*SQRT(1-Differences!$I$5^2)</f>
        <v>41.800000000000011</v>
      </c>
      <c r="I48" t="e">
        <f>NA()</f>
        <v>#N/A</v>
      </c>
      <c r="J48" t="e">
        <f>NA()</f>
        <v>#N/A</v>
      </c>
      <c r="Y48">
        <f t="shared" si="0"/>
        <v>48</v>
      </c>
      <c r="Z48">
        <f t="shared" si="1"/>
        <v>24</v>
      </c>
    </row>
    <row r="49" spans="1:26" x14ac:dyDescent="0.25">
      <c r="A49">
        <v>43.5</v>
      </c>
      <c r="B49">
        <f>Differences!$I$5*(Sheet2!A49-100)+100</f>
        <v>66.099999999999994</v>
      </c>
      <c r="C49">
        <f>$B49+30*SQRT(1-Differences!$I$5^2)</f>
        <v>90.1</v>
      </c>
      <c r="D49">
        <f>$B49+15*SQRT(1-Differences!$I$5^2)</f>
        <v>78.099999999999994</v>
      </c>
      <c r="E49">
        <f>$B49-15*SQRT(1-Differences!$I$5^2)</f>
        <v>54.099999999999994</v>
      </c>
      <c r="F49">
        <f>$B49-30*SQRT(1-Differences!$I$5^2)</f>
        <v>42.099999999999994</v>
      </c>
      <c r="I49" t="e">
        <f>NA()</f>
        <v>#N/A</v>
      </c>
      <c r="J49" t="e">
        <f>NA()</f>
        <v>#N/A</v>
      </c>
      <c r="Y49">
        <f t="shared" si="0"/>
        <v>48</v>
      </c>
      <c r="Z49">
        <f t="shared" si="1"/>
        <v>24</v>
      </c>
    </row>
    <row r="50" spans="1:26" x14ac:dyDescent="0.25">
      <c r="A50">
        <v>44</v>
      </c>
      <c r="B50">
        <f>Differences!$I$5*(Sheet2!A50-100)+100</f>
        <v>66.400000000000006</v>
      </c>
      <c r="C50">
        <f>$B50+30*SQRT(1-Differences!$I$5^2)</f>
        <v>90.4</v>
      </c>
      <c r="D50">
        <f>$B50+15*SQRT(1-Differences!$I$5^2)</f>
        <v>78.400000000000006</v>
      </c>
      <c r="E50">
        <f>$B50-15*SQRT(1-Differences!$I$5^2)</f>
        <v>54.400000000000006</v>
      </c>
      <c r="F50">
        <f>$B50-30*SQRT(1-Differences!$I$5^2)</f>
        <v>42.400000000000006</v>
      </c>
      <c r="I50" t="e">
        <f>NA()</f>
        <v>#N/A</v>
      </c>
      <c r="J50" t="e">
        <f>NA()</f>
        <v>#N/A</v>
      </c>
      <c r="Y50">
        <f t="shared" si="0"/>
        <v>48</v>
      </c>
      <c r="Z50">
        <f t="shared" si="1"/>
        <v>24</v>
      </c>
    </row>
    <row r="51" spans="1:26" x14ac:dyDescent="0.25">
      <c r="A51">
        <v>44.5</v>
      </c>
      <c r="B51">
        <f>Differences!$I$5*(Sheet2!A51-100)+100</f>
        <v>66.7</v>
      </c>
      <c r="C51">
        <f>$B51+30*SQRT(1-Differences!$I$5^2)</f>
        <v>90.7</v>
      </c>
      <c r="D51">
        <f>$B51+15*SQRT(1-Differences!$I$5^2)</f>
        <v>78.7</v>
      </c>
      <c r="E51">
        <f>$B51-15*SQRT(1-Differences!$I$5^2)</f>
        <v>54.7</v>
      </c>
      <c r="F51">
        <f>$B51-30*SQRT(1-Differences!$I$5^2)</f>
        <v>42.7</v>
      </c>
      <c r="I51" t="e">
        <f>NA()</f>
        <v>#N/A</v>
      </c>
      <c r="J51" t="e">
        <f>NA()</f>
        <v>#N/A</v>
      </c>
      <c r="Y51">
        <f t="shared" si="0"/>
        <v>48</v>
      </c>
      <c r="Z51">
        <f t="shared" si="1"/>
        <v>24</v>
      </c>
    </row>
    <row r="52" spans="1:26" x14ac:dyDescent="0.25">
      <c r="A52">
        <v>45</v>
      </c>
      <c r="B52">
        <f>Differences!$I$5*(Sheet2!A52-100)+100</f>
        <v>67</v>
      </c>
      <c r="C52">
        <f>$B52+30*SQRT(1-Differences!$I$5^2)</f>
        <v>91</v>
      </c>
      <c r="D52">
        <f>$B52+15*SQRT(1-Differences!$I$5^2)</f>
        <v>79</v>
      </c>
      <c r="E52">
        <f>$B52-15*SQRT(1-Differences!$I$5^2)</f>
        <v>55</v>
      </c>
      <c r="F52">
        <f>$B52-30*SQRT(1-Differences!$I$5^2)</f>
        <v>43</v>
      </c>
      <c r="I52" t="e">
        <f>NA()</f>
        <v>#N/A</v>
      </c>
      <c r="J52" t="e">
        <f>NA()</f>
        <v>#N/A</v>
      </c>
      <c r="Y52">
        <f t="shared" si="0"/>
        <v>48</v>
      </c>
      <c r="Z52">
        <f t="shared" si="1"/>
        <v>24</v>
      </c>
    </row>
    <row r="53" spans="1:26" x14ac:dyDescent="0.25">
      <c r="A53">
        <v>45.5</v>
      </c>
      <c r="B53">
        <f>Differences!$I$5*(Sheet2!A53-100)+100</f>
        <v>67.300000000000011</v>
      </c>
      <c r="C53">
        <f>$B53+30*SQRT(1-Differences!$I$5^2)</f>
        <v>91.300000000000011</v>
      </c>
      <c r="D53">
        <f>$B53+15*SQRT(1-Differences!$I$5^2)</f>
        <v>79.300000000000011</v>
      </c>
      <c r="E53">
        <f>$B53-15*SQRT(1-Differences!$I$5^2)</f>
        <v>55.300000000000011</v>
      </c>
      <c r="F53">
        <f>$B53-30*SQRT(1-Differences!$I$5^2)</f>
        <v>43.300000000000011</v>
      </c>
      <c r="I53" t="e">
        <f>NA()</f>
        <v>#N/A</v>
      </c>
      <c r="J53" t="e">
        <f>NA()</f>
        <v>#N/A</v>
      </c>
      <c r="Y53">
        <f t="shared" si="0"/>
        <v>48</v>
      </c>
      <c r="Z53">
        <f t="shared" si="1"/>
        <v>24</v>
      </c>
    </row>
    <row r="54" spans="1:26" x14ac:dyDescent="0.25">
      <c r="A54">
        <v>46</v>
      </c>
      <c r="B54">
        <f>Differences!$I$5*(Sheet2!A54-100)+100</f>
        <v>67.599999999999994</v>
      </c>
      <c r="C54">
        <f>$B54+30*SQRT(1-Differences!$I$5^2)</f>
        <v>91.6</v>
      </c>
      <c r="D54">
        <f>$B54+15*SQRT(1-Differences!$I$5^2)</f>
        <v>79.599999999999994</v>
      </c>
      <c r="E54">
        <f>$B54-15*SQRT(1-Differences!$I$5^2)</f>
        <v>55.599999999999994</v>
      </c>
      <c r="F54">
        <f>$B54-30*SQRT(1-Differences!$I$5^2)</f>
        <v>43.599999999999994</v>
      </c>
      <c r="I54" t="e">
        <f>NA()</f>
        <v>#N/A</v>
      </c>
      <c r="J54" t="e">
        <f>NA()</f>
        <v>#N/A</v>
      </c>
      <c r="Y54">
        <f t="shared" si="0"/>
        <v>48</v>
      </c>
      <c r="Z54">
        <f t="shared" si="1"/>
        <v>24</v>
      </c>
    </row>
    <row r="55" spans="1:26" x14ac:dyDescent="0.25">
      <c r="A55">
        <v>46.5</v>
      </c>
      <c r="B55">
        <f>Differences!$I$5*(Sheet2!A55-100)+100</f>
        <v>67.900000000000006</v>
      </c>
      <c r="C55">
        <f>$B55+30*SQRT(1-Differences!$I$5^2)</f>
        <v>91.9</v>
      </c>
      <c r="D55">
        <f>$B55+15*SQRT(1-Differences!$I$5^2)</f>
        <v>79.900000000000006</v>
      </c>
      <c r="E55">
        <f>$B55-15*SQRT(1-Differences!$I$5^2)</f>
        <v>55.900000000000006</v>
      </c>
      <c r="F55">
        <f>$B55-30*SQRT(1-Differences!$I$5^2)</f>
        <v>43.900000000000006</v>
      </c>
      <c r="I55" t="e">
        <f>NA()</f>
        <v>#N/A</v>
      </c>
      <c r="J55" t="e">
        <f>NA()</f>
        <v>#N/A</v>
      </c>
      <c r="Y55">
        <f t="shared" si="0"/>
        <v>48</v>
      </c>
      <c r="Z55">
        <f t="shared" si="1"/>
        <v>24</v>
      </c>
    </row>
    <row r="56" spans="1:26" x14ac:dyDescent="0.25">
      <c r="A56">
        <v>47</v>
      </c>
      <c r="B56">
        <f>Differences!$I$5*(Sheet2!A56-100)+100</f>
        <v>68.2</v>
      </c>
      <c r="C56">
        <f>$B56+30*SQRT(1-Differences!$I$5^2)</f>
        <v>92.2</v>
      </c>
      <c r="D56">
        <f>$B56+15*SQRT(1-Differences!$I$5^2)</f>
        <v>80.2</v>
      </c>
      <c r="E56">
        <f>$B56-15*SQRT(1-Differences!$I$5^2)</f>
        <v>56.2</v>
      </c>
      <c r="F56">
        <f>$B56-30*SQRT(1-Differences!$I$5^2)</f>
        <v>44.2</v>
      </c>
      <c r="I56" t="e">
        <f>NA()</f>
        <v>#N/A</v>
      </c>
      <c r="J56" t="e">
        <f>NA()</f>
        <v>#N/A</v>
      </c>
      <c r="Y56">
        <f t="shared" si="0"/>
        <v>48</v>
      </c>
      <c r="Z56">
        <f t="shared" si="1"/>
        <v>24</v>
      </c>
    </row>
    <row r="57" spans="1:26" x14ac:dyDescent="0.25">
      <c r="A57">
        <v>47.5</v>
      </c>
      <c r="B57">
        <f>Differences!$I$5*(Sheet2!A57-100)+100</f>
        <v>68.5</v>
      </c>
      <c r="C57">
        <f>$B57+30*SQRT(1-Differences!$I$5^2)</f>
        <v>92.5</v>
      </c>
      <c r="D57">
        <f>$B57+15*SQRT(1-Differences!$I$5^2)</f>
        <v>80.5</v>
      </c>
      <c r="E57">
        <f>$B57-15*SQRT(1-Differences!$I$5^2)</f>
        <v>56.5</v>
      </c>
      <c r="F57">
        <f>$B57-30*SQRT(1-Differences!$I$5^2)</f>
        <v>44.5</v>
      </c>
      <c r="I57" t="e">
        <f>NA()</f>
        <v>#N/A</v>
      </c>
      <c r="J57" t="e">
        <f>NA()</f>
        <v>#N/A</v>
      </c>
      <c r="Y57">
        <f t="shared" si="0"/>
        <v>48</v>
      </c>
      <c r="Z57">
        <f t="shared" si="1"/>
        <v>24</v>
      </c>
    </row>
    <row r="58" spans="1:26" x14ac:dyDescent="0.25">
      <c r="A58">
        <v>48</v>
      </c>
      <c r="B58">
        <f>Differences!$I$5*(Sheet2!A58-100)+100</f>
        <v>68.8</v>
      </c>
      <c r="C58">
        <f>$B58+30*SQRT(1-Differences!$I$5^2)</f>
        <v>92.8</v>
      </c>
      <c r="D58">
        <f>$B58+15*SQRT(1-Differences!$I$5^2)</f>
        <v>80.8</v>
      </c>
      <c r="E58">
        <f>$B58-15*SQRT(1-Differences!$I$5^2)</f>
        <v>56.8</v>
      </c>
      <c r="F58">
        <f>$B58-30*SQRT(1-Differences!$I$5^2)</f>
        <v>44.8</v>
      </c>
      <c r="I58" t="e">
        <f>NA()</f>
        <v>#N/A</v>
      </c>
      <c r="J58" t="e">
        <f>NA()</f>
        <v>#N/A</v>
      </c>
      <c r="Y58">
        <f t="shared" si="0"/>
        <v>48</v>
      </c>
      <c r="Z58">
        <f t="shared" si="1"/>
        <v>24</v>
      </c>
    </row>
    <row r="59" spans="1:26" x14ac:dyDescent="0.25">
      <c r="A59">
        <v>48.5</v>
      </c>
      <c r="B59">
        <f>Differences!$I$5*(Sheet2!A59-100)+100</f>
        <v>69.099999999999994</v>
      </c>
      <c r="C59">
        <f>$B59+30*SQRT(1-Differences!$I$5^2)</f>
        <v>93.1</v>
      </c>
      <c r="D59">
        <f>$B59+15*SQRT(1-Differences!$I$5^2)</f>
        <v>81.099999999999994</v>
      </c>
      <c r="E59">
        <f>$B59-15*SQRT(1-Differences!$I$5^2)</f>
        <v>57.099999999999994</v>
      </c>
      <c r="F59">
        <f>$B59-30*SQRT(1-Differences!$I$5^2)</f>
        <v>45.099999999999994</v>
      </c>
      <c r="I59" t="e">
        <f>NA()</f>
        <v>#N/A</v>
      </c>
      <c r="J59" t="e">
        <f>NA()</f>
        <v>#N/A</v>
      </c>
      <c r="Y59">
        <f t="shared" si="0"/>
        <v>48</v>
      </c>
      <c r="Z59">
        <f t="shared" si="1"/>
        <v>24</v>
      </c>
    </row>
    <row r="60" spans="1:26" x14ac:dyDescent="0.25">
      <c r="A60">
        <v>49</v>
      </c>
      <c r="B60">
        <f>Differences!$I$5*(Sheet2!A60-100)+100</f>
        <v>69.400000000000006</v>
      </c>
      <c r="C60">
        <f>$B60+30*SQRT(1-Differences!$I$5^2)</f>
        <v>93.4</v>
      </c>
      <c r="D60">
        <f>$B60+15*SQRT(1-Differences!$I$5^2)</f>
        <v>81.400000000000006</v>
      </c>
      <c r="E60">
        <f>$B60-15*SQRT(1-Differences!$I$5^2)</f>
        <v>57.400000000000006</v>
      </c>
      <c r="F60">
        <f>$B60-30*SQRT(1-Differences!$I$5^2)</f>
        <v>45.400000000000006</v>
      </c>
      <c r="I60" t="e">
        <f>NA()</f>
        <v>#N/A</v>
      </c>
      <c r="J60" t="e">
        <f>NA()</f>
        <v>#N/A</v>
      </c>
      <c r="Y60">
        <f t="shared" si="0"/>
        <v>48</v>
      </c>
      <c r="Z60">
        <f t="shared" si="1"/>
        <v>24</v>
      </c>
    </row>
    <row r="61" spans="1:26" x14ac:dyDescent="0.25">
      <c r="A61">
        <v>49.5</v>
      </c>
      <c r="B61">
        <f>Differences!$I$5*(Sheet2!A61-100)+100</f>
        <v>69.7</v>
      </c>
      <c r="C61">
        <f>$B61+30*SQRT(1-Differences!$I$5^2)</f>
        <v>93.7</v>
      </c>
      <c r="D61">
        <f>$B61+15*SQRT(1-Differences!$I$5^2)</f>
        <v>81.7</v>
      </c>
      <c r="E61">
        <f>$B61-15*SQRT(1-Differences!$I$5^2)</f>
        <v>57.7</v>
      </c>
      <c r="F61">
        <f>$B61-30*SQRT(1-Differences!$I$5^2)</f>
        <v>45.7</v>
      </c>
      <c r="I61" t="e">
        <f>NA()</f>
        <v>#N/A</v>
      </c>
      <c r="J61" t="e">
        <f>NA()</f>
        <v>#N/A</v>
      </c>
      <c r="Y61">
        <f t="shared" si="0"/>
        <v>48</v>
      </c>
      <c r="Z61">
        <f t="shared" si="1"/>
        <v>24</v>
      </c>
    </row>
    <row r="62" spans="1:26" x14ac:dyDescent="0.25">
      <c r="A62">
        <v>50</v>
      </c>
      <c r="B62">
        <f>Differences!$I$5*(Sheet2!A62-100)+100</f>
        <v>70</v>
      </c>
      <c r="C62">
        <f>$B62+30*SQRT(1-Differences!$I$5^2)</f>
        <v>94</v>
      </c>
      <c r="D62">
        <f>$B62+15*SQRT(1-Differences!$I$5^2)</f>
        <v>82</v>
      </c>
      <c r="E62">
        <f>$B62-15*SQRT(1-Differences!$I$5^2)</f>
        <v>58</v>
      </c>
      <c r="F62">
        <f>$B62-30*SQRT(1-Differences!$I$5^2)</f>
        <v>46</v>
      </c>
      <c r="I62" t="e">
        <f>NA()</f>
        <v>#N/A</v>
      </c>
      <c r="J62" t="e">
        <f>NA()</f>
        <v>#N/A</v>
      </c>
      <c r="Y62">
        <f t="shared" si="0"/>
        <v>48</v>
      </c>
      <c r="Z62">
        <f t="shared" si="1"/>
        <v>24</v>
      </c>
    </row>
    <row r="63" spans="1:26" x14ac:dyDescent="0.25">
      <c r="A63">
        <v>50.5</v>
      </c>
      <c r="B63">
        <f>Differences!$I$5*(Sheet2!A63-100)+100</f>
        <v>70.3</v>
      </c>
      <c r="C63">
        <f>$B63+30*SQRT(1-Differences!$I$5^2)</f>
        <v>94.3</v>
      </c>
      <c r="D63">
        <f>$B63+15*SQRT(1-Differences!$I$5^2)</f>
        <v>82.3</v>
      </c>
      <c r="E63">
        <f>$B63-15*SQRT(1-Differences!$I$5^2)</f>
        <v>58.3</v>
      </c>
      <c r="F63">
        <f>$B63-30*SQRT(1-Differences!$I$5^2)</f>
        <v>46.3</v>
      </c>
      <c r="I63" t="e">
        <f>NA()</f>
        <v>#N/A</v>
      </c>
      <c r="J63" t="e">
        <f>NA()</f>
        <v>#N/A</v>
      </c>
      <c r="Y63">
        <f t="shared" si="0"/>
        <v>48</v>
      </c>
      <c r="Z63">
        <f t="shared" si="1"/>
        <v>24</v>
      </c>
    </row>
    <row r="64" spans="1:26" x14ac:dyDescent="0.25">
      <c r="A64">
        <v>51</v>
      </c>
      <c r="B64">
        <f>Differences!$I$5*(Sheet2!A64-100)+100</f>
        <v>70.599999999999994</v>
      </c>
      <c r="C64">
        <f>$B64+30*SQRT(1-Differences!$I$5^2)</f>
        <v>94.6</v>
      </c>
      <c r="D64">
        <f>$B64+15*SQRT(1-Differences!$I$5^2)</f>
        <v>82.6</v>
      </c>
      <c r="E64">
        <f>$B64-15*SQRT(1-Differences!$I$5^2)</f>
        <v>58.599999999999994</v>
      </c>
      <c r="F64">
        <f>$B64-30*SQRT(1-Differences!$I$5^2)</f>
        <v>46.599999999999994</v>
      </c>
      <c r="I64" t="e">
        <f>NA()</f>
        <v>#N/A</v>
      </c>
      <c r="J64" t="e">
        <f>NA()</f>
        <v>#N/A</v>
      </c>
      <c r="Y64">
        <f t="shared" si="0"/>
        <v>48</v>
      </c>
      <c r="Z64">
        <f t="shared" si="1"/>
        <v>24</v>
      </c>
    </row>
    <row r="65" spans="1:26" x14ac:dyDescent="0.25">
      <c r="A65">
        <v>51.5</v>
      </c>
      <c r="B65">
        <f>Differences!$I$5*(Sheet2!A65-100)+100</f>
        <v>70.900000000000006</v>
      </c>
      <c r="C65">
        <f>$B65+30*SQRT(1-Differences!$I$5^2)</f>
        <v>94.9</v>
      </c>
      <c r="D65">
        <f>$B65+15*SQRT(1-Differences!$I$5^2)</f>
        <v>82.9</v>
      </c>
      <c r="E65">
        <f>$B65-15*SQRT(1-Differences!$I$5^2)</f>
        <v>58.900000000000006</v>
      </c>
      <c r="F65">
        <f>$B65-30*SQRT(1-Differences!$I$5^2)</f>
        <v>46.900000000000006</v>
      </c>
      <c r="I65" t="e">
        <f>NA()</f>
        <v>#N/A</v>
      </c>
      <c r="J65" t="e">
        <f>NA()</f>
        <v>#N/A</v>
      </c>
      <c r="Y65">
        <f t="shared" si="0"/>
        <v>48</v>
      </c>
      <c r="Z65">
        <f t="shared" si="1"/>
        <v>24</v>
      </c>
    </row>
    <row r="66" spans="1:26" x14ac:dyDescent="0.25">
      <c r="A66">
        <v>52</v>
      </c>
      <c r="B66">
        <f>Differences!$I$5*(Sheet2!A66-100)+100</f>
        <v>71.2</v>
      </c>
      <c r="C66">
        <f>$B66+30*SQRT(1-Differences!$I$5^2)</f>
        <v>95.2</v>
      </c>
      <c r="D66">
        <f>$B66+15*SQRT(1-Differences!$I$5^2)</f>
        <v>83.2</v>
      </c>
      <c r="E66">
        <f>$B66-15*SQRT(1-Differences!$I$5^2)</f>
        <v>59.2</v>
      </c>
      <c r="F66">
        <f>$B66-30*SQRT(1-Differences!$I$5^2)</f>
        <v>47.2</v>
      </c>
      <c r="I66" t="e">
        <f>NA()</f>
        <v>#N/A</v>
      </c>
      <c r="J66" t="e">
        <f>NA()</f>
        <v>#N/A</v>
      </c>
      <c r="Y66">
        <f t="shared" si="0"/>
        <v>48</v>
      </c>
      <c r="Z66">
        <f t="shared" si="1"/>
        <v>24</v>
      </c>
    </row>
    <row r="67" spans="1:26" x14ac:dyDescent="0.25">
      <c r="A67">
        <v>52.5</v>
      </c>
      <c r="B67">
        <f>Differences!$I$5*(Sheet2!A67-100)+100</f>
        <v>71.5</v>
      </c>
      <c r="C67">
        <f>$B67+30*SQRT(1-Differences!$I$5^2)</f>
        <v>95.5</v>
      </c>
      <c r="D67">
        <f>$B67+15*SQRT(1-Differences!$I$5^2)</f>
        <v>83.5</v>
      </c>
      <c r="E67">
        <f>$B67-15*SQRT(1-Differences!$I$5^2)</f>
        <v>59.5</v>
      </c>
      <c r="F67">
        <f>$B67-30*SQRT(1-Differences!$I$5^2)</f>
        <v>47.5</v>
      </c>
      <c r="I67" t="e">
        <f>NA()</f>
        <v>#N/A</v>
      </c>
      <c r="J67" t="e">
        <f>NA()</f>
        <v>#N/A</v>
      </c>
      <c r="Y67">
        <f t="shared" si="0"/>
        <v>48</v>
      </c>
      <c r="Z67">
        <f t="shared" si="1"/>
        <v>24</v>
      </c>
    </row>
    <row r="68" spans="1:26" x14ac:dyDescent="0.25">
      <c r="A68">
        <v>53</v>
      </c>
      <c r="B68">
        <f>Differences!$I$5*(Sheet2!A68-100)+100</f>
        <v>71.8</v>
      </c>
      <c r="C68">
        <f>$B68+30*SQRT(1-Differences!$I$5^2)</f>
        <v>95.8</v>
      </c>
      <c r="D68">
        <f>$B68+15*SQRT(1-Differences!$I$5^2)</f>
        <v>83.8</v>
      </c>
      <c r="E68">
        <f>$B68-15*SQRT(1-Differences!$I$5^2)</f>
        <v>59.8</v>
      </c>
      <c r="F68">
        <f>$B68-30*SQRT(1-Differences!$I$5^2)</f>
        <v>47.8</v>
      </c>
      <c r="I68" t="e">
        <f>NA()</f>
        <v>#N/A</v>
      </c>
      <c r="J68" t="e">
        <f>NA()</f>
        <v>#N/A</v>
      </c>
      <c r="Y68">
        <f t="shared" ref="Y68:Y131" si="4">Y67</f>
        <v>48</v>
      </c>
      <c r="Z68">
        <f t="shared" ref="Z68:Z131" si="5">Z67</f>
        <v>24</v>
      </c>
    </row>
    <row r="69" spans="1:26" x14ac:dyDescent="0.25">
      <c r="A69">
        <v>53.5</v>
      </c>
      <c r="B69">
        <f>Differences!$I$5*(Sheet2!A69-100)+100</f>
        <v>72.099999999999994</v>
      </c>
      <c r="C69">
        <f>$B69+30*SQRT(1-Differences!$I$5^2)</f>
        <v>96.1</v>
      </c>
      <c r="D69">
        <f>$B69+15*SQRT(1-Differences!$I$5^2)</f>
        <v>84.1</v>
      </c>
      <c r="E69">
        <f>$B69-15*SQRT(1-Differences!$I$5^2)</f>
        <v>60.099999999999994</v>
      </c>
      <c r="F69">
        <f>$B69-30*SQRT(1-Differences!$I$5^2)</f>
        <v>48.099999999999994</v>
      </c>
      <c r="I69" t="e">
        <f>NA()</f>
        <v>#N/A</v>
      </c>
      <c r="J69" t="e">
        <f>NA()</f>
        <v>#N/A</v>
      </c>
      <c r="Y69">
        <f t="shared" si="4"/>
        <v>48</v>
      </c>
      <c r="Z69">
        <f t="shared" si="5"/>
        <v>24</v>
      </c>
    </row>
    <row r="70" spans="1:26" x14ac:dyDescent="0.25">
      <c r="A70">
        <v>54</v>
      </c>
      <c r="B70">
        <f>Differences!$I$5*(Sheet2!A70-100)+100</f>
        <v>72.400000000000006</v>
      </c>
      <c r="C70">
        <f>$B70+30*SQRT(1-Differences!$I$5^2)</f>
        <v>96.4</v>
      </c>
      <c r="D70">
        <f>$B70+15*SQRT(1-Differences!$I$5^2)</f>
        <v>84.4</v>
      </c>
      <c r="E70">
        <f>$B70-15*SQRT(1-Differences!$I$5^2)</f>
        <v>60.400000000000006</v>
      </c>
      <c r="F70">
        <f>$B70-30*SQRT(1-Differences!$I$5^2)</f>
        <v>48.400000000000006</v>
      </c>
      <c r="I70" t="e">
        <f>NA()</f>
        <v>#N/A</v>
      </c>
      <c r="J70" t="e">
        <f>NA()</f>
        <v>#N/A</v>
      </c>
      <c r="Y70">
        <f t="shared" si="4"/>
        <v>48</v>
      </c>
      <c r="Z70">
        <f t="shared" si="5"/>
        <v>24</v>
      </c>
    </row>
    <row r="71" spans="1:26" x14ac:dyDescent="0.25">
      <c r="A71">
        <v>54.5</v>
      </c>
      <c r="B71">
        <f>Differences!$I$5*(Sheet2!A71-100)+100</f>
        <v>72.7</v>
      </c>
      <c r="C71">
        <f>$B71+30*SQRT(1-Differences!$I$5^2)</f>
        <v>96.7</v>
      </c>
      <c r="D71">
        <f>$B71+15*SQRT(1-Differences!$I$5^2)</f>
        <v>84.7</v>
      </c>
      <c r="E71">
        <f>$B71-15*SQRT(1-Differences!$I$5^2)</f>
        <v>60.7</v>
      </c>
      <c r="F71">
        <f>$B71-30*SQRT(1-Differences!$I$5^2)</f>
        <v>48.7</v>
      </c>
      <c r="I71" t="e">
        <f>NA()</f>
        <v>#N/A</v>
      </c>
      <c r="J71" t="e">
        <f>NA()</f>
        <v>#N/A</v>
      </c>
      <c r="Y71">
        <f t="shared" si="4"/>
        <v>48</v>
      </c>
      <c r="Z71">
        <f t="shared" si="5"/>
        <v>24</v>
      </c>
    </row>
    <row r="72" spans="1:26" x14ac:dyDescent="0.25">
      <c r="A72">
        <v>55</v>
      </c>
      <c r="B72">
        <f>Differences!$I$5*(Sheet2!A72-100)+100</f>
        <v>73</v>
      </c>
      <c r="C72">
        <f>$B72+30*SQRT(1-Differences!$I$5^2)</f>
        <v>97</v>
      </c>
      <c r="D72">
        <f>$B72+15*SQRT(1-Differences!$I$5^2)</f>
        <v>85</v>
      </c>
      <c r="E72">
        <f>$B72-15*SQRT(1-Differences!$I$5^2)</f>
        <v>61</v>
      </c>
      <c r="F72">
        <f>$B72-30*SQRT(1-Differences!$I$5^2)</f>
        <v>49</v>
      </c>
      <c r="I72" t="e">
        <f>NA()</f>
        <v>#N/A</v>
      </c>
      <c r="J72" t="e">
        <f>NA()</f>
        <v>#N/A</v>
      </c>
      <c r="Y72">
        <f t="shared" si="4"/>
        <v>48</v>
      </c>
      <c r="Z72">
        <f t="shared" si="5"/>
        <v>24</v>
      </c>
    </row>
    <row r="73" spans="1:26" x14ac:dyDescent="0.25">
      <c r="A73">
        <v>55.5</v>
      </c>
      <c r="B73">
        <f>Differences!$I$5*(Sheet2!A73-100)+100</f>
        <v>73.3</v>
      </c>
      <c r="C73">
        <f>$B73+30*SQRT(1-Differences!$I$5^2)</f>
        <v>97.3</v>
      </c>
      <c r="D73">
        <f>$B73+15*SQRT(1-Differences!$I$5^2)</f>
        <v>85.3</v>
      </c>
      <c r="E73">
        <f>$B73-15*SQRT(1-Differences!$I$5^2)</f>
        <v>61.3</v>
      </c>
      <c r="F73">
        <f>$B73-30*SQRT(1-Differences!$I$5^2)</f>
        <v>49.3</v>
      </c>
      <c r="I73" t="e">
        <f>NA()</f>
        <v>#N/A</v>
      </c>
      <c r="J73" t="e">
        <f>NA()</f>
        <v>#N/A</v>
      </c>
      <c r="Y73">
        <f t="shared" si="4"/>
        <v>48</v>
      </c>
      <c r="Z73">
        <f t="shared" si="5"/>
        <v>24</v>
      </c>
    </row>
    <row r="74" spans="1:26" x14ac:dyDescent="0.25">
      <c r="A74">
        <v>56</v>
      </c>
      <c r="B74">
        <f>Differences!$I$5*(Sheet2!A74-100)+100</f>
        <v>73.599999999999994</v>
      </c>
      <c r="C74">
        <f>$B74+30*SQRT(1-Differences!$I$5^2)</f>
        <v>97.6</v>
      </c>
      <c r="D74">
        <f>$B74+15*SQRT(1-Differences!$I$5^2)</f>
        <v>85.6</v>
      </c>
      <c r="E74">
        <f>$B74-15*SQRT(1-Differences!$I$5^2)</f>
        <v>61.599999999999994</v>
      </c>
      <c r="F74">
        <f>$B74-30*SQRT(1-Differences!$I$5^2)</f>
        <v>49.599999999999994</v>
      </c>
      <c r="I74" t="e">
        <f>NA()</f>
        <v>#N/A</v>
      </c>
      <c r="J74" t="e">
        <f>NA()</f>
        <v>#N/A</v>
      </c>
      <c r="Y74">
        <f t="shared" si="4"/>
        <v>48</v>
      </c>
      <c r="Z74">
        <f t="shared" si="5"/>
        <v>24</v>
      </c>
    </row>
    <row r="75" spans="1:26" x14ac:dyDescent="0.25">
      <c r="A75">
        <v>56.5</v>
      </c>
      <c r="B75">
        <f>Differences!$I$5*(Sheet2!A75-100)+100</f>
        <v>73.900000000000006</v>
      </c>
      <c r="C75">
        <f>$B75+30*SQRT(1-Differences!$I$5^2)</f>
        <v>97.9</v>
      </c>
      <c r="D75">
        <f>$B75+15*SQRT(1-Differences!$I$5^2)</f>
        <v>85.9</v>
      </c>
      <c r="E75">
        <f>$B75-15*SQRT(1-Differences!$I$5^2)</f>
        <v>61.900000000000006</v>
      </c>
      <c r="F75">
        <f>$B75-30*SQRT(1-Differences!$I$5^2)</f>
        <v>49.900000000000006</v>
      </c>
      <c r="I75" t="e">
        <f>NA()</f>
        <v>#N/A</v>
      </c>
      <c r="J75" t="e">
        <f>NA()</f>
        <v>#N/A</v>
      </c>
      <c r="Y75">
        <f t="shared" si="4"/>
        <v>48</v>
      </c>
      <c r="Z75">
        <f t="shared" si="5"/>
        <v>24</v>
      </c>
    </row>
    <row r="76" spans="1:26" x14ac:dyDescent="0.25">
      <c r="A76">
        <v>57</v>
      </c>
      <c r="B76">
        <f>Differences!$I$5*(Sheet2!A76-100)+100</f>
        <v>74.2</v>
      </c>
      <c r="C76">
        <f>$B76+30*SQRT(1-Differences!$I$5^2)</f>
        <v>98.2</v>
      </c>
      <c r="D76">
        <f>$B76+15*SQRT(1-Differences!$I$5^2)</f>
        <v>86.2</v>
      </c>
      <c r="E76">
        <f>$B76-15*SQRT(1-Differences!$I$5^2)</f>
        <v>62.2</v>
      </c>
      <c r="F76">
        <f>$B76-30*SQRT(1-Differences!$I$5^2)</f>
        <v>50.2</v>
      </c>
      <c r="I76" t="e">
        <f>NA()</f>
        <v>#N/A</v>
      </c>
      <c r="J76" t="e">
        <f>NA()</f>
        <v>#N/A</v>
      </c>
      <c r="Y76">
        <f t="shared" si="4"/>
        <v>48</v>
      </c>
      <c r="Z76">
        <f t="shared" si="5"/>
        <v>24</v>
      </c>
    </row>
    <row r="77" spans="1:26" x14ac:dyDescent="0.25">
      <c r="A77">
        <v>57.5</v>
      </c>
      <c r="B77">
        <f>Differences!$I$5*(Sheet2!A77-100)+100</f>
        <v>74.5</v>
      </c>
      <c r="C77">
        <f>$B77+30*SQRT(1-Differences!$I$5^2)</f>
        <v>98.5</v>
      </c>
      <c r="D77">
        <f>$B77+15*SQRT(1-Differences!$I$5^2)</f>
        <v>86.5</v>
      </c>
      <c r="E77">
        <f>$B77-15*SQRT(1-Differences!$I$5^2)</f>
        <v>62.5</v>
      </c>
      <c r="F77">
        <f>$B77-30*SQRT(1-Differences!$I$5^2)</f>
        <v>50.5</v>
      </c>
      <c r="I77" t="e">
        <f>NA()</f>
        <v>#N/A</v>
      </c>
      <c r="J77" t="e">
        <f>NA()</f>
        <v>#N/A</v>
      </c>
      <c r="Y77">
        <f t="shared" si="4"/>
        <v>48</v>
      </c>
      <c r="Z77">
        <f t="shared" si="5"/>
        <v>24</v>
      </c>
    </row>
    <row r="78" spans="1:26" x14ac:dyDescent="0.25">
      <c r="A78">
        <v>58</v>
      </c>
      <c r="B78">
        <f>Differences!$I$5*(Sheet2!A78-100)+100</f>
        <v>74.8</v>
      </c>
      <c r="C78">
        <f>$B78+30*SQRT(1-Differences!$I$5^2)</f>
        <v>98.8</v>
      </c>
      <c r="D78">
        <f>$B78+15*SQRT(1-Differences!$I$5^2)</f>
        <v>86.8</v>
      </c>
      <c r="E78">
        <f>$B78-15*SQRT(1-Differences!$I$5^2)</f>
        <v>62.8</v>
      </c>
      <c r="F78">
        <f>$B78-30*SQRT(1-Differences!$I$5^2)</f>
        <v>50.8</v>
      </c>
      <c r="I78" t="e">
        <f>NA()</f>
        <v>#N/A</v>
      </c>
      <c r="J78" t="e">
        <f>NA()</f>
        <v>#N/A</v>
      </c>
      <c r="Y78">
        <f t="shared" si="4"/>
        <v>48</v>
      </c>
      <c r="Z78">
        <f t="shared" si="5"/>
        <v>24</v>
      </c>
    </row>
    <row r="79" spans="1:26" x14ac:dyDescent="0.25">
      <c r="A79">
        <v>58.5</v>
      </c>
      <c r="B79">
        <f>Differences!$I$5*(Sheet2!A79-100)+100</f>
        <v>75.099999999999994</v>
      </c>
      <c r="C79">
        <f>$B79+30*SQRT(1-Differences!$I$5^2)</f>
        <v>99.1</v>
      </c>
      <c r="D79">
        <f>$B79+15*SQRT(1-Differences!$I$5^2)</f>
        <v>87.1</v>
      </c>
      <c r="E79">
        <f>$B79-15*SQRT(1-Differences!$I$5^2)</f>
        <v>63.099999999999994</v>
      </c>
      <c r="F79">
        <f>$B79-30*SQRT(1-Differences!$I$5^2)</f>
        <v>51.099999999999994</v>
      </c>
      <c r="I79" t="e">
        <f>NA()</f>
        <v>#N/A</v>
      </c>
      <c r="J79" t="e">
        <f>NA()</f>
        <v>#N/A</v>
      </c>
      <c r="Y79">
        <f t="shared" si="4"/>
        <v>48</v>
      </c>
      <c r="Z79">
        <f t="shared" si="5"/>
        <v>24</v>
      </c>
    </row>
    <row r="80" spans="1:26" x14ac:dyDescent="0.25">
      <c r="A80">
        <v>59</v>
      </c>
      <c r="B80">
        <f>Differences!$I$5*(Sheet2!A80-100)+100</f>
        <v>75.400000000000006</v>
      </c>
      <c r="C80">
        <f>$B80+30*SQRT(1-Differences!$I$5^2)</f>
        <v>99.4</v>
      </c>
      <c r="D80">
        <f>$B80+15*SQRT(1-Differences!$I$5^2)</f>
        <v>87.4</v>
      </c>
      <c r="E80">
        <f>$B80-15*SQRT(1-Differences!$I$5^2)</f>
        <v>63.400000000000006</v>
      </c>
      <c r="F80">
        <f>$B80-30*SQRT(1-Differences!$I$5^2)</f>
        <v>51.400000000000006</v>
      </c>
      <c r="I80" t="e">
        <f>NA()</f>
        <v>#N/A</v>
      </c>
      <c r="J80" t="e">
        <f>NA()</f>
        <v>#N/A</v>
      </c>
      <c r="Y80">
        <f t="shared" si="4"/>
        <v>48</v>
      </c>
      <c r="Z80">
        <f t="shared" si="5"/>
        <v>24</v>
      </c>
    </row>
    <row r="81" spans="1:26" x14ac:dyDescent="0.25">
      <c r="A81">
        <v>59.5</v>
      </c>
      <c r="B81">
        <f>Differences!$I$5*(Sheet2!A81-100)+100</f>
        <v>75.7</v>
      </c>
      <c r="C81">
        <f>$B81+30*SQRT(1-Differences!$I$5^2)</f>
        <v>99.7</v>
      </c>
      <c r="D81">
        <f>$B81+15*SQRT(1-Differences!$I$5^2)</f>
        <v>87.7</v>
      </c>
      <c r="E81">
        <f>$B81-15*SQRT(1-Differences!$I$5^2)</f>
        <v>63.7</v>
      </c>
      <c r="F81">
        <f>$B81-30*SQRT(1-Differences!$I$5^2)</f>
        <v>51.7</v>
      </c>
      <c r="I81" t="e">
        <f>NA()</f>
        <v>#N/A</v>
      </c>
      <c r="J81" t="e">
        <f>NA()</f>
        <v>#N/A</v>
      </c>
      <c r="Y81">
        <f t="shared" si="4"/>
        <v>48</v>
      </c>
      <c r="Z81">
        <f t="shared" si="5"/>
        <v>24</v>
      </c>
    </row>
    <row r="82" spans="1:26" x14ac:dyDescent="0.25">
      <c r="A82">
        <v>60</v>
      </c>
      <c r="B82">
        <f>Differences!$I$5*(Sheet2!A82-100)+100</f>
        <v>76</v>
      </c>
      <c r="C82">
        <f>$B82+30*SQRT(1-Differences!$I$5^2)</f>
        <v>100</v>
      </c>
      <c r="D82">
        <f>$B82+15*SQRT(1-Differences!$I$5^2)</f>
        <v>88</v>
      </c>
      <c r="E82">
        <f>$B82-15*SQRT(1-Differences!$I$5^2)</f>
        <v>64</v>
      </c>
      <c r="F82">
        <f>$B82-30*SQRT(1-Differences!$I$5^2)</f>
        <v>52</v>
      </c>
      <c r="I82" t="e">
        <f>NA()</f>
        <v>#N/A</v>
      </c>
      <c r="J82" t="e">
        <f>NA()</f>
        <v>#N/A</v>
      </c>
      <c r="Y82">
        <f t="shared" si="4"/>
        <v>48</v>
      </c>
      <c r="Z82">
        <f t="shared" si="5"/>
        <v>24</v>
      </c>
    </row>
    <row r="83" spans="1:26" x14ac:dyDescent="0.25">
      <c r="A83">
        <v>60.5</v>
      </c>
      <c r="B83">
        <f>Differences!$I$5*(Sheet2!A83-100)+100</f>
        <v>76.3</v>
      </c>
      <c r="C83">
        <f>$B83+30*SQRT(1-Differences!$I$5^2)</f>
        <v>100.3</v>
      </c>
      <c r="D83">
        <f>$B83+15*SQRT(1-Differences!$I$5^2)</f>
        <v>88.3</v>
      </c>
      <c r="E83">
        <f>$B83-15*SQRT(1-Differences!$I$5^2)</f>
        <v>64.3</v>
      </c>
      <c r="F83">
        <f>$B83-30*SQRT(1-Differences!$I$5^2)</f>
        <v>52.3</v>
      </c>
      <c r="I83" t="e">
        <f>NA()</f>
        <v>#N/A</v>
      </c>
      <c r="J83" t="e">
        <f>NA()</f>
        <v>#N/A</v>
      </c>
      <c r="Y83">
        <f t="shared" si="4"/>
        <v>48</v>
      </c>
      <c r="Z83">
        <f t="shared" si="5"/>
        <v>24</v>
      </c>
    </row>
    <row r="84" spans="1:26" x14ac:dyDescent="0.25">
      <c r="A84">
        <v>61</v>
      </c>
      <c r="B84">
        <f>Differences!$I$5*(Sheet2!A84-100)+100</f>
        <v>76.599999999999994</v>
      </c>
      <c r="C84">
        <f>$B84+30*SQRT(1-Differences!$I$5^2)</f>
        <v>100.6</v>
      </c>
      <c r="D84">
        <f>$B84+15*SQRT(1-Differences!$I$5^2)</f>
        <v>88.6</v>
      </c>
      <c r="E84">
        <f>$B84-15*SQRT(1-Differences!$I$5^2)</f>
        <v>64.599999999999994</v>
      </c>
      <c r="F84">
        <f>$B84-30*SQRT(1-Differences!$I$5^2)</f>
        <v>52.599999999999994</v>
      </c>
      <c r="I84" t="e">
        <f>NA()</f>
        <v>#N/A</v>
      </c>
      <c r="J84" t="e">
        <f>NA()</f>
        <v>#N/A</v>
      </c>
      <c r="Y84">
        <f t="shared" si="4"/>
        <v>48</v>
      </c>
      <c r="Z84">
        <f t="shared" si="5"/>
        <v>24</v>
      </c>
    </row>
    <row r="85" spans="1:26" x14ac:dyDescent="0.25">
      <c r="A85">
        <v>61.5</v>
      </c>
      <c r="B85">
        <f>Differences!$I$5*(Sheet2!A85-100)+100</f>
        <v>76.900000000000006</v>
      </c>
      <c r="C85">
        <f>$B85+30*SQRT(1-Differences!$I$5^2)</f>
        <v>100.9</v>
      </c>
      <c r="D85">
        <f>$B85+15*SQRT(1-Differences!$I$5^2)</f>
        <v>88.9</v>
      </c>
      <c r="E85">
        <f>$B85-15*SQRT(1-Differences!$I$5^2)</f>
        <v>64.900000000000006</v>
      </c>
      <c r="F85">
        <f>$B85-30*SQRT(1-Differences!$I$5^2)</f>
        <v>52.900000000000006</v>
      </c>
      <c r="I85" t="e">
        <f>NA()</f>
        <v>#N/A</v>
      </c>
      <c r="J85" t="e">
        <f>NA()</f>
        <v>#N/A</v>
      </c>
      <c r="Y85">
        <f t="shared" si="4"/>
        <v>48</v>
      </c>
      <c r="Z85">
        <f t="shared" si="5"/>
        <v>24</v>
      </c>
    </row>
    <row r="86" spans="1:26" x14ac:dyDescent="0.25">
      <c r="A86">
        <v>62</v>
      </c>
      <c r="B86">
        <f>Differences!$I$5*(Sheet2!A86-100)+100</f>
        <v>77.2</v>
      </c>
      <c r="C86">
        <f>$B86+30*SQRT(1-Differences!$I$5^2)</f>
        <v>101.2</v>
      </c>
      <c r="D86">
        <f>$B86+15*SQRT(1-Differences!$I$5^2)</f>
        <v>89.2</v>
      </c>
      <c r="E86">
        <f>$B86-15*SQRT(1-Differences!$I$5^2)</f>
        <v>65.2</v>
      </c>
      <c r="F86">
        <f>$B86-30*SQRT(1-Differences!$I$5^2)</f>
        <v>53.2</v>
      </c>
      <c r="I86" t="e">
        <f>NA()</f>
        <v>#N/A</v>
      </c>
      <c r="J86" t="e">
        <f>NA()</f>
        <v>#N/A</v>
      </c>
      <c r="Y86">
        <f t="shared" si="4"/>
        <v>48</v>
      </c>
      <c r="Z86">
        <f t="shared" si="5"/>
        <v>24</v>
      </c>
    </row>
    <row r="87" spans="1:26" x14ac:dyDescent="0.25">
      <c r="A87">
        <v>62.5</v>
      </c>
      <c r="B87">
        <f>Differences!$I$5*(Sheet2!A87-100)+100</f>
        <v>77.5</v>
      </c>
      <c r="C87">
        <f>$B87+30*SQRT(1-Differences!$I$5^2)</f>
        <v>101.5</v>
      </c>
      <c r="D87">
        <f>$B87+15*SQRT(1-Differences!$I$5^2)</f>
        <v>89.5</v>
      </c>
      <c r="E87">
        <f>$B87-15*SQRT(1-Differences!$I$5^2)</f>
        <v>65.5</v>
      </c>
      <c r="F87">
        <f>$B87-30*SQRT(1-Differences!$I$5^2)</f>
        <v>53.5</v>
      </c>
      <c r="I87" t="e">
        <f>NA()</f>
        <v>#N/A</v>
      </c>
      <c r="J87" t="e">
        <f>NA()</f>
        <v>#N/A</v>
      </c>
      <c r="Y87">
        <f t="shared" si="4"/>
        <v>48</v>
      </c>
      <c r="Z87">
        <f t="shared" si="5"/>
        <v>24</v>
      </c>
    </row>
    <row r="88" spans="1:26" x14ac:dyDescent="0.25">
      <c r="A88">
        <v>63</v>
      </c>
      <c r="B88">
        <f>Differences!$I$5*(Sheet2!A88-100)+100</f>
        <v>77.8</v>
      </c>
      <c r="C88">
        <f>$B88+30*SQRT(1-Differences!$I$5^2)</f>
        <v>101.8</v>
      </c>
      <c r="D88">
        <f>$B88+15*SQRT(1-Differences!$I$5^2)</f>
        <v>89.8</v>
      </c>
      <c r="E88">
        <f>$B88-15*SQRT(1-Differences!$I$5^2)</f>
        <v>65.8</v>
      </c>
      <c r="F88">
        <f>$B88-30*SQRT(1-Differences!$I$5^2)</f>
        <v>53.8</v>
      </c>
      <c r="I88" t="e">
        <f>NA()</f>
        <v>#N/A</v>
      </c>
      <c r="J88" t="e">
        <f>NA()</f>
        <v>#N/A</v>
      </c>
      <c r="Y88">
        <f t="shared" si="4"/>
        <v>48</v>
      </c>
      <c r="Z88">
        <f t="shared" si="5"/>
        <v>24</v>
      </c>
    </row>
    <row r="89" spans="1:26" x14ac:dyDescent="0.25">
      <c r="A89">
        <v>63.5</v>
      </c>
      <c r="B89">
        <f>Differences!$I$5*(Sheet2!A89-100)+100</f>
        <v>78.099999999999994</v>
      </c>
      <c r="C89">
        <f>$B89+30*SQRT(1-Differences!$I$5^2)</f>
        <v>102.1</v>
      </c>
      <c r="D89">
        <f>$B89+15*SQRT(1-Differences!$I$5^2)</f>
        <v>90.1</v>
      </c>
      <c r="E89">
        <f>$B89-15*SQRT(1-Differences!$I$5^2)</f>
        <v>66.099999999999994</v>
      </c>
      <c r="F89">
        <f>$B89-30*SQRT(1-Differences!$I$5^2)</f>
        <v>54.099999999999994</v>
      </c>
      <c r="I89" t="e">
        <f>NA()</f>
        <v>#N/A</v>
      </c>
      <c r="J89" t="e">
        <f>NA()</f>
        <v>#N/A</v>
      </c>
      <c r="Y89">
        <f t="shared" si="4"/>
        <v>48</v>
      </c>
      <c r="Z89">
        <f t="shared" si="5"/>
        <v>24</v>
      </c>
    </row>
    <row r="90" spans="1:26" x14ac:dyDescent="0.25">
      <c r="A90">
        <v>64</v>
      </c>
      <c r="B90">
        <f>Differences!$I$5*(Sheet2!A90-100)+100</f>
        <v>78.400000000000006</v>
      </c>
      <c r="C90">
        <f>$B90+30*SQRT(1-Differences!$I$5^2)</f>
        <v>102.4</v>
      </c>
      <c r="D90">
        <f>$B90+15*SQRT(1-Differences!$I$5^2)</f>
        <v>90.4</v>
      </c>
      <c r="E90">
        <f>$B90-15*SQRT(1-Differences!$I$5^2)</f>
        <v>66.400000000000006</v>
      </c>
      <c r="F90">
        <f>$B90-30*SQRT(1-Differences!$I$5^2)</f>
        <v>54.400000000000006</v>
      </c>
      <c r="I90" t="e">
        <f>NA()</f>
        <v>#N/A</v>
      </c>
      <c r="J90" t="e">
        <f>NA()</f>
        <v>#N/A</v>
      </c>
      <c r="Y90">
        <f t="shared" si="4"/>
        <v>48</v>
      </c>
      <c r="Z90">
        <f t="shared" si="5"/>
        <v>24</v>
      </c>
    </row>
    <row r="91" spans="1:26" x14ac:dyDescent="0.25">
      <c r="A91">
        <v>64.5</v>
      </c>
      <c r="B91">
        <f>Differences!$I$5*(Sheet2!A91-100)+100</f>
        <v>78.7</v>
      </c>
      <c r="C91">
        <f>$B91+30*SQRT(1-Differences!$I$5^2)</f>
        <v>102.7</v>
      </c>
      <c r="D91">
        <f>$B91+15*SQRT(1-Differences!$I$5^2)</f>
        <v>90.7</v>
      </c>
      <c r="E91">
        <f>$B91-15*SQRT(1-Differences!$I$5^2)</f>
        <v>66.7</v>
      </c>
      <c r="F91">
        <f>$B91-30*SQRT(1-Differences!$I$5^2)</f>
        <v>54.7</v>
      </c>
      <c r="I91" t="e">
        <f>NA()</f>
        <v>#N/A</v>
      </c>
      <c r="J91" t="e">
        <f>NA()</f>
        <v>#N/A</v>
      </c>
      <c r="Y91">
        <f t="shared" si="4"/>
        <v>48</v>
      </c>
      <c r="Z91">
        <f t="shared" si="5"/>
        <v>24</v>
      </c>
    </row>
    <row r="92" spans="1:26" x14ac:dyDescent="0.25">
      <c r="A92">
        <v>65</v>
      </c>
      <c r="B92">
        <f>Differences!$I$5*(Sheet2!A92-100)+100</f>
        <v>79</v>
      </c>
      <c r="C92">
        <f>$B92+30*SQRT(1-Differences!$I$5^2)</f>
        <v>103</v>
      </c>
      <c r="D92">
        <f>$B92+15*SQRT(1-Differences!$I$5^2)</f>
        <v>91</v>
      </c>
      <c r="E92">
        <f>$B92-15*SQRT(1-Differences!$I$5^2)</f>
        <v>67</v>
      </c>
      <c r="F92">
        <f>$B92-30*SQRT(1-Differences!$I$5^2)</f>
        <v>55</v>
      </c>
      <c r="I92" t="e">
        <f>NA()</f>
        <v>#N/A</v>
      </c>
      <c r="J92" t="e">
        <f>NA()</f>
        <v>#N/A</v>
      </c>
      <c r="Y92">
        <f t="shared" si="4"/>
        <v>48</v>
      </c>
      <c r="Z92">
        <f t="shared" si="5"/>
        <v>24</v>
      </c>
    </row>
    <row r="93" spans="1:26" x14ac:dyDescent="0.25">
      <c r="A93">
        <v>65.5</v>
      </c>
      <c r="B93">
        <f>Differences!$I$5*(Sheet2!A93-100)+100</f>
        <v>79.3</v>
      </c>
      <c r="C93">
        <f>$B93+30*SQRT(1-Differences!$I$5^2)</f>
        <v>103.3</v>
      </c>
      <c r="D93">
        <f>$B93+15*SQRT(1-Differences!$I$5^2)</f>
        <v>91.3</v>
      </c>
      <c r="E93">
        <f>$B93-15*SQRT(1-Differences!$I$5^2)</f>
        <v>67.3</v>
      </c>
      <c r="F93">
        <f>$B93-30*SQRT(1-Differences!$I$5^2)</f>
        <v>55.3</v>
      </c>
      <c r="I93" t="e">
        <f>NA()</f>
        <v>#N/A</v>
      </c>
      <c r="J93" t="e">
        <f>NA()</f>
        <v>#N/A</v>
      </c>
      <c r="Y93">
        <f t="shared" si="4"/>
        <v>48</v>
      </c>
      <c r="Z93">
        <f t="shared" si="5"/>
        <v>24</v>
      </c>
    </row>
    <row r="94" spans="1:26" x14ac:dyDescent="0.25">
      <c r="A94">
        <v>66</v>
      </c>
      <c r="B94">
        <f>Differences!$I$5*(Sheet2!A94-100)+100</f>
        <v>79.599999999999994</v>
      </c>
      <c r="C94">
        <f>$B94+30*SQRT(1-Differences!$I$5^2)</f>
        <v>103.6</v>
      </c>
      <c r="D94">
        <f>$B94+15*SQRT(1-Differences!$I$5^2)</f>
        <v>91.6</v>
      </c>
      <c r="E94">
        <f>$B94-15*SQRT(1-Differences!$I$5^2)</f>
        <v>67.599999999999994</v>
      </c>
      <c r="F94">
        <f>$B94-30*SQRT(1-Differences!$I$5^2)</f>
        <v>55.599999999999994</v>
      </c>
      <c r="I94" t="e">
        <f>NA()</f>
        <v>#N/A</v>
      </c>
      <c r="J94" t="e">
        <f>NA()</f>
        <v>#N/A</v>
      </c>
      <c r="Y94">
        <f t="shared" si="4"/>
        <v>48</v>
      </c>
      <c r="Z94">
        <f t="shared" si="5"/>
        <v>24</v>
      </c>
    </row>
    <row r="95" spans="1:26" x14ac:dyDescent="0.25">
      <c r="A95">
        <v>66.5</v>
      </c>
      <c r="B95">
        <f>Differences!$I$5*(Sheet2!A95-100)+100</f>
        <v>79.900000000000006</v>
      </c>
      <c r="C95">
        <f>$B95+30*SQRT(1-Differences!$I$5^2)</f>
        <v>103.9</v>
      </c>
      <c r="D95">
        <f>$B95+15*SQRT(1-Differences!$I$5^2)</f>
        <v>91.9</v>
      </c>
      <c r="E95">
        <f>$B95-15*SQRT(1-Differences!$I$5^2)</f>
        <v>67.900000000000006</v>
      </c>
      <c r="F95">
        <f>$B95-30*SQRT(1-Differences!$I$5^2)</f>
        <v>55.900000000000006</v>
      </c>
      <c r="I95" t="e">
        <f>NA()</f>
        <v>#N/A</v>
      </c>
      <c r="J95" t="e">
        <f>NA()</f>
        <v>#N/A</v>
      </c>
      <c r="Y95">
        <f t="shared" si="4"/>
        <v>48</v>
      </c>
      <c r="Z95">
        <f t="shared" si="5"/>
        <v>24</v>
      </c>
    </row>
    <row r="96" spans="1:26" x14ac:dyDescent="0.25">
      <c r="A96">
        <v>67</v>
      </c>
      <c r="B96">
        <f>Differences!$I$5*(Sheet2!A96-100)+100</f>
        <v>80.2</v>
      </c>
      <c r="C96">
        <f>$B96+30*SQRT(1-Differences!$I$5^2)</f>
        <v>104.2</v>
      </c>
      <c r="D96">
        <f>$B96+15*SQRT(1-Differences!$I$5^2)</f>
        <v>92.2</v>
      </c>
      <c r="E96">
        <f>$B96-15*SQRT(1-Differences!$I$5^2)</f>
        <v>68.2</v>
      </c>
      <c r="F96">
        <f>$B96-30*SQRT(1-Differences!$I$5^2)</f>
        <v>56.2</v>
      </c>
      <c r="I96" t="e">
        <f>NA()</f>
        <v>#N/A</v>
      </c>
      <c r="J96" t="e">
        <f>NA()</f>
        <v>#N/A</v>
      </c>
      <c r="Y96">
        <f t="shared" si="4"/>
        <v>48</v>
      </c>
      <c r="Z96">
        <f t="shared" si="5"/>
        <v>24</v>
      </c>
    </row>
    <row r="97" spans="1:26" x14ac:dyDescent="0.25">
      <c r="A97">
        <v>67.5</v>
      </c>
      <c r="B97">
        <f>Differences!$I$5*(Sheet2!A97-100)+100</f>
        <v>80.5</v>
      </c>
      <c r="C97">
        <f>$B97+30*SQRT(1-Differences!$I$5^2)</f>
        <v>104.5</v>
      </c>
      <c r="D97">
        <f>$B97+15*SQRT(1-Differences!$I$5^2)</f>
        <v>92.5</v>
      </c>
      <c r="E97">
        <f>$B97-15*SQRT(1-Differences!$I$5^2)</f>
        <v>68.5</v>
      </c>
      <c r="F97">
        <f>$B97-30*SQRT(1-Differences!$I$5^2)</f>
        <v>56.5</v>
      </c>
      <c r="I97" t="e">
        <f>NA()</f>
        <v>#N/A</v>
      </c>
      <c r="J97" t="e">
        <f>NA()</f>
        <v>#N/A</v>
      </c>
      <c r="Y97">
        <f t="shared" si="4"/>
        <v>48</v>
      </c>
      <c r="Z97">
        <f t="shared" si="5"/>
        <v>24</v>
      </c>
    </row>
    <row r="98" spans="1:26" x14ac:dyDescent="0.25">
      <c r="A98">
        <v>68</v>
      </c>
      <c r="B98">
        <f>Differences!$I$5*(Sheet2!A98-100)+100</f>
        <v>80.8</v>
      </c>
      <c r="C98">
        <f>$B98+30*SQRT(1-Differences!$I$5^2)</f>
        <v>104.8</v>
      </c>
      <c r="D98">
        <f>$B98+15*SQRT(1-Differences!$I$5^2)</f>
        <v>92.8</v>
      </c>
      <c r="E98">
        <f>$B98-15*SQRT(1-Differences!$I$5^2)</f>
        <v>68.8</v>
      </c>
      <c r="F98">
        <f>$B98-30*SQRT(1-Differences!$I$5^2)</f>
        <v>56.8</v>
      </c>
      <c r="I98" t="e">
        <f>NA()</f>
        <v>#N/A</v>
      </c>
      <c r="J98" t="e">
        <f>NA()</f>
        <v>#N/A</v>
      </c>
      <c r="Y98">
        <f t="shared" si="4"/>
        <v>48</v>
      </c>
      <c r="Z98">
        <f t="shared" si="5"/>
        <v>24</v>
      </c>
    </row>
    <row r="99" spans="1:26" x14ac:dyDescent="0.25">
      <c r="A99">
        <v>68.5</v>
      </c>
      <c r="B99">
        <f>Differences!$I$5*(Sheet2!A99-100)+100</f>
        <v>81.099999999999994</v>
      </c>
      <c r="C99">
        <f>$B99+30*SQRT(1-Differences!$I$5^2)</f>
        <v>105.1</v>
      </c>
      <c r="D99">
        <f>$B99+15*SQRT(1-Differences!$I$5^2)</f>
        <v>93.1</v>
      </c>
      <c r="E99">
        <f>$B99-15*SQRT(1-Differences!$I$5^2)</f>
        <v>69.099999999999994</v>
      </c>
      <c r="F99">
        <f>$B99-30*SQRT(1-Differences!$I$5^2)</f>
        <v>57.099999999999994</v>
      </c>
      <c r="I99" t="e">
        <f>NA()</f>
        <v>#N/A</v>
      </c>
      <c r="J99" t="e">
        <f>NA()</f>
        <v>#N/A</v>
      </c>
      <c r="Y99">
        <f t="shared" si="4"/>
        <v>48</v>
      </c>
      <c r="Z99">
        <f t="shared" si="5"/>
        <v>24</v>
      </c>
    </row>
    <row r="100" spans="1:26" x14ac:dyDescent="0.25">
      <c r="A100">
        <v>69</v>
      </c>
      <c r="B100">
        <f>Differences!$I$5*(Sheet2!A100-100)+100</f>
        <v>81.400000000000006</v>
      </c>
      <c r="C100">
        <f>$B100+30*SQRT(1-Differences!$I$5^2)</f>
        <v>105.4</v>
      </c>
      <c r="D100">
        <f>$B100+15*SQRT(1-Differences!$I$5^2)</f>
        <v>93.4</v>
      </c>
      <c r="E100">
        <f>$B100-15*SQRT(1-Differences!$I$5^2)</f>
        <v>69.400000000000006</v>
      </c>
      <c r="F100">
        <f>$B100-30*SQRT(1-Differences!$I$5^2)</f>
        <v>57.400000000000006</v>
      </c>
      <c r="I100" t="e">
        <f>NA()</f>
        <v>#N/A</v>
      </c>
      <c r="J100" t="e">
        <f>NA()</f>
        <v>#N/A</v>
      </c>
      <c r="Y100">
        <f t="shared" si="4"/>
        <v>48</v>
      </c>
      <c r="Z100">
        <f t="shared" si="5"/>
        <v>24</v>
      </c>
    </row>
    <row r="101" spans="1:26" x14ac:dyDescent="0.25">
      <c r="A101">
        <v>69.5</v>
      </c>
      <c r="B101">
        <f>Differences!$I$5*(Sheet2!A101-100)+100</f>
        <v>81.7</v>
      </c>
      <c r="C101">
        <f>$B101+30*SQRT(1-Differences!$I$5^2)</f>
        <v>105.7</v>
      </c>
      <c r="D101">
        <f>$B101+15*SQRT(1-Differences!$I$5^2)</f>
        <v>93.7</v>
      </c>
      <c r="E101">
        <f>$B101-15*SQRT(1-Differences!$I$5^2)</f>
        <v>69.7</v>
      </c>
      <c r="F101">
        <f>$B101-30*SQRT(1-Differences!$I$5^2)</f>
        <v>57.7</v>
      </c>
      <c r="I101" t="e">
        <f>NA()</f>
        <v>#N/A</v>
      </c>
      <c r="J101" t="e">
        <f>NA()</f>
        <v>#N/A</v>
      </c>
      <c r="Y101">
        <f t="shared" si="4"/>
        <v>48</v>
      </c>
      <c r="Z101">
        <f t="shared" si="5"/>
        <v>24</v>
      </c>
    </row>
    <row r="102" spans="1:26" x14ac:dyDescent="0.25">
      <c r="A102">
        <v>70</v>
      </c>
      <c r="B102">
        <f>Differences!$I$5*(Sheet2!A102-100)+100</f>
        <v>82</v>
      </c>
      <c r="C102">
        <f>$B102+30*SQRT(1-Differences!$I$5^2)</f>
        <v>106</v>
      </c>
      <c r="D102">
        <f>$B102+15*SQRT(1-Differences!$I$5^2)</f>
        <v>94</v>
      </c>
      <c r="E102">
        <f>$B102-15*SQRT(1-Differences!$I$5^2)</f>
        <v>70</v>
      </c>
      <c r="F102">
        <f>$B102-30*SQRT(1-Differences!$I$5^2)</f>
        <v>58</v>
      </c>
      <c r="I102" t="e">
        <f>NA()</f>
        <v>#N/A</v>
      </c>
      <c r="J102" t="e">
        <f>NA()</f>
        <v>#N/A</v>
      </c>
      <c r="Y102">
        <f t="shared" si="4"/>
        <v>48</v>
      </c>
      <c r="Z102">
        <f t="shared" si="5"/>
        <v>24</v>
      </c>
    </row>
    <row r="103" spans="1:26" x14ac:dyDescent="0.25">
      <c r="A103">
        <v>70.5</v>
      </c>
      <c r="B103">
        <f>Differences!$I$5*(Sheet2!A103-100)+100</f>
        <v>82.3</v>
      </c>
      <c r="C103">
        <f>$B103+30*SQRT(1-Differences!$I$5^2)</f>
        <v>106.3</v>
      </c>
      <c r="D103">
        <f>$B103+15*SQRT(1-Differences!$I$5^2)</f>
        <v>94.3</v>
      </c>
      <c r="E103">
        <f>$B103-15*SQRT(1-Differences!$I$5^2)</f>
        <v>70.3</v>
      </c>
      <c r="F103">
        <f>$B103-30*SQRT(1-Differences!$I$5^2)</f>
        <v>58.3</v>
      </c>
      <c r="I103" t="e">
        <f>NA()</f>
        <v>#N/A</v>
      </c>
      <c r="J103" t="e">
        <f>NA()</f>
        <v>#N/A</v>
      </c>
      <c r="Y103">
        <f t="shared" si="4"/>
        <v>48</v>
      </c>
      <c r="Z103">
        <f t="shared" si="5"/>
        <v>24</v>
      </c>
    </row>
    <row r="104" spans="1:26" x14ac:dyDescent="0.25">
      <c r="A104">
        <v>71</v>
      </c>
      <c r="B104">
        <f>Differences!$I$5*(Sheet2!A104-100)+100</f>
        <v>82.6</v>
      </c>
      <c r="C104">
        <f>$B104+30*SQRT(1-Differences!$I$5^2)</f>
        <v>106.6</v>
      </c>
      <c r="D104">
        <f>$B104+15*SQRT(1-Differences!$I$5^2)</f>
        <v>94.6</v>
      </c>
      <c r="E104">
        <f>$B104-15*SQRT(1-Differences!$I$5^2)</f>
        <v>70.599999999999994</v>
      </c>
      <c r="F104">
        <f>$B104-30*SQRT(1-Differences!$I$5^2)</f>
        <v>58.599999999999994</v>
      </c>
      <c r="I104" t="e">
        <f>NA()</f>
        <v>#N/A</v>
      </c>
      <c r="J104" t="e">
        <f>NA()</f>
        <v>#N/A</v>
      </c>
      <c r="Y104">
        <f t="shared" si="4"/>
        <v>48</v>
      </c>
      <c r="Z104">
        <f t="shared" si="5"/>
        <v>24</v>
      </c>
    </row>
    <row r="105" spans="1:26" x14ac:dyDescent="0.25">
      <c r="A105">
        <v>71.5</v>
      </c>
      <c r="B105">
        <f>Differences!$I$5*(Sheet2!A105-100)+100</f>
        <v>82.9</v>
      </c>
      <c r="C105">
        <f>$B105+30*SQRT(1-Differences!$I$5^2)</f>
        <v>106.9</v>
      </c>
      <c r="D105">
        <f>$B105+15*SQRT(1-Differences!$I$5^2)</f>
        <v>94.9</v>
      </c>
      <c r="E105">
        <f>$B105-15*SQRT(1-Differences!$I$5^2)</f>
        <v>70.900000000000006</v>
      </c>
      <c r="F105">
        <f>$B105-30*SQRT(1-Differences!$I$5^2)</f>
        <v>58.900000000000006</v>
      </c>
      <c r="I105" t="e">
        <f>NA()</f>
        <v>#N/A</v>
      </c>
      <c r="J105" t="e">
        <f>NA()</f>
        <v>#N/A</v>
      </c>
      <c r="Y105">
        <f t="shared" si="4"/>
        <v>48</v>
      </c>
      <c r="Z105">
        <f t="shared" si="5"/>
        <v>24</v>
      </c>
    </row>
    <row r="106" spans="1:26" x14ac:dyDescent="0.25">
      <c r="A106">
        <v>72</v>
      </c>
      <c r="B106">
        <f>Differences!$I$5*(Sheet2!A106-100)+100</f>
        <v>83.2</v>
      </c>
      <c r="C106">
        <f>$B106+30*SQRT(1-Differences!$I$5^2)</f>
        <v>107.2</v>
      </c>
      <c r="D106">
        <f>$B106+15*SQRT(1-Differences!$I$5^2)</f>
        <v>95.2</v>
      </c>
      <c r="E106">
        <f>$B106-15*SQRT(1-Differences!$I$5^2)</f>
        <v>71.2</v>
      </c>
      <c r="F106">
        <f>$B106-30*SQRT(1-Differences!$I$5^2)</f>
        <v>59.2</v>
      </c>
      <c r="I106" t="e">
        <f>NA()</f>
        <v>#N/A</v>
      </c>
      <c r="J106" t="e">
        <f>NA()</f>
        <v>#N/A</v>
      </c>
      <c r="Y106">
        <f t="shared" si="4"/>
        <v>48</v>
      </c>
      <c r="Z106">
        <f t="shared" si="5"/>
        <v>24</v>
      </c>
    </row>
    <row r="107" spans="1:26" x14ac:dyDescent="0.25">
      <c r="A107">
        <v>72.5</v>
      </c>
      <c r="B107">
        <f>Differences!$I$5*(Sheet2!A107-100)+100</f>
        <v>83.5</v>
      </c>
      <c r="C107">
        <f>$B107+30*SQRT(1-Differences!$I$5^2)</f>
        <v>107.5</v>
      </c>
      <c r="D107">
        <f>$B107+15*SQRT(1-Differences!$I$5^2)</f>
        <v>95.5</v>
      </c>
      <c r="E107">
        <f>$B107-15*SQRT(1-Differences!$I$5^2)</f>
        <v>71.5</v>
      </c>
      <c r="F107">
        <f>$B107-30*SQRT(1-Differences!$I$5^2)</f>
        <v>59.5</v>
      </c>
      <c r="I107" t="e">
        <f>NA()</f>
        <v>#N/A</v>
      </c>
      <c r="J107" t="e">
        <f>NA()</f>
        <v>#N/A</v>
      </c>
      <c r="Y107">
        <f t="shared" si="4"/>
        <v>48</v>
      </c>
      <c r="Z107">
        <f t="shared" si="5"/>
        <v>24</v>
      </c>
    </row>
    <row r="108" spans="1:26" x14ac:dyDescent="0.25">
      <c r="A108">
        <v>73</v>
      </c>
      <c r="B108">
        <f>Differences!$I$5*(Sheet2!A108-100)+100</f>
        <v>83.8</v>
      </c>
      <c r="C108">
        <f>$B108+30*SQRT(1-Differences!$I$5^2)</f>
        <v>107.8</v>
      </c>
      <c r="D108">
        <f>$B108+15*SQRT(1-Differences!$I$5^2)</f>
        <v>95.8</v>
      </c>
      <c r="E108">
        <f>$B108-15*SQRT(1-Differences!$I$5^2)</f>
        <v>71.8</v>
      </c>
      <c r="F108">
        <f>$B108-30*SQRT(1-Differences!$I$5^2)</f>
        <v>59.8</v>
      </c>
      <c r="I108" t="e">
        <f>NA()</f>
        <v>#N/A</v>
      </c>
      <c r="J108" t="e">
        <f>NA()</f>
        <v>#N/A</v>
      </c>
      <c r="Y108">
        <f t="shared" si="4"/>
        <v>48</v>
      </c>
      <c r="Z108">
        <f t="shared" si="5"/>
        <v>24</v>
      </c>
    </row>
    <row r="109" spans="1:26" x14ac:dyDescent="0.25">
      <c r="A109">
        <v>73.5</v>
      </c>
      <c r="B109">
        <f>Differences!$I$5*(Sheet2!A109-100)+100</f>
        <v>84.1</v>
      </c>
      <c r="C109">
        <f>$B109+30*SQRT(1-Differences!$I$5^2)</f>
        <v>108.1</v>
      </c>
      <c r="D109">
        <f>$B109+15*SQRT(1-Differences!$I$5^2)</f>
        <v>96.1</v>
      </c>
      <c r="E109">
        <f>$B109-15*SQRT(1-Differences!$I$5^2)</f>
        <v>72.099999999999994</v>
      </c>
      <c r="F109">
        <f>$B109-30*SQRT(1-Differences!$I$5^2)</f>
        <v>60.099999999999994</v>
      </c>
      <c r="I109" t="e">
        <f>NA()</f>
        <v>#N/A</v>
      </c>
      <c r="J109" t="e">
        <f>NA()</f>
        <v>#N/A</v>
      </c>
      <c r="Y109">
        <f t="shared" si="4"/>
        <v>48</v>
      </c>
      <c r="Z109">
        <f t="shared" si="5"/>
        <v>24</v>
      </c>
    </row>
    <row r="110" spans="1:26" x14ac:dyDescent="0.25">
      <c r="A110">
        <v>74</v>
      </c>
      <c r="B110">
        <f>Differences!$I$5*(Sheet2!A110-100)+100</f>
        <v>84.4</v>
      </c>
      <c r="C110">
        <f>$B110+30*SQRT(1-Differences!$I$5^2)</f>
        <v>108.4</v>
      </c>
      <c r="D110">
        <f>$B110+15*SQRT(1-Differences!$I$5^2)</f>
        <v>96.4</v>
      </c>
      <c r="E110">
        <f>$B110-15*SQRT(1-Differences!$I$5^2)</f>
        <v>72.400000000000006</v>
      </c>
      <c r="F110">
        <f>$B110-30*SQRT(1-Differences!$I$5^2)</f>
        <v>60.400000000000006</v>
      </c>
      <c r="I110" t="e">
        <f>NA()</f>
        <v>#N/A</v>
      </c>
      <c r="J110" t="e">
        <f>NA()</f>
        <v>#N/A</v>
      </c>
      <c r="Y110">
        <f t="shared" si="4"/>
        <v>48</v>
      </c>
      <c r="Z110">
        <f t="shared" si="5"/>
        <v>24</v>
      </c>
    </row>
    <row r="111" spans="1:26" x14ac:dyDescent="0.25">
      <c r="A111">
        <v>74.5</v>
      </c>
      <c r="B111">
        <f>Differences!$I$5*(Sheet2!A111-100)+100</f>
        <v>84.7</v>
      </c>
      <c r="C111">
        <f>$B111+30*SQRT(1-Differences!$I$5^2)</f>
        <v>108.7</v>
      </c>
      <c r="D111">
        <f>$B111+15*SQRT(1-Differences!$I$5^2)</f>
        <v>96.7</v>
      </c>
      <c r="E111">
        <f>$B111-15*SQRT(1-Differences!$I$5^2)</f>
        <v>72.7</v>
      </c>
      <c r="F111">
        <f>$B111-30*SQRT(1-Differences!$I$5^2)</f>
        <v>60.7</v>
      </c>
      <c r="I111" t="e">
        <f>NA()</f>
        <v>#N/A</v>
      </c>
      <c r="J111" t="e">
        <f>NA()</f>
        <v>#N/A</v>
      </c>
      <c r="Y111">
        <f t="shared" si="4"/>
        <v>48</v>
      </c>
      <c r="Z111">
        <f t="shared" si="5"/>
        <v>24</v>
      </c>
    </row>
    <row r="112" spans="1:26" x14ac:dyDescent="0.25">
      <c r="A112">
        <v>75</v>
      </c>
      <c r="B112">
        <f>Differences!$I$5*(Sheet2!A112-100)+100</f>
        <v>85</v>
      </c>
      <c r="C112">
        <f>$B112+30*SQRT(1-Differences!$I$5^2)</f>
        <v>109</v>
      </c>
      <c r="D112">
        <f>$B112+15*SQRT(1-Differences!$I$5^2)</f>
        <v>97</v>
      </c>
      <c r="E112">
        <f>$B112-15*SQRT(1-Differences!$I$5^2)</f>
        <v>73</v>
      </c>
      <c r="F112">
        <f>$B112-30*SQRT(1-Differences!$I$5^2)</f>
        <v>61</v>
      </c>
      <c r="I112" t="e">
        <f>NA()</f>
        <v>#N/A</v>
      </c>
      <c r="J112" t="e">
        <f>NA()</f>
        <v>#N/A</v>
      </c>
      <c r="Y112">
        <f t="shared" si="4"/>
        <v>48</v>
      </c>
      <c r="Z112">
        <f t="shared" si="5"/>
        <v>24</v>
      </c>
    </row>
    <row r="113" spans="1:26" x14ac:dyDescent="0.25">
      <c r="A113">
        <v>75.5</v>
      </c>
      <c r="B113">
        <f>Differences!$I$5*(Sheet2!A113-100)+100</f>
        <v>85.3</v>
      </c>
      <c r="C113">
        <f>$B113+30*SQRT(1-Differences!$I$5^2)</f>
        <v>109.3</v>
      </c>
      <c r="D113">
        <f>$B113+15*SQRT(1-Differences!$I$5^2)</f>
        <v>97.3</v>
      </c>
      <c r="E113">
        <f>$B113-15*SQRT(1-Differences!$I$5^2)</f>
        <v>73.3</v>
      </c>
      <c r="F113">
        <f>$B113-30*SQRT(1-Differences!$I$5^2)</f>
        <v>61.3</v>
      </c>
      <c r="I113" t="e">
        <f>NA()</f>
        <v>#N/A</v>
      </c>
      <c r="J113" t="e">
        <f>NA()</f>
        <v>#N/A</v>
      </c>
      <c r="Y113">
        <f t="shared" si="4"/>
        <v>48</v>
      </c>
      <c r="Z113">
        <f t="shared" si="5"/>
        <v>24</v>
      </c>
    </row>
    <row r="114" spans="1:26" x14ac:dyDescent="0.25">
      <c r="A114">
        <v>76</v>
      </c>
      <c r="B114">
        <f>Differences!$I$5*(Sheet2!A114-100)+100</f>
        <v>85.6</v>
      </c>
      <c r="C114">
        <f>$B114+30*SQRT(1-Differences!$I$5^2)</f>
        <v>109.6</v>
      </c>
      <c r="D114">
        <f>$B114+15*SQRT(1-Differences!$I$5^2)</f>
        <v>97.6</v>
      </c>
      <c r="E114">
        <f>$B114-15*SQRT(1-Differences!$I$5^2)</f>
        <v>73.599999999999994</v>
      </c>
      <c r="F114">
        <f>$B114-30*SQRT(1-Differences!$I$5^2)</f>
        <v>61.599999999999994</v>
      </c>
      <c r="I114" t="e">
        <f>NA()</f>
        <v>#N/A</v>
      </c>
      <c r="J114" t="e">
        <f>NA()</f>
        <v>#N/A</v>
      </c>
      <c r="Y114">
        <f t="shared" si="4"/>
        <v>48</v>
      </c>
      <c r="Z114">
        <f t="shared" si="5"/>
        <v>24</v>
      </c>
    </row>
    <row r="115" spans="1:26" x14ac:dyDescent="0.25">
      <c r="A115">
        <v>76.5</v>
      </c>
      <c r="B115">
        <f>Differences!$I$5*(Sheet2!A115-100)+100</f>
        <v>85.9</v>
      </c>
      <c r="C115">
        <f>$B115+30*SQRT(1-Differences!$I$5^2)</f>
        <v>109.9</v>
      </c>
      <c r="D115">
        <f>$B115+15*SQRT(1-Differences!$I$5^2)</f>
        <v>97.9</v>
      </c>
      <c r="E115">
        <f>$B115-15*SQRT(1-Differences!$I$5^2)</f>
        <v>73.900000000000006</v>
      </c>
      <c r="F115">
        <f>$B115-30*SQRT(1-Differences!$I$5^2)</f>
        <v>61.900000000000006</v>
      </c>
      <c r="I115" t="e">
        <f>NA()</f>
        <v>#N/A</v>
      </c>
      <c r="J115" t="e">
        <f>NA()</f>
        <v>#N/A</v>
      </c>
      <c r="Y115">
        <f t="shared" si="4"/>
        <v>48</v>
      </c>
      <c r="Z115">
        <f t="shared" si="5"/>
        <v>24</v>
      </c>
    </row>
    <row r="116" spans="1:26" x14ac:dyDescent="0.25">
      <c r="A116">
        <v>77</v>
      </c>
      <c r="B116">
        <f>Differences!$I$5*(Sheet2!A116-100)+100</f>
        <v>86.2</v>
      </c>
      <c r="C116">
        <f>$B116+30*SQRT(1-Differences!$I$5^2)</f>
        <v>110.2</v>
      </c>
      <c r="D116">
        <f>$B116+15*SQRT(1-Differences!$I$5^2)</f>
        <v>98.2</v>
      </c>
      <c r="E116">
        <f>$B116-15*SQRT(1-Differences!$I$5^2)</f>
        <v>74.2</v>
      </c>
      <c r="F116">
        <f>$B116-30*SQRT(1-Differences!$I$5^2)</f>
        <v>62.2</v>
      </c>
      <c r="I116" t="e">
        <f>NA()</f>
        <v>#N/A</v>
      </c>
      <c r="J116" t="e">
        <f>NA()</f>
        <v>#N/A</v>
      </c>
      <c r="Y116">
        <f t="shared" si="4"/>
        <v>48</v>
      </c>
      <c r="Z116">
        <f t="shared" si="5"/>
        <v>24</v>
      </c>
    </row>
    <row r="117" spans="1:26" x14ac:dyDescent="0.25">
      <c r="A117">
        <v>77.5</v>
      </c>
      <c r="B117">
        <f>Differences!$I$5*(Sheet2!A117-100)+100</f>
        <v>86.5</v>
      </c>
      <c r="C117">
        <f>$B117+30*SQRT(1-Differences!$I$5^2)</f>
        <v>110.5</v>
      </c>
      <c r="D117">
        <f>$B117+15*SQRT(1-Differences!$I$5^2)</f>
        <v>98.5</v>
      </c>
      <c r="E117">
        <f>$B117-15*SQRT(1-Differences!$I$5^2)</f>
        <v>74.5</v>
      </c>
      <c r="F117">
        <f>$B117-30*SQRT(1-Differences!$I$5^2)</f>
        <v>62.5</v>
      </c>
      <c r="I117" t="e">
        <f>NA()</f>
        <v>#N/A</v>
      </c>
      <c r="J117" t="e">
        <f>NA()</f>
        <v>#N/A</v>
      </c>
      <c r="Y117">
        <f t="shared" si="4"/>
        <v>48</v>
      </c>
      <c r="Z117">
        <f t="shared" si="5"/>
        <v>24</v>
      </c>
    </row>
    <row r="118" spans="1:26" x14ac:dyDescent="0.25">
      <c r="A118">
        <v>78</v>
      </c>
      <c r="B118">
        <f>Differences!$I$5*(Sheet2!A118-100)+100</f>
        <v>86.8</v>
      </c>
      <c r="C118">
        <f>$B118+30*SQRT(1-Differences!$I$5^2)</f>
        <v>110.8</v>
      </c>
      <c r="D118">
        <f>$B118+15*SQRT(1-Differences!$I$5^2)</f>
        <v>98.8</v>
      </c>
      <c r="E118">
        <f>$B118-15*SQRT(1-Differences!$I$5^2)</f>
        <v>74.8</v>
      </c>
      <c r="F118">
        <f>$B118-30*SQRT(1-Differences!$I$5^2)</f>
        <v>62.8</v>
      </c>
      <c r="I118" t="e">
        <f>NA()</f>
        <v>#N/A</v>
      </c>
      <c r="J118" t="e">
        <f>NA()</f>
        <v>#N/A</v>
      </c>
      <c r="Y118">
        <f t="shared" si="4"/>
        <v>48</v>
      </c>
      <c r="Z118">
        <f t="shared" si="5"/>
        <v>24</v>
      </c>
    </row>
    <row r="119" spans="1:26" x14ac:dyDescent="0.25">
      <c r="A119">
        <v>78.5</v>
      </c>
      <c r="B119">
        <f>Differences!$I$5*(Sheet2!A119-100)+100</f>
        <v>87.1</v>
      </c>
      <c r="C119">
        <f>$B119+30*SQRT(1-Differences!$I$5^2)</f>
        <v>111.1</v>
      </c>
      <c r="D119">
        <f>$B119+15*SQRT(1-Differences!$I$5^2)</f>
        <v>99.1</v>
      </c>
      <c r="E119">
        <f>$B119-15*SQRT(1-Differences!$I$5^2)</f>
        <v>75.099999999999994</v>
      </c>
      <c r="F119">
        <f>$B119-30*SQRT(1-Differences!$I$5^2)</f>
        <v>63.099999999999994</v>
      </c>
      <c r="I119" t="e">
        <f>NA()</f>
        <v>#N/A</v>
      </c>
      <c r="J119" t="e">
        <f>NA()</f>
        <v>#N/A</v>
      </c>
      <c r="Y119">
        <f t="shared" si="4"/>
        <v>48</v>
      </c>
      <c r="Z119">
        <f t="shared" si="5"/>
        <v>24</v>
      </c>
    </row>
    <row r="120" spans="1:26" x14ac:dyDescent="0.25">
      <c r="A120">
        <v>79</v>
      </c>
      <c r="B120">
        <f>Differences!$I$5*(Sheet2!A120-100)+100</f>
        <v>87.4</v>
      </c>
      <c r="C120">
        <f>$B120+30*SQRT(1-Differences!$I$5^2)</f>
        <v>111.4</v>
      </c>
      <c r="D120">
        <f>$B120+15*SQRT(1-Differences!$I$5^2)</f>
        <v>99.4</v>
      </c>
      <c r="E120">
        <f>$B120-15*SQRT(1-Differences!$I$5^2)</f>
        <v>75.400000000000006</v>
      </c>
      <c r="F120">
        <f>$B120-30*SQRT(1-Differences!$I$5^2)</f>
        <v>63.400000000000006</v>
      </c>
      <c r="I120" t="e">
        <f>NA()</f>
        <v>#N/A</v>
      </c>
      <c r="J120" t="e">
        <f>NA()</f>
        <v>#N/A</v>
      </c>
      <c r="Y120">
        <f t="shared" si="4"/>
        <v>48</v>
      </c>
      <c r="Z120">
        <f t="shared" si="5"/>
        <v>24</v>
      </c>
    </row>
    <row r="121" spans="1:26" x14ac:dyDescent="0.25">
      <c r="A121">
        <v>79.5</v>
      </c>
      <c r="B121">
        <f>Differences!$I$5*(Sheet2!A121-100)+100</f>
        <v>87.7</v>
      </c>
      <c r="C121">
        <f>$B121+30*SQRT(1-Differences!$I$5^2)</f>
        <v>111.7</v>
      </c>
      <c r="D121">
        <f>$B121+15*SQRT(1-Differences!$I$5^2)</f>
        <v>99.7</v>
      </c>
      <c r="E121">
        <f>$B121-15*SQRT(1-Differences!$I$5^2)</f>
        <v>75.7</v>
      </c>
      <c r="F121">
        <f>$B121-30*SQRT(1-Differences!$I$5^2)</f>
        <v>63.7</v>
      </c>
      <c r="I121" t="e">
        <f>NA()</f>
        <v>#N/A</v>
      </c>
      <c r="J121" t="e">
        <f>NA()</f>
        <v>#N/A</v>
      </c>
      <c r="Y121">
        <f t="shared" si="4"/>
        <v>48</v>
      </c>
      <c r="Z121">
        <f t="shared" si="5"/>
        <v>24</v>
      </c>
    </row>
    <row r="122" spans="1:26" x14ac:dyDescent="0.25">
      <c r="A122">
        <v>80</v>
      </c>
      <c r="B122">
        <f>Differences!$I$5*(Sheet2!A122-100)+100</f>
        <v>88</v>
      </c>
      <c r="C122">
        <f>$B122+30*SQRT(1-Differences!$I$5^2)</f>
        <v>112</v>
      </c>
      <c r="D122">
        <f>$B122+15*SQRT(1-Differences!$I$5^2)</f>
        <v>100</v>
      </c>
      <c r="E122">
        <f>$B122-15*SQRT(1-Differences!$I$5^2)</f>
        <v>76</v>
      </c>
      <c r="F122">
        <f>$B122-30*SQRT(1-Differences!$I$5^2)</f>
        <v>64</v>
      </c>
      <c r="I122" t="e">
        <f>NA()</f>
        <v>#N/A</v>
      </c>
      <c r="J122" t="e">
        <f>NA()</f>
        <v>#N/A</v>
      </c>
      <c r="Y122">
        <f t="shared" si="4"/>
        <v>48</v>
      </c>
      <c r="Z122">
        <f t="shared" si="5"/>
        <v>24</v>
      </c>
    </row>
    <row r="123" spans="1:26" x14ac:dyDescent="0.25">
      <c r="A123">
        <v>80.5</v>
      </c>
      <c r="B123">
        <f>Differences!$I$5*(Sheet2!A123-100)+100</f>
        <v>88.3</v>
      </c>
      <c r="C123">
        <f>$B123+30*SQRT(1-Differences!$I$5^2)</f>
        <v>112.3</v>
      </c>
      <c r="D123">
        <f>$B123+15*SQRT(1-Differences!$I$5^2)</f>
        <v>100.3</v>
      </c>
      <c r="E123">
        <f>$B123-15*SQRT(1-Differences!$I$5^2)</f>
        <v>76.3</v>
      </c>
      <c r="F123">
        <f>$B123-30*SQRT(1-Differences!$I$5^2)</f>
        <v>64.3</v>
      </c>
      <c r="I123" t="e">
        <f>NA()</f>
        <v>#N/A</v>
      </c>
      <c r="J123" t="e">
        <f>NA()</f>
        <v>#N/A</v>
      </c>
      <c r="Y123">
        <f t="shared" si="4"/>
        <v>48</v>
      </c>
      <c r="Z123">
        <f t="shared" si="5"/>
        <v>24</v>
      </c>
    </row>
    <row r="124" spans="1:26" x14ac:dyDescent="0.25">
      <c r="A124">
        <v>81</v>
      </c>
      <c r="B124">
        <f>Differences!$I$5*(Sheet2!A124-100)+100</f>
        <v>88.6</v>
      </c>
      <c r="C124">
        <f>$B124+30*SQRT(1-Differences!$I$5^2)</f>
        <v>112.6</v>
      </c>
      <c r="D124">
        <f>$B124+15*SQRT(1-Differences!$I$5^2)</f>
        <v>100.6</v>
      </c>
      <c r="E124">
        <f>$B124-15*SQRT(1-Differences!$I$5^2)</f>
        <v>76.599999999999994</v>
      </c>
      <c r="F124">
        <f>$B124-30*SQRT(1-Differences!$I$5^2)</f>
        <v>64.599999999999994</v>
      </c>
      <c r="I124" t="e">
        <f>NA()</f>
        <v>#N/A</v>
      </c>
      <c r="J124" t="e">
        <f>NA()</f>
        <v>#N/A</v>
      </c>
      <c r="Y124">
        <f t="shared" si="4"/>
        <v>48</v>
      </c>
      <c r="Z124">
        <f t="shared" si="5"/>
        <v>24</v>
      </c>
    </row>
    <row r="125" spans="1:26" x14ac:dyDescent="0.25">
      <c r="A125">
        <v>81.5</v>
      </c>
      <c r="B125">
        <f>Differences!$I$5*(Sheet2!A125-100)+100</f>
        <v>88.9</v>
      </c>
      <c r="C125">
        <f>$B125+30*SQRT(1-Differences!$I$5^2)</f>
        <v>112.9</v>
      </c>
      <c r="D125">
        <f>$B125+15*SQRT(1-Differences!$I$5^2)</f>
        <v>100.9</v>
      </c>
      <c r="E125">
        <f>$B125-15*SQRT(1-Differences!$I$5^2)</f>
        <v>76.900000000000006</v>
      </c>
      <c r="F125">
        <f>$B125-30*SQRT(1-Differences!$I$5^2)</f>
        <v>64.900000000000006</v>
      </c>
      <c r="I125" t="e">
        <f>NA()</f>
        <v>#N/A</v>
      </c>
      <c r="J125" t="e">
        <f>NA()</f>
        <v>#N/A</v>
      </c>
      <c r="Y125">
        <f t="shared" si="4"/>
        <v>48</v>
      </c>
      <c r="Z125">
        <f t="shared" si="5"/>
        <v>24</v>
      </c>
    </row>
    <row r="126" spans="1:26" x14ac:dyDescent="0.25">
      <c r="A126">
        <v>82</v>
      </c>
      <c r="B126">
        <f>Differences!$I$5*(Sheet2!A126-100)+100</f>
        <v>89.2</v>
      </c>
      <c r="C126">
        <f>$B126+30*SQRT(1-Differences!$I$5^2)</f>
        <v>113.2</v>
      </c>
      <c r="D126">
        <f>$B126+15*SQRT(1-Differences!$I$5^2)</f>
        <v>101.2</v>
      </c>
      <c r="E126">
        <f>$B126-15*SQRT(1-Differences!$I$5^2)</f>
        <v>77.2</v>
      </c>
      <c r="F126">
        <f>$B126-30*SQRT(1-Differences!$I$5^2)</f>
        <v>65.2</v>
      </c>
      <c r="I126" t="e">
        <f>NA()</f>
        <v>#N/A</v>
      </c>
      <c r="J126" t="e">
        <f>NA()</f>
        <v>#N/A</v>
      </c>
      <c r="Y126">
        <f t="shared" si="4"/>
        <v>48</v>
      </c>
      <c r="Z126">
        <f t="shared" si="5"/>
        <v>24</v>
      </c>
    </row>
    <row r="127" spans="1:26" x14ac:dyDescent="0.25">
      <c r="A127">
        <v>82.5</v>
      </c>
      <c r="B127">
        <f>Differences!$I$5*(Sheet2!A127-100)+100</f>
        <v>89.5</v>
      </c>
      <c r="C127">
        <f>$B127+30*SQRT(1-Differences!$I$5^2)</f>
        <v>113.5</v>
      </c>
      <c r="D127">
        <f>$B127+15*SQRT(1-Differences!$I$5^2)</f>
        <v>101.5</v>
      </c>
      <c r="E127">
        <f>$B127-15*SQRT(1-Differences!$I$5^2)</f>
        <v>77.5</v>
      </c>
      <c r="F127">
        <f>$B127-30*SQRT(1-Differences!$I$5^2)</f>
        <v>65.5</v>
      </c>
      <c r="I127" t="e">
        <f>NA()</f>
        <v>#N/A</v>
      </c>
      <c r="J127" t="e">
        <f>NA()</f>
        <v>#N/A</v>
      </c>
      <c r="Y127">
        <f t="shared" si="4"/>
        <v>48</v>
      </c>
      <c r="Z127">
        <f t="shared" si="5"/>
        <v>24</v>
      </c>
    </row>
    <row r="128" spans="1:26" x14ac:dyDescent="0.25">
      <c r="A128">
        <v>83</v>
      </c>
      <c r="B128">
        <f>Differences!$I$5*(Sheet2!A128-100)+100</f>
        <v>89.8</v>
      </c>
      <c r="C128">
        <f>$B128+30*SQRT(1-Differences!$I$5^2)</f>
        <v>113.8</v>
      </c>
      <c r="D128">
        <f>$B128+15*SQRT(1-Differences!$I$5^2)</f>
        <v>101.8</v>
      </c>
      <c r="E128">
        <f>$B128-15*SQRT(1-Differences!$I$5^2)</f>
        <v>77.8</v>
      </c>
      <c r="F128">
        <f>$B128-30*SQRT(1-Differences!$I$5^2)</f>
        <v>65.8</v>
      </c>
      <c r="I128" t="e">
        <f>NA()</f>
        <v>#N/A</v>
      </c>
      <c r="J128" t="e">
        <f>NA()</f>
        <v>#N/A</v>
      </c>
      <c r="Y128">
        <f t="shared" si="4"/>
        <v>48</v>
      </c>
      <c r="Z128">
        <f t="shared" si="5"/>
        <v>24</v>
      </c>
    </row>
    <row r="129" spans="1:26" x14ac:dyDescent="0.25">
      <c r="A129">
        <v>83.5</v>
      </c>
      <c r="B129">
        <f>Differences!$I$5*(Sheet2!A129-100)+100</f>
        <v>90.1</v>
      </c>
      <c r="C129">
        <f>$B129+30*SQRT(1-Differences!$I$5^2)</f>
        <v>114.1</v>
      </c>
      <c r="D129">
        <f>$B129+15*SQRT(1-Differences!$I$5^2)</f>
        <v>102.1</v>
      </c>
      <c r="E129">
        <f>$B129-15*SQRT(1-Differences!$I$5^2)</f>
        <v>78.099999999999994</v>
      </c>
      <c r="F129">
        <f>$B129-30*SQRT(1-Differences!$I$5^2)</f>
        <v>66.099999999999994</v>
      </c>
      <c r="I129" t="e">
        <f>NA()</f>
        <v>#N/A</v>
      </c>
      <c r="J129" t="e">
        <f>NA()</f>
        <v>#N/A</v>
      </c>
      <c r="Y129">
        <f t="shared" si="4"/>
        <v>48</v>
      </c>
      <c r="Z129">
        <f t="shared" si="5"/>
        <v>24</v>
      </c>
    </row>
    <row r="130" spans="1:26" x14ac:dyDescent="0.25">
      <c r="A130">
        <v>84</v>
      </c>
      <c r="B130">
        <f>Differences!$I$5*(Sheet2!A130-100)+100</f>
        <v>90.4</v>
      </c>
      <c r="C130">
        <f>$B130+30*SQRT(1-Differences!$I$5^2)</f>
        <v>114.4</v>
      </c>
      <c r="D130">
        <f>$B130+15*SQRT(1-Differences!$I$5^2)</f>
        <v>102.4</v>
      </c>
      <c r="E130">
        <f>$B130-15*SQRT(1-Differences!$I$5^2)</f>
        <v>78.400000000000006</v>
      </c>
      <c r="F130">
        <f>$B130-30*SQRT(1-Differences!$I$5^2)</f>
        <v>66.400000000000006</v>
      </c>
      <c r="I130" t="e">
        <f>NA()</f>
        <v>#N/A</v>
      </c>
      <c r="J130" t="e">
        <f>NA()</f>
        <v>#N/A</v>
      </c>
      <c r="Y130">
        <f t="shared" si="4"/>
        <v>48</v>
      </c>
      <c r="Z130">
        <f t="shared" si="5"/>
        <v>24</v>
      </c>
    </row>
    <row r="131" spans="1:26" x14ac:dyDescent="0.25">
      <c r="A131">
        <v>84.5</v>
      </c>
      <c r="B131">
        <f>Differences!$I$5*(Sheet2!A131-100)+100</f>
        <v>90.7</v>
      </c>
      <c r="C131">
        <f>$B131+30*SQRT(1-Differences!$I$5^2)</f>
        <v>114.7</v>
      </c>
      <c r="D131">
        <f>$B131+15*SQRT(1-Differences!$I$5^2)</f>
        <v>102.7</v>
      </c>
      <c r="E131">
        <f>$B131-15*SQRT(1-Differences!$I$5^2)</f>
        <v>78.7</v>
      </c>
      <c r="F131">
        <f>$B131-30*SQRT(1-Differences!$I$5^2)</f>
        <v>66.7</v>
      </c>
      <c r="I131" t="e">
        <f>NA()</f>
        <v>#N/A</v>
      </c>
      <c r="J131" t="e">
        <f>NA()</f>
        <v>#N/A</v>
      </c>
      <c r="Y131">
        <f t="shared" si="4"/>
        <v>48</v>
      </c>
      <c r="Z131">
        <f t="shared" si="5"/>
        <v>24</v>
      </c>
    </row>
    <row r="132" spans="1:26" x14ac:dyDescent="0.25">
      <c r="A132">
        <v>85</v>
      </c>
      <c r="B132">
        <f>Differences!$I$5*(Sheet2!A132-100)+100</f>
        <v>91</v>
      </c>
      <c r="C132">
        <f>$B132+30*SQRT(1-Differences!$I$5^2)</f>
        <v>115</v>
      </c>
      <c r="D132">
        <f>$B132+15*SQRT(1-Differences!$I$5^2)</f>
        <v>103</v>
      </c>
      <c r="E132">
        <f>$B132-15*SQRT(1-Differences!$I$5^2)</f>
        <v>79</v>
      </c>
      <c r="F132">
        <f>$B132-30*SQRT(1-Differences!$I$5^2)</f>
        <v>67</v>
      </c>
      <c r="I132" t="e">
        <f>NA()</f>
        <v>#N/A</v>
      </c>
      <c r="J132" t="e">
        <f>NA()</f>
        <v>#N/A</v>
      </c>
      <c r="Y132">
        <f t="shared" ref="Y132:Y161" si="6">Y131</f>
        <v>48</v>
      </c>
      <c r="Z132">
        <f t="shared" ref="Z132:Z161" si="7">Z131</f>
        <v>24</v>
      </c>
    </row>
    <row r="133" spans="1:26" x14ac:dyDescent="0.25">
      <c r="A133">
        <v>85.5</v>
      </c>
      <c r="B133">
        <f>Differences!$I$5*(Sheet2!A133-100)+100</f>
        <v>91.3</v>
      </c>
      <c r="C133">
        <f>$B133+30*SQRT(1-Differences!$I$5^2)</f>
        <v>115.3</v>
      </c>
      <c r="D133">
        <f>$B133+15*SQRT(1-Differences!$I$5^2)</f>
        <v>103.3</v>
      </c>
      <c r="E133">
        <f>$B133-15*SQRT(1-Differences!$I$5^2)</f>
        <v>79.3</v>
      </c>
      <c r="F133">
        <f>$B133-30*SQRT(1-Differences!$I$5^2)</f>
        <v>67.3</v>
      </c>
      <c r="I133" t="e">
        <f>NA()</f>
        <v>#N/A</v>
      </c>
      <c r="J133" t="e">
        <f>NA()</f>
        <v>#N/A</v>
      </c>
      <c r="Y133">
        <f t="shared" si="6"/>
        <v>48</v>
      </c>
      <c r="Z133">
        <f t="shared" si="7"/>
        <v>24</v>
      </c>
    </row>
    <row r="134" spans="1:26" x14ac:dyDescent="0.25">
      <c r="A134">
        <v>86</v>
      </c>
      <c r="B134">
        <f>Differences!$I$5*(Sheet2!A134-100)+100</f>
        <v>91.6</v>
      </c>
      <c r="C134">
        <f>$B134+30*SQRT(1-Differences!$I$5^2)</f>
        <v>115.6</v>
      </c>
      <c r="D134">
        <f>$B134+15*SQRT(1-Differences!$I$5^2)</f>
        <v>103.6</v>
      </c>
      <c r="E134">
        <f>$B134-15*SQRT(1-Differences!$I$5^2)</f>
        <v>79.599999999999994</v>
      </c>
      <c r="F134">
        <f>$B134-30*SQRT(1-Differences!$I$5^2)</f>
        <v>67.599999999999994</v>
      </c>
      <c r="I134" t="e">
        <f>NA()</f>
        <v>#N/A</v>
      </c>
      <c r="J134" t="e">
        <f>NA()</f>
        <v>#N/A</v>
      </c>
      <c r="Y134">
        <f t="shared" si="6"/>
        <v>48</v>
      </c>
      <c r="Z134">
        <f t="shared" si="7"/>
        <v>24</v>
      </c>
    </row>
    <row r="135" spans="1:26" x14ac:dyDescent="0.25">
      <c r="A135">
        <v>86.5</v>
      </c>
      <c r="B135">
        <f>Differences!$I$5*(Sheet2!A135-100)+100</f>
        <v>91.9</v>
      </c>
      <c r="C135">
        <f>$B135+30*SQRT(1-Differences!$I$5^2)</f>
        <v>115.9</v>
      </c>
      <c r="D135">
        <f>$B135+15*SQRT(1-Differences!$I$5^2)</f>
        <v>103.9</v>
      </c>
      <c r="E135">
        <f>$B135-15*SQRT(1-Differences!$I$5^2)</f>
        <v>79.900000000000006</v>
      </c>
      <c r="F135">
        <f>$B135-30*SQRT(1-Differences!$I$5^2)</f>
        <v>67.900000000000006</v>
      </c>
      <c r="I135" t="e">
        <f>NA()</f>
        <v>#N/A</v>
      </c>
      <c r="J135" t="e">
        <f>NA()</f>
        <v>#N/A</v>
      </c>
      <c r="Y135">
        <f t="shared" si="6"/>
        <v>48</v>
      </c>
      <c r="Z135">
        <f t="shared" si="7"/>
        <v>24</v>
      </c>
    </row>
    <row r="136" spans="1:26" x14ac:dyDescent="0.25">
      <c r="A136">
        <v>87</v>
      </c>
      <c r="B136">
        <f>Differences!$I$5*(Sheet2!A136-100)+100</f>
        <v>92.2</v>
      </c>
      <c r="C136">
        <f>$B136+30*SQRT(1-Differences!$I$5^2)</f>
        <v>116.2</v>
      </c>
      <c r="D136">
        <f>$B136+15*SQRT(1-Differences!$I$5^2)</f>
        <v>104.2</v>
      </c>
      <c r="E136">
        <f>$B136-15*SQRT(1-Differences!$I$5^2)</f>
        <v>80.2</v>
      </c>
      <c r="F136">
        <f>$B136-30*SQRT(1-Differences!$I$5^2)</f>
        <v>68.2</v>
      </c>
      <c r="I136" t="e">
        <f>NA()</f>
        <v>#N/A</v>
      </c>
      <c r="J136" t="e">
        <f>NA()</f>
        <v>#N/A</v>
      </c>
      <c r="Y136">
        <f t="shared" si="6"/>
        <v>48</v>
      </c>
      <c r="Z136">
        <f t="shared" si="7"/>
        <v>24</v>
      </c>
    </row>
    <row r="137" spans="1:26" x14ac:dyDescent="0.25">
      <c r="A137">
        <v>87.5</v>
      </c>
      <c r="B137">
        <f>Differences!$I$5*(Sheet2!A137-100)+100</f>
        <v>92.5</v>
      </c>
      <c r="C137">
        <f>$B137+30*SQRT(1-Differences!$I$5^2)</f>
        <v>116.5</v>
      </c>
      <c r="D137">
        <f>$B137+15*SQRT(1-Differences!$I$5^2)</f>
        <v>104.5</v>
      </c>
      <c r="E137">
        <f>$B137-15*SQRT(1-Differences!$I$5^2)</f>
        <v>80.5</v>
      </c>
      <c r="F137">
        <f>$B137-30*SQRT(1-Differences!$I$5^2)</f>
        <v>68.5</v>
      </c>
      <c r="I137" t="e">
        <f>NA()</f>
        <v>#N/A</v>
      </c>
      <c r="J137" t="e">
        <f>NA()</f>
        <v>#N/A</v>
      </c>
      <c r="Y137">
        <f t="shared" si="6"/>
        <v>48</v>
      </c>
      <c r="Z137">
        <f t="shared" si="7"/>
        <v>24</v>
      </c>
    </row>
    <row r="138" spans="1:26" x14ac:dyDescent="0.25">
      <c r="A138">
        <v>88</v>
      </c>
      <c r="B138">
        <f>Differences!$I$5*(Sheet2!A138-100)+100</f>
        <v>92.8</v>
      </c>
      <c r="C138">
        <f>$B138+30*SQRT(1-Differences!$I$5^2)</f>
        <v>116.8</v>
      </c>
      <c r="D138">
        <f>$B138+15*SQRT(1-Differences!$I$5^2)</f>
        <v>104.8</v>
      </c>
      <c r="E138">
        <f>$B138-15*SQRT(1-Differences!$I$5^2)</f>
        <v>80.8</v>
      </c>
      <c r="F138">
        <f>$B138-30*SQRT(1-Differences!$I$5^2)</f>
        <v>68.8</v>
      </c>
      <c r="I138" t="e">
        <f>NA()</f>
        <v>#N/A</v>
      </c>
      <c r="J138" t="e">
        <f>NA()</f>
        <v>#N/A</v>
      </c>
      <c r="Y138">
        <f t="shared" si="6"/>
        <v>48</v>
      </c>
      <c r="Z138">
        <f t="shared" si="7"/>
        <v>24</v>
      </c>
    </row>
    <row r="139" spans="1:26" x14ac:dyDescent="0.25">
      <c r="A139">
        <v>88.5</v>
      </c>
      <c r="B139">
        <f>Differences!$I$5*(Sheet2!A139-100)+100</f>
        <v>93.1</v>
      </c>
      <c r="C139">
        <f>$B139+30*SQRT(1-Differences!$I$5^2)</f>
        <v>117.1</v>
      </c>
      <c r="D139">
        <f>$B139+15*SQRT(1-Differences!$I$5^2)</f>
        <v>105.1</v>
      </c>
      <c r="E139">
        <f>$B139-15*SQRT(1-Differences!$I$5^2)</f>
        <v>81.099999999999994</v>
      </c>
      <c r="F139">
        <f>$B139-30*SQRT(1-Differences!$I$5^2)</f>
        <v>69.099999999999994</v>
      </c>
      <c r="I139" t="e">
        <f>NA()</f>
        <v>#N/A</v>
      </c>
      <c r="J139" t="e">
        <f>NA()</f>
        <v>#N/A</v>
      </c>
      <c r="Y139">
        <f t="shared" si="6"/>
        <v>48</v>
      </c>
      <c r="Z139">
        <f t="shared" si="7"/>
        <v>24</v>
      </c>
    </row>
    <row r="140" spans="1:26" x14ac:dyDescent="0.25">
      <c r="A140">
        <v>89</v>
      </c>
      <c r="B140">
        <f>Differences!$I$5*(Sheet2!A140-100)+100</f>
        <v>93.4</v>
      </c>
      <c r="C140">
        <f>$B140+30*SQRT(1-Differences!$I$5^2)</f>
        <v>117.4</v>
      </c>
      <c r="D140">
        <f>$B140+15*SQRT(1-Differences!$I$5^2)</f>
        <v>105.4</v>
      </c>
      <c r="E140">
        <f>$B140-15*SQRT(1-Differences!$I$5^2)</f>
        <v>81.400000000000006</v>
      </c>
      <c r="F140">
        <f>$B140-30*SQRT(1-Differences!$I$5^2)</f>
        <v>69.400000000000006</v>
      </c>
      <c r="I140" t="e">
        <f>NA()</f>
        <v>#N/A</v>
      </c>
      <c r="J140" t="e">
        <f>NA()</f>
        <v>#N/A</v>
      </c>
      <c r="Y140">
        <f t="shared" si="6"/>
        <v>48</v>
      </c>
      <c r="Z140">
        <f t="shared" si="7"/>
        <v>24</v>
      </c>
    </row>
    <row r="141" spans="1:26" x14ac:dyDescent="0.25">
      <c r="A141">
        <v>89.5</v>
      </c>
      <c r="B141">
        <f>Differences!$I$5*(Sheet2!A141-100)+100</f>
        <v>93.7</v>
      </c>
      <c r="C141">
        <f>$B141+30*SQRT(1-Differences!$I$5^2)</f>
        <v>117.7</v>
      </c>
      <c r="D141">
        <f>$B141+15*SQRT(1-Differences!$I$5^2)</f>
        <v>105.7</v>
      </c>
      <c r="E141">
        <f>$B141-15*SQRT(1-Differences!$I$5^2)</f>
        <v>81.7</v>
      </c>
      <c r="F141">
        <f>$B141-30*SQRT(1-Differences!$I$5^2)</f>
        <v>69.7</v>
      </c>
      <c r="I141" t="e">
        <f>NA()</f>
        <v>#N/A</v>
      </c>
      <c r="J141" t="e">
        <f>NA()</f>
        <v>#N/A</v>
      </c>
      <c r="Y141">
        <f t="shared" si="6"/>
        <v>48</v>
      </c>
      <c r="Z141">
        <f t="shared" si="7"/>
        <v>24</v>
      </c>
    </row>
    <row r="142" spans="1:26" x14ac:dyDescent="0.25">
      <c r="A142">
        <v>90</v>
      </c>
      <c r="B142">
        <f>Differences!$I$5*(Sheet2!A142-100)+100</f>
        <v>94</v>
      </c>
      <c r="C142">
        <f>$B142+30*SQRT(1-Differences!$I$5^2)</f>
        <v>118</v>
      </c>
      <c r="D142">
        <f>$B142+15*SQRT(1-Differences!$I$5^2)</f>
        <v>106</v>
      </c>
      <c r="E142">
        <f>$B142-15*SQRT(1-Differences!$I$5^2)</f>
        <v>82</v>
      </c>
      <c r="F142">
        <f>$B142-30*SQRT(1-Differences!$I$5^2)</f>
        <v>70</v>
      </c>
      <c r="I142" t="e">
        <f>NA()</f>
        <v>#N/A</v>
      </c>
      <c r="J142" t="e">
        <f>NA()</f>
        <v>#N/A</v>
      </c>
      <c r="Y142">
        <f t="shared" si="6"/>
        <v>48</v>
      </c>
      <c r="Z142">
        <f t="shared" si="7"/>
        <v>24</v>
      </c>
    </row>
    <row r="143" spans="1:26" x14ac:dyDescent="0.25">
      <c r="A143">
        <v>90.5</v>
      </c>
      <c r="B143">
        <f>Differences!$I$5*(Sheet2!A143-100)+100</f>
        <v>94.3</v>
      </c>
      <c r="C143">
        <f>$B143+30*SQRT(1-Differences!$I$5^2)</f>
        <v>118.3</v>
      </c>
      <c r="D143">
        <f>$B143+15*SQRT(1-Differences!$I$5^2)</f>
        <v>106.3</v>
      </c>
      <c r="E143">
        <f>$B143-15*SQRT(1-Differences!$I$5^2)</f>
        <v>82.3</v>
      </c>
      <c r="F143">
        <f>$B143-30*SQRT(1-Differences!$I$5^2)</f>
        <v>70.3</v>
      </c>
      <c r="I143" t="e">
        <f>NA()</f>
        <v>#N/A</v>
      </c>
      <c r="J143" t="e">
        <f>NA()</f>
        <v>#N/A</v>
      </c>
      <c r="Y143">
        <f t="shared" si="6"/>
        <v>48</v>
      </c>
      <c r="Z143">
        <f t="shared" si="7"/>
        <v>24</v>
      </c>
    </row>
    <row r="144" spans="1:26" x14ac:dyDescent="0.25">
      <c r="A144">
        <v>91</v>
      </c>
      <c r="B144">
        <f>Differences!$I$5*(Sheet2!A144-100)+100</f>
        <v>94.6</v>
      </c>
      <c r="C144">
        <f>$B144+30*SQRT(1-Differences!$I$5^2)</f>
        <v>118.6</v>
      </c>
      <c r="D144">
        <f>$B144+15*SQRT(1-Differences!$I$5^2)</f>
        <v>106.6</v>
      </c>
      <c r="E144">
        <f>$B144-15*SQRT(1-Differences!$I$5^2)</f>
        <v>82.6</v>
      </c>
      <c r="F144">
        <f>$B144-30*SQRT(1-Differences!$I$5^2)</f>
        <v>70.599999999999994</v>
      </c>
      <c r="I144" t="e">
        <f>NA()</f>
        <v>#N/A</v>
      </c>
      <c r="J144" t="e">
        <f>NA()</f>
        <v>#N/A</v>
      </c>
      <c r="Y144">
        <f t="shared" si="6"/>
        <v>48</v>
      </c>
      <c r="Z144">
        <f t="shared" si="7"/>
        <v>24</v>
      </c>
    </row>
    <row r="145" spans="1:26" x14ac:dyDescent="0.25">
      <c r="A145">
        <v>91.5</v>
      </c>
      <c r="B145">
        <f>Differences!$I$5*(Sheet2!A145-100)+100</f>
        <v>94.9</v>
      </c>
      <c r="C145">
        <f>$B145+30*SQRT(1-Differences!$I$5^2)</f>
        <v>118.9</v>
      </c>
      <c r="D145">
        <f>$B145+15*SQRT(1-Differences!$I$5^2)</f>
        <v>106.9</v>
      </c>
      <c r="E145">
        <f>$B145-15*SQRT(1-Differences!$I$5^2)</f>
        <v>82.9</v>
      </c>
      <c r="F145">
        <f>$B145-30*SQRT(1-Differences!$I$5^2)</f>
        <v>70.900000000000006</v>
      </c>
      <c r="I145" t="e">
        <f>NA()</f>
        <v>#N/A</v>
      </c>
      <c r="J145" t="e">
        <f>NA()</f>
        <v>#N/A</v>
      </c>
      <c r="Y145">
        <f t="shared" si="6"/>
        <v>48</v>
      </c>
      <c r="Z145">
        <f t="shared" si="7"/>
        <v>24</v>
      </c>
    </row>
    <row r="146" spans="1:26" x14ac:dyDescent="0.25">
      <c r="A146">
        <v>92</v>
      </c>
      <c r="B146">
        <f>Differences!$I$5*(Sheet2!A146-100)+100</f>
        <v>95.2</v>
      </c>
      <c r="C146">
        <f>$B146+30*SQRT(1-Differences!$I$5^2)</f>
        <v>119.2</v>
      </c>
      <c r="D146">
        <f>$B146+15*SQRT(1-Differences!$I$5^2)</f>
        <v>107.2</v>
      </c>
      <c r="E146">
        <f>$B146-15*SQRT(1-Differences!$I$5^2)</f>
        <v>83.2</v>
      </c>
      <c r="F146">
        <f>$B146-30*SQRT(1-Differences!$I$5^2)</f>
        <v>71.2</v>
      </c>
      <c r="I146" t="e">
        <f>NA()</f>
        <v>#N/A</v>
      </c>
      <c r="J146" t="e">
        <f>NA()</f>
        <v>#N/A</v>
      </c>
      <c r="Y146">
        <f t="shared" si="6"/>
        <v>48</v>
      </c>
      <c r="Z146">
        <f t="shared" si="7"/>
        <v>24</v>
      </c>
    </row>
    <row r="147" spans="1:26" x14ac:dyDescent="0.25">
      <c r="A147">
        <v>92.5</v>
      </c>
      <c r="B147">
        <f>Differences!$I$5*(Sheet2!A147-100)+100</f>
        <v>95.5</v>
      </c>
      <c r="C147">
        <f>$B147+30*SQRT(1-Differences!$I$5^2)</f>
        <v>119.5</v>
      </c>
      <c r="D147">
        <f>$B147+15*SQRT(1-Differences!$I$5^2)</f>
        <v>107.5</v>
      </c>
      <c r="E147">
        <f>$B147-15*SQRT(1-Differences!$I$5^2)</f>
        <v>83.5</v>
      </c>
      <c r="F147">
        <f>$B147-30*SQRT(1-Differences!$I$5^2)</f>
        <v>71.5</v>
      </c>
      <c r="I147" t="e">
        <f>NA()</f>
        <v>#N/A</v>
      </c>
      <c r="J147" t="e">
        <f>NA()</f>
        <v>#N/A</v>
      </c>
      <c r="Y147">
        <f t="shared" si="6"/>
        <v>48</v>
      </c>
      <c r="Z147">
        <f t="shared" si="7"/>
        <v>24</v>
      </c>
    </row>
    <row r="148" spans="1:26" x14ac:dyDescent="0.25">
      <c r="A148">
        <v>93</v>
      </c>
      <c r="B148">
        <f>Differences!$I$5*(Sheet2!A148-100)+100</f>
        <v>95.8</v>
      </c>
      <c r="C148">
        <f>$B148+30*SQRT(1-Differences!$I$5^2)</f>
        <v>119.8</v>
      </c>
      <c r="D148">
        <f>$B148+15*SQRT(1-Differences!$I$5^2)</f>
        <v>107.8</v>
      </c>
      <c r="E148">
        <f>$B148-15*SQRT(1-Differences!$I$5^2)</f>
        <v>83.8</v>
      </c>
      <c r="F148">
        <f>$B148-30*SQRT(1-Differences!$I$5^2)</f>
        <v>71.8</v>
      </c>
      <c r="I148" t="e">
        <f>NA()</f>
        <v>#N/A</v>
      </c>
      <c r="J148" t="e">
        <f>NA()</f>
        <v>#N/A</v>
      </c>
      <c r="Y148">
        <f t="shared" si="6"/>
        <v>48</v>
      </c>
      <c r="Z148">
        <f t="shared" si="7"/>
        <v>24</v>
      </c>
    </row>
    <row r="149" spans="1:26" x14ac:dyDescent="0.25">
      <c r="A149">
        <v>93.5</v>
      </c>
      <c r="B149">
        <f>Differences!$I$5*(Sheet2!A149-100)+100</f>
        <v>96.1</v>
      </c>
      <c r="C149">
        <f>$B149+30*SQRT(1-Differences!$I$5^2)</f>
        <v>120.1</v>
      </c>
      <c r="D149">
        <f>$B149+15*SQRT(1-Differences!$I$5^2)</f>
        <v>108.1</v>
      </c>
      <c r="E149">
        <f>$B149-15*SQRT(1-Differences!$I$5^2)</f>
        <v>84.1</v>
      </c>
      <c r="F149">
        <f>$B149-30*SQRT(1-Differences!$I$5^2)</f>
        <v>72.099999999999994</v>
      </c>
      <c r="I149" t="e">
        <f>NA()</f>
        <v>#N/A</v>
      </c>
      <c r="J149" t="e">
        <f>NA()</f>
        <v>#N/A</v>
      </c>
      <c r="Y149">
        <f t="shared" si="6"/>
        <v>48</v>
      </c>
      <c r="Z149">
        <f t="shared" si="7"/>
        <v>24</v>
      </c>
    </row>
    <row r="150" spans="1:26" x14ac:dyDescent="0.25">
      <c r="A150">
        <v>94</v>
      </c>
      <c r="B150">
        <f>Differences!$I$5*(Sheet2!A150-100)+100</f>
        <v>96.4</v>
      </c>
      <c r="C150">
        <f>$B150+30*SQRT(1-Differences!$I$5^2)</f>
        <v>120.4</v>
      </c>
      <c r="D150">
        <f>$B150+15*SQRT(1-Differences!$I$5^2)</f>
        <v>108.4</v>
      </c>
      <c r="E150">
        <f>$B150-15*SQRT(1-Differences!$I$5^2)</f>
        <v>84.4</v>
      </c>
      <c r="F150">
        <f>$B150-30*SQRT(1-Differences!$I$5^2)</f>
        <v>72.400000000000006</v>
      </c>
      <c r="I150" t="e">
        <f>NA()</f>
        <v>#N/A</v>
      </c>
      <c r="J150" t="e">
        <f>NA()</f>
        <v>#N/A</v>
      </c>
      <c r="Y150">
        <f t="shared" si="6"/>
        <v>48</v>
      </c>
      <c r="Z150">
        <f t="shared" si="7"/>
        <v>24</v>
      </c>
    </row>
    <row r="151" spans="1:26" x14ac:dyDescent="0.25">
      <c r="A151">
        <v>94.5</v>
      </c>
      <c r="B151">
        <f>Differences!$I$5*(Sheet2!A151-100)+100</f>
        <v>96.7</v>
      </c>
      <c r="C151">
        <f>$B151+30*SQRT(1-Differences!$I$5^2)</f>
        <v>120.7</v>
      </c>
      <c r="D151">
        <f>$B151+15*SQRT(1-Differences!$I$5^2)</f>
        <v>108.7</v>
      </c>
      <c r="E151">
        <f>$B151-15*SQRT(1-Differences!$I$5^2)</f>
        <v>84.7</v>
      </c>
      <c r="F151">
        <f>$B151-30*SQRT(1-Differences!$I$5^2)</f>
        <v>72.7</v>
      </c>
      <c r="I151" t="e">
        <f>NA()</f>
        <v>#N/A</v>
      </c>
      <c r="J151" t="e">
        <f>NA()</f>
        <v>#N/A</v>
      </c>
      <c r="Y151">
        <f t="shared" si="6"/>
        <v>48</v>
      </c>
      <c r="Z151">
        <f t="shared" si="7"/>
        <v>24</v>
      </c>
    </row>
    <row r="152" spans="1:26" x14ac:dyDescent="0.25">
      <c r="A152">
        <v>95</v>
      </c>
      <c r="B152">
        <f>Differences!$I$5*(Sheet2!A152-100)+100</f>
        <v>97</v>
      </c>
      <c r="C152">
        <f>$B152+30*SQRT(1-Differences!$I$5^2)</f>
        <v>121</v>
      </c>
      <c r="D152">
        <f>$B152+15*SQRT(1-Differences!$I$5^2)</f>
        <v>109</v>
      </c>
      <c r="E152">
        <f>$B152-15*SQRT(1-Differences!$I$5^2)</f>
        <v>85</v>
      </c>
      <c r="F152">
        <f>$B152-30*SQRT(1-Differences!$I$5^2)</f>
        <v>73</v>
      </c>
      <c r="I152" t="e">
        <f>NA()</f>
        <v>#N/A</v>
      </c>
      <c r="J152" t="e">
        <f>NA()</f>
        <v>#N/A</v>
      </c>
      <c r="Y152">
        <f t="shared" si="6"/>
        <v>48</v>
      </c>
      <c r="Z152">
        <f t="shared" si="7"/>
        <v>24</v>
      </c>
    </row>
    <row r="153" spans="1:26" x14ac:dyDescent="0.25">
      <c r="A153">
        <v>95.5</v>
      </c>
      <c r="B153">
        <f>Differences!$I$5*(Sheet2!A153-100)+100</f>
        <v>97.3</v>
      </c>
      <c r="C153">
        <f>$B153+30*SQRT(1-Differences!$I$5^2)</f>
        <v>121.3</v>
      </c>
      <c r="D153">
        <f>$B153+15*SQRT(1-Differences!$I$5^2)</f>
        <v>109.3</v>
      </c>
      <c r="E153">
        <f>$B153-15*SQRT(1-Differences!$I$5^2)</f>
        <v>85.3</v>
      </c>
      <c r="F153">
        <f>$B153-30*SQRT(1-Differences!$I$5^2)</f>
        <v>73.3</v>
      </c>
      <c r="I153" t="e">
        <f>NA()</f>
        <v>#N/A</v>
      </c>
      <c r="J153" t="e">
        <f>NA()</f>
        <v>#N/A</v>
      </c>
      <c r="Y153">
        <f t="shared" si="6"/>
        <v>48</v>
      </c>
      <c r="Z153">
        <f t="shared" si="7"/>
        <v>24</v>
      </c>
    </row>
    <row r="154" spans="1:26" x14ac:dyDescent="0.25">
      <c r="A154">
        <v>96</v>
      </c>
      <c r="B154">
        <f>Differences!$I$5*(Sheet2!A154-100)+100</f>
        <v>97.6</v>
      </c>
      <c r="C154">
        <f>$B154+30*SQRT(1-Differences!$I$5^2)</f>
        <v>121.6</v>
      </c>
      <c r="D154">
        <f>$B154+15*SQRT(1-Differences!$I$5^2)</f>
        <v>109.6</v>
      </c>
      <c r="E154">
        <f>$B154-15*SQRT(1-Differences!$I$5^2)</f>
        <v>85.6</v>
      </c>
      <c r="F154">
        <f>$B154-30*SQRT(1-Differences!$I$5^2)</f>
        <v>73.599999999999994</v>
      </c>
      <c r="I154" t="e">
        <f>NA()</f>
        <v>#N/A</v>
      </c>
      <c r="J154" t="e">
        <f>NA()</f>
        <v>#N/A</v>
      </c>
      <c r="Y154">
        <f t="shared" si="6"/>
        <v>48</v>
      </c>
      <c r="Z154">
        <f t="shared" si="7"/>
        <v>24</v>
      </c>
    </row>
    <row r="155" spans="1:26" x14ac:dyDescent="0.25">
      <c r="A155">
        <v>96.5</v>
      </c>
      <c r="B155">
        <f>Differences!$I$5*(Sheet2!A155-100)+100</f>
        <v>97.9</v>
      </c>
      <c r="C155">
        <f>$B155+30*SQRT(1-Differences!$I$5^2)</f>
        <v>121.9</v>
      </c>
      <c r="D155">
        <f>$B155+15*SQRT(1-Differences!$I$5^2)</f>
        <v>109.9</v>
      </c>
      <c r="E155">
        <f>$B155-15*SQRT(1-Differences!$I$5^2)</f>
        <v>85.9</v>
      </c>
      <c r="F155">
        <f>$B155-30*SQRT(1-Differences!$I$5^2)</f>
        <v>73.900000000000006</v>
      </c>
      <c r="I155" t="e">
        <f>NA()</f>
        <v>#N/A</v>
      </c>
      <c r="J155" t="e">
        <f>NA()</f>
        <v>#N/A</v>
      </c>
      <c r="Y155">
        <f t="shared" si="6"/>
        <v>48</v>
      </c>
      <c r="Z155">
        <f t="shared" si="7"/>
        <v>24</v>
      </c>
    </row>
    <row r="156" spans="1:26" x14ac:dyDescent="0.25">
      <c r="A156">
        <v>97</v>
      </c>
      <c r="B156">
        <f>Differences!$I$5*(Sheet2!A156-100)+100</f>
        <v>98.2</v>
      </c>
      <c r="C156">
        <f>$B156+30*SQRT(1-Differences!$I$5^2)</f>
        <v>122.2</v>
      </c>
      <c r="D156">
        <f>$B156+15*SQRT(1-Differences!$I$5^2)</f>
        <v>110.2</v>
      </c>
      <c r="E156">
        <f>$B156-15*SQRT(1-Differences!$I$5^2)</f>
        <v>86.2</v>
      </c>
      <c r="F156">
        <f>$B156-30*SQRT(1-Differences!$I$5^2)</f>
        <v>74.2</v>
      </c>
      <c r="I156" t="e">
        <f>NA()</f>
        <v>#N/A</v>
      </c>
      <c r="J156" t="e">
        <f>NA()</f>
        <v>#N/A</v>
      </c>
      <c r="Y156">
        <f t="shared" si="6"/>
        <v>48</v>
      </c>
      <c r="Z156">
        <f t="shared" si="7"/>
        <v>24</v>
      </c>
    </row>
    <row r="157" spans="1:26" x14ac:dyDescent="0.25">
      <c r="A157">
        <v>97.5</v>
      </c>
      <c r="B157">
        <f>Differences!$I$5*(Sheet2!A157-100)+100</f>
        <v>98.5</v>
      </c>
      <c r="C157">
        <f>$B157+30*SQRT(1-Differences!$I$5^2)</f>
        <v>122.5</v>
      </c>
      <c r="D157">
        <f>$B157+15*SQRT(1-Differences!$I$5^2)</f>
        <v>110.5</v>
      </c>
      <c r="E157">
        <f>$B157-15*SQRT(1-Differences!$I$5^2)</f>
        <v>86.5</v>
      </c>
      <c r="F157">
        <f>$B157-30*SQRT(1-Differences!$I$5^2)</f>
        <v>74.5</v>
      </c>
      <c r="I157" t="e">
        <f>NA()</f>
        <v>#N/A</v>
      </c>
      <c r="J157" t="e">
        <f>NA()</f>
        <v>#N/A</v>
      </c>
      <c r="Y157">
        <f t="shared" si="6"/>
        <v>48</v>
      </c>
      <c r="Z157">
        <f t="shared" si="7"/>
        <v>24</v>
      </c>
    </row>
    <row r="158" spans="1:26" x14ac:dyDescent="0.25">
      <c r="A158">
        <v>98</v>
      </c>
      <c r="B158">
        <f>Differences!$I$5*(Sheet2!A158-100)+100</f>
        <v>98.8</v>
      </c>
      <c r="C158">
        <f>$B158+30*SQRT(1-Differences!$I$5^2)</f>
        <v>122.8</v>
      </c>
      <c r="D158">
        <f>$B158+15*SQRT(1-Differences!$I$5^2)</f>
        <v>110.8</v>
      </c>
      <c r="E158">
        <f>$B158-15*SQRT(1-Differences!$I$5^2)</f>
        <v>86.8</v>
      </c>
      <c r="F158">
        <f>$B158-30*SQRT(1-Differences!$I$5^2)</f>
        <v>74.8</v>
      </c>
      <c r="I158" t="e">
        <f>NA()</f>
        <v>#N/A</v>
      </c>
      <c r="J158" t="e">
        <f>NA()</f>
        <v>#N/A</v>
      </c>
      <c r="Y158">
        <f t="shared" si="6"/>
        <v>48</v>
      </c>
      <c r="Z158">
        <f t="shared" si="7"/>
        <v>24</v>
      </c>
    </row>
    <row r="159" spans="1:26" x14ac:dyDescent="0.25">
      <c r="A159">
        <v>98.5</v>
      </c>
      <c r="B159">
        <f>Differences!$I$5*(Sheet2!A159-100)+100</f>
        <v>99.1</v>
      </c>
      <c r="C159">
        <f>$B159+30*SQRT(1-Differences!$I$5^2)</f>
        <v>123.1</v>
      </c>
      <c r="D159">
        <f>$B159+15*SQRT(1-Differences!$I$5^2)</f>
        <v>111.1</v>
      </c>
      <c r="E159">
        <f>$B159-15*SQRT(1-Differences!$I$5^2)</f>
        <v>87.1</v>
      </c>
      <c r="F159">
        <f>$B159-30*SQRT(1-Differences!$I$5^2)</f>
        <v>75.099999999999994</v>
      </c>
      <c r="I159" t="e">
        <f>NA()</f>
        <v>#N/A</v>
      </c>
      <c r="J159" t="e">
        <f>NA()</f>
        <v>#N/A</v>
      </c>
      <c r="Y159">
        <f t="shared" si="6"/>
        <v>48</v>
      </c>
      <c r="Z159">
        <f t="shared" si="7"/>
        <v>24</v>
      </c>
    </row>
    <row r="160" spans="1:26" x14ac:dyDescent="0.25">
      <c r="A160">
        <v>99</v>
      </c>
      <c r="B160">
        <f>Differences!$I$5*(Sheet2!A160-100)+100</f>
        <v>99.4</v>
      </c>
      <c r="C160">
        <f>$B160+30*SQRT(1-Differences!$I$5^2)</f>
        <v>123.4</v>
      </c>
      <c r="D160">
        <f>$B160+15*SQRT(1-Differences!$I$5^2)</f>
        <v>111.4</v>
      </c>
      <c r="E160">
        <f>$B160-15*SQRT(1-Differences!$I$5^2)</f>
        <v>87.4</v>
      </c>
      <c r="F160">
        <f>$B160-30*SQRT(1-Differences!$I$5^2)</f>
        <v>75.400000000000006</v>
      </c>
      <c r="I160" t="e">
        <f>NA()</f>
        <v>#N/A</v>
      </c>
      <c r="J160" t="e">
        <f>NA()</f>
        <v>#N/A</v>
      </c>
      <c r="Y160">
        <f t="shared" si="6"/>
        <v>48</v>
      </c>
      <c r="Z160">
        <f t="shared" si="7"/>
        <v>24</v>
      </c>
    </row>
    <row r="161" spans="1:26" x14ac:dyDescent="0.25">
      <c r="A161">
        <v>99.5</v>
      </c>
      <c r="B161">
        <f>Differences!$I$5*(Sheet2!A161-100)+100</f>
        <v>99.7</v>
      </c>
      <c r="C161">
        <f>$B161+30*SQRT(1-Differences!$I$5^2)</f>
        <v>123.7</v>
      </c>
      <c r="D161">
        <f>$B161+15*SQRT(1-Differences!$I$5^2)</f>
        <v>111.7</v>
      </c>
      <c r="E161">
        <f>$B161-15*SQRT(1-Differences!$I$5^2)</f>
        <v>87.7</v>
      </c>
      <c r="F161">
        <f>$B161-30*SQRT(1-Differences!$I$5^2)</f>
        <v>75.7</v>
      </c>
      <c r="I161" t="e">
        <f>NA()</f>
        <v>#N/A</v>
      </c>
      <c r="J161" t="e">
        <f>NA()</f>
        <v>#N/A</v>
      </c>
      <c r="Y161">
        <f t="shared" si="6"/>
        <v>48</v>
      </c>
      <c r="Z161">
        <f t="shared" si="7"/>
        <v>24</v>
      </c>
    </row>
    <row r="162" spans="1:26" x14ac:dyDescent="0.25">
      <c r="A162">
        <v>100</v>
      </c>
      <c r="B162">
        <f>Differences!$I$5*(Sheet2!A162-100)+100</f>
        <v>100</v>
      </c>
      <c r="C162">
        <f>$B162+30*SQRT(1-Differences!$I$5^2)</f>
        <v>124</v>
      </c>
      <c r="D162">
        <f>$B162+15*SQRT(1-Differences!$I$5^2)</f>
        <v>112</v>
      </c>
      <c r="E162">
        <f>$B162-15*SQRT(1-Differences!$I$5^2)</f>
        <v>88</v>
      </c>
      <c r="F162">
        <f>$B162-30*SQRT(1-Differences!$I$5^2)</f>
        <v>76</v>
      </c>
      <c r="I162" t="e">
        <f>NA()</f>
        <v>#N/A</v>
      </c>
      <c r="J162" t="e">
        <f>NA()</f>
        <v>#N/A</v>
      </c>
      <c r="Y162">
        <f t="shared" ref="Y162:Y225" si="8">Y161</f>
        <v>48</v>
      </c>
      <c r="Z162">
        <f t="shared" ref="Z162:Z225" si="9">Z161</f>
        <v>24</v>
      </c>
    </row>
    <row r="163" spans="1:26" x14ac:dyDescent="0.25">
      <c r="A163">
        <v>100.5</v>
      </c>
      <c r="B163">
        <f>Differences!$I$5*(Sheet2!A163-100)+100</f>
        <v>100.3</v>
      </c>
      <c r="C163">
        <f>$B163+30*SQRT(1-Differences!$I$5^2)</f>
        <v>124.3</v>
      </c>
      <c r="D163">
        <f>$B163+15*SQRT(1-Differences!$I$5^2)</f>
        <v>112.3</v>
      </c>
      <c r="E163">
        <f>$B163-15*SQRT(1-Differences!$I$5^2)</f>
        <v>88.3</v>
      </c>
      <c r="F163">
        <f>$B163-30*SQRT(1-Differences!$I$5^2)</f>
        <v>76.3</v>
      </c>
      <c r="I163" t="e">
        <f>NA()</f>
        <v>#N/A</v>
      </c>
      <c r="J163" t="e">
        <f>NA()</f>
        <v>#N/A</v>
      </c>
      <c r="Y163">
        <f t="shared" si="8"/>
        <v>48</v>
      </c>
      <c r="Z163">
        <f t="shared" si="9"/>
        <v>24</v>
      </c>
    </row>
    <row r="164" spans="1:26" x14ac:dyDescent="0.25">
      <c r="A164">
        <v>101</v>
      </c>
      <c r="B164">
        <f>Differences!$I$5*(Sheet2!A164-100)+100</f>
        <v>100.6</v>
      </c>
      <c r="C164">
        <f>$B164+30*SQRT(1-Differences!$I$5^2)</f>
        <v>124.6</v>
      </c>
      <c r="D164">
        <f>$B164+15*SQRT(1-Differences!$I$5^2)</f>
        <v>112.6</v>
      </c>
      <c r="E164">
        <f>$B164-15*SQRT(1-Differences!$I$5^2)</f>
        <v>88.6</v>
      </c>
      <c r="F164">
        <f>$B164-30*SQRT(1-Differences!$I$5^2)</f>
        <v>76.599999999999994</v>
      </c>
      <c r="I164" t="e">
        <f>NA()</f>
        <v>#N/A</v>
      </c>
      <c r="J164" t="e">
        <f>NA()</f>
        <v>#N/A</v>
      </c>
      <c r="Y164">
        <f t="shared" si="8"/>
        <v>48</v>
      </c>
      <c r="Z164">
        <f t="shared" si="9"/>
        <v>24</v>
      </c>
    </row>
    <row r="165" spans="1:26" x14ac:dyDescent="0.25">
      <c r="A165">
        <v>101.5</v>
      </c>
      <c r="B165">
        <f>Differences!$I$5*(Sheet2!A165-100)+100</f>
        <v>100.9</v>
      </c>
      <c r="C165">
        <f>$B165+30*SQRT(1-Differences!$I$5^2)</f>
        <v>124.9</v>
      </c>
      <c r="D165">
        <f>$B165+15*SQRT(1-Differences!$I$5^2)</f>
        <v>112.9</v>
      </c>
      <c r="E165">
        <f>$B165-15*SQRT(1-Differences!$I$5^2)</f>
        <v>88.9</v>
      </c>
      <c r="F165">
        <f>$B165-30*SQRT(1-Differences!$I$5^2)</f>
        <v>76.900000000000006</v>
      </c>
      <c r="I165" t="e">
        <f>NA()</f>
        <v>#N/A</v>
      </c>
      <c r="J165" t="e">
        <f>NA()</f>
        <v>#N/A</v>
      </c>
      <c r="Y165">
        <f t="shared" si="8"/>
        <v>48</v>
      </c>
      <c r="Z165">
        <f t="shared" si="9"/>
        <v>24</v>
      </c>
    </row>
    <row r="166" spans="1:26" x14ac:dyDescent="0.25">
      <c r="A166">
        <v>102</v>
      </c>
      <c r="B166">
        <f>Differences!$I$5*(Sheet2!A166-100)+100</f>
        <v>101.2</v>
      </c>
      <c r="C166">
        <f>$B166+30*SQRT(1-Differences!$I$5^2)</f>
        <v>125.2</v>
      </c>
      <c r="D166">
        <f>$B166+15*SQRT(1-Differences!$I$5^2)</f>
        <v>113.2</v>
      </c>
      <c r="E166">
        <f>$B166-15*SQRT(1-Differences!$I$5^2)</f>
        <v>89.2</v>
      </c>
      <c r="F166">
        <f>$B166-30*SQRT(1-Differences!$I$5^2)</f>
        <v>77.2</v>
      </c>
      <c r="I166" t="e">
        <f>NA()</f>
        <v>#N/A</v>
      </c>
      <c r="J166" t="e">
        <f>NA()</f>
        <v>#N/A</v>
      </c>
      <c r="Y166">
        <f t="shared" si="8"/>
        <v>48</v>
      </c>
      <c r="Z166">
        <f t="shared" si="9"/>
        <v>24</v>
      </c>
    </row>
    <row r="167" spans="1:26" x14ac:dyDescent="0.25">
      <c r="A167">
        <v>102.5</v>
      </c>
      <c r="B167">
        <f>Differences!$I$5*(Sheet2!A167-100)+100</f>
        <v>101.5</v>
      </c>
      <c r="C167">
        <f>$B167+30*SQRT(1-Differences!$I$5^2)</f>
        <v>125.5</v>
      </c>
      <c r="D167">
        <f>$B167+15*SQRT(1-Differences!$I$5^2)</f>
        <v>113.5</v>
      </c>
      <c r="E167">
        <f>$B167-15*SQRT(1-Differences!$I$5^2)</f>
        <v>89.5</v>
      </c>
      <c r="F167">
        <f>$B167-30*SQRT(1-Differences!$I$5^2)</f>
        <v>77.5</v>
      </c>
      <c r="I167" t="e">
        <f>NA()</f>
        <v>#N/A</v>
      </c>
      <c r="J167" t="e">
        <f>NA()</f>
        <v>#N/A</v>
      </c>
      <c r="Y167">
        <f t="shared" si="8"/>
        <v>48</v>
      </c>
      <c r="Z167">
        <f t="shared" si="9"/>
        <v>24</v>
      </c>
    </row>
    <row r="168" spans="1:26" x14ac:dyDescent="0.25">
      <c r="A168">
        <v>103</v>
      </c>
      <c r="B168">
        <f>Differences!$I$5*(Sheet2!A168-100)+100</f>
        <v>101.8</v>
      </c>
      <c r="C168">
        <f>$B168+30*SQRT(1-Differences!$I$5^2)</f>
        <v>125.8</v>
      </c>
      <c r="D168">
        <f>$B168+15*SQRT(1-Differences!$I$5^2)</f>
        <v>113.8</v>
      </c>
      <c r="E168">
        <f>$B168-15*SQRT(1-Differences!$I$5^2)</f>
        <v>89.8</v>
      </c>
      <c r="F168">
        <f>$B168-30*SQRT(1-Differences!$I$5^2)</f>
        <v>77.8</v>
      </c>
      <c r="I168" t="e">
        <f>NA()</f>
        <v>#N/A</v>
      </c>
      <c r="J168" t="e">
        <f>NA()</f>
        <v>#N/A</v>
      </c>
      <c r="Y168">
        <f t="shared" si="8"/>
        <v>48</v>
      </c>
      <c r="Z168">
        <f t="shared" si="9"/>
        <v>24</v>
      </c>
    </row>
    <row r="169" spans="1:26" x14ac:dyDescent="0.25">
      <c r="A169">
        <v>103.5</v>
      </c>
      <c r="B169">
        <f>Differences!$I$5*(Sheet2!A169-100)+100</f>
        <v>102.1</v>
      </c>
      <c r="C169">
        <f>$B169+30*SQRT(1-Differences!$I$5^2)</f>
        <v>126.1</v>
      </c>
      <c r="D169">
        <f>$B169+15*SQRT(1-Differences!$I$5^2)</f>
        <v>114.1</v>
      </c>
      <c r="E169">
        <f>$B169-15*SQRT(1-Differences!$I$5^2)</f>
        <v>90.1</v>
      </c>
      <c r="F169">
        <f>$B169-30*SQRT(1-Differences!$I$5^2)</f>
        <v>78.099999999999994</v>
      </c>
      <c r="I169" t="e">
        <f>NA()</f>
        <v>#N/A</v>
      </c>
      <c r="J169" t="e">
        <f>NA()</f>
        <v>#N/A</v>
      </c>
      <c r="Y169">
        <f t="shared" si="8"/>
        <v>48</v>
      </c>
      <c r="Z169">
        <f t="shared" si="9"/>
        <v>24</v>
      </c>
    </row>
    <row r="170" spans="1:26" x14ac:dyDescent="0.25">
      <c r="A170">
        <v>104</v>
      </c>
      <c r="B170">
        <f>Differences!$I$5*(Sheet2!A170-100)+100</f>
        <v>102.4</v>
      </c>
      <c r="C170">
        <f>$B170+30*SQRT(1-Differences!$I$5^2)</f>
        <v>126.4</v>
      </c>
      <c r="D170">
        <f>$B170+15*SQRT(1-Differences!$I$5^2)</f>
        <v>114.4</v>
      </c>
      <c r="E170">
        <f>$B170-15*SQRT(1-Differences!$I$5^2)</f>
        <v>90.4</v>
      </c>
      <c r="F170">
        <f>$B170-30*SQRT(1-Differences!$I$5^2)</f>
        <v>78.400000000000006</v>
      </c>
      <c r="I170" t="e">
        <f>NA()</f>
        <v>#N/A</v>
      </c>
      <c r="J170" t="e">
        <f>NA()</f>
        <v>#N/A</v>
      </c>
      <c r="Y170">
        <f t="shared" si="8"/>
        <v>48</v>
      </c>
      <c r="Z170">
        <f t="shared" si="9"/>
        <v>24</v>
      </c>
    </row>
    <row r="171" spans="1:26" x14ac:dyDescent="0.25">
      <c r="A171">
        <v>104.5</v>
      </c>
      <c r="B171">
        <f>Differences!$I$5*(Sheet2!A171-100)+100</f>
        <v>102.7</v>
      </c>
      <c r="C171">
        <f>$B171+30*SQRT(1-Differences!$I$5^2)</f>
        <v>126.7</v>
      </c>
      <c r="D171">
        <f>$B171+15*SQRT(1-Differences!$I$5^2)</f>
        <v>114.7</v>
      </c>
      <c r="E171">
        <f>$B171-15*SQRT(1-Differences!$I$5^2)</f>
        <v>90.7</v>
      </c>
      <c r="F171">
        <f>$B171-30*SQRT(1-Differences!$I$5^2)</f>
        <v>78.7</v>
      </c>
      <c r="I171" t="e">
        <f>NA()</f>
        <v>#N/A</v>
      </c>
      <c r="J171" t="e">
        <f>NA()</f>
        <v>#N/A</v>
      </c>
      <c r="Y171">
        <f t="shared" si="8"/>
        <v>48</v>
      </c>
      <c r="Z171">
        <f t="shared" si="9"/>
        <v>24</v>
      </c>
    </row>
    <row r="172" spans="1:26" x14ac:dyDescent="0.25">
      <c r="A172">
        <v>105</v>
      </c>
      <c r="B172">
        <f>Differences!$I$5*(Sheet2!A172-100)+100</f>
        <v>103</v>
      </c>
      <c r="C172">
        <f>$B172+30*SQRT(1-Differences!$I$5^2)</f>
        <v>127</v>
      </c>
      <c r="D172">
        <f>$B172+15*SQRT(1-Differences!$I$5^2)</f>
        <v>115</v>
      </c>
      <c r="E172">
        <f>$B172-15*SQRT(1-Differences!$I$5^2)</f>
        <v>91</v>
      </c>
      <c r="F172">
        <f>$B172-30*SQRT(1-Differences!$I$5^2)</f>
        <v>79</v>
      </c>
      <c r="I172" t="e">
        <f>NA()</f>
        <v>#N/A</v>
      </c>
      <c r="J172" t="e">
        <f>NA()</f>
        <v>#N/A</v>
      </c>
      <c r="Y172">
        <f t="shared" si="8"/>
        <v>48</v>
      </c>
      <c r="Z172">
        <f t="shared" si="9"/>
        <v>24</v>
      </c>
    </row>
    <row r="173" spans="1:26" x14ac:dyDescent="0.25">
      <c r="A173">
        <v>105.5</v>
      </c>
      <c r="B173">
        <f>Differences!$I$5*(Sheet2!A173-100)+100</f>
        <v>103.3</v>
      </c>
      <c r="C173">
        <f>$B173+30*SQRT(1-Differences!$I$5^2)</f>
        <v>127.3</v>
      </c>
      <c r="D173">
        <f>$B173+15*SQRT(1-Differences!$I$5^2)</f>
        <v>115.3</v>
      </c>
      <c r="E173">
        <f>$B173-15*SQRT(1-Differences!$I$5^2)</f>
        <v>91.3</v>
      </c>
      <c r="F173">
        <f>$B173-30*SQRT(1-Differences!$I$5^2)</f>
        <v>79.3</v>
      </c>
      <c r="I173" t="e">
        <f>NA()</f>
        <v>#N/A</v>
      </c>
      <c r="J173" t="e">
        <f>NA()</f>
        <v>#N/A</v>
      </c>
      <c r="Y173">
        <f t="shared" si="8"/>
        <v>48</v>
      </c>
      <c r="Z173">
        <f t="shared" si="9"/>
        <v>24</v>
      </c>
    </row>
    <row r="174" spans="1:26" x14ac:dyDescent="0.25">
      <c r="A174">
        <v>106</v>
      </c>
      <c r="B174">
        <f>Differences!$I$5*(Sheet2!A174-100)+100</f>
        <v>103.6</v>
      </c>
      <c r="C174">
        <f>$B174+30*SQRT(1-Differences!$I$5^2)</f>
        <v>127.6</v>
      </c>
      <c r="D174">
        <f>$B174+15*SQRT(1-Differences!$I$5^2)</f>
        <v>115.6</v>
      </c>
      <c r="E174">
        <f>$B174-15*SQRT(1-Differences!$I$5^2)</f>
        <v>91.6</v>
      </c>
      <c r="F174">
        <f>$B174-30*SQRT(1-Differences!$I$5^2)</f>
        <v>79.599999999999994</v>
      </c>
      <c r="I174" t="e">
        <f>NA()</f>
        <v>#N/A</v>
      </c>
      <c r="J174" t="e">
        <f>NA()</f>
        <v>#N/A</v>
      </c>
      <c r="Y174">
        <f t="shared" si="8"/>
        <v>48</v>
      </c>
      <c r="Z174">
        <f t="shared" si="9"/>
        <v>24</v>
      </c>
    </row>
    <row r="175" spans="1:26" x14ac:dyDescent="0.25">
      <c r="A175">
        <v>106.5</v>
      </c>
      <c r="B175">
        <f>Differences!$I$5*(Sheet2!A175-100)+100</f>
        <v>103.9</v>
      </c>
      <c r="C175">
        <f>$B175+30*SQRT(1-Differences!$I$5^2)</f>
        <v>127.9</v>
      </c>
      <c r="D175">
        <f>$B175+15*SQRT(1-Differences!$I$5^2)</f>
        <v>115.9</v>
      </c>
      <c r="E175">
        <f>$B175-15*SQRT(1-Differences!$I$5^2)</f>
        <v>91.9</v>
      </c>
      <c r="F175">
        <f>$B175-30*SQRT(1-Differences!$I$5^2)</f>
        <v>79.900000000000006</v>
      </c>
      <c r="I175" t="e">
        <f>NA()</f>
        <v>#N/A</v>
      </c>
      <c r="J175" t="e">
        <f>NA()</f>
        <v>#N/A</v>
      </c>
      <c r="Y175">
        <f t="shared" si="8"/>
        <v>48</v>
      </c>
      <c r="Z175">
        <f t="shared" si="9"/>
        <v>24</v>
      </c>
    </row>
    <row r="176" spans="1:26" x14ac:dyDescent="0.25">
      <c r="A176">
        <v>107</v>
      </c>
      <c r="B176">
        <f>Differences!$I$5*(Sheet2!A176-100)+100</f>
        <v>104.2</v>
      </c>
      <c r="C176">
        <f>$B176+30*SQRT(1-Differences!$I$5^2)</f>
        <v>128.19999999999999</v>
      </c>
      <c r="D176">
        <f>$B176+15*SQRT(1-Differences!$I$5^2)</f>
        <v>116.2</v>
      </c>
      <c r="E176">
        <f>$B176-15*SQRT(1-Differences!$I$5^2)</f>
        <v>92.2</v>
      </c>
      <c r="F176">
        <f>$B176-30*SQRT(1-Differences!$I$5^2)</f>
        <v>80.2</v>
      </c>
      <c r="I176" t="e">
        <f>NA()</f>
        <v>#N/A</v>
      </c>
      <c r="J176" t="e">
        <f>NA()</f>
        <v>#N/A</v>
      </c>
      <c r="Y176">
        <f t="shared" si="8"/>
        <v>48</v>
      </c>
      <c r="Z176">
        <f t="shared" si="9"/>
        <v>24</v>
      </c>
    </row>
    <row r="177" spans="1:26" x14ac:dyDescent="0.25">
      <c r="A177">
        <v>107.5</v>
      </c>
      <c r="B177">
        <f>Differences!$I$5*(Sheet2!A177-100)+100</f>
        <v>104.5</v>
      </c>
      <c r="C177">
        <f>$B177+30*SQRT(1-Differences!$I$5^2)</f>
        <v>128.5</v>
      </c>
      <c r="D177">
        <f>$B177+15*SQRT(1-Differences!$I$5^2)</f>
        <v>116.5</v>
      </c>
      <c r="E177">
        <f>$B177-15*SQRT(1-Differences!$I$5^2)</f>
        <v>92.5</v>
      </c>
      <c r="F177">
        <f>$B177-30*SQRT(1-Differences!$I$5^2)</f>
        <v>80.5</v>
      </c>
      <c r="I177" t="e">
        <f>NA()</f>
        <v>#N/A</v>
      </c>
      <c r="J177" t="e">
        <f>NA()</f>
        <v>#N/A</v>
      </c>
      <c r="Y177">
        <f t="shared" si="8"/>
        <v>48</v>
      </c>
      <c r="Z177">
        <f t="shared" si="9"/>
        <v>24</v>
      </c>
    </row>
    <row r="178" spans="1:26" x14ac:dyDescent="0.25">
      <c r="A178">
        <v>108</v>
      </c>
      <c r="B178">
        <f>Differences!$I$5*(Sheet2!A178-100)+100</f>
        <v>104.8</v>
      </c>
      <c r="C178">
        <f>$B178+30*SQRT(1-Differences!$I$5^2)</f>
        <v>128.80000000000001</v>
      </c>
      <c r="D178">
        <f>$B178+15*SQRT(1-Differences!$I$5^2)</f>
        <v>116.8</v>
      </c>
      <c r="E178">
        <f>$B178-15*SQRT(1-Differences!$I$5^2)</f>
        <v>92.8</v>
      </c>
      <c r="F178">
        <f>$B178-30*SQRT(1-Differences!$I$5^2)</f>
        <v>80.8</v>
      </c>
      <c r="I178" t="e">
        <f>NA()</f>
        <v>#N/A</v>
      </c>
      <c r="J178" t="e">
        <f>NA()</f>
        <v>#N/A</v>
      </c>
      <c r="Y178">
        <f t="shared" si="8"/>
        <v>48</v>
      </c>
      <c r="Z178">
        <f t="shared" si="9"/>
        <v>24</v>
      </c>
    </row>
    <row r="179" spans="1:26" x14ac:dyDescent="0.25">
      <c r="A179">
        <v>108.5</v>
      </c>
      <c r="B179">
        <f>Differences!$I$5*(Sheet2!A179-100)+100</f>
        <v>105.1</v>
      </c>
      <c r="C179">
        <f>$B179+30*SQRT(1-Differences!$I$5^2)</f>
        <v>129.1</v>
      </c>
      <c r="D179">
        <f>$B179+15*SQRT(1-Differences!$I$5^2)</f>
        <v>117.1</v>
      </c>
      <c r="E179">
        <f>$B179-15*SQRT(1-Differences!$I$5^2)</f>
        <v>93.1</v>
      </c>
      <c r="F179">
        <f>$B179-30*SQRT(1-Differences!$I$5^2)</f>
        <v>81.099999999999994</v>
      </c>
      <c r="I179" t="e">
        <f>NA()</f>
        <v>#N/A</v>
      </c>
      <c r="J179" t="e">
        <f>NA()</f>
        <v>#N/A</v>
      </c>
      <c r="Y179">
        <f t="shared" si="8"/>
        <v>48</v>
      </c>
      <c r="Z179">
        <f t="shared" si="9"/>
        <v>24</v>
      </c>
    </row>
    <row r="180" spans="1:26" x14ac:dyDescent="0.25">
      <c r="A180">
        <v>109</v>
      </c>
      <c r="B180">
        <f>Differences!$I$5*(Sheet2!A180-100)+100</f>
        <v>105.4</v>
      </c>
      <c r="C180">
        <f>$B180+30*SQRT(1-Differences!$I$5^2)</f>
        <v>129.4</v>
      </c>
      <c r="D180">
        <f>$B180+15*SQRT(1-Differences!$I$5^2)</f>
        <v>117.4</v>
      </c>
      <c r="E180">
        <f>$B180-15*SQRT(1-Differences!$I$5^2)</f>
        <v>93.4</v>
      </c>
      <c r="F180">
        <f>$B180-30*SQRT(1-Differences!$I$5^2)</f>
        <v>81.400000000000006</v>
      </c>
      <c r="I180" t="e">
        <f>NA()</f>
        <v>#N/A</v>
      </c>
      <c r="J180" t="e">
        <f>NA()</f>
        <v>#N/A</v>
      </c>
      <c r="Y180">
        <f t="shared" si="8"/>
        <v>48</v>
      </c>
      <c r="Z180">
        <f t="shared" si="9"/>
        <v>24</v>
      </c>
    </row>
    <row r="181" spans="1:26" x14ac:dyDescent="0.25">
      <c r="A181">
        <v>109.5</v>
      </c>
      <c r="B181">
        <f>Differences!$I$5*(Sheet2!A181-100)+100</f>
        <v>105.7</v>
      </c>
      <c r="C181">
        <f>$B181+30*SQRT(1-Differences!$I$5^2)</f>
        <v>129.69999999999999</v>
      </c>
      <c r="D181">
        <f>$B181+15*SQRT(1-Differences!$I$5^2)</f>
        <v>117.7</v>
      </c>
      <c r="E181">
        <f>$B181-15*SQRT(1-Differences!$I$5^2)</f>
        <v>93.7</v>
      </c>
      <c r="F181">
        <f>$B181-30*SQRT(1-Differences!$I$5^2)</f>
        <v>81.7</v>
      </c>
      <c r="I181" t="e">
        <f>NA()</f>
        <v>#N/A</v>
      </c>
      <c r="J181" t="e">
        <f>NA()</f>
        <v>#N/A</v>
      </c>
      <c r="Y181">
        <f t="shared" si="8"/>
        <v>48</v>
      </c>
      <c r="Z181">
        <f t="shared" si="9"/>
        <v>24</v>
      </c>
    </row>
    <row r="182" spans="1:26" x14ac:dyDescent="0.25">
      <c r="A182">
        <v>110</v>
      </c>
      <c r="B182">
        <f>Differences!$I$5*(Sheet2!A182-100)+100</f>
        <v>106</v>
      </c>
      <c r="C182">
        <f>$B182+30*SQRT(1-Differences!$I$5^2)</f>
        <v>130</v>
      </c>
      <c r="D182">
        <f>$B182+15*SQRT(1-Differences!$I$5^2)</f>
        <v>118</v>
      </c>
      <c r="E182">
        <f>$B182-15*SQRT(1-Differences!$I$5^2)</f>
        <v>94</v>
      </c>
      <c r="F182">
        <f>$B182-30*SQRT(1-Differences!$I$5^2)</f>
        <v>82</v>
      </c>
      <c r="I182" t="e">
        <f>NA()</f>
        <v>#N/A</v>
      </c>
      <c r="J182" t="e">
        <f>NA()</f>
        <v>#N/A</v>
      </c>
      <c r="Y182">
        <f t="shared" si="8"/>
        <v>48</v>
      </c>
      <c r="Z182">
        <f t="shared" si="9"/>
        <v>24</v>
      </c>
    </row>
    <row r="183" spans="1:26" x14ac:dyDescent="0.25">
      <c r="A183">
        <v>110.5</v>
      </c>
      <c r="B183">
        <f>Differences!$I$5*(Sheet2!A183-100)+100</f>
        <v>106.3</v>
      </c>
      <c r="C183">
        <f>$B183+30*SQRT(1-Differences!$I$5^2)</f>
        <v>130.30000000000001</v>
      </c>
      <c r="D183">
        <f>$B183+15*SQRT(1-Differences!$I$5^2)</f>
        <v>118.3</v>
      </c>
      <c r="E183">
        <f>$B183-15*SQRT(1-Differences!$I$5^2)</f>
        <v>94.3</v>
      </c>
      <c r="F183">
        <f>$B183-30*SQRT(1-Differences!$I$5^2)</f>
        <v>82.3</v>
      </c>
      <c r="I183" t="e">
        <f>NA()</f>
        <v>#N/A</v>
      </c>
      <c r="J183" t="e">
        <f>NA()</f>
        <v>#N/A</v>
      </c>
      <c r="Y183">
        <f t="shared" si="8"/>
        <v>48</v>
      </c>
      <c r="Z183">
        <f t="shared" si="9"/>
        <v>24</v>
      </c>
    </row>
    <row r="184" spans="1:26" x14ac:dyDescent="0.25">
      <c r="A184">
        <v>111</v>
      </c>
      <c r="B184">
        <f>Differences!$I$5*(Sheet2!A184-100)+100</f>
        <v>106.6</v>
      </c>
      <c r="C184">
        <f>$B184+30*SQRT(1-Differences!$I$5^2)</f>
        <v>130.6</v>
      </c>
      <c r="D184">
        <f>$B184+15*SQRT(1-Differences!$I$5^2)</f>
        <v>118.6</v>
      </c>
      <c r="E184">
        <f>$B184-15*SQRT(1-Differences!$I$5^2)</f>
        <v>94.6</v>
      </c>
      <c r="F184">
        <f>$B184-30*SQRT(1-Differences!$I$5^2)</f>
        <v>82.6</v>
      </c>
      <c r="I184" t="e">
        <f>NA()</f>
        <v>#N/A</v>
      </c>
      <c r="J184" t="e">
        <f>NA()</f>
        <v>#N/A</v>
      </c>
      <c r="Y184">
        <f t="shared" si="8"/>
        <v>48</v>
      </c>
      <c r="Z184">
        <f t="shared" si="9"/>
        <v>24</v>
      </c>
    </row>
    <row r="185" spans="1:26" x14ac:dyDescent="0.25">
      <c r="A185">
        <v>111.5</v>
      </c>
      <c r="B185">
        <f>Differences!$I$5*(Sheet2!A185-100)+100</f>
        <v>106.9</v>
      </c>
      <c r="C185">
        <f>$B185+30*SQRT(1-Differences!$I$5^2)</f>
        <v>130.9</v>
      </c>
      <c r="D185">
        <f>$B185+15*SQRT(1-Differences!$I$5^2)</f>
        <v>118.9</v>
      </c>
      <c r="E185">
        <f>$B185-15*SQRT(1-Differences!$I$5^2)</f>
        <v>94.9</v>
      </c>
      <c r="F185">
        <f>$B185-30*SQRT(1-Differences!$I$5^2)</f>
        <v>82.9</v>
      </c>
      <c r="I185" t="e">
        <f>NA()</f>
        <v>#N/A</v>
      </c>
      <c r="J185" t="e">
        <f>NA()</f>
        <v>#N/A</v>
      </c>
      <c r="Y185">
        <f t="shared" si="8"/>
        <v>48</v>
      </c>
      <c r="Z185">
        <f t="shared" si="9"/>
        <v>24</v>
      </c>
    </row>
    <row r="186" spans="1:26" x14ac:dyDescent="0.25">
      <c r="A186">
        <v>112</v>
      </c>
      <c r="B186">
        <f>Differences!$I$5*(Sheet2!A186-100)+100</f>
        <v>107.2</v>
      </c>
      <c r="C186">
        <f>$B186+30*SQRT(1-Differences!$I$5^2)</f>
        <v>131.19999999999999</v>
      </c>
      <c r="D186">
        <f>$B186+15*SQRT(1-Differences!$I$5^2)</f>
        <v>119.2</v>
      </c>
      <c r="E186">
        <f>$B186-15*SQRT(1-Differences!$I$5^2)</f>
        <v>95.2</v>
      </c>
      <c r="F186">
        <f>$B186-30*SQRT(1-Differences!$I$5^2)</f>
        <v>83.2</v>
      </c>
      <c r="I186" t="e">
        <f>NA()</f>
        <v>#N/A</v>
      </c>
      <c r="J186" t="e">
        <f>NA()</f>
        <v>#N/A</v>
      </c>
      <c r="Y186">
        <f t="shared" si="8"/>
        <v>48</v>
      </c>
      <c r="Z186">
        <f t="shared" si="9"/>
        <v>24</v>
      </c>
    </row>
    <row r="187" spans="1:26" x14ac:dyDescent="0.25">
      <c r="A187">
        <v>112.5</v>
      </c>
      <c r="B187">
        <f>Differences!$I$5*(Sheet2!A187-100)+100</f>
        <v>107.5</v>
      </c>
      <c r="C187">
        <f>$B187+30*SQRT(1-Differences!$I$5^2)</f>
        <v>131.5</v>
      </c>
      <c r="D187">
        <f>$B187+15*SQRT(1-Differences!$I$5^2)</f>
        <v>119.5</v>
      </c>
      <c r="E187">
        <f>$B187-15*SQRT(1-Differences!$I$5^2)</f>
        <v>95.5</v>
      </c>
      <c r="F187">
        <f>$B187-30*SQRT(1-Differences!$I$5^2)</f>
        <v>83.5</v>
      </c>
      <c r="I187" t="e">
        <f>NA()</f>
        <v>#N/A</v>
      </c>
      <c r="J187" t="e">
        <f>NA()</f>
        <v>#N/A</v>
      </c>
      <c r="Y187">
        <f t="shared" si="8"/>
        <v>48</v>
      </c>
      <c r="Z187">
        <f t="shared" si="9"/>
        <v>24</v>
      </c>
    </row>
    <row r="188" spans="1:26" x14ac:dyDescent="0.25">
      <c r="A188">
        <v>113</v>
      </c>
      <c r="B188">
        <f>Differences!$I$5*(Sheet2!A188-100)+100</f>
        <v>107.8</v>
      </c>
      <c r="C188">
        <f>$B188+30*SQRT(1-Differences!$I$5^2)</f>
        <v>131.80000000000001</v>
      </c>
      <c r="D188">
        <f>$B188+15*SQRT(1-Differences!$I$5^2)</f>
        <v>119.8</v>
      </c>
      <c r="E188">
        <f>$B188-15*SQRT(1-Differences!$I$5^2)</f>
        <v>95.8</v>
      </c>
      <c r="F188">
        <f>$B188-30*SQRT(1-Differences!$I$5^2)</f>
        <v>83.8</v>
      </c>
      <c r="I188" t="e">
        <f>NA()</f>
        <v>#N/A</v>
      </c>
      <c r="J188" t="e">
        <f>NA()</f>
        <v>#N/A</v>
      </c>
      <c r="Y188">
        <f t="shared" si="8"/>
        <v>48</v>
      </c>
      <c r="Z188">
        <f t="shared" si="9"/>
        <v>24</v>
      </c>
    </row>
    <row r="189" spans="1:26" x14ac:dyDescent="0.25">
      <c r="A189">
        <v>113.5</v>
      </c>
      <c r="B189">
        <f>Differences!$I$5*(Sheet2!A189-100)+100</f>
        <v>108.1</v>
      </c>
      <c r="C189">
        <f>$B189+30*SQRT(1-Differences!$I$5^2)</f>
        <v>132.1</v>
      </c>
      <c r="D189">
        <f>$B189+15*SQRT(1-Differences!$I$5^2)</f>
        <v>120.1</v>
      </c>
      <c r="E189">
        <f>$B189-15*SQRT(1-Differences!$I$5^2)</f>
        <v>96.1</v>
      </c>
      <c r="F189">
        <f>$B189-30*SQRT(1-Differences!$I$5^2)</f>
        <v>84.1</v>
      </c>
      <c r="I189" t="e">
        <f>NA()</f>
        <v>#N/A</v>
      </c>
      <c r="J189" t="e">
        <f>NA()</f>
        <v>#N/A</v>
      </c>
      <c r="Y189">
        <f t="shared" si="8"/>
        <v>48</v>
      </c>
      <c r="Z189">
        <f t="shared" si="9"/>
        <v>24</v>
      </c>
    </row>
    <row r="190" spans="1:26" x14ac:dyDescent="0.25">
      <c r="A190">
        <v>114</v>
      </c>
      <c r="B190">
        <f>Differences!$I$5*(Sheet2!A190-100)+100</f>
        <v>108.4</v>
      </c>
      <c r="C190">
        <f>$B190+30*SQRT(1-Differences!$I$5^2)</f>
        <v>132.4</v>
      </c>
      <c r="D190">
        <f>$B190+15*SQRT(1-Differences!$I$5^2)</f>
        <v>120.4</v>
      </c>
      <c r="E190">
        <f>$B190-15*SQRT(1-Differences!$I$5^2)</f>
        <v>96.4</v>
      </c>
      <c r="F190">
        <f>$B190-30*SQRT(1-Differences!$I$5^2)</f>
        <v>84.4</v>
      </c>
      <c r="I190" t="e">
        <f>NA()</f>
        <v>#N/A</v>
      </c>
      <c r="J190" t="e">
        <f>NA()</f>
        <v>#N/A</v>
      </c>
      <c r="Y190">
        <f t="shared" si="8"/>
        <v>48</v>
      </c>
      <c r="Z190">
        <f t="shared" si="9"/>
        <v>24</v>
      </c>
    </row>
    <row r="191" spans="1:26" x14ac:dyDescent="0.25">
      <c r="A191">
        <v>114.5</v>
      </c>
      <c r="B191">
        <f>Differences!$I$5*(Sheet2!A191-100)+100</f>
        <v>108.7</v>
      </c>
      <c r="C191">
        <f>$B191+30*SQRT(1-Differences!$I$5^2)</f>
        <v>132.69999999999999</v>
      </c>
      <c r="D191">
        <f>$B191+15*SQRT(1-Differences!$I$5^2)</f>
        <v>120.7</v>
      </c>
      <c r="E191">
        <f>$B191-15*SQRT(1-Differences!$I$5^2)</f>
        <v>96.7</v>
      </c>
      <c r="F191">
        <f>$B191-30*SQRT(1-Differences!$I$5^2)</f>
        <v>84.7</v>
      </c>
      <c r="I191" t="e">
        <f>NA()</f>
        <v>#N/A</v>
      </c>
      <c r="J191" t="e">
        <f>NA()</f>
        <v>#N/A</v>
      </c>
      <c r="Y191">
        <f t="shared" si="8"/>
        <v>48</v>
      </c>
      <c r="Z191">
        <f t="shared" si="9"/>
        <v>24</v>
      </c>
    </row>
    <row r="192" spans="1:26" x14ac:dyDescent="0.25">
      <c r="A192">
        <v>115</v>
      </c>
      <c r="B192">
        <f>Differences!$I$5*(Sheet2!A192-100)+100</f>
        <v>109</v>
      </c>
      <c r="C192">
        <f>$B192+30*SQRT(1-Differences!$I$5^2)</f>
        <v>133</v>
      </c>
      <c r="D192">
        <f>$B192+15*SQRT(1-Differences!$I$5^2)</f>
        <v>121</v>
      </c>
      <c r="E192">
        <f>$B192-15*SQRT(1-Differences!$I$5^2)</f>
        <v>97</v>
      </c>
      <c r="F192">
        <f>$B192-30*SQRT(1-Differences!$I$5^2)</f>
        <v>85</v>
      </c>
      <c r="I192" t="e">
        <f>NA()</f>
        <v>#N/A</v>
      </c>
      <c r="J192" t="e">
        <f>NA()</f>
        <v>#N/A</v>
      </c>
      <c r="Y192">
        <f t="shared" si="8"/>
        <v>48</v>
      </c>
      <c r="Z192">
        <f t="shared" si="9"/>
        <v>24</v>
      </c>
    </row>
    <row r="193" spans="1:26" x14ac:dyDescent="0.25">
      <c r="A193">
        <v>115.5</v>
      </c>
      <c r="B193">
        <f>Differences!$I$5*(Sheet2!A193-100)+100</f>
        <v>109.3</v>
      </c>
      <c r="C193">
        <f>$B193+30*SQRT(1-Differences!$I$5^2)</f>
        <v>133.30000000000001</v>
      </c>
      <c r="D193">
        <f>$B193+15*SQRT(1-Differences!$I$5^2)</f>
        <v>121.3</v>
      </c>
      <c r="E193">
        <f>$B193-15*SQRT(1-Differences!$I$5^2)</f>
        <v>97.3</v>
      </c>
      <c r="F193">
        <f>$B193-30*SQRT(1-Differences!$I$5^2)</f>
        <v>85.3</v>
      </c>
      <c r="I193" t="e">
        <f>NA()</f>
        <v>#N/A</v>
      </c>
      <c r="J193" t="e">
        <f>NA()</f>
        <v>#N/A</v>
      </c>
      <c r="Y193">
        <f t="shared" si="8"/>
        <v>48</v>
      </c>
      <c r="Z193">
        <f t="shared" si="9"/>
        <v>24</v>
      </c>
    </row>
    <row r="194" spans="1:26" x14ac:dyDescent="0.25">
      <c r="A194">
        <v>116</v>
      </c>
      <c r="B194">
        <f>Differences!$I$5*(Sheet2!A194-100)+100</f>
        <v>109.6</v>
      </c>
      <c r="C194">
        <f>$B194+30*SQRT(1-Differences!$I$5^2)</f>
        <v>133.6</v>
      </c>
      <c r="D194">
        <f>$B194+15*SQRT(1-Differences!$I$5^2)</f>
        <v>121.6</v>
      </c>
      <c r="E194">
        <f>$B194-15*SQRT(1-Differences!$I$5^2)</f>
        <v>97.6</v>
      </c>
      <c r="F194">
        <f>$B194-30*SQRT(1-Differences!$I$5^2)</f>
        <v>85.6</v>
      </c>
      <c r="I194" t="e">
        <f>NA()</f>
        <v>#N/A</v>
      </c>
      <c r="J194" t="e">
        <f>NA()</f>
        <v>#N/A</v>
      </c>
      <c r="Y194">
        <f t="shared" si="8"/>
        <v>48</v>
      </c>
      <c r="Z194">
        <f t="shared" si="9"/>
        <v>24</v>
      </c>
    </row>
    <row r="195" spans="1:26" x14ac:dyDescent="0.25">
      <c r="A195">
        <v>116.5</v>
      </c>
      <c r="B195">
        <f>Differences!$I$5*(Sheet2!A195-100)+100</f>
        <v>109.9</v>
      </c>
      <c r="C195">
        <f>$B195+30*SQRT(1-Differences!$I$5^2)</f>
        <v>133.9</v>
      </c>
      <c r="D195">
        <f>$B195+15*SQRT(1-Differences!$I$5^2)</f>
        <v>121.9</v>
      </c>
      <c r="E195">
        <f>$B195-15*SQRT(1-Differences!$I$5^2)</f>
        <v>97.9</v>
      </c>
      <c r="F195">
        <f>$B195-30*SQRT(1-Differences!$I$5^2)</f>
        <v>85.9</v>
      </c>
      <c r="I195" t="e">
        <f>NA()</f>
        <v>#N/A</v>
      </c>
      <c r="J195" t="e">
        <f>NA()</f>
        <v>#N/A</v>
      </c>
      <c r="Y195">
        <f t="shared" si="8"/>
        <v>48</v>
      </c>
      <c r="Z195">
        <f t="shared" si="9"/>
        <v>24</v>
      </c>
    </row>
    <row r="196" spans="1:26" x14ac:dyDescent="0.25">
      <c r="A196">
        <v>117</v>
      </c>
      <c r="B196">
        <f>Differences!$I$5*(Sheet2!A196-100)+100</f>
        <v>110.2</v>
      </c>
      <c r="C196">
        <f>$B196+30*SQRT(1-Differences!$I$5^2)</f>
        <v>134.19999999999999</v>
      </c>
      <c r="D196">
        <f>$B196+15*SQRT(1-Differences!$I$5^2)</f>
        <v>122.2</v>
      </c>
      <c r="E196">
        <f>$B196-15*SQRT(1-Differences!$I$5^2)</f>
        <v>98.2</v>
      </c>
      <c r="F196">
        <f>$B196-30*SQRT(1-Differences!$I$5^2)</f>
        <v>86.2</v>
      </c>
      <c r="I196" t="e">
        <f>NA()</f>
        <v>#N/A</v>
      </c>
      <c r="J196" t="e">
        <f>NA()</f>
        <v>#N/A</v>
      </c>
      <c r="Y196">
        <f t="shared" si="8"/>
        <v>48</v>
      </c>
      <c r="Z196">
        <f t="shared" si="9"/>
        <v>24</v>
      </c>
    </row>
    <row r="197" spans="1:26" x14ac:dyDescent="0.25">
      <c r="A197">
        <v>117.5</v>
      </c>
      <c r="B197">
        <f>Differences!$I$5*(Sheet2!A197-100)+100</f>
        <v>110.5</v>
      </c>
      <c r="C197">
        <f>$B197+30*SQRT(1-Differences!$I$5^2)</f>
        <v>134.5</v>
      </c>
      <c r="D197">
        <f>$B197+15*SQRT(1-Differences!$I$5^2)</f>
        <v>122.5</v>
      </c>
      <c r="E197">
        <f>$B197-15*SQRT(1-Differences!$I$5^2)</f>
        <v>98.5</v>
      </c>
      <c r="F197">
        <f>$B197-30*SQRT(1-Differences!$I$5^2)</f>
        <v>86.5</v>
      </c>
      <c r="I197" t="e">
        <f>NA()</f>
        <v>#N/A</v>
      </c>
      <c r="J197" t="e">
        <f>NA()</f>
        <v>#N/A</v>
      </c>
      <c r="Y197">
        <f t="shared" si="8"/>
        <v>48</v>
      </c>
      <c r="Z197">
        <f t="shared" si="9"/>
        <v>24</v>
      </c>
    </row>
    <row r="198" spans="1:26" x14ac:dyDescent="0.25">
      <c r="A198">
        <v>118</v>
      </c>
      <c r="B198">
        <f>Differences!$I$5*(Sheet2!A198-100)+100</f>
        <v>110.8</v>
      </c>
      <c r="C198">
        <f>$B198+30*SQRT(1-Differences!$I$5^2)</f>
        <v>134.80000000000001</v>
      </c>
      <c r="D198">
        <f>$B198+15*SQRT(1-Differences!$I$5^2)</f>
        <v>122.8</v>
      </c>
      <c r="E198">
        <f>$B198-15*SQRT(1-Differences!$I$5^2)</f>
        <v>98.8</v>
      </c>
      <c r="F198">
        <f>$B198-30*SQRT(1-Differences!$I$5^2)</f>
        <v>86.8</v>
      </c>
      <c r="I198" t="e">
        <f>NA()</f>
        <v>#N/A</v>
      </c>
      <c r="J198" t="e">
        <f>NA()</f>
        <v>#N/A</v>
      </c>
      <c r="Y198">
        <f t="shared" si="8"/>
        <v>48</v>
      </c>
      <c r="Z198">
        <f t="shared" si="9"/>
        <v>24</v>
      </c>
    </row>
    <row r="199" spans="1:26" x14ac:dyDescent="0.25">
      <c r="A199">
        <v>118.5</v>
      </c>
      <c r="B199">
        <f>Differences!$I$5*(Sheet2!A199-100)+100</f>
        <v>111.1</v>
      </c>
      <c r="C199">
        <f>$B199+30*SQRT(1-Differences!$I$5^2)</f>
        <v>135.1</v>
      </c>
      <c r="D199">
        <f>$B199+15*SQRT(1-Differences!$I$5^2)</f>
        <v>123.1</v>
      </c>
      <c r="E199">
        <f>$B199-15*SQRT(1-Differences!$I$5^2)</f>
        <v>99.1</v>
      </c>
      <c r="F199">
        <f>$B199-30*SQRT(1-Differences!$I$5^2)</f>
        <v>87.1</v>
      </c>
      <c r="I199" t="e">
        <f>NA()</f>
        <v>#N/A</v>
      </c>
      <c r="J199" t="e">
        <f>NA()</f>
        <v>#N/A</v>
      </c>
      <c r="Y199">
        <f t="shared" si="8"/>
        <v>48</v>
      </c>
      <c r="Z199">
        <f t="shared" si="9"/>
        <v>24</v>
      </c>
    </row>
    <row r="200" spans="1:26" x14ac:dyDescent="0.25">
      <c r="A200">
        <v>119</v>
      </c>
      <c r="B200">
        <f>Differences!$I$5*(Sheet2!A200-100)+100</f>
        <v>111.4</v>
      </c>
      <c r="C200">
        <f>$B200+30*SQRT(1-Differences!$I$5^2)</f>
        <v>135.4</v>
      </c>
      <c r="D200">
        <f>$B200+15*SQRT(1-Differences!$I$5^2)</f>
        <v>123.4</v>
      </c>
      <c r="E200">
        <f>$B200-15*SQRT(1-Differences!$I$5^2)</f>
        <v>99.4</v>
      </c>
      <c r="F200">
        <f>$B200-30*SQRT(1-Differences!$I$5^2)</f>
        <v>87.4</v>
      </c>
      <c r="I200" t="e">
        <f>NA()</f>
        <v>#N/A</v>
      </c>
      <c r="J200" t="e">
        <f>NA()</f>
        <v>#N/A</v>
      </c>
      <c r="Y200">
        <f t="shared" si="8"/>
        <v>48</v>
      </c>
      <c r="Z200">
        <f t="shared" si="9"/>
        <v>24</v>
      </c>
    </row>
    <row r="201" spans="1:26" x14ac:dyDescent="0.25">
      <c r="A201">
        <v>119.5</v>
      </c>
      <c r="B201">
        <f>Differences!$I$5*(Sheet2!A201-100)+100</f>
        <v>111.7</v>
      </c>
      <c r="C201">
        <f>$B201+30*SQRT(1-Differences!$I$5^2)</f>
        <v>135.69999999999999</v>
      </c>
      <c r="D201">
        <f>$B201+15*SQRT(1-Differences!$I$5^2)</f>
        <v>123.7</v>
      </c>
      <c r="E201">
        <f>$B201-15*SQRT(1-Differences!$I$5^2)</f>
        <v>99.7</v>
      </c>
      <c r="F201">
        <f>$B201-30*SQRT(1-Differences!$I$5^2)</f>
        <v>87.7</v>
      </c>
      <c r="I201" t="e">
        <f>NA()</f>
        <v>#N/A</v>
      </c>
      <c r="J201" t="e">
        <f>NA()</f>
        <v>#N/A</v>
      </c>
      <c r="Y201">
        <f t="shared" si="8"/>
        <v>48</v>
      </c>
      <c r="Z201">
        <f t="shared" si="9"/>
        <v>24</v>
      </c>
    </row>
    <row r="202" spans="1:26" x14ac:dyDescent="0.25">
      <c r="A202">
        <v>120</v>
      </c>
      <c r="B202">
        <f>Differences!$I$5*(Sheet2!A202-100)+100</f>
        <v>112</v>
      </c>
      <c r="C202">
        <f>$B202+30*SQRT(1-Differences!$I$5^2)</f>
        <v>136</v>
      </c>
      <c r="D202">
        <f>$B202+15*SQRT(1-Differences!$I$5^2)</f>
        <v>124</v>
      </c>
      <c r="E202">
        <f>$B202-15*SQRT(1-Differences!$I$5^2)</f>
        <v>100</v>
      </c>
      <c r="F202">
        <f>$B202-30*SQRT(1-Differences!$I$5^2)</f>
        <v>88</v>
      </c>
      <c r="I202" t="e">
        <f>NA()</f>
        <v>#N/A</v>
      </c>
      <c r="J202" t="e">
        <f>NA()</f>
        <v>#N/A</v>
      </c>
      <c r="Y202">
        <f t="shared" si="8"/>
        <v>48</v>
      </c>
      <c r="Z202">
        <f t="shared" si="9"/>
        <v>24</v>
      </c>
    </row>
    <row r="203" spans="1:26" x14ac:dyDescent="0.25">
      <c r="A203">
        <v>120.5</v>
      </c>
      <c r="B203">
        <f>Differences!$I$5*(Sheet2!A203-100)+100</f>
        <v>112.3</v>
      </c>
      <c r="C203">
        <f>$B203+30*SQRT(1-Differences!$I$5^2)</f>
        <v>136.30000000000001</v>
      </c>
      <c r="D203">
        <f>$B203+15*SQRT(1-Differences!$I$5^2)</f>
        <v>124.3</v>
      </c>
      <c r="E203">
        <f>$B203-15*SQRT(1-Differences!$I$5^2)</f>
        <v>100.3</v>
      </c>
      <c r="F203">
        <f>$B203-30*SQRT(1-Differences!$I$5^2)</f>
        <v>88.3</v>
      </c>
      <c r="I203" t="e">
        <f>NA()</f>
        <v>#N/A</v>
      </c>
      <c r="J203" t="e">
        <f>NA()</f>
        <v>#N/A</v>
      </c>
      <c r="Y203">
        <f t="shared" si="8"/>
        <v>48</v>
      </c>
      <c r="Z203">
        <f t="shared" si="9"/>
        <v>24</v>
      </c>
    </row>
    <row r="204" spans="1:26" x14ac:dyDescent="0.25">
      <c r="A204">
        <v>121</v>
      </c>
      <c r="B204">
        <f>Differences!$I$5*(Sheet2!A204-100)+100</f>
        <v>112.6</v>
      </c>
      <c r="C204">
        <f>$B204+30*SQRT(1-Differences!$I$5^2)</f>
        <v>136.6</v>
      </c>
      <c r="D204">
        <f>$B204+15*SQRT(1-Differences!$I$5^2)</f>
        <v>124.6</v>
      </c>
      <c r="E204">
        <f>$B204-15*SQRT(1-Differences!$I$5^2)</f>
        <v>100.6</v>
      </c>
      <c r="F204">
        <f>$B204-30*SQRT(1-Differences!$I$5^2)</f>
        <v>88.6</v>
      </c>
      <c r="I204" t="e">
        <f>NA()</f>
        <v>#N/A</v>
      </c>
      <c r="J204" t="e">
        <f>NA()</f>
        <v>#N/A</v>
      </c>
      <c r="Y204">
        <f t="shared" si="8"/>
        <v>48</v>
      </c>
      <c r="Z204">
        <f t="shared" si="9"/>
        <v>24</v>
      </c>
    </row>
    <row r="205" spans="1:26" x14ac:dyDescent="0.25">
      <c r="A205">
        <v>121.5</v>
      </c>
      <c r="B205">
        <f>Differences!$I$5*(Sheet2!A205-100)+100</f>
        <v>112.9</v>
      </c>
      <c r="C205">
        <f>$B205+30*SQRT(1-Differences!$I$5^2)</f>
        <v>136.9</v>
      </c>
      <c r="D205">
        <f>$B205+15*SQRT(1-Differences!$I$5^2)</f>
        <v>124.9</v>
      </c>
      <c r="E205">
        <f>$B205-15*SQRT(1-Differences!$I$5^2)</f>
        <v>100.9</v>
      </c>
      <c r="F205">
        <f>$B205-30*SQRT(1-Differences!$I$5^2)</f>
        <v>88.9</v>
      </c>
      <c r="I205" t="e">
        <f>NA()</f>
        <v>#N/A</v>
      </c>
      <c r="J205" t="e">
        <f>NA()</f>
        <v>#N/A</v>
      </c>
      <c r="Y205">
        <f t="shared" si="8"/>
        <v>48</v>
      </c>
      <c r="Z205">
        <f t="shared" si="9"/>
        <v>24</v>
      </c>
    </row>
    <row r="206" spans="1:26" x14ac:dyDescent="0.25">
      <c r="A206">
        <v>122</v>
      </c>
      <c r="B206">
        <f>Differences!$I$5*(Sheet2!A206-100)+100</f>
        <v>113.2</v>
      </c>
      <c r="C206">
        <f>$B206+30*SQRT(1-Differences!$I$5^2)</f>
        <v>137.19999999999999</v>
      </c>
      <c r="D206">
        <f>$B206+15*SQRT(1-Differences!$I$5^2)</f>
        <v>125.2</v>
      </c>
      <c r="E206">
        <f>$B206-15*SQRT(1-Differences!$I$5^2)</f>
        <v>101.2</v>
      </c>
      <c r="F206">
        <f>$B206-30*SQRT(1-Differences!$I$5^2)</f>
        <v>89.2</v>
      </c>
      <c r="I206" t="e">
        <f>NA()</f>
        <v>#N/A</v>
      </c>
      <c r="J206" t="e">
        <f>NA()</f>
        <v>#N/A</v>
      </c>
      <c r="Y206">
        <f t="shared" si="8"/>
        <v>48</v>
      </c>
      <c r="Z206">
        <f t="shared" si="9"/>
        <v>24</v>
      </c>
    </row>
    <row r="207" spans="1:26" x14ac:dyDescent="0.25">
      <c r="A207">
        <v>122.5</v>
      </c>
      <c r="B207">
        <f>Differences!$I$5*(Sheet2!A207-100)+100</f>
        <v>113.5</v>
      </c>
      <c r="C207">
        <f>$B207+30*SQRT(1-Differences!$I$5^2)</f>
        <v>137.5</v>
      </c>
      <c r="D207">
        <f>$B207+15*SQRT(1-Differences!$I$5^2)</f>
        <v>125.5</v>
      </c>
      <c r="E207">
        <f>$B207-15*SQRT(1-Differences!$I$5^2)</f>
        <v>101.5</v>
      </c>
      <c r="F207">
        <f>$B207-30*SQRT(1-Differences!$I$5^2)</f>
        <v>89.5</v>
      </c>
      <c r="I207" t="e">
        <f>NA()</f>
        <v>#N/A</v>
      </c>
      <c r="J207" t="e">
        <f>NA()</f>
        <v>#N/A</v>
      </c>
      <c r="Y207">
        <f t="shared" si="8"/>
        <v>48</v>
      </c>
      <c r="Z207">
        <f t="shared" si="9"/>
        <v>24</v>
      </c>
    </row>
    <row r="208" spans="1:26" x14ac:dyDescent="0.25">
      <c r="A208">
        <v>123</v>
      </c>
      <c r="B208">
        <f>Differences!$I$5*(Sheet2!A208-100)+100</f>
        <v>113.8</v>
      </c>
      <c r="C208">
        <f>$B208+30*SQRT(1-Differences!$I$5^2)</f>
        <v>137.80000000000001</v>
      </c>
      <c r="D208">
        <f>$B208+15*SQRT(1-Differences!$I$5^2)</f>
        <v>125.8</v>
      </c>
      <c r="E208">
        <f>$B208-15*SQRT(1-Differences!$I$5^2)</f>
        <v>101.8</v>
      </c>
      <c r="F208">
        <f>$B208-30*SQRT(1-Differences!$I$5^2)</f>
        <v>89.8</v>
      </c>
      <c r="I208" t="e">
        <f>NA()</f>
        <v>#N/A</v>
      </c>
      <c r="J208" t="e">
        <f>NA()</f>
        <v>#N/A</v>
      </c>
      <c r="Y208">
        <f t="shared" si="8"/>
        <v>48</v>
      </c>
      <c r="Z208">
        <f t="shared" si="9"/>
        <v>24</v>
      </c>
    </row>
    <row r="209" spans="1:26" x14ac:dyDescent="0.25">
      <c r="A209">
        <v>123.5</v>
      </c>
      <c r="B209">
        <f>Differences!$I$5*(Sheet2!A209-100)+100</f>
        <v>114.1</v>
      </c>
      <c r="C209">
        <f>$B209+30*SQRT(1-Differences!$I$5^2)</f>
        <v>138.1</v>
      </c>
      <c r="D209">
        <f>$B209+15*SQRT(1-Differences!$I$5^2)</f>
        <v>126.1</v>
      </c>
      <c r="E209">
        <f>$B209-15*SQRT(1-Differences!$I$5^2)</f>
        <v>102.1</v>
      </c>
      <c r="F209">
        <f>$B209-30*SQRT(1-Differences!$I$5^2)</f>
        <v>90.1</v>
      </c>
      <c r="I209" t="e">
        <f>NA()</f>
        <v>#N/A</v>
      </c>
      <c r="J209" t="e">
        <f>NA()</f>
        <v>#N/A</v>
      </c>
      <c r="Y209">
        <f t="shared" si="8"/>
        <v>48</v>
      </c>
      <c r="Z209">
        <f t="shared" si="9"/>
        <v>24</v>
      </c>
    </row>
    <row r="210" spans="1:26" x14ac:dyDescent="0.25">
      <c r="A210">
        <v>124</v>
      </c>
      <c r="B210">
        <f>Differences!$I$5*(Sheet2!A210-100)+100</f>
        <v>114.4</v>
      </c>
      <c r="C210">
        <f>$B210+30*SQRT(1-Differences!$I$5^2)</f>
        <v>138.4</v>
      </c>
      <c r="D210">
        <f>$B210+15*SQRT(1-Differences!$I$5^2)</f>
        <v>126.4</v>
      </c>
      <c r="E210">
        <f>$B210-15*SQRT(1-Differences!$I$5^2)</f>
        <v>102.4</v>
      </c>
      <c r="F210">
        <f>$B210-30*SQRT(1-Differences!$I$5^2)</f>
        <v>90.4</v>
      </c>
      <c r="I210" t="e">
        <f>NA()</f>
        <v>#N/A</v>
      </c>
      <c r="J210" t="e">
        <f>NA()</f>
        <v>#N/A</v>
      </c>
      <c r="Y210">
        <f t="shared" si="8"/>
        <v>48</v>
      </c>
      <c r="Z210">
        <f t="shared" si="9"/>
        <v>24</v>
      </c>
    </row>
    <row r="211" spans="1:26" x14ac:dyDescent="0.25">
      <c r="A211">
        <v>124.5</v>
      </c>
      <c r="B211">
        <f>Differences!$I$5*(Sheet2!A211-100)+100</f>
        <v>114.7</v>
      </c>
      <c r="C211">
        <f>$B211+30*SQRT(1-Differences!$I$5^2)</f>
        <v>138.69999999999999</v>
      </c>
      <c r="D211">
        <f>$B211+15*SQRT(1-Differences!$I$5^2)</f>
        <v>126.7</v>
      </c>
      <c r="E211">
        <f>$B211-15*SQRT(1-Differences!$I$5^2)</f>
        <v>102.7</v>
      </c>
      <c r="F211">
        <f>$B211-30*SQRT(1-Differences!$I$5^2)</f>
        <v>90.7</v>
      </c>
      <c r="I211" t="e">
        <f>NA()</f>
        <v>#N/A</v>
      </c>
      <c r="J211" t="e">
        <f>NA()</f>
        <v>#N/A</v>
      </c>
      <c r="Y211">
        <f t="shared" si="8"/>
        <v>48</v>
      </c>
      <c r="Z211">
        <f t="shared" si="9"/>
        <v>24</v>
      </c>
    </row>
    <row r="212" spans="1:26" x14ac:dyDescent="0.25">
      <c r="A212">
        <v>125</v>
      </c>
      <c r="B212">
        <f>Differences!$I$5*(Sheet2!A212-100)+100</f>
        <v>115</v>
      </c>
      <c r="C212">
        <f>$B212+30*SQRT(1-Differences!$I$5^2)</f>
        <v>139</v>
      </c>
      <c r="D212">
        <f>$B212+15*SQRT(1-Differences!$I$5^2)</f>
        <v>127</v>
      </c>
      <c r="E212">
        <f>$B212-15*SQRT(1-Differences!$I$5^2)</f>
        <v>103</v>
      </c>
      <c r="F212">
        <f>$B212-30*SQRT(1-Differences!$I$5^2)</f>
        <v>91</v>
      </c>
      <c r="I212" t="e">
        <f>NA()</f>
        <v>#N/A</v>
      </c>
      <c r="J212" t="e">
        <f>NA()</f>
        <v>#N/A</v>
      </c>
      <c r="Y212">
        <f t="shared" si="8"/>
        <v>48</v>
      </c>
      <c r="Z212">
        <f t="shared" si="9"/>
        <v>24</v>
      </c>
    </row>
    <row r="213" spans="1:26" x14ac:dyDescent="0.25">
      <c r="A213">
        <v>125.5</v>
      </c>
      <c r="B213">
        <f>Differences!$I$5*(Sheet2!A213-100)+100</f>
        <v>115.3</v>
      </c>
      <c r="C213">
        <f>$B213+30*SQRT(1-Differences!$I$5^2)</f>
        <v>139.30000000000001</v>
      </c>
      <c r="D213">
        <f>$B213+15*SQRT(1-Differences!$I$5^2)</f>
        <v>127.3</v>
      </c>
      <c r="E213">
        <f>$B213-15*SQRT(1-Differences!$I$5^2)</f>
        <v>103.3</v>
      </c>
      <c r="F213">
        <f>$B213-30*SQRT(1-Differences!$I$5^2)</f>
        <v>91.3</v>
      </c>
      <c r="I213" t="e">
        <f>NA()</f>
        <v>#N/A</v>
      </c>
      <c r="J213" t="e">
        <f>NA()</f>
        <v>#N/A</v>
      </c>
      <c r="Y213">
        <f t="shared" si="8"/>
        <v>48</v>
      </c>
      <c r="Z213">
        <f t="shared" si="9"/>
        <v>24</v>
      </c>
    </row>
    <row r="214" spans="1:26" x14ac:dyDescent="0.25">
      <c r="A214">
        <v>126</v>
      </c>
      <c r="B214">
        <f>Differences!$I$5*(Sheet2!A214-100)+100</f>
        <v>115.6</v>
      </c>
      <c r="C214">
        <f>$B214+30*SQRT(1-Differences!$I$5^2)</f>
        <v>139.6</v>
      </c>
      <c r="D214">
        <f>$B214+15*SQRT(1-Differences!$I$5^2)</f>
        <v>127.6</v>
      </c>
      <c r="E214">
        <f>$B214-15*SQRT(1-Differences!$I$5^2)</f>
        <v>103.6</v>
      </c>
      <c r="F214">
        <f>$B214-30*SQRT(1-Differences!$I$5^2)</f>
        <v>91.6</v>
      </c>
      <c r="I214" t="e">
        <f>NA()</f>
        <v>#N/A</v>
      </c>
      <c r="J214" t="e">
        <f>NA()</f>
        <v>#N/A</v>
      </c>
      <c r="Y214">
        <f t="shared" si="8"/>
        <v>48</v>
      </c>
      <c r="Z214">
        <f t="shared" si="9"/>
        <v>24</v>
      </c>
    </row>
    <row r="215" spans="1:26" x14ac:dyDescent="0.25">
      <c r="A215">
        <v>126.5</v>
      </c>
      <c r="B215">
        <f>Differences!$I$5*(Sheet2!A215-100)+100</f>
        <v>115.9</v>
      </c>
      <c r="C215">
        <f>$B215+30*SQRT(1-Differences!$I$5^2)</f>
        <v>139.9</v>
      </c>
      <c r="D215">
        <f>$B215+15*SQRT(1-Differences!$I$5^2)</f>
        <v>127.9</v>
      </c>
      <c r="E215">
        <f>$B215-15*SQRT(1-Differences!$I$5^2)</f>
        <v>103.9</v>
      </c>
      <c r="F215">
        <f>$B215-30*SQRT(1-Differences!$I$5^2)</f>
        <v>91.9</v>
      </c>
      <c r="I215" t="e">
        <f>NA()</f>
        <v>#N/A</v>
      </c>
      <c r="J215" t="e">
        <f>NA()</f>
        <v>#N/A</v>
      </c>
      <c r="Y215">
        <f t="shared" si="8"/>
        <v>48</v>
      </c>
      <c r="Z215">
        <f t="shared" si="9"/>
        <v>24</v>
      </c>
    </row>
    <row r="216" spans="1:26" x14ac:dyDescent="0.25">
      <c r="A216">
        <v>127</v>
      </c>
      <c r="B216">
        <f>Differences!$I$5*(Sheet2!A216-100)+100</f>
        <v>116.2</v>
      </c>
      <c r="C216">
        <f>$B216+30*SQRT(1-Differences!$I$5^2)</f>
        <v>140.19999999999999</v>
      </c>
      <c r="D216">
        <f>$B216+15*SQRT(1-Differences!$I$5^2)</f>
        <v>128.19999999999999</v>
      </c>
      <c r="E216">
        <f>$B216-15*SQRT(1-Differences!$I$5^2)</f>
        <v>104.2</v>
      </c>
      <c r="F216">
        <f>$B216-30*SQRT(1-Differences!$I$5^2)</f>
        <v>92.2</v>
      </c>
      <c r="I216" t="e">
        <f>NA()</f>
        <v>#N/A</v>
      </c>
      <c r="J216" t="e">
        <f>NA()</f>
        <v>#N/A</v>
      </c>
      <c r="Y216">
        <f t="shared" si="8"/>
        <v>48</v>
      </c>
      <c r="Z216">
        <f t="shared" si="9"/>
        <v>24</v>
      </c>
    </row>
    <row r="217" spans="1:26" x14ac:dyDescent="0.25">
      <c r="A217">
        <v>127.5</v>
      </c>
      <c r="B217">
        <f>Differences!$I$5*(Sheet2!A217-100)+100</f>
        <v>116.5</v>
      </c>
      <c r="C217">
        <f>$B217+30*SQRT(1-Differences!$I$5^2)</f>
        <v>140.5</v>
      </c>
      <c r="D217">
        <f>$B217+15*SQRT(1-Differences!$I$5^2)</f>
        <v>128.5</v>
      </c>
      <c r="E217">
        <f>$B217-15*SQRT(1-Differences!$I$5^2)</f>
        <v>104.5</v>
      </c>
      <c r="F217">
        <f>$B217-30*SQRT(1-Differences!$I$5^2)</f>
        <v>92.5</v>
      </c>
      <c r="I217" t="e">
        <f>NA()</f>
        <v>#N/A</v>
      </c>
      <c r="J217" t="e">
        <f>NA()</f>
        <v>#N/A</v>
      </c>
      <c r="Y217">
        <f t="shared" si="8"/>
        <v>48</v>
      </c>
      <c r="Z217">
        <f t="shared" si="9"/>
        <v>24</v>
      </c>
    </row>
    <row r="218" spans="1:26" x14ac:dyDescent="0.25">
      <c r="A218">
        <v>128</v>
      </c>
      <c r="B218">
        <f>Differences!$I$5*(Sheet2!A218-100)+100</f>
        <v>116.8</v>
      </c>
      <c r="C218">
        <f>$B218+30*SQRT(1-Differences!$I$5^2)</f>
        <v>140.80000000000001</v>
      </c>
      <c r="D218">
        <f>$B218+15*SQRT(1-Differences!$I$5^2)</f>
        <v>128.80000000000001</v>
      </c>
      <c r="E218">
        <f>$B218-15*SQRT(1-Differences!$I$5^2)</f>
        <v>104.8</v>
      </c>
      <c r="F218">
        <f>$B218-30*SQRT(1-Differences!$I$5^2)</f>
        <v>92.8</v>
      </c>
      <c r="I218" t="e">
        <f>NA()</f>
        <v>#N/A</v>
      </c>
      <c r="J218" t="e">
        <f>NA()</f>
        <v>#N/A</v>
      </c>
      <c r="Y218">
        <f t="shared" si="8"/>
        <v>48</v>
      </c>
      <c r="Z218">
        <f t="shared" si="9"/>
        <v>24</v>
      </c>
    </row>
    <row r="219" spans="1:26" x14ac:dyDescent="0.25">
      <c r="A219">
        <v>128.5</v>
      </c>
      <c r="B219">
        <f>Differences!$I$5*(Sheet2!A219-100)+100</f>
        <v>117.1</v>
      </c>
      <c r="C219">
        <f>$B219+30*SQRT(1-Differences!$I$5^2)</f>
        <v>141.1</v>
      </c>
      <c r="D219">
        <f>$B219+15*SQRT(1-Differences!$I$5^2)</f>
        <v>129.1</v>
      </c>
      <c r="E219">
        <f>$B219-15*SQRT(1-Differences!$I$5^2)</f>
        <v>105.1</v>
      </c>
      <c r="F219">
        <f>$B219-30*SQRT(1-Differences!$I$5^2)</f>
        <v>93.1</v>
      </c>
      <c r="I219" t="e">
        <f>NA()</f>
        <v>#N/A</v>
      </c>
      <c r="J219" t="e">
        <f>NA()</f>
        <v>#N/A</v>
      </c>
      <c r="Y219">
        <f t="shared" si="8"/>
        <v>48</v>
      </c>
      <c r="Z219">
        <f t="shared" si="9"/>
        <v>24</v>
      </c>
    </row>
    <row r="220" spans="1:26" x14ac:dyDescent="0.25">
      <c r="A220">
        <v>129</v>
      </c>
      <c r="B220">
        <f>Differences!$I$5*(Sheet2!A220-100)+100</f>
        <v>117.4</v>
      </c>
      <c r="C220">
        <f>$B220+30*SQRT(1-Differences!$I$5^2)</f>
        <v>141.4</v>
      </c>
      <c r="D220">
        <f>$B220+15*SQRT(1-Differences!$I$5^2)</f>
        <v>129.4</v>
      </c>
      <c r="E220">
        <f>$B220-15*SQRT(1-Differences!$I$5^2)</f>
        <v>105.4</v>
      </c>
      <c r="F220">
        <f>$B220-30*SQRT(1-Differences!$I$5^2)</f>
        <v>93.4</v>
      </c>
      <c r="I220" t="e">
        <f>NA()</f>
        <v>#N/A</v>
      </c>
      <c r="J220" t="e">
        <f>NA()</f>
        <v>#N/A</v>
      </c>
      <c r="Y220">
        <f t="shared" si="8"/>
        <v>48</v>
      </c>
      <c r="Z220">
        <f t="shared" si="9"/>
        <v>24</v>
      </c>
    </row>
    <row r="221" spans="1:26" x14ac:dyDescent="0.25">
      <c r="A221">
        <v>129.5</v>
      </c>
      <c r="B221">
        <f>Differences!$I$5*(Sheet2!A221-100)+100</f>
        <v>117.7</v>
      </c>
      <c r="C221">
        <f>$B221+30*SQRT(1-Differences!$I$5^2)</f>
        <v>141.69999999999999</v>
      </c>
      <c r="D221">
        <f>$B221+15*SQRT(1-Differences!$I$5^2)</f>
        <v>129.69999999999999</v>
      </c>
      <c r="E221">
        <f>$B221-15*SQRT(1-Differences!$I$5^2)</f>
        <v>105.7</v>
      </c>
      <c r="F221">
        <f>$B221-30*SQRT(1-Differences!$I$5^2)</f>
        <v>93.7</v>
      </c>
      <c r="I221" t="e">
        <f>NA()</f>
        <v>#N/A</v>
      </c>
      <c r="J221" t="e">
        <f>NA()</f>
        <v>#N/A</v>
      </c>
      <c r="Y221">
        <f t="shared" si="8"/>
        <v>48</v>
      </c>
      <c r="Z221">
        <f t="shared" si="9"/>
        <v>24</v>
      </c>
    </row>
    <row r="222" spans="1:26" x14ac:dyDescent="0.25">
      <c r="A222">
        <v>130</v>
      </c>
      <c r="B222">
        <f>Differences!$I$5*(Sheet2!A222-100)+100</f>
        <v>118</v>
      </c>
      <c r="C222">
        <f>$B222+30*SQRT(1-Differences!$I$5^2)</f>
        <v>142</v>
      </c>
      <c r="D222">
        <f>$B222+15*SQRT(1-Differences!$I$5^2)</f>
        <v>130</v>
      </c>
      <c r="E222">
        <f>$B222-15*SQRT(1-Differences!$I$5^2)</f>
        <v>106</v>
      </c>
      <c r="F222">
        <f>$B222-30*SQRT(1-Differences!$I$5^2)</f>
        <v>94</v>
      </c>
      <c r="I222" t="e">
        <f>NA()</f>
        <v>#N/A</v>
      </c>
      <c r="J222" t="e">
        <f>NA()</f>
        <v>#N/A</v>
      </c>
      <c r="Y222">
        <f t="shared" si="8"/>
        <v>48</v>
      </c>
      <c r="Z222">
        <f t="shared" si="9"/>
        <v>24</v>
      </c>
    </row>
    <row r="223" spans="1:26" x14ac:dyDescent="0.25">
      <c r="A223">
        <v>130.5</v>
      </c>
      <c r="B223">
        <f>Differences!$I$5*(Sheet2!A223-100)+100</f>
        <v>118.3</v>
      </c>
      <c r="C223">
        <f>$B223+30*SQRT(1-Differences!$I$5^2)</f>
        <v>142.30000000000001</v>
      </c>
      <c r="D223">
        <f>$B223+15*SQRT(1-Differences!$I$5^2)</f>
        <v>130.30000000000001</v>
      </c>
      <c r="E223">
        <f>$B223-15*SQRT(1-Differences!$I$5^2)</f>
        <v>106.3</v>
      </c>
      <c r="F223">
        <f>$B223-30*SQRT(1-Differences!$I$5^2)</f>
        <v>94.3</v>
      </c>
      <c r="I223" t="e">
        <f>NA()</f>
        <v>#N/A</v>
      </c>
      <c r="J223" t="e">
        <f>NA()</f>
        <v>#N/A</v>
      </c>
      <c r="Y223">
        <f t="shared" si="8"/>
        <v>48</v>
      </c>
      <c r="Z223">
        <f t="shared" si="9"/>
        <v>24</v>
      </c>
    </row>
    <row r="224" spans="1:26" x14ac:dyDescent="0.25">
      <c r="A224">
        <v>131</v>
      </c>
      <c r="B224">
        <f>Differences!$I$5*(Sheet2!A224-100)+100</f>
        <v>118.6</v>
      </c>
      <c r="C224">
        <f>$B224+30*SQRT(1-Differences!$I$5^2)</f>
        <v>142.6</v>
      </c>
      <c r="D224">
        <f>$B224+15*SQRT(1-Differences!$I$5^2)</f>
        <v>130.6</v>
      </c>
      <c r="E224">
        <f>$B224-15*SQRT(1-Differences!$I$5^2)</f>
        <v>106.6</v>
      </c>
      <c r="F224">
        <f>$B224-30*SQRT(1-Differences!$I$5^2)</f>
        <v>94.6</v>
      </c>
      <c r="I224" t="e">
        <f>NA()</f>
        <v>#N/A</v>
      </c>
      <c r="J224" t="e">
        <f>NA()</f>
        <v>#N/A</v>
      </c>
      <c r="Y224">
        <f t="shared" si="8"/>
        <v>48</v>
      </c>
      <c r="Z224">
        <f t="shared" si="9"/>
        <v>24</v>
      </c>
    </row>
    <row r="225" spans="1:26" x14ac:dyDescent="0.25">
      <c r="A225">
        <v>131.5</v>
      </c>
      <c r="B225">
        <f>Differences!$I$5*(Sheet2!A225-100)+100</f>
        <v>118.9</v>
      </c>
      <c r="C225">
        <f>$B225+30*SQRT(1-Differences!$I$5^2)</f>
        <v>142.9</v>
      </c>
      <c r="D225">
        <f>$B225+15*SQRT(1-Differences!$I$5^2)</f>
        <v>130.9</v>
      </c>
      <c r="E225">
        <f>$B225-15*SQRT(1-Differences!$I$5^2)</f>
        <v>106.9</v>
      </c>
      <c r="F225">
        <f>$B225-30*SQRT(1-Differences!$I$5^2)</f>
        <v>94.9</v>
      </c>
      <c r="I225" t="e">
        <f>NA()</f>
        <v>#N/A</v>
      </c>
      <c r="J225" t="e">
        <f>NA()</f>
        <v>#N/A</v>
      </c>
      <c r="Y225">
        <f t="shared" si="8"/>
        <v>48</v>
      </c>
      <c r="Z225">
        <f t="shared" si="9"/>
        <v>24</v>
      </c>
    </row>
    <row r="226" spans="1:26" x14ac:dyDescent="0.25">
      <c r="A226">
        <v>132</v>
      </c>
      <c r="B226">
        <f>Differences!$I$5*(Sheet2!A226-100)+100</f>
        <v>119.2</v>
      </c>
      <c r="C226">
        <f>$B226+30*SQRT(1-Differences!$I$5^2)</f>
        <v>143.19999999999999</v>
      </c>
      <c r="D226">
        <f>$B226+15*SQRT(1-Differences!$I$5^2)</f>
        <v>131.19999999999999</v>
      </c>
      <c r="E226">
        <f>$B226-15*SQRT(1-Differences!$I$5^2)</f>
        <v>107.2</v>
      </c>
      <c r="F226">
        <f>$B226-30*SQRT(1-Differences!$I$5^2)</f>
        <v>95.2</v>
      </c>
      <c r="I226" t="e">
        <f>NA()</f>
        <v>#N/A</v>
      </c>
      <c r="J226" t="e">
        <f>NA()</f>
        <v>#N/A</v>
      </c>
      <c r="Y226">
        <f t="shared" ref="Y226:Y289" si="10">Y225</f>
        <v>48</v>
      </c>
      <c r="Z226">
        <f t="shared" ref="Z226:Z289" si="11">Z225</f>
        <v>24</v>
      </c>
    </row>
    <row r="227" spans="1:26" x14ac:dyDescent="0.25">
      <c r="A227">
        <v>132.5</v>
      </c>
      <c r="B227">
        <f>Differences!$I$5*(Sheet2!A227-100)+100</f>
        <v>119.5</v>
      </c>
      <c r="C227">
        <f>$B227+30*SQRT(1-Differences!$I$5^2)</f>
        <v>143.5</v>
      </c>
      <c r="D227">
        <f>$B227+15*SQRT(1-Differences!$I$5^2)</f>
        <v>131.5</v>
      </c>
      <c r="E227">
        <f>$B227-15*SQRT(1-Differences!$I$5^2)</f>
        <v>107.5</v>
      </c>
      <c r="F227">
        <f>$B227-30*SQRT(1-Differences!$I$5^2)</f>
        <v>95.5</v>
      </c>
      <c r="I227" t="e">
        <f>NA()</f>
        <v>#N/A</v>
      </c>
      <c r="J227" t="e">
        <f>NA()</f>
        <v>#N/A</v>
      </c>
      <c r="Y227">
        <f t="shared" si="10"/>
        <v>48</v>
      </c>
      <c r="Z227">
        <f t="shared" si="11"/>
        <v>24</v>
      </c>
    </row>
    <row r="228" spans="1:26" x14ac:dyDescent="0.25">
      <c r="A228">
        <v>133</v>
      </c>
      <c r="B228">
        <f>Differences!$I$5*(Sheet2!A228-100)+100</f>
        <v>119.8</v>
      </c>
      <c r="C228">
        <f>$B228+30*SQRT(1-Differences!$I$5^2)</f>
        <v>143.80000000000001</v>
      </c>
      <c r="D228">
        <f>$B228+15*SQRT(1-Differences!$I$5^2)</f>
        <v>131.80000000000001</v>
      </c>
      <c r="E228">
        <f>$B228-15*SQRT(1-Differences!$I$5^2)</f>
        <v>107.8</v>
      </c>
      <c r="F228">
        <f>$B228-30*SQRT(1-Differences!$I$5^2)</f>
        <v>95.8</v>
      </c>
      <c r="I228" t="e">
        <f>NA()</f>
        <v>#N/A</v>
      </c>
      <c r="J228" t="e">
        <f>NA()</f>
        <v>#N/A</v>
      </c>
      <c r="Y228">
        <f t="shared" si="10"/>
        <v>48</v>
      </c>
      <c r="Z228">
        <f t="shared" si="11"/>
        <v>24</v>
      </c>
    </row>
    <row r="229" spans="1:26" x14ac:dyDescent="0.25">
      <c r="A229">
        <v>133.5</v>
      </c>
      <c r="B229">
        <f>Differences!$I$5*(Sheet2!A229-100)+100</f>
        <v>120.1</v>
      </c>
      <c r="C229">
        <f>$B229+30*SQRT(1-Differences!$I$5^2)</f>
        <v>144.1</v>
      </c>
      <c r="D229">
        <f>$B229+15*SQRT(1-Differences!$I$5^2)</f>
        <v>132.1</v>
      </c>
      <c r="E229">
        <f>$B229-15*SQRT(1-Differences!$I$5^2)</f>
        <v>108.1</v>
      </c>
      <c r="F229">
        <f>$B229-30*SQRT(1-Differences!$I$5^2)</f>
        <v>96.1</v>
      </c>
      <c r="I229" t="e">
        <f>NA()</f>
        <v>#N/A</v>
      </c>
      <c r="J229" t="e">
        <f>NA()</f>
        <v>#N/A</v>
      </c>
      <c r="Y229">
        <f t="shared" si="10"/>
        <v>48</v>
      </c>
      <c r="Z229">
        <f t="shared" si="11"/>
        <v>24</v>
      </c>
    </row>
    <row r="230" spans="1:26" x14ac:dyDescent="0.25">
      <c r="A230">
        <v>134</v>
      </c>
      <c r="B230">
        <f>Differences!$I$5*(Sheet2!A230-100)+100</f>
        <v>120.4</v>
      </c>
      <c r="C230">
        <f>$B230+30*SQRT(1-Differences!$I$5^2)</f>
        <v>144.4</v>
      </c>
      <c r="D230">
        <f>$B230+15*SQRT(1-Differences!$I$5^2)</f>
        <v>132.4</v>
      </c>
      <c r="E230">
        <f>$B230-15*SQRT(1-Differences!$I$5^2)</f>
        <v>108.4</v>
      </c>
      <c r="F230">
        <f>$B230-30*SQRT(1-Differences!$I$5^2)</f>
        <v>96.4</v>
      </c>
      <c r="I230" t="e">
        <f>NA()</f>
        <v>#N/A</v>
      </c>
      <c r="J230" t="e">
        <f>NA()</f>
        <v>#N/A</v>
      </c>
      <c r="Y230">
        <f t="shared" si="10"/>
        <v>48</v>
      </c>
      <c r="Z230">
        <f t="shared" si="11"/>
        <v>24</v>
      </c>
    </row>
    <row r="231" spans="1:26" x14ac:dyDescent="0.25">
      <c r="A231">
        <v>134.5</v>
      </c>
      <c r="B231">
        <f>Differences!$I$5*(Sheet2!A231-100)+100</f>
        <v>120.7</v>
      </c>
      <c r="C231">
        <f>$B231+30*SQRT(1-Differences!$I$5^2)</f>
        <v>144.69999999999999</v>
      </c>
      <c r="D231">
        <f>$B231+15*SQRT(1-Differences!$I$5^2)</f>
        <v>132.69999999999999</v>
      </c>
      <c r="E231">
        <f>$B231-15*SQRT(1-Differences!$I$5^2)</f>
        <v>108.7</v>
      </c>
      <c r="F231">
        <f>$B231-30*SQRT(1-Differences!$I$5^2)</f>
        <v>96.7</v>
      </c>
      <c r="I231" t="e">
        <f>NA()</f>
        <v>#N/A</v>
      </c>
      <c r="J231" t="e">
        <f>NA()</f>
        <v>#N/A</v>
      </c>
      <c r="Y231">
        <f t="shared" si="10"/>
        <v>48</v>
      </c>
      <c r="Z231">
        <f t="shared" si="11"/>
        <v>24</v>
      </c>
    </row>
    <row r="232" spans="1:26" x14ac:dyDescent="0.25">
      <c r="A232">
        <v>135</v>
      </c>
      <c r="B232">
        <f>Differences!$I$5*(Sheet2!A232-100)+100</f>
        <v>121</v>
      </c>
      <c r="C232">
        <f>$B232+30*SQRT(1-Differences!$I$5^2)</f>
        <v>145</v>
      </c>
      <c r="D232">
        <f>$B232+15*SQRT(1-Differences!$I$5^2)</f>
        <v>133</v>
      </c>
      <c r="E232">
        <f>$B232-15*SQRT(1-Differences!$I$5^2)</f>
        <v>109</v>
      </c>
      <c r="F232">
        <f>$B232-30*SQRT(1-Differences!$I$5^2)</f>
        <v>97</v>
      </c>
      <c r="I232" t="e">
        <f>NA()</f>
        <v>#N/A</v>
      </c>
      <c r="J232" t="e">
        <f>NA()</f>
        <v>#N/A</v>
      </c>
      <c r="Y232">
        <f t="shared" si="10"/>
        <v>48</v>
      </c>
      <c r="Z232">
        <f t="shared" si="11"/>
        <v>24</v>
      </c>
    </row>
    <row r="233" spans="1:26" x14ac:dyDescent="0.25">
      <c r="A233">
        <v>135.5</v>
      </c>
      <c r="B233">
        <f>Differences!$I$5*(Sheet2!A233-100)+100</f>
        <v>121.3</v>
      </c>
      <c r="C233">
        <f>$B233+30*SQRT(1-Differences!$I$5^2)</f>
        <v>145.30000000000001</v>
      </c>
      <c r="D233">
        <f>$B233+15*SQRT(1-Differences!$I$5^2)</f>
        <v>133.30000000000001</v>
      </c>
      <c r="E233">
        <f>$B233-15*SQRT(1-Differences!$I$5^2)</f>
        <v>109.3</v>
      </c>
      <c r="F233">
        <f>$B233-30*SQRT(1-Differences!$I$5^2)</f>
        <v>97.3</v>
      </c>
      <c r="I233" t="e">
        <f>NA()</f>
        <v>#N/A</v>
      </c>
      <c r="J233" t="e">
        <f>NA()</f>
        <v>#N/A</v>
      </c>
      <c r="Y233">
        <f t="shared" si="10"/>
        <v>48</v>
      </c>
      <c r="Z233">
        <f t="shared" si="11"/>
        <v>24</v>
      </c>
    </row>
    <row r="234" spans="1:26" x14ac:dyDescent="0.25">
      <c r="A234">
        <v>136</v>
      </c>
      <c r="B234">
        <f>Differences!$I$5*(Sheet2!A234-100)+100</f>
        <v>121.6</v>
      </c>
      <c r="C234">
        <f>$B234+30*SQRT(1-Differences!$I$5^2)</f>
        <v>145.6</v>
      </c>
      <c r="D234">
        <f>$B234+15*SQRT(1-Differences!$I$5^2)</f>
        <v>133.6</v>
      </c>
      <c r="E234">
        <f>$B234-15*SQRT(1-Differences!$I$5^2)</f>
        <v>109.6</v>
      </c>
      <c r="F234">
        <f>$B234-30*SQRT(1-Differences!$I$5^2)</f>
        <v>97.6</v>
      </c>
      <c r="I234" t="e">
        <f>NA()</f>
        <v>#N/A</v>
      </c>
      <c r="J234" t="e">
        <f>NA()</f>
        <v>#N/A</v>
      </c>
      <c r="Y234">
        <f t="shared" si="10"/>
        <v>48</v>
      </c>
      <c r="Z234">
        <f t="shared" si="11"/>
        <v>24</v>
      </c>
    </row>
    <row r="235" spans="1:26" x14ac:dyDescent="0.25">
      <c r="A235">
        <v>136.5</v>
      </c>
      <c r="B235">
        <f>Differences!$I$5*(Sheet2!A235-100)+100</f>
        <v>121.9</v>
      </c>
      <c r="C235">
        <f>$B235+30*SQRT(1-Differences!$I$5^2)</f>
        <v>145.9</v>
      </c>
      <c r="D235">
        <f>$B235+15*SQRT(1-Differences!$I$5^2)</f>
        <v>133.9</v>
      </c>
      <c r="E235">
        <f>$B235-15*SQRT(1-Differences!$I$5^2)</f>
        <v>109.9</v>
      </c>
      <c r="F235">
        <f>$B235-30*SQRT(1-Differences!$I$5^2)</f>
        <v>97.9</v>
      </c>
      <c r="I235" t="e">
        <f>NA()</f>
        <v>#N/A</v>
      </c>
      <c r="J235" t="e">
        <f>NA()</f>
        <v>#N/A</v>
      </c>
      <c r="Y235">
        <f t="shared" si="10"/>
        <v>48</v>
      </c>
      <c r="Z235">
        <f t="shared" si="11"/>
        <v>24</v>
      </c>
    </row>
    <row r="236" spans="1:26" x14ac:dyDescent="0.25">
      <c r="A236">
        <v>137</v>
      </c>
      <c r="B236">
        <f>Differences!$I$5*(Sheet2!A236-100)+100</f>
        <v>122.2</v>
      </c>
      <c r="C236">
        <f>$B236+30*SQRT(1-Differences!$I$5^2)</f>
        <v>146.19999999999999</v>
      </c>
      <c r="D236">
        <f>$B236+15*SQRT(1-Differences!$I$5^2)</f>
        <v>134.19999999999999</v>
      </c>
      <c r="E236">
        <f>$B236-15*SQRT(1-Differences!$I$5^2)</f>
        <v>110.2</v>
      </c>
      <c r="F236">
        <f>$B236-30*SQRT(1-Differences!$I$5^2)</f>
        <v>98.2</v>
      </c>
      <c r="I236" t="e">
        <f>NA()</f>
        <v>#N/A</v>
      </c>
      <c r="J236" t="e">
        <f>NA()</f>
        <v>#N/A</v>
      </c>
      <c r="Y236">
        <f t="shared" si="10"/>
        <v>48</v>
      </c>
      <c r="Z236">
        <f t="shared" si="11"/>
        <v>24</v>
      </c>
    </row>
    <row r="237" spans="1:26" x14ac:dyDescent="0.25">
      <c r="A237">
        <v>137.5</v>
      </c>
      <c r="B237">
        <f>Differences!$I$5*(Sheet2!A237-100)+100</f>
        <v>122.5</v>
      </c>
      <c r="C237">
        <f>$B237+30*SQRT(1-Differences!$I$5^2)</f>
        <v>146.5</v>
      </c>
      <c r="D237">
        <f>$B237+15*SQRT(1-Differences!$I$5^2)</f>
        <v>134.5</v>
      </c>
      <c r="E237">
        <f>$B237-15*SQRT(1-Differences!$I$5^2)</f>
        <v>110.5</v>
      </c>
      <c r="F237">
        <f>$B237-30*SQRT(1-Differences!$I$5^2)</f>
        <v>98.5</v>
      </c>
      <c r="I237" t="e">
        <f>NA()</f>
        <v>#N/A</v>
      </c>
      <c r="J237" t="e">
        <f>NA()</f>
        <v>#N/A</v>
      </c>
      <c r="Y237">
        <f t="shared" si="10"/>
        <v>48</v>
      </c>
      <c r="Z237">
        <f t="shared" si="11"/>
        <v>24</v>
      </c>
    </row>
    <row r="238" spans="1:26" x14ac:dyDescent="0.25">
      <c r="A238">
        <v>138</v>
      </c>
      <c r="B238">
        <f>Differences!$I$5*(Sheet2!A238-100)+100</f>
        <v>122.8</v>
      </c>
      <c r="C238">
        <f>$B238+30*SQRT(1-Differences!$I$5^2)</f>
        <v>146.80000000000001</v>
      </c>
      <c r="D238">
        <f>$B238+15*SQRT(1-Differences!$I$5^2)</f>
        <v>134.80000000000001</v>
      </c>
      <c r="E238">
        <f>$B238-15*SQRT(1-Differences!$I$5^2)</f>
        <v>110.8</v>
      </c>
      <c r="F238">
        <f>$B238-30*SQRT(1-Differences!$I$5^2)</f>
        <v>98.8</v>
      </c>
      <c r="I238" t="e">
        <f>NA()</f>
        <v>#N/A</v>
      </c>
      <c r="J238" t="e">
        <f>NA()</f>
        <v>#N/A</v>
      </c>
      <c r="Y238">
        <f t="shared" si="10"/>
        <v>48</v>
      </c>
      <c r="Z238">
        <f t="shared" si="11"/>
        <v>24</v>
      </c>
    </row>
    <row r="239" spans="1:26" x14ac:dyDescent="0.25">
      <c r="A239">
        <v>138.5</v>
      </c>
      <c r="B239">
        <f>Differences!$I$5*(Sheet2!A239-100)+100</f>
        <v>123.1</v>
      </c>
      <c r="C239">
        <f>$B239+30*SQRT(1-Differences!$I$5^2)</f>
        <v>147.1</v>
      </c>
      <c r="D239">
        <f>$B239+15*SQRT(1-Differences!$I$5^2)</f>
        <v>135.1</v>
      </c>
      <c r="E239">
        <f>$B239-15*SQRT(1-Differences!$I$5^2)</f>
        <v>111.1</v>
      </c>
      <c r="F239">
        <f>$B239-30*SQRT(1-Differences!$I$5^2)</f>
        <v>99.1</v>
      </c>
      <c r="I239" t="e">
        <f>NA()</f>
        <v>#N/A</v>
      </c>
      <c r="J239" t="e">
        <f>NA()</f>
        <v>#N/A</v>
      </c>
      <c r="Y239">
        <f t="shared" si="10"/>
        <v>48</v>
      </c>
      <c r="Z239">
        <f t="shared" si="11"/>
        <v>24</v>
      </c>
    </row>
    <row r="240" spans="1:26" x14ac:dyDescent="0.25">
      <c r="A240">
        <v>139</v>
      </c>
      <c r="B240">
        <f>Differences!$I$5*(Sheet2!A240-100)+100</f>
        <v>123.4</v>
      </c>
      <c r="C240">
        <f>$B240+30*SQRT(1-Differences!$I$5^2)</f>
        <v>147.4</v>
      </c>
      <c r="D240">
        <f>$B240+15*SQRT(1-Differences!$I$5^2)</f>
        <v>135.4</v>
      </c>
      <c r="E240">
        <f>$B240-15*SQRT(1-Differences!$I$5^2)</f>
        <v>111.4</v>
      </c>
      <c r="F240">
        <f>$B240-30*SQRT(1-Differences!$I$5^2)</f>
        <v>99.4</v>
      </c>
      <c r="I240" t="e">
        <f>NA()</f>
        <v>#N/A</v>
      </c>
      <c r="J240" t="e">
        <f>NA()</f>
        <v>#N/A</v>
      </c>
      <c r="Y240">
        <f t="shared" si="10"/>
        <v>48</v>
      </c>
      <c r="Z240">
        <f t="shared" si="11"/>
        <v>24</v>
      </c>
    </row>
    <row r="241" spans="1:26" x14ac:dyDescent="0.25">
      <c r="A241">
        <v>139.5</v>
      </c>
      <c r="B241">
        <f>Differences!$I$5*(Sheet2!A241-100)+100</f>
        <v>123.7</v>
      </c>
      <c r="C241">
        <f>$B241+30*SQRT(1-Differences!$I$5^2)</f>
        <v>147.69999999999999</v>
      </c>
      <c r="D241">
        <f>$B241+15*SQRT(1-Differences!$I$5^2)</f>
        <v>135.69999999999999</v>
      </c>
      <c r="E241">
        <f>$B241-15*SQRT(1-Differences!$I$5^2)</f>
        <v>111.7</v>
      </c>
      <c r="F241">
        <f>$B241-30*SQRT(1-Differences!$I$5^2)</f>
        <v>99.7</v>
      </c>
      <c r="I241" t="e">
        <f>NA()</f>
        <v>#N/A</v>
      </c>
      <c r="J241" t="e">
        <f>NA()</f>
        <v>#N/A</v>
      </c>
      <c r="Y241">
        <f t="shared" si="10"/>
        <v>48</v>
      </c>
      <c r="Z241">
        <f t="shared" si="11"/>
        <v>24</v>
      </c>
    </row>
    <row r="242" spans="1:26" x14ac:dyDescent="0.25">
      <c r="A242">
        <v>140</v>
      </c>
      <c r="B242">
        <f>Differences!$I$5*(Sheet2!A242-100)+100</f>
        <v>124</v>
      </c>
      <c r="C242">
        <f>$B242+30*SQRT(1-Differences!$I$5^2)</f>
        <v>148</v>
      </c>
      <c r="D242">
        <f>$B242+15*SQRT(1-Differences!$I$5^2)</f>
        <v>136</v>
      </c>
      <c r="E242">
        <f>$B242-15*SQRT(1-Differences!$I$5^2)</f>
        <v>112</v>
      </c>
      <c r="F242">
        <f>$B242-30*SQRT(1-Differences!$I$5^2)</f>
        <v>100</v>
      </c>
      <c r="I242" t="e">
        <f>NA()</f>
        <v>#N/A</v>
      </c>
      <c r="J242" t="e">
        <f>NA()</f>
        <v>#N/A</v>
      </c>
      <c r="Y242">
        <f t="shared" si="10"/>
        <v>48</v>
      </c>
      <c r="Z242">
        <f t="shared" si="11"/>
        <v>24</v>
      </c>
    </row>
    <row r="243" spans="1:26" x14ac:dyDescent="0.25">
      <c r="A243">
        <v>140.5</v>
      </c>
      <c r="B243">
        <f>Differences!$I$5*(Sheet2!A243-100)+100</f>
        <v>124.3</v>
      </c>
      <c r="C243">
        <f>$B243+30*SQRT(1-Differences!$I$5^2)</f>
        <v>148.30000000000001</v>
      </c>
      <c r="D243">
        <f>$B243+15*SQRT(1-Differences!$I$5^2)</f>
        <v>136.30000000000001</v>
      </c>
      <c r="E243">
        <f>$B243-15*SQRT(1-Differences!$I$5^2)</f>
        <v>112.3</v>
      </c>
      <c r="F243">
        <f>$B243-30*SQRT(1-Differences!$I$5^2)</f>
        <v>100.3</v>
      </c>
      <c r="I243" t="e">
        <f>NA()</f>
        <v>#N/A</v>
      </c>
      <c r="J243" t="e">
        <f>NA()</f>
        <v>#N/A</v>
      </c>
      <c r="Y243">
        <f t="shared" si="10"/>
        <v>48</v>
      </c>
      <c r="Z243">
        <f t="shared" si="11"/>
        <v>24</v>
      </c>
    </row>
    <row r="244" spans="1:26" x14ac:dyDescent="0.25">
      <c r="A244">
        <v>141</v>
      </c>
      <c r="B244">
        <f>Differences!$I$5*(Sheet2!A244-100)+100</f>
        <v>124.6</v>
      </c>
      <c r="C244">
        <f>$B244+30*SQRT(1-Differences!$I$5^2)</f>
        <v>148.6</v>
      </c>
      <c r="D244">
        <f>$B244+15*SQRT(1-Differences!$I$5^2)</f>
        <v>136.6</v>
      </c>
      <c r="E244">
        <f>$B244-15*SQRT(1-Differences!$I$5^2)</f>
        <v>112.6</v>
      </c>
      <c r="F244">
        <f>$B244-30*SQRT(1-Differences!$I$5^2)</f>
        <v>100.6</v>
      </c>
      <c r="I244" t="e">
        <f>NA()</f>
        <v>#N/A</v>
      </c>
      <c r="J244" t="e">
        <f>NA()</f>
        <v>#N/A</v>
      </c>
      <c r="Y244">
        <f t="shared" si="10"/>
        <v>48</v>
      </c>
      <c r="Z244">
        <f t="shared" si="11"/>
        <v>24</v>
      </c>
    </row>
    <row r="245" spans="1:26" x14ac:dyDescent="0.25">
      <c r="A245">
        <v>141.5</v>
      </c>
      <c r="B245">
        <f>Differences!$I$5*(Sheet2!A245-100)+100</f>
        <v>124.9</v>
      </c>
      <c r="C245">
        <f>$B245+30*SQRT(1-Differences!$I$5^2)</f>
        <v>148.9</v>
      </c>
      <c r="D245">
        <f>$B245+15*SQRT(1-Differences!$I$5^2)</f>
        <v>136.9</v>
      </c>
      <c r="E245">
        <f>$B245-15*SQRT(1-Differences!$I$5^2)</f>
        <v>112.9</v>
      </c>
      <c r="F245">
        <f>$B245-30*SQRT(1-Differences!$I$5^2)</f>
        <v>100.9</v>
      </c>
      <c r="I245" t="e">
        <f>NA()</f>
        <v>#N/A</v>
      </c>
      <c r="J245" t="e">
        <f>NA()</f>
        <v>#N/A</v>
      </c>
      <c r="Y245">
        <f t="shared" si="10"/>
        <v>48</v>
      </c>
      <c r="Z245">
        <f t="shared" si="11"/>
        <v>24</v>
      </c>
    </row>
    <row r="246" spans="1:26" x14ac:dyDescent="0.25">
      <c r="A246">
        <v>142</v>
      </c>
      <c r="B246">
        <f>Differences!$I$5*(Sheet2!A246-100)+100</f>
        <v>125.2</v>
      </c>
      <c r="C246">
        <f>$B246+30*SQRT(1-Differences!$I$5^2)</f>
        <v>149.19999999999999</v>
      </c>
      <c r="D246">
        <f>$B246+15*SQRT(1-Differences!$I$5^2)</f>
        <v>137.19999999999999</v>
      </c>
      <c r="E246">
        <f>$B246-15*SQRT(1-Differences!$I$5^2)</f>
        <v>113.2</v>
      </c>
      <c r="F246">
        <f>$B246-30*SQRT(1-Differences!$I$5^2)</f>
        <v>101.2</v>
      </c>
      <c r="I246" t="e">
        <f>NA()</f>
        <v>#N/A</v>
      </c>
      <c r="J246" t="e">
        <f>NA()</f>
        <v>#N/A</v>
      </c>
      <c r="Y246">
        <f t="shared" si="10"/>
        <v>48</v>
      </c>
      <c r="Z246">
        <f t="shared" si="11"/>
        <v>24</v>
      </c>
    </row>
    <row r="247" spans="1:26" x14ac:dyDescent="0.25">
      <c r="A247">
        <v>142.5</v>
      </c>
      <c r="B247">
        <f>Differences!$I$5*(Sheet2!A247-100)+100</f>
        <v>125.5</v>
      </c>
      <c r="C247">
        <f>$B247+30*SQRT(1-Differences!$I$5^2)</f>
        <v>149.5</v>
      </c>
      <c r="D247">
        <f>$B247+15*SQRT(1-Differences!$I$5^2)</f>
        <v>137.5</v>
      </c>
      <c r="E247">
        <f>$B247-15*SQRT(1-Differences!$I$5^2)</f>
        <v>113.5</v>
      </c>
      <c r="F247">
        <f>$B247-30*SQRT(1-Differences!$I$5^2)</f>
        <v>101.5</v>
      </c>
      <c r="I247" t="e">
        <f>NA()</f>
        <v>#N/A</v>
      </c>
      <c r="J247" t="e">
        <f>NA()</f>
        <v>#N/A</v>
      </c>
      <c r="Y247">
        <f t="shared" si="10"/>
        <v>48</v>
      </c>
      <c r="Z247">
        <f t="shared" si="11"/>
        <v>24</v>
      </c>
    </row>
    <row r="248" spans="1:26" x14ac:dyDescent="0.25">
      <c r="A248">
        <v>143</v>
      </c>
      <c r="B248">
        <f>Differences!$I$5*(Sheet2!A248-100)+100</f>
        <v>125.8</v>
      </c>
      <c r="C248">
        <f>$B248+30*SQRT(1-Differences!$I$5^2)</f>
        <v>149.80000000000001</v>
      </c>
      <c r="D248">
        <f>$B248+15*SQRT(1-Differences!$I$5^2)</f>
        <v>137.80000000000001</v>
      </c>
      <c r="E248">
        <f>$B248-15*SQRT(1-Differences!$I$5^2)</f>
        <v>113.8</v>
      </c>
      <c r="F248">
        <f>$B248-30*SQRT(1-Differences!$I$5^2)</f>
        <v>101.8</v>
      </c>
      <c r="I248" t="e">
        <f>NA()</f>
        <v>#N/A</v>
      </c>
      <c r="J248" t="e">
        <f>NA()</f>
        <v>#N/A</v>
      </c>
      <c r="Y248">
        <f t="shared" si="10"/>
        <v>48</v>
      </c>
      <c r="Z248">
        <f t="shared" si="11"/>
        <v>24</v>
      </c>
    </row>
    <row r="249" spans="1:26" x14ac:dyDescent="0.25">
      <c r="A249">
        <v>143.5</v>
      </c>
      <c r="B249">
        <f>Differences!$I$5*(Sheet2!A249-100)+100</f>
        <v>126.1</v>
      </c>
      <c r="C249">
        <f>$B249+30*SQRT(1-Differences!$I$5^2)</f>
        <v>150.1</v>
      </c>
      <c r="D249">
        <f>$B249+15*SQRT(1-Differences!$I$5^2)</f>
        <v>138.1</v>
      </c>
      <c r="E249">
        <f>$B249-15*SQRT(1-Differences!$I$5^2)</f>
        <v>114.1</v>
      </c>
      <c r="F249">
        <f>$B249-30*SQRT(1-Differences!$I$5^2)</f>
        <v>102.1</v>
      </c>
      <c r="I249" t="e">
        <f>NA()</f>
        <v>#N/A</v>
      </c>
      <c r="J249" t="e">
        <f>NA()</f>
        <v>#N/A</v>
      </c>
      <c r="Y249">
        <f t="shared" si="10"/>
        <v>48</v>
      </c>
      <c r="Z249">
        <f t="shared" si="11"/>
        <v>24</v>
      </c>
    </row>
    <row r="250" spans="1:26" x14ac:dyDescent="0.25">
      <c r="A250">
        <v>144</v>
      </c>
      <c r="B250">
        <f>Differences!$I$5*(Sheet2!A250-100)+100</f>
        <v>126.4</v>
      </c>
      <c r="C250">
        <f>$B250+30*SQRT(1-Differences!$I$5^2)</f>
        <v>150.4</v>
      </c>
      <c r="D250">
        <f>$B250+15*SQRT(1-Differences!$I$5^2)</f>
        <v>138.4</v>
      </c>
      <c r="E250">
        <f>$B250-15*SQRT(1-Differences!$I$5^2)</f>
        <v>114.4</v>
      </c>
      <c r="F250">
        <f>$B250-30*SQRT(1-Differences!$I$5^2)</f>
        <v>102.4</v>
      </c>
      <c r="I250" t="e">
        <f>NA()</f>
        <v>#N/A</v>
      </c>
      <c r="J250" t="e">
        <f>NA()</f>
        <v>#N/A</v>
      </c>
      <c r="Y250">
        <f t="shared" si="10"/>
        <v>48</v>
      </c>
      <c r="Z250">
        <f t="shared" si="11"/>
        <v>24</v>
      </c>
    </row>
    <row r="251" spans="1:26" x14ac:dyDescent="0.25">
      <c r="A251">
        <v>144.5</v>
      </c>
      <c r="B251">
        <f>Differences!$I$5*(Sheet2!A251-100)+100</f>
        <v>126.7</v>
      </c>
      <c r="C251">
        <f>$B251+30*SQRT(1-Differences!$I$5^2)</f>
        <v>150.69999999999999</v>
      </c>
      <c r="D251">
        <f>$B251+15*SQRT(1-Differences!$I$5^2)</f>
        <v>138.69999999999999</v>
      </c>
      <c r="E251">
        <f>$B251-15*SQRT(1-Differences!$I$5^2)</f>
        <v>114.7</v>
      </c>
      <c r="F251">
        <f>$B251-30*SQRT(1-Differences!$I$5^2)</f>
        <v>102.7</v>
      </c>
      <c r="I251" t="e">
        <f>NA()</f>
        <v>#N/A</v>
      </c>
      <c r="J251" t="e">
        <f>NA()</f>
        <v>#N/A</v>
      </c>
      <c r="Y251">
        <f t="shared" si="10"/>
        <v>48</v>
      </c>
      <c r="Z251">
        <f t="shared" si="11"/>
        <v>24</v>
      </c>
    </row>
    <row r="252" spans="1:26" x14ac:dyDescent="0.25">
      <c r="A252">
        <v>145</v>
      </c>
      <c r="B252">
        <f>Differences!$I$5*(Sheet2!A252-100)+100</f>
        <v>127</v>
      </c>
      <c r="C252">
        <f>$B252+30*SQRT(1-Differences!$I$5^2)</f>
        <v>151</v>
      </c>
      <c r="D252">
        <f>$B252+15*SQRT(1-Differences!$I$5^2)</f>
        <v>139</v>
      </c>
      <c r="E252">
        <f>$B252-15*SQRT(1-Differences!$I$5^2)</f>
        <v>115</v>
      </c>
      <c r="F252">
        <f>$B252-30*SQRT(1-Differences!$I$5^2)</f>
        <v>103</v>
      </c>
      <c r="I252" t="e">
        <f>NA()</f>
        <v>#N/A</v>
      </c>
      <c r="J252" t="e">
        <f>NA()</f>
        <v>#N/A</v>
      </c>
      <c r="Y252">
        <f t="shared" si="10"/>
        <v>48</v>
      </c>
      <c r="Z252">
        <f t="shared" si="11"/>
        <v>24</v>
      </c>
    </row>
    <row r="253" spans="1:26" x14ac:dyDescent="0.25">
      <c r="A253">
        <v>145.5</v>
      </c>
      <c r="B253">
        <f>Differences!$I$5*(Sheet2!A253-100)+100</f>
        <v>127.3</v>
      </c>
      <c r="C253">
        <f>$B253+30*SQRT(1-Differences!$I$5^2)</f>
        <v>151.30000000000001</v>
      </c>
      <c r="D253">
        <f>$B253+15*SQRT(1-Differences!$I$5^2)</f>
        <v>139.30000000000001</v>
      </c>
      <c r="E253">
        <f>$B253-15*SQRT(1-Differences!$I$5^2)</f>
        <v>115.3</v>
      </c>
      <c r="F253">
        <f>$B253-30*SQRT(1-Differences!$I$5^2)</f>
        <v>103.3</v>
      </c>
      <c r="I253" t="e">
        <f>NA()</f>
        <v>#N/A</v>
      </c>
      <c r="J253" t="e">
        <f>NA()</f>
        <v>#N/A</v>
      </c>
      <c r="Y253">
        <f t="shared" si="10"/>
        <v>48</v>
      </c>
      <c r="Z253">
        <f t="shared" si="11"/>
        <v>24</v>
      </c>
    </row>
    <row r="254" spans="1:26" x14ac:dyDescent="0.25">
      <c r="A254">
        <v>146</v>
      </c>
      <c r="B254">
        <f>Differences!$I$5*(Sheet2!A254-100)+100</f>
        <v>127.6</v>
      </c>
      <c r="C254">
        <f>$B254+30*SQRT(1-Differences!$I$5^2)</f>
        <v>151.6</v>
      </c>
      <c r="D254">
        <f>$B254+15*SQRT(1-Differences!$I$5^2)</f>
        <v>139.6</v>
      </c>
      <c r="E254">
        <f>$B254-15*SQRT(1-Differences!$I$5^2)</f>
        <v>115.6</v>
      </c>
      <c r="F254">
        <f>$B254-30*SQRT(1-Differences!$I$5^2)</f>
        <v>103.6</v>
      </c>
      <c r="I254" t="e">
        <f>NA()</f>
        <v>#N/A</v>
      </c>
      <c r="J254" t="e">
        <f>NA()</f>
        <v>#N/A</v>
      </c>
      <c r="Y254">
        <f t="shared" si="10"/>
        <v>48</v>
      </c>
      <c r="Z254">
        <f t="shared" si="11"/>
        <v>24</v>
      </c>
    </row>
    <row r="255" spans="1:26" x14ac:dyDescent="0.25">
      <c r="A255">
        <v>146.5</v>
      </c>
      <c r="B255">
        <f>Differences!$I$5*(Sheet2!A255-100)+100</f>
        <v>127.9</v>
      </c>
      <c r="C255">
        <f>$B255+30*SQRT(1-Differences!$I$5^2)</f>
        <v>151.9</v>
      </c>
      <c r="D255">
        <f>$B255+15*SQRT(1-Differences!$I$5^2)</f>
        <v>139.9</v>
      </c>
      <c r="E255">
        <f>$B255-15*SQRT(1-Differences!$I$5^2)</f>
        <v>115.9</v>
      </c>
      <c r="F255">
        <f>$B255-30*SQRT(1-Differences!$I$5^2)</f>
        <v>103.9</v>
      </c>
      <c r="I255" t="e">
        <f>NA()</f>
        <v>#N/A</v>
      </c>
      <c r="J255" t="e">
        <f>NA()</f>
        <v>#N/A</v>
      </c>
      <c r="Y255">
        <f t="shared" si="10"/>
        <v>48</v>
      </c>
      <c r="Z255">
        <f t="shared" si="11"/>
        <v>24</v>
      </c>
    </row>
    <row r="256" spans="1:26" x14ac:dyDescent="0.25">
      <c r="A256">
        <v>147</v>
      </c>
      <c r="B256">
        <f>Differences!$I$5*(Sheet2!A256-100)+100</f>
        <v>128.19999999999999</v>
      </c>
      <c r="C256">
        <f>$B256+30*SQRT(1-Differences!$I$5^2)</f>
        <v>152.19999999999999</v>
      </c>
      <c r="D256">
        <f>$B256+15*SQRT(1-Differences!$I$5^2)</f>
        <v>140.19999999999999</v>
      </c>
      <c r="E256">
        <f>$B256-15*SQRT(1-Differences!$I$5^2)</f>
        <v>116.19999999999999</v>
      </c>
      <c r="F256">
        <f>$B256-30*SQRT(1-Differences!$I$5^2)</f>
        <v>104.19999999999999</v>
      </c>
      <c r="I256" t="e">
        <f>NA()</f>
        <v>#N/A</v>
      </c>
      <c r="J256" t="e">
        <f>NA()</f>
        <v>#N/A</v>
      </c>
      <c r="Y256">
        <f t="shared" si="10"/>
        <v>48</v>
      </c>
      <c r="Z256">
        <f t="shared" si="11"/>
        <v>24</v>
      </c>
    </row>
    <row r="257" spans="1:26" x14ac:dyDescent="0.25">
      <c r="A257">
        <v>147.5</v>
      </c>
      <c r="B257">
        <f>Differences!$I$5*(Sheet2!A257-100)+100</f>
        <v>128.5</v>
      </c>
      <c r="C257">
        <f>$B257+30*SQRT(1-Differences!$I$5^2)</f>
        <v>152.5</v>
      </c>
      <c r="D257">
        <f>$B257+15*SQRT(1-Differences!$I$5^2)</f>
        <v>140.5</v>
      </c>
      <c r="E257">
        <f>$B257-15*SQRT(1-Differences!$I$5^2)</f>
        <v>116.5</v>
      </c>
      <c r="F257">
        <f>$B257-30*SQRT(1-Differences!$I$5^2)</f>
        <v>104.5</v>
      </c>
      <c r="I257" t="e">
        <f>NA()</f>
        <v>#N/A</v>
      </c>
      <c r="J257" t="e">
        <f>NA()</f>
        <v>#N/A</v>
      </c>
      <c r="Y257">
        <f t="shared" si="10"/>
        <v>48</v>
      </c>
      <c r="Z257">
        <f t="shared" si="11"/>
        <v>24</v>
      </c>
    </row>
    <row r="258" spans="1:26" x14ac:dyDescent="0.25">
      <c r="A258">
        <v>148</v>
      </c>
      <c r="B258">
        <f>Differences!$I$5*(Sheet2!A258-100)+100</f>
        <v>128.80000000000001</v>
      </c>
      <c r="C258">
        <f>$B258+30*SQRT(1-Differences!$I$5^2)</f>
        <v>152.80000000000001</v>
      </c>
      <c r="D258">
        <f>$B258+15*SQRT(1-Differences!$I$5^2)</f>
        <v>140.80000000000001</v>
      </c>
      <c r="E258">
        <f>$B258-15*SQRT(1-Differences!$I$5^2)</f>
        <v>116.80000000000001</v>
      </c>
      <c r="F258">
        <f>$B258-30*SQRT(1-Differences!$I$5^2)</f>
        <v>104.80000000000001</v>
      </c>
      <c r="I258" t="e">
        <f>NA()</f>
        <v>#N/A</v>
      </c>
      <c r="J258" t="e">
        <f>NA()</f>
        <v>#N/A</v>
      </c>
      <c r="Y258">
        <f t="shared" si="10"/>
        <v>48</v>
      </c>
      <c r="Z258">
        <f t="shared" si="11"/>
        <v>24</v>
      </c>
    </row>
    <row r="259" spans="1:26" x14ac:dyDescent="0.25">
      <c r="A259">
        <v>148.5</v>
      </c>
      <c r="B259">
        <f>Differences!$I$5*(Sheet2!A259-100)+100</f>
        <v>129.1</v>
      </c>
      <c r="C259">
        <f>$B259+30*SQRT(1-Differences!$I$5^2)</f>
        <v>153.1</v>
      </c>
      <c r="D259">
        <f>$B259+15*SQRT(1-Differences!$I$5^2)</f>
        <v>141.1</v>
      </c>
      <c r="E259">
        <f>$B259-15*SQRT(1-Differences!$I$5^2)</f>
        <v>117.1</v>
      </c>
      <c r="F259">
        <f>$B259-30*SQRT(1-Differences!$I$5^2)</f>
        <v>105.1</v>
      </c>
      <c r="I259" t="e">
        <f>NA()</f>
        <v>#N/A</v>
      </c>
      <c r="J259" t="e">
        <f>NA()</f>
        <v>#N/A</v>
      </c>
      <c r="Y259">
        <f t="shared" si="10"/>
        <v>48</v>
      </c>
      <c r="Z259">
        <f t="shared" si="11"/>
        <v>24</v>
      </c>
    </row>
    <row r="260" spans="1:26" x14ac:dyDescent="0.25">
      <c r="A260">
        <v>149</v>
      </c>
      <c r="B260">
        <f>Differences!$I$5*(Sheet2!A260-100)+100</f>
        <v>129.4</v>
      </c>
      <c r="C260">
        <f>$B260+30*SQRT(1-Differences!$I$5^2)</f>
        <v>153.4</v>
      </c>
      <c r="D260">
        <f>$B260+15*SQRT(1-Differences!$I$5^2)</f>
        <v>141.4</v>
      </c>
      <c r="E260">
        <f>$B260-15*SQRT(1-Differences!$I$5^2)</f>
        <v>117.4</v>
      </c>
      <c r="F260">
        <f>$B260-30*SQRT(1-Differences!$I$5^2)</f>
        <v>105.4</v>
      </c>
      <c r="I260" t="e">
        <f>NA()</f>
        <v>#N/A</v>
      </c>
      <c r="J260" t="e">
        <f>NA()</f>
        <v>#N/A</v>
      </c>
      <c r="Y260">
        <f t="shared" si="10"/>
        <v>48</v>
      </c>
      <c r="Z260">
        <f t="shared" si="11"/>
        <v>24</v>
      </c>
    </row>
    <row r="261" spans="1:26" x14ac:dyDescent="0.25">
      <c r="A261">
        <v>149.5</v>
      </c>
      <c r="B261">
        <f>Differences!$I$5*(Sheet2!A261-100)+100</f>
        <v>129.69999999999999</v>
      </c>
      <c r="C261">
        <f>$B261+30*SQRT(1-Differences!$I$5^2)</f>
        <v>153.69999999999999</v>
      </c>
      <c r="D261">
        <f>$B261+15*SQRT(1-Differences!$I$5^2)</f>
        <v>141.69999999999999</v>
      </c>
      <c r="E261">
        <f>$B261-15*SQRT(1-Differences!$I$5^2)</f>
        <v>117.69999999999999</v>
      </c>
      <c r="F261">
        <f>$B261-30*SQRT(1-Differences!$I$5^2)</f>
        <v>105.69999999999999</v>
      </c>
      <c r="I261" t="e">
        <f>NA()</f>
        <v>#N/A</v>
      </c>
      <c r="J261" t="e">
        <f>NA()</f>
        <v>#N/A</v>
      </c>
      <c r="Y261">
        <f t="shared" si="10"/>
        <v>48</v>
      </c>
      <c r="Z261">
        <f t="shared" si="11"/>
        <v>24</v>
      </c>
    </row>
    <row r="262" spans="1:26" x14ac:dyDescent="0.25">
      <c r="A262">
        <v>150</v>
      </c>
      <c r="B262">
        <f>Differences!$I$5*(Sheet2!A262-100)+100</f>
        <v>130</v>
      </c>
      <c r="C262">
        <f>$B262+30*SQRT(1-Differences!$I$5^2)</f>
        <v>154</v>
      </c>
      <c r="D262">
        <f>$B262+15*SQRT(1-Differences!$I$5^2)</f>
        <v>142</v>
      </c>
      <c r="E262">
        <f>$B262-15*SQRT(1-Differences!$I$5^2)</f>
        <v>118</v>
      </c>
      <c r="F262">
        <f>$B262-30*SQRT(1-Differences!$I$5^2)</f>
        <v>106</v>
      </c>
      <c r="I262" t="e">
        <f>NA()</f>
        <v>#N/A</v>
      </c>
      <c r="J262" t="e">
        <f>NA()</f>
        <v>#N/A</v>
      </c>
      <c r="Y262">
        <f t="shared" si="10"/>
        <v>48</v>
      </c>
      <c r="Z262">
        <f t="shared" si="11"/>
        <v>24</v>
      </c>
    </row>
    <row r="263" spans="1:26" x14ac:dyDescent="0.25">
      <c r="A263">
        <v>150.5</v>
      </c>
      <c r="B263">
        <f>Differences!$I$5*(Sheet2!A263-100)+100</f>
        <v>130.30000000000001</v>
      </c>
      <c r="C263">
        <f>$B263+30*SQRT(1-Differences!$I$5^2)</f>
        <v>154.30000000000001</v>
      </c>
      <c r="D263">
        <f>$B263+15*SQRT(1-Differences!$I$5^2)</f>
        <v>142.30000000000001</v>
      </c>
      <c r="E263">
        <f>$B263-15*SQRT(1-Differences!$I$5^2)</f>
        <v>118.30000000000001</v>
      </c>
      <c r="F263">
        <f>$B263-30*SQRT(1-Differences!$I$5^2)</f>
        <v>106.30000000000001</v>
      </c>
      <c r="I263" t="e">
        <f>NA()</f>
        <v>#N/A</v>
      </c>
      <c r="J263" t="e">
        <f>NA()</f>
        <v>#N/A</v>
      </c>
      <c r="Y263">
        <f t="shared" si="10"/>
        <v>48</v>
      </c>
      <c r="Z263">
        <f t="shared" si="11"/>
        <v>24</v>
      </c>
    </row>
    <row r="264" spans="1:26" x14ac:dyDescent="0.25">
      <c r="A264">
        <v>151</v>
      </c>
      <c r="B264">
        <f>Differences!$I$5*(Sheet2!A264-100)+100</f>
        <v>130.6</v>
      </c>
      <c r="C264">
        <f>$B264+30*SQRT(1-Differences!$I$5^2)</f>
        <v>154.6</v>
      </c>
      <c r="D264">
        <f>$B264+15*SQRT(1-Differences!$I$5^2)</f>
        <v>142.6</v>
      </c>
      <c r="E264">
        <f>$B264-15*SQRT(1-Differences!$I$5^2)</f>
        <v>118.6</v>
      </c>
      <c r="F264">
        <f>$B264-30*SQRT(1-Differences!$I$5^2)</f>
        <v>106.6</v>
      </c>
      <c r="I264" t="e">
        <f>NA()</f>
        <v>#N/A</v>
      </c>
      <c r="J264" t="e">
        <f>NA()</f>
        <v>#N/A</v>
      </c>
      <c r="Y264">
        <f t="shared" si="10"/>
        <v>48</v>
      </c>
      <c r="Z264">
        <f t="shared" si="11"/>
        <v>24</v>
      </c>
    </row>
    <row r="265" spans="1:26" x14ac:dyDescent="0.25">
      <c r="A265">
        <v>151.5</v>
      </c>
      <c r="B265">
        <f>Differences!$I$5*(Sheet2!A265-100)+100</f>
        <v>130.9</v>
      </c>
      <c r="C265">
        <f>$B265+30*SQRT(1-Differences!$I$5^2)</f>
        <v>154.9</v>
      </c>
      <c r="D265">
        <f>$B265+15*SQRT(1-Differences!$I$5^2)</f>
        <v>142.9</v>
      </c>
      <c r="E265">
        <f>$B265-15*SQRT(1-Differences!$I$5^2)</f>
        <v>118.9</v>
      </c>
      <c r="F265">
        <f>$B265-30*SQRT(1-Differences!$I$5^2)</f>
        <v>106.9</v>
      </c>
      <c r="I265" t="e">
        <f>NA()</f>
        <v>#N/A</v>
      </c>
      <c r="J265" t="e">
        <f>NA()</f>
        <v>#N/A</v>
      </c>
      <c r="Y265">
        <f t="shared" si="10"/>
        <v>48</v>
      </c>
      <c r="Z265">
        <f t="shared" si="11"/>
        <v>24</v>
      </c>
    </row>
    <row r="266" spans="1:26" x14ac:dyDescent="0.25">
      <c r="A266">
        <v>152</v>
      </c>
      <c r="B266">
        <f>Differences!$I$5*(Sheet2!A266-100)+100</f>
        <v>131.19999999999999</v>
      </c>
      <c r="C266">
        <f>$B266+30*SQRT(1-Differences!$I$5^2)</f>
        <v>155.19999999999999</v>
      </c>
      <c r="D266">
        <f>$B266+15*SQRT(1-Differences!$I$5^2)</f>
        <v>143.19999999999999</v>
      </c>
      <c r="E266">
        <f>$B266-15*SQRT(1-Differences!$I$5^2)</f>
        <v>119.19999999999999</v>
      </c>
      <c r="F266">
        <f>$B266-30*SQRT(1-Differences!$I$5^2)</f>
        <v>107.19999999999999</v>
      </c>
      <c r="I266" t="e">
        <f>NA()</f>
        <v>#N/A</v>
      </c>
      <c r="J266" t="e">
        <f>NA()</f>
        <v>#N/A</v>
      </c>
      <c r="Y266">
        <f t="shared" si="10"/>
        <v>48</v>
      </c>
      <c r="Z266">
        <f t="shared" si="11"/>
        <v>24</v>
      </c>
    </row>
    <row r="267" spans="1:26" x14ac:dyDescent="0.25">
      <c r="A267">
        <v>152.5</v>
      </c>
      <c r="B267">
        <f>Differences!$I$5*(Sheet2!A267-100)+100</f>
        <v>131.5</v>
      </c>
      <c r="C267">
        <f>$B267+30*SQRT(1-Differences!$I$5^2)</f>
        <v>155.5</v>
      </c>
      <c r="D267">
        <f>$B267+15*SQRT(1-Differences!$I$5^2)</f>
        <v>143.5</v>
      </c>
      <c r="E267">
        <f>$B267-15*SQRT(1-Differences!$I$5^2)</f>
        <v>119.5</v>
      </c>
      <c r="F267">
        <f>$B267-30*SQRT(1-Differences!$I$5^2)</f>
        <v>107.5</v>
      </c>
      <c r="I267" t="e">
        <f>NA()</f>
        <v>#N/A</v>
      </c>
      <c r="J267" t="e">
        <f>NA()</f>
        <v>#N/A</v>
      </c>
      <c r="Y267">
        <f t="shared" si="10"/>
        <v>48</v>
      </c>
      <c r="Z267">
        <f t="shared" si="11"/>
        <v>24</v>
      </c>
    </row>
    <row r="268" spans="1:26" x14ac:dyDescent="0.25">
      <c r="A268">
        <v>153</v>
      </c>
      <c r="B268">
        <f>Differences!$I$5*(Sheet2!A268-100)+100</f>
        <v>131.80000000000001</v>
      </c>
      <c r="C268">
        <f>$B268+30*SQRT(1-Differences!$I$5^2)</f>
        <v>155.80000000000001</v>
      </c>
      <c r="D268">
        <f>$B268+15*SQRT(1-Differences!$I$5^2)</f>
        <v>143.80000000000001</v>
      </c>
      <c r="E268">
        <f>$B268-15*SQRT(1-Differences!$I$5^2)</f>
        <v>119.80000000000001</v>
      </c>
      <c r="F268">
        <f>$B268-30*SQRT(1-Differences!$I$5^2)</f>
        <v>107.80000000000001</v>
      </c>
      <c r="I268" t="e">
        <f>NA()</f>
        <v>#N/A</v>
      </c>
      <c r="J268" t="e">
        <f>NA()</f>
        <v>#N/A</v>
      </c>
      <c r="Y268">
        <f t="shared" si="10"/>
        <v>48</v>
      </c>
      <c r="Z268">
        <f t="shared" si="11"/>
        <v>24</v>
      </c>
    </row>
    <row r="269" spans="1:26" x14ac:dyDescent="0.25">
      <c r="A269">
        <v>153.5</v>
      </c>
      <c r="B269">
        <f>Differences!$I$5*(Sheet2!A269-100)+100</f>
        <v>132.1</v>
      </c>
      <c r="C269">
        <f>$B269+30*SQRT(1-Differences!$I$5^2)</f>
        <v>156.1</v>
      </c>
      <c r="D269">
        <f>$B269+15*SQRT(1-Differences!$I$5^2)</f>
        <v>144.1</v>
      </c>
      <c r="E269">
        <f>$B269-15*SQRT(1-Differences!$I$5^2)</f>
        <v>120.1</v>
      </c>
      <c r="F269">
        <f>$B269-30*SQRT(1-Differences!$I$5^2)</f>
        <v>108.1</v>
      </c>
      <c r="I269" t="e">
        <f>NA()</f>
        <v>#N/A</v>
      </c>
      <c r="J269" t="e">
        <f>NA()</f>
        <v>#N/A</v>
      </c>
      <c r="Y269">
        <f t="shared" si="10"/>
        <v>48</v>
      </c>
      <c r="Z269">
        <f t="shared" si="11"/>
        <v>24</v>
      </c>
    </row>
    <row r="270" spans="1:26" x14ac:dyDescent="0.25">
      <c r="A270">
        <v>154</v>
      </c>
      <c r="B270">
        <f>Differences!$I$5*(Sheet2!A270-100)+100</f>
        <v>132.4</v>
      </c>
      <c r="C270">
        <f>$B270+30*SQRT(1-Differences!$I$5^2)</f>
        <v>156.4</v>
      </c>
      <c r="D270">
        <f>$B270+15*SQRT(1-Differences!$I$5^2)</f>
        <v>144.4</v>
      </c>
      <c r="E270">
        <f>$B270-15*SQRT(1-Differences!$I$5^2)</f>
        <v>120.4</v>
      </c>
      <c r="F270">
        <f>$B270-30*SQRT(1-Differences!$I$5^2)</f>
        <v>108.4</v>
      </c>
      <c r="I270" t="e">
        <f>NA()</f>
        <v>#N/A</v>
      </c>
      <c r="J270" t="e">
        <f>NA()</f>
        <v>#N/A</v>
      </c>
      <c r="Y270">
        <f t="shared" si="10"/>
        <v>48</v>
      </c>
      <c r="Z270">
        <f t="shared" si="11"/>
        <v>24</v>
      </c>
    </row>
    <row r="271" spans="1:26" x14ac:dyDescent="0.25">
      <c r="A271">
        <v>154.5</v>
      </c>
      <c r="B271">
        <f>Differences!$I$5*(Sheet2!A271-100)+100</f>
        <v>132.69999999999999</v>
      </c>
      <c r="C271">
        <f>$B271+30*SQRT(1-Differences!$I$5^2)</f>
        <v>156.69999999999999</v>
      </c>
      <c r="D271">
        <f>$B271+15*SQRT(1-Differences!$I$5^2)</f>
        <v>144.69999999999999</v>
      </c>
      <c r="E271">
        <f>$B271-15*SQRT(1-Differences!$I$5^2)</f>
        <v>120.69999999999999</v>
      </c>
      <c r="F271">
        <f>$B271-30*SQRT(1-Differences!$I$5^2)</f>
        <v>108.69999999999999</v>
      </c>
      <c r="I271" t="e">
        <f>NA()</f>
        <v>#N/A</v>
      </c>
      <c r="J271" t="e">
        <f>NA()</f>
        <v>#N/A</v>
      </c>
      <c r="Y271">
        <f t="shared" si="10"/>
        <v>48</v>
      </c>
      <c r="Z271">
        <f t="shared" si="11"/>
        <v>24</v>
      </c>
    </row>
    <row r="272" spans="1:26" x14ac:dyDescent="0.25">
      <c r="A272">
        <v>155</v>
      </c>
      <c r="B272">
        <f>Differences!$I$5*(Sheet2!A272-100)+100</f>
        <v>133</v>
      </c>
      <c r="C272">
        <f>$B272+30*SQRT(1-Differences!$I$5^2)</f>
        <v>157</v>
      </c>
      <c r="D272">
        <f>$B272+15*SQRT(1-Differences!$I$5^2)</f>
        <v>145</v>
      </c>
      <c r="E272">
        <f>$B272-15*SQRT(1-Differences!$I$5^2)</f>
        <v>121</v>
      </c>
      <c r="F272">
        <f>$B272-30*SQRT(1-Differences!$I$5^2)</f>
        <v>109</v>
      </c>
      <c r="I272" t="e">
        <f>NA()</f>
        <v>#N/A</v>
      </c>
      <c r="J272" t="e">
        <f>NA()</f>
        <v>#N/A</v>
      </c>
      <c r="Y272">
        <f t="shared" si="10"/>
        <v>48</v>
      </c>
      <c r="Z272">
        <f t="shared" si="11"/>
        <v>24</v>
      </c>
    </row>
    <row r="273" spans="1:26" x14ac:dyDescent="0.25">
      <c r="A273">
        <v>155.5</v>
      </c>
      <c r="B273">
        <f>Differences!$I$5*(Sheet2!A273-100)+100</f>
        <v>133.30000000000001</v>
      </c>
      <c r="C273">
        <f>$B273+30*SQRT(1-Differences!$I$5^2)</f>
        <v>157.30000000000001</v>
      </c>
      <c r="D273">
        <f>$B273+15*SQRT(1-Differences!$I$5^2)</f>
        <v>145.30000000000001</v>
      </c>
      <c r="E273">
        <f>$B273-15*SQRT(1-Differences!$I$5^2)</f>
        <v>121.30000000000001</v>
      </c>
      <c r="F273">
        <f>$B273-30*SQRT(1-Differences!$I$5^2)</f>
        <v>109.30000000000001</v>
      </c>
      <c r="I273" t="e">
        <f>NA()</f>
        <v>#N/A</v>
      </c>
      <c r="J273" t="e">
        <f>NA()</f>
        <v>#N/A</v>
      </c>
      <c r="Y273">
        <f t="shared" si="10"/>
        <v>48</v>
      </c>
      <c r="Z273">
        <f t="shared" si="11"/>
        <v>24</v>
      </c>
    </row>
    <row r="274" spans="1:26" x14ac:dyDescent="0.25">
      <c r="A274">
        <v>156</v>
      </c>
      <c r="B274">
        <f>Differences!$I$5*(Sheet2!A274-100)+100</f>
        <v>133.6</v>
      </c>
      <c r="C274">
        <f>$B274+30*SQRT(1-Differences!$I$5^2)</f>
        <v>157.6</v>
      </c>
      <c r="D274">
        <f>$B274+15*SQRT(1-Differences!$I$5^2)</f>
        <v>145.6</v>
      </c>
      <c r="E274">
        <f>$B274-15*SQRT(1-Differences!$I$5^2)</f>
        <v>121.6</v>
      </c>
      <c r="F274">
        <f>$B274-30*SQRT(1-Differences!$I$5^2)</f>
        <v>109.6</v>
      </c>
      <c r="I274" t="e">
        <f>NA()</f>
        <v>#N/A</v>
      </c>
      <c r="J274" t="e">
        <f>NA()</f>
        <v>#N/A</v>
      </c>
      <c r="Y274">
        <f t="shared" si="10"/>
        <v>48</v>
      </c>
      <c r="Z274">
        <f t="shared" si="11"/>
        <v>24</v>
      </c>
    </row>
    <row r="275" spans="1:26" x14ac:dyDescent="0.25">
      <c r="A275">
        <v>156.5</v>
      </c>
      <c r="B275">
        <f>Differences!$I$5*(Sheet2!A275-100)+100</f>
        <v>133.9</v>
      </c>
      <c r="C275">
        <f>$B275+30*SQRT(1-Differences!$I$5^2)</f>
        <v>157.9</v>
      </c>
      <c r="D275">
        <f>$B275+15*SQRT(1-Differences!$I$5^2)</f>
        <v>145.9</v>
      </c>
      <c r="E275">
        <f>$B275-15*SQRT(1-Differences!$I$5^2)</f>
        <v>121.9</v>
      </c>
      <c r="F275">
        <f>$B275-30*SQRT(1-Differences!$I$5^2)</f>
        <v>109.9</v>
      </c>
      <c r="I275" t="e">
        <f>NA()</f>
        <v>#N/A</v>
      </c>
      <c r="J275" t="e">
        <f>NA()</f>
        <v>#N/A</v>
      </c>
      <c r="Y275">
        <f t="shared" si="10"/>
        <v>48</v>
      </c>
      <c r="Z275">
        <f t="shared" si="11"/>
        <v>24</v>
      </c>
    </row>
    <row r="276" spans="1:26" x14ac:dyDescent="0.25">
      <c r="A276">
        <v>157</v>
      </c>
      <c r="B276">
        <f>Differences!$I$5*(Sheet2!A276-100)+100</f>
        <v>134.19999999999999</v>
      </c>
      <c r="C276">
        <f>$B276+30*SQRT(1-Differences!$I$5^2)</f>
        <v>158.19999999999999</v>
      </c>
      <c r="D276">
        <f>$B276+15*SQRT(1-Differences!$I$5^2)</f>
        <v>146.19999999999999</v>
      </c>
      <c r="E276">
        <f>$B276-15*SQRT(1-Differences!$I$5^2)</f>
        <v>122.19999999999999</v>
      </c>
      <c r="F276">
        <f>$B276-30*SQRT(1-Differences!$I$5^2)</f>
        <v>110.19999999999999</v>
      </c>
      <c r="I276" t="e">
        <f>NA()</f>
        <v>#N/A</v>
      </c>
      <c r="J276" t="e">
        <f>NA()</f>
        <v>#N/A</v>
      </c>
      <c r="Y276">
        <f t="shared" si="10"/>
        <v>48</v>
      </c>
      <c r="Z276">
        <f t="shared" si="11"/>
        <v>24</v>
      </c>
    </row>
    <row r="277" spans="1:26" x14ac:dyDescent="0.25">
      <c r="A277">
        <v>157.5</v>
      </c>
      <c r="B277">
        <f>Differences!$I$5*(Sheet2!A277-100)+100</f>
        <v>134.5</v>
      </c>
      <c r="C277">
        <f>$B277+30*SQRT(1-Differences!$I$5^2)</f>
        <v>158.5</v>
      </c>
      <c r="D277">
        <f>$B277+15*SQRT(1-Differences!$I$5^2)</f>
        <v>146.5</v>
      </c>
      <c r="E277">
        <f>$B277-15*SQRT(1-Differences!$I$5^2)</f>
        <v>122.5</v>
      </c>
      <c r="F277">
        <f>$B277-30*SQRT(1-Differences!$I$5^2)</f>
        <v>110.5</v>
      </c>
      <c r="I277" t="e">
        <f>NA()</f>
        <v>#N/A</v>
      </c>
      <c r="J277" t="e">
        <f>NA()</f>
        <v>#N/A</v>
      </c>
      <c r="Y277">
        <f t="shared" si="10"/>
        <v>48</v>
      </c>
      <c r="Z277">
        <f t="shared" si="11"/>
        <v>24</v>
      </c>
    </row>
    <row r="278" spans="1:26" x14ac:dyDescent="0.25">
      <c r="A278">
        <v>158</v>
      </c>
      <c r="B278">
        <f>Differences!$I$5*(Sheet2!A278-100)+100</f>
        <v>134.80000000000001</v>
      </c>
      <c r="C278">
        <f>$B278+30*SQRT(1-Differences!$I$5^2)</f>
        <v>158.80000000000001</v>
      </c>
      <c r="D278">
        <f>$B278+15*SQRT(1-Differences!$I$5^2)</f>
        <v>146.80000000000001</v>
      </c>
      <c r="E278">
        <f>$B278-15*SQRT(1-Differences!$I$5^2)</f>
        <v>122.80000000000001</v>
      </c>
      <c r="F278">
        <f>$B278-30*SQRT(1-Differences!$I$5^2)</f>
        <v>110.80000000000001</v>
      </c>
      <c r="I278" t="e">
        <f>NA()</f>
        <v>#N/A</v>
      </c>
      <c r="J278" t="e">
        <f>NA()</f>
        <v>#N/A</v>
      </c>
      <c r="Y278">
        <f t="shared" si="10"/>
        <v>48</v>
      </c>
      <c r="Z278">
        <f t="shared" si="11"/>
        <v>24</v>
      </c>
    </row>
    <row r="279" spans="1:26" x14ac:dyDescent="0.25">
      <c r="A279">
        <v>158.5</v>
      </c>
      <c r="B279">
        <f>Differences!$I$5*(Sheet2!A279-100)+100</f>
        <v>135.1</v>
      </c>
      <c r="C279">
        <f>$B279+30*SQRT(1-Differences!$I$5^2)</f>
        <v>159.1</v>
      </c>
      <c r="D279">
        <f>$B279+15*SQRT(1-Differences!$I$5^2)</f>
        <v>147.1</v>
      </c>
      <c r="E279">
        <f>$B279-15*SQRT(1-Differences!$I$5^2)</f>
        <v>123.1</v>
      </c>
      <c r="F279">
        <f>$B279-30*SQRT(1-Differences!$I$5^2)</f>
        <v>111.1</v>
      </c>
      <c r="I279" t="e">
        <f>NA()</f>
        <v>#N/A</v>
      </c>
      <c r="J279" t="e">
        <f>NA()</f>
        <v>#N/A</v>
      </c>
      <c r="Y279">
        <f t="shared" si="10"/>
        <v>48</v>
      </c>
      <c r="Z279">
        <f t="shared" si="11"/>
        <v>24</v>
      </c>
    </row>
    <row r="280" spans="1:26" x14ac:dyDescent="0.25">
      <c r="A280">
        <v>159</v>
      </c>
      <c r="B280">
        <f>Differences!$I$5*(Sheet2!A280-100)+100</f>
        <v>135.4</v>
      </c>
      <c r="C280">
        <f>$B280+30*SQRT(1-Differences!$I$5^2)</f>
        <v>159.4</v>
      </c>
      <c r="D280">
        <f>$B280+15*SQRT(1-Differences!$I$5^2)</f>
        <v>147.4</v>
      </c>
      <c r="E280">
        <f>$B280-15*SQRT(1-Differences!$I$5^2)</f>
        <v>123.4</v>
      </c>
      <c r="F280">
        <f>$B280-30*SQRT(1-Differences!$I$5^2)</f>
        <v>111.4</v>
      </c>
      <c r="I280" t="e">
        <f>NA()</f>
        <v>#N/A</v>
      </c>
      <c r="J280" t="e">
        <f>NA()</f>
        <v>#N/A</v>
      </c>
      <c r="Y280">
        <f t="shared" si="10"/>
        <v>48</v>
      </c>
      <c r="Z280">
        <f t="shared" si="11"/>
        <v>24</v>
      </c>
    </row>
    <row r="281" spans="1:26" x14ac:dyDescent="0.25">
      <c r="A281">
        <v>159.5</v>
      </c>
      <c r="B281">
        <f>Differences!$I$5*(Sheet2!A281-100)+100</f>
        <v>135.69999999999999</v>
      </c>
      <c r="C281">
        <f>$B281+30*SQRT(1-Differences!$I$5^2)</f>
        <v>159.69999999999999</v>
      </c>
      <c r="D281">
        <f>$B281+15*SQRT(1-Differences!$I$5^2)</f>
        <v>147.69999999999999</v>
      </c>
      <c r="E281">
        <f>$B281-15*SQRT(1-Differences!$I$5^2)</f>
        <v>123.69999999999999</v>
      </c>
      <c r="F281">
        <f>$B281-30*SQRT(1-Differences!$I$5^2)</f>
        <v>111.69999999999999</v>
      </c>
      <c r="I281" t="e">
        <f>NA()</f>
        <v>#N/A</v>
      </c>
      <c r="J281" t="e">
        <f>NA()</f>
        <v>#N/A</v>
      </c>
      <c r="Y281">
        <f t="shared" si="10"/>
        <v>48</v>
      </c>
      <c r="Z281">
        <f t="shared" si="11"/>
        <v>24</v>
      </c>
    </row>
    <row r="282" spans="1:26" x14ac:dyDescent="0.25">
      <c r="A282">
        <v>160</v>
      </c>
      <c r="B282">
        <f>Differences!$I$5*(Sheet2!A282-100)+100</f>
        <v>136</v>
      </c>
      <c r="C282">
        <f>$B282+30*SQRT(1-Differences!$I$5^2)</f>
        <v>160</v>
      </c>
      <c r="D282">
        <f>$B282+15*SQRT(1-Differences!$I$5^2)</f>
        <v>148</v>
      </c>
      <c r="E282">
        <f>$B282-15*SQRT(1-Differences!$I$5^2)</f>
        <v>124</v>
      </c>
      <c r="F282">
        <f>$B282-30*SQRT(1-Differences!$I$5^2)</f>
        <v>112</v>
      </c>
      <c r="I282" t="e">
        <f>NA()</f>
        <v>#N/A</v>
      </c>
      <c r="J282" t="e">
        <f>NA()</f>
        <v>#N/A</v>
      </c>
      <c r="Y282">
        <f t="shared" si="10"/>
        <v>48</v>
      </c>
      <c r="Z282">
        <f t="shared" si="11"/>
        <v>24</v>
      </c>
    </row>
    <row r="283" spans="1:26" x14ac:dyDescent="0.25">
      <c r="A283">
        <v>160.5</v>
      </c>
      <c r="B283">
        <f>Differences!$I$5*(Sheet2!A283-100)+100</f>
        <v>136.30000000000001</v>
      </c>
      <c r="C283">
        <f>$B283+30*SQRT(1-Differences!$I$5^2)</f>
        <v>160.30000000000001</v>
      </c>
      <c r="D283">
        <f>$B283+15*SQRT(1-Differences!$I$5^2)</f>
        <v>148.30000000000001</v>
      </c>
      <c r="E283">
        <f>$B283-15*SQRT(1-Differences!$I$5^2)</f>
        <v>124.30000000000001</v>
      </c>
      <c r="F283">
        <f>$B283-30*SQRT(1-Differences!$I$5^2)</f>
        <v>112.30000000000001</v>
      </c>
      <c r="I283" t="e">
        <f>NA()</f>
        <v>#N/A</v>
      </c>
      <c r="J283" t="e">
        <f>NA()</f>
        <v>#N/A</v>
      </c>
      <c r="Y283">
        <f t="shared" si="10"/>
        <v>48</v>
      </c>
      <c r="Z283">
        <f t="shared" si="11"/>
        <v>24</v>
      </c>
    </row>
    <row r="284" spans="1:26" x14ac:dyDescent="0.25">
      <c r="A284">
        <v>161</v>
      </c>
      <c r="B284">
        <f>Differences!$I$5*(Sheet2!A284-100)+100</f>
        <v>136.6</v>
      </c>
      <c r="C284">
        <f>$B284+30*SQRT(1-Differences!$I$5^2)</f>
        <v>160.6</v>
      </c>
      <c r="D284">
        <f>$B284+15*SQRT(1-Differences!$I$5^2)</f>
        <v>148.6</v>
      </c>
      <c r="E284">
        <f>$B284-15*SQRT(1-Differences!$I$5^2)</f>
        <v>124.6</v>
      </c>
      <c r="F284">
        <f>$B284-30*SQRT(1-Differences!$I$5^2)</f>
        <v>112.6</v>
      </c>
      <c r="I284" t="e">
        <f>NA()</f>
        <v>#N/A</v>
      </c>
      <c r="J284" t="e">
        <f>NA()</f>
        <v>#N/A</v>
      </c>
      <c r="Y284">
        <f t="shared" si="10"/>
        <v>48</v>
      </c>
      <c r="Z284">
        <f t="shared" si="11"/>
        <v>24</v>
      </c>
    </row>
    <row r="285" spans="1:26" x14ac:dyDescent="0.25">
      <c r="A285">
        <v>161.5</v>
      </c>
      <c r="B285">
        <f>Differences!$I$5*(Sheet2!A285-100)+100</f>
        <v>136.9</v>
      </c>
      <c r="C285">
        <f>$B285+30*SQRT(1-Differences!$I$5^2)</f>
        <v>160.9</v>
      </c>
      <c r="D285">
        <f>$B285+15*SQRT(1-Differences!$I$5^2)</f>
        <v>148.9</v>
      </c>
      <c r="E285">
        <f>$B285-15*SQRT(1-Differences!$I$5^2)</f>
        <v>124.9</v>
      </c>
      <c r="F285">
        <f>$B285-30*SQRT(1-Differences!$I$5^2)</f>
        <v>112.9</v>
      </c>
      <c r="I285" t="e">
        <f>NA()</f>
        <v>#N/A</v>
      </c>
      <c r="J285" t="e">
        <f>NA()</f>
        <v>#N/A</v>
      </c>
      <c r="Y285">
        <f t="shared" si="10"/>
        <v>48</v>
      </c>
      <c r="Z285">
        <f t="shared" si="11"/>
        <v>24</v>
      </c>
    </row>
    <row r="286" spans="1:26" x14ac:dyDescent="0.25">
      <c r="A286">
        <v>162</v>
      </c>
      <c r="B286">
        <f>Differences!$I$5*(Sheet2!A286-100)+100</f>
        <v>137.19999999999999</v>
      </c>
      <c r="C286">
        <f>$B286+30*SQRT(1-Differences!$I$5^2)</f>
        <v>161.19999999999999</v>
      </c>
      <c r="D286">
        <f>$B286+15*SQRT(1-Differences!$I$5^2)</f>
        <v>149.19999999999999</v>
      </c>
      <c r="E286">
        <f>$B286-15*SQRT(1-Differences!$I$5^2)</f>
        <v>125.19999999999999</v>
      </c>
      <c r="F286">
        <f>$B286-30*SQRT(1-Differences!$I$5^2)</f>
        <v>113.19999999999999</v>
      </c>
      <c r="I286" t="e">
        <f>NA()</f>
        <v>#N/A</v>
      </c>
      <c r="J286" t="e">
        <f>NA()</f>
        <v>#N/A</v>
      </c>
      <c r="Y286">
        <f t="shared" si="10"/>
        <v>48</v>
      </c>
      <c r="Z286">
        <f t="shared" si="11"/>
        <v>24</v>
      </c>
    </row>
    <row r="287" spans="1:26" x14ac:dyDescent="0.25">
      <c r="A287">
        <v>162.5</v>
      </c>
      <c r="B287">
        <f>Differences!$I$5*(Sheet2!A287-100)+100</f>
        <v>137.5</v>
      </c>
      <c r="C287">
        <f>$B287+30*SQRT(1-Differences!$I$5^2)</f>
        <v>161.5</v>
      </c>
      <c r="D287">
        <f>$B287+15*SQRT(1-Differences!$I$5^2)</f>
        <v>149.5</v>
      </c>
      <c r="E287">
        <f>$B287-15*SQRT(1-Differences!$I$5^2)</f>
        <v>125.5</v>
      </c>
      <c r="F287">
        <f>$B287-30*SQRT(1-Differences!$I$5^2)</f>
        <v>113.5</v>
      </c>
      <c r="I287" t="e">
        <f>NA()</f>
        <v>#N/A</v>
      </c>
      <c r="J287" t="e">
        <f>NA()</f>
        <v>#N/A</v>
      </c>
      <c r="Y287">
        <f t="shared" si="10"/>
        <v>48</v>
      </c>
      <c r="Z287">
        <f t="shared" si="11"/>
        <v>24</v>
      </c>
    </row>
    <row r="288" spans="1:26" x14ac:dyDescent="0.25">
      <c r="A288">
        <v>163</v>
      </c>
      <c r="B288">
        <f>Differences!$I$5*(Sheet2!A288-100)+100</f>
        <v>137.80000000000001</v>
      </c>
      <c r="C288">
        <f>$B288+30*SQRT(1-Differences!$I$5^2)</f>
        <v>161.80000000000001</v>
      </c>
      <c r="D288">
        <f>$B288+15*SQRT(1-Differences!$I$5^2)</f>
        <v>149.80000000000001</v>
      </c>
      <c r="E288">
        <f>$B288-15*SQRT(1-Differences!$I$5^2)</f>
        <v>125.80000000000001</v>
      </c>
      <c r="F288">
        <f>$B288-30*SQRT(1-Differences!$I$5^2)</f>
        <v>113.80000000000001</v>
      </c>
      <c r="I288" t="e">
        <f>NA()</f>
        <v>#N/A</v>
      </c>
      <c r="J288" t="e">
        <f>NA()</f>
        <v>#N/A</v>
      </c>
      <c r="Y288">
        <f t="shared" si="10"/>
        <v>48</v>
      </c>
      <c r="Z288">
        <f t="shared" si="11"/>
        <v>24</v>
      </c>
    </row>
    <row r="289" spans="1:26" x14ac:dyDescent="0.25">
      <c r="A289">
        <v>163.5</v>
      </c>
      <c r="B289">
        <f>Differences!$I$5*(Sheet2!A289-100)+100</f>
        <v>138.1</v>
      </c>
      <c r="C289">
        <f>$B289+30*SQRT(1-Differences!$I$5^2)</f>
        <v>162.1</v>
      </c>
      <c r="D289">
        <f>$B289+15*SQRT(1-Differences!$I$5^2)</f>
        <v>150.1</v>
      </c>
      <c r="E289">
        <f>$B289-15*SQRT(1-Differences!$I$5^2)</f>
        <v>126.1</v>
      </c>
      <c r="F289">
        <f>$B289-30*SQRT(1-Differences!$I$5^2)</f>
        <v>114.1</v>
      </c>
      <c r="I289" t="e">
        <f>NA()</f>
        <v>#N/A</v>
      </c>
      <c r="J289" t="e">
        <f>NA()</f>
        <v>#N/A</v>
      </c>
      <c r="Y289">
        <f t="shared" si="10"/>
        <v>48</v>
      </c>
      <c r="Z289">
        <f t="shared" si="11"/>
        <v>24</v>
      </c>
    </row>
    <row r="290" spans="1:26" x14ac:dyDescent="0.25">
      <c r="A290">
        <v>164</v>
      </c>
      <c r="B290">
        <f>Differences!$I$5*(Sheet2!A290-100)+100</f>
        <v>138.4</v>
      </c>
      <c r="C290">
        <f>$B290+30*SQRT(1-Differences!$I$5^2)</f>
        <v>162.4</v>
      </c>
      <c r="D290">
        <f>$B290+15*SQRT(1-Differences!$I$5^2)</f>
        <v>150.4</v>
      </c>
      <c r="E290">
        <f>$B290-15*SQRT(1-Differences!$I$5^2)</f>
        <v>126.4</v>
      </c>
      <c r="F290">
        <f>$B290-30*SQRT(1-Differences!$I$5^2)</f>
        <v>114.4</v>
      </c>
      <c r="I290" t="e">
        <f>NA()</f>
        <v>#N/A</v>
      </c>
      <c r="J290" t="e">
        <f>NA()</f>
        <v>#N/A</v>
      </c>
      <c r="Y290">
        <f t="shared" ref="Y290:Y321" si="12">Y289</f>
        <v>48</v>
      </c>
      <c r="Z290">
        <f t="shared" ref="Z290:Z321" si="13">Z289</f>
        <v>24</v>
      </c>
    </row>
    <row r="291" spans="1:26" x14ac:dyDescent="0.25">
      <c r="A291">
        <v>164.5</v>
      </c>
      <c r="B291">
        <f>Differences!$I$5*(Sheet2!A291-100)+100</f>
        <v>138.69999999999999</v>
      </c>
      <c r="C291">
        <f>$B291+30*SQRT(1-Differences!$I$5^2)</f>
        <v>162.69999999999999</v>
      </c>
      <c r="D291">
        <f>$B291+15*SQRT(1-Differences!$I$5^2)</f>
        <v>150.69999999999999</v>
      </c>
      <c r="E291">
        <f>$B291-15*SQRT(1-Differences!$I$5^2)</f>
        <v>126.69999999999999</v>
      </c>
      <c r="F291">
        <f>$B291-30*SQRT(1-Differences!$I$5^2)</f>
        <v>114.69999999999999</v>
      </c>
      <c r="I291" t="e">
        <f>NA()</f>
        <v>#N/A</v>
      </c>
      <c r="J291" t="e">
        <f>NA()</f>
        <v>#N/A</v>
      </c>
      <c r="Y291">
        <f t="shared" si="12"/>
        <v>48</v>
      </c>
      <c r="Z291">
        <f t="shared" si="13"/>
        <v>24</v>
      </c>
    </row>
    <row r="292" spans="1:26" x14ac:dyDescent="0.25">
      <c r="A292">
        <v>165</v>
      </c>
      <c r="B292">
        <f>Differences!$I$5*(Sheet2!A292-100)+100</f>
        <v>139</v>
      </c>
      <c r="C292">
        <f>$B292+30*SQRT(1-Differences!$I$5^2)</f>
        <v>163</v>
      </c>
      <c r="D292">
        <f>$B292+15*SQRT(1-Differences!$I$5^2)</f>
        <v>151</v>
      </c>
      <c r="E292">
        <f>$B292-15*SQRT(1-Differences!$I$5^2)</f>
        <v>127</v>
      </c>
      <c r="F292">
        <f>$B292-30*SQRT(1-Differences!$I$5^2)</f>
        <v>115</v>
      </c>
      <c r="I292" t="e">
        <f>NA()</f>
        <v>#N/A</v>
      </c>
      <c r="J292" t="e">
        <f>NA()</f>
        <v>#N/A</v>
      </c>
      <c r="Y292">
        <f t="shared" si="12"/>
        <v>48</v>
      </c>
      <c r="Z292">
        <f t="shared" si="13"/>
        <v>24</v>
      </c>
    </row>
    <row r="293" spans="1:26" x14ac:dyDescent="0.25">
      <c r="A293">
        <v>165.5</v>
      </c>
      <c r="B293">
        <f>Differences!$I$5*(Sheet2!A293-100)+100</f>
        <v>139.30000000000001</v>
      </c>
      <c r="C293">
        <f>$B293+30*SQRT(1-Differences!$I$5^2)</f>
        <v>163.30000000000001</v>
      </c>
      <c r="D293">
        <f>$B293+15*SQRT(1-Differences!$I$5^2)</f>
        <v>151.30000000000001</v>
      </c>
      <c r="E293">
        <f>$B293-15*SQRT(1-Differences!$I$5^2)</f>
        <v>127.30000000000001</v>
      </c>
      <c r="F293">
        <f>$B293-30*SQRT(1-Differences!$I$5^2)</f>
        <v>115.30000000000001</v>
      </c>
      <c r="I293" t="e">
        <f>NA()</f>
        <v>#N/A</v>
      </c>
      <c r="J293" t="e">
        <f>NA()</f>
        <v>#N/A</v>
      </c>
      <c r="Y293">
        <f t="shared" si="12"/>
        <v>48</v>
      </c>
      <c r="Z293">
        <f t="shared" si="13"/>
        <v>24</v>
      </c>
    </row>
    <row r="294" spans="1:26" x14ac:dyDescent="0.25">
      <c r="A294">
        <v>166</v>
      </c>
      <c r="B294">
        <f>Differences!$I$5*(Sheet2!A294-100)+100</f>
        <v>139.6</v>
      </c>
      <c r="C294">
        <f>$B294+30*SQRT(1-Differences!$I$5^2)</f>
        <v>163.6</v>
      </c>
      <c r="D294">
        <f>$B294+15*SQRT(1-Differences!$I$5^2)</f>
        <v>151.6</v>
      </c>
      <c r="E294">
        <f>$B294-15*SQRT(1-Differences!$I$5^2)</f>
        <v>127.6</v>
      </c>
      <c r="F294">
        <f>$B294-30*SQRT(1-Differences!$I$5^2)</f>
        <v>115.6</v>
      </c>
      <c r="I294" t="e">
        <f>NA()</f>
        <v>#N/A</v>
      </c>
      <c r="J294" t="e">
        <f>NA()</f>
        <v>#N/A</v>
      </c>
      <c r="Y294">
        <f t="shared" si="12"/>
        <v>48</v>
      </c>
      <c r="Z294">
        <f t="shared" si="13"/>
        <v>24</v>
      </c>
    </row>
    <row r="295" spans="1:26" x14ac:dyDescent="0.25">
      <c r="A295">
        <v>166.5</v>
      </c>
      <c r="B295">
        <f>Differences!$I$5*(Sheet2!A295-100)+100</f>
        <v>139.9</v>
      </c>
      <c r="C295">
        <f>$B295+30*SQRT(1-Differences!$I$5^2)</f>
        <v>163.9</v>
      </c>
      <c r="D295">
        <f>$B295+15*SQRT(1-Differences!$I$5^2)</f>
        <v>151.9</v>
      </c>
      <c r="E295">
        <f>$B295-15*SQRT(1-Differences!$I$5^2)</f>
        <v>127.9</v>
      </c>
      <c r="F295">
        <f>$B295-30*SQRT(1-Differences!$I$5^2)</f>
        <v>115.9</v>
      </c>
      <c r="I295" t="e">
        <f>NA()</f>
        <v>#N/A</v>
      </c>
      <c r="J295" t="e">
        <f>NA()</f>
        <v>#N/A</v>
      </c>
      <c r="Y295">
        <f t="shared" si="12"/>
        <v>48</v>
      </c>
      <c r="Z295">
        <f t="shared" si="13"/>
        <v>24</v>
      </c>
    </row>
    <row r="296" spans="1:26" x14ac:dyDescent="0.25">
      <c r="A296">
        <v>167</v>
      </c>
      <c r="B296">
        <f>Differences!$I$5*(Sheet2!A296-100)+100</f>
        <v>140.19999999999999</v>
      </c>
      <c r="C296">
        <f>$B296+30*SQRT(1-Differences!$I$5^2)</f>
        <v>164.2</v>
      </c>
      <c r="D296">
        <f>$B296+15*SQRT(1-Differences!$I$5^2)</f>
        <v>152.19999999999999</v>
      </c>
      <c r="E296">
        <f>$B296-15*SQRT(1-Differences!$I$5^2)</f>
        <v>128.19999999999999</v>
      </c>
      <c r="F296">
        <f>$B296-30*SQRT(1-Differences!$I$5^2)</f>
        <v>116.19999999999999</v>
      </c>
      <c r="I296" t="e">
        <f>NA()</f>
        <v>#N/A</v>
      </c>
      <c r="J296" t="e">
        <f>NA()</f>
        <v>#N/A</v>
      </c>
      <c r="Y296">
        <f t="shared" si="12"/>
        <v>48</v>
      </c>
      <c r="Z296">
        <f t="shared" si="13"/>
        <v>24</v>
      </c>
    </row>
    <row r="297" spans="1:26" x14ac:dyDescent="0.25">
      <c r="A297">
        <v>167.5</v>
      </c>
      <c r="B297">
        <f>Differences!$I$5*(Sheet2!A297-100)+100</f>
        <v>140.5</v>
      </c>
      <c r="C297">
        <f>$B297+30*SQRT(1-Differences!$I$5^2)</f>
        <v>164.5</v>
      </c>
      <c r="D297">
        <f>$B297+15*SQRT(1-Differences!$I$5^2)</f>
        <v>152.5</v>
      </c>
      <c r="E297">
        <f>$B297-15*SQRT(1-Differences!$I$5^2)</f>
        <v>128.5</v>
      </c>
      <c r="F297">
        <f>$B297-30*SQRT(1-Differences!$I$5^2)</f>
        <v>116.5</v>
      </c>
      <c r="I297" t="e">
        <f>NA()</f>
        <v>#N/A</v>
      </c>
      <c r="J297" t="e">
        <f>NA()</f>
        <v>#N/A</v>
      </c>
      <c r="Y297">
        <f t="shared" si="12"/>
        <v>48</v>
      </c>
      <c r="Z297">
        <f t="shared" si="13"/>
        <v>24</v>
      </c>
    </row>
    <row r="298" spans="1:26" x14ac:dyDescent="0.25">
      <c r="A298">
        <v>168</v>
      </c>
      <c r="B298">
        <f>Differences!$I$5*(Sheet2!A298-100)+100</f>
        <v>140.80000000000001</v>
      </c>
      <c r="C298">
        <f>$B298+30*SQRT(1-Differences!$I$5^2)</f>
        <v>164.8</v>
      </c>
      <c r="D298">
        <f>$B298+15*SQRT(1-Differences!$I$5^2)</f>
        <v>152.80000000000001</v>
      </c>
      <c r="E298">
        <f>$B298-15*SQRT(1-Differences!$I$5^2)</f>
        <v>128.80000000000001</v>
      </c>
      <c r="F298">
        <f>$B298-30*SQRT(1-Differences!$I$5^2)</f>
        <v>116.80000000000001</v>
      </c>
      <c r="I298" t="e">
        <f>NA()</f>
        <v>#N/A</v>
      </c>
      <c r="J298" t="e">
        <f>NA()</f>
        <v>#N/A</v>
      </c>
      <c r="Y298">
        <f t="shared" si="12"/>
        <v>48</v>
      </c>
      <c r="Z298">
        <f t="shared" si="13"/>
        <v>24</v>
      </c>
    </row>
    <row r="299" spans="1:26" x14ac:dyDescent="0.25">
      <c r="A299">
        <v>168.5</v>
      </c>
      <c r="B299">
        <f>Differences!$I$5*(Sheet2!A299-100)+100</f>
        <v>141.1</v>
      </c>
      <c r="C299">
        <f>$B299+30*SQRT(1-Differences!$I$5^2)</f>
        <v>165.1</v>
      </c>
      <c r="D299">
        <f>$B299+15*SQRT(1-Differences!$I$5^2)</f>
        <v>153.1</v>
      </c>
      <c r="E299">
        <f>$B299-15*SQRT(1-Differences!$I$5^2)</f>
        <v>129.1</v>
      </c>
      <c r="F299">
        <f>$B299-30*SQRT(1-Differences!$I$5^2)</f>
        <v>117.1</v>
      </c>
      <c r="I299" t="e">
        <f>NA()</f>
        <v>#N/A</v>
      </c>
      <c r="J299" t="e">
        <f>NA()</f>
        <v>#N/A</v>
      </c>
      <c r="Y299">
        <f t="shared" si="12"/>
        <v>48</v>
      </c>
      <c r="Z299">
        <f t="shared" si="13"/>
        <v>24</v>
      </c>
    </row>
    <row r="300" spans="1:26" x14ac:dyDescent="0.25">
      <c r="A300">
        <v>169</v>
      </c>
      <c r="B300">
        <f>Differences!$I$5*(Sheet2!A300-100)+100</f>
        <v>141.4</v>
      </c>
      <c r="C300">
        <f>$B300+30*SQRT(1-Differences!$I$5^2)</f>
        <v>165.4</v>
      </c>
      <c r="D300">
        <f>$B300+15*SQRT(1-Differences!$I$5^2)</f>
        <v>153.4</v>
      </c>
      <c r="E300">
        <f>$B300-15*SQRT(1-Differences!$I$5^2)</f>
        <v>129.4</v>
      </c>
      <c r="F300">
        <f>$B300-30*SQRT(1-Differences!$I$5^2)</f>
        <v>117.4</v>
      </c>
      <c r="I300" t="e">
        <f>NA()</f>
        <v>#N/A</v>
      </c>
      <c r="J300" t="e">
        <f>NA()</f>
        <v>#N/A</v>
      </c>
      <c r="Y300">
        <f t="shared" si="12"/>
        <v>48</v>
      </c>
      <c r="Z300">
        <f t="shared" si="13"/>
        <v>24</v>
      </c>
    </row>
    <row r="301" spans="1:26" x14ac:dyDescent="0.25">
      <c r="A301">
        <v>169.5</v>
      </c>
      <c r="B301">
        <f>Differences!$I$5*(Sheet2!A301-100)+100</f>
        <v>141.69999999999999</v>
      </c>
      <c r="C301">
        <f>$B301+30*SQRT(1-Differences!$I$5^2)</f>
        <v>165.7</v>
      </c>
      <c r="D301">
        <f>$B301+15*SQRT(1-Differences!$I$5^2)</f>
        <v>153.69999999999999</v>
      </c>
      <c r="E301">
        <f>$B301-15*SQRT(1-Differences!$I$5^2)</f>
        <v>129.69999999999999</v>
      </c>
      <c r="F301">
        <f>$B301-30*SQRT(1-Differences!$I$5^2)</f>
        <v>117.69999999999999</v>
      </c>
      <c r="I301" t="e">
        <f>NA()</f>
        <v>#N/A</v>
      </c>
      <c r="J301" t="e">
        <f>NA()</f>
        <v>#N/A</v>
      </c>
      <c r="Y301">
        <f t="shared" si="12"/>
        <v>48</v>
      </c>
      <c r="Z301">
        <f t="shared" si="13"/>
        <v>24</v>
      </c>
    </row>
    <row r="302" spans="1:26" x14ac:dyDescent="0.25">
      <c r="A302">
        <v>170</v>
      </c>
      <c r="B302">
        <f>Differences!$I$5*(Sheet2!A302-100)+100</f>
        <v>142</v>
      </c>
      <c r="C302">
        <f>$B302+30*SQRT(1-Differences!$I$5^2)</f>
        <v>166</v>
      </c>
      <c r="D302">
        <f>$B302+15*SQRT(1-Differences!$I$5^2)</f>
        <v>154</v>
      </c>
      <c r="E302">
        <f>$B302-15*SQRT(1-Differences!$I$5^2)</f>
        <v>130</v>
      </c>
      <c r="F302">
        <f>$B302-30*SQRT(1-Differences!$I$5^2)</f>
        <v>118</v>
      </c>
      <c r="I302" t="e">
        <f>NA()</f>
        <v>#N/A</v>
      </c>
      <c r="J302" t="e">
        <f>NA()</f>
        <v>#N/A</v>
      </c>
      <c r="Y302">
        <f t="shared" si="12"/>
        <v>48</v>
      </c>
      <c r="Z302">
        <f t="shared" si="13"/>
        <v>24</v>
      </c>
    </row>
    <row r="303" spans="1:26" x14ac:dyDescent="0.25">
      <c r="A303">
        <v>170.5</v>
      </c>
      <c r="B303">
        <f>Differences!$I$5*(Sheet2!A303-100)+100</f>
        <v>142.30000000000001</v>
      </c>
      <c r="C303">
        <f>$B303+30*SQRT(1-Differences!$I$5^2)</f>
        <v>166.3</v>
      </c>
      <c r="D303">
        <f>$B303+15*SQRT(1-Differences!$I$5^2)</f>
        <v>154.30000000000001</v>
      </c>
      <c r="E303">
        <f>$B303-15*SQRT(1-Differences!$I$5^2)</f>
        <v>130.30000000000001</v>
      </c>
      <c r="F303">
        <f>$B303-30*SQRT(1-Differences!$I$5^2)</f>
        <v>118.30000000000001</v>
      </c>
      <c r="I303" t="e">
        <f>NA()</f>
        <v>#N/A</v>
      </c>
      <c r="J303" t="e">
        <f>NA()</f>
        <v>#N/A</v>
      </c>
      <c r="Y303">
        <f t="shared" si="12"/>
        <v>48</v>
      </c>
      <c r="Z303">
        <f t="shared" si="13"/>
        <v>24</v>
      </c>
    </row>
    <row r="304" spans="1:26" x14ac:dyDescent="0.25">
      <c r="A304">
        <v>171</v>
      </c>
      <c r="B304">
        <f>Differences!$I$5*(Sheet2!A304-100)+100</f>
        <v>142.6</v>
      </c>
      <c r="C304">
        <f>$B304+30*SQRT(1-Differences!$I$5^2)</f>
        <v>166.6</v>
      </c>
      <c r="D304">
        <f>$B304+15*SQRT(1-Differences!$I$5^2)</f>
        <v>154.6</v>
      </c>
      <c r="E304">
        <f>$B304-15*SQRT(1-Differences!$I$5^2)</f>
        <v>130.6</v>
      </c>
      <c r="F304">
        <f>$B304-30*SQRT(1-Differences!$I$5^2)</f>
        <v>118.6</v>
      </c>
      <c r="I304" t="e">
        <f>NA()</f>
        <v>#N/A</v>
      </c>
      <c r="J304" t="e">
        <f>NA()</f>
        <v>#N/A</v>
      </c>
      <c r="Y304">
        <f t="shared" si="12"/>
        <v>48</v>
      </c>
      <c r="Z304">
        <f t="shared" si="13"/>
        <v>24</v>
      </c>
    </row>
    <row r="305" spans="1:26" x14ac:dyDescent="0.25">
      <c r="A305">
        <v>171.5</v>
      </c>
      <c r="B305">
        <f>Differences!$I$5*(Sheet2!A305-100)+100</f>
        <v>142.9</v>
      </c>
      <c r="C305">
        <f>$B305+30*SQRT(1-Differences!$I$5^2)</f>
        <v>166.9</v>
      </c>
      <c r="D305">
        <f>$B305+15*SQRT(1-Differences!$I$5^2)</f>
        <v>154.9</v>
      </c>
      <c r="E305">
        <f>$B305-15*SQRT(1-Differences!$I$5^2)</f>
        <v>130.9</v>
      </c>
      <c r="F305">
        <f>$B305-30*SQRT(1-Differences!$I$5^2)</f>
        <v>118.9</v>
      </c>
      <c r="I305" t="e">
        <f>NA()</f>
        <v>#N/A</v>
      </c>
      <c r="J305" t="e">
        <f>NA()</f>
        <v>#N/A</v>
      </c>
      <c r="Y305">
        <f t="shared" si="12"/>
        <v>48</v>
      </c>
      <c r="Z305">
        <f t="shared" si="13"/>
        <v>24</v>
      </c>
    </row>
    <row r="306" spans="1:26" x14ac:dyDescent="0.25">
      <c r="A306">
        <v>172</v>
      </c>
      <c r="B306">
        <f>Differences!$I$5*(Sheet2!A306-100)+100</f>
        <v>143.19999999999999</v>
      </c>
      <c r="C306">
        <f>$B306+30*SQRT(1-Differences!$I$5^2)</f>
        <v>167.2</v>
      </c>
      <c r="D306">
        <f>$B306+15*SQRT(1-Differences!$I$5^2)</f>
        <v>155.19999999999999</v>
      </c>
      <c r="E306">
        <f>$B306-15*SQRT(1-Differences!$I$5^2)</f>
        <v>131.19999999999999</v>
      </c>
      <c r="F306">
        <f>$B306-30*SQRT(1-Differences!$I$5^2)</f>
        <v>119.19999999999999</v>
      </c>
      <c r="I306" t="e">
        <f>NA()</f>
        <v>#N/A</v>
      </c>
      <c r="J306" t="e">
        <f>NA()</f>
        <v>#N/A</v>
      </c>
      <c r="Y306">
        <f t="shared" si="12"/>
        <v>48</v>
      </c>
      <c r="Z306">
        <f t="shared" si="13"/>
        <v>24</v>
      </c>
    </row>
    <row r="307" spans="1:26" x14ac:dyDescent="0.25">
      <c r="A307">
        <v>172.5</v>
      </c>
      <c r="B307">
        <f>Differences!$I$5*(Sheet2!A307-100)+100</f>
        <v>143.5</v>
      </c>
      <c r="C307">
        <f>$B307+30*SQRT(1-Differences!$I$5^2)</f>
        <v>167.5</v>
      </c>
      <c r="D307">
        <f>$B307+15*SQRT(1-Differences!$I$5^2)</f>
        <v>155.5</v>
      </c>
      <c r="E307">
        <f>$B307-15*SQRT(1-Differences!$I$5^2)</f>
        <v>131.5</v>
      </c>
      <c r="F307">
        <f>$B307-30*SQRT(1-Differences!$I$5^2)</f>
        <v>119.5</v>
      </c>
      <c r="I307" t="e">
        <f>NA()</f>
        <v>#N/A</v>
      </c>
      <c r="J307" t="e">
        <f>NA()</f>
        <v>#N/A</v>
      </c>
      <c r="Y307">
        <f t="shared" si="12"/>
        <v>48</v>
      </c>
      <c r="Z307">
        <f t="shared" si="13"/>
        <v>24</v>
      </c>
    </row>
    <row r="308" spans="1:26" x14ac:dyDescent="0.25">
      <c r="A308">
        <v>173</v>
      </c>
      <c r="B308">
        <f>Differences!$I$5*(Sheet2!A308-100)+100</f>
        <v>143.80000000000001</v>
      </c>
      <c r="C308">
        <f>$B308+30*SQRT(1-Differences!$I$5^2)</f>
        <v>167.8</v>
      </c>
      <c r="D308">
        <f>$B308+15*SQRT(1-Differences!$I$5^2)</f>
        <v>155.80000000000001</v>
      </c>
      <c r="E308">
        <f>$B308-15*SQRT(1-Differences!$I$5^2)</f>
        <v>131.80000000000001</v>
      </c>
      <c r="F308">
        <f>$B308-30*SQRT(1-Differences!$I$5^2)</f>
        <v>119.80000000000001</v>
      </c>
      <c r="I308" t="e">
        <f>NA()</f>
        <v>#N/A</v>
      </c>
      <c r="J308" t="e">
        <f>NA()</f>
        <v>#N/A</v>
      </c>
      <c r="Y308">
        <f t="shared" si="12"/>
        <v>48</v>
      </c>
      <c r="Z308">
        <f t="shared" si="13"/>
        <v>24</v>
      </c>
    </row>
    <row r="309" spans="1:26" x14ac:dyDescent="0.25">
      <c r="A309">
        <v>173.5</v>
      </c>
      <c r="B309">
        <f>Differences!$I$5*(Sheet2!A309-100)+100</f>
        <v>144.1</v>
      </c>
      <c r="C309">
        <f>$B309+30*SQRT(1-Differences!$I$5^2)</f>
        <v>168.1</v>
      </c>
      <c r="D309">
        <f>$B309+15*SQRT(1-Differences!$I$5^2)</f>
        <v>156.1</v>
      </c>
      <c r="E309">
        <f>$B309-15*SQRT(1-Differences!$I$5^2)</f>
        <v>132.1</v>
      </c>
      <c r="F309">
        <f>$B309-30*SQRT(1-Differences!$I$5^2)</f>
        <v>120.1</v>
      </c>
      <c r="I309" t="e">
        <f>NA()</f>
        <v>#N/A</v>
      </c>
      <c r="J309" t="e">
        <f>NA()</f>
        <v>#N/A</v>
      </c>
      <c r="Y309">
        <f t="shared" si="12"/>
        <v>48</v>
      </c>
      <c r="Z309">
        <f t="shared" si="13"/>
        <v>24</v>
      </c>
    </row>
    <row r="310" spans="1:26" x14ac:dyDescent="0.25">
      <c r="A310">
        <v>174</v>
      </c>
      <c r="B310">
        <f>Differences!$I$5*(Sheet2!A310-100)+100</f>
        <v>144.4</v>
      </c>
      <c r="C310">
        <f>$B310+30*SQRT(1-Differences!$I$5^2)</f>
        <v>168.4</v>
      </c>
      <c r="D310">
        <f>$B310+15*SQRT(1-Differences!$I$5^2)</f>
        <v>156.4</v>
      </c>
      <c r="E310">
        <f>$B310-15*SQRT(1-Differences!$I$5^2)</f>
        <v>132.4</v>
      </c>
      <c r="F310">
        <f>$B310-30*SQRT(1-Differences!$I$5^2)</f>
        <v>120.4</v>
      </c>
      <c r="I310" t="e">
        <f>NA()</f>
        <v>#N/A</v>
      </c>
      <c r="J310" t="e">
        <f>NA()</f>
        <v>#N/A</v>
      </c>
      <c r="Y310">
        <f t="shared" si="12"/>
        <v>48</v>
      </c>
      <c r="Z310">
        <f t="shared" si="13"/>
        <v>24</v>
      </c>
    </row>
    <row r="311" spans="1:26" x14ac:dyDescent="0.25">
      <c r="A311">
        <v>174.5</v>
      </c>
      <c r="B311">
        <f>Differences!$I$5*(Sheet2!A311-100)+100</f>
        <v>144.69999999999999</v>
      </c>
      <c r="C311">
        <f>$B311+30*SQRT(1-Differences!$I$5^2)</f>
        <v>168.7</v>
      </c>
      <c r="D311">
        <f>$B311+15*SQRT(1-Differences!$I$5^2)</f>
        <v>156.69999999999999</v>
      </c>
      <c r="E311">
        <f>$B311-15*SQRT(1-Differences!$I$5^2)</f>
        <v>132.69999999999999</v>
      </c>
      <c r="F311">
        <f>$B311-30*SQRT(1-Differences!$I$5^2)</f>
        <v>120.69999999999999</v>
      </c>
      <c r="I311" t="e">
        <f>NA()</f>
        <v>#N/A</v>
      </c>
      <c r="J311" t="e">
        <f>NA()</f>
        <v>#N/A</v>
      </c>
      <c r="Y311">
        <f t="shared" si="12"/>
        <v>48</v>
      </c>
      <c r="Z311">
        <f t="shared" si="13"/>
        <v>24</v>
      </c>
    </row>
    <row r="312" spans="1:26" x14ac:dyDescent="0.25">
      <c r="A312">
        <v>175</v>
      </c>
      <c r="B312">
        <f>Differences!$I$5*(Sheet2!A312-100)+100</f>
        <v>145</v>
      </c>
      <c r="C312">
        <f>$B312+30*SQRT(1-Differences!$I$5^2)</f>
        <v>169</v>
      </c>
      <c r="D312">
        <f>$B312+15*SQRT(1-Differences!$I$5^2)</f>
        <v>157</v>
      </c>
      <c r="E312">
        <f>$B312-15*SQRT(1-Differences!$I$5^2)</f>
        <v>133</v>
      </c>
      <c r="F312">
        <f>$B312-30*SQRT(1-Differences!$I$5^2)</f>
        <v>121</v>
      </c>
      <c r="I312" t="e">
        <f>NA()</f>
        <v>#N/A</v>
      </c>
      <c r="J312" t="e">
        <f>NA()</f>
        <v>#N/A</v>
      </c>
      <c r="Y312">
        <f t="shared" si="12"/>
        <v>48</v>
      </c>
      <c r="Z312">
        <f t="shared" si="13"/>
        <v>24</v>
      </c>
    </row>
    <row r="313" spans="1:26" x14ac:dyDescent="0.25">
      <c r="A313">
        <v>175.5</v>
      </c>
      <c r="B313">
        <f>Differences!$I$5*(Sheet2!A313-100)+100</f>
        <v>145.30000000000001</v>
      </c>
      <c r="C313">
        <f>$B313+30*SQRT(1-Differences!$I$5^2)</f>
        <v>169.3</v>
      </c>
      <c r="D313">
        <f>$B313+15*SQRT(1-Differences!$I$5^2)</f>
        <v>157.30000000000001</v>
      </c>
      <c r="E313">
        <f>$B313-15*SQRT(1-Differences!$I$5^2)</f>
        <v>133.30000000000001</v>
      </c>
      <c r="F313">
        <f>$B313-30*SQRT(1-Differences!$I$5^2)</f>
        <v>121.30000000000001</v>
      </c>
      <c r="I313" t="e">
        <f>NA()</f>
        <v>#N/A</v>
      </c>
      <c r="J313" t="e">
        <f>NA()</f>
        <v>#N/A</v>
      </c>
      <c r="Y313">
        <f t="shared" si="12"/>
        <v>48</v>
      </c>
      <c r="Z313">
        <f t="shared" si="13"/>
        <v>24</v>
      </c>
    </row>
    <row r="314" spans="1:26" x14ac:dyDescent="0.25">
      <c r="A314">
        <v>176</v>
      </c>
      <c r="B314">
        <f>Differences!$I$5*(Sheet2!A314-100)+100</f>
        <v>145.6</v>
      </c>
      <c r="C314">
        <f>$B314+30*SQRT(1-Differences!$I$5^2)</f>
        <v>169.6</v>
      </c>
      <c r="D314">
        <f>$B314+15*SQRT(1-Differences!$I$5^2)</f>
        <v>157.6</v>
      </c>
      <c r="E314">
        <f>$B314-15*SQRT(1-Differences!$I$5^2)</f>
        <v>133.6</v>
      </c>
      <c r="F314">
        <f>$B314-30*SQRT(1-Differences!$I$5^2)</f>
        <v>121.6</v>
      </c>
      <c r="I314" t="e">
        <f>NA()</f>
        <v>#N/A</v>
      </c>
      <c r="J314" t="e">
        <f>NA()</f>
        <v>#N/A</v>
      </c>
      <c r="Y314">
        <f t="shared" si="12"/>
        <v>48</v>
      </c>
      <c r="Z314">
        <f t="shared" si="13"/>
        <v>24</v>
      </c>
    </row>
    <row r="315" spans="1:26" x14ac:dyDescent="0.25">
      <c r="A315">
        <v>176.5</v>
      </c>
      <c r="B315">
        <f>Differences!$I$5*(Sheet2!A315-100)+100</f>
        <v>145.9</v>
      </c>
      <c r="C315">
        <f>$B315+30*SQRT(1-Differences!$I$5^2)</f>
        <v>169.9</v>
      </c>
      <c r="D315">
        <f>$B315+15*SQRT(1-Differences!$I$5^2)</f>
        <v>157.9</v>
      </c>
      <c r="E315">
        <f>$B315-15*SQRT(1-Differences!$I$5^2)</f>
        <v>133.9</v>
      </c>
      <c r="F315">
        <f>$B315-30*SQRT(1-Differences!$I$5^2)</f>
        <v>121.9</v>
      </c>
      <c r="I315" t="e">
        <f>NA()</f>
        <v>#N/A</v>
      </c>
      <c r="J315" t="e">
        <f>NA()</f>
        <v>#N/A</v>
      </c>
      <c r="Y315">
        <f t="shared" si="12"/>
        <v>48</v>
      </c>
      <c r="Z315">
        <f t="shared" si="13"/>
        <v>24</v>
      </c>
    </row>
    <row r="316" spans="1:26" x14ac:dyDescent="0.25">
      <c r="A316">
        <v>177</v>
      </c>
      <c r="B316">
        <f>Differences!$I$5*(Sheet2!A316-100)+100</f>
        <v>146.19999999999999</v>
      </c>
      <c r="C316">
        <f>$B316+30*SQRT(1-Differences!$I$5^2)</f>
        <v>170.2</v>
      </c>
      <c r="D316">
        <f>$B316+15*SQRT(1-Differences!$I$5^2)</f>
        <v>158.19999999999999</v>
      </c>
      <c r="E316">
        <f>$B316-15*SQRT(1-Differences!$I$5^2)</f>
        <v>134.19999999999999</v>
      </c>
      <c r="F316">
        <f>$B316-30*SQRT(1-Differences!$I$5^2)</f>
        <v>122.19999999999999</v>
      </c>
      <c r="I316" t="e">
        <f>NA()</f>
        <v>#N/A</v>
      </c>
      <c r="J316" t="e">
        <f>NA()</f>
        <v>#N/A</v>
      </c>
      <c r="Y316">
        <f t="shared" si="12"/>
        <v>48</v>
      </c>
      <c r="Z316">
        <f t="shared" si="13"/>
        <v>24</v>
      </c>
    </row>
    <row r="317" spans="1:26" x14ac:dyDescent="0.25">
      <c r="A317">
        <v>177.5</v>
      </c>
      <c r="B317">
        <f>Differences!$I$5*(Sheet2!A317-100)+100</f>
        <v>146.5</v>
      </c>
      <c r="C317">
        <f>$B317+30*SQRT(1-Differences!$I$5^2)</f>
        <v>170.5</v>
      </c>
      <c r="D317">
        <f>$B317+15*SQRT(1-Differences!$I$5^2)</f>
        <v>158.5</v>
      </c>
      <c r="E317">
        <f>$B317-15*SQRT(1-Differences!$I$5^2)</f>
        <v>134.5</v>
      </c>
      <c r="F317">
        <f>$B317-30*SQRT(1-Differences!$I$5^2)</f>
        <v>122.5</v>
      </c>
      <c r="I317" t="e">
        <f>NA()</f>
        <v>#N/A</v>
      </c>
      <c r="J317" t="e">
        <f>NA()</f>
        <v>#N/A</v>
      </c>
      <c r="Y317">
        <f t="shared" si="12"/>
        <v>48</v>
      </c>
      <c r="Z317">
        <f t="shared" si="13"/>
        <v>24</v>
      </c>
    </row>
    <row r="318" spans="1:26" x14ac:dyDescent="0.25">
      <c r="A318">
        <v>178</v>
      </c>
      <c r="B318">
        <f>Differences!$I$5*(Sheet2!A318-100)+100</f>
        <v>146.80000000000001</v>
      </c>
      <c r="C318">
        <f>$B318+30*SQRT(1-Differences!$I$5^2)</f>
        <v>170.8</v>
      </c>
      <c r="D318">
        <f>$B318+15*SQRT(1-Differences!$I$5^2)</f>
        <v>158.80000000000001</v>
      </c>
      <c r="E318">
        <f>$B318-15*SQRT(1-Differences!$I$5^2)</f>
        <v>134.80000000000001</v>
      </c>
      <c r="F318">
        <f>$B318-30*SQRT(1-Differences!$I$5^2)</f>
        <v>122.80000000000001</v>
      </c>
      <c r="I318" t="e">
        <f>NA()</f>
        <v>#N/A</v>
      </c>
      <c r="J318" t="e">
        <f>NA()</f>
        <v>#N/A</v>
      </c>
      <c r="Y318">
        <f t="shared" si="12"/>
        <v>48</v>
      </c>
      <c r="Z318">
        <f t="shared" si="13"/>
        <v>24</v>
      </c>
    </row>
    <row r="319" spans="1:26" x14ac:dyDescent="0.25">
      <c r="A319">
        <v>178.5</v>
      </c>
      <c r="B319">
        <f>Differences!$I$5*(Sheet2!A319-100)+100</f>
        <v>147.1</v>
      </c>
      <c r="C319">
        <f>$B319+30*SQRT(1-Differences!$I$5^2)</f>
        <v>171.1</v>
      </c>
      <c r="D319">
        <f>$B319+15*SQRT(1-Differences!$I$5^2)</f>
        <v>159.1</v>
      </c>
      <c r="E319">
        <f>$B319-15*SQRT(1-Differences!$I$5^2)</f>
        <v>135.1</v>
      </c>
      <c r="F319">
        <f>$B319-30*SQRT(1-Differences!$I$5^2)</f>
        <v>123.1</v>
      </c>
      <c r="I319" t="e">
        <f>NA()</f>
        <v>#N/A</v>
      </c>
      <c r="J319" t="e">
        <f>NA()</f>
        <v>#N/A</v>
      </c>
      <c r="Y319">
        <f t="shared" si="12"/>
        <v>48</v>
      </c>
      <c r="Z319">
        <f t="shared" si="13"/>
        <v>24</v>
      </c>
    </row>
    <row r="320" spans="1:26" x14ac:dyDescent="0.25">
      <c r="A320">
        <v>179</v>
      </c>
      <c r="B320">
        <f>Differences!$I$5*(Sheet2!A320-100)+100</f>
        <v>147.4</v>
      </c>
      <c r="C320">
        <f>$B320+30*SQRT(1-Differences!$I$5^2)</f>
        <v>171.4</v>
      </c>
      <c r="D320">
        <f>$B320+15*SQRT(1-Differences!$I$5^2)</f>
        <v>159.4</v>
      </c>
      <c r="E320">
        <f>$B320-15*SQRT(1-Differences!$I$5^2)</f>
        <v>135.4</v>
      </c>
      <c r="F320">
        <f>$B320-30*SQRT(1-Differences!$I$5^2)</f>
        <v>123.4</v>
      </c>
      <c r="I320" t="e">
        <f>NA()</f>
        <v>#N/A</v>
      </c>
      <c r="J320" t="e">
        <f>NA()</f>
        <v>#N/A</v>
      </c>
      <c r="Y320">
        <f t="shared" si="12"/>
        <v>48</v>
      </c>
      <c r="Z320">
        <f t="shared" si="13"/>
        <v>24</v>
      </c>
    </row>
    <row r="321" spans="1:26" x14ac:dyDescent="0.25">
      <c r="A321">
        <v>179.5</v>
      </c>
      <c r="B321">
        <f>Differences!$I$5*(Sheet2!A321-100)+100</f>
        <v>147.69999999999999</v>
      </c>
      <c r="C321">
        <f>$B321+30*SQRT(1-Differences!$I$5^2)</f>
        <v>171.7</v>
      </c>
      <c r="D321">
        <f>$B321+15*SQRT(1-Differences!$I$5^2)</f>
        <v>159.69999999999999</v>
      </c>
      <c r="E321">
        <f>$B321-15*SQRT(1-Differences!$I$5^2)</f>
        <v>135.69999999999999</v>
      </c>
      <c r="F321">
        <f>$B321-30*SQRT(1-Differences!$I$5^2)</f>
        <v>123.69999999999999</v>
      </c>
      <c r="I321" t="e">
        <f>NA()</f>
        <v>#N/A</v>
      </c>
      <c r="J321" t="e">
        <f>NA()</f>
        <v>#N/A</v>
      </c>
      <c r="Y321">
        <f t="shared" si="12"/>
        <v>48</v>
      </c>
      <c r="Z321">
        <f t="shared" si="13"/>
        <v>24</v>
      </c>
    </row>
    <row r="322" spans="1:26" x14ac:dyDescent="0.25">
      <c r="A322">
        <v>180</v>
      </c>
      <c r="B322">
        <f>Differences!$I$5*(Sheet2!A322-100)+100</f>
        <v>148</v>
      </c>
      <c r="C322">
        <f>$B322+30*SQRT(1-Differences!$I$5^2)</f>
        <v>172</v>
      </c>
      <c r="D322">
        <f>$B322+15*SQRT(1-Differences!$I$5^2)</f>
        <v>160</v>
      </c>
      <c r="E322">
        <f>$B322-15*SQRT(1-Differences!$I$5^2)</f>
        <v>136</v>
      </c>
      <c r="F322">
        <f>$B322-30*SQRT(1-Differences!$I$5^2)</f>
        <v>124</v>
      </c>
      <c r="I322" t="e">
        <f>NA()</f>
        <v>#N/A</v>
      </c>
      <c r="J322" t="e">
        <f>NA()</f>
        <v>#N/A</v>
      </c>
    </row>
    <row r="323" spans="1:26" x14ac:dyDescent="0.25">
      <c r="A323" s="15">
        <f>Differences!D5</f>
        <v>68</v>
      </c>
      <c r="G323">
        <v>20</v>
      </c>
      <c r="I323" t="e">
        <f>NA()</f>
        <v>#N/A</v>
      </c>
      <c r="J323" t="e">
        <f>NA()</f>
        <v>#N/A</v>
      </c>
      <c r="N323" s="15">
        <f>Differences!$D$6</f>
        <v>91</v>
      </c>
      <c r="O323" s="15"/>
      <c r="P323" s="15"/>
      <c r="Q323" s="15"/>
      <c r="R323" s="15"/>
      <c r="S323" s="15"/>
      <c r="T323" s="15"/>
      <c r="U323" s="15"/>
      <c r="V323" s="15"/>
    </row>
    <row r="324" spans="1:26" x14ac:dyDescent="0.25">
      <c r="A324">
        <f>A323</f>
        <v>68</v>
      </c>
      <c r="G324" s="15">
        <f>Differences!D6</f>
        <v>91</v>
      </c>
      <c r="I324" t="e">
        <f>NA()</f>
        <v>#N/A</v>
      </c>
      <c r="J324" t="e">
        <f>NA()</f>
        <v>#N/A</v>
      </c>
      <c r="N324" s="15">
        <f>Differences!$D$8</f>
        <v>80.8</v>
      </c>
      <c r="O324" s="15"/>
      <c r="P324" s="15"/>
      <c r="Q324" s="15"/>
      <c r="R324" s="15"/>
      <c r="S324" s="15"/>
      <c r="T324" s="15"/>
      <c r="U324" s="15"/>
      <c r="V324" s="15"/>
    </row>
    <row r="325" spans="1:26" x14ac:dyDescent="0.25">
      <c r="A325">
        <f>A324</f>
        <v>68</v>
      </c>
      <c r="H325">
        <f>G324</f>
        <v>91</v>
      </c>
      <c r="I325" t="e">
        <f>NA()</f>
        <v>#N/A</v>
      </c>
      <c r="J325" t="e">
        <f>NA()</f>
        <v>#N/A</v>
      </c>
    </row>
    <row r="326" spans="1:26" x14ac:dyDescent="0.25">
      <c r="A326">
        <f>A325</f>
        <v>68</v>
      </c>
      <c r="H326">
        <v>180</v>
      </c>
      <c r="I326" t="e">
        <f>NA()</f>
        <v>#N/A</v>
      </c>
      <c r="J326" t="e">
        <f>NA()</f>
        <v>#N/A</v>
      </c>
    </row>
    <row r="327" spans="1:26" x14ac:dyDescent="0.25">
      <c r="A327">
        <f>Differences!$D$5+$AE$1*NORMDIST((W327-Differences!$D$8)/Differences!S$31,0,1,FALSE)</f>
        <v>68.000009961625025</v>
      </c>
      <c r="I327">
        <f>IF(W327&lt;=Differences!$D$6,W327,NA())</f>
        <v>20</v>
      </c>
      <c r="J327" t="e">
        <f t="shared" ref="J327:J358" si="14">IF(ISNA(I328),W327,NA())</f>
        <v>#N/A</v>
      </c>
      <c r="W327">
        <v>20</v>
      </c>
    </row>
    <row r="328" spans="1:26" x14ac:dyDescent="0.25">
      <c r="A328">
        <f>Differences!$D$5+$AE$1*NORMDIST((W328-Differences!$D$8)/Differences!S$31,0,1,FALSE)</f>
        <v>68.000015142270641</v>
      </c>
      <c r="I328">
        <f>IF(W328&lt;=Differences!$D$6,W328,NA())</f>
        <v>21</v>
      </c>
      <c r="J328" t="e">
        <f t="shared" si="14"/>
        <v>#N/A</v>
      </c>
      <c r="W328">
        <f>IF(W327&gt;$A$323,"",W327+1)</f>
        <v>21</v>
      </c>
    </row>
    <row r="329" spans="1:26" x14ac:dyDescent="0.25">
      <c r="A329">
        <f>Differences!$D$5+$AE$1*NORMDIST((W329-Differences!$D$8)/Differences!S$31,0,1,FALSE)</f>
        <v>68.000022857876644</v>
      </c>
      <c r="I329">
        <f>IF(W329&lt;=Differences!$D$6,W329,NA())</f>
        <v>22</v>
      </c>
      <c r="J329" t="e">
        <f t="shared" si="14"/>
        <v>#N/A</v>
      </c>
      <c r="W329">
        <v>22</v>
      </c>
    </row>
    <row r="330" spans="1:26" x14ac:dyDescent="0.25">
      <c r="A330">
        <f>Differences!$D$5+$AE$1*NORMDIST((W330-Differences!$D$8)/Differences!S$31,0,1,FALSE)</f>
        <v>68.000034266112081</v>
      </c>
      <c r="I330">
        <f>IF(W330&lt;=Differences!$D$6,W330,NA())</f>
        <v>23</v>
      </c>
      <c r="J330" t="e">
        <f t="shared" si="14"/>
        <v>#N/A</v>
      </c>
      <c r="W330">
        <v>23</v>
      </c>
    </row>
    <row r="331" spans="1:26" x14ac:dyDescent="0.25">
      <c r="A331">
        <f>Differences!$D$5+$AE$1*NORMDIST((W331-Differences!$D$8)/Differences!S$31,0,1,FALSE)</f>
        <v>68.000051012645173</v>
      </c>
      <c r="I331">
        <f>IF(W331&lt;=Differences!$D$6,W331,NA())</f>
        <v>24</v>
      </c>
      <c r="J331" t="e">
        <f t="shared" si="14"/>
        <v>#N/A</v>
      </c>
      <c r="W331">
        <v>24</v>
      </c>
    </row>
    <row r="332" spans="1:26" x14ac:dyDescent="0.25">
      <c r="A332">
        <f>Differences!$D$5+$AE$1*NORMDIST((W332-Differences!$D$8)/Differences!S$31,0,1,FALSE)</f>
        <v>68.000075417984576</v>
      </c>
      <c r="I332">
        <f>IF(W332&lt;=Differences!$D$6,W332,NA())</f>
        <v>25</v>
      </c>
      <c r="J332" t="e">
        <f t="shared" si="14"/>
        <v>#N/A</v>
      </c>
      <c r="W332">
        <v>25</v>
      </c>
    </row>
    <row r="333" spans="1:26" x14ac:dyDescent="0.25">
      <c r="A333">
        <f>Differences!$D$5+$AE$1*NORMDIST((W333-Differences!$D$8)/Differences!S$31,0,1,FALSE)</f>
        <v>68.000110727646003</v>
      </c>
      <c r="I333">
        <f>IF(W333&lt;=Differences!$D$6,W333,NA())</f>
        <v>26</v>
      </c>
      <c r="J333" t="e">
        <f t="shared" si="14"/>
        <v>#N/A</v>
      </c>
      <c r="W333">
        <v>26</v>
      </c>
    </row>
    <row r="334" spans="1:26" x14ac:dyDescent="0.25">
      <c r="A334">
        <f>Differences!$D$5+$AE$1*NORMDIST((W334-Differences!$D$8)/Differences!S$31,0,1,FALSE)</f>
        <v>68.000161443765364</v>
      </c>
      <c r="I334">
        <f>IF(W334&lt;=Differences!$D$6,W334,NA())</f>
        <v>27</v>
      </c>
      <c r="J334" t="e">
        <f t="shared" si="14"/>
        <v>#N/A</v>
      </c>
      <c r="W334">
        <v>27</v>
      </c>
    </row>
    <row r="335" spans="1:26" x14ac:dyDescent="0.25">
      <c r="A335">
        <f>Differences!$D$5+$AE$1*NORMDIST((W335-Differences!$D$8)/Differences!S$31,0,1,FALSE)</f>
        <v>68.000233760191875</v>
      </c>
      <c r="I335">
        <f>IF(W335&lt;=Differences!$D$6,W335,NA())</f>
        <v>28</v>
      </c>
      <c r="J335" t="e">
        <f t="shared" si="14"/>
        <v>#N/A</v>
      </c>
      <c r="W335">
        <v>28</v>
      </c>
    </row>
    <row r="336" spans="1:26" x14ac:dyDescent="0.25">
      <c r="A336">
        <f>Differences!$D$5+$AE$1*NORMDIST((W336-Differences!$D$8)/Differences!S$31,0,1,FALSE)</f>
        <v>68.000336127386063</v>
      </c>
      <c r="I336">
        <f>IF(W336&lt;=Differences!$D$6,W336,NA())</f>
        <v>29</v>
      </c>
      <c r="J336" t="e">
        <f t="shared" si="14"/>
        <v>#N/A</v>
      </c>
      <c r="W336">
        <v>29</v>
      </c>
    </row>
    <row r="337" spans="1:23" x14ac:dyDescent="0.25">
      <c r="A337">
        <f>Differences!$D$5+$AE$1*NORMDIST((W337-Differences!$D$8)/Differences!S$31,0,1,FALSE)</f>
        <v>68.000479977973015</v>
      </c>
      <c r="I337">
        <f>IF(W337&lt;=Differences!$D$6,W337,NA())</f>
        <v>30</v>
      </c>
      <c r="J337" t="e">
        <f t="shared" si="14"/>
        <v>#N/A</v>
      </c>
      <c r="W337">
        <v>30</v>
      </c>
    </row>
    <row r="338" spans="1:23" x14ac:dyDescent="0.25">
      <c r="A338">
        <f>Differences!$D$5+$AE$1*NORMDIST((W338-Differences!$D$8)/Differences!S$31,0,1,FALSE)</f>
        <v>68.000680648328938</v>
      </c>
      <c r="I338">
        <f>IF(W338&lt;=Differences!$D$6,W338,NA())</f>
        <v>31</v>
      </c>
      <c r="J338" t="e">
        <f t="shared" si="14"/>
        <v>#N/A</v>
      </c>
      <c r="W338">
        <v>31</v>
      </c>
    </row>
    <row r="339" spans="1:23" x14ac:dyDescent="0.25">
      <c r="A339">
        <f>Differences!$D$5+$AE$1*NORMDIST((W339-Differences!$D$8)/Differences!S$31,0,1,FALSE)</f>
        <v>68.00095853576947</v>
      </c>
      <c r="I339">
        <f>IF(W339&lt;=Differences!$D$6,W339,NA())</f>
        <v>32</v>
      </c>
      <c r="J339" t="e">
        <f t="shared" si="14"/>
        <v>#N/A</v>
      </c>
      <c r="W339">
        <v>32</v>
      </c>
    </row>
    <row r="340" spans="1:23" x14ac:dyDescent="0.25">
      <c r="A340">
        <f>Differences!$D$5+$AE$1*NORMDIST((W340-Differences!$D$8)/Differences!S$31,0,1,FALSE)</f>
        <v>68.001340534302429</v>
      </c>
      <c r="I340">
        <f>IF(W340&lt;=Differences!$D$6,W340,NA())</f>
        <v>33</v>
      </c>
      <c r="J340" t="e">
        <f t="shared" si="14"/>
        <v>#N/A</v>
      </c>
      <c r="W340">
        <v>33</v>
      </c>
    </row>
    <row r="341" spans="1:23" x14ac:dyDescent="0.25">
      <c r="A341">
        <f>Differences!$D$5+$AE$1*NORMDIST((W341-Differences!$D$8)/Differences!S$31,0,1,FALSE)</f>
        <v>68.001861793908517</v>
      </c>
      <c r="I341">
        <f>IF(W341&lt;=Differences!$D$6,W341,NA())</f>
        <v>34</v>
      </c>
      <c r="J341" t="e">
        <f t="shared" si="14"/>
        <v>#N/A</v>
      </c>
      <c r="W341">
        <v>34</v>
      </c>
    </row>
    <row r="342" spans="1:23" x14ac:dyDescent="0.25">
      <c r="A342">
        <f>Differences!$D$5+$AE$1*NORMDIST((W342-Differences!$D$8)/Differences!S$31,0,1,FALSE)</f>
        <v>68.002567848188988</v>
      </c>
      <c r="I342">
        <f>IF(W342&lt;=Differences!$D$6,W342,NA())</f>
        <v>35</v>
      </c>
      <c r="J342" t="e">
        <f t="shared" si="14"/>
        <v>#N/A</v>
      </c>
      <c r="W342">
        <v>35</v>
      </c>
    </row>
    <row r="343" spans="1:23" x14ac:dyDescent="0.25">
      <c r="A343">
        <f>Differences!$D$5+$AE$1*NORMDIST((W343-Differences!$D$8)/Differences!S$31,0,1,FALSE)</f>
        <v>68.003517152104706</v>
      </c>
      <c r="I343">
        <f>IF(W343&lt;=Differences!$D$6,W343,NA())</f>
        <v>36</v>
      </c>
      <c r="J343" t="e">
        <f t="shared" si="14"/>
        <v>#N/A</v>
      </c>
      <c r="W343">
        <v>36</v>
      </c>
    </row>
    <row r="344" spans="1:23" x14ac:dyDescent="0.25">
      <c r="A344">
        <f>Differences!$D$5+$AE$1*NORMDIST((W344-Differences!$D$8)/Differences!S$31,0,1,FALSE)</f>
        <v>68.004784064456317</v>
      </c>
      <c r="I344">
        <f>IF(W344&lt;=Differences!$D$6,W344,NA())</f>
        <v>37</v>
      </c>
      <c r="J344" t="e">
        <f t="shared" si="14"/>
        <v>#N/A</v>
      </c>
      <c r="W344">
        <v>37</v>
      </c>
    </row>
    <row r="345" spans="1:23" x14ac:dyDescent="0.25">
      <c r="A345">
        <f>Differences!$D$5+$AE$1*NORMDIST((W345-Differences!$D$8)/Differences!S$31,0,1,FALSE)</f>
        <v>68.006462297691229</v>
      </c>
      <c r="I345">
        <f>IF(W345&lt;=Differences!$D$6,W345,NA())</f>
        <v>38</v>
      </c>
      <c r="J345" t="e">
        <f t="shared" si="14"/>
        <v>#N/A</v>
      </c>
      <c r="W345">
        <v>38</v>
      </c>
    </row>
    <row r="346" spans="1:23" x14ac:dyDescent="0.25">
      <c r="A346">
        <f>Differences!$D$5+$AE$1*NORMDIST((W346-Differences!$D$8)/Differences!S$31,0,1,FALSE)</f>
        <v>68.008668839541983</v>
      </c>
      <c r="I346">
        <f>IF(W346&lt;=Differences!$D$6,W346,NA())</f>
        <v>39</v>
      </c>
      <c r="J346" t="e">
        <f t="shared" si="14"/>
        <v>#N/A</v>
      </c>
      <c r="W346">
        <v>39</v>
      </c>
    </row>
    <row r="347" spans="1:23" x14ac:dyDescent="0.25">
      <c r="A347">
        <f>Differences!$D$5+$AE$1*NORMDIST((W347-Differences!$D$8)/Differences!S$31,0,1,FALSE)</f>
        <v>68.011548325982318</v>
      </c>
      <c r="I347">
        <f>IF(W347&lt;=Differences!$D$6,W347,NA())</f>
        <v>40</v>
      </c>
      <c r="J347" t="e">
        <f t="shared" si="14"/>
        <v>#N/A</v>
      </c>
      <c r="W347">
        <v>40</v>
      </c>
    </row>
    <row r="348" spans="1:23" x14ac:dyDescent="0.25">
      <c r="A348">
        <f>Differences!$D$5+$AE$1*NORMDIST((W348-Differences!$D$8)/Differences!S$31,0,1,FALSE)</f>
        <v>68.015277812324058</v>
      </c>
      <c r="I348">
        <f>IF(W348&lt;=Differences!$D$6,W348,NA())</f>
        <v>41</v>
      </c>
      <c r="J348" t="e">
        <f t="shared" si="14"/>
        <v>#N/A</v>
      </c>
      <c r="W348">
        <v>41</v>
      </c>
    </row>
    <row r="349" spans="1:23" x14ac:dyDescent="0.25">
      <c r="A349">
        <f>Differences!$D$5+$AE$1*NORMDIST((W349-Differences!$D$8)/Differences!S$31,0,1,FALSE)</f>
        <v>68.020071848629215</v>
      </c>
      <c r="I349">
        <f>IF(W349&lt;=Differences!$D$6,W349,NA())</f>
        <v>42</v>
      </c>
      <c r="J349" t="e">
        <f t="shared" si="14"/>
        <v>#N/A</v>
      </c>
      <c r="W349">
        <v>42</v>
      </c>
    </row>
    <row r="350" spans="1:23" x14ac:dyDescent="0.25">
      <c r="A350">
        <f>Differences!$D$5+$AE$1*NORMDIST((W350-Differences!$D$8)/Differences!S$31,0,1,FALSE)</f>
        <v>68.026187717152496</v>
      </c>
      <c r="I350">
        <f>IF(W350&lt;=Differences!$D$6,W350,NA())</f>
        <v>43</v>
      </c>
      <c r="J350" t="e">
        <f t="shared" si="14"/>
        <v>#N/A</v>
      </c>
      <c r="W350">
        <v>43</v>
      </c>
    </row>
    <row r="351" spans="1:23" x14ac:dyDescent="0.25">
      <c r="A351">
        <f>Differences!$D$5+$AE$1*NORMDIST((W351-Differences!$D$8)/Differences!S$31,0,1,FALSE)</f>
        <v>68.033930634118576</v>
      </c>
      <c r="I351">
        <f>IF(W351&lt;=Differences!$D$6,W351,NA())</f>
        <v>44</v>
      </c>
      <c r="J351" t="e">
        <f t="shared" si="14"/>
        <v>#N/A</v>
      </c>
      <c r="W351">
        <v>44</v>
      </c>
    </row>
    <row r="352" spans="1:23" x14ac:dyDescent="0.25">
      <c r="A352">
        <f>Differences!$D$5+$AE$1*NORMDIST((W352-Differences!$D$8)/Differences!S$31,0,1,FALSE)</f>
        <v>68.043658657469393</v>
      </c>
      <c r="I352">
        <f>IF(W352&lt;=Differences!$D$6,W352,NA())</f>
        <v>45</v>
      </c>
      <c r="J352" t="e">
        <f t="shared" si="14"/>
        <v>#N/A</v>
      </c>
      <c r="W352">
        <v>45</v>
      </c>
    </row>
    <row r="353" spans="1:23" x14ac:dyDescent="0.25">
      <c r="A353">
        <f>Differences!$D$5+$AE$1*NORMDIST((W353-Differences!$D$8)/Differences!S$31,0,1,FALSE)</f>
        <v>68.05578697894228</v>
      </c>
      <c r="I353">
        <f>IF(W353&lt;=Differences!$D$6,W353,NA())</f>
        <v>46</v>
      </c>
      <c r="J353" t="e">
        <f t="shared" si="14"/>
        <v>#N/A</v>
      </c>
      <c r="W353">
        <v>46</v>
      </c>
    </row>
    <row r="354" spans="1:23" x14ac:dyDescent="0.25">
      <c r="A354">
        <f>Differences!$D$5+$AE$1*NORMDIST((W354-Differences!$D$8)/Differences!S$31,0,1,FALSE)</f>
        <v>68.070791216644608</v>
      </c>
      <c r="I354">
        <f>IF(W354&lt;=Differences!$D$6,W354,NA())</f>
        <v>47</v>
      </c>
      <c r="J354" t="e">
        <f t="shared" si="14"/>
        <v>#N/A</v>
      </c>
      <c r="W354">
        <v>47</v>
      </c>
    </row>
    <row r="355" spans="1:23" x14ac:dyDescent="0.25">
      <c r="A355">
        <f>Differences!$D$5+$AE$1*NORMDIST((W355-Differences!$D$8)/Differences!S$31,0,1,FALSE)</f>
        <v>68.089209267890979</v>
      </c>
      <c r="I355">
        <f>IF(W355&lt;=Differences!$D$6,W355,NA())</f>
        <v>48</v>
      </c>
      <c r="J355" t="e">
        <f t="shared" si="14"/>
        <v>#N/A</v>
      </c>
      <c r="W355">
        <v>48</v>
      </c>
    </row>
    <row r="356" spans="1:23" x14ac:dyDescent="0.25">
      <c r="A356">
        <f>Differences!$D$5+$AE$1*NORMDIST((W356-Differences!$D$8)/Differences!S$31,0,1,FALSE)</f>
        <v>68.11164123711194</v>
      </c>
      <c r="I356">
        <f>IF(W356&lt;=Differences!$D$6,W356,NA())</f>
        <v>49</v>
      </c>
      <c r="J356" t="e">
        <f t="shared" si="14"/>
        <v>#N/A</v>
      </c>
      <c r="W356">
        <v>49</v>
      </c>
    </row>
    <row r="357" spans="1:23" x14ac:dyDescent="0.25">
      <c r="A357">
        <f>Differences!$D$5+$AE$1*NORMDIST((W357-Differences!$D$8)/Differences!S$31,0,1,FALSE)</f>
        <v>68.138746926492885</v>
      </c>
      <c r="I357">
        <f>IF(W357&lt;=Differences!$D$6,W357,NA())</f>
        <v>50</v>
      </c>
      <c r="J357" t="e">
        <f t="shared" si="14"/>
        <v>#N/A</v>
      </c>
      <c r="W357">
        <v>50</v>
      </c>
    </row>
    <row r="358" spans="1:23" x14ac:dyDescent="0.25">
      <c r="A358">
        <f>Differences!$D$5+$AE$1*NORMDIST((W358-Differences!$D$8)/Differences!S$31,0,1,FALSE)</f>
        <v>68.171240374394145</v>
      </c>
      <c r="I358">
        <f>IF(W358&lt;=Differences!$D$6,W358,NA())</f>
        <v>51</v>
      </c>
      <c r="J358" t="e">
        <f t="shared" si="14"/>
        <v>#N/A</v>
      </c>
      <c r="W358">
        <v>51</v>
      </c>
    </row>
    <row r="359" spans="1:23" x14ac:dyDescent="0.25">
      <c r="A359">
        <f>Differences!$D$5+$AE$1*NORMDIST((W359-Differences!$D$8)/Differences!S$31,0,1,FALSE)</f>
        <v>68.209880955176317</v>
      </c>
      <c r="I359">
        <f>IF(W359&lt;=Differences!$D$6,W359,NA())</f>
        <v>52</v>
      </c>
      <c r="J359" t="e">
        <f t="shared" ref="J359:J390" si="15">IF(ISNA(I360),W359,NA())</f>
        <v>#N/A</v>
      </c>
      <c r="W359">
        <v>52</v>
      </c>
    </row>
    <row r="360" spans="1:23" x14ac:dyDescent="0.25">
      <c r="A360">
        <f>Differences!$D$5+$AE$1*NORMDIST((W360-Differences!$D$8)/Differences!S$31,0,1,FALSE)</f>
        <v>68.255460619754516</v>
      </c>
      <c r="I360">
        <f>IF(W360&lt;=Differences!$D$6,W360,NA())</f>
        <v>53</v>
      </c>
      <c r="J360" t="e">
        <f t="shared" si="15"/>
        <v>#N/A</v>
      </c>
      <c r="W360">
        <v>53</v>
      </c>
    </row>
    <row r="361" spans="1:23" x14ac:dyDescent="0.25">
      <c r="A361">
        <f>Differences!$D$5+$AE$1*NORMDIST((W361-Differences!$D$8)/Differences!S$31,0,1,FALSE)</f>
        <v>68.308786963612434</v>
      </c>
      <c r="I361">
        <f>IF(W361&lt;=Differences!$D$6,W361,NA())</f>
        <v>54</v>
      </c>
      <c r="J361" t="e">
        <f t="shared" si="15"/>
        <v>#N/A</v>
      </c>
      <c r="W361">
        <v>54</v>
      </c>
    </row>
    <row r="362" spans="1:23" x14ac:dyDescent="0.25">
      <c r="A362">
        <f>Differences!$D$5+$AE$1*NORMDIST((W362-Differences!$D$8)/Differences!S$31,0,1,FALSE)</f>
        <v>68.370661960610605</v>
      </c>
      <c r="I362">
        <f>IF(W362&lt;=Differences!$D$6,W362,NA())</f>
        <v>55</v>
      </c>
      <c r="J362" t="e">
        <f t="shared" si="15"/>
        <v>#N/A</v>
      </c>
      <c r="W362">
        <v>55</v>
      </c>
    </row>
    <row r="363" spans="1:23" x14ac:dyDescent="0.25">
      <c r="A363">
        <f>Differences!$D$5+$AE$1*NORMDIST((W363-Differences!$D$8)/Differences!S$31,0,1,FALSE)</f>
        <v>68.44185639642059</v>
      </c>
      <c r="I363">
        <f>IF(W363&lt;=Differences!$D$6,W363,NA())</f>
        <v>56</v>
      </c>
      <c r="J363" t="e">
        <f t="shared" si="15"/>
        <v>#N/A</v>
      </c>
      <c r="W363">
        <v>56</v>
      </c>
    </row>
    <row r="364" spans="1:23" x14ac:dyDescent="0.25">
      <c r="A364">
        <f>Differences!$D$5+$AE$1*NORMDIST((W364-Differences!$D$8)/Differences!S$31,0,1,FALSE)</f>
        <v>68.523080271098607</v>
      </c>
      <c r="I364">
        <f>IF(W364&lt;=Differences!$D$6,W364,NA())</f>
        <v>57</v>
      </c>
      <c r="J364" t="e">
        <f t="shared" si="15"/>
        <v>#N/A</v>
      </c>
      <c r="W364">
        <v>57</v>
      </c>
    </row>
    <row r="365" spans="1:23" x14ac:dyDescent="0.25">
      <c r="A365">
        <f>Differences!$D$5+$AE$1*NORMDIST((W365-Differences!$D$8)/Differences!S$31,0,1,FALSE)</f>
        <v>68.61494970862384</v>
      </c>
      <c r="I365">
        <f>IF(W365&lt;=Differences!$D$6,W365,NA())</f>
        <v>58</v>
      </c>
      <c r="J365" t="e">
        <f t="shared" si="15"/>
        <v>#N/A</v>
      </c>
      <c r="W365">
        <v>58</v>
      </c>
    </row>
    <row r="366" spans="1:23" x14ac:dyDescent="0.25">
      <c r="A366">
        <f>Differences!$D$5+$AE$1*NORMDIST((W366-Differences!$D$8)/Differences!S$31,0,1,FALSE)</f>
        <v>68.71795120058438</v>
      </c>
      <c r="I366">
        <f>IF(W366&lt;=Differences!$D$6,W366,NA())</f>
        <v>59</v>
      </c>
      <c r="J366" t="e">
        <f t="shared" si="15"/>
        <v>#N/A</v>
      </c>
      <c r="W366">
        <v>59</v>
      </c>
    </row>
    <row r="367" spans="1:23" x14ac:dyDescent="0.25">
      <c r="A367">
        <f>Differences!$D$5+$AE$1*NORMDIST((W367-Differences!$D$8)/Differences!S$31,0,1,FALSE)</f>
        <v>68.832404306120978</v>
      </c>
      <c r="I367">
        <f>IF(W367&lt;=Differences!$D$6,W367,NA())</f>
        <v>60</v>
      </c>
      <c r="J367" t="e">
        <f t="shared" si="15"/>
        <v>#N/A</v>
      </c>
      <c r="W367">
        <v>60</v>
      </c>
    </row>
    <row r="368" spans="1:23" x14ac:dyDescent="0.25">
      <c r="A368">
        <f>Differences!$D$5+$AE$1*NORMDIST((W368-Differences!$D$8)/Differences!S$31,0,1,FALSE)</f>
        <v>68.958424211891796</v>
      </c>
      <c r="I368">
        <f>IF(W368&lt;=Differences!$D$6,W368,NA())</f>
        <v>61</v>
      </c>
      <c r="J368" t="e">
        <f t="shared" si="15"/>
        <v>#N/A</v>
      </c>
      <c r="W368">
        <v>61</v>
      </c>
    </row>
    <row r="369" spans="1:23" x14ac:dyDescent="0.25">
      <c r="A369">
        <f>Differences!$D$5+$AE$1*NORMDIST((W369-Differences!$D$8)/Differences!S$31,0,1,FALSE)</f>
        <v>69.09588580290017</v>
      </c>
      <c r="I369">
        <f>IF(W369&lt;=Differences!$D$6,W369,NA())</f>
        <v>62</v>
      </c>
      <c r="J369" t="e">
        <f t="shared" si="15"/>
        <v>#N/A</v>
      </c>
      <c r="W369">
        <v>62</v>
      </c>
    </row>
    <row r="370" spans="1:23" x14ac:dyDescent="0.25">
      <c r="A370">
        <f>Differences!$D$5+$AE$1*NORMDIST((W370-Differences!$D$8)/Differences!S$31,0,1,FALSE)</f>
        <v>69.244391085094392</v>
      </c>
      <c r="I370">
        <f>IF(W370&lt;=Differences!$D$6,W370,NA())</f>
        <v>63</v>
      </c>
      <c r="J370" t="e">
        <f t="shared" si="15"/>
        <v>#N/A</v>
      </c>
      <c r="W370">
        <v>63</v>
      </c>
    </row>
    <row r="371" spans="1:23" x14ac:dyDescent="0.25">
      <c r="A371">
        <f>Differences!$D$5+$AE$1*NORMDIST((W371-Differences!$D$8)/Differences!S$31,0,1,FALSE)</f>
        <v>69.403241911753597</v>
      </c>
      <c r="I371">
        <f>IF(W371&lt;=Differences!$D$6,W371,NA())</f>
        <v>64</v>
      </c>
      <c r="J371" t="e">
        <f t="shared" si="15"/>
        <v>#N/A</v>
      </c>
      <c r="W371">
        <v>64</v>
      </c>
    </row>
    <row r="372" spans="1:23" x14ac:dyDescent="0.25">
      <c r="A372">
        <f>Differences!$D$5+$AE$1*NORMDIST((W372-Differences!$D$8)/Differences!S$31,0,1,FALSE)</f>
        <v>69.571419978231106</v>
      </c>
      <c r="I372">
        <f>IF(W372&lt;=Differences!$D$6,W372,NA())</f>
        <v>65</v>
      </c>
      <c r="J372" t="e">
        <f t="shared" si="15"/>
        <v>#N/A</v>
      </c>
      <c r="W372">
        <v>65</v>
      </c>
    </row>
    <row r="373" spans="1:23" x14ac:dyDescent="0.25">
      <c r="A373">
        <f>Differences!$D$5+$AE$1*NORMDIST((W373-Differences!$D$8)/Differences!S$31,0,1,FALSE)</f>
        <v>69.747575948356655</v>
      </c>
      <c r="I373">
        <f>IF(W373&lt;=Differences!$D$6,W373,NA())</f>
        <v>66</v>
      </c>
      <c r="J373" t="e">
        <f t="shared" si="15"/>
        <v>#N/A</v>
      </c>
      <c r="W373">
        <v>66</v>
      </c>
    </row>
    <row r="374" spans="1:23" x14ac:dyDescent="0.25">
      <c r="A374">
        <f>Differences!$D$5+$AE$1*NORMDIST((W374-Differences!$D$8)/Differences!S$31,0,1,FALSE)</f>
        <v>69.930029351602357</v>
      </c>
      <c r="I374">
        <f>IF(W374&lt;=Differences!$D$6,W374,NA())</f>
        <v>67</v>
      </c>
      <c r="J374" t="e">
        <f t="shared" si="15"/>
        <v>#N/A</v>
      </c>
      <c r="W374">
        <v>67</v>
      </c>
    </row>
    <row r="375" spans="1:23" x14ac:dyDescent="0.25">
      <c r="A375">
        <f>Differences!$D$5+$AE$1*NORMDIST((W375-Differences!$D$8)/Differences!S$31,0,1,FALSE)</f>
        <v>70.116780541654862</v>
      </c>
      <c r="I375">
        <f>IF(W375&lt;=Differences!$D$6,W375,NA())</f>
        <v>68</v>
      </c>
      <c r="J375" t="e">
        <f t="shared" si="15"/>
        <v>#N/A</v>
      </c>
      <c r="W375">
        <v>68</v>
      </c>
    </row>
    <row r="376" spans="1:23" x14ac:dyDescent="0.25">
      <c r="A376">
        <f>Differences!$D$5+$AE$1*NORMDIST((W376-Differences!$D$8)/Differences!S$31,0,1,FALSE)</f>
        <v>70.305535541858333</v>
      </c>
      <c r="I376">
        <f>IF(W376&lt;=Differences!$D$6,W376,NA())</f>
        <v>69</v>
      </c>
      <c r="J376" t="e">
        <f t="shared" si="15"/>
        <v>#N/A</v>
      </c>
      <c r="W376">
        <v>69</v>
      </c>
    </row>
    <row r="377" spans="1:23" x14ac:dyDescent="0.25">
      <c r="A377">
        <f>Differences!$D$5+$AE$1*NORMDIST((W377-Differences!$D$8)/Differences!S$31,0,1,FALSE)</f>
        <v>70.493744038022541</v>
      </c>
      <c r="I377">
        <f>IF(W377&lt;=Differences!$D$6,W377,NA())</f>
        <v>70</v>
      </c>
      <c r="J377" t="e">
        <f t="shared" si="15"/>
        <v>#N/A</v>
      </c>
      <c r="W377">
        <v>70</v>
      </c>
    </row>
    <row r="378" spans="1:23" x14ac:dyDescent="0.25">
      <c r="A378">
        <f>Differences!$D$5+$AE$1*NORMDIST((W378-Differences!$D$8)/Differences!S$31,0,1,FALSE)</f>
        <v>70.67865014035813</v>
      </c>
      <c r="I378">
        <f>IF(W378&lt;=Differences!$D$6,W378,NA())</f>
        <v>71</v>
      </c>
      <c r="J378" t="e">
        <f t="shared" si="15"/>
        <v>#N/A</v>
      </c>
      <c r="W378">
        <v>71</v>
      </c>
    </row>
    <row r="379" spans="1:23" x14ac:dyDescent="0.25">
      <c r="A379">
        <f>Differences!$D$5+$AE$1*NORMDIST((W379-Differences!$D$8)/Differences!S$31,0,1,FALSE)</f>
        <v>70.857354857858326</v>
      </c>
      <c r="I379">
        <f>IF(W379&lt;=Differences!$D$6,W379,NA())</f>
        <v>72</v>
      </c>
      <c r="J379" t="e">
        <f t="shared" si="15"/>
        <v>#N/A</v>
      </c>
      <c r="W379">
        <v>72</v>
      </c>
    </row>
    <row r="380" spans="1:23" x14ac:dyDescent="0.25">
      <c r="A380">
        <f>Differences!$D$5+$AE$1*NORMDIST((W380-Differences!$D$8)/Differences!S$31,0,1,FALSE)</f>
        <v>71.026888550471668</v>
      </c>
      <c r="I380">
        <f>IF(W380&lt;=Differences!$D$6,W380,NA())</f>
        <v>73</v>
      </c>
      <c r="J380" t="e">
        <f t="shared" si="15"/>
        <v>#N/A</v>
      </c>
      <c r="W380">
        <v>73</v>
      </c>
    </row>
    <row r="381" spans="1:23" x14ac:dyDescent="0.25">
      <c r="A381">
        <f>Differences!$D$5+$AE$1*NORMDIST((W381-Differences!$D$8)/Differences!S$31,0,1,FALSE)</f>
        <v>71.184290990610933</v>
      </c>
      <c r="I381">
        <f>IF(W381&lt;=Differences!$D$6,W381,NA())</f>
        <v>74</v>
      </c>
      <c r="J381" t="e">
        <f t="shared" si="15"/>
        <v>#N/A</v>
      </c>
      <c r="W381">
        <v>74</v>
      </c>
    </row>
    <row r="382" spans="1:23" x14ac:dyDescent="0.25">
      <c r="A382">
        <f>Differences!$D$5+$AE$1*NORMDIST((W382-Differences!$D$8)/Differences!S$31,0,1,FALSE)</f>
        <v>71.326696120020742</v>
      </c>
      <c r="I382">
        <f>IF(W382&lt;=Differences!$D$6,W382,NA())</f>
        <v>75</v>
      </c>
      <c r="J382" t="e">
        <f t="shared" si="15"/>
        <v>#N/A</v>
      </c>
      <c r="W382">
        <v>75</v>
      </c>
    </row>
    <row r="383" spans="1:23" x14ac:dyDescent="0.25">
      <c r="A383">
        <f>Differences!$D$5+$AE$1*NORMDIST((W383-Differences!$D$8)/Differences!S$31,0,1,FALSE)</f>
        <v>71.451418171854982</v>
      </c>
      <c r="I383">
        <f>IF(W383&lt;=Differences!$D$6,W383,NA())</f>
        <v>76</v>
      </c>
      <c r="J383" t="e">
        <f t="shared" si="15"/>
        <v>#N/A</v>
      </c>
      <c r="W383">
        <v>76</v>
      </c>
    </row>
    <row r="384" spans="1:23" x14ac:dyDescent="0.25">
      <c r="A384">
        <f>Differences!$D$5+$AE$1*NORMDIST((W384-Differences!$D$8)/Differences!S$31,0,1,FALSE)</f>
        <v>71.556035575627817</v>
      </c>
      <c r="I384">
        <f>IF(W384&lt;=Differences!$D$6,W384,NA())</f>
        <v>77</v>
      </c>
      <c r="J384" t="e">
        <f t="shared" si="15"/>
        <v>#N/A</v>
      </c>
      <c r="W384">
        <v>77</v>
      </c>
    </row>
    <row r="385" spans="1:23" x14ac:dyDescent="0.25">
      <c r="A385">
        <f>Differences!$D$5+$AE$1*NORMDIST((W385-Differences!$D$8)/Differences!S$31,0,1,FALSE)</f>
        <v>71.638468999595574</v>
      </c>
      <c r="I385">
        <f>IF(W385&lt;=Differences!$D$6,W385,NA())</f>
        <v>78</v>
      </c>
      <c r="J385" t="e">
        <f t="shared" si="15"/>
        <v>#N/A</v>
      </c>
      <c r="W385">
        <v>78</v>
      </c>
    </row>
    <row r="386" spans="1:23" x14ac:dyDescent="0.25">
      <c r="A386">
        <f>Differences!$D$5+$AE$1*NORMDIST((W386-Differences!$D$8)/Differences!S$31,0,1,FALSE)</f>
        <v>71.697050024189537</v>
      </c>
      <c r="I386">
        <f>IF(W386&lt;=Differences!$D$6,W386,NA())</f>
        <v>79</v>
      </c>
      <c r="J386" t="e">
        <f t="shared" si="15"/>
        <v>#N/A</v>
      </c>
      <c r="W386">
        <v>79</v>
      </c>
    </row>
    <row r="387" spans="1:23" x14ac:dyDescent="0.25">
      <c r="A387">
        <f>Differences!$D$5+$AE$1*NORMDIST((W387-Differences!$D$8)/Differences!S$31,0,1,FALSE)</f>
        <v>71.730577280844741</v>
      </c>
      <c r="I387">
        <f>IF(W387&lt;=Differences!$D$6,W387,NA())</f>
        <v>80</v>
      </c>
      <c r="J387" t="e">
        <f t="shared" si="15"/>
        <v>#N/A</v>
      </c>
      <c r="W387">
        <v>80</v>
      </c>
    </row>
    <row r="388" spans="1:23" x14ac:dyDescent="0.25">
      <c r="A388">
        <f>Differences!$D$5+$AE$1*NORMDIST((W388-Differences!$D$8)/Differences!S$31,0,1,FALSE)</f>
        <v>71.738357418342389</v>
      </c>
      <c r="I388">
        <f>IF(W388&lt;=Differences!$D$6,W388,NA())</f>
        <v>81</v>
      </c>
      <c r="J388" t="e">
        <f t="shared" si="15"/>
        <v>#N/A</v>
      </c>
      <c r="W388">
        <v>81</v>
      </c>
    </row>
    <row r="389" spans="1:23" x14ac:dyDescent="0.25">
      <c r="A389">
        <f>Differences!$D$5+$AE$1*NORMDIST((W389-Differences!$D$8)/Differences!S$31,0,1,FALSE)</f>
        <v>71.720228945517704</v>
      </c>
      <c r="I389">
        <f>IF(W389&lt;=Differences!$D$6,W389,NA())</f>
        <v>82</v>
      </c>
      <c r="J389" t="e">
        <f t="shared" si="15"/>
        <v>#N/A</v>
      </c>
      <c r="W389">
        <v>82</v>
      </c>
    </row>
    <row r="390" spans="1:23" x14ac:dyDescent="0.25">
      <c r="A390">
        <f>Differences!$D$5+$AE$1*NORMDIST((W390-Differences!$D$8)/Differences!S$31,0,1,FALSE)</f>
        <v>71.676567805122019</v>
      </c>
      <c r="I390">
        <f>IF(W390&lt;=Differences!$D$6,W390,NA())</f>
        <v>83</v>
      </c>
      <c r="J390" t="e">
        <f t="shared" si="15"/>
        <v>#N/A</v>
      </c>
      <c r="W390">
        <v>83</v>
      </c>
    </row>
    <row r="391" spans="1:23" x14ac:dyDescent="0.25">
      <c r="A391">
        <f>Differences!$D$5+$AE$1*NORMDIST((W391-Differences!$D$8)/Differences!S$31,0,1,FALSE)</f>
        <v>71.608274410125404</v>
      </c>
      <c r="I391">
        <f>IF(W391&lt;=Differences!$D$6,W391,NA())</f>
        <v>84</v>
      </c>
      <c r="J391" t="e">
        <f t="shared" ref="J391:J422" si="16">IF(ISNA(I392),W391,NA())</f>
        <v>#N/A</v>
      </c>
      <c r="W391">
        <v>84</v>
      </c>
    </row>
    <row r="392" spans="1:23" x14ac:dyDescent="0.25">
      <c r="A392">
        <f>Differences!$D$5+$AE$1*NORMDIST((W392-Differences!$D$8)/Differences!S$31,0,1,FALSE)</f>
        <v>71.516742766860162</v>
      </c>
      <c r="I392">
        <f>IF(W392&lt;=Differences!$D$6,W392,NA())</f>
        <v>85</v>
      </c>
      <c r="J392" t="e">
        <f t="shared" si="16"/>
        <v>#N/A</v>
      </c>
      <c r="W392">
        <v>85</v>
      </c>
    </row>
    <row r="393" spans="1:23" x14ac:dyDescent="0.25">
      <c r="A393">
        <f>Differences!$D$5+$AE$1*NORMDIST((W393-Differences!$D$8)/Differences!S$31,0,1,FALSE)</f>
        <v>71.403813163942658</v>
      </c>
      <c r="I393">
        <f>IF(W393&lt;=Differences!$D$6,W393,NA())</f>
        <v>86</v>
      </c>
      <c r="J393" t="e">
        <f t="shared" si="16"/>
        <v>#N/A</v>
      </c>
      <c r="W393">
        <v>86</v>
      </c>
    </row>
    <row r="394" spans="1:23" x14ac:dyDescent="0.25">
      <c r="A394">
        <f>Differences!$D$5+$AE$1*NORMDIST((W394-Differences!$D$8)/Differences!S$31,0,1,FALSE)</f>
        <v>71.271710669579534</v>
      </c>
      <c r="I394">
        <f>IF(W394&lt;=Differences!$D$6,W394,NA())</f>
        <v>87</v>
      </c>
      <c r="J394" t="e">
        <f t="shared" si="16"/>
        <v>#N/A</v>
      </c>
      <c r="W394">
        <v>87</v>
      </c>
    </row>
    <row r="395" spans="1:23" x14ac:dyDescent="0.25">
      <c r="A395">
        <f>Differences!$D$5+$AE$1*NORMDIST((W395-Differences!$D$8)/Differences!S$31,0,1,FALSE)</f>
        <v>71.122972307183659</v>
      </c>
      <c r="I395">
        <f>IF(W395&lt;=Differences!$D$6,W395,NA())</f>
        <v>88</v>
      </c>
      <c r="J395" t="e">
        <f t="shared" si="16"/>
        <v>#N/A</v>
      </c>
      <c r="W395">
        <v>88</v>
      </c>
    </row>
    <row r="396" spans="1:23" x14ac:dyDescent="0.25">
      <c r="A396">
        <f>Differences!$D$5+$AE$1*NORMDIST((W396-Differences!$D$8)/Differences!S$31,0,1,FALSE)</f>
        <v>70.960366234823042</v>
      </c>
      <c r="I396">
        <f>IF(W396&lt;=Differences!$D$6,W396,NA())</f>
        <v>89</v>
      </c>
      <c r="J396" t="e">
        <f t="shared" si="16"/>
        <v>#N/A</v>
      </c>
      <c r="W396">
        <v>89</v>
      </c>
    </row>
    <row r="397" spans="1:23" x14ac:dyDescent="0.25">
      <c r="A397">
        <f>Differences!$D$5+$AE$1*NORMDIST((W397-Differences!$D$8)/Differences!S$31,0,1,FALSE)</f>
        <v>70.786806515051524</v>
      </c>
      <c r="I397">
        <f>IF(W397&lt;=Differences!$D$6,W397,NA())</f>
        <v>90</v>
      </c>
      <c r="J397" t="e">
        <f t="shared" si="16"/>
        <v>#N/A</v>
      </c>
      <c r="W397">
        <v>90</v>
      </c>
    </row>
    <row r="398" spans="1:23" x14ac:dyDescent="0.25">
      <c r="A398">
        <f>Differences!$D$5+$AE$1*NORMDIST((W398-Differences!$D$8)/Differences!S$31,0,1,FALSE)</f>
        <v>70.605267119140649</v>
      </c>
      <c r="I398">
        <f>IF(W398&lt;=Differences!$D$6,W398,NA())</f>
        <v>91</v>
      </c>
      <c r="J398">
        <f t="shared" si="16"/>
        <v>91</v>
      </c>
      <c r="W398">
        <v>91</v>
      </c>
    </row>
    <row r="399" spans="1:23" x14ac:dyDescent="0.25">
      <c r="A399">
        <f>Differences!$D$5+$AE$1*NORMDIST((W399-Differences!$D$8)/Differences!S$31,0,1,FALSE)</f>
        <v>70.418698668704479</v>
      </c>
      <c r="I399" t="e">
        <f>IF(W399&lt;=Differences!$D$6,W399,NA())</f>
        <v>#N/A</v>
      </c>
      <c r="J399">
        <f t="shared" si="16"/>
        <v>92</v>
      </c>
      <c r="W399">
        <v>92</v>
      </c>
    </row>
    <row r="400" spans="1:23" x14ac:dyDescent="0.25">
      <c r="A400">
        <f>Differences!$D$5+$AE$1*NORMDIST((W400-Differences!$D$8)/Differences!S$31,0,1,FALSE)</f>
        <v>70.229951096318885</v>
      </c>
      <c r="I400" t="e">
        <f>IF(W400&lt;=Differences!$D$6,W400,NA())</f>
        <v>#N/A</v>
      </c>
      <c r="J400">
        <f t="shared" si="16"/>
        <v>93</v>
      </c>
      <c r="W400">
        <v>93</v>
      </c>
    </row>
    <row r="401" spans="1:23" x14ac:dyDescent="0.25">
      <c r="A401">
        <f>Differences!$D$5+$AE$1*NORMDIST((W401-Differences!$D$8)/Differences!S$31,0,1,FALSE)</f>
        <v>70.04170493423392</v>
      </c>
      <c r="I401" t="e">
        <f>IF(W401&lt;=Differences!$D$6,W401,NA())</f>
        <v>#N/A</v>
      </c>
      <c r="J401">
        <f t="shared" si="16"/>
        <v>94</v>
      </c>
      <c r="W401">
        <v>94</v>
      </c>
    </row>
    <row r="402" spans="1:23" x14ac:dyDescent="0.25">
      <c r="A402">
        <f>Differences!$D$5+$AE$1*NORMDIST((W402-Differences!$D$8)/Differences!S$31,0,1,FALSE)</f>
        <v>69.856413354268426</v>
      </c>
      <c r="I402" t="e">
        <f>IF(W402&lt;=Differences!$D$6,W402,NA())</f>
        <v>#N/A</v>
      </c>
      <c r="J402">
        <f t="shared" si="16"/>
        <v>95</v>
      </c>
      <c r="W402">
        <v>95</v>
      </c>
    </row>
    <row r="403" spans="1:23" x14ac:dyDescent="0.25">
      <c r="A403">
        <f>Differences!$D$5+$AE$1*NORMDIST((W403-Differences!$D$8)/Differences!S$31,0,1,FALSE)</f>
        <v>69.676256425161213</v>
      </c>
      <c r="I403" t="e">
        <f>IF(W403&lt;=Differences!$D$6,W403,NA())</f>
        <v>#N/A</v>
      </c>
      <c r="J403">
        <f t="shared" si="16"/>
        <v>96</v>
      </c>
      <c r="W403">
        <v>96</v>
      </c>
    </row>
    <row r="404" spans="1:23" x14ac:dyDescent="0.25">
      <c r="A404">
        <f>Differences!$D$5+$AE$1*NORMDIST((W404-Differences!$D$8)/Differences!S$31,0,1,FALSE)</f>
        <v>69.503108370378712</v>
      </c>
      <c r="I404" t="e">
        <f>IF(W404&lt;=Differences!$D$6,W404,NA())</f>
        <v>#N/A</v>
      </c>
      <c r="J404">
        <f t="shared" si="16"/>
        <v>97</v>
      </c>
      <c r="W404">
        <v>97</v>
      </c>
    </row>
    <row r="405" spans="1:23" x14ac:dyDescent="0.25">
      <c r="A405">
        <f>Differences!$D$5+$AE$1*NORMDIST((W405-Differences!$D$8)/Differences!S$31,0,1,FALSE)</f>
        <v>69.338517942290835</v>
      </c>
      <c r="I405" t="e">
        <f>IF(W405&lt;=Differences!$D$6,W405,NA())</f>
        <v>#N/A</v>
      </c>
      <c r="J405">
        <f t="shared" si="16"/>
        <v>98</v>
      </c>
      <c r="W405">
        <v>98</v>
      </c>
    </row>
    <row r="406" spans="1:23" x14ac:dyDescent="0.25">
      <c r="A406">
        <f>Differences!$D$5+$AE$1*NORMDIST((W406-Differences!$D$8)/Differences!S$31,0,1,FALSE)</f>
        <v>69.183701415728152</v>
      </c>
      <c r="I406" t="e">
        <f>IF(W406&lt;=Differences!$D$6,W406,NA())</f>
        <v>#N/A</v>
      </c>
      <c r="J406">
        <f t="shared" si="16"/>
        <v>99</v>
      </c>
      <c r="W406">
        <v>99</v>
      </c>
    </row>
    <row r="407" spans="1:23" x14ac:dyDescent="0.25">
      <c r="A407">
        <f>Differences!$D$5+$AE$1*NORMDIST((W407-Differences!$D$8)/Differences!S$31,0,1,FALSE)</f>
        <v>69.039547176251318</v>
      </c>
      <c r="I407" t="e">
        <f>IF(W407&lt;=Differences!$D$6,W407,NA())</f>
        <v>#N/A</v>
      </c>
      <c r="J407">
        <f t="shared" si="16"/>
        <v>100</v>
      </c>
      <c r="W407">
        <v>100</v>
      </c>
    </row>
    <row r="408" spans="1:23" x14ac:dyDescent="0.25">
      <c r="A408">
        <f>Differences!$D$5+$AE$1*NORMDIST((W408-Differences!$D$8)/Differences!S$31,0,1,FALSE)</f>
        <v>68.906630458468541</v>
      </c>
      <c r="I408" t="e">
        <f>IF(W408&lt;=Differences!$D$6,W408,NA())</f>
        <v>#N/A</v>
      </c>
      <c r="J408">
        <f t="shared" si="16"/>
        <v>101</v>
      </c>
      <c r="W408">
        <v>101</v>
      </c>
    </row>
    <row r="409" spans="1:23" x14ac:dyDescent="0.25">
      <c r="A409">
        <f>Differences!$D$5+$AE$1*NORMDIST((W409-Differences!$D$8)/Differences!S$31,0,1,FALSE)</f>
        <v>68.785236490591259</v>
      </c>
      <c r="I409" t="e">
        <f>IF(W409&lt;=Differences!$D$6,W409,NA())</f>
        <v>#N/A</v>
      </c>
      <c r="J409">
        <f t="shared" si="16"/>
        <v>102</v>
      </c>
      <c r="W409">
        <v>102</v>
      </c>
    </row>
    <row r="410" spans="1:23" x14ac:dyDescent="0.25">
      <c r="A410">
        <f>Differences!$D$5+$AE$1*NORMDIST((W410-Differences!$D$8)/Differences!S$31,0,1,FALSE)</f>
        <v>68.67539012701819</v>
      </c>
      <c r="I410" t="e">
        <f>IF(W410&lt;=Differences!$D$6,W410,NA())</f>
        <v>#N/A</v>
      </c>
      <c r="J410">
        <f t="shared" si="16"/>
        <v>103</v>
      </c>
      <c r="W410">
        <v>103</v>
      </c>
    </row>
    <row r="411" spans="1:23" x14ac:dyDescent="0.25">
      <c r="A411">
        <f>Differences!$D$5+$AE$1*NORMDIST((W411-Differences!$D$8)/Differences!S$31,0,1,FALSE)</f>
        <v>68.576889996476709</v>
      </c>
      <c r="I411" t="e">
        <f>IF(W411&lt;=Differences!$D$6,W411,NA())</f>
        <v>#N/A</v>
      </c>
      <c r="J411">
        <f t="shared" si="16"/>
        <v>104</v>
      </c>
      <c r="W411">
        <v>104</v>
      </c>
    </row>
    <row r="412" spans="1:23" x14ac:dyDescent="0.25">
      <c r="A412">
        <f>Differences!$D$5+$AE$1*NORMDIST((W412-Differences!$D$8)/Differences!S$31,0,1,FALSE)</f>
        <v>68.489345247344971</v>
      </c>
      <c r="I412" t="e">
        <f>IF(W412&lt;=Differences!$D$6,W412,NA())</f>
        <v>#N/A</v>
      </c>
      <c r="J412">
        <f t="shared" si="16"/>
        <v>105</v>
      </c>
      <c r="W412">
        <v>105</v>
      </c>
    </row>
    <row r="413" spans="1:23" x14ac:dyDescent="0.25">
      <c r="A413">
        <f>Differences!$D$5+$AE$1*NORMDIST((W413-Differences!$D$8)/Differences!S$31,0,1,FALSE)</f>
        <v>68.412213116994337</v>
      </c>
      <c r="I413" t="e">
        <f>IF(W413&lt;=Differences!$D$6,W413,NA())</f>
        <v>#N/A</v>
      </c>
      <c r="J413">
        <f t="shared" si="16"/>
        <v>106</v>
      </c>
      <c r="W413">
        <v>106</v>
      </c>
    </row>
    <row r="414" spans="1:23" x14ac:dyDescent="0.25">
      <c r="A414">
        <f>Differences!$D$5+$AE$1*NORMDIST((W414-Differences!$D$8)/Differences!S$31,0,1,FALSE)</f>
        <v>68.344835767564462</v>
      </c>
      <c r="I414" t="e">
        <f>IF(W414&lt;=Differences!$D$6,W414,NA())</f>
        <v>#N/A</v>
      </c>
      <c r="J414">
        <f t="shared" si="16"/>
        <v>107</v>
      </c>
      <c r="W414">
        <v>107</v>
      </c>
    </row>
    <row r="415" spans="1:23" x14ac:dyDescent="0.25">
      <c r="A415">
        <f>Differences!$D$5+$AE$1*NORMDIST((W415-Differences!$D$8)/Differences!S$31,0,1,FALSE)</f>
        <v>68.286475094154611</v>
      </c>
      <c r="I415" t="e">
        <f>IF(W415&lt;=Differences!$D$6,W415,NA())</f>
        <v>#N/A</v>
      </c>
      <c r="J415">
        <f t="shared" si="16"/>
        <v>108</v>
      </c>
      <c r="W415">
        <v>108</v>
      </c>
    </row>
    <row r="416" spans="1:23" x14ac:dyDescent="0.25">
      <c r="A416">
        <f>Differences!$D$5+$AE$1*NORMDIST((W416-Differences!$D$8)/Differences!S$31,0,1,FALSE)</f>
        <v>68.23634450082065</v>
      </c>
      <c r="I416" t="e">
        <f>IF(W416&lt;=Differences!$D$6,W416,NA())</f>
        <v>#N/A</v>
      </c>
      <c r="J416">
        <f t="shared" si="16"/>
        <v>109</v>
      </c>
      <c r="W416">
        <v>109</v>
      </c>
    </row>
    <row r="417" spans="1:23" x14ac:dyDescent="0.25">
      <c r="A417">
        <f>Differences!$D$5+$AE$1*NORMDIST((W417-Differences!$D$8)/Differences!S$31,0,1,FALSE)</f>
        <v>68.193636934555968</v>
      </c>
      <c r="I417" t="e">
        <f>IF(W417&lt;=Differences!$D$6,W417,NA())</f>
        <v>#N/A</v>
      </c>
      <c r="J417">
        <f t="shared" si="16"/>
        <v>110</v>
      </c>
      <c r="W417">
        <v>110</v>
      </c>
    </row>
    <row r="418" spans="1:23" x14ac:dyDescent="0.25">
      <c r="A418">
        <f>Differences!$D$5+$AE$1*NORMDIST((W418-Differences!$D$8)/Differences!S$31,0,1,FALSE)</f>
        <v>68.157548750020368</v>
      </c>
      <c r="I418" t="e">
        <f>IF(W418&lt;=Differences!$D$6,W418,NA())</f>
        <v>#N/A</v>
      </c>
      <c r="J418">
        <f t="shared" si="16"/>
        <v>111</v>
      </c>
      <c r="W418">
        <v>111</v>
      </c>
    </row>
    <row r="419" spans="1:23" x14ac:dyDescent="0.25">
      <c r="A419">
        <f>Differences!$D$5+$AE$1*NORMDIST((W419-Differences!$D$8)/Differences!S$31,0,1,FALSE)</f>
        <v>68.127299234204216</v>
      </c>
      <c r="I419" t="e">
        <f>IF(W419&lt;=Differences!$D$6,W419,NA())</f>
        <v>#N/A</v>
      </c>
      <c r="J419">
        <f t="shared" si="16"/>
        <v>112</v>
      </c>
      <c r="W419">
        <v>112</v>
      </c>
    </row>
    <row r="420" spans="1:23" x14ac:dyDescent="0.25">
      <c r="A420">
        <f>Differences!$D$5+$AE$1*NORMDIST((W420-Differences!$D$8)/Differences!S$31,0,1,FALSE)</f>
        <v>68.102145840507561</v>
      </c>
      <c r="I420" t="e">
        <f>IF(W420&lt;=Differences!$D$6,W420,NA())</f>
        <v>#N/A</v>
      </c>
      <c r="J420">
        <f t="shared" si="16"/>
        <v>113</v>
      </c>
      <c r="W420">
        <v>113</v>
      </c>
    </row>
    <row r="421" spans="1:23" x14ac:dyDescent="0.25">
      <c r="A421">
        <f>Differences!$D$5+$AE$1*NORMDIST((W421-Differences!$D$8)/Differences!S$31,0,1,FALSE)</f>
        <v>68.08139535989568</v>
      </c>
      <c r="I421" t="e">
        <f>IF(W421&lt;=Differences!$D$6,W421,NA())</f>
        <v>#N/A</v>
      </c>
      <c r="J421">
        <f t="shared" si="16"/>
        <v>114</v>
      </c>
      <c r="W421">
        <v>114</v>
      </c>
    </row>
    <row r="422" spans="1:23" x14ac:dyDescent="0.25">
      <c r="A422">
        <f>Differences!$D$5+$AE$1*NORMDIST((W422-Differences!$D$8)/Differences!S$31,0,1,FALSE)</f>
        <v>68.064411390582379</v>
      </c>
      <c r="I422" t="e">
        <f>IF(W422&lt;=Differences!$D$6,W422,NA())</f>
        <v>#N/A</v>
      </c>
      <c r="J422">
        <f t="shared" si="16"/>
        <v>115</v>
      </c>
      <c r="W422">
        <v>115</v>
      </c>
    </row>
    <row r="423" spans="1:23" x14ac:dyDescent="0.25">
      <c r="A423">
        <f>Differences!$D$5+$AE$1*NORMDIST((W423-Differences!$D$8)/Differences!S$31,0,1,FALSE)</f>
        <v>68.05061855798472</v>
      </c>
      <c r="I423" t="e">
        <f>IF(W423&lt;=Differences!$D$6,W423,NA())</f>
        <v>#N/A</v>
      </c>
      <c r="J423">
        <f t="shared" ref="J423:J454" si="17">IF(ISNA(I424),W423,NA())</f>
        <v>116</v>
      </c>
      <c r="W423">
        <v>116</v>
      </c>
    </row>
    <row r="424" spans="1:23" x14ac:dyDescent="0.25">
      <c r="A424">
        <f>Differences!$D$5+$AE$1*NORMDIST((W424-Differences!$D$8)/Differences!S$31,0,1,FALSE)</f>
        <v>68.039503986899518</v>
      </c>
      <c r="I424" t="e">
        <f>IF(W424&lt;=Differences!$D$6,W424,NA())</f>
        <v>#N/A</v>
      </c>
      <c r="J424">
        <f t="shared" si="17"/>
        <v>117</v>
      </c>
      <c r="W424">
        <v>117</v>
      </c>
    </row>
    <row r="425" spans="1:23" x14ac:dyDescent="0.25">
      <c r="A425">
        <f>Differences!$D$5+$AE$1*NORMDIST((W425-Differences!$D$8)/Differences!S$31,0,1,FALSE)</f>
        <v>68.030616543186056</v>
      </c>
      <c r="I425" t="e">
        <f>IF(W425&lt;=Differences!$D$6,W425,NA())</f>
        <v>#N/A</v>
      </c>
      <c r="J425">
        <f t="shared" si="17"/>
        <v>118</v>
      </c>
      <c r="W425">
        <v>118</v>
      </c>
    </row>
    <row r="426" spans="1:23" x14ac:dyDescent="0.25">
      <c r="A426">
        <f>Differences!$D$5+$AE$1*NORMDIST((W426-Differences!$D$8)/Differences!S$31,0,1,FALSE)</f>
        <v>68.023564349000793</v>
      </c>
      <c r="I426" t="e">
        <f>IF(W426&lt;=Differences!$D$6,W426,NA())</f>
        <v>#N/A</v>
      </c>
      <c r="J426">
        <f t="shared" si="17"/>
        <v>119</v>
      </c>
      <c r="W426">
        <v>119</v>
      </c>
    </row>
    <row r="427" spans="1:23" x14ac:dyDescent="0.25">
      <c r="A427">
        <f>Differences!$D$5+$AE$1*NORMDIST((W427-Differences!$D$8)/Differences!S$31,0,1,FALSE)</f>
        <v>68.01801104056004</v>
      </c>
      <c r="I427" t="e">
        <f>IF(W427&lt;=Differences!$D$6,W427,NA())</f>
        <v>#N/A</v>
      </c>
      <c r="J427">
        <f t="shared" si="17"/>
        <v>120</v>
      </c>
      <c r="W427">
        <v>120</v>
      </c>
    </row>
    <row r="428" spans="1:23" x14ac:dyDescent="0.25">
      <c r="A428">
        <f>Differences!$D$5+$AE$1*NORMDIST((W428-Differences!$D$8)/Differences!S$31,0,1,FALSE)</f>
        <v>68.013671187142478</v>
      </c>
      <c r="I428" t="e">
        <f>IF(W428&lt;=Differences!$D$6,W428,NA())</f>
        <v>#N/A</v>
      </c>
      <c r="J428">
        <f t="shared" si="17"/>
        <v>121</v>
      </c>
      <c r="W428">
        <v>121</v>
      </c>
    </row>
    <row r="429" spans="1:23" x14ac:dyDescent="0.25">
      <c r="A429">
        <f>Differences!$D$5+$AE$1*NORMDIST((W429-Differences!$D$8)/Differences!S$31,0,1,FALSE)</f>
        <v>68.010305230696872</v>
      </c>
      <c r="I429" t="e">
        <f>IF(W429&lt;=Differences!$D$6,W429,NA())</f>
        <v>#N/A</v>
      </c>
      <c r="J429">
        <f t="shared" si="17"/>
        <v>122</v>
      </c>
      <c r="W429">
        <v>122</v>
      </c>
    </row>
    <row r="430" spans="1:23" x14ac:dyDescent="0.25">
      <c r="A430">
        <f>Differences!$D$5+$AE$1*NORMDIST((W430-Differences!$D$8)/Differences!S$31,0,1,FALSE)</f>
        <v>68.007714242284024</v>
      </c>
      <c r="I430" t="e">
        <f>IF(W430&lt;=Differences!$D$6,W430,NA())</f>
        <v>#N/A</v>
      </c>
      <c r="J430">
        <f t="shared" si="17"/>
        <v>123</v>
      </c>
      <c r="W430">
        <v>123</v>
      </c>
    </row>
    <row r="431" spans="1:23" x14ac:dyDescent="0.25">
      <c r="A431">
        <f>Differences!$D$5+$AE$1*NORMDIST((W431-Differences!$D$8)/Differences!S$31,0,1,FALSE)</f>
        <v>68.005734728966203</v>
      </c>
      <c r="I431" t="e">
        <f>IF(W431&lt;=Differences!$D$6,W431,NA())</f>
        <v>#N/A</v>
      </c>
      <c r="J431">
        <f t="shared" si="17"/>
        <v>124</v>
      </c>
      <c r="W431">
        <v>124</v>
      </c>
    </row>
    <row r="432" spans="1:23" x14ac:dyDescent="0.25">
      <c r="A432">
        <f>Differences!$D$5+$AE$1*NORMDIST((W432-Differences!$D$8)/Differences!S$31,0,1,FALSE)</f>
        <v>68.004233665929121</v>
      </c>
      <c r="I432" t="e">
        <f>IF(W432&lt;=Differences!$D$6,W432,NA())</f>
        <v>#N/A</v>
      </c>
      <c r="J432">
        <f t="shared" si="17"/>
        <v>125</v>
      </c>
      <c r="W432">
        <v>125</v>
      </c>
    </row>
    <row r="433" spans="1:23" x14ac:dyDescent="0.25">
      <c r="A433">
        <f>Differences!$D$5+$AE$1*NORMDIST((W433-Differences!$D$8)/Differences!S$31,0,1,FALSE)</f>
        <v>68.00310387583832</v>
      </c>
      <c r="I433" t="e">
        <f>IF(W433&lt;=Differences!$D$6,W433,NA())</f>
        <v>#N/A</v>
      </c>
      <c r="J433">
        <f t="shared" si="17"/>
        <v>126</v>
      </c>
      <c r="W433">
        <v>126</v>
      </c>
    </row>
    <row r="434" spans="1:23" x14ac:dyDescent="0.25">
      <c r="A434">
        <f>Differences!$D$5+$AE$1*NORMDIST((W434-Differences!$D$8)/Differences!S$31,0,1,FALSE)</f>
        <v>68.002259832035321</v>
      </c>
      <c r="I434" t="e">
        <f>IF(W434&lt;=Differences!$D$6,W434,NA())</f>
        <v>#N/A</v>
      </c>
      <c r="J434">
        <f t="shared" si="17"/>
        <v>127</v>
      </c>
      <c r="W434">
        <v>127</v>
      </c>
    </row>
    <row r="435" spans="1:23" x14ac:dyDescent="0.25">
      <c r="A435">
        <f>Differences!$D$5+$AE$1*NORMDIST((W435-Differences!$D$8)/Differences!S$31,0,1,FALSE)</f>
        <v>68.001633924736225</v>
      </c>
      <c r="I435" t="e">
        <f>IF(W435&lt;=Differences!$D$6,W435,NA())</f>
        <v>#N/A</v>
      </c>
      <c r="J435">
        <f t="shared" si="17"/>
        <v>128</v>
      </c>
      <c r="W435">
        <v>128</v>
      </c>
    </row>
    <row r="436" spans="1:23" x14ac:dyDescent="0.25">
      <c r="A436">
        <f>Differences!$D$5+$AE$1*NORMDIST((W436-Differences!$D$8)/Differences!S$31,0,1,FALSE)</f>
        <v>68.001173199854748</v>
      </c>
      <c r="I436" t="e">
        <f>IF(W436&lt;=Differences!$D$6,W436,NA())</f>
        <v>#N/A</v>
      </c>
      <c r="J436">
        <f t="shared" si="17"/>
        <v>129</v>
      </c>
      <c r="W436">
        <v>129</v>
      </c>
    </row>
    <row r="437" spans="1:23" x14ac:dyDescent="0.25">
      <c r="A437">
        <f>Differences!$D$5+$AE$1*NORMDIST((W437-Differences!$D$8)/Differences!S$31,0,1,FALSE)</f>
        <v>68.000836557928309</v>
      </c>
      <c r="I437" t="e">
        <f>IF(W437&lt;=Differences!$D$6,W437,NA())</f>
        <v>#N/A</v>
      </c>
      <c r="J437">
        <f t="shared" si="17"/>
        <v>130</v>
      </c>
      <c r="W437">
        <v>130</v>
      </c>
    </row>
    <row r="438" spans="1:23" x14ac:dyDescent="0.25">
      <c r="A438">
        <f>Differences!$D$5+$AE$1*NORMDIST((W438-Differences!$D$8)/Differences!S$31,0,1,FALSE)</f>
        <v>68.000592385070263</v>
      </c>
      <c r="I438" t="e">
        <f>IF(W438&lt;=Differences!$D$6,W438,NA())</f>
        <v>#N/A</v>
      </c>
      <c r="J438">
        <f t="shared" si="17"/>
        <v>131</v>
      </c>
      <c r="W438">
        <v>131</v>
      </c>
    </row>
    <row r="439" spans="1:23" x14ac:dyDescent="0.25">
      <c r="A439">
        <f>Differences!$D$5+$AE$1*NORMDIST((W439-Differences!$D$8)/Differences!S$31,0,1,FALSE)</f>
        <v>68.000416577928206</v>
      </c>
      <c r="I439" t="e">
        <f>IF(W439&lt;=Differences!$D$6,W439,NA())</f>
        <v>#N/A</v>
      </c>
      <c r="J439">
        <f t="shared" si="17"/>
        <v>132</v>
      </c>
      <c r="W439">
        <v>132</v>
      </c>
    </row>
    <row r="440" spans="1:23" x14ac:dyDescent="0.25">
      <c r="A440">
        <f>Differences!$D$5+$AE$1*NORMDIST((W440-Differences!$D$8)/Differences!S$31,0,1,FALSE)</f>
        <v>68.000290919259186</v>
      </c>
      <c r="I440" t="e">
        <f>IF(W440&lt;=Differences!$D$6,W440,NA())</f>
        <v>#N/A</v>
      </c>
      <c r="J440">
        <f t="shared" si="17"/>
        <v>133</v>
      </c>
      <c r="W440">
        <v>133</v>
      </c>
    </row>
    <row r="441" spans="1:23" x14ac:dyDescent="0.25">
      <c r="A441">
        <f>Differences!$D$5+$AE$1*NORMDIST((W441-Differences!$D$8)/Differences!S$31,0,1,FALSE)</f>
        <v>68.000201758925513</v>
      </c>
      <c r="I441" t="e">
        <f>IF(W441&lt;=Differences!$D$6,W441,NA())</f>
        <v>#N/A</v>
      </c>
      <c r="J441">
        <f t="shared" si="17"/>
        <v>134</v>
      </c>
      <c r="W441">
        <v>134</v>
      </c>
    </row>
    <row r="442" spans="1:23" x14ac:dyDescent="0.25">
      <c r="A442">
        <f>Differences!$D$5+$AE$1*NORMDIST((W442-Differences!$D$8)/Differences!S$31,0,1,FALSE)</f>
        <v>68.000138955936592</v>
      </c>
      <c r="I442" t="e">
        <f>IF(W442&lt;=Differences!$D$6,W442,NA())</f>
        <v>#N/A</v>
      </c>
      <c r="J442">
        <f t="shared" si="17"/>
        <v>135</v>
      </c>
      <c r="W442">
        <v>135</v>
      </c>
    </row>
    <row r="443" spans="1:23" x14ac:dyDescent="0.25">
      <c r="A443">
        <f>Differences!$D$5+$AE$1*NORMDIST((W443-Differences!$D$8)/Differences!S$31,0,1,FALSE)</f>
        <v>68.000095039801678</v>
      </c>
      <c r="I443" t="e">
        <f>IF(W443&lt;=Differences!$D$6,W443,NA())</f>
        <v>#N/A</v>
      </c>
      <c r="J443">
        <f t="shared" si="17"/>
        <v>136</v>
      </c>
      <c r="W443">
        <v>136</v>
      </c>
    </row>
    <row r="444" spans="1:23" x14ac:dyDescent="0.25">
      <c r="A444">
        <f>Differences!$D$5+$AE$1*NORMDIST((W444-Differences!$D$8)/Differences!S$31,0,1,FALSE)</f>
        <v>68.000064553233784</v>
      </c>
      <c r="I444" t="e">
        <f>IF(W444&lt;=Differences!$D$6,W444,NA())</f>
        <v>#N/A</v>
      </c>
      <c r="J444">
        <f t="shared" si="17"/>
        <v>137</v>
      </c>
      <c r="W444">
        <v>137</v>
      </c>
    </row>
    <row r="445" spans="1:23" x14ac:dyDescent="0.25">
      <c r="A445">
        <f>Differences!$D$5+$AE$1*NORMDIST((W445-Differences!$D$8)/Differences!S$31,0,1,FALSE)</f>
        <v>68.000043542619338</v>
      </c>
      <c r="I445" t="e">
        <f>IF(W445&lt;=Differences!$D$6,W445,NA())</f>
        <v>#N/A</v>
      </c>
      <c r="J445">
        <f t="shared" si="17"/>
        <v>138</v>
      </c>
      <c r="W445">
        <v>138</v>
      </c>
    </row>
    <row r="446" spans="1:23" x14ac:dyDescent="0.25">
      <c r="A446">
        <f>Differences!$D$5+$AE$1*NORMDIST((W446-Differences!$D$8)/Differences!S$31,0,1,FALSE)</f>
        <v>68.000029167228547</v>
      </c>
      <c r="I446" t="e">
        <f>IF(W446&lt;=Differences!$D$6,W446,NA())</f>
        <v>#N/A</v>
      </c>
      <c r="J446">
        <f t="shared" si="17"/>
        <v>139</v>
      </c>
      <c r="W446">
        <v>139</v>
      </c>
    </row>
    <row r="447" spans="1:23" x14ac:dyDescent="0.25">
      <c r="A447">
        <f>Differences!$D$5+$AE$1*NORMDIST((W447-Differences!$D$8)/Differences!S$31,0,1,FALSE)</f>
        <v>68.000019402596166</v>
      </c>
      <c r="I447" t="e">
        <f>IF(W447&lt;=Differences!$D$6,W447,NA())</f>
        <v>#N/A</v>
      </c>
      <c r="J447">
        <f t="shared" si="17"/>
        <v>140</v>
      </c>
      <c r="W447">
        <v>140</v>
      </c>
    </row>
    <row r="448" spans="1:23" x14ac:dyDescent="0.25">
      <c r="A448">
        <f>Differences!$D$5+$AE$1*NORMDIST((W448-Differences!$D$8)/Differences!S$31,0,1,FALSE)</f>
        <v>68.000012817655374</v>
      </c>
      <c r="I448" t="e">
        <f>IF(W448&lt;=Differences!$D$6,W448,NA())</f>
        <v>#N/A</v>
      </c>
      <c r="J448">
        <f t="shared" si="17"/>
        <v>141</v>
      </c>
      <c r="W448">
        <v>141</v>
      </c>
    </row>
    <row r="449" spans="1:23" x14ac:dyDescent="0.25">
      <c r="A449">
        <f>Differences!$D$5+$AE$1*NORMDIST((W449-Differences!$D$8)/Differences!S$31,0,1,FALSE)</f>
        <v>68.00000840894289</v>
      </c>
      <c r="I449" t="e">
        <f>IF(W449&lt;=Differences!$D$6,W449,NA())</f>
        <v>#N/A</v>
      </c>
      <c r="J449">
        <f t="shared" si="17"/>
        <v>142</v>
      </c>
      <c r="W449">
        <v>142</v>
      </c>
    </row>
    <row r="450" spans="1:23" x14ac:dyDescent="0.25">
      <c r="A450">
        <f>Differences!$D$5+$AE$1*NORMDIST((W450-Differences!$D$8)/Differences!S$31,0,1,FALSE)</f>
        <v>68.000005478457297</v>
      </c>
      <c r="I450" t="e">
        <f>IF(W450&lt;=Differences!$D$6,W450,NA())</f>
        <v>#N/A</v>
      </c>
      <c r="J450">
        <f t="shared" si="17"/>
        <v>143</v>
      </c>
      <c r="W450">
        <v>143</v>
      </c>
    </row>
    <row r="451" spans="1:23" x14ac:dyDescent="0.25">
      <c r="A451">
        <f>Differences!$D$5+$AE$1*NORMDIST((W451-Differences!$D$8)/Differences!S$31,0,1,FALSE)</f>
        <v>68.00000354453465</v>
      </c>
      <c r="I451" t="e">
        <f>IF(W451&lt;=Differences!$D$6,W451,NA())</f>
        <v>#N/A</v>
      </c>
      <c r="J451">
        <f t="shared" si="17"/>
        <v>144</v>
      </c>
      <c r="W451">
        <v>144</v>
      </c>
    </row>
    <row r="452" spans="1:23" x14ac:dyDescent="0.25">
      <c r="A452">
        <f>Differences!$D$5+$AE$1*NORMDIST((W452-Differences!$D$8)/Differences!S$31,0,1,FALSE)</f>
        <v>68.000002277425793</v>
      </c>
      <c r="I452" t="e">
        <f>IF(W452&lt;=Differences!$D$6,W452,NA())</f>
        <v>#N/A</v>
      </c>
      <c r="J452">
        <f t="shared" si="17"/>
        <v>145</v>
      </c>
      <c r="W452">
        <v>145</v>
      </c>
    </row>
    <row r="453" spans="1:23" x14ac:dyDescent="0.25">
      <c r="A453">
        <f>Differences!$D$5+$AE$1*NORMDIST((W453-Differences!$D$8)/Differences!S$31,0,1,FALSE)</f>
        <v>68.000001453159584</v>
      </c>
      <c r="I453" t="e">
        <f>IF(W453&lt;=Differences!$D$6,W453,NA())</f>
        <v>#N/A</v>
      </c>
      <c r="J453">
        <f t="shared" si="17"/>
        <v>146</v>
      </c>
      <c r="W453">
        <v>146</v>
      </c>
    </row>
    <row r="454" spans="1:23" x14ac:dyDescent="0.25">
      <c r="A454">
        <f>Differences!$D$5+$AE$1*NORMDIST((W454-Differences!$D$8)/Differences!S$31,0,1,FALSE)</f>
        <v>68.000000920802421</v>
      </c>
      <c r="I454" t="e">
        <f>IF(W454&lt;=Differences!$D$6,W454,NA())</f>
        <v>#N/A</v>
      </c>
      <c r="J454">
        <f t="shared" si="17"/>
        <v>147</v>
      </c>
      <c r="W454">
        <v>147</v>
      </c>
    </row>
    <row r="455" spans="1:23" x14ac:dyDescent="0.25">
      <c r="A455">
        <f>Differences!$D$5+$AE$1*NORMDIST((W455-Differences!$D$8)/Differences!S$31,0,1,FALSE)</f>
        <v>68.000000579433589</v>
      </c>
      <c r="I455" t="e">
        <f>IF(W455&lt;=Differences!$D$6,W455,NA())</f>
        <v>#N/A</v>
      </c>
      <c r="J455">
        <f t="shared" ref="J455:J487" si="18">IF(ISNA(I456),W455,NA())</f>
        <v>148</v>
      </c>
      <c r="W455">
        <v>148</v>
      </c>
    </row>
    <row r="456" spans="1:23" x14ac:dyDescent="0.25">
      <c r="A456">
        <f>Differences!$D$5+$AE$1*NORMDIST((W456-Differences!$D$8)/Differences!S$31,0,1,FALSE)</f>
        <v>68.000000362097012</v>
      </c>
      <c r="I456" t="e">
        <f>IF(W456&lt;=Differences!$D$6,W456,NA())</f>
        <v>#N/A</v>
      </c>
      <c r="J456">
        <f t="shared" si="18"/>
        <v>149</v>
      </c>
      <c r="W456">
        <v>149</v>
      </c>
    </row>
    <row r="457" spans="1:23" x14ac:dyDescent="0.25">
      <c r="A457">
        <f>Differences!$D$5+$AE$1*NORMDIST((W457-Differences!$D$8)/Differences!S$31,0,1,FALSE)</f>
        <v>68.000000224714071</v>
      </c>
      <c r="I457" t="e">
        <f>IF(W457&lt;=Differences!$D$6,W457,NA())</f>
        <v>#N/A</v>
      </c>
      <c r="J457">
        <f t="shared" si="18"/>
        <v>150</v>
      </c>
      <c r="W457">
        <v>150</v>
      </c>
    </row>
    <row r="458" spans="1:23" x14ac:dyDescent="0.25">
      <c r="A458">
        <f>Differences!$D$5+$AE$1*NORMDIST((W458-Differences!$D$8)/Differences!S$31,0,1,FALSE)</f>
        <v>68.000000138490407</v>
      </c>
      <c r="I458" t="e">
        <f>IF(W458&lt;=Differences!$D$6,W458,NA())</f>
        <v>#N/A</v>
      </c>
      <c r="J458">
        <f t="shared" si="18"/>
        <v>151</v>
      </c>
      <c r="W458">
        <v>151</v>
      </c>
    </row>
    <row r="459" spans="1:23" x14ac:dyDescent="0.25">
      <c r="A459">
        <f>Differences!$D$5+$AE$1*NORMDIST((W459-Differences!$D$8)/Differences!S$31,0,1,FALSE)</f>
        <v>68.00000008476043</v>
      </c>
      <c r="I459" t="e">
        <f>IF(W459&lt;=Differences!$D$6,W459,NA())</f>
        <v>#N/A</v>
      </c>
      <c r="J459">
        <f t="shared" si="18"/>
        <v>152</v>
      </c>
      <c r="W459">
        <v>152</v>
      </c>
    </row>
    <row r="460" spans="1:23" x14ac:dyDescent="0.25">
      <c r="A460">
        <f>Differences!$D$5+$AE$1*NORMDIST((W460-Differences!$D$8)/Differences!S$31,0,1,FALSE)</f>
        <v>68.00000005151702</v>
      </c>
      <c r="I460" t="e">
        <f>IF(W460&lt;=Differences!$D$6,W460,NA())</f>
        <v>#N/A</v>
      </c>
      <c r="J460">
        <f t="shared" si="18"/>
        <v>153</v>
      </c>
      <c r="W460">
        <v>153</v>
      </c>
    </row>
    <row r="461" spans="1:23" x14ac:dyDescent="0.25">
      <c r="A461">
        <f>Differences!$D$5+$AE$1*NORMDIST((W461-Differences!$D$8)/Differences!S$31,0,1,FALSE)</f>
        <v>68.000000031095126</v>
      </c>
      <c r="I461" t="e">
        <f>IF(W461&lt;=Differences!$D$6,W461,NA())</f>
        <v>#N/A</v>
      </c>
      <c r="J461">
        <f t="shared" si="18"/>
        <v>154</v>
      </c>
      <c r="W461">
        <v>154</v>
      </c>
    </row>
    <row r="462" spans="1:23" x14ac:dyDescent="0.25">
      <c r="A462">
        <f>Differences!$D$5+$AE$1*NORMDIST((W462-Differences!$D$8)/Differences!S$31,0,1,FALSE)</f>
        <v>68.000000018638801</v>
      </c>
      <c r="I462" t="e">
        <f>IF(W462&lt;=Differences!$D$6,W462,NA())</f>
        <v>#N/A</v>
      </c>
      <c r="J462">
        <f t="shared" si="18"/>
        <v>155</v>
      </c>
      <c r="W462">
        <v>155</v>
      </c>
    </row>
    <row r="463" spans="1:23" x14ac:dyDescent="0.25">
      <c r="A463">
        <f>Differences!$D$5+$AE$1*NORMDIST((W463-Differences!$D$8)/Differences!S$31,0,1,FALSE)</f>
        <v>68.000000011095011</v>
      </c>
      <c r="I463" t="e">
        <f>IF(W463&lt;=Differences!$D$6,W463,NA())</f>
        <v>#N/A</v>
      </c>
      <c r="J463">
        <f t="shared" si="18"/>
        <v>156</v>
      </c>
      <c r="W463">
        <v>156</v>
      </c>
    </row>
    <row r="464" spans="1:23" x14ac:dyDescent="0.25">
      <c r="A464">
        <f>Differences!$D$5+$AE$1*NORMDIST((W464-Differences!$D$8)/Differences!S$31,0,1,FALSE)</f>
        <v>68.00000000655875</v>
      </c>
      <c r="I464" t="e">
        <f>IF(W464&lt;=Differences!$D$6,W464,NA())</f>
        <v>#N/A</v>
      </c>
      <c r="J464">
        <f t="shared" si="18"/>
        <v>157</v>
      </c>
      <c r="W464">
        <v>157</v>
      </c>
    </row>
    <row r="465" spans="1:23" x14ac:dyDescent="0.25">
      <c r="A465">
        <f>Differences!$D$5+$AE$1*NORMDIST((W465-Differences!$D$8)/Differences!S$31,0,1,FALSE)</f>
        <v>68.000000003850346</v>
      </c>
      <c r="I465" t="e">
        <f>IF(W465&lt;=Differences!$D$6,W465,NA())</f>
        <v>#N/A</v>
      </c>
      <c r="J465">
        <f t="shared" si="18"/>
        <v>158</v>
      </c>
      <c r="W465">
        <v>158</v>
      </c>
    </row>
    <row r="466" spans="1:23" x14ac:dyDescent="0.25">
      <c r="A466">
        <f>Differences!$D$5+$AE$1*NORMDIST((W466-Differences!$D$8)/Differences!S$31,0,1,FALSE)</f>
        <v>68.000000002244718</v>
      </c>
      <c r="I466" t="e">
        <f>IF(W466&lt;=Differences!$D$6,W466,NA())</f>
        <v>#N/A</v>
      </c>
      <c r="J466">
        <f t="shared" si="18"/>
        <v>159</v>
      </c>
      <c r="W466">
        <v>159</v>
      </c>
    </row>
    <row r="467" spans="1:23" x14ac:dyDescent="0.25">
      <c r="A467">
        <f>Differences!$D$5+$AE$1*NORMDIST((W467-Differences!$D$8)/Differences!S$31,0,1,FALSE)</f>
        <v>68.000000001299597</v>
      </c>
      <c r="I467" t="e">
        <f>IF(W467&lt;=Differences!$D$6,W467,NA())</f>
        <v>#N/A</v>
      </c>
      <c r="J467">
        <f t="shared" si="18"/>
        <v>160</v>
      </c>
      <c r="W467">
        <v>160</v>
      </c>
    </row>
    <row r="468" spans="1:23" x14ac:dyDescent="0.25">
      <c r="A468">
        <f>Differences!$D$5+$AE$1*NORMDIST((W468-Differences!$D$8)/Differences!S$31,0,1,FALSE)</f>
        <v>68.000000000747207</v>
      </c>
      <c r="I468" t="e">
        <f>IF(W468&lt;=Differences!$D$6,W468,NA())</f>
        <v>#N/A</v>
      </c>
      <c r="J468">
        <f t="shared" si="18"/>
        <v>161</v>
      </c>
      <c r="W468">
        <v>161</v>
      </c>
    </row>
    <row r="469" spans="1:23" x14ac:dyDescent="0.25">
      <c r="A469">
        <f>Differences!$D$5+$AE$1*NORMDIST((W469-Differences!$D$8)/Differences!S$31,0,1,FALSE)</f>
        <v>68.000000000426624</v>
      </c>
      <c r="I469" t="e">
        <f>IF(W469&lt;=Differences!$D$6,W469,NA())</f>
        <v>#N/A</v>
      </c>
      <c r="J469">
        <f t="shared" si="18"/>
        <v>162</v>
      </c>
      <c r="W469">
        <v>162</v>
      </c>
    </row>
    <row r="470" spans="1:23" x14ac:dyDescent="0.25">
      <c r="A470">
        <f>Differences!$D$5+$AE$1*NORMDIST((W470-Differences!$D$8)/Differences!S$31,0,1,FALSE)</f>
        <v>68.000000000241911</v>
      </c>
      <c r="I470" t="e">
        <f>IF(W470&lt;=Differences!$D$6,W470,NA())</f>
        <v>#N/A</v>
      </c>
      <c r="J470">
        <f t="shared" si="18"/>
        <v>163</v>
      </c>
      <c r="W470">
        <v>163</v>
      </c>
    </row>
    <row r="471" spans="1:23" x14ac:dyDescent="0.25">
      <c r="A471">
        <f>Differences!$D$5+$AE$1*NORMDIST((W471-Differences!$D$8)/Differences!S$31,0,1,FALSE)</f>
        <v>68.000000000136211</v>
      </c>
      <c r="I471" t="e">
        <f>IF(W471&lt;=Differences!$D$6,W471,NA())</f>
        <v>#N/A</v>
      </c>
      <c r="J471">
        <f t="shared" si="18"/>
        <v>164</v>
      </c>
      <c r="W471">
        <v>164</v>
      </c>
    </row>
    <row r="472" spans="1:23" x14ac:dyDescent="0.25">
      <c r="A472">
        <f>Differences!$D$5+$AE$1*NORMDIST((W472-Differences!$D$8)/Differences!S$31,0,1,FALSE)</f>
        <v>68.00000000007617</v>
      </c>
      <c r="I472" t="e">
        <f>IF(W472&lt;=Differences!$D$6,W472,NA())</f>
        <v>#N/A</v>
      </c>
      <c r="J472">
        <f t="shared" si="18"/>
        <v>165</v>
      </c>
      <c r="W472">
        <v>165</v>
      </c>
    </row>
    <row r="473" spans="1:23" x14ac:dyDescent="0.25">
      <c r="A473">
        <f>Differences!$D$5+$AE$1*NORMDIST((W473-Differences!$D$8)/Differences!S$31,0,1,FALSE)</f>
        <v>68.000000000042306</v>
      </c>
      <c r="I473" t="e">
        <f>IF(W473&lt;=Differences!$D$6,W473,NA())</f>
        <v>#N/A</v>
      </c>
      <c r="J473">
        <f t="shared" si="18"/>
        <v>166</v>
      </c>
      <c r="W473">
        <v>166</v>
      </c>
    </row>
    <row r="474" spans="1:23" x14ac:dyDescent="0.25">
      <c r="A474">
        <f>Differences!$D$5+$AE$1*NORMDIST((W474-Differences!$D$8)/Differences!S$31,0,1,FALSE)</f>
        <v>68.000000000023334</v>
      </c>
      <c r="I474" t="e">
        <f>IF(W474&lt;=Differences!$D$6,W474,NA())</f>
        <v>#N/A</v>
      </c>
      <c r="J474">
        <f t="shared" si="18"/>
        <v>167</v>
      </c>
      <c r="W474">
        <v>167</v>
      </c>
    </row>
    <row r="475" spans="1:23" x14ac:dyDescent="0.25">
      <c r="A475">
        <f>Differences!$D$5+$AE$1*NORMDIST((W475-Differences!$D$8)/Differences!S$31,0,1,FALSE)</f>
        <v>68.000000000012776</v>
      </c>
      <c r="I475" t="e">
        <f>IF(W475&lt;=Differences!$D$6,W475,NA())</f>
        <v>#N/A</v>
      </c>
      <c r="J475">
        <f t="shared" si="18"/>
        <v>168</v>
      </c>
      <c r="W475">
        <v>168</v>
      </c>
    </row>
    <row r="476" spans="1:23" x14ac:dyDescent="0.25">
      <c r="A476">
        <f>Differences!$D$5+$AE$1*NORMDIST((W476-Differences!$D$8)/Differences!S$31,0,1,FALSE)</f>
        <v>68.000000000006949</v>
      </c>
      <c r="I476" t="e">
        <f>IF(W476&lt;=Differences!$D$6,W476,NA())</f>
        <v>#N/A</v>
      </c>
      <c r="J476">
        <f t="shared" si="18"/>
        <v>169</v>
      </c>
      <c r="W476">
        <v>169</v>
      </c>
    </row>
    <row r="477" spans="1:23" x14ac:dyDescent="0.25">
      <c r="A477">
        <f>Differences!$D$5+$AE$1*NORMDIST((W477-Differences!$D$8)/Differences!S$31,0,1,FALSE)</f>
        <v>68.000000000003752</v>
      </c>
      <c r="I477" t="e">
        <f>IF(W477&lt;=Differences!$D$6,W477,NA())</f>
        <v>#N/A</v>
      </c>
      <c r="J477">
        <f t="shared" si="18"/>
        <v>170</v>
      </c>
      <c r="W477">
        <v>170</v>
      </c>
    </row>
    <row r="478" spans="1:23" x14ac:dyDescent="0.25">
      <c r="A478">
        <f>Differences!$D$5+$AE$1*NORMDIST((W478-Differences!$D$8)/Differences!S$31,0,1,FALSE)</f>
        <v>68.000000000002018</v>
      </c>
      <c r="I478" t="e">
        <f>IF(W478&lt;=Differences!$D$6,W478,NA())</f>
        <v>#N/A</v>
      </c>
      <c r="J478">
        <f t="shared" si="18"/>
        <v>171</v>
      </c>
      <c r="W478">
        <v>171</v>
      </c>
    </row>
    <row r="479" spans="1:23" x14ac:dyDescent="0.25">
      <c r="A479">
        <f>Differences!$D$5+$AE$1*NORMDIST((W479-Differences!$D$8)/Differences!S$31,0,1,FALSE)</f>
        <v>68.000000000001066</v>
      </c>
      <c r="I479" t="e">
        <f>IF(W479&lt;=Differences!$D$6,W479,NA())</f>
        <v>#N/A</v>
      </c>
      <c r="J479">
        <f t="shared" si="18"/>
        <v>172</v>
      </c>
      <c r="W479">
        <v>172</v>
      </c>
    </row>
    <row r="480" spans="1:23" x14ac:dyDescent="0.25">
      <c r="A480">
        <f>Differences!$D$5+$AE$1*NORMDIST((W480-Differences!$D$8)/Differences!S$31,0,1,FALSE)</f>
        <v>68.000000000000568</v>
      </c>
      <c r="I480" t="e">
        <f>IF(W480&lt;=Differences!$D$6,W480,NA())</f>
        <v>#N/A</v>
      </c>
      <c r="J480">
        <f t="shared" si="18"/>
        <v>173</v>
      </c>
      <c r="W480">
        <v>173</v>
      </c>
    </row>
    <row r="481" spans="1:33" x14ac:dyDescent="0.25">
      <c r="A481">
        <f>Differences!$D$5+$AE$1*NORMDIST((W481-Differences!$D$8)/Differences!S$31,0,1,FALSE)</f>
        <v>68.000000000000298</v>
      </c>
      <c r="I481" t="e">
        <f>IF(W481&lt;=Differences!$D$6,W481,NA())</f>
        <v>#N/A</v>
      </c>
      <c r="J481">
        <f t="shared" si="18"/>
        <v>174</v>
      </c>
      <c r="W481">
        <v>174</v>
      </c>
    </row>
    <row r="482" spans="1:33" x14ac:dyDescent="0.25">
      <c r="A482">
        <f>Differences!$D$5+$AE$1*NORMDIST((W482-Differences!$D$8)/Differences!S$31,0,1,FALSE)</f>
        <v>68.000000000000156</v>
      </c>
      <c r="I482" t="e">
        <f>IF(W482&lt;=Differences!$D$6,W482,NA())</f>
        <v>#N/A</v>
      </c>
      <c r="J482">
        <f t="shared" si="18"/>
        <v>175</v>
      </c>
      <c r="W482">
        <v>175</v>
      </c>
    </row>
    <row r="483" spans="1:33" x14ac:dyDescent="0.25">
      <c r="A483">
        <f>Differences!$D$5+$AE$1*NORMDIST((W483-Differences!$D$8)/Differences!S$31,0,1,FALSE)</f>
        <v>68.000000000000085</v>
      </c>
      <c r="I483" t="e">
        <f>IF(W483&lt;=Differences!$D$6,W483,NA())</f>
        <v>#N/A</v>
      </c>
      <c r="J483">
        <f t="shared" si="18"/>
        <v>176</v>
      </c>
      <c r="W483">
        <v>176</v>
      </c>
    </row>
    <row r="484" spans="1:33" x14ac:dyDescent="0.25">
      <c r="A484">
        <f>Differences!$D$5+$AE$1*NORMDIST((W484-Differences!$D$8)/Differences!S$31,0,1,FALSE)</f>
        <v>68.000000000000043</v>
      </c>
      <c r="I484" t="e">
        <f>IF(W484&lt;=Differences!$D$6,W484,NA())</f>
        <v>#N/A</v>
      </c>
      <c r="J484">
        <f t="shared" si="18"/>
        <v>177</v>
      </c>
      <c r="W484">
        <v>177</v>
      </c>
    </row>
    <row r="485" spans="1:33" x14ac:dyDescent="0.25">
      <c r="A485">
        <f>Differences!$D$5+$AE$1*NORMDIST((W485-Differences!$D$8)/Differences!S$31,0,1,FALSE)</f>
        <v>68.000000000000014</v>
      </c>
      <c r="I485" t="e">
        <f>IF(W485&lt;=Differences!$D$6,W485,NA())</f>
        <v>#N/A</v>
      </c>
      <c r="J485">
        <f t="shared" si="18"/>
        <v>178</v>
      </c>
      <c r="W485">
        <v>178</v>
      </c>
    </row>
    <row r="486" spans="1:33" x14ac:dyDescent="0.25">
      <c r="A486">
        <f>Differences!$D$5+$AE$1*NORMDIST((W486-Differences!$D$8)/Differences!S$31,0,1,FALSE)</f>
        <v>68.000000000000014</v>
      </c>
      <c r="I486" t="e">
        <f>IF(W486&lt;=Differences!$D$6,W486,NA())</f>
        <v>#N/A</v>
      </c>
      <c r="J486">
        <f t="shared" si="18"/>
        <v>179</v>
      </c>
      <c r="W486">
        <v>179</v>
      </c>
    </row>
    <row r="487" spans="1:33" x14ac:dyDescent="0.25">
      <c r="A487">
        <f>Differences!$D$5+$AE$1*NORMDIST((W487-Differences!$D$8)/Differences!S$31,0,1,FALSE)</f>
        <v>68</v>
      </c>
      <c r="I487" t="e">
        <f>IF(W487&lt;=Differences!$D$6,W487,NA())</f>
        <v>#N/A</v>
      </c>
      <c r="J487">
        <f t="shared" si="18"/>
        <v>180</v>
      </c>
      <c r="W487">
        <v>180</v>
      </c>
    </row>
    <row r="488" spans="1:33" x14ac:dyDescent="0.25">
      <c r="A488" s="15">
        <f>Differences!$D$5</f>
        <v>68</v>
      </c>
      <c r="I488" t="e">
        <f>NA()</f>
        <v>#N/A</v>
      </c>
      <c r="J488" t="e">
        <f>NA()</f>
        <v>#N/A</v>
      </c>
      <c r="K488" s="15">
        <f>Differences!D6</f>
        <v>91</v>
      </c>
      <c r="L488" s="15">
        <f>Differences!D8</f>
        <v>80.8</v>
      </c>
    </row>
    <row r="489" spans="1:33" x14ac:dyDescent="0.25">
      <c r="A489">
        <v>180</v>
      </c>
      <c r="I489" t="e">
        <f>NA()</f>
        <v>#N/A</v>
      </c>
      <c r="J489" t="e">
        <f>NA()</f>
        <v>#N/A</v>
      </c>
      <c r="K489" s="15">
        <f>K488</f>
        <v>91</v>
      </c>
      <c r="L489" s="15">
        <f>L488</f>
        <v>80.8</v>
      </c>
    </row>
    <row r="490" spans="1:33" x14ac:dyDescent="0.25">
      <c r="A490">
        <v>179</v>
      </c>
      <c r="I490" t="e">
        <f>NA()</f>
        <v>#N/A</v>
      </c>
      <c r="J490" t="e">
        <f>NA()</f>
        <v>#N/A</v>
      </c>
      <c r="M490" s="15">
        <f>L488</f>
        <v>80.8</v>
      </c>
    </row>
    <row r="491" spans="1:33" x14ac:dyDescent="0.25">
      <c r="A491">
        <v>179</v>
      </c>
      <c r="I491" t="e">
        <f>NA()</f>
        <v>#N/A</v>
      </c>
      <c r="J491" t="e">
        <f>NA()</f>
        <v>#N/A</v>
      </c>
      <c r="M491" s="15">
        <f>AVERAGE(K488:L488)</f>
        <v>85.9</v>
      </c>
    </row>
    <row r="492" spans="1:33" x14ac:dyDescent="0.25">
      <c r="A492">
        <v>179</v>
      </c>
      <c r="I492" t="e">
        <f>NA()</f>
        <v>#N/A</v>
      </c>
      <c r="J492" t="e">
        <f>NA()</f>
        <v>#N/A</v>
      </c>
      <c r="M492" s="15">
        <f>K488</f>
        <v>91</v>
      </c>
    </row>
    <row r="493" spans="1:33" x14ac:dyDescent="0.25">
      <c r="A493" s="15">
        <f>Differences!$D$5</f>
        <v>68</v>
      </c>
      <c r="I493" t="e">
        <f>NA()</f>
        <v>#N/A</v>
      </c>
      <c r="J493" t="e">
        <f>NA()</f>
        <v>#N/A</v>
      </c>
      <c r="O493" s="15">
        <f>(Differences!D6-100)*Differences!H6+100</f>
        <v>91.9</v>
      </c>
      <c r="P493" s="15"/>
      <c r="Q493" s="15"/>
      <c r="R493" s="15">
        <f>O493</f>
        <v>91.9</v>
      </c>
      <c r="S493" s="15"/>
      <c r="T493" s="15"/>
      <c r="U493" s="15"/>
      <c r="V493" s="15"/>
      <c r="AE493" t="s">
        <v>35</v>
      </c>
      <c r="AF493">
        <f>SQRT(1-Differences!$H$6)*15</f>
        <v>4.7434164902525682</v>
      </c>
      <c r="AG493">
        <f>AF493*2</f>
        <v>9.4868329805051363</v>
      </c>
    </row>
    <row r="494" spans="1:33" x14ac:dyDescent="0.25">
      <c r="A494">
        <v>175</v>
      </c>
      <c r="O494" s="15">
        <f>Differences!D8</f>
        <v>80.8</v>
      </c>
      <c r="P494" s="15"/>
      <c r="Q494" s="15"/>
      <c r="R494" s="15">
        <f>O494</f>
        <v>80.8</v>
      </c>
      <c r="S494" s="15"/>
      <c r="T494" s="15"/>
      <c r="U494" s="15"/>
      <c r="V494" s="15"/>
      <c r="AE494" t="s">
        <v>36</v>
      </c>
      <c r="AF494">
        <f>SQRT(1-Differences!$H$5)*15*Differences!I5</f>
        <v>1.8000000000000007</v>
      </c>
      <c r="AG494">
        <f>AF494*2</f>
        <v>3.6000000000000014</v>
      </c>
    </row>
    <row r="495" spans="1:33" x14ac:dyDescent="0.25">
      <c r="A495">
        <f>(Differences!D5-100)*Differences!$H$5+100</f>
        <v>69.28</v>
      </c>
      <c r="P495">
        <v>22</v>
      </c>
      <c r="Q495">
        <v>22</v>
      </c>
      <c r="AE495" t="s">
        <v>14</v>
      </c>
      <c r="AF495">
        <f>SQRT(1-Differences!$H$5)*15*2</f>
        <v>6.0000000000000027</v>
      </c>
      <c r="AG495">
        <f>AF495*2</f>
        <v>12.000000000000005</v>
      </c>
    </row>
    <row r="496" spans="1:33" x14ac:dyDescent="0.25">
      <c r="A496">
        <f>$AI$29-AI31</f>
        <v>62.646531292375329</v>
      </c>
      <c r="U496">
        <f>Z496+$AJ$29</f>
        <v>91.461850317545384</v>
      </c>
      <c r="V496">
        <f>U496-2*Z496</f>
        <v>91.461850317545384</v>
      </c>
      <c r="Y496">
        <f>-AI31</f>
        <v>-6.0000000000000027</v>
      </c>
      <c r="Z496">
        <f>$AJ$31*SQRT(1-(Y496^2)/($AI$31^2))</f>
        <v>0</v>
      </c>
      <c r="AA496">
        <f>Z496*2</f>
        <v>0</v>
      </c>
    </row>
    <row r="497" spans="1:27" x14ac:dyDescent="0.25">
      <c r="A497">
        <f>A496+$AI$31/50</f>
        <v>62.766531292375326</v>
      </c>
      <c r="U497">
        <f t="shared" ref="U497:U560" si="19">Z497+$AJ$29</f>
        <v>93.349706244251649</v>
      </c>
      <c r="V497">
        <f t="shared" ref="V497:V560" si="20">U497-2*Z497</f>
        <v>89.573994390839118</v>
      </c>
      <c r="Y497">
        <f>Y496+$AI$31/50</f>
        <v>-5.8800000000000026</v>
      </c>
      <c r="Z497">
        <f t="shared" ref="Z497:Z560" si="21">$AJ$31*SQRT(1-(Y497^2)/($AI$31^2))</f>
        <v>1.8878559267062691</v>
      </c>
      <c r="AA497">
        <f t="shared" ref="AA497:AA560" si="22">Z497*2</f>
        <v>3.7757118534125382</v>
      </c>
    </row>
    <row r="498" spans="1:27" x14ac:dyDescent="0.25">
      <c r="A498">
        <f t="shared" ref="A498:A561" si="23">A497+$AI$31/50</f>
        <v>62.886531292375324</v>
      </c>
      <c r="U498">
        <f t="shared" si="19"/>
        <v>94.118163552086827</v>
      </c>
      <c r="V498">
        <f t="shared" si="20"/>
        <v>88.805537083003955</v>
      </c>
      <c r="Y498">
        <f t="shared" ref="Y498:Y561" si="24">Y497+$AI$31/50</f>
        <v>-5.7600000000000025</v>
      </c>
      <c r="Z498">
        <f t="shared" si="21"/>
        <v>2.6563132345414386</v>
      </c>
      <c r="AA498">
        <f t="shared" si="22"/>
        <v>5.3126264690828773</v>
      </c>
    </row>
    <row r="499" spans="1:27" x14ac:dyDescent="0.25">
      <c r="A499">
        <f t="shared" si="23"/>
        <v>63.006531292375321</v>
      </c>
      <c r="U499">
        <f t="shared" si="19"/>
        <v>94.698515267768059</v>
      </c>
      <c r="V499">
        <f t="shared" si="20"/>
        <v>88.225185367322695</v>
      </c>
      <c r="Y499">
        <f t="shared" si="24"/>
        <v>-5.6400000000000023</v>
      </c>
      <c r="Z499">
        <f t="shared" si="21"/>
        <v>3.2366649502226812</v>
      </c>
      <c r="AA499">
        <f t="shared" si="22"/>
        <v>6.4733299004453624</v>
      </c>
    </row>
    <row r="500" spans="1:27" x14ac:dyDescent="0.25">
      <c r="A500">
        <f t="shared" si="23"/>
        <v>63.126531292375319</v>
      </c>
      <c r="U500">
        <f t="shared" si="19"/>
        <v>95.179914329904506</v>
      </c>
      <c r="V500">
        <f t="shared" si="20"/>
        <v>87.743786305186262</v>
      </c>
      <c r="Y500">
        <f t="shared" si="24"/>
        <v>-5.5200000000000022</v>
      </c>
      <c r="Z500">
        <f t="shared" si="21"/>
        <v>3.7180640123591191</v>
      </c>
      <c r="AA500">
        <f t="shared" si="22"/>
        <v>7.4361280247182382</v>
      </c>
    </row>
    <row r="501" spans="1:27" x14ac:dyDescent="0.25">
      <c r="A501">
        <f t="shared" si="23"/>
        <v>63.246531292375316</v>
      </c>
      <c r="U501">
        <f t="shared" si="19"/>
        <v>95.597064943172455</v>
      </c>
      <c r="V501">
        <f t="shared" si="20"/>
        <v>87.326635691918327</v>
      </c>
      <c r="Y501">
        <f t="shared" si="24"/>
        <v>-5.4000000000000021</v>
      </c>
      <c r="Z501">
        <f t="shared" si="21"/>
        <v>4.135214625627067</v>
      </c>
      <c r="AA501">
        <f t="shared" si="22"/>
        <v>8.270429251254134</v>
      </c>
    </row>
    <row r="502" spans="1:27" x14ac:dyDescent="0.25">
      <c r="A502">
        <f t="shared" si="23"/>
        <v>63.366531292375313</v>
      </c>
      <c r="U502">
        <f t="shared" si="19"/>
        <v>95.967846322869846</v>
      </c>
      <c r="V502">
        <f t="shared" si="20"/>
        <v>86.955854312220922</v>
      </c>
      <c r="Y502">
        <f t="shared" si="24"/>
        <v>-5.280000000000002</v>
      </c>
      <c r="Z502">
        <f t="shared" si="21"/>
        <v>4.5059960053244605</v>
      </c>
      <c r="AA502">
        <f t="shared" si="22"/>
        <v>9.0119920106489211</v>
      </c>
    </row>
    <row r="503" spans="1:27" x14ac:dyDescent="0.25">
      <c r="A503">
        <f t="shared" si="23"/>
        <v>63.486531292375311</v>
      </c>
      <c r="U503">
        <f t="shared" si="19"/>
        <v>96.302924578492025</v>
      </c>
      <c r="V503">
        <f t="shared" si="20"/>
        <v>86.620776056598757</v>
      </c>
      <c r="Y503">
        <f t="shared" si="24"/>
        <v>-5.1600000000000019</v>
      </c>
      <c r="Z503">
        <f t="shared" si="21"/>
        <v>4.841074260946634</v>
      </c>
      <c r="AA503">
        <f t="shared" si="22"/>
        <v>9.6821485218932679</v>
      </c>
    </row>
    <row r="504" spans="1:27" x14ac:dyDescent="0.25">
      <c r="A504">
        <f t="shared" si="23"/>
        <v>63.606531292375308</v>
      </c>
      <c r="U504">
        <f t="shared" si="19"/>
        <v>96.609276859031922</v>
      </c>
      <c r="V504">
        <f t="shared" si="20"/>
        <v>86.31442377605886</v>
      </c>
      <c r="Y504">
        <f t="shared" si="24"/>
        <v>-5.0400000000000018</v>
      </c>
      <c r="Z504">
        <f t="shared" si="21"/>
        <v>5.1474265414865314</v>
      </c>
      <c r="AA504">
        <f t="shared" si="22"/>
        <v>10.294853082973063</v>
      </c>
    </row>
    <row r="505" spans="1:27" x14ac:dyDescent="0.25">
      <c r="A505">
        <f t="shared" si="23"/>
        <v>63.726531292375306</v>
      </c>
      <c r="U505">
        <f t="shared" si="19"/>
        <v>96.89176744398479</v>
      </c>
      <c r="V505">
        <f t="shared" si="20"/>
        <v>86.031933191105978</v>
      </c>
      <c r="Y505">
        <f t="shared" si="24"/>
        <v>-4.9200000000000017</v>
      </c>
      <c r="Z505">
        <f t="shared" si="21"/>
        <v>5.4299171264394079</v>
      </c>
      <c r="AA505">
        <f t="shared" si="22"/>
        <v>10.859834252878816</v>
      </c>
    </row>
    <row r="506" spans="1:27" x14ac:dyDescent="0.25">
      <c r="A506">
        <f t="shared" si="23"/>
        <v>63.846531292375303</v>
      </c>
      <c r="U506">
        <f t="shared" si="19"/>
        <v>97.153950105848466</v>
      </c>
      <c r="V506">
        <f t="shared" si="20"/>
        <v>85.769750529242302</v>
      </c>
      <c r="Y506">
        <f t="shared" si="24"/>
        <v>-4.8000000000000016</v>
      </c>
      <c r="Z506">
        <f t="shared" si="21"/>
        <v>5.6920997883030813</v>
      </c>
      <c r="AA506">
        <f t="shared" si="22"/>
        <v>11.384199576606163</v>
      </c>
    </row>
    <row r="507" spans="1:27" x14ac:dyDescent="0.25">
      <c r="A507">
        <f t="shared" si="23"/>
        <v>63.966531292375301</v>
      </c>
      <c r="U507">
        <f t="shared" si="19"/>
        <v>97.398516048408126</v>
      </c>
      <c r="V507">
        <f t="shared" si="20"/>
        <v>85.525184586682656</v>
      </c>
      <c r="Y507">
        <f t="shared" si="24"/>
        <v>-4.6800000000000015</v>
      </c>
      <c r="Z507">
        <f t="shared" si="21"/>
        <v>5.9366657308627371</v>
      </c>
      <c r="AA507">
        <f t="shared" si="22"/>
        <v>11.873331461725474</v>
      </c>
    </row>
    <row r="508" spans="1:27" x14ac:dyDescent="0.25">
      <c r="A508">
        <f t="shared" si="23"/>
        <v>64.086531292375298</v>
      </c>
      <c r="U508">
        <f t="shared" si="19"/>
        <v>97.627561955304643</v>
      </c>
      <c r="V508">
        <f t="shared" si="20"/>
        <v>85.296138679786125</v>
      </c>
      <c r="Y508">
        <f t="shared" si="24"/>
        <v>-4.5600000000000014</v>
      </c>
      <c r="Z508">
        <f t="shared" si="21"/>
        <v>6.1657116377592613</v>
      </c>
      <c r="AA508">
        <f t="shared" si="22"/>
        <v>12.331423275518523</v>
      </c>
    </row>
    <row r="509" spans="1:27" x14ac:dyDescent="0.25">
      <c r="A509">
        <f t="shared" si="23"/>
        <v>64.206531292375303</v>
      </c>
      <c r="U509">
        <f t="shared" si="19"/>
        <v>97.842759343695178</v>
      </c>
      <c r="V509">
        <f t="shared" si="20"/>
        <v>85.080941291395575</v>
      </c>
      <c r="Y509">
        <f t="shared" si="24"/>
        <v>-4.4400000000000013</v>
      </c>
      <c r="Z509">
        <f t="shared" si="21"/>
        <v>6.3809090261498005</v>
      </c>
      <c r="AA509">
        <f t="shared" si="22"/>
        <v>12.761818052299601</v>
      </c>
    </row>
    <row r="510" spans="1:27" x14ac:dyDescent="0.25">
      <c r="A510">
        <f t="shared" si="23"/>
        <v>64.326531292375307</v>
      </c>
      <c r="U510">
        <f t="shared" si="19"/>
        <v>98.045466345231077</v>
      </c>
      <c r="V510">
        <f t="shared" si="20"/>
        <v>84.878234289859677</v>
      </c>
      <c r="Y510">
        <f t="shared" si="24"/>
        <v>-4.3200000000000012</v>
      </c>
      <c r="Z510">
        <f t="shared" si="21"/>
        <v>6.5836160276856974</v>
      </c>
      <c r="AA510">
        <f t="shared" si="22"/>
        <v>13.167232055371395</v>
      </c>
    </row>
    <row r="511" spans="1:27" x14ac:dyDescent="0.25">
      <c r="A511">
        <f t="shared" si="23"/>
        <v>64.446531292375312</v>
      </c>
      <c r="U511">
        <f t="shared" si="19"/>
        <v>98.236804191927121</v>
      </c>
      <c r="V511">
        <f t="shared" si="20"/>
        <v>84.686896443163661</v>
      </c>
      <c r="Y511">
        <f t="shared" si="24"/>
        <v>-4.2000000000000011</v>
      </c>
      <c r="Z511">
        <f t="shared" si="21"/>
        <v>6.7749538743817297</v>
      </c>
      <c r="AA511">
        <f t="shared" si="22"/>
        <v>13.549907748763459</v>
      </c>
    </row>
    <row r="512" spans="1:27" x14ac:dyDescent="0.25">
      <c r="A512">
        <f t="shared" si="23"/>
        <v>64.566531292375316</v>
      </c>
      <c r="U512">
        <f t="shared" si="19"/>
        <v>98.417711155716319</v>
      </c>
      <c r="V512">
        <f t="shared" si="20"/>
        <v>84.505989479374463</v>
      </c>
      <c r="Y512">
        <f t="shared" si="24"/>
        <v>-4.080000000000001</v>
      </c>
      <c r="Z512">
        <f t="shared" si="21"/>
        <v>6.9558608381709304</v>
      </c>
      <c r="AA512">
        <f t="shared" si="22"/>
        <v>13.911721676341861</v>
      </c>
    </row>
    <row r="513" spans="1:28" x14ac:dyDescent="0.25">
      <c r="A513">
        <f t="shared" si="23"/>
        <v>64.686531292375321</v>
      </c>
      <c r="U513">
        <f t="shared" si="19"/>
        <v>98.588981577736959</v>
      </c>
      <c r="V513">
        <f t="shared" si="20"/>
        <v>84.334719057353794</v>
      </c>
      <c r="Y513">
        <f t="shared" si="24"/>
        <v>-3.9600000000000009</v>
      </c>
      <c r="Z513">
        <f t="shared" si="21"/>
        <v>7.1271312601915788</v>
      </c>
      <c r="AA513">
        <f t="shared" si="22"/>
        <v>14.254262520383158</v>
      </c>
    </row>
    <row r="514" spans="1:28" x14ac:dyDescent="0.25">
      <c r="A514">
        <f t="shared" si="23"/>
        <v>64.806531292375325</v>
      </c>
      <c r="U514">
        <f t="shared" si="19"/>
        <v>98.751294740819361</v>
      </c>
      <c r="V514">
        <f t="shared" si="20"/>
        <v>84.172405894271421</v>
      </c>
      <c r="Y514">
        <f t="shared" si="24"/>
        <v>-3.8400000000000007</v>
      </c>
      <c r="Z514">
        <f t="shared" si="21"/>
        <v>7.2894444232739719</v>
      </c>
      <c r="AA514">
        <f t="shared" si="22"/>
        <v>14.578888846547944</v>
      </c>
    </row>
    <row r="515" spans="1:28" x14ac:dyDescent="0.25">
      <c r="A515">
        <f t="shared" si="23"/>
        <v>64.92653129237533</v>
      </c>
      <c r="U515">
        <f t="shared" si="19"/>
        <v>98.905236643674101</v>
      </c>
      <c r="V515">
        <f t="shared" si="20"/>
        <v>84.018463991416667</v>
      </c>
      <c r="Y515">
        <f t="shared" si="24"/>
        <v>-3.7200000000000006</v>
      </c>
      <c r="Z515">
        <f t="shared" si="21"/>
        <v>7.443386326128719</v>
      </c>
      <c r="AA515">
        <f t="shared" si="22"/>
        <v>14.886772652257438</v>
      </c>
    </row>
    <row r="516" spans="1:28" x14ac:dyDescent="0.25">
      <c r="A516">
        <f t="shared" si="23"/>
        <v>65.046531292375334</v>
      </c>
      <c r="U516">
        <f t="shared" si="19"/>
        <v>99.051316701949489</v>
      </c>
      <c r="V516">
        <f t="shared" si="20"/>
        <v>83.872383933141265</v>
      </c>
      <c r="Y516">
        <f t="shared" si="24"/>
        <v>-3.6000000000000005</v>
      </c>
      <c r="Z516">
        <f t="shared" si="21"/>
        <v>7.5894663844041093</v>
      </c>
      <c r="AA516">
        <f t="shared" si="22"/>
        <v>15.178932768808219</v>
      </c>
    </row>
    <row r="517" spans="1:28" x14ac:dyDescent="0.25">
      <c r="A517">
        <f t="shared" si="23"/>
        <v>65.166531292375339</v>
      </c>
      <c r="U517">
        <f t="shared" si="19"/>
        <v>99.189980751227253</v>
      </c>
      <c r="V517">
        <f t="shared" si="20"/>
        <v>83.7337198838635</v>
      </c>
      <c r="Y517">
        <f t="shared" si="24"/>
        <v>-3.4800000000000004</v>
      </c>
      <c r="Z517">
        <f t="shared" si="21"/>
        <v>7.7281304336818746</v>
      </c>
      <c r="AA517">
        <f t="shared" si="22"/>
        <v>15.456260867363749</v>
      </c>
    </row>
    <row r="518" spans="1:28" x14ac:dyDescent="0.25">
      <c r="A518">
        <f t="shared" si="23"/>
        <v>65.286531292375344</v>
      </c>
      <c r="U518">
        <f t="shared" si="19"/>
        <v>99.321621306575537</v>
      </c>
      <c r="V518">
        <f t="shared" si="20"/>
        <v>83.602079328515231</v>
      </c>
      <c r="Y518">
        <f t="shared" si="24"/>
        <v>-3.3600000000000003</v>
      </c>
      <c r="Z518">
        <f t="shared" si="21"/>
        <v>7.8597709890301513</v>
      </c>
      <c r="AA518">
        <f t="shared" si="22"/>
        <v>15.719541978060303</v>
      </c>
    </row>
    <row r="519" spans="1:28" x14ac:dyDescent="0.25">
      <c r="A519">
        <f t="shared" si="23"/>
        <v>65.406531292375348</v>
      </c>
      <c r="U519">
        <f t="shared" si="19"/>
        <v>99.446585754615299</v>
      </c>
      <c r="V519">
        <f t="shared" si="20"/>
        <v>83.477114880475483</v>
      </c>
      <c r="Y519">
        <f t="shared" si="24"/>
        <v>-3.24</v>
      </c>
      <c r="Z519">
        <f t="shared" si="21"/>
        <v>7.9847354370699088</v>
      </c>
      <c r="AA519">
        <f t="shared" si="22"/>
        <v>15.969470874139818</v>
      </c>
    </row>
    <row r="520" spans="1:28" x14ac:dyDescent="0.25">
      <c r="A520">
        <f t="shared" si="23"/>
        <v>65.526531292375353</v>
      </c>
      <c r="U520">
        <f t="shared" si="19"/>
        <v>99.565182965289765</v>
      </c>
      <c r="V520">
        <f t="shared" si="20"/>
        <v>83.358517669800989</v>
      </c>
      <c r="Y520">
        <f t="shared" si="24"/>
        <v>-3.12</v>
      </c>
      <c r="Z520">
        <f t="shared" si="21"/>
        <v>8.1033326477443843</v>
      </c>
      <c r="AA520">
        <f t="shared" si="22"/>
        <v>16.206665295488769</v>
      </c>
    </row>
    <row r="521" spans="1:28" x14ac:dyDescent="0.25">
      <c r="A521">
        <f t="shared" si="23"/>
        <v>65.646531292375357</v>
      </c>
      <c r="S521">
        <f t="shared" ref="S521:S552" si="25">X521+$AJ$29</f>
        <v>91.461850317545384</v>
      </c>
      <c r="T521">
        <f t="shared" ref="T521:T560" si="26">S521-X521*2</f>
        <v>91.461850317545384</v>
      </c>
      <c r="U521">
        <f t="shared" si="19"/>
        <v>99.67768868012287</v>
      </c>
      <c r="V521">
        <f t="shared" si="20"/>
        <v>83.246011954967884</v>
      </c>
      <c r="W521">
        <f>-AI30</f>
        <v>-3.0000000000000013</v>
      </c>
      <c r="X521">
        <f t="shared" ref="X521:X552" si="27">$AJ$30*SQRT(1-(W521^2)/($AI$30^2))</f>
        <v>0</v>
      </c>
      <c r="Y521">
        <f t="shared" si="24"/>
        <v>-3</v>
      </c>
      <c r="Z521">
        <f t="shared" si="21"/>
        <v>8.2158383625774913</v>
      </c>
      <c r="AA521">
        <f t="shared" si="22"/>
        <v>16.431676725154983</v>
      </c>
      <c r="AB521">
        <f>X521*2</f>
        <v>0</v>
      </c>
    </row>
    <row r="522" spans="1:28" x14ac:dyDescent="0.25">
      <c r="A522">
        <f t="shared" si="23"/>
        <v>65.766531292375362</v>
      </c>
      <c r="S522">
        <f t="shared" si="25"/>
        <v>92.790006934816105</v>
      </c>
      <c r="T522">
        <f t="shared" si="26"/>
        <v>90.133693700274662</v>
      </c>
      <c r="U522">
        <f t="shared" si="19"/>
        <v>99.784349942057247</v>
      </c>
      <c r="V522">
        <f t="shared" si="20"/>
        <v>83.139350693033535</v>
      </c>
      <c r="W522">
        <f t="shared" ref="W522:W553" si="28">W521+$AI$30/25</f>
        <v>-2.8800000000000012</v>
      </c>
      <c r="X522">
        <f t="shared" si="27"/>
        <v>1.3281566172707193</v>
      </c>
      <c r="Y522">
        <f t="shared" si="24"/>
        <v>-2.88</v>
      </c>
      <c r="Z522">
        <f t="shared" si="21"/>
        <v>8.3224996245118561</v>
      </c>
      <c r="AA522">
        <f t="shared" si="22"/>
        <v>16.644999249023712</v>
      </c>
      <c r="AB522">
        <f t="shared" ref="AB522:AB571" si="29">X522*2</f>
        <v>2.6563132345414386</v>
      </c>
    </row>
    <row r="523" spans="1:28" x14ac:dyDescent="0.25">
      <c r="A523">
        <f t="shared" si="23"/>
        <v>65.886531292375366</v>
      </c>
      <c r="S523">
        <f t="shared" si="25"/>
        <v>93.320882323724945</v>
      </c>
      <c r="T523">
        <f t="shared" si="26"/>
        <v>89.602818311365823</v>
      </c>
      <c r="U523">
        <f t="shared" si="19"/>
        <v>99.885388766439647</v>
      </c>
      <c r="V523">
        <f t="shared" si="20"/>
        <v>83.038311868651121</v>
      </c>
      <c r="W523">
        <f t="shared" si="28"/>
        <v>-2.7600000000000011</v>
      </c>
      <c r="X523">
        <f t="shared" si="27"/>
        <v>1.8590320061795595</v>
      </c>
      <c r="Y523">
        <f t="shared" si="24"/>
        <v>-2.76</v>
      </c>
      <c r="Z523">
        <f t="shared" si="21"/>
        <v>8.4235384488942646</v>
      </c>
      <c r="AA523">
        <f t="shared" si="22"/>
        <v>16.847076897788529</v>
      </c>
      <c r="AB523">
        <f t="shared" si="29"/>
        <v>3.7180640123591191</v>
      </c>
    </row>
    <row r="524" spans="1:28" x14ac:dyDescent="0.25">
      <c r="A524">
        <f t="shared" si="23"/>
        <v>66.006531292375371</v>
      </c>
      <c r="S524">
        <f t="shared" si="25"/>
        <v>93.714848320207608</v>
      </c>
      <c r="T524">
        <f t="shared" si="26"/>
        <v>89.208852314883146</v>
      </c>
      <c r="U524">
        <f t="shared" si="19"/>
        <v>99.981005205208831</v>
      </c>
      <c r="V524">
        <f t="shared" si="20"/>
        <v>82.942695429881937</v>
      </c>
      <c r="W524">
        <f t="shared" si="28"/>
        <v>-2.640000000000001</v>
      </c>
      <c r="X524">
        <f t="shared" si="27"/>
        <v>2.2529980026622303</v>
      </c>
      <c r="Y524">
        <f t="shared" si="24"/>
        <v>-2.6399999999999997</v>
      </c>
      <c r="Z524">
        <f t="shared" si="21"/>
        <v>8.5191548876634471</v>
      </c>
      <c r="AA524">
        <f t="shared" si="22"/>
        <v>17.038309775326894</v>
      </c>
      <c r="AB524">
        <f t="shared" si="29"/>
        <v>4.5059960053244605</v>
      </c>
    </row>
    <row r="525" spans="1:28" x14ac:dyDescent="0.25">
      <c r="A525">
        <f t="shared" si="23"/>
        <v>66.126531292375375</v>
      </c>
      <c r="S525">
        <f t="shared" si="25"/>
        <v>94.035563588288653</v>
      </c>
      <c r="T525">
        <f t="shared" si="26"/>
        <v>88.888137046802115</v>
      </c>
      <c r="U525">
        <f t="shared" si="19"/>
        <v>100.07137992142039</v>
      </c>
      <c r="V525">
        <f t="shared" si="20"/>
        <v>82.852320713670395</v>
      </c>
      <c r="W525">
        <f t="shared" si="28"/>
        <v>-2.5200000000000009</v>
      </c>
      <c r="X525">
        <f t="shared" si="27"/>
        <v>2.5737132707432657</v>
      </c>
      <c r="Y525">
        <f t="shared" si="24"/>
        <v>-2.5199999999999996</v>
      </c>
      <c r="Z525">
        <f t="shared" si="21"/>
        <v>8.6095296038749982</v>
      </c>
      <c r="AA525">
        <f t="shared" si="22"/>
        <v>17.219059207749996</v>
      </c>
      <c r="AB525">
        <f t="shared" si="29"/>
        <v>5.1474265414865314</v>
      </c>
    </row>
    <row r="526" spans="1:28" x14ac:dyDescent="0.25">
      <c r="A526">
        <f t="shared" si="23"/>
        <v>66.24653129237538</v>
      </c>
      <c r="S526">
        <f t="shared" si="25"/>
        <v>94.307900211696918</v>
      </c>
      <c r="T526">
        <f t="shared" si="26"/>
        <v>88.615800423393836</v>
      </c>
      <c r="U526">
        <f t="shared" si="19"/>
        <v>100.15667636525905</v>
      </c>
      <c r="V526">
        <f t="shared" si="20"/>
        <v>82.767024269831722</v>
      </c>
      <c r="W526">
        <f t="shared" si="28"/>
        <v>-2.4000000000000008</v>
      </c>
      <c r="X526">
        <f t="shared" si="27"/>
        <v>2.8460498941515406</v>
      </c>
      <c r="Y526">
        <f t="shared" si="24"/>
        <v>-2.3999999999999995</v>
      </c>
      <c r="Z526">
        <f t="shared" si="21"/>
        <v>8.6948260477136632</v>
      </c>
      <c r="AA526">
        <f t="shared" si="22"/>
        <v>17.389652095427326</v>
      </c>
      <c r="AB526">
        <f t="shared" si="29"/>
        <v>5.6920997883030813</v>
      </c>
    </row>
    <row r="527" spans="1:28" x14ac:dyDescent="0.25">
      <c r="A527">
        <f t="shared" si="23"/>
        <v>66.366531292375385</v>
      </c>
      <c r="S527">
        <f t="shared" si="25"/>
        <v>94.54470613642502</v>
      </c>
      <c r="T527">
        <f t="shared" si="26"/>
        <v>88.378994498665762</v>
      </c>
      <c r="U527">
        <f t="shared" si="19"/>
        <v>100.23704262313049</v>
      </c>
      <c r="V527">
        <f t="shared" si="20"/>
        <v>82.68665801196029</v>
      </c>
      <c r="W527">
        <f t="shared" si="28"/>
        <v>-2.2800000000000007</v>
      </c>
      <c r="X527">
        <f t="shared" si="27"/>
        <v>3.0828558188796307</v>
      </c>
      <c r="Y527">
        <f t="shared" si="24"/>
        <v>-2.2799999999999994</v>
      </c>
      <c r="Z527">
        <f t="shared" si="21"/>
        <v>8.7751923055851027</v>
      </c>
      <c r="AA527">
        <f t="shared" si="22"/>
        <v>17.550384611170205</v>
      </c>
      <c r="AB527">
        <f t="shared" si="29"/>
        <v>6.1657116377592613</v>
      </c>
    </row>
    <row r="528" spans="1:28" x14ac:dyDescent="0.25">
      <c r="A528">
        <f t="shared" si="23"/>
        <v>66.486531292375389</v>
      </c>
      <c r="S528">
        <f t="shared" si="25"/>
        <v>94.753658331388237</v>
      </c>
      <c r="T528">
        <f t="shared" si="26"/>
        <v>88.170042303702544</v>
      </c>
      <c r="U528">
        <f t="shared" si="19"/>
        <v>100.31261299654656</v>
      </c>
      <c r="V528">
        <f t="shared" si="20"/>
        <v>82.61108763854422</v>
      </c>
      <c r="W528">
        <f t="shared" si="28"/>
        <v>-2.1600000000000006</v>
      </c>
      <c r="X528">
        <f t="shared" si="27"/>
        <v>3.2918080138428487</v>
      </c>
      <c r="Y528">
        <f t="shared" si="24"/>
        <v>-2.1599999999999993</v>
      </c>
      <c r="Z528">
        <f t="shared" si="21"/>
        <v>8.8507626790011713</v>
      </c>
      <c r="AA528">
        <f t="shared" si="22"/>
        <v>17.701525358002343</v>
      </c>
      <c r="AB528">
        <f t="shared" si="29"/>
        <v>6.5836160276856974</v>
      </c>
    </row>
    <row r="529" spans="1:28" x14ac:dyDescent="0.25">
      <c r="A529">
        <f t="shared" si="23"/>
        <v>66.606531292375394</v>
      </c>
      <c r="S529">
        <f t="shared" si="25"/>
        <v>94.939780736630851</v>
      </c>
      <c r="T529">
        <f t="shared" si="26"/>
        <v>87.983919898459916</v>
      </c>
      <c r="U529">
        <f t="shared" si="19"/>
        <v>100.38350935608749</v>
      </c>
      <c r="V529">
        <f t="shared" si="20"/>
        <v>82.540191279003281</v>
      </c>
      <c r="W529">
        <f t="shared" si="28"/>
        <v>-2.0400000000000005</v>
      </c>
      <c r="X529">
        <f t="shared" si="27"/>
        <v>3.4779304190854652</v>
      </c>
      <c r="Y529">
        <f t="shared" si="24"/>
        <v>-2.0399999999999991</v>
      </c>
      <c r="Z529">
        <f t="shared" si="21"/>
        <v>8.9216590385421028</v>
      </c>
      <c r="AA529">
        <f t="shared" si="22"/>
        <v>17.843318077084206</v>
      </c>
      <c r="AB529">
        <f t="shared" si="29"/>
        <v>6.9558608381709304</v>
      </c>
    </row>
    <row r="530" spans="1:28" x14ac:dyDescent="0.25">
      <c r="A530">
        <f t="shared" si="23"/>
        <v>66.726531292375398</v>
      </c>
      <c r="S530">
        <f t="shared" si="25"/>
        <v>95.106572529182372</v>
      </c>
      <c r="T530">
        <f t="shared" si="26"/>
        <v>87.817128105908395</v>
      </c>
      <c r="U530">
        <f t="shared" si="19"/>
        <v>100.4498423068609</v>
      </c>
      <c r="V530">
        <f t="shared" si="20"/>
        <v>82.473858328229852</v>
      </c>
      <c r="W530">
        <f t="shared" si="28"/>
        <v>-1.9200000000000004</v>
      </c>
      <c r="X530">
        <f t="shared" si="27"/>
        <v>3.644722211636986</v>
      </c>
      <c r="Y530">
        <f t="shared" si="24"/>
        <v>-1.919999999999999</v>
      </c>
      <c r="Z530">
        <f t="shared" si="21"/>
        <v>8.9879919893155211</v>
      </c>
      <c r="AA530">
        <f t="shared" si="22"/>
        <v>17.975983978631042</v>
      </c>
      <c r="AB530">
        <f t="shared" si="29"/>
        <v>7.2894444232739719</v>
      </c>
    </row>
    <row r="531" spans="1:28" x14ac:dyDescent="0.25">
      <c r="A531">
        <f t="shared" si="23"/>
        <v>66.846531292375403</v>
      </c>
      <c r="S531">
        <f t="shared" si="25"/>
        <v>95.256583509747443</v>
      </c>
      <c r="T531">
        <f t="shared" si="26"/>
        <v>87.667117125343339</v>
      </c>
      <c r="U531">
        <f t="shared" si="19"/>
        <v>100.51171219494439</v>
      </c>
      <c r="V531">
        <f t="shared" si="20"/>
        <v>82.411988440146359</v>
      </c>
      <c r="W531">
        <f t="shared" si="28"/>
        <v>-1.8000000000000003</v>
      </c>
      <c r="X531">
        <f t="shared" si="27"/>
        <v>3.7947331922020546</v>
      </c>
      <c r="Y531">
        <f t="shared" si="24"/>
        <v>-1.7999999999999989</v>
      </c>
      <c r="Z531">
        <f t="shared" si="21"/>
        <v>9.0498618773990138</v>
      </c>
      <c r="AA531">
        <f t="shared" si="22"/>
        <v>18.099723754798028</v>
      </c>
      <c r="AB531">
        <f t="shared" si="29"/>
        <v>7.5894663844041093</v>
      </c>
    </row>
    <row r="532" spans="1:28" x14ac:dyDescent="0.25">
      <c r="A532">
        <f t="shared" si="23"/>
        <v>66.966531292375407</v>
      </c>
      <c r="S532">
        <f t="shared" si="25"/>
        <v>95.39173581206046</v>
      </c>
      <c r="T532">
        <f t="shared" si="26"/>
        <v>87.531964823030307</v>
      </c>
      <c r="U532">
        <f t="shared" si="19"/>
        <v>100.56920997883032</v>
      </c>
      <c r="V532">
        <f t="shared" si="20"/>
        <v>82.354490656260452</v>
      </c>
      <c r="W532">
        <f t="shared" si="28"/>
        <v>-1.6800000000000002</v>
      </c>
      <c r="X532">
        <f t="shared" si="27"/>
        <v>3.9298854945150756</v>
      </c>
      <c r="Y532">
        <f t="shared" si="24"/>
        <v>-1.6799999999999988</v>
      </c>
      <c r="Z532">
        <f t="shared" si="21"/>
        <v>9.1073596612849315</v>
      </c>
      <c r="AA532">
        <f t="shared" si="22"/>
        <v>18.214719322569863</v>
      </c>
      <c r="AB532">
        <f t="shared" si="29"/>
        <v>7.8597709890301513</v>
      </c>
    </row>
    <row r="533" spans="1:28" x14ac:dyDescent="0.25">
      <c r="A533">
        <f t="shared" si="23"/>
        <v>67.086531292375412</v>
      </c>
      <c r="S533">
        <f t="shared" si="25"/>
        <v>95.513516641417581</v>
      </c>
      <c r="T533">
        <f t="shared" si="26"/>
        <v>87.410183993673201</v>
      </c>
      <c r="U533">
        <f t="shared" si="19"/>
        <v>100.622417985545</v>
      </c>
      <c r="V533">
        <f t="shared" si="20"/>
        <v>82.301282649545755</v>
      </c>
      <c r="W533">
        <f t="shared" si="28"/>
        <v>-1.56</v>
      </c>
      <c r="X533">
        <f t="shared" si="27"/>
        <v>4.0516663238721922</v>
      </c>
      <c r="Y533">
        <f t="shared" si="24"/>
        <v>-1.5599999999999987</v>
      </c>
      <c r="Z533">
        <f t="shared" si="21"/>
        <v>9.1605676679996186</v>
      </c>
      <c r="AA533">
        <f t="shared" si="22"/>
        <v>18.321135335999237</v>
      </c>
      <c r="AB533">
        <f t="shared" si="29"/>
        <v>8.1033326477443843</v>
      </c>
    </row>
    <row r="534" spans="1:28" x14ac:dyDescent="0.25">
      <c r="A534">
        <f t="shared" si="23"/>
        <v>67.206531292375416</v>
      </c>
      <c r="S534">
        <f t="shared" si="25"/>
        <v>95.623100129801315</v>
      </c>
      <c r="T534">
        <f t="shared" si="26"/>
        <v>87.300600505289452</v>
      </c>
      <c r="U534">
        <f t="shared" si="19"/>
        <v>100.67141056763333</v>
      </c>
      <c r="V534">
        <f t="shared" si="20"/>
        <v>82.252290067457437</v>
      </c>
      <c r="W534">
        <f t="shared" si="28"/>
        <v>-1.44</v>
      </c>
      <c r="X534">
        <f t="shared" si="27"/>
        <v>4.161249812255928</v>
      </c>
      <c r="Y534">
        <f t="shared" si="24"/>
        <v>-1.4399999999999986</v>
      </c>
      <c r="Z534">
        <f t="shared" si="21"/>
        <v>9.2095602500879483</v>
      </c>
      <c r="AA534">
        <f t="shared" si="22"/>
        <v>18.419120500175897</v>
      </c>
      <c r="AB534">
        <f t="shared" si="29"/>
        <v>8.3224996245118561</v>
      </c>
    </row>
    <row r="535" spans="1:28" x14ac:dyDescent="0.25">
      <c r="A535">
        <f t="shared" si="23"/>
        <v>67.326531292375421</v>
      </c>
      <c r="S535">
        <f t="shared" si="25"/>
        <v>95.7214277613771</v>
      </c>
      <c r="T535">
        <f t="shared" si="26"/>
        <v>87.202272873713653</v>
      </c>
      <c r="U535">
        <f t="shared" si="19"/>
        <v>100.71625467439083</v>
      </c>
      <c r="V535">
        <f t="shared" si="20"/>
        <v>82.207445960699928</v>
      </c>
      <c r="W535">
        <f t="shared" si="28"/>
        <v>-1.3199999999999998</v>
      </c>
      <c r="X535">
        <f t="shared" si="27"/>
        <v>4.2595774438317235</v>
      </c>
      <c r="Y535">
        <f t="shared" si="24"/>
        <v>-1.3199999999999985</v>
      </c>
      <c r="Z535">
        <f t="shared" si="21"/>
        <v>9.2544043568454466</v>
      </c>
      <c r="AA535">
        <f t="shared" si="22"/>
        <v>18.508808713690893</v>
      </c>
      <c r="AB535">
        <f t="shared" si="29"/>
        <v>8.5191548876634471</v>
      </c>
    </row>
    <row r="536" spans="1:28" x14ac:dyDescent="0.25">
      <c r="A536">
        <f t="shared" si="23"/>
        <v>67.446531292375425</v>
      </c>
      <c r="S536">
        <f t="shared" si="25"/>
        <v>95.809263341402215</v>
      </c>
      <c r="T536">
        <f t="shared" si="26"/>
        <v>87.114437293688553</v>
      </c>
      <c r="U536">
        <f t="shared" si="19"/>
        <v>100.75701034844319</v>
      </c>
      <c r="V536">
        <f t="shared" si="20"/>
        <v>82.166690286647594</v>
      </c>
      <c r="W536">
        <f t="shared" si="28"/>
        <v>-1.1999999999999997</v>
      </c>
      <c r="X536">
        <f t="shared" si="27"/>
        <v>4.3474130238568316</v>
      </c>
      <c r="Y536">
        <f t="shared" si="24"/>
        <v>-1.1999999999999984</v>
      </c>
      <c r="Z536">
        <f t="shared" si="21"/>
        <v>9.2951600308977991</v>
      </c>
      <c r="AA536">
        <f t="shared" si="22"/>
        <v>18.590320061795598</v>
      </c>
      <c r="AB536">
        <f t="shared" si="29"/>
        <v>8.6948260477136632</v>
      </c>
    </row>
    <row r="537" spans="1:28" x14ac:dyDescent="0.25">
      <c r="A537">
        <f t="shared" si="23"/>
        <v>67.56653129237543</v>
      </c>
      <c r="S537">
        <f t="shared" si="25"/>
        <v>95.887231657045973</v>
      </c>
      <c r="T537">
        <f t="shared" si="26"/>
        <v>87.036468978044809</v>
      </c>
      <c r="U537">
        <f t="shared" si="19"/>
        <v>100.79373115690461</v>
      </c>
      <c r="V537">
        <f t="shared" si="20"/>
        <v>82.129969478186155</v>
      </c>
      <c r="W537">
        <f t="shared" si="28"/>
        <v>-1.0799999999999996</v>
      </c>
      <c r="X537">
        <f t="shared" si="27"/>
        <v>4.4253813395005857</v>
      </c>
      <c r="Y537">
        <f t="shared" si="24"/>
        <v>-1.0799999999999983</v>
      </c>
      <c r="Z537">
        <f t="shared" si="21"/>
        <v>9.3318808393592327</v>
      </c>
      <c r="AA537">
        <f t="shared" si="22"/>
        <v>18.663761678718465</v>
      </c>
      <c r="AB537">
        <f t="shared" si="29"/>
        <v>8.8507626790011713</v>
      </c>
    </row>
    <row r="538" spans="1:28" x14ac:dyDescent="0.25">
      <c r="A538">
        <f t="shared" si="23"/>
        <v>67.686531292375435</v>
      </c>
      <c r="S538">
        <f t="shared" si="25"/>
        <v>95.95584631220315</v>
      </c>
      <c r="T538">
        <f t="shared" si="26"/>
        <v>86.967854322887632</v>
      </c>
      <c r="U538">
        <f t="shared" si="19"/>
        <v>100.82646456480619</v>
      </c>
      <c r="V538">
        <f t="shared" si="20"/>
        <v>82.09723607028458</v>
      </c>
      <c r="W538">
        <f t="shared" si="28"/>
        <v>-0.95999999999999952</v>
      </c>
      <c r="X538">
        <f t="shared" si="27"/>
        <v>4.4939959946577606</v>
      </c>
      <c r="Y538">
        <f t="shared" si="24"/>
        <v>-0.95999999999999819</v>
      </c>
      <c r="Z538">
        <f t="shared" si="21"/>
        <v>9.3646142472608016</v>
      </c>
      <c r="AA538">
        <f t="shared" si="22"/>
        <v>18.729228494521603</v>
      </c>
      <c r="AB538">
        <f t="shared" si="29"/>
        <v>8.9879919893155211</v>
      </c>
    </row>
    <row r="539" spans="1:28" x14ac:dyDescent="0.25">
      <c r="A539">
        <f t="shared" si="23"/>
        <v>67.806531292375439</v>
      </c>
      <c r="S539">
        <f t="shared" si="25"/>
        <v>96.01553014818785</v>
      </c>
      <c r="T539">
        <f t="shared" si="26"/>
        <v>86.908170486902918</v>
      </c>
      <c r="U539">
        <f t="shared" si="19"/>
        <v>100.85525225720494</v>
      </c>
      <c r="V539">
        <f t="shared" si="20"/>
        <v>82.068448377885815</v>
      </c>
      <c r="W539">
        <f t="shared" si="28"/>
        <v>-0.83999999999999941</v>
      </c>
      <c r="X539">
        <f t="shared" si="27"/>
        <v>4.5536798306424657</v>
      </c>
      <c r="Y539">
        <f t="shared" si="24"/>
        <v>-0.83999999999999808</v>
      </c>
      <c r="Z539">
        <f t="shared" si="21"/>
        <v>9.3934019396595598</v>
      </c>
      <c r="AA539">
        <f t="shared" si="22"/>
        <v>18.78680387931912</v>
      </c>
      <c r="AB539">
        <f t="shared" si="29"/>
        <v>9.1073596612849315</v>
      </c>
    </row>
    <row r="540" spans="1:28" x14ac:dyDescent="0.25">
      <c r="A540">
        <f t="shared" si="23"/>
        <v>67.926531292375444</v>
      </c>
      <c r="S540">
        <f t="shared" si="25"/>
        <v>96.066630442589357</v>
      </c>
      <c r="T540">
        <f t="shared" si="26"/>
        <v>86.857070192501411</v>
      </c>
      <c r="U540">
        <f t="shared" si="19"/>
        <v>100.88013041531271</v>
      </c>
      <c r="V540">
        <f t="shared" si="20"/>
        <v>82.043570219778076</v>
      </c>
      <c r="W540">
        <f t="shared" si="28"/>
        <v>-0.71999999999999931</v>
      </c>
      <c r="X540">
        <f t="shared" si="27"/>
        <v>4.6047801250439742</v>
      </c>
      <c r="Y540">
        <f t="shared" si="24"/>
        <v>-0.71999999999999797</v>
      </c>
      <c r="Z540">
        <f t="shared" si="21"/>
        <v>9.4182800977673189</v>
      </c>
      <c r="AA540">
        <f t="shared" si="22"/>
        <v>18.836560195534638</v>
      </c>
      <c r="AB540">
        <f t="shared" si="29"/>
        <v>9.2095602500879483</v>
      </c>
    </row>
    <row r="541" spans="1:28" x14ac:dyDescent="0.25">
      <c r="A541">
        <f t="shared" si="23"/>
        <v>68.046531292375448</v>
      </c>
      <c r="S541">
        <f t="shared" si="25"/>
        <v>96.109430332994279</v>
      </c>
      <c r="T541">
        <f t="shared" si="26"/>
        <v>86.814270302096475</v>
      </c>
      <c r="U541">
        <f t="shared" si="19"/>
        <v>100.90112995107674</v>
      </c>
      <c r="V541">
        <f t="shared" si="20"/>
        <v>82.022570684014013</v>
      </c>
      <c r="W541">
        <f t="shared" si="28"/>
        <v>-0.5999999999999992</v>
      </c>
      <c r="X541">
        <f t="shared" si="27"/>
        <v>4.6475800154488995</v>
      </c>
      <c r="Y541">
        <f t="shared" si="24"/>
        <v>-0.59999999999999787</v>
      </c>
      <c r="Z541">
        <f t="shared" si="21"/>
        <v>9.4392796335313616</v>
      </c>
      <c r="AA541">
        <f t="shared" si="22"/>
        <v>18.878559267062723</v>
      </c>
      <c r="AB541">
        <f t="shared" si="29"/>
        <v>9.2951600308977991</v>
      </c>
    </row>
    <row r="542" spans="1:28" x14ac:dyDescent="0.25">
      <c r="A542">
        <f t="shared" si="23"/>
        <v>68.166531292375453</v>
      </c>
      <c r="S542">
        <f t="shared" si="25"/>
        <v>96.144157441175778</v>
      </c>
      <c r="T542">
        <f t="shared" si="26"/>
        <v>86.779543193914975</v>
      </c>
      <c r="U542">
        <f t="shared" si="19"/>
        <v>100.91827670387124</v>
      </c>
      <c r="V542">
        <f t="shared" si="20"/>
        <v>82.005423931219525</v>
      </c>
      <c r="W542">
        <f t="shared" si="28"/>
        <v>-0.47999999999999915</v>
      </c>
      <c r="X542">
        <f t="shared" si="27"/>
        <v>4.6823071236304008</v>
      </c>
      <c r="Y542">
        <f t="shared" si="24"/>
        <v>-0.47999999999999782</v>
      </c>
      <c r="Z542">
        <f t="shared" si="21"/>
        <v>9.4564263863258606</v>
      </c>
      <c r="AA542">
        <f t="shared" si="22"/>
        <v>18.912852772651721</v>
      </c>
      <c r="AB542">
        <f t="shared" si="29"/>
        <v>9.3646142472608016</v>
      </c>
    </row>
    <row r="543" spans="1:28" x14ac:dyDescent="0.25">
      <c r="A543">
        <f t="shared" si="23"/>
        <v>68.286531292375457</v>
      </c>
      <c r="S543">
        <f t="shared" si="25"/>
        <v>96.170990366429038</v>
      </c>
      <c r="T543">
        <f t="shared" si="26"/>
        <v>86.752710268661716</v>
      </c>
      <c r="U543">
        <f t="shared" si="19"/>
        <v>100.93159160229018</v>
      </c>
      <c r="V543">
        <f t="shared" si="20"/>
        <v>81.992109032800599</v>
      </c>
      <c r="W543">
        <f t="shared" si="28"/>
        <v>-0.3599999999999991</v>
      </c>
      <c r="X543">
        <f t="shared" si="27"/>
        <v>4.7091400488836594</v>
      </c>
      <c r="Y543">
        <f t="shared" si="24"/>
        <v>-0.35999999999999777</v>
      </c>
      <c r="Z543">
        <f t="shared" si="21"/>
        <v>9.4697412847447939</v>
      </c>
      <c r="AA543">
        <f t="shared" si="22"/>
        <v>18.939482569489588</v>
      </c>
      <c r="AB543">
        <f t="shared" si="29"/>
        <v>9.4182800977673189</v>
      </c>
    </row>
    <row r="544" spans="1:28" x14ac:dyDescent="0.25">
      <c r="A544">
        <f t="shared" si="23"/>
        <v>68.406531292375462</v>
      </c>
      <c r="S544">
        <f t="shared" si="25"/>
        <v>96.190063510708313</v>
      </c>
      <c r="T544">
        <f t="shared" si="26"/>
        <v>86.733637124382454</v>
      </c>
      <c r="U544">
        <f t="shared" si="19"/>
        <v>100.9410907934485</v>
      </c>
      <c r="V544">
        <f t="shared" si="20"/>
        <v>81.982609841642258</v>
      </c>
      <c r="W544">
        <f t="shared" si="28"/>
        <v>-0.23999999999999905</v>
      </c>
      <c r="X544">
        <f t="shared" si="27"/>
        <v>4.7282131931629303</v>
      </c>
      <c r="Y544">
        <f t="shared" si="24"/>
        <v>-0.23999999999999772</v>
      </c>
      <c r="Z544">
        <f t="shared" si="21"/>
        <v>9.4792404759031186</v>
      </c>
      <c r="AA544">
        <f t="shared" si="22"/>
        <v>18.958480951806237</v>
      </c>
      <c r="AB544">
        <f t="shared" si="29"/>
        <v>9.4564263863258606</v>
      </c>
    </row>
    <row r="545" spans="1:28" x14ac:dyDescent="0.25">
      <c r="A545">
        <f t="shared" si="23"/>
        <v>68.526531292375466</v>
      </c>
      <c r="S545">
        <f t="shared" si="25"/>
        <v>96.20147055549694</v>
      </c>
      <c r="T545">
        <f t="shared" si="26"/>
        <v>86.722230079593828</v>
      </c>
      <c r="U545">
        <f t="shared" si="19"/>
        <v>100.9467857416798</v>
      </c>
      <c r="V545">
        <f t="shared" si="20"/>
        <v>81.976914893410964</v>
      </c>
      <c r="W545">
        <f t="shared" si="28"/>
        <v>-0.119999999999999</v>
      </c>
      <c r="X545">
        <f t="shared" si="27"/>
        <v>4.7396202379515593</v>
      </c>
      <c r="Y545">
        <f t="shared" si="24"/>
        <v>-0.11999999999999766</v>
      </c>
      <c r="Z545">
        <f t="shared" si="21"/>
        <v>9.4849354241344184</v>
      </c>
      <c r="AA545">
        <f t="shared" si="22"/>
        <v>18.969870848268837</v>
      </c>
      <c r="AB545">
        <f t="shared" si="29"/>
        <v>9.4792404759031186</v>
      </c>
    </row>
    <row r="546" spans="1:28" x14ac:dyDescent="0.25">
      <c r="A546">
        <f t="shared" si="23"/>
        <v>68.646531292375471</v>
      </c>
      <c r="S546">
        <f t="shared" si="25"/>
        <v>96.205266807797955</v>
      </c>
      <c r="T546">
        <f t="shared" si="26"/>
        <v>86.718433827292813</v>
      </c>
      <c r="U546">
        <f t="shared" si="19"/>
        <v>100.94868329805053</v>
      </c>
      <c r="V546">
        <f t="shared" si="20"/>
        <v>81.975017337040256</v>
      </c>
      <c r="W546">
        <f t="shared" si="28"/>
        <v>1.0547118733938987E-15</v>
      </c>
      <c r="X546">
        <f t="shared" si="27"/>
        <v>4.7434164902525682</v>
      </c>
      <c r="Y546">
        <f t="shared" si="24"/>
        <v>2.3869795029440866E-15</v>
      </c>
      <c r="Z546">
        <f t="shared" si="21"/>
        <v>9.4868329805051363</v>
      </c>
      <c r="AA546">
        <f t="shared" si="22"/>
        <v>18.973665961010273</v>
      </c>
      <c r="AB546">
        <f t="shared" si="29"/>
        <v>9.4868329805051363</v>
      </c>
    </row>
    <row r="547" spans="1:28" x14ac:dyDescent="0.25">
      <c r="A547">
        <f t="shared" si="23"/>
        <v>68.766531292375475</v>
      </c>
      <c r="S547">
        <f t="shared" si="25"/>
        <v>96.20147055549694</v>
      </c>
      <c r="T547">
        <f t="shared" si="26"/>
        <v>86.722230079593828</v>
      </c>
      <c r="U547">
        <f t="shared" si="19"/>
        <v>100.9467857416798</v>
      </c>
      <c r="V547">
        <f t="shared" si="20"/>
        <v>81.976914893410964</v>
      </c>
      <c r="W547">
        <f t="shared" si="28"/>
        <v>0.12000000000000111</v>
      </c>
      <c r="X547">
        <f t="shared" si="27"/>
        <v>4.7396202379515584</v>
      </c>
      <c r="Y547">
        <f t="shared" si="24"/>
        <v>0.12000000000000244</v>
      </c>
      <c r="Z547">
        <f t="shared" si="21"/>
        <v>9.4849354241344184</v>
      </c>
      <c r="AA547">
        <f t="shared" si="22"/>
        <v>18.969870848268837</v>
      </c>
      <c r="AB547">
        <f t="shared" si="29"/>
        <v>9.4792404759031168</v>
      </c>
    </row>
    <row r="548" spans="1:28" x14ac:dyDescent="0.25">
      <c r="A548">
        <f t="shared" si="23"/>
        <v>68.88653129237548</v>
      </c>
      <c r="S548">
        <f t="shared" si="25"/>
        <v>96.190063510708313</v>
      </c>
      <c r="T548">
        <f t="shared" si="26"/>
        <v>86.733637124382454</v>
      </c>
      <c r="U548">
        <f t="shared" si="19"/>
        <v>100.9410907934485</v>
      </c>
      <c r="V548">
        <f t="shared" si="20"/>
        <v>81.982609841642258</v>
      </c>
      <c r="W548">
        <f t="shared" si="28"/>
        <v>0.24000000000000116</v>
      </c>
      <c r="X548">
        <f t="shared" si="27"/>
        <v>4.7282131931629303</v>
      </c>
      <c r="Y548">
        <f t="shared" si="24"/>
        <v>0.24000000000000249</v>
      </c>
      <c r="Z548">
        <f t="shared" si="21"/>
        <v>9.4792404759031168</v>
      </c>
      <c r="AA548">
        <f t="shared" si="22"/>
        <v>18.958480951806234</v>
      </c>
      <c r="AB548">
        <f t="shared" si="29"/>
        <v>9.4564263863258606</v>
      </c>
    </row>
    <row r="549" spans="1:28" x14ac:dyDescent="0.25">
      <c r="A549">
        <f t="shared" si="23"/>
        <v>69.006531292375485</v>
      </c>
      <c r="S549">
        <f t="shared" si="25"/>
        <v>96.170990366429038</v>
      </c>
      <c r="T549">
        <f t="shared" si="26"/>
        <v>86.752710268661716</v>
      </c>
      <c r="U549">
        <f t="shared" si="19"/>
        <v>100.93159160229018</v>
      </c>
      <c r="V549">
        <f t="shared" si="20"/>
        <v>81.992109032800599</v>
      </c>
      <c r="W549">
        <f t="shared" si="28"/>
        <v>0.36000000000000121</v>
      </c>
      <c r="X549">
        <f t="shared" si="27"/>
        <v>4.7091400488836586</v>
      </c>
      <c r="Y549">
        <f t="shared" si="24"/>
        <v>0.36000000000000254</v>
      </c>
      <c r="Z549">
        <f t="shared" si="21"/>
        <v>9.4697412847447939</v>
      </c>
      <c r="AA549">
        <f t="shared" si="22"/>
        <v>18.939482569489588</v>
      </c>
      <c r="AB549">
        <f t="shared" si="29"/>
        <v>9.4182800977673171</v>
      </c>
    </row>
    <row r="550" spans="1:28" x14ac:dyDescent="0.25">
      <c r="A550">
        <f t="shared" si="23"/>
        <v>69.126531292375489</v>
      </c>
      <c r="S550">
        <f t="shared" si="25"/>
        <v>96.144157441175778</v>
      </c>
      <c r="T550">
        <f t="shared" si="26"/>
        <v>86.779543193914975</v>
      </c>
      <c r="U550">
        <f t="shared" si="19"/>
        <v>100.91827670387124</v>
      </c>
      <c r="V550">
        <f t="shared" si="20"/>
        <v>82.005423931219525</v>
      </c>
      <c r="W550">
        <f t="shared" si="28"/>
        <v>0.48000000000000126</v>
      </c>
      <c r="X550">
        <f t="shared" si="27"/>
        <v>4.6823071236303999</v>
      </c>
      <c r="Y550">
        <f t="shared" si="24"/>
        <v>0.48000000000000259</v>
      </c>
      <c r="Z550">
        <f t="shared" si="21"/>
        <v>9.4564263863258606</v>
      </c>
      <c r="AA550">
        <f t="shared" si="22"/>
        <v>18.912852772651721</v>
      </c>
      <c r="AB550">
        <f t="shared" si="29"/>
        <v>9.3646142472607998</v>
      </c>
    </row>
    <row r="551" spans="1:28" x14ac:dyDescent="0.25">
      <c r="A551">
        <f t="shared" si="23"/>
        <v>69.246531292375494</v>
      </c>
      <c r="S551">
        <f t="shared" si="25"/>
        <v>96.109430332994279</v>
      </c>
      <c r="T551">
        <f t="shared" si="26"/>
        <v>86.814270302096475</v>
      </c>
      <c r="U551">
        <f t="shared" si="19"/>
        <v>100.90112995107674</v>
      </c>
      <c r="V551">
        <f t="shared" si="20"/>
        <v>82.022570684014013</v>
      </c>
      <c r="W551">
        <f t="shared" si="28"/>
        <v>0.60000000000000131</v>
      </c>
      <c r="X551">
        <f t="shared" si="27"/>
        <v>4.6475800154488995</v>
      </c>
      <c r="Y551">
        <f t="shared" si="24"/>
        <v>0.60000000000000264</v>
      </c>
      <c r="Z551">
        <f t="shared" si="21"/>
        <v>9.4392796335313616</v>
      </c>
      <c r="AA551">
        <f t="shared" si="22"/>
        <v>18.878559267062723</v>
      </c>
      <c r="AB551">
        <f t="shared" si="29"/>
        <v>9.2951600308977991</v>
      </c>
    </row>
    <row r="552" spans="1:28" x14ac:dyDescent="0.25">
      <c r="A552">
        <f t="shared" si="23"/>
        <v>69.366531292375498</v>
      </c>
      <c r="S552">
        <f t="shared" si="25"/>
        <v>96.066630442589357</v>
      </c>
      <c r="T552">
        <f t="shared" si="26"/>
        <v>86.857070192501411</v>
      </c>
      <c r="U552">
        <f t="shared" si="19"/>
        <v>100.88013041531271</v>
      </c>
      <c r="V552">
        <f t="shared" si="20"/>
        <v>82.043570219778076</v>
      </c>
      <c r="W552">
        <f t="shared" si="28"/>
        <v>0.72000000000000131</v>
      </c>
      <c r="X552">
        <f t="shared" si="27"/>
        <v>4.6047801250439733</v>
      </c>
      <c r="Y552">
        <f t="shared" si="24"/>
        <v>0.72000000000000264</v>
      </c>
      <c r="Z552">
        <f t="shared" si="21"/>
        <v>9.4182800977673171</v>
      </c>
      <c r="AA552">
        <f t="shared" si="22"/>
        <v>18.836560195534634</v>
      </c>
      <c r="AB552">
        <f t="shared" si="29"/>
        <v>9.2095602500879465</v>
      </c>
    </row>
    <row r="553" spans="1:28" x14ac:dyDescent="0.25">
      <c r="A553">
        <f t="shared" si="23"/>
        <v>69.486531292375503</v>
      </c>
      <c r="S553">
        <f t="shared" ref="S553:S571" si="30">X553+$AJ$29</f>
        <v>96.01553014818785</v>
      </c>
      <c r="T553">
        <f t="shared" si="26"/>
        <v>86.908170486902918</v>
      </c>
      <c r="U553">
        <f t="shared" si="19"/>
        <v>100.85525225720494</v>
      </c>
      <c r="V553">
        <f t="shared" si="20"/>
        <v>82.068448377885829</v>
      </c>
      <c r="W553">
        <f t="shared" si="28"/>
        <v>0.84000000000000141</v>
      </c>
      <c r="X553">
        <f t="shared" ref="X553:X570" si="31">$AJ$30*SQRT(1-(W553^2)/($AI$30^2))</f>
        <v>4.5536798306424648</v>
      </c>
      <c r="Y553">
        <f t="shared" si="24"/>
        <v>0.84000000000000274</v>
      </c>
      <c r="Z553">
        <f t="shared" si="21"/>
        <v>9.3934019396595581</v>
      </c>
      <c r="AA553">
        <f t="shared" si="22"/>
        <v>18.786803879319116</v>
      </c>
      <c r="AB553">
        <f t="shared" si="29"/>
        <v>9.1073596612849297</v>
      </c>
    </row>
    <row r="554" spans="1:28" x14ac:dyDescent="0.25">
      <c r="A554">
        <f t="shared" si="23"/>
        <v>69.606531292375507</v>
      </c>
      <c r="S554">
        <f t="shared" si="30"/>
        <v>95.95584631220315</v>
      </c>
      <c r="T554">
        <f t="shared" si="26"/>
        <v>86.967854322887632</v>
      </c>
      <c r="U554">
        <f t="shared" si="19"/>
        <v>100.82646456480619</v>
      </c>
      <c r="V554">
        <f t="shared" si="20"/>
        <v>82.097236070284595</v>
      </c>
      <c r="W554">
        <f t="shared" ref="W554:W571" si="32">W553+$AI$30/25</f>
        <v>0.96000000000000152</v>
      </c>
      <c r="X554">
        <f t="shared" si="31"/>
        <v>4.4939959946577597</v>
      </c>
      <c r="Y554">
        <f t="shared" si="24"/>
        <v>0.96000000000000285</v>
      </c>
      <c r="Z554">
        <f t="shared" si="21"/>
        <v>9.3646142472607998</v>
      </c>
      <c r="AA554">
        <f t="shared" si="22"/>
        <v>18.7292284945216</v>
      </c>
      <c r="AB554">
        <f t="shared" si="29"/>
        <v>8.9879919893155193</v>
      </c>
    </row>
    <row r="555" spans="1:28" x14ac:dyDescent="0.25">
      <c r="A555">
        <f t="shared" si="23"/>
        <v>69.726531292375512</v>
      </c>
      <c r="S555">
        <f t="shared" si="30"/>
        <v>95.887231657045973</v>
      </c>
      <c r="T555">
        <f t="shared" si="26"/>
        <v>87.036468978044809</v>
      </c>
      <c r="U555">
        <f t="shared" si="19"/>
        <v>100.79373115690461</v>
      </c>
      <c r="V555">
        <f t="shared" si="20"/>
        <v>82.129969478186155</v>
      </c>
      <c r="W555">
        <f t="shared" si="32"/>
        <v>1.0800000000000016</v>
      </c>
      <c r="X555">
        <f t="shared" si="31"/>
        <v>4.4253813395005848</v>
      </c>
      <c r="Y555">
        <f t="shared" si="24"/>
        <v>1.080000000000003</v>
      </c>
      <c r="Z555">
        <f t="shared" si="21"/>
        <v>9.331880839359231</v>
      </c>
      <c r="AA555">
        <f t="shared" si="22"/>
        <v>18.663761678718462</v>
      </c>
      <c r="AB555">
        <f t="shared" si="29"/>
        <v>8.8507626790011695</v>
      </c>
    </row>
    <row r="556" spans="1:28" x14ac:dyDescent="0.25">
      <c r="A556">
        <f t="shared" si="23"/>
        <v>69.846531292375516</v>
      </c>
      <c r="S556">
        <f t="shared" si="30"/>
        <v>95.809263341402215</v>
      </c>
      <c r="T556">
        <f t="shared" si="26"/>
        <v>87.114437293688553</v>
      </c>
      <c r="U556">
        <f t="shared" si="19"/>
        <v>100.75701034844319</v>
      </c>
      <c r="V556">
        <f t="shared" si="20"/>
        <v>82.166690286647594</v>
      </c>
      <c r="W556">
        <f t="shared" si="32"/>
        <v>1.2000000000000017</v>
      </c>
      <c r="X556">
        <f t="shared" si="31"/>
        <v>4.3474130238568298</v>
      </c>
      <c r="Y556">
        <f t="shared" si="24"/>
        <v>1.2000000000000031</v>
      </c>
      <c r="Z556">
        <f t="shared" si="21"/>
        <v>9.2951600308977991</v>
      </c>
      <c r="AA556">
        <f t="shared" si="22"/>
        <v>18.590320061795598</v>
      </c>
      <c r="AB556">
        <f t="shared" si="29"/>
        <v>8.6948260477136596</v>
      </c>
    </row>
    <row r="557" spans="1:28" x14ac:dyDescent="0.25">
      <c r="A557">
        <f t="shared" si="23"/>
        <v>69.966531292375521</v>
      </c>
      <c r="S557">
        <f t="shared" si="30"/>
        <v>95.7214277613771</v>
      </c>
      <c r="T557">
        <f t="shared" si="26"/>
        <v>87.202272873713653</v>
      </c>
      <c r="U557">
        <f t="shared" si="19"/>
        <v>100.71625467439083</v>
      </c>
      <c r="V557">
        <f t="shared" si="20"/>
        <v>82.207445960699943</v>
      </c>
      <c r="W557">
        <f t="shared" si="32"/>
        <v>1.3200000000000018</v>
      </c>
      <c r="X557">
        <f t="shared" si="31"/>
        <v>4.2595774438317218</v>
      </c>
      <c r="Y557">
        <f t="shared" si="24"/>
        <v>1.3200000000000032</v>
      </c>
      <c r="Z557">
        <f t="shared" si="21"/>
        <v>9.2544043568454448</v>
      </c>
      <c r="AA557">
        <f t="shared" si="22"/>
        <v>18.50880871369089</v>
      </c>
      <c r="AB557">
        <f t="shared" si="29"/>
        <v>8.5191548876634435</v>
      </c>
    </row>
    <row r="558" spans="1:28" x14ac:dyDescent="0.25">
      <c r="A558">
        <f t="shared" si="23"/>
        <v>70.086531292375525</v>
      </c>
      <c r="S558">
        <f t="shared" si="30"/>
        <v>95.623100129801315</v>
      </c>
      <c r="T558">
        <f t="shared" si="26"/>
        <v>87.300600505289466</v>
      </c>
      <c r="U558">
        <f t="shared" si="19"/>
        <v>100.67141056763333</v>
      </c>
      <c r="V558">
        <f t="shared" si="20"/>
        <v>82.252290067457437</v>
      </c>
      <c r="W558">
        <f t="shared" si="32"/>
        <v>1.4400000000000019</v>
      </c>
      <c r="X558">
        <f t="shared" si="31"/>
        <v>4.1612498122559272</v>
      </c>
      <c r="Y558">
        <f t="shared" si="24"/>
        <v>1.4400000000000033</v>
      </c>
      <c r="Z558">
        <f t="shared" si="21"/>
        <v>9.2095602500879465</v>
      </c>
      <c r="AA558">
        <f t="shared" si="22"/>
        <v>18.419120500175893</v>
      </c>
      <c r="AB558">
        <f t="shared" si="29"/>
        <v>8.3224996245118543</v>
      </c>
    </row>
    <row r="559" spans="1:28" x14ac:dyDescent="0.25">
      <c r="A559">
        <f t="shared" si="23"/>
        <v>70.20653129237553</v>
      </c>
      <c r="S559">
        <f t="shared" si="30"/>
        <v>95.513516641417567</v>
      </c>
      <c r="T559">
        <f t="shared" si="26"/>
        <v>87.410183993673186</v>
      </c>
      <c r="U559">
        <f t="shared" si="19"/>
        <v>100.622417985545</v>
      </c>
      <c r="V559">
        <f t="shared" si="20"/>
        <v>82.301282649545755</v>
      </c>
      <c r="W559">
        <f t="shared" si="32"/>
        <v>1.5600000000000021</v>
      </c>
      <c r="X559">
        <f t="shared" si="31"/>
        <v>4.0516663238721895</v>
      </c>
      <c r="Y559">
        <f t="shared" si="24"/>
        <v>1.5600000000000034</v>
      </c>
      <c r="Z559">
        <f t="shared" si="21"/>
        <v>9.1605676679996186</v>
      </c>
      <c r="AA559">
        <f t="shared" si="22"/>
        <v>18.321135335999237</v>
      </c>
      <c r="AB559">
        <f t="shared" si="29"/>
        <v>8.103332647744379</v>
      </c>
    </row>
    <row r="560" spans="1:28" x14ac:dyDescent="0.25">
      <c r="A560">
        <f t="shared" si="23"/>
        <v>70.326531292375535</v>
      </c>
      <c r="S560">
        <f t="shared" si="30"/>
        <v>95.39173581206046</v>
      </c>
      <c r="T560">
        <f t="shared" si="26"/>
        <v>87.531964823030307</v>
      </c>
      <c r="U560">
        <f t="shared" si="19"/>
        <v>100.56920997883032</v>
      </c>
      <c r="V560">
        <f t="shared" si="20"/>
        <v>82.354490656260452</v>
      </c>
      <c r="W560">
        <f t="shared" si="32"/>
        <v>1.6800000000000022</v>
      </c>
      <c r="X560">
        <f t="shared" si="31"/>
        <v>3.9298854945150734</v>
      </c>
      <c r="Y560">
        <f t="shared" si="24"/>
        <v>1.6800000000000035</v>
      </c>
      <c r="Z560">
        <f t="shared" si="21"/>
        <v>9.1073596612849297</v>
      </c>
      <c r="AA560">
        <f t="shared" si="22"/>
        <v>18.214719322569859</v>
      </c>
      <c r="AB560">
        <f t="shared" si="29"/>
        <v>7.8597709890301468</v>
      </c>
    </row>
    <row r="561" spans="1:28" x14ac:dyDescent="0.25">
      <c r="A561">
        <f t="shared" si="23"/>
        <v>70.446531292375539</v>
      </c>
      <c r="S561">
        <f t="shared" si="30"/>
        <v>95.256583509747443</v>
      </c>
      <c r="T561">
        <f t="shared" ref="T561:T571" si="33">S561-X561*2</f>
        <v>87.667117125343339</v>
      </c>
      <c r="U561">
        <f t="shared" ref="U561:U596" si="34">Z561+$AJ$29</f>
        <v>100.51171219494439</v>
      </c>
      <c r="V561">
        <f t="shared" ref="V561:V596" si="35">U561-2*Z561</f>
        <v>82.411988440146374</v>
      </c>
      <c r="W561">
        <f t="shared" si="32"/>
        <v>1.8000000000000023</v>
      </c>
      <c r="X561">
        <f t="shared" si="31"/>
        <v>3.7947331922020529</v>
      </c>
      <c r="Y561">
        <f t="shared" si="24"/>
        <v>1.8000000000000036</v>
      </c>
      <c r="Z561">
        <f t="shared" ref="Z561:Z595" si="36">$AJ$31*SQRT(1-(Y561^2)/($AI$31^2))</f>
        <v>9.0498618773990103</v>
      </c>
      <c r="AA561">
        <f t="shared" ref="AA561:AA596" si="37">Z561*2</f>
        <v>18.099723754798021</v>
      </c>
      <c r="AB561">
        <f t="shared" si="29"/>
        <v>7.5894663844041057</v>
      </c>
    </row>
    <row r="562" spans="1:28" x14ac:dyDescent="0.25">
      <c r="A562">
        <f t="shared" ref="A562:A596" si="38">A561+$AI$31/50</f>
        <v>70.566531292375544</v>
      </c>
      <c r="S562">
        <f t="shared" si="30"/>
        <v>95.106572529182372</v>
      </c>
      <c r="T562">
        <f t="shared" si="33"/>
        <v>87.817128105908409</v>
      </c>
      <c r="U562">
        <f t="shared" si="34"/>
        <v>100.4498423068609</v>
      </c>
      <c r="V562">
        <f t="shared" si="35"/>
        <v>82.473858328229866</v>
      </c>
      <c r="W562">
        <f t="shared" si="32"/>
        <v>1.9200000000000024</v>
      </c>
      <c r="X562">
        <f t="shared" si="31"/>
        <v>3.6447222116369833</v>
      </c>
      <c r="Y562">
        <f t="shared" ref="Y562:Y596" si="39">Y561+$AI$31/50</f>
        <v>1.9200000000000037</v>
      </c>
      <c r="Z562">
        <f t="shared" si="36"/>
        <v>8.9879919893155193</v>
      </c>
      <c r="AA562">
        <f t="shared" si="37"/>
        <v>17.975983978631039</v>
      </c>
      <c r="AB562">
        <f t="shared" si="29"/>
        <v>7.2894444232739666</v>
      </c>
    </row>
    <row r="563" spans="1:28" x14ac:dyDescent="0.25">
      <c r="A563">
        <f t="shared" si="38"/>
        <v>70.686531292375548</v>
      </c>
      <c r="S563">
        <f t="shared" si="30"/>
        <v>94.939780736630851</v>
      </c>
      <c r="T563">
        <f t="shared" si="33"/>
        <v>87.983919898459931</v>
      </c>
      <c r="U563">
        <f t="shared" si="34"/>
        <v>100.38350935608749</v>
      </c>
      <c r="V563">
        <f t="shared" si="35"/>
        <v>82.540191279003295</v>
      </c>
      <c r="W563">
        <f t="shared" si="32"/>
        <v>2.0400000000000023</v>
      </c>
      <c r="X563">
        <f t="shared" si="31"/>
        <v>3.4779304190854625</v>
      </c>
      <c r="Y563">
        <f t="shared" si="39"/>
        <v>2.0400000000000036</v>
      </c>
      <c r="Z563">
        <f t="shared" si="36"/>
        <v>8.9216590385420993</v>
      </c>
      <c r="AA563">
        <f t="shared" si="37"/>
        <v>17.843318077084199</v>
      </c>
      <c r="AB563">
        <f t="shared" si="29"/>
        <v>6.955860838170925</v>
      </c>
    </row>
    <row r="564" spans="1:28" x14ac:dyDescent="0.25">
      <c r="A564">
        <f t="shared" si="38"/>
        <v>70.806531292375553</v>
      </c>
      <c r="S564">
        <f t="shared" si="30"/>
        <v>94.753658331388223</v>
      </c>
      <c r="T564">
        <f t="shared" si="33"/>
        <v>88.17004230370253</v>
      </c>
      <c r="U564">
        <f t="shared" si="34"/>
        <v>100.31261299654655</v>
      </c>
      <c r="V564">
        <f t="shared" si="35"/>
        <v>82.611087638544205</v>
      </c>
      <c r="W564">
        <f t="shared" si="32"/>
        <v>2.1600000000000024</v>
      </c>
      <c r="X564">
        <f t="shared" si="31"/>
        <v>3.2918080138428456</v>
      </c>
      <c r="Y564">
        <f t="shared" si="39"/>
        <v>2.1600000000000037</v>
      </c>
      <c r="Z564">
        <f t="shared" si="36"/>
        <v>8.8507626790011695</v>
      </c>
      <c r="AA564">
        <f t="shared" si="37"/>
        <v>17.701525358002339</v>
      </c>
      <c r="AB564">
        <f t="shared" si="29"/>
        <v>6.5836160276856912</v>
      </c>
    </row>
    <row r="565" spans="1:28" x14ac:dyDescent="0.25">
      <c r="A565">
        <f t="shared" si="38"/>
        <v>70.926531292375557</v>
      </c>
      <c r="S565">
        <f t="shared" si="30"/>
        <v>94.544706136425006</v>
      </c>
      <c r="T565">
        <f t="shared" si="33"/>
        <v>88.378994498665747</v>
      </c>
      <c r="U565">
        <f t="shared" si="34"/>
        <v>100.23704262313049</v>
      </c>
      <c r="V565">
        <f t="shared" si="35"/>
        <v>82.68665801196029</v>
      </c>
      <c r="W565">
        <f t="shared" si="32"/>
        <v>2.2800000000000025</v>
      </c>
      <c r="X565">
        <f t="shared" si="31"/>
        <v>3.0828558188796276</v>
      </c>
      <c r="Y565">
        <f t="shared" si="39"/>
        <v>2.2800000000000038</v>
      </c>
      <c r="Z565">
        <f t="shared" si="36"/>
        <v>8.7751923055851009</v>
      </c>
      <c r="AA565">
        <f t="shared" si="37"/>
        <v>17.550384611170202</v>
      </c>
      <c r="AB565">
        <f t="shared" si="29"/>
        <v>6.1657116377592551</v>
      </c>
    </row>
    <row r="566" spans="1:28" x14ac:dyDescent="0.25">
      <c r="A566">
        <f t="shared" si="38"/>
        <v>71.046531292375562</v>
      </c>
      <c r="S566">
        <f t="shared" si="30"/>
        <v>94.307900211696918</v>
      </c>
      <c r="T566">
        <f t="shared" si="33"/>
        <v>88.61580042339385</v>
      </c>
      <c r="U566">
        <f t="shared" si="34"/>
        <v>100.15667636525905</v>
      </c>
      <c r="V566">
        <f t="shared" si="35"/>
        <v>82.767024269831722</v>
      </c>
      <c r="W566">
        <f t="shared" si="32"/>
        <v>2.4000000000000026</v>
      </c>
      <c r="X566">
        <f t="shared" si="31"/>
        <v>2.8460498941515371</v>
      </c>
      <c r="Y566">
        <f t="shared" si="39"/>
        <v>2.4000000000000039</v>
      </c>
      <c r="Z566">
        <f t="shared" si="36"/>
        <v>8.6948260477136596</v>
      </c>
      <c r="AA566">
        <f t="shared" si="37"/>
        <v>17.389652095427319</v>
      </c>
      <c r="AB566">
        <f t="shared" si="29"/>
        <v>5.6920997883030742</v>
      </c>
    </row>
    <row r="567" spans="1:28" x14ac:dyDescent="0.25">
      <c r="A567">
        <f t="shared" si="38"/>
        <v>71.166531292375566</v>
      </c>
      <c r="S567">
        <f t="shared" si="30"/>
        <v>94.035563588288639</v>
      </c>
      <c r="T567">
        <f t="shared" si="33"/>
        <v>88.888137046802115</v>
      </c>
      <c r="U567">
        <f t="shared" si="34"/>
        <v>100.07137992142037</v>
      </c>
      <c r="V567">
        <f t="shared" si="35"/>
        <v>82.85232071367038</v>
      </c>
      <c r="W567">
        <f t="shared" si="32"/>
        <v>2.5200000000000027</v>
      </c>
      <c r="X567">
        <f t="shared" si="31"/>
        <v>2.5737132707432613</v>
      </c>
      <c r="Y567">
        <f t="shared" si="39"/>
        <v>2.520000000000004</v>
      </c>
      <c r="Z567">
        <f t="shared" si="36"/>
        <v>8.6095296038749947</v>
      </c>
      <c r="AA567">
        <f t="shared" si="37"/>
        <v>17.219059207749989</v>
      </c>
      <c r="AB567">
        <f t="shared" si="29"/>
        <v>5.1474265414865226</v>
      </c>
    </row>
    <row r="568" spans="1:28" x14ac:dyDescent="0.25">
      <c r="A568">
        <f t="shared" si="38"/>
        <v>71.286531292375571</v>
      </c>
      <c r="S568">
        <f t="shared" si="30"/>
        <v>93.714848320207608</v>
      </c>
      <c r="T568">
        <f t="shared" si="33"/>
        <v>89.20885231488316</v>
      </c>
      <c r="U568">
        <f t="shared" si="34"/>
        <v>99.981005205208831</v>
      </c>
      <c r="V568">
        <f t="shared" si="35"/>
        <v>82.942695429881951</v>
      </c>
      <c r="W568">
        <f t="shared" si="32"/>
        <v>2.6400000000000028</v>
      </c>
      <c r="X568">
        <f t="shared" si="31"/>
        <v>2.2529980026622245</v>
      </c>
      <c r="Y568">
        <f t="shared" si="39"/>
        <v>2.6400000000000041</v>
      </c>
      <c r="Z568">
        <f t="shared" si="36"/>
        <v>8.5191548876634435</v>
      </c>
      <c r="AA568">
        <f t="shared" si="37"/>
        <v>17.038309775326887</v>
      </c>
      <c r="AB568">
        <f t="shared" si="29"/>
        <v>4.505996005324449</v>
      </c>
    </row>
    <row r="569" spans="1:28" x14ac:dyDescent="0.25">
      <c r="A569">
        <f t="shared" si="38"/>
        <v>71.406531292375576</v>
      </c>
      <c r="S569">
        <f t="shared" si="30"/>
        <v>93.320882323724931</v>
      </c>
      <c r="T569">
        <f t="shared" si="33"/>
        <v>89.602818311365823</v>
      </c>
      <c r="U569">
        <f t="shared" si="34"/>
        <v>99.885388766439647</v>
      </c>
      <c r="V569">
        <f t="shared" si="35"/>
        <v>83.038311868651121</v>
      </c>
      <c r="W569">
        <f t="shared" si="32"/>
        <v>2.7600000000000029</v>
      </c>
      <c r="X569">
        <f t="shared" si="31"/>
        <v>1.8590320061795527</v>
      </c>
      <c r="Y569">
        <f t="shared" si="39"/>
        <v>2.7600000000000042</v>
      </c>
      <c r="Z569">
        <f t="shared" si="36"/>
        <v>8.4235384488942611</v>
      </c>
      <c r="AA569">
        <f t="shared" si="37"/>
        <v>16.847076897788522</v>
      </c>
      <c r="AB569">
        <f t="shared" si="29"/>
        <v>3.7180640123591053</v>
      </c>
    </row>
    <row r="570" spans="1:28" x14ac:dyDescent="0.25">
      <c r="A570">
        <f t="shared" si="38"/>
        <v>71.52653129237558</v>
      </c>
      <c r="S570">
        <f t="shared" si="30"/>
        <v>92.790006934816091</v>
      </c>
      <c r="T570">
        <f t="shared" si="33"/>
        <v>90.133693700274677</v>
      </c>
      <c r="U570">
        <f t="shared" si="34"/>
        <v>99.784349942057233</v>
      </c>
      <c r="V570">
        <f t="shared" si="35"/>
        <v>83.139350693033521</v>
      </c>
      <c r="W570">
        <f t="shared" si="32"/>
        <v>2.880000000000003</v>
      </c>
      <c r="X570">
        <f t="shared" si="31"/>
        <v>1.3281566172707089</v>
      </c>
      <c r="Y570">
        <f t="shared" si="39"/>
        <v>2.8800000000000043</v>
      </c>
      <c r="Z570">
        <f t="shared" si="36"/>
        <v>8.3224996245118525</v>
      </c>
      <c r="AA570">
        <f t="shared" si="37"/>
        <v>16.644999249023705</v>
      </c>
      <c r="AB570">
        <f t="shared" si="29"/>
        <v>2.6563132345414178</v>
      </c>
    </row>
    <row r="571" spans="1:28" x14ac:dyDescent="0.25">
      <c r="A571">
        <f t="shared" si="38"/>
        <v>71.646531292375585</v>
      </c>
      <c r="S571">
        <f t="shared" si="30"/>
        <v>91.461850317545384</v>
      </c>
      <c r="T571">
        <f t="shared" si="33"/>
        <v>91.461850317545384</v>
      </c>
      <c r="U571">
        <f t="shared" si="34"/>
        <v>99.67768868012287</v>
      </c>
      <c r="V571">
        <f t="shared" si="35"/>
        <v>83.246011954967898</v>
      </c>
      <c r="W571">
        <f t="shared" si="32"/>
        <v>3.0000000000000031</v>
      </c>
      <c r="X571">
        <v>0</v>
      </c>
      <c r="Y571">
        <f t="shared" si="39"/>
        <v>3.0000000000000044</v>
      </c>
      <c r="Z571">
        <f t="shared" si="36"/>
        <v>8.2158383625774878</v>
      </c>
      <c r="AA571">
        <f t="shared" si="37"/>
        <v>16.431676725154976</v>
      </c>
      <c r="AB571">
        <f t="shared" si="29"/>
        <v>0</v>
      </c>
    </row>
    <row r="572" spans="1:28" x14ac:dyDescent="0.25">
      <c r="A572">
        <f t="shared" si="38"/>
        <v>71.766531292375589</v>
      </c>
      <c r="U572">
        <f t="shared" si="34"/>
        <v>99.565182965289765</v>
      </c>
      <c r="V572">
        <f t="shared" si="35"/>
        <v>83.358517669801003</v>
      </c>
      <c r="Y572">
        <f t="shared" si="39"/>
        <v>3.1200000000000045</v>
      </c>
      <c r="Z572">
        <f t="shared" si="36"/>
        <v>8.103332647744379</v>
      </c>
      <c r="AA572">
        <f t="shared" si="37"/>
        <v>16.206665295488758</v>
      </c>
    </row>
    <row r="573" spans="1:28" x14ac:dyDescent="0.25">
      <c r="A573">
        <f t="shared" si="38"/>
        <v>71.886531292375594</v>
      </c>
      <c r="U573">
        <f t="shared" si="34"/>
        <v>99.446585754615285</v>
      </c>
      <c r="V573">
        <f t="shared" si="35"/>
        <v>83.477114880475483</v>
      </c>
      <c r="Y573">
        <f t="shared" si="39"/>
        <v>3.2400000000000047</v>
      </c>
      <c r="Z573">
        <f t="shared" si="36"/>
        <v>7.9847354370699044</v>
      </c>
      <c r="AA573">
        <f t="shared" si="37"/>
        <v>15.969470874139809</v>
      </c>
    </row>
    <row r="574" spans="1:28" x14ac:dyDescent="0.25">
      <c r="A574">
        <f t="shared" si="38"/>
        <v>72.006531292375598</v>
      </c>
      <c r="U574">
        <f t="shared" si="34"/>
        <v>99.321621306575537</v>
      </c>
      <c r="V574">
        <f t="shared" si="35"/>
        <v>83.602079328515245</v>
      </c>
      <c r="Y574">
        <f t="shared" si="39"/>
        <v>3.3600000000000048</v>
      </c>
      <c r="Z574">
        <f t="shared" si="36"/>
        <v>7.8597709890301459</v>
      </c>
      <c r="AA574">
        <f t="shared" si="37"/>
        <v>15.719541978060292</v>
      </c>
    </row>
    <row r="575" spans="1:28" x14ac:dyDescent="0.25">
      <c r="A575">
        <f t="shared" si="38"/>
        <v>72.126531292375603</v>
      </c>
      <c r="U575">
        <f t="shared" si="34"/>
        <v>99.189980751227253</v>
      </c>
      <c r="V575">
        <f t="shared" si="35"/>
        <v>83.733719883863515</v>
      </c>
      <c r="Y575">
        <f t="shared" si="39"/>
        <v>3.4800000000000049</v>
      </c>
      <c r="Z575">
        <f t="shared" si="36"/>
        <v>7.7281304336818692</v>
      </c>
      <c r="AA575">
        <f t="shared" si="37"/>
        <v>15.456260867363738</v>
      </c>
    </row>
    <row r="576" spans="1:28" x14ac:dyDescent="0.25">
      <c r="A576">
        <f t="shared" si="38"/>
        <v>72.246531292375607</v>
      </c>
      <c r="U576">
        <f t="shared" si="34"/>
        <v>99.051316701949489</v>
      </c>
      <c r="V576">
        <f t="shared" si="35"/>
        <v>83.872383933141279</v>
      </c>
      <c r="Y576">
        <f t="shared" si="39"/>
        <v>3.600000000000005</v>
      </c>
      <c r="Z576">
        <f t="shared" si="36"/>
        <v>7.5894663844041039</v>
      </c>
      <c r="AA576">
        <f t="shared" si="37"/>
        <v>15.178932768808208</v>
      </c>
    </row>
    <row r="577" spans="1:27" x14ac:dyDescent="0.25">
      <c r="A577">
        <f t="shared" si="38"/>
        <v>72.366531292375612</v>
      </c>
      <c r="U577">
        <f t="shared" si="34"/>
        <v>98.905236643674101</v>
      </c>
      <c r="V577">
        <f t="shared" si="35"/>
        <v>84.018463991416667</v>
      </c>
      <c r="Y577">
        <f t="shared" si="39"/>
        <v>3.7200000000000051</v>
      </c>
      <c r="Z577">
        <f t="shared" si="36"/>
        <v>7.4433863261287136</v>
      </c>
      <c r="AA577">
        <f t="shared" si="37"/>
        <v>14.886772652257427</v>
      </c>
    </row>
    <row r="578" spans="1:27" x14ac:dyDescent="0.25">
      <c r="A578">
        <f t="shared" si="38"/>
        <v>72.486531292375616</v>
      </c>
      <c r="U578">
        <f t="shared" si="34"/>
        <v>98.751294740819347</v>
      </c>
      <c r="V578">
        <f t="shared" si="35"/>
        <v>84.172405894271421</v>
      </c>
      <c r="Y578">
        <f t="shared" si="39"/>
        <v>3.8400000000000052</v>
      </c>
      <c r="Z578">
        <f t="shared" si="36"/>
        <v>7.2894444232739639</v>
      </c>
      <c r="AA578">
        <f t="shared" si="37"/>
        <v>14.578888846547928</v>
      </c>
    </row>
    <row r="579" spans="1:27" x14ac:dyDescent="0.25">
      <c r="A579">
        <f t="shared" si="38"/>
        <v>72.606531292375621</v>
      </c>
      <c r="U579">
        <f t="shared" si="34"/>
        <v>98.588981577736959</v>
      </c>
      <c r="V579">
        <f t="shared" si="35"/>
        <v>84.334719057353823</v>
      </c>
      <c r="Y579">
        <f t="shared" si="39"/>
        <v>3.9600000000000053</v>
      </c>
      <c r="Z579">
        <f t="shared" si="36"/>
        <v>7.1271312601915717</v>
      </c>
      <c r="AA579">
        <f t="shared" si="37"/>
        <v>14.254262520383143</v>
      </c>
    </row>
    <row r="580" spans="1:27" x14ac:dyDescent="0.25">
      <c r="A580">
        <f t="shared" si="38"/>
        <v>72.726531292375626</v>
      </c>
      <c r="U580">
        <f t="shared" si="34"/>
        <v>98.417711155716304</v>
      </c>
      <c r="V580">
        <f t="shared" si="35"/>
        <v>84.505989479374449</v>
      </c>
      <c r="Y580">
        <f t="shared" si="39"/>
        <v>4.0800000000000054</v>
      </c>
      <c r="Z580">
        <f t="shared" si="36"/>
        <v>6.9558608381709242</v>
      </c>
      <c r="AA580">
        <f t="shared" si="37"/>
        <v>13.911721676341848</v>
      </c>
    </row>
    <row r="581" spans="1:27" x14ac:dyDescent="0.25">
      <c r="A581">
        <f t="shared" si="38"/>
        <v>72.84653129237563</v>
      </c>
      <c r="U581">
        <f t="shared" si="34"/>
        <v>98.236804191927106</v>
      </c>
      <c r="V581">
        <f t="shared" si="35"/>
        <v>84.686896443163661</v>
      </c>
      <c r="Y581">
        <f t="shared" si="39"/>
        <v>4.2000000000000055</v>
      </c>
      <c r="Z581">
        <f t="shared" si="36"/>
        <v>6.7749538743817226</v>
      </c>
      <c r="AA581">
        <f t="shared" si="37"/>
        <v>13.549907748763445</v>
      </c>
    </row>
    <row r="582" spans="1:27" x14ac:dyDescent="0.25">
      <c r="A582">
        <f t="shared" si="38"/>
        <v>72.966531292375635</v>
      </c>
      <c r="U582">
        <f t="shared" si="34"/>
        <v>98.045466345231077</v>
      </c>
      <c r="V582">
        <f t="shared" si="35"/>
        <v>84.878234289859691</v>
      </c>
      <c r="Y582">
        <f t="shared" si="39"/>
        <v>4.3200000000000056</v>
      </c>
      <c r="Z582">
        <f t="shared" si="36"/>
        <v>6.5836160276856903</v>
      </c>
      <c r="AA582">
        <f t="shared" si="37"/>
        <v>13.167232055371381</v>
      </c>
    </row>
    <row r="583" spans="1:27" x14ac:dyDescent="0.25">
      <c r="A583">
        <f t="shared" si="38"/>
        <v>73.086531292375639</v>
      </c>
      <c r="U583">
        <f t="shared" si="34"/>
        <v>97.842759343695178</v>
      </c>
      <c r="V583">
        <f t="shared" si="35"/>
        <v>85.08094129139559</v>
      </c>
      <c r="Y583">
        <f t="shared" si="39"/>
        <v>4.4400000000000057</v>
      </c>
      <c r="Z583">
        <f t="shared" si="36"/>
        <v>6.3809090261497925</v>
      </c>
      <c r="AA583">
        <f t="shared" si="37"/>
        <v>12.761818052299585</v>
      </c>
    </row>
    <row r="584" spans="1:27" x14ac:dyDescent="0.25">
      <c r="A584">
        <f t="shared" si="38"/>
        <v>73.206531292375644</v>
      </c>
      <c r="U584">
        <f t="shared" si="34"/>
        <v>97.627561955304643</v>
      </c>
      <c r="V584">
        <f t="shared" si="35"/>
        <v>85.296138679786139</v>
      </c>
      <c r="Y584">
        <f t="shared" si="39"/>
        <v>4.5600000000000058</v>
      </c>
      <c r="Z584">
        <f t="shared" si="36"/>
        <v>6.1657116377592525</v>
      </c>
      <c r="AA584">
        <f t="shared" si="37"/>
        <v>12.331423275518505</v>
      </c>
    </row>
    <row r="585" spans="1:27" x14ac:dyDescent="0.25">
      <c r="A585">
        <f t="shared" si="38"/>
        <v>73.326531292375648</v>
      </c>
      <c r="U585">
        <f t="shared" si="34"/>
        <v>97.398516048408112</v>
      </c>
      <c r="V585">
        <f t="shared" si="35"/>
        <v>85.525184586682656</v>
      </c>
      <c r="Y585">
        <f t="shared" si="39"/>
        <v>4.6800000000000059</v>
      </c>
      <c r="Z585">
        <f t="shared" si="36"/>
        <v>5.9366657308627282</v>
      </c>
      <c r="AA585">
        <f t="shared" si="37"/>
        <v>11.873331461725456</v>
      </c>
    </row>
    <row r="586" spans="1:27" x14ac:dyDescent="0.25">
      <c r="A586">
        <f t="shared" si="38"/>
        <v>73.446531292375653</v>
      </c>
      <c r="U586">
        <f t="shared" si="34"/>
        <v>97.153950105848452</v>
      </c>
      <c r="V586">
        <f t="shared" si="35"/>
        <v>85.769750529242302</v>
      </c>
      <c r="Y586">
        <f t="shared" si="39"/>
        <v>4.800000000000006</v>
      </c>
      <c r="Z586">
        <f t="shared" si="36"/>
        <v>5.6920997883030733</v>
      </c>
      <c r="AA586">
        <f t="shared" si="37"/>
        <v>11.384199576606147</v>
      </c>
    </row>
    <row r="587" spans="1:27" x14ac:dyDescent="0.25">
      <c r="A587">
        <f t="shared" si="38"/>
        <v>73.566531292375657</v>
      </c>
      <c r="U587">
        <f t="shared" si="34"/>
        <v>96.891767443984776</v>
      </c>
      <c r="V587">
        <f t="shared" si="35"/>
        <v>86.031933191105978</v>
      </c>
      <c r="Y587">
        <f t="shared" si="39"/>
        <v>4.9200000000000061</v>
      </c>
      <c r="Z587">
        <f t="shared" si="36"/>
        <v>5.4299171264393982</v>
      </c>
      <c r="AA587">
        <f t="shared" si="37"/>
        <v>10.859834252878796</v>
      </c>
    </row>
    <row r="588" spans="1:27" x14ac:dyDescent="0.25">
      <c r="A588">
        <f t="shared" si="38"/>
        <v>73.686531292375662</v>
      </c>
      <c r="U588">
        <f t="shared" si="34"/>
        <v>96.609276859031908</v>
      </c>
      <c r="V588">
        <f t="shared" si="35"/>
        <v>86.314423776058874</v>
      </c>
      <c r="Y588">
        <f t="shared" si="39"/>
        <v>5.0400000000000063</v>
      </c>
      <c r="Z588">
        <f t="shared" si="36"/>
        <v>5.1474265414865208</v>
      </c>
      <c r="AA588">
        <f t="shared" si="37"/>
        <v>10.294853082973042</v>
      </c>
    </row>
    <row r="589" spans="1:27" x14ac:dyDescent="0.25">
      <c r="A589">
        <f t="shared" si="38"/>
        <v>73.806531292375666</v>
      </c>
      <c r="U589">
        <f t="shared" si="34"/>
        <v>96.302924578492011</v>
      </c>
      <c r="V589">
        <f t="shared" si="35"/>
        <v>86.620776056598771</v>
      </c>
      <c r="Y589">
        <f t="shared" si="39"/>
        <v>5.1600000000000064</v>
      </c>
      <c r="Z589">
        <f t="shared" si="36"/>
        <v>4.8410742609466224</v>
      </c>
      <c r="AA589">
        <f t="shared" si="37"/>
        <v>9.6821485218932448</v>
      </c>
    </row>
    <row r="590" spans="1:27" x14ac:dyDescent="0.25">
      <c r="A590">
        <f t="shared" si="38"/>
        <v>73.926531292375671</v>
      </c>
      <c r="U590">
        <f t="shared" si="34"/>
        <v>95.967846322869832</v>
      </c>
      <c r="V590">
        <f t="shared" si="35"/>
        <v>86.955854312220936</v>
      </c>
      <c r="Y590">
        <f t="shared" si="39"/>
        <v>5.2800000000000065</v>
      </c>
      <c r="Z590">
        <f t="shared" si="36"/>
        <v>4.5059960053244481</v>
      </c>
      <c r="AA590">
        <f t="shared" si="37"/>
        <v>9.0119920106488962</v>
      </c>
    </row>
    <row r="591" spans="1:27" x14ac:dyDescent="0.25">
      <c r="A591">
        <f t="shared" si="38"/>
        <v>74.046531292375676</v>
      </c>
      <c r="U591">
        <f t="shared" si="34"/>
        <v>95.597064943172441</v>
      </c>
      <c r="V591">
        <f t="shared" si="35"/>
        <v>87.326635691918341</v>
      </c>
      <c r="Y591">
        <f t="shared" si="39"/>
        <v>5.4000000000000066</v>
      </c>
      <c r="Z591">
        <f t="shared" si="36"/>
        <v>4.135214625627051</v>
      </c>
      <c r="AA591">
        <f t="shared" si="37"/>
        <v>8.270429251254102</v>
      </c>
    </row>
    <row r="592" spans="1:27" x14ac:dyDescent="0.25">
      <c r="A592">
        <f t="shared" si="38"/>
        <v>74.16653129237568</v>
      </c>
      <c r="U592">
        <f t="shared" si="34"/>
        <v>95.179914329904491</v>
      </c>
      <c r="V592">
        <f t="shared" si="35"/>
        <v>87.743786305186291</v>
      </c>
      <c r="Y592">
        <f t="shared" si="39"/>
        <v>5.5200000000000067</v>
      </c>
      <c r="Z592">
        <f t="shared" si="36"/>
        <v>3.7180640123591027</v>
      </c>
      <c r="AA592">
        <f t="shared" si="37"/>
        <v>7.4361280247182053</v>
      </c>
    </row>
    <row r="593" spans="1:27" x14ac:dyDescent="0.25">
      <c r="A593">
        <f t="shared" si="38"/>
        <v>74.286531292375685</v>
      </c>
      <c r="U593">
        <f t="shared" si="34"/>
        <v>94.698515267768045</v>
      </c>
      <c r="V593">
        <f t="shared" si="35"/>
        <v>88.225185367322723</v>
      </c>
      <c r="Y593">
        <f t="shared" si="39"/>
        <v>5.6400000000000068</v>
      </c>
      <c r="Z593">
        <f t="shared" si="36"/>
        <v>3.2366649502226612</v>
      </c>
      <c r="AA593">
        <f t="shared" si="37"/>
        <v>6.4733299004453224</v>
      </c>
    </row>
    <row r="594" spans="1:27" x14ac:dyDescent="0.25">
      <c r="A594">
        <f t="shared" si="38"/>
        <v>74.406531292375689</v>
      </c>
      <c r="U594">
        <f t="shared" si="34"/>
        <v>94.118163552086799</v>
      </c>
      <c r="V594">
        <f>U594-2*Z594</f>
        <v>88.805537083003969</v>
      </c>
      <c r="Y594">
        <f t="shared" si="39"/>
        <v>5.7600000000000069</v>
      </c>
      <c r="Z594">
        <f t="shared" si="36"/>
        <v>2.6563132345414142</v>
      </c>
      <c r="AA594">
        <f t="shared" si="37"/>
        <v>5.3126264690828284</v>
      </c>
    </row>
    <row r="595" spans="1:27" x14ac:dyDescent="0.25">
      <c r="A595">
        <f t="shared" si="38"/>
        <v>74.526531292375694</v>
      </c>
      <c r="U595">
        <f t="shared" si="34"/>
        <v>93.349706244251621</v>
      </c>
      <c r="V595">
        <f t="shared" si="35"/>
        <v>89.573994390839147</v>
      </c>
      <c r="Y595">
        <f t="shared" si="39"/>
        <v>5.880000000000007</v>
      </c>
      <c r="Z595">
        <f t="shared" si="36"/>
        <v>1.8878559267062347</v>
      </c>
      <c r="AA595">
        <f t="shared" si="37"/>
        <v>3.7757118534124694</v>
      </c>
    </row>
    <row r="596" spans="1:27" x14ac:dyDescent="0.25">
      <c r="A596">
        <f t="shared" si="38"/>
        <v>74.646531292375698</v>
      </c>
      <c r="U596">
        <f t="shared" si="34"/>
        <v>91.461850317545384</v>
      </c>
      <c r="V596">
        <f t="shared" si="35"/>
        <v>91.461850317545384</v>
      </c>
      <c r="Y596">
        <f t="shared" si="39"/>
        <v>6.0000000000000071</v>
      </c>
      <c r="Z596">
        <f>IFERROR($AJ$31*SQRT(1-(Y596^2)/($AI$31^2)),0)</f>
        <v>0</v>
      </c>
      <c r="AA596">
        <f t="shared" si="37"/>
        <v>0</v>
      </c>
    </row>
  </sheetData>
  <pageMargins left="0.7" right="0.7" top="0.75" bottom="0.75" header="0.3" footer="0.3"/>
  <pageSetup paperSize="3276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7"/>
  <sheetViews>
    <sheetView workbookViewId="0">
      <selection activeCell="E2" sqref="E2"/>
    </sheetView>
  </sheetViews>
  <sheetFormatPr defaultRowHeight="15" x14ac:dyDescent="0.25"/>
  <cols>
    <col min="3" max="3" width="12" bestFit="1" customWidth="1"/>
    <col min="4" max="4" width="18.42578125" customWidth="1"/>
    <col min="5" max="5" width="18.28515625" customWidth="1"/>
  </cols>
  <sheetData>
    <row r="1" spans="1:7" x14ac:dyDescent="0.25">
      <c r="C1" s="33" t="s">
        <v>83</v>
      </c>
      <c r="D1" t="str">
        <f>"True X (When X = "&amp;Differences!D5&amp;")"</f>
        <v>True X (When X = 68)</v>
      </c>
      <c r="E1" t="str">
        <f>"True Y (When Y = "&amp;Differences!D6&amp;")"</f>
        <v>True Y (When Y = 91)</v>
      </c>
      <c r="F1" t="s">
        <v>40</v>
      </c>
      <c r="G1" t="str">
        <f>"X - Y = "&amp;ROUND(Differences!S12,0)</f>
        <v>X - Y = -23</v>
      </c>
    </row>
    <row r="2" spans="1:7" x14ac:dyDescent="0.25">
      <c r="A2">
        <v>-5</v>
      </c>
      <c r="B2">
        <v>20</v>
      </c>
      <c r="C2">
        <v>1.4867195147342977E-6</v>
      </c>
    </row>
    <row r="3" spans="1:7" x14ac:dyDescent="0.25">
      <c r="A3">
        <f>A2+0.2</f>
        <v>-4.8</v>
      </c>
      <c r="B3">
        <f t="shared" ref="B3:B51" si="0">A3*15+100</f>
        <v>28</v>
      </c>
      <c r="C3">
        <v>3.9612990910320753E-6</v>
      </c>
    </row>
    <row r="4" spans="1:7" x14ac:dyDescent="0.25">
      <c r="A4">
        <f t="shared" ref="A4:A52" si="1">A3+0.2</f>
        <v>-4.5999999999999996</v>
      </c>
      <c r="B4">
        <f t="shared" si="0"/>
        <v>31</v>
      </c>
      <c r="C4">
        <v>1.0140852065486758E-5</v>
      </c>
    </row>
    <row r="5" spans="1:7" x14ac:dyDescent="0.25">
      <c r="A5">
        <f t="shared" si="1"/>
        <v>-4.3999999999999995</v>
      </c>
      <c r="B5">
        <f t="shared" si="0"/>
        <v>34.000000000000014</v>
      </c>
      <c r="C5">
        <v>2.494247129005362E-5</v>
      </c>
    </row>
    <row r="6" spans="1:7" x14ac:dyDescent="0.25">
      <c r="A6">
        <f t="shared" si="1"/>
        <v>-4.1999999999999993</v>
      </c>
      <c r="B6">
        <f t="shared" si="0"/>
        <v>37.000000000000014</v>
      </c>
      <c r="C6">
        <v>5.8943067756540058E-5</v>
      </c>
    </row>
    <row r="7" spans="1:7" x14ac:dyDescent="0.25">
      <c r="A7">
        <f t="shared" si="1"/>
        <v>-3.9999999999999991</v>
      </c>
      <c r="B7">
        <f t="shared" si="0"/>
        <v>40.000000000000014</v>
      </c>
      <c r="C7">
        <v>1.3383022576488583E-4</v>
      </c>
    </row>
    <row r="8" spans="1:7" x14ac:dyDescent="0.25">
      <c r="A8">
        <f t="shared" si="1"/>
        <v>-3.7999999999999989</v>
      </c>
      <c r="B8">
        <f t="shared" si="0"/>
        <v>43.000000000000014</v>
      </c>
      <c r="C8">
        <v>2.919469257914613E-4</v>
      </c>
    </row>
    <row r="9" spans="1:7" x14ac:dyDescent="0.25">
      <c r="A9">
        <f t="shared" si="1"/>
        <v>-3.5999999999999988</v>
      </c>
      <c r="B9">
        <f t="shared" si="0"/>
        <v>46.000000000000021</v>
      </c>
      <c r="C9">
        <v>6.1190193011377515E-4</v>
      </c>
    </row>
    <row r="10" spans="1:7" x14ac:dyDescent="0.25">
      <c r="A10">
        <f t="shared" si="1"/>
        <v>-3.3999999999999986</v>
      </c>
      <c r="B10">
        <f t="shared" si="0"/>
        <v>49.000000000000021</v>
      </c>
      <c r="C10">
        <v>1.2322191684730254E-3</v>
      </c>
    </row>
    <row r="11" spans="1:7" x14ac:dyDescent="0.25">
      <c r="A11">
        <f t="shared" si="1"/>
        <v>-3.1999999999999984</v>
      </c>
      <c r="B11">
        <f t="shared" si="0"/>
        <v>52.000000000000021</v>
      </c>
      <c r="C11">
        <v>2.3840882014648551E-3</v>
      </c>
    </row>
    <row r="12" spans="1:7" x14ac:dyDescent="0.25">
      <c r="A12">
        <f t="shared" si="1"/>
        <v>-2.9999999999999982</v>
      </c>
      <c r="B12">
        <f t="shared" si="0"/>
        <v>55.000000000000028</v>
      </c>
      <c r="C12">
        <v>4.4318484119380309E-3</v>
      </c>
    </row>
    <row r="13" spans="1:7" x14ac:dyDescent="0.25">
      <c r="A13">
        <f t="shared" si="1"/>
        <v>-2.799999999999998</v>
      </c>
      <c r="B13">
        <f t="shared" si="0"/>
        <v>58.000000000000028</v>
      </c>
      <c r="C13">
        <v>7.9154515829800067E-3</v>
      </c>
    </row>
    <row r="14" spans="1:7" x14ac:dyDescent="0.25">
      <c r="A14">
        <f t="shared" si="1"/>
        <v>-2.5999999999999979</v>
      </c>
      <c r="B14">
        <f t="shared" si="0"/>
        <v>61.000000000000028</v>
      </c>
      <c r="C14">
        <v>1.3582969233685691E-2</v>
      </c>
    </row>
    <row r="15" spans="1:7" x14ac:dyDescent="0.25">
      <c r="A15">
        <f t="shared" si="1"/>
        <v>-2.3999999999999977</v>
      </c>
      <c r="B15">
        <f t="shared" si="0"/>
        <v>64.000000000000028</v>
      </c>
      <c r="C15">
        <v>2.2394530294843017E-2</v>
      </c>
    </row>
    <row r="16" spans="1:7" x14ac:dyDescent="0.25">
      <c r="A16">
        <f t="shared" si="1"/>
        <v>-2.1999999999999975</v>
      </c>
      <c r="B16">
        <f t="shared" si="0"/>
        <v>67.000000000000028</v>
      </c>
      <c r="C16">
        <v>3.5474592846231626E-2</v>
      </c>
    </row>
    <row r="17" spans="1:3" x14ac:dyDescent="0.25">
      <c r="A17">
        <f t="shared" si="1"/>
        <v>-1.9999999999999976</v>
      </c>
      <c r="B17">
        <f t="shared" si="0"/>
        <v>70.000000000000028</v>
      </c>
      <c r="C17">
        <v>5.3990966513188313E-2</v>
      </c>
    </row>
    <row r="18" spans="1:3" x14ac:dyDescent="0.25">
      <c r="A18">
        <f t="shared" si="1"/>
        <v>-1.7999999999999976</v>
      </c>
      <c r="B18">
        <f t="shared" si="0"/>
        <v>73.000000000000028</v>
      </c>
      <c r="C18">
        <v>7.895015830089451E-2</v>
      </c>
    </row>
    <row r="19" spans="1:3" x14ac:dyDescent="0.25">
      <c r="A19">
        <f t="shared" si="1"/>
        <v>-1.5999999999999976</v>
      </c>
      <c r="B19">
        <f t="shared" si="0"/>
        <v>76.000000000000028</v>
      </c>
      <c r="C19">
        <v>0.11092083467945599</v>
      </c>
    </row>
    <row r="20" spans="1:3" x14ac:dyDescent="0.25">
      <c r="A20">
        <f t="shared" si="1"/>
        <v>-1.3999999999999977</v>
      </c>
      <c r="B20">
        <f t="shared" si="0"/>
        <v>79.000000000000028</v>
      </c>
      <c r="C20">
        <v>0.14972746563574535</v>
      </c>
    </row>
    <row r="21" spans="1:3" x14ac:dyDescent="0.25">
      <c r="A21">
        <f t="shared" si="1"/>
        <v>-1.1999999999999977</v>
      </c>
      <c r="B21">
        <f t="shared" si="0"/>
        <v>82.000000000000028</v>
      </c>
      <c r="C21">
        <v>0.19418605498321348</v>
      </c>
    </row>
    <row r="22" spans="1:3" x14ac:dyDescent="0.25">
      <c r="A22">
        <f t="shared" si="1"/>
        <v>-0.99999999999999778</v>
      </c>
      <c r="B22">
        <f t="shared" si="0"/>
        <v>85.000000000000028</v>
      </c>
      <c r="C22">
        <v>0.24197072451914389</v>
      </c>
    </row>
    <row r="23" spans="1:3" x14ac:dyDescent="0.25">
      <c r="A23">
        <f t="shared" si="1"/>
        <v>-0.79999999999999782</v>
      </c>
      <c r="B23">
        <f t="shared" si="0"/>
        <v>88.000000000000028</v>
      </c>
      <c r="C23">
        <v>0.28969155276148323</v>
      </c>
    </row>
    <row r="24" spans="1:3" x14ac:dyDescent="0.25">
      <c r="A24">
        <f t="shared" si="1"/>
        <v>-0.59999999999999787</v>
      </c>
      <c r="B24">
        <f t="shared" si="0"/>
        <v>91.000000000000028</v>
      </c>
      <c r="C24">
        <v>0.33322460289180011</v>
      </c>
    </row>
    <row r="25" spans="1:3" x14ac:dyDescent="0.25">
      <c r="A25">
        <f t="shared" si="1"/>
        <v>-0.39999999999999786</v>
      </c>
      <c r="B25">
        <f t="shared" si="0"/>
        <v>94.000000000000028</v>
      </c>
      <c r="C25">
        <v>0.36827014030332361</v>
      </c>
    </row>
    <row r="26" spans="1:3" x14ac:dyDescent="0.25">
      <c r="A26">
        <f t="shared" si="1"/>
        <v>-0.19999999999999785</v>
      </c>
      <c r="B26">
        <f t="shared" si="0"/>
        <v>97.000000000000028</v>
      </c>
      <c r="C26">
        <v>0.39104269397545605</v>
      </c>
    </row>
    <row r="27" spans="1:3" x14ac:dyDescent="0.25">
      <c r="A27">
        <v>0</v>
      </c>
      <c r="B27">
        <f t="shared" si="0"/>
        <v>100</v>
      </c>
      <c r="C27">
        <v>0.3989422804014327</v>
      </c>
    </row>
    <row r="28" spans="1:3" x14ac:dyDescent="0.25">
      <c r="A28">
        <f t="shared" si="1"/>
        <v>0.2</v>
      </c>
      <c r="B28">
        <f t="shared" si="0"/>
        <v>103</v>
      </c>
      <c r="C28">
        <v>0.39104269397545588</v>
      </c>
    </row>
    <row r="29" spans="1:3" x14ac:dyDescent="0.25">
      <c r="A29">
        <f t="shared" si="1"/>
        <v>0.4</v>
      </c>
      <c r="B29">
        <f t="shared" si="0"/>
        <v>106</v>
      </c>
      <c r="C29">
        <v>0.36827014030332333</v>
      </c>
    </row>
    <row r="30" spans="1:3" x14ac:dyDescent="0.25">
      <c r="A30">
        <f t="shared" si="1"/>
        <v>0.60000000000000009</v>
      </c>
      <c r="B30">
        <f t="shared" si="0"/>
        <v>109</v>
      </c>
      <c r="C30">
        <v>0.33322460289179967</v>
      </c>
    </row>
    <row r="31" spans="1:3" x14ac:dyDescent="0.25">
      <c r="A31">
        <f t="shared" si="1"/>
        <v>0.8</v>
      </c>
      <c r="B31">
        <f t="shared" si="0"/>
        <v>112</v>
      </c>
      <c r="C31">
        <v>0.28969155276148273</v>
      </c>
    </row>
    <row r="32" spans="1:3" x14ac:dyDescent="0.25">
      <c r="A32">
        <f t="shared" si="1"/>
        <v>1</v>
      </c>
      <c r="B32">
        <f t="shared" si="0"/>
        <v>115</v>
      </c>
      <c r="C32">
        <v>0.24197072451914337</v>
      </c>
    </row>
    <row r="33" spans="1:3" x14ac:dyDescent="0.25">
      <c r="A33">
        <f t="shared" si="1"/>
        <v>1.2</v>
      </c>
      <c r="B33">
        <f t="shared" si="0"/>
        <v>118</v>
      </c>
      <c r="C33">
        <v>0.19418605498321295</v>
      </c>
    </row>
    <row r="34" spans="1:3" x14ac:dyDescent="0.25">
      <c r="A34">
        <f t="shared" si="1"/>
        <v>1.4</v>
      </c>
      <c r="B34">
        <f t="shared" si="0"/>
        <v>121</v>
      </c>
      <c r="C34">
        <v>0.14972746563574488</v>
      </c>
    </row>
    <row r="35" spans="1:3" x14ac:dyDescent="0.25">
      <c r="A35">
        <f t="shared" si="1"/>
        <v>1.5999999999999999</v>
      </c>
      <c r="B35">
        <f t="shared" si="0"/>
        <v>124</v>
      </c>
      <c r="C35">
        <v>0.11092083467945558</v>
      </c>
    </row>
    <row r="36" spans="1:3" x14ac:dyDescent="0.25">
      <c r="A36">
        <f t="shared" si="1"/>
        <v>1.7999999999999998</v>
      </c>
      <c r="B36">
        <f t="shared" si="0"/>
        <v>127</v>
      </c>
      <c r="C36">
        <v>7.8950158300894177E-2</v>
      </c>
    </row>
    <row r="37" spans="1:3" x14ac:dyDescent="0.25">
      <c r="A37">
        <f t="shared" si="1"/>
        <v>1.9999999999999998</v>
      </c>
      <c r="B37">
        <f t="shared" si="0"/>
        <v>130</v>
      </c>
      <c r="C37">
        <v>5.3990966513188084E-2</v>
      </c>
    </row>
    <row r="38" spans="1:3" x14ac:dyDescent="0.25">
      <c r="A38">
        <f t="shared" si="1"/>
        <v>2.1999999999999997</v>
      </c>
      <c r="B38">
        <f t="shared" si="0"/>
        <v>133</v>
      </c>
      <c r="C38">
        <v>3.5474592846231459E-2</v>
      </c>
    </row>
    <row r="39" spans="1:3" x14ac:dyDescent="0.25">
      <c r="A39">
        <f t="shared" si="1"/>
        <v>2.4</v>
      </c>
      <c r="B39">
        <f t="shared" si="0"/>
        <v>136</v>
      </c>
      <c r="C39">
        <v>2.2394530294842899E-2</v>
      </c>
    </row>
    <row r="40" spans="1:3" x14ac:dyDescent="0.25">
      <c r="A40">
        <f t="shared" si="1"/>
        <v>2.6</v>
      </c>
      <c r="B40">
        <f t="shared" si="0"/>
        <v>139</v>
      </c>
      <c r="C40">
        <v>1.3582969233685613E-2</v>
      </c>
    </row>
    <row r="41" spans="1:3" x14ac:dyDescent="0.25">
      <c r="A41">
        <f t="shared" si="1"/>
        <v>2.8000000000000003</v>
      </c>
      <c r="B41">
        <f t="shared" si="0"/>
        <v>142</v>
      </c>
      <c r="C41">
        <v>7.9154515829799564E-3</v>
      </c>
    </row>
    <row r="42" spans="1:3" x14ac:dyDescent="0.25">
      <c r="A42">
        <f t="shared" si="1"/>
        <v>3.0000000000000004</v>
      </c>
      <c r="B42">
        <f t="shared" si="0"/>
        <v>145</v>
      </c>
      <c r="C42">
        <v>4.4318484119379997E-3</v>
      </c>
    </row>
    <row r="43" spans="1:3" x14ac:dyDescent="0.25">
      <c r="A43">
        <f t="shared" si="1"/>
        <v>3.2000000000000006</v>
      </c>
      <c r="B43">
        <f t="shared" si="0"/>
        <v>148</v>
      </c>
      <c r="C43">
        <v>2.3840882014648382E-3</v>
      </c>
    </row>
    <row r="44" spans="1:3" x14ac:dyDescent="0.25">
      <c r="A44">
        <f t="shared" si="1"/>
        <v>3.4000000000000008</v>
      </c>
      <c r="B44">
        <f t="shared" si="0"/>
        <v>151</v>
      </c>
      <c r="C44">
        <v>1.2322191684730154E-3</v>
      </c>
    </row>
    <row r="45" spans="1:3" x14ac:dyDescent="0.25">
      <c r="A45">
        <f t="shared" si="1"/>
        <v>3.600000000000001</v>
      </c>
      <c r="B45">
        <f t="shared" si="0"/>
        <v>154</v>
      </c>
      <c r="C45">
        <v>6.1190193011377027E-4</v>
      </c>
    </row>
    <row r="46" spans="1:3" x14ac:dyDescent="0.25">
      <c r="A46">
        <f t="shared" si="1"/>
        <v>3.8000000000000012</v>
      </c>
      <c r="B46">
        <f t="shared" si="0"/>
        <v>157</v>
      </c>
      <c r="C46">
        <v>2.9194692579145897E-4</v>
      </c>
    </row>
    <row r="47" spans="1:3" x14ac:dyDescent="0.25">
      <c r="A47">
        <f t="shared" si="1"/>
        <v>4.0000000000000009</v>
      </c>
      <c r="B47">
        <f t="shared" si="0"/>
        <v>160</v>
      </c>
      <c r="C47">
        <v>1.3383022576488488E-4</v>
      </c>
    </row>
    <row r="48" spans="1:3" x14ac:dyDescent="0.25">
      <c r="A48">
        <f t="shared" si="1"/>
        <v>4.2000000000000011</v>
      </c>
      <c r="B48">
        <f t="shared" si="0"/>
        <v>163</v>
      </c>
      <c r="C48">
        <v>5.8943067756539645E-5</v>
      </c>
    </row>
    <row r="49" spans="1:4" x14ac:dyDescent="0.25">
      <c r="A49">
        <f t="shared" si="1"/>
        <v>4.4000000000000012</v>
      </c>
      <c r="B49">
        <f t="shared" si="0"/>
        <v>166</v>
      </c>
      <c r="C49">
        <v>2.4942471290053444E-5</v>
      </c>
    </row>
    <row r="50" spans="1:4" x14ac:dyDescent="0.25">
      <c r="A50">
        <f t="shared" si="1"/>
        <v>4.6000000000000014</v>
      </c>
      <c r="B50">
        <f t="shared" si="0"/>
        <v>169.00000000000003</v>
      </c>
      <c r="C50">
        <v>1.014085206548667E-5</v>
      </c>
    </row>
    <row r="51" spans="1:4" x14ac:dyDescent="0.25">
      <c r="A51">
        <f t="shared" si="1"/>
        <v>4.8000000000000016</v>
      </c>
      <c r="B51">
        <f t="shared" si="0"/>
        <v>172.00000000000003</v>
      </c>
      <c r="C51">
        <v>3.9612990910320406E-6</v>
      </c>
    </row>
    <row r="52" spans="1:4" x14ac:dyDescent="0.25">
      <c r="A52">
        <f t="shared" si="1"/>
        <v>5.0000000000000018</v>
      </c>
      <c r="B52">
        <v>180</v>
      </c>
      <c r="C52">
        <v>1.4867195147342845E-6</v>
      </c>
    </row>
    <row r="53" spans="1:4" x14ac:dyDescent="0.25">
      <c r="B53">
        <f>Sheet2!$AI$29+Sheet2!$AI$30*Sheet1!$A2</f>
        <v>53.646531292375322</v>
      </c>
      <c r="C53" t="e">
        <f>NA()</f>
        <v>#N/A</v>
      </c>
      <c r="D53">
        <f t="shared" ref="D53:D84" si="2">C2*0.5</f>
        <v>7.4335975736714884E-7</v>
      </c>
    </row>
    <row r="54" spans="1:4" x14ac:dyDescent="0.25">
      <c r="B54">
        <f>Sheet2!$AI$29+Sheet2!$AI$30*Sheet1!$A3</f>
        <v>54.246531292375323</v>
      </c>
      <c r="C54" t="e">
        <f>NA()</f>
        <v>#N/A</v>
      </c>
      <c r="D54">
        <f t="shared" si="2"/>
        <v>1.9806495455160377E-6</v>
      </c>
    </row>
    <row r="55" spans="1:4" x14ac:dyDescent="0.25">
      <c r="B55">
        <f>Sheet2!$AI$29+Sheet2!$AI$30*Sheet1!$A4</f>
        <v>54.846531292375325</v>
      </c>
      <c r="C55" t="e">
        <f>NA()</f>
        <v>#N/A</v>
      </c>
      <c r="D55">
        <f t="shared" si="2"/>
        <v>5.0704260327433792E-6</v>
      </c>
    </row>
    <row r="56" spans="1:4" x14ac:dyDescent="0.25">
      <c r="B56">
        <f>Sheet2!$AI$29+Sheet2!$AI$30*Sheet1!$A5</f>
        <v>55.446531292375326</v>
      </c>
      <c r="C56" t="e">
        <f>NA()</f>
        <v>#N/A</v>
      </c>
      <c r="D56">
        <f t="shared" si="2"/>
        <v>1.247123564502681E-5</v>
      </c>
    </row>
    <row r="57" spans="1:4" x14ac:dyDescent="0.25">
      <c r="B57">
        <f>Sheet2!$AI$29+Sheet2!$AI$30*Sheet1!$A6</f>
        <v>56.046531292375327</v>
      </c>
      <c r="C57" t="e">
        <f>NA()</f>
        <v>#N/A</v>
      </c>
      <c r="D57">
        <f t="shared" si="2"/>
        <v>2.9471533878270029E-5</v>
      </c>
    </row>
    <row r="58" spans="1:4" x14ac:dyDescent="0.25">
      <c r="B58">
        <f>Sheet2!$AI$29+Sheet2!$AI$30*Sheet1!$A7</f>
        <v>56.646531292375329</v>
      </c>
      <c r="C58" t="e">
        <f>NA()</f>
        <v>#N/A</v>
      </c>
      <c r="D58">
        <f t="shared" si="2"/>
        <v>6.6915112882442914E-5</v>
      </c>
    </row>
    <row r="59" spans="1:4" x14ac:dyDescent="0.25">
      <c r="B59">
        <f>Sheet2!$AI$29+Sheet2!$AI$30*Sheet1!$A8</f>
        <v>57.246531292375323</v>
      </c>
      <c r="C59" t="e">
        <f>NA()</f>
        <v>#N/A</v>
      </c>
      <c r="D59">
        <f t="shared" si="2"/>
        <v>1.4597346289573065E-4</v>
      </c>
    </row>
    <row r="60" spans="1:4" x14ac:dyDescent="0.25">
      <c r="B60">
        <f>Sheet2!$AI$29+Sheet2!$AI$30*Sheet1!$A9</f>
        <v>57.846531292375332</v>
      </c>
      <c r="C60" t="e">
        <f>NA()</f>
        <v>#N/A</v>
      </c>
      <c r="D60">
        <f t="shared" si="2"/>
        <v>3.0595096505688758E-4</v>
      </c>
    </row>
    <row r="61" spans="1:4" x14ac:dyDescent="0.25">
      <c r="B61">
        <f>Sheet2!$AI$29+Sheet2!$AI$30*Sheet1!$A10</f>
        <v>58.446531292375326</v>
      </c>
      <c r="C61" t="e">
        <f>NA()</f>
        <v>#N/A</v>
      </c>
      <c r="D61">
        <f t="shared" si="2"/>
        <v>6.1610958423651268E-4</v>
      </c>
    </row>
    <row r="62" spans="1:4" x14ac:dyDescent="0.25">
      <c r="B62">
        <f>Sheet2!$AI$29+Sheet2!$AI$30*Sheet1!$A11</f>
        <v>59.046531292375327</v>
      </c>
      <c r="C62" t="e">
        <f>NA()</f>
        <v>#N/A</v>
      </c>
      <c r="D62">
        <f t="shared" si="2"/>
        <v>1.1920441007324276E-3</v>
      </c>
    </row>
    <row r="63" spans="1:4" x14ac:dyDescent="0.25">
      <c r="B63">
        <f>Sheet2!$AI$29+Sheet2!$AI$30*Sheet1!$A12</f>
        <v>59.646531292375329</v>
      </c>
      <c r="C63" t="e">
        <f>NA()</f>
        <v>#N/A</v>
      </c>
      <c r="D63">
        <f t="shared" si="2"/>
        <v>2.2159242059690155E-3</v>
      </c>
    </row>
    <row r="64" spans="1:4" x14ac:dyDescent="0.25">
      <c r="B64">
        <f>Sheet2!$AI$29+Sheet2!$AI$30*Sheet1!$A13</f>
        <v>60.24653129237533</v>
      </c>
      <c r="C64" t="e">
        <f>NA()</f>
        <v>#N/A</v>
      </c>
      <c r="D64">
        <f t="shared" si="2"/>
        <v>3.9577257914900034E-3</v>
      </c>
    </row>
    <row r="65" spans="2:4" x14ac:dyDescent="0.25">
      <c r="B65">
        <f>Sheet2!$AI$29+Sheet2!$AI$30*Sheet1!$A14</f>
        <v>60.846531292375332</v>
      </c>
      <c r="C65" t="e">
        <f>NA()</f>
        <v>#N/A</v>
      </c>
      <c r="D65">
        <f t="shared" si="2"/>
        <v>6.7914846168428454E-3</v>
      </c>
    </row>
    <row r="66" spans="2:4" x14ac:dyDescent="0.25">
      <c r="B66">
        <f>Sheet2!$AI$29+Sheet2!$AI$30*Sheet1!$A15</f>
        <v>61.446531292375333</v>
      </c>
      <c r="C66" t="e">
        <f>NA()</f>
        <v>#N/A</v>
      </c>
      <c r="D66">
        <f t="shared" si="2"/>
        <v>1.1197265147421509E-2</v>
      </c>
    </row>
    <row r="67" spans="2:4" x14ac:dyDescent="0.25">
      <c r="B67">
        <f>Sheet2!$AI$29+Sheet2!$AI$30*Sheet1!$A16</f>
        <v>62.046531292375334</v>
      </c>
      <c r="C67" t="e">
        <f>NA()</f>
        <v>#N/A</v>
      </c>
      <c r="D67">
        <f t="shared" si="2"/>
        <v>1.7737296423115813E-2</v>
      </c>
    </row>
    <row r="68" spans="2:4" x14ac:dyDescent="0.25">
      <c r="B68">
        <f>Sheet2!$AI$29+Sheet2!$AI$30*Sheet1!$A17</f>
        <v>62.646531292375336</v>
      </c>
      <c r="C68" t="e">
        <f>NA()</f>
        <v>#N/A</v>
      </c>
      <c r="D68">
        <f t="shared" si="2"/>
        <v>2.6995483256594156E-2</v>
      </c>
    </row>
    <row r="69" spans="2:4" x14ac:dyDescent="0.25">
      <c r="B69">
        <f>Sheet2!$AI$29+Sheet2!$AI$30*Sheet1!$A18</f>
        <v>63.246531292375337</v>
      </c>
      <c r="C69" t="e">
        <f>NA()</f>
        <v>#N/A</v>
      </c>
      <c r="D69">
        <f t="shared" si="2"/>
        <v>3.9475079150447255E-2</v>
      </c>
    </row>
    <row r="70" spans="2:4" x14ac:dyDescent="0.25">
      <c r="B70">
        <f>Sheet2!$AI$29+Sheet2!$AI$30*Sheet1!$A19</f>
        <v>63.846531292375332</v>
      </c>
      <c r="C70" t="e">
        <f>NA()</f>
        <v>#N/A</v>
      </c>
      <c r="D70">
        <f t="shared" si="2"/>
        <v>5.5460417339727994E-2</v>
      </c>
    </row>
    <row r="71" spans="2:4" x14ac:dyDescent="0.25">
      <c r="B71">
        <f>Sheet2!$AI$29+Sheet2!$AI$30*Sheet1!$A20</f>
        <v>64.44653129237534</v>
      </c>
      <c r="C71" t="e">
        <f>NA()</f>
        <v>#N/A</v>
      </c>
      <c r="D71">
        <f t="shared" si="2"/>
        <v>7.4863732817872675E-2</v>
      </c>
    </row>
    <row r="72" spans="2:4" x14ac:dyDescent="0.25">
      <c r="B72">
        <f>Sheet2!$AI$29+Sheet2!$AI$30*Sheet1!$A21</f>
        <v>65.046531292375334</v>
      </c>
      <c r="C72" t="e">
        <f>NA()</f>
        <v>#N/A</v>
      </c>
      <c r="D72">
        <f t="shared" si="2"/>
        <v>9.709302749160674E-2</v>
      </c>
    </row>
    <row r="73" spans="2:4" x14ac:dyDescent="0.25">
      <c r="B73">
        <f>Sheet2!$AI$29+Sheet2!$AI$30*Sheet1!$A22</f>
        <v>65.646531292375329</v>
      </c>
      <c r="C73" t="e">
        <f>NA()</f>
        <v>#N/A</v>
      </c>
      <c r="D73">
        <f t="shared" si="2"/>
        <v>0.12098536225957195</v>
      </c>
    </row>
    <row r="74" spans="2:4" x14ac:dyDescent="0.25">
      <c r="B74">
        <f>Sheet2!$AI$29+Sheet2!$AI$30*Sheet1!$A23</f>
        <v>66.246531292375337</v>
      </c>
      <c r="C74" t="e">
        <f>NA()</f>
        <v>#N/A</v>
      </c>
      <c r="D74">
        <f t="shared" si="2"/>
        <v>0.14484577638074161</v>
      </c>
    </row>
    <row r="75" spans="2:4" x14ac:dyDescent="0.25">
      <c r="B75">
        <f>Sheet2!$AI$29+Sheet2!$AI$30*Sheet1!$A24</f>
        <v>66.846531292375332</v>
      </c>
      <c r="C75" t="e">
        <f>NA()</f>
        <v>#N/A</v>
      </c>
      <c r="D75">
        <f t="shared" si="2"/>
        <v>0.16661230144590006</v>
      </c>
    </row>
    <row r="76" spans="2:4" x14ac:dyDescent="0.25">
      <c r="B76">
        <f>Sheet2!$AI$29+Sheet2!$AI$30*Sheet1!$A25</f>
        <v>67.44653129237534</v>
      </c>
      <c r="C76" t="e">
        <f>NA()</f>
        <v>#N/A</v>
      </c>
      <c r="D76">
        <f t="shared" si="2"/>
        <v>0.18413507015166181</v>
      </c>
    </row>
    <row r="77" spans="2:4" x14ac:dyDescent="0.25">
      <c r="B77">
        <f>Sheet2!$AI$29+Sheet2!$AI$30*Sheet1!$A26</f>
        <v>68.046531292375334</v>
      </c>
      <c r="C77" t="e">
        <f>NA()</f>
        <v>#N/A</v>
      </c>
      <c r="D77">
        <f t="shared" si="2"/>
        <v>0.19552134698772802</v>
      </c>
    </row>
    <row r="78" spans="2:4" x14ac:dyDescent="0.25">
      <c r="B78">
        <f>Sheet2!$AI$29+Sheet2!$AI$30*Sheet1!$A27</f>
        <v>68.646531292375329</v>
      </c>
      <c r="C78" t="e">
        <f>NA()</f>
        <v>#N/A</v>
      </c>
      <c r="D78">
        <f t="shared" si="2"/>
        <v>0.19947114020071635</v>
      </c>
    </row>
    <row r="79" spans="2:4" x14ac:dyDescent="0.25">
      <c r="B79">
        <f>Sheet2!$AI$29+Sheet2!$AI$30*Sheet1!$A28</f>
        <v>69.246531292375323</v>
      </c>
      <c r="C79" t="e">
        <f>NA()</f>
        <v>#N/A</v>
      </c>
      <c r="D79">
        <f t="shared" si="2"/>
        <v>0.19552134698772794</v>
      </c>
    </row>
    <row r="80" spans="2:4" x14ac:dyDescent="0.25">
      <c r="B80">
        <f>Sheet2!$AI$29+Sheet2!$AI$30*Sheet1!$A29</f>
        <v>69.846531292375332</v>
      </c>
      <c r="C80" t="e">
        <f>NA()</f>
        <v>#N/A</v>
      </c>
      <c r="D80">
        <f t="shared" si="2"/>
        <v>0.18413507015166167</v>
      </c>
    </row>
    <row r="81" spans="2:4" x14ac:dyDescent="0.25">
      <c r="B81">
        <f>Sheet2!$AI$29+Sheet2!$AI$30*Sheet1!$A30</f>
        <v>70.446531292375326</v>
      </c>
      <c r="C81" t="e">
        <f>NA()</f>
        <v>#N/A</v>
      </c>
      <c r="D81">
        <f t="shared" si="2"/>
        <v>0.16661230144589984</v>
      </c>
    </row>
    <row r="82" spans="2:4" x14ac:dyDescent="0.25">
      <c r="B82">
        <f>Sheet2!$AI$29+Sheet2!$AI$30*Sheet1!$A31</f>
        <v>71.046531292375334</v>
      </c>
      <c r="C82" t="e">
        <f>NA()</f>
        <v>#N/A</v>
      </c>
      <c r="D82">
        <f t="shared" si="2"/>
        <v>0.14484577638074136</v>
      </c>
    </row>
    <row r="83" spans="2:4" x14ac:dyDescent="0.25">
      <c r="B83">
        <f>Sheet2!$AI$29+Sheet2!$AI$30*Sheet1!$A32</f>
        <v>71.646531292375329</v>
      </c>
      <c r="C83" t="e">
        <f>NA()</f>
        <v>#N/A</v>
      </c>
      <c r="D83">
        <f t="shared" si="2"/>
        <v>0.12098536225957168</v>
      </c>
    </row>
    <row r="84" spans="2:4" x14ac:dyDescent="0.25">
      <c r="B84">
        <f>Sheet2!$AI$29+Sheet2!$AI$30*Sheet1!$A33</f>
        <v>72.246531292375323</v>
      </c>
      <c r="C84" t="e">
        <f>NA()</f>
        <v>#N/A</v>
      </c>
      <c r="D84">
        <f t="shared" si="2"/>
        <v>9.7093027491606476E-2</v>
      </c>
    </row>
    <row r="85" spans="2:4" x14ac:dyDescent="0.25">
      <c r="B85">
        <f>Sheet2!$AI$29+Sheet2!$AI$30*Sheet1!$A34</f>
        <v>72.846531292375332</v>
      </c>
      <c r="C85" t="e">
        <f>NA()</f>
        <v>#N/A</v>
      </c>
      <c r="D85">
        <f t="shared" ref="D85:D103" si="3">C34*0.5</f>
        <v>7.4863732817872439E-2</v>
      </c>
    </row>
    <row r="86" spans="2:4" x14ac:dyDescent="0.25">
      <c r="B86">
        <f>Sheet2!$AI$29+Sheet2!$AI$30*Sheet1!$A35</f>
        <v>73.446531292375326</v>
      </c>
      <c r="C86" t="e">
        <f>NA()</f>
        <v>#N/A</v>
      </c>
      <c r="D86">
        <f t="shared" si="3"/>
        <v>5.5460417339727792E-2</v>
      </c>
    </row>
    <row r="87" spans="2:4" x14ac:dyDescent="0.25">
      <c r="B87">
        <f>Sheet2!$AI$29+Sheet2!$AI$30*Sheet1!$A36</f>
        <v>74.046531292375334</v>
      </c>
      <c r="C87" t="e">
        <f>NA()</f>
        <v>#N/A</v>
      </c>
      <c r="D87">
        <f t="shared" si="3"/>
        <v>3.9475079150447089E-2</v>
      </c>
    </row>
    <row r="88" spans="2:4" x14ac:dyDescent="0.25">
      <c r="B88">
        <f>Sheet2!$AI$29+Sheet2!$AI$30*Sheet1!$A37</f>
        <v>74.646531292375329</v>
      </c>
      <c r="C88" t="e">
        <f>NA()</f>
        <v>#N/A</v>
      </c>
      <c r="D88">
        <f t="shared" si="3"/>
        <v>2.6995483256594042E-2</v>
      </c>
    </row>
    <row r="89" spans="2:4" x14ac:dyDescent="0.25">
      <c r="B89">
        <f>Sheet2!$AI$29+Sheet2!$AI$30*Sheet1!$A38</f>
        <v>75.246531292375337</v>
      </c>
      <c r="C89" t="e">
        <f>NA()</f>
        <v>#N/A</v>
      </c>
      <c r="D89">
        <f t="shared" si="3"/>
        <v>1.773729642311573E-2</v>
      </c>
    </row>
    <row r="90" spans="2:4" x14ac:dyDescent="0.25">
      <c r="B90">
        <f>Sheet2!$AI$29+Sheet2!$AI$30*Sheet1!$A39</f>
        <v>75.846531292375332</v>
      </c>
      <c r="C90" t="e">
        <f>NA()</f>
        <v>#N/A</v>
      </c>
      <c r="D90">
        <f t="shared" si="3"/>
        <v>1.119726514742145E-2</v>
      </c>
    </row>
    <row r="91" spans="2:4" x14ac:dyDescent="0.25">
      <c r="B91">
        <f>Sheet2!$AI$29+Sheet2!$AI$30*Sheet1!$A40</f>
        <v>76.446531292375326</v>
      </c>
      <c r="C91" t="e">
        <f>NA()</f>
        <v>#N/A</v>
      </c>
      <c r="D91">
        <f t="shared" si="3"/>
        <v>6.7914846168428064E-3</v>
      </c>
    </row>
    <row r="92" spans="2:4" x14ac:dyDescent="0.25">
      <c r="B92">
        <f>Sheet2!$AI$29+Sheet2!$AI$30*Sheet1!$A41</f>
        <v>77.046531292375334</v>
      </c>
      <c r="C92" t="e">
        <f>NA()</f>
        <v>#N/A</v>
      </c>
      <c r="D92">
        <f t="shared" si="3"/>
        <v>3.9577257914899782E-3</v>
      </c>
    </row>
    <row r="93" spans="2:4" x14ac:dyDescent="0.25">
      <c r="B93">
        <f>Sheet2!$AI$29+Sheet2!$AI$30*Sheet1!$A42</f>
        <v>77.646531292375329</v>
      </c>
      <c r="C93" t="e">
        <f>NA()</f>
        <v>#N/A</v>
      </c>
      <c r="D93">
        <f t="shared" si="3"/>
        <v>2.2159242059689999E-3</v>
      </c>
    </row>
    <row r="94" spans="2:4" x14ac:dyDescent="0.25">
      <c r="B94">
        <f>Sheet2!$AI$29+Sheet2!$AI$30*Sheet1!$A43</f>
        <v>78.246531292375337</v>
      </c>
      <c r="C94" t="e">
        <f>NA()</f>
        <v>#N/A</v>
      </c>
      <c r="D94">
        <f t="shared" si="3"/>
        <v>1.1920441007324191E-3</v>
      </c>
    </row>
    <row r="95" spans="2:4" x14ac:dyDescent="0.25">
      <c r="B95">
        <f>Sheet2!$AI$29+Sheet2!$AI$30*Sheet1!$A44</f>
        <v>78.846531292375332</v>
      </c>
      <c r="C95" t="e">
        <f>NA()</f>
        <v>#N/A</v>
      </c>
      <c r="D95">
        <f t="shared" si="3"/>
        <v>6.1610958423650769E-4</v>
      </c>
    </row>
    <row r="96" spans="2:4" x14ac:dyDescent="0.25">
      <c r="B96">
        <f>Sheet2!$AI$29+Sheet2!$AI$30*Sheet1!$A45</f>
        <v>79.44653129237534</v>
      </c>
      <c r="C96" t="e">
        <f>NA()</f>
        <v>#N/A</v>
      </c>
      <c r="D96">
        <f t="shared" si="3"/>
        <v>3.0595096505688514E-4</v>
      </c>
    </row>
    <row r="97" spans="2:5" x14ac:dyDescent="0.25">
      <c r="B97">
        <f>Sheet2!$AI$29+Sheet2!$AI$30*Sheet1!$A46</f>
        <v>80.046531292375334</v>
      </c>
      <c r="C97" t="e">
        <f>NA()</f>
        <v>#N/A</v>
      </c>
      <c r="D97">
        <f t="shared" si="3"/>
        <v>1.4597346289572948E-4</v>
      </c>
    </row>
    <row r="98" spans="2:5" x14ac:dyDescent="0.25">
      <c r="B98">
        <f>Sheet2!$AI$29+Sheet2!$AI$30*Sheet1!$A47</f>
        <v>80.646531292375329</v>
      </c>
      <c r="C98" t="e">
        <f>NA()</f>
        <v>#N/A</v>
      </c>
      <c r="D98">
        <f t="shared" si="3"/>
        <v>6.691511288244244E-5</v>
      </c>
    </row>
    <row r="99" spans="2:5" x14ac:dyDescent="0.25">
      <c r="B99">
        <f>Sheet2!$AI$29+Sheet2!$AI$30*Sheet1!$A48</f>
        <v>81.246531292375337</v>
      </c>
      <c r="C99" t="e">
        <f>NA()</f>
        <v>#N/A</v>
      </c>
      <c r="D99">
        <f t="shared" si="3"/>
        <v>2.9471533878269822E-5</v>
      </c>
    </row>
    <row r="100" spans="2:5" x14ac:dyDescent="0.25">
      <c r="B100">
        <f>Sheet2!$AI$29+Sheet2!$AI$30*Sheet1!$A49</f>
        <v>81.846531292375346</v>
      </c>
      <c r="C100" t="e">
        <f>NA()</f>
        <v>#N/A</v>
      </c>
      <c r="D100">
        <f t="shared" si="3"/>
        <v>1.2471235645026722E-5</v>
      </c>
    </row>
    <row r="101" spans="2:5" x14ac:dyDescent="0.25">
      <c r="B101">
        <f>Sheet2!$AI$29+Sheet2!$AI$30*Sheet1!$A50</f>
        <v>82.44653129237534</v>
      </c>
      <c r="C101" t="e">
        <f>NA()</f>
        <v>#N/A</v>
      </c>
      <c r="D101">
        <f t="shared" si="3"/>
        <v>5.0704260327433351E-6</v>
      </c>
    </row>
    <row r="102" spans="2:5" x14ac:dyDescent="0.25">
      <c r="B102">
        <f>Sheet2!$AI$29+Sheet2!$AI$30*Sheet1!$A51</f>
        <v>83.046531292375334</v>
      </c>
      <c r="C102" t="e">
        <f>NA()</f>
        <v>#N/A</v>
      </c>
      <c r="D102">
        <f t="shared" si="3"/>
        <v>1.9806495455160203E-6</v>
      </c>
    </row>
    <row r="103" spans="2:5" x14ac:dyDescent="0.25">
      <c r="B103">
        <f>Sheet2!$AI$29+Sheet2!$AI$30*Sheet1!$A52</f>
        <v>83.646531292375343</v>
      </c>
      <c r="C103" t="e">
        <f>NA()</f>
        <v>#N/A</v>
      </c>
      <c r="D103">
        <f t="shared" si="3"/>
        <v>7.4335975736714227E-7</v>
      </c>
    </row>
    <row r="104" spans="2:5" x14ac:dyDescent="0.25">
      <c r="B104">
        <f>Sheet2!$AJ$29+Sheet2!$AJ$30*Sheet1!$A2</f>
        <v>67.744767866282544</v>
      </c>
      <c r="C104" t="e">
        <f>NA()</f>
        <v>#N/A</v>
      </c>
      <c r="E104">
        <f>D53</f>
        <v>7.4335975736714884E-7</v>
      </c>
    </row>
    <row r="105" spans="2:5" x14ac:dyDescent="0.25">
      <c r="B105">
        <f>Sheet2!$AJ$29+Sheet2!$AJ$30*Sheet1!$A3</f>
        <v>68.693451164333055</v>
      </c>
      <c r="C105" t="e">
        <f>NA()</f>
        <v>#N/A</v>
      </c>
      <c r="E105">
        <f t="shared" ref="E105:E154" si="4">D54</f>
        <v>1.9806495455160377E-6</v>
      </c>
    </row>
    <row r="106" spans="2:5" x14ac:dyDescent="0.25">
      <c r="B106">
        <f>Sheet2!$AJ$29+Sheet2!$AJ$30*Sheet1!$A4</f>
        <v>69.642134462383581</v>
      </c>
      <c r="C106" t="e">
        <f>NA()</f>
        <v>#N/A</v>
      </c>
      <c r="E106">
        <f t="shared" si="4"/>
        <v>5.0704260327433792E-6</v>
      </c>
    </row>
    <row r="107" spans="2:5" x14ac:dyDescent="0.25">
      <c r="B107">
        <f>Sheet2!$AJ$29+Sheet2!$AJ$30*Sheet1!$A5</f>
        <v>70.590817760434078</v>
      </c>
      <c r="C107" t="e">
        <f>NA()</f>
        <v>#N/A</v>
      </c>
      <c r="E107">
        <f t="shared" si="4"/>
        <v>1.247123564502681E-5</v>
      </c>
    </row>
    <row r="108" spans="2:5" x14ac:dyDescent="0.25">
      <c r="B108">
        <f>Sheet2!$AJ$29+Sheet2!$AJ$30*Sheet1!$A6</f>
        <v>71.539501058484603</v>
      </c>
      <c r="C108" t="e">
        <f>NA()</f>
        <v>#N/A</v>
      </c>
      <c r="E108">
        <f t="shared" si="4"/>
        <v>2.9471533878270029E-5</v>
      </c>
    </row>
    <row r="109" spans="2:5" x14ac:dyDescent="0.25">
      <c r="B109">
        <f>Sheet2!$AJ$29+Sheet2!$AJ$30*Sheet1!$A7</f>
        <v>72.488184356535115</v>
      </c>
      <c r="C109" t="e">
        <f>NA()</f>
        <v>#N/A</v>
      </c>
      <c r="E109">
        <f t="shared" si="4"/>
        <v>6.6915112882442914E-5</v>
      </c>
    </row>
    <row r="110" spans="2:5" x14ac:dyDescent="0.25">
      <c r="B110">
        <f>Sheet2!$AJ$29+Sheet2!$AJ$30*Sheet1!$A8</f>
        <v>73.436867654585626</v>
      </c>
      <c r="C110" t="e">
        <f>NA()</f>
        <v>#N/A</v>
      </c>
      <c r="E110">
        <f t="shared" si="4"/>
        <v>1.4597346289573065E-4</v>
      </c>
    </row>
    <row r="111" spans="2:5" x14ac:dyDescent="0.25">
      <c r="B111">
        <f>Sheet2!$AJ$29+Sheet2!$AJ$30*Sheet1!$A9</f>
        <v>74.385550952636152</v>
      </c>
      <c r="C111" t="e">
        <f>NA()</f>
        <v>#N/A</v>
      </c>
      <c r="E111">
        <f t="shared" si="4"/>
        <v>3.0595096505688758E-4</v>
      </c>
    </row>
    <row r="112" spans="2:5" x14ac:dyDescent="0.25">
      <c r="B112">
        <f>Sheet2!$AJ$29+Sheet2!$AJ$30*Sheet1!$A10</f>
        <v>75.334234250686663</v>
      </c>
      <c r="C112" t="e">
        <f>NA()</f>
        <v>#N/A</v>
      </c>
      <c r="E112">
        <f t="shared" si="4"/>
        <v>6.1610958423651268E-4</v>
      </c>
    </row>
    <row r="113" spans="2:5" x14ac:dyDescent="0.25">
      <c r="B113">
        <f>Sheet2!$AJ$29+Sheet2!$AJ$30*Sheet1!$A11</f>
        <v>76.282917548737174</v>
      </c>
      <c r="C113" t="e">
        <f>NA()</f>
        <v>#N/A</v>
      </c>
      <c r="E113">
        <f t="shared" si="4"/>
        <v>1.1920441007324276E-3</v>
      </c>
    </row>
    <row r="114" spans="2:5" x14ac:dyDescent="0.25">
      <c r="B114">
        <f>Sheet2!$AJ$29+Sheet2!$AJ$30*Sheet1!$A12</f>
        <v>77.231600846787686</v>
      </c>
      <c r="C114" t="e">
        <f>NA()</f>
        <v>#N/A</v>
      </c>
      <c r="E114">
        <f t="shared" si="4"/>
        <v>2.2159242059690155E-3</v>
      </c>
    </row>
    <row r="115" spans="2:5" x14ac:dyDescent="0.25">
      <c r="B115">
        <f>Sheet2!$AJ$29+Sheet2!$AJ$30*Sheet1!$A13</f>
        <v>78.180284144838197</v>
      </c>
      <c r="C115" t="e">
        <f>NA()</f>
        <v>#N/A</v>
      </c>
      <c r="E115">
        <f t="shared" si="4"/>
        <v>3.9577257914900034E-3</v>
      </c>
    </row>
    <row r="116" spans="2:5" x14ac:dyDescent="0.25">
      <c r="B116">
        <f>Sheet2!$AJ$29+Sheet2!$AJ$30*Sheet1!$A14</f>
        <v>79.128967442888722</v>
      </c>
      <c r="C116" t="e">
        <f>NA()</f>
        <v>#N/A</v>
      </c>
      <c r="E116">
        <f t="shared" si="4"/>
        <v>6.7914846168428454E-3</v>
      </c>
    </row>
    <row r="117" spans="2:5" x14ac:dyDescent="0.25">
      <c r="B117">
        <f>Sheet2!$AJ$29+Sheet2!$AJ$30*Sheet1!$A15</f>
        <v>80.077650740939234</v>
      </c>
      <c r="C117" t="e">
        <f>NA()</f>
        <v>#N/A</v>
      </c>
      <c r="E117">
        <f t="shared" si="4"/>
        <v>1.1197265147421509E-2</v>
      </c>
    </row>
    <row r="118" spans="2:5" x14ac:dyDescent="0.25">
      <c r="B118">
        <f>Sheet2!$AJ$29+Sheet2!$AJ$30*Sheet1!$A16</f>
        <v>81.026334038989745</v>
      </c>
      <c r="C118" t="e">
        <f>NA()</f>
        <v>#N/A</v>
      </c>
      <c r="E118">
        <f t="shared" si="4"/>
        <v>1.7737296423115813E-2</v>
      </c>
    </row>
    <row r="119" spans="2:5" x14ac:dyDescent="0.25">
      <c r="B119">
        <f>Sheet2!$AJ$29+Sheet2!$AJ$30*Sheet1!$A17</f>
        <v>81.975017337040256</v>
      </c>
      <c r="C119" t="e">
        <f>NA()</f>
        <v>#N/A</v>
      </c>
      <c r="E119">
        <f t="shared" si="4"/>
        <v>2.6995483256594156E-2</v>
      </c>
    </row>
    <row r="120" spans="2:5" x14ac:dyDescent="0.25">
      <c r="B120">
        <f>Sheet2!$AJ$29+Sheet2!$AJ$30*Sheet1!$A18</f>
        <v>82.923700635090768</v>
      </c>
      <c r="C120" t="e">
        <f>NA()</f>
        <v>#N/A</v>
      </c>
      <c r="E120">
        <f t="shared" si="4"/>
        <v>3.9475079150447255E-2</v>
      </c>
    </row>
    <row r="121" spans="2:5" x14ac:dyDescent="0.25">
      <c r="B121">
        <f>Sheet2!$AJ$29+Sheet2!$AJ$30*Sheet1!$A19</f>
        <v>83.872383933141293</v>
      </c>
      <c r="C121" t="e">
        <f>NA()</f>
        <v>#N/A</v>
      </c>
      <c r="E121">
        <f t="shared" si="4"/>
        <v>5.5460417339727994E-2</v>
      </c>
    </row>
    <row r="122" spans="2:5" x14ac:dyDescent="0.25">
      <c r="B122">
        <f>Sheet2!$AJ$29+Sheet2!$AJ$30*Sheet1!$A20</f>
        <v>84.821067231191805</v>
      </c>
      <c r="C122" t="e">
        <f>NA()</f>
        <v>#N/A</v>
      </c>
      <c r="E122">
        <f t="shared" si="4"/>
        <v>7.4863732817872675E-2</v>
      </c>
    </row>
    <row r="123" spans="2:5" x14ac:dyDescent="0.25">
      <c r="B123">
        <f>Sheet2!$AJ$29+Sheet2!$AJ$30*Sheet1!$A21</f>
        <v>85.769750529242316</v>
      </c>
      <c r="C123" t="e">
        <f>NA()</f>
        <v>#N/A</v>
      </c>
      <c r="E123">
        <f t="shared" si="4"/>
        <v>9.709302749160674E-2</v>
      </c>
    </row>
    <row r="124" spans="2:5" x14ac:dyDescent="0.25">
      <c r="B124">
        <f>Sheet2!$AJ$29+Sheet2!$AJ$30*Sheet1!$A22</f>
        <v>86.718433827292827</v>
      </c>
      <c r="C124" t="e">
        <f>NA()</f>
        <v>#N/A</v>
      </c>
      <c r="E124">
        <f t="shared" si="4"/>
        <v>0.12098536225957195</v>
      </c>
    </row>
    <row r="125" spans="2:5" x14ac:dyDescent="0.25">
      <c r="B125">
        <f>Sheet2!$AJ$29+Sheet2!$AJ$30*Sheet1!$A23</f>
        <v>87.667117125343339</v>
      </c>
      <c r="C125" t="e">
        <f>NA()</f>
        <v>#N/A</v>
      </c>
      <c r="E125">
        <f t="shared" si="4"/>
        <v>0.14484577638074161</v>
      </c>
    </row>
    <row r="126" spans="2:5" x14ac:dyDescent="0.25">
      <c r="B126">
        <f>Sheet2!$AJ$29+Sheet2!$AJ$30*Sheet1!$A24</f>
        <v>88.61580042339385</v>
      </c>
      <c r="C126" t="e">
        <f>NA()</f>
        <v>#N/A</v>
      </c>
      <c r="E126">
        <f t="shared" si="4"/>
        <v>0.16661230144590006</v>
      </c>
    </row>
    <row r="127" spans="2:5" x14ac:dyDescent="0.25">
      <c r="B127">
        <f>Sheet2!$AJ$29+Sheet2!$AJ$30*Sheet1!$A25</f>
        <v>89.564483721444361</v>
      </c>
      <c r="C127" t="e">
        <f>NA()</f>
        <v>#N/A</v>
      </c>
      <c r="E127">
        <f t="shared" si="4"/>
        <v>0.18413507015166181</v>
      </c>
    </row>
    <row r="128" spans="2:5" x14ac:dyDescent="0.25">
      <c r="B128">
        <f>Sheet2!$AJ$29+Sheet2!$AJ$30*Sheet1!$A26</f>
        <v>90.513167019494887</v>
      </c>
      <c r="C128" t="e">
        <f>NA()</f>
        <v>#N/A</v>
      </c>
      <c r="E128">
        <f t="shared" si="4"/>
        <v>0.19552134698772802</v>
      </c>
    </row>
    <row r="129" spans="2:5" x14ac:dyDescent="0.25">
      <c r="B129">
        <f>Sheet2!$AJ$29+Sheet2!$AJ$30*Sheet1!$A27</f>
        <v>91.461850317545384</v>
      </c>
      <c r="C129" t="e">
        <f>NA()</f>
        <v>#N/A</v>
      </c>
      <c r="E129">
        <f t="shared" si="4"/>
        <v>0.19947114020071635</v>
      </c>
    </row>
    <row r="130" spans="2:5" x14ac:dyDescent="0.25">
      <c r="B130">
        <f>Sheet2!$AJ$29+Sheet2!$AJ$30*Sheet1!$A28</f>
        <v>92.410533615595895</v>
      </c>
      <c r="C130" t="e">
        <f>NA()</f>
        <v>#N/A</v>
      </c>
      <c r="E130">
        <f t="shared" si="4"/>
        <v>0.19552134698772794</v>
      </c>
    </row>
    <row r="131" spans="2:5" x14ac:dyDescent="0.25">
      <c r="B131">
        <f>Sheet2!$AJ$29+Sheet2!$AJ$30*Sheet1!$A29</f>
        <v>93.359216913646407</v>
      </c>
      <c r="C131" t="e">
        <f>NA()</f>
        <v>#N/A</v>
      </c>
      <c r="E131">
        <f t="shared" si="4"/>
        <v>0.18413507015166167</v>
      </c>
    </row>
    <row r="132" spans="2:5" x14ac:dyDescent="0.25">
      <c r="B132">
        <f>Sheet2!$AJ$29+Sheet2!$AJ$30*Sheet1!$A30</f>
        <v>94.307900211696932</v>
      </c>
      <c r="C132" t="e">
        <f>NA()</f>
        <v>#N/A</v>
      </c>
      <c r="E132">
        <f t="shared" si="4"/>
        <v>0.16661230144589984</v>
      </c>
    </row>
    <row r="133" spans="2:5" x14ac:dyDescent="0.25">
      <c r="B133">
        <f>Sheet2!$AJ$29+Sheet2!$AJ$30*Sheet1!$A31</f>
        <v>95.256583509747443</v>
      </c>
      <c r="C133" t="e">
        <f>NA()</f>
        <v>#N/A</v>
      </c>
      <c r="E133">
        <f t="shared" si="4"/>
        <v>0.14484577638074136</v>
      </c>
    </row>
    <row r="134" spans="2:5" x14ac:dyDescent="0.25">
      <c r="B134">
        <f>Sheet2!$AJ$29+Sheet2!$AJ$30*Sheet1!$A32</f>
        <v>96.205266807797955</v>
      </c>
      <c r="C134" t="e">
        <f>NA()</f>
        <v>#N/A</v>
      </c>
      <c r="E134">
        <f t="shared" si="4"/>
        <v>0.12098536225957168</v>
      </c>
    </row>
    <row r="135" spans="2:5" x14ac:dyDescent="0.25">
      <c r="B135">
        <f>Sheet2!$AJ$29+Sheet2!$AJ$30*Sheet1!$A33</f>
        <v>97.153950105848466</v>
      </c>
      <c r="C135" t="e">
        <f>NA()</f>
        <v>#N/A</v>
      </c>
      <c r="E135">
        <f t="shared" si="4"/>
        <v>9.7093027491606476E-2</v>
      </c>
    </row>
    <row r="136" spans="2:5" x14ac:dyDescent="0.25">
      <c r="B136">
        <f>Sheet2!$AJ$29+Sheet2!$AJ$30*Sheet1!$A34</f>
        <v>98.102633403898977</v>
      </c>
      <c r="C136" t="e">
        <f>NA()</f>
        <v>#N/A</v>
      </c>
      <c r="E136">
        <f t="shared" si="4"/>
        <v>7.4863732817872439E-2</v>
      </c>
    </row>
    <row r="137" spans="2:5" x14ac:dyDescent="0.25">
      <c r="B137">
        <f>Sheet2!$AJ$29+Sheet2!$AJ$30*Sheet1!$A35</f>
        <v>99.051316701949489</v>
      </c>
      <c r="C137" t="e">
        <f>NA()</f>
        <v>#N/A</v>
      </c>
      <c r="E137">
        <f t="shared" si="4"/>
        <v>5.5460417339727792E-2</v>
      </c>
    </row>
    <row r="138" spans="2:5" x14ac:dyDescent="0.25">
      <c r="B138">
        <f>Sheet2!$AJ$29+Sheet2!$AJ$30*Sheet1!$A36</f>
        <v>100</v>
      </c>
      <c r="C138" t="e">
        <f>NA()</f>
        <v>#N/A</v>
      </c>
      <c r="E138">
        <f t="shared" si="4"/>
        <v>3.9475079150447089E-2</v>
      </c>
    </row>
    <row r="139" spans="2:5" x14ac:dyDescent="0.25">
      <c r="B139">
        <f>Sheet2!$AJ$29+Sheet2!$AJ$30*Sheet1!$A37</f>
        <v>100.94868329805053</v>
      </c>
      <c r="C139" t="e">
        <f>NA()</f>
        <v>#N/A</v>
      </c>
      <c r="E139">
        <f t="shared" si="4"/>
        <v>2.6995483256594042E-2</v>
      </c>
    </row>
    <row r="140" spans="2:5" x14ac:dyDescent="0.25">
      <c r="B140">
        <f>Sheet2!$AJ$29+Sheet2!$AJ$30*Sheet1!$A38</f>
        <v>101.89736659610104</v>
      </c>
      <c r="C140" t="e">
        <f>NA()</f>
        <v>#N/A</v>
      </c>
      <c r="E140">
        <f t="shared" si="4"/>
        <v>1.773729642311573E-2</v>
      </c>
    </row>
    <row r="141" spans="2:5" x14ac:dyDescent="0.25">
      <c r="B141">
        <f>Sheet2!$AJ$29+Sheet2!$AJ$30*Sheet1!$A39</f>
        <v>102.84604989415155</v>
      </c>
      <c r="C141" t="e">
        <f>NA()</f>
        <v>#N/A</v>
      </c>
      <c r="E141">
        <f t="shared" si="4"/>
        <v>1.119726514742145E-2</v>
      </c>
    </row>
    <row r="142" spans="2:5" x14ac:dyDescent="0.25">
      <c r="B142">
        <f>Sheet2!$AJ$29+Sheet2!$AJ$30*Sheet1!$A40</f>
        <v>103.79473319220206</v>
      </c>
      <c r="C142" t="e">
        <f>NA()</f>
        <v>#N/A</v>
      </c>
      <c r="E142">
        <f t="shared" si="4"/>
        <v>6.7914846168428064E-3</v>
      </c>
    </row>
    <row r="143" spans="2:5" x14ac:dyDescent="0.25">
      <c r="B143">
        <f>Sheet2!$AJ$29+Sheet2!$AJ$30*Sheet1!$A41</f>
        <v>104.74341649025257</v>
      </c>
      <c r="C143" t="e">
        <f>NA()</f>
        <v>#N/A</v>
      </c>
      <c r="E143">
        <f t="shared" si="4"/>
        <v>3.9577257914899782E-3</v>
      </c>
    </row>
    <row r="144" spans="2:5" x14ac:dyDescent="0.25">
      <c r="B144">
        <f>Sheet2!$AJ$29+Sheet2!$AJ$30*Sheet1!$A42</f>
        <v>105.6920997883031</v>
      </c>
      <c r="C144" t="e">
        <f>NA()</f>
        <v>#N/A</v>
      </c>
      <c r="E144">
        <f t="shared" si="4"/>
        <v>2.2159242059689999E-3</v>
      </c>
    </row>
    <row r="145" spans="2:7" x14ac:dyDescent="0.25">
      <c r="B145">
        <f>Sheet2!$AJ$29+Sheet2!$AJ$30*Sheet1!$A43</f>
        <v>106.64078308635361</v>
      </c>
      <c r="C145" t="e">
        <f>NA()</f>
        <v>#N/A</v>
      </c>
      <c r="E145">
        <f t="shared" si="4"/>
        <v>1.1920441007324191E-3</v>
      </c>
    </row>
    <row r="146" spans="2:7" x14ac:dyDescent="0.25">
      <c r="B146">
        <f>Sheet2!$AJ$29+Sheet2!$AJ$30*Sheet1!$A44</f>
        <v>107.58946638440412</v>
      </c>
      <c r="C146" t="e">
        <f>NA()</f>
        <v>#N/A</v>
      </c>
      <c r="E146">
        <f t="shared" si="4"/>
        <v>6.1610958423650769E-4</v>
      </c>
    </row>
    <row r="147" spans="2:7" x14ac:dyDescent="0.25">
      <c r="B147">
        <f>Sheet2!$AJ$29+Sheet2!$AJ$30*Sheet1!$A45</f>
        <v>108.53814968245463</v>
      </c>
      <c r="C147" t="e">
        <f>NA()</f>
        <v>#N/A</v>
      </c>
      <c r="E147">
        <f t="shared" si="4"/>
        <v>3.0595096505688514E-4</v>
      </c>
    </row>
    <row r="148" spans="2:7" x14ac:dyDescent="0.25">
      <c r="B148">
        <f>Sheet2!$AJ$29+Sheet2!$AJ$30*Sheet1!$A46</f>
        <v>109.48683298050514</v>
      </c>
      <c r="C148" t="e">
        <f>NA()</f>
        <v>#N/A</v>
      </c>
      <c r="E148">
        <f t="shared" si="4"/>
        <v>1.4597346289572948E-4</v>
      </c>
    </row>
    <row r="149" spans="2:7" x14ac:dyDescent="0.25">
      <c r="B149">
        <f>Sheet2!$AJ$29+Sheet2!$AJ$30*Sheet1!$A47</f>
        <v>110.43551627855567</v>
      </c>
      <c r="C149" t="e">
        <f>NA()</f>
        <v>#N/A</v>
      </c>
      <c r="E149">
        <f t="shared" si="4"/>
        <v>6.691511288244244E-5</v>
      </c>
    </row>
    <row r="150" spans="2:7" x14ac:dyDescent="0.25">
      <c r="B150">
        <f>Sheet2!$AJ$29+Sheet2!$AJ$30*Sheet1!$A48</f>
        <v>111.38419957660618</v>
      </c>
      <c r="C150" t="e">
        <f>NA()</f>
        <v>#N/A</v>
      </c>
      <c r="E150">
        <f t="shared" si="4"/>
        <v>2.9471533878269822E-5</v>
      </c>
    </row>
    <row r="151" spans="2:7" x14ac:dyDescent="0.25">
      <c r="B151">
        <f>Sheet2!$AJ$29+Sheet2!$AJ$30*Sheet1!$A49</f>
        <v>112.33288287465669</v>
      </c>
      <c r="C151" t="e">
        <f>NA()</f>
        <v>#N/A</v>
      </c>
      <c r="E151">
        <f t="shared" si="4"/>
        <v>1.2471235645026722E-5</v>
      </c>
    </row>
    <row r="152" spans="2:7" x14ac:dyDescent="0.25">
      <c r="B152">
        <f>Sheet2!$AJ$29+Sheet2!$AJ$30*Sheet1!$A50</f>
        <v>113.2815661727072</v>
      </c>
      <c r="C152" t="e">
        <f>NA()</f>
        <v>#N/A</v>
      </c>
      <c r="E152">
        <f t="shared" si="4"/>
        <v>5.0704260327433351E-6</v>
      </c>
    </row>
    <row r="153" spans="2:7" x14ac:dyDescent="0.25">
      <c r="B153">
        <f>Sheet2!$AJ$29+Sheet2!$AJ$30*Sheet1!$A51</f>
        <v>114.23024947075771</v>
      </c>
      <c r="C153" t="e">
        <f>NA()</f>
        <v>#N/A</v>
      </c>
      <c r="E153">
        <f t="shared" si="4"/>
        <v>1.9806495455160203E-6</v>
      </c>
    </row>
    <row r="154" spans="2:7" x14ac:dyDescent="0.25">
      <c r="B154">
        <f>Sheet2!$AJ$29+Sheet2!$AJ$30*Sheet1!$A52</f>
        <v>115.17893276880824</v>
      </c>
      <c r="C154" t="e">
        <f>NA()</f>
        <v>#N/A</v>
      </c>
      <c r="E154">
        <f t="shared" si="4"/>
        <v>7.4335975736714227E-7</v>
      </c>
    </row>
    <row r="155" spans="2:7" x14ac:dyDescent="0.25">
      <c r="B155" s="15">
        <f>IF(Differences!D6&lt;Differences!D5,Differences!D5,Differences!D6)</f>
        <v>91</v>
      </c>
      <c r="C155" t="e">
        <f>NA()</f>
        <v>#N/A</v>
      </c>
      <c r="F155">
        <v>0.21</v>
      </c>
    </row>
    <row r="156" spans="2:7" x14ac:dyDescent="0.25">
      <c r="B156" s="15">
        <f>IF(Differences!D6&lt;Differences!D5,Differences!D6,Differences!D5)</f>
        <v>68</v>
      </c>
      <c r="C156" t="e">
        <f>NA()</f>
        <v>#N/A</v>
      </c>
      <c r="F156">
        <v>0.21</v>
      </c>
    </row>
    <row r="157" spans="2:7" x14ac:dyDescent="0.25">
      <c r="B157" s="15">
        <f>AVERAGE(B155:B156)</f>
        <v>79.5</v>
      </c>
      <c r="C157" t="e">
        <f>NA()</f>
        <v>#N/A</v>
      </c>
      <c r="G157">
        <f>F156</f>
        <v>0.21</v>
      </c>
    </row>
  </sheetData>
  <pageMargins left="0.7" right="0.7" top="0.75" bottom="0.75" header="0.3" footer="0.3"/>
  <pageSetup paperSize="3276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5"/>
  <sheetViews>
    <sheetView workbookViewId="0">
      <selection activeCell="I1" sqref="I1"/>
    </sheetView>
  </sheetViews>
  <sheetFormatPr defaultRowHeight="15" x14ac:dyDescent="0.25"/>
  <cols>
    <col min="3" max="3" width="12" bestFit="1" customWidth="1"/>
    <col min="4" max="4" width="11" bestFit="1" customWidth="1"/>
    <col min="5" max="5" width="11" customWidth="1"/>
    <col min="6" max="7" width="12" bestFit="1" customWidth="1"/>
    <col min="8" max="8" width="12" customWidth="1"/>
    <col min="9" max="9" width="24.42578125" customWidth="1"/>
  </cols>
  <sheetData>
    <row r="1" spans="1:12" x14ac:dyDescent="0.25">
      <c r="C1" t="s">
        <v>82</v>
      </c>
      <c r="D1" t="s">
        <v>81</v>
      </c>
      <c r="E1" t="str">
        <f>"p(X - Y "&amp;IF(J4&lt;0,"&lt; ","&gt; ")&amp;ROUND(J4,0)&amp;") = "&amp;Sheet2!AI25&amp;"%"&amp;CHAR(12)&amp;"p(X - Y "&amp;IF(J4&lt;0,"&lt; ","&gt; ")&amp;ROUND(J4,0)&amp;"|True X = True Y) = "&amp;Sheet2!AG25&amp;"%"</f>
        <v>p(X - Y &lt; -23) = 4.3%_x000C_p(X - Y &lt; -23|True X = True Y) = 0.002%</v>
      </c>
      <c r="H1" t="str">
        <f>"True X - Y|Observed X - Y = "&amp;ROUND(Differences!S12,0)</f>
        <v>True X - Y|Observed X - Y = -23</v>
      </c>
    </row>
    <row r="2" spans="1:12" x14ac:dyDescent="0.25">
      <c r="A2">
        <v>-5</v>
      </c>
      <c r="B2">
        <f>$J$2*A2</f>
        <v>-67.082039324993687</v>
      </c>
      <c r="C2">
        <f>NORMDIST(A2,0,1,FALSE)</f>
        <v>1.4867195147342977E-6</v>
      </c>
      <c r="D2" t="e">
        <f>NA()</f>
        <v>#N/A</v>
      </c>
      <c r="F2">
        <f>IF($J$4&lt;0,IF(B2&lt;=$J$4,C2,NA()),IF(B2&gt;=J$4,C2,NA()))</f>
        <v>1.4867195147342977E-6</v>
      </c>
      <c r="G2" t="e">
        <f>NA()</f>
        <v>#N/A</v>
      </c>
      <c r="I2" t="s">
        <v>41</v>
      </c>
      <c r="J2">
        <f>SQRT(2-2*Differences!I5)*15</f>
        <v>13.416407864998737</v>
      </c>
      <c r="K2">
        <f>J2/15</f>
        <v>0.89442719099991586</v>
      </c>
    </row>
    <row r="3" spans="1:12" x14ac:dyDescent="0.25">
      <c r="A3">
        <f>A2+0.05</f>
        <v>-4.95</v>
      </c>
      <c r="B3">
        <f t="shared" ref="B3:B66" si="0">$J$2*A3</f>
        <v>-66.411218931743747</v>
      </c>
      <c r="C3">
        <f t="shared" ref="C3:C66" si="1">NORMDIST(A3,0,1,FALSE)</f>
        <v>1.9066009031228108E-6</v>
      </c>
      <c r="D3" t="e">
        <f>NA()</f>
        <v>#N/A</v>
      </c>
      <c r="F3">
        <f t="shared" ref="F3:F66" si="2">IF($J$4&lt;0,IF(B3&lt;=$J$4,C3,NA()),IF(B3&gt;=J$4,C3,NA()))</f>
        <v>1.9066009031228108E-6</v>
      </c>
      <c r="G3" t="e">
        <f>NA()</f>
        <v>#N/A</v>
      </c>
      <c r="I3" t="s">
        <v>42</v>
      </c>
      <c r="J3">
        <f>15*SQRT(2-Differences!$H$5-Differences!$H$6)</f>
        <v>5.6124860801609122</v>
      </c>
      <c r="K3">
        <f>J3/15</f>
        <v>0.37416573867739417</v>
      </c>
    </row>
    <row r="4" spans="1:12" x14ac:dyDescent="0.25">
      <c r="A4">
        <f t="shared" ref="A4:A67" si="3">A3+0.05</f>
        <v>-4.9000000000000004</v>
      </c>
      <c r="B4">
        <f t="shared" si="0"/>
        <v>-65.740398538493821</v>
      </c>
      <c r="C4">
        <f t="shared" si="1"/>
        <v>2.4389607458933522E-6</v>
      </c>
      <c r="D4" t="e">
        <f>NA()</f>
        <v>#N/A</v>
      </c>
      <c r="F4">
        <f t="shared" si="2"/>
        <v>2.4389607458933522E-6</v>
      </c>
      <c r="G4" t="e">
        <f>NA()</f>
        <v>#N/A</v>
      </c>
      <c r="I4" t="s">
        <v>6</v>
      </c>
      <c r="J4" s="15">
        <f>Differences!D5-Differences!D6</f>
        <v>-23</v>
      </c>
    </row>
    <row r="5" spans="1:12" x14ac:dyDescent="0.25">
      <c r="A5">
        <f t="shared" si="3"/>
        <v>-4.8500000000000005</v>
      </c>
      <c r="B5">
        <f t="shared" si="0"/>
        <v>-65.069578145243881</v>
      </c>
      <c r="C5">
        <f t="shared" si="1"/>
        <v>3.1121755791489339E-6</v>
      </c>
      <c r="D5" t="e">
        <f>NA()</f>
        <v>#N/A</v>
      </c>
      <c r="F5">
        <f t="shared" si="2"/>
        <v>3.1121755791489339E-6</v>
      </c>
      <c r="G5" t="e">
        <f>NA()</f>
        <v>#N/A</v>
      </c>
      <c r="I5" t="s">
        <v>43</v>
      </c>
      <c r="J5">
        <f>(Differences!H5+Differences!H6-2*Differences!I5)/(2-2*Differences!I5)</f>
        <v>0.82499999999999984</v>
      </c>
    </row>
    <row r="6" spans="1:12" x14ac:dyDescent="0.25">
      <c r="A6">
        <f t="shared" si="3"/>
        <v>-4.8000000000000007</v>
      </c>
      <c r="B6">
        <f t="shared" si="0"/>
        <v>-64.398757751993941</v>
      </c>
      <c r="C6">
        <f t="shared" si="1"/>
        <v>3.9612990910320609E-6</v>
      </c>
      <c r="D6" t="e">
        <f>NA()</f>
        <v>#N/A</v>
      </c>
      <c r="F6">
        <f t="shared" si="2"/>
        <v>3.9612990910320609E-6</v>
      </c>
      <c r="G6" t="e">
        <f>NA()</f>
        <v>#N/A</v>
      </c>
      <c r="I6" t="s">
        <v>44</v>
      </c>
      <c r="J6">
        <f>J4*J5</f>
        <v>-18.974999999999998</v>
      </c>
    </row>
    <row r="7" spans="1:12" x14ac:dyDescent="0.25">
      <c r="A7">
        <f t="shared" si="3"/>
        <v>-4.7500000000000009</v>
      </c>
      <c r="B7">
        <f t="shared" si="0"/>
        <v>-63.727937358744015</v>
      </c>
      <c r="C7">
        <f t="shared" si="1"/>
        <v>5.0295072885924284E-6</v>
      </c>
      <c r="D7" t="e">
        <f>NA()</f>
        <v>#N/A</v>
      </c>
      <c r="F7">
        <f t="shared" si="2"/>
        <v>5.0295072885924284E-6</v>
      </c>
      <c r="G7" t="e">
        <f>NA()</f>
        <v>#N/A</v>
      </c>
      <c r="I7" t="s">
        <v>48</v>
      </c>
      <c r="J7">
        <f>SQRT(1-Differences!H5+1-Differences!H6)</f>
        <v>0.37416573867739417</v>
      </c>
      <c r="K7">
        <f>J7*15</f>
        <v>5.6124860801609122</v>
      </c>
      <c r="L7">
        <f>K7*J9</f>
        <v>2.3478713763747794</v>
      </c>
    </row>
    <row r="8" spans="1:12" x14ac:dyDescent="0.25">
      <c r="A8">
        <f t="shared" si="3"/>
        <v>-4.7000000000000011</v>
      </c>
      <c r="B8">
        <f t="shared" si="0"/>
        <v>-63.057116965494082</v>
      </c>
      <c r="C8">
        <f t="shared" si="1"/>
        <v>6.3698251788670679E-6</v>
      </c>
      <c r="D8" t="e">
        <f>NA()</f>
        <v>#N/A</v>
      </c>
      <c r="F8">
        <f t="shared" si="2"/>
        <v>6.3698251788670679E-6</v>
      </c>
      <c r="G8" t="e">
        <f>NA()</f>
        <v>#N/A</v>
      </c>
      <c r="J8">
        <f>15*J7*J3/J2</f>
        <v>2.3478713763747794</v>
      </c>
    </row>
    <row r="9" spans="1:12" x14ac:dyDescent="0.25">
      <c r="A9">
        <f t="shared" si="3"/>
        <v>-4.6500000000000012</v>
      </c>
      <c r="B9">
        <f t="shared" si="0"/>
        <v>-62.386296572244142</v>
      </c>
      <c r="C9">
        <f t="shared" si="1"/>
        <v>8.0471824564922512E-6</v>
      </c>
      <c r="D9" t="e">
        <f>NA()</f>
        <v>#N/A</v>
      </c>
      <c r="F9">
        <f t="shared" si="2"/>
        <v>8.0471824564922512E-6</v>
      </c>
      <c r="G9" t="e">
        <f>NA()</f>
        <v>#N/A</v>
      </c>
      <c r="J9">
        <f>J3/J2</f>
        <v>0.41833001326703784</v>
      </c>
    </row>
    <row r="10" spans="1:12" x14ac:dyDescent="0.25">
      <c r="A10">
        <f t="shared" si="3"/>
        <v>-4.6000000000000014</v>
      </c>
      <c r="B10">
        <f t="shared" si="0"/>
        <v>-61.715476178994209</v>
      </c>
      <c r="C10">
        <f t="shared" si="1"/>
        <v>1.014085206548667E-5</v>
      </c>
      <c r="D10" t="e">
        <f>NA()</f>
        <v>#N/A</v>
      </c>
      <c r="F10">
        <f t="shared" si="2"/>
        <v>1.014085206548667E-5</v>
      </c>
      <c r="G10" t="e">
        <f>NA()</f>
        <v>#N/A</v>
      </c>
      <c r="J10">
        <f>15*SQRT(J5)*J9</f>
        <v>5.6995065575889994</v>
      </c>
    </row>
    <row r="11" spans="1:12" x14ac:dyDescent="0.25">
      <c r="A11">
        <f t="shared" si="3"/>
        <v>-4.5500000000000016</v>
      </c>
      <c r="B11">
        <f t="shared" si="0"/>
        <v>-61.044655785744276</v>
      </c>
      <c r="C11">
        <f t="shared" si="1"/>
        <v>1.2747332381833352E-5</v>
      </c>
      <c r="D11" t="e">
        <f>NA()</f>
        <v>#N/A</v>
      </c>
      <c r="F11">
        <f t="shared" si="2"/>
        <v>1.2747332381833352E-5</v>
      </c>
      <c r="G11" t="e">
        <f>NA()</f>
        <v>#N/A</v>
      </c>
      <c r="J11">
        <f>J7*J9*15</f>
        <v>2.3478713763747798</v>
      </c>
    </row>
    <row r="12" spans="1:12" x14ac:dyDescent="0.25">
      <c r="A12">
        <f t="shared" si="3"/>
        <v>-4.5000000000000018</v>
      </c>
      <c r="B12">
        <f t="shared" si="0"/>
        <v>-60.373835392494342</v>
      </c>
      <c r="C12">
        <f t="shared" si="1"/>
        <v>1.5983741106905363E-5</v>
      </c>
      <c r="D12" t="e">
        <f>NA()</f>
        <v>#N/A</v>
      </c>
      <c r="F12">
        <f t="shared" si="2"/>
        <v>1.5983741106905363E-5</v>
      </c>
      <c r="G12" t="e">
        <f>NA()</f>
        <v>#N/A</v>
      </c>
    </row>
    <row r="13" spans="1:12" x14ac:dyDescent="0.25">
      <c r="A13">
        <f t="shared" si="3"/>
        <v>-4.450000000000002</v>
      </c>
      <c r="B13">
        <f t="shared" si="0"/>
        <v>-59.703014999244409</v>
      </c>
      <c r="C13">
        <f t="shared" si="1"/>
        <v>1.9991796706922649E-5</v>
      </c>
      <c r="D13" t="e">
        <f>NA()</f>
        <v>#N/A</v>
      </c>
      <c r="F13">
        <f t="shared" si="2"/>
        <v>1.9991796706922649E-5</v>
      </c>
      <c r="G13" t="e">
        <f>NA()</f>
        <v>#N/A</v>
      </c>
    </row>
    <row r="14" spans="1:12" x14ac:dyDescent="0.25">
      <c r="A14">
        <f t="shared" si="3"/>
        <v>-4.4000000000000021</v>
      </c>
      <c r="B14">
        <f t="shared" si="0"/>
        <v>-59.032194605994469</v>
      </c>
      <c r="C14">
        <f t="shared" si="1"/>
        <v>2.4942471290053356E-5</v>
      </c>
      <c r="D14" t="e">
        <f>NA()</f>
        <v>#N/A</v>
      </c>
      <c r="F14">
        <f t="shared" si="2"/>
        <v>2.4942471290053356E-5</v>
      </c>
      <c r="G14" t="e">
        <f>NA()</f>
        <v>#N/A</v>
      </c>
    </row>
    <row r="15" spans="1:12" x14ac:dyDescent="0.25">
      <c r="A15">
        <f t="shared" si="3"/>
        <v>-4.3500000000000023</v>
      </c>
      <c r="B15">
        <f t="shared" si="0"/>
        <v>-58.361374212744536</v>
      </c>
      <c r="C15">
        <f t="shared" si="1"/>
        <v>3.104140705784988E-5</v>
      </c>
      <c r="D15" t="e">
        <f>NA()</f>
        <v>#N/A</v>
      </c>
      <c r="F15">
        <f t="shared" si="2"/>
        <v>3.104140705784988E-5</v>
      </c>
      <c r="G15" t="e">
        <f>NA()</f>
        <v>#N/A</v>
      </c>
    </row>
    <row r="16" spans="1:12" x14ac:dyDescent="0.25">
      <c r="A16">
        <f t="shared" si="3"/>
        <v>-4.3000000000000025</v>
      </c>
      <c r="B16">
        <f t="shared" si="0"/>
        <v>-57.690553819494603</v>
      </c>
      <c r="C16">
        <f t="shared" si="1"/>
        <v>3.8535196742086716E-5</v>
      </c>
      <c r="D16" t="e">
        <f>NA()</f>
        <v>#N/A</v>
      </c>
      <c r="F16">
        <f t="shared" si="2"/>
        <v>3.8535196742086716E-5</v>
      </c>
      <c r="G16" t="e">
        <f>NA()</f>
        <v>#N/A</v>
      </c>
    </row>
    <row r="17" spans="1:7" x14ac:dyDescent="0.25">
      <c r="A17">
        <f t="shared" si="3"/>
        <v>-4.2500000000000027</v>
      </c>
      <c r="B17">
        <f t="shared" si="0"/>
        <v>-57.01973342624467</v>
      </c>
      <c r="C17">
        <f t="shared" si="1"/>
        <v>4.7718636541204437E-5</v>
      </c>
      <c r="D17" t="e">
        <f>NA()</f>
        <v>#N/A</v>
      </c>
      <c r="F17">
        <f t="shared" si="2"/>
        <v>4.7718636541204437E-5</v>
      </c>
      <c r="G17" t="e">
        <f>NA()</f>
        <v>#N/A</v>
      </c>
    </row>
    <row r="18" spans="1:7" x14ac:dyDescent="0.25">
      <c r="A18">
        <f t="shared" si="3"/>
        <v>-4.2000000000000028</v>
      </c>
      <c r="B18">
        <f t="shared" si="0"/>
        <v>-56.348913032994737</v>
      </c>
      <c r="C18">
        <f t="shared" si="1"/>
        <v>5.8943067756539116E-5</v>
      </c>
      <c r="D18" t="e">
        <f>NA()</f>
        <v>#N/A</v>
      </c>
      <c r="F18">
        <f t="shared" si="2"/>
        <v>5.8943067756539116E-5</v>
      </c>
      <c r="G18" t="e">
        <f>NA()</f>
        <v>#N/A</v>
      </c>
    </row>
    <row r="19" spans="1:7" x14ac:dyDescent="0.25">
      <c r="A19">
        <f t="shared" si="3"/>
        <v>-4.150000000000003</v>
      </c>
      <c r="B19">
        <f t="shared" si="0"/>
        <v>-55.678092639744797</v>
      </c>
      <c r="C19">
        <f t="shared" si="1"/>
        <v>7.2625930302251565E-5</v>
      </c>
      <c r="D19" t="e">
        <f>NA()</f>
        <v>#N/A</v>
      </c>
      <c r="F19">
        <f t="shared" si="2"/>
        <v>7.2625930302251565E-5</v>
      </c>
      <c r="G19" t="e">
        <f>NA()</f>
        <v>#N/A</v>
      </c>
    </row>
    <row r="20" spans="1:7" x14ac:dyDescent="0.25">
      <c r="A20">
        <f t="shared" si="3"/>
        <v>-4.1000000000000032</v>
      </c>
      <c r="B20">
        <f t="shared" si="0"/>
        <v>-55.007272246494864</v>
      </c>
      <c r="C20">
        <f t="shared" si="1"/>
        <v>8.9261657177131654E-5</v>
      </c>
      <c r="D20" t="e">
        <f>NA()</f>
        <v>#N/A</v>
      </c>
      <c r="F20">
        <f t="shared" si="2"/>
        <v>8.9261657177131654E-5</v>
      </c>
      <c r="G20" t="e">
        <f>NA()</f>
        <v>#N/A</v>
      </c>
    </row>
    <row r="21" spans="1:7" x14ac:dyDescent="0.25">
      <c r="A21">
        <f t="shared" si="3"/>
        <v>-4.0500000000000034</v>
      </c>
      <c r="B21">
        <f t="shared" si="0"/>
        <v>-54.336451853244931</v>
      </c>
      <c r="C21">
        <f t="shared" si="1"/>
        <v>1.09434043439799E-4</v>
      </c>
      <c r="D21" t="e">
        <f>NA()</f>
        <v>#N/A</v>
      </c>
      <c r="F21">
        <f t="shared" si="2"/>
        <v>1.09434043439799E-4</v>
      </c>
      <c r="G21" t="e">
        <f>NA()</f>
        <v>#N/A</v>
      </c>
    </row>
    <row r="22" spans="1:7" x14ac:dyDescent="0.25">
      <c r="A22">
        <f t="shared" si="3"/>
        <v>-4.0000000000000036</v>
      </c>
      <c r="B22">
        <f t="shared" si="0"/>
        <v>-53.665631459994998</v>
      </c>
      <c r="C22">
        <f t="shared" si="1"/>
        <v>1.3383022576488347E-4</v>
      </c>
      <c r="D22" t="e">
        <f>NA()</f>
        <v>#N/A</v>
      </c>
      <c r="F22">
        <f t="shared" si="2"/>
        <v>1.3383022576488347E-4</v>
      </c>
      <c r="G22" t="e">
        <f>NA()</f>
        <v>#N/A</v>
      </c>
    </row>
    <row r="23" spans="1:7" x14ac:dyDescent="0.25">
      <c r="A23">
        <f t="shared" si="3"/>
        <v>-3.9500000000000037</v>
      </c>
      <c r="B23">
        <f t="shared" si="0"/>
        <v>-52.994811066745065</v>
      </c>
      <c r="C23">
        <f t="shared" si="1"/>
        <v>1.6325640876623968E-4</v>
      </c>
      <c r="D23" t="e">
        <f>NA()</f>
        <v>#N/A</v>
      </c>
      <c r="F23">
        <f t="shared" si="2"/>
        <v>1.6325640876623968E-4</v>
      </c>
      <c r="G23" t="e">
        <f>NA()</f>
        <v>#N/A</v>
      </c>
    </row>
    <row r="24" spans="1:7" x14ac:dyDescent="0.25">
      <c r="A24">
        <f t="shared" si="3"/>
        <v>-3.9000000000000039</v>
      </c>
      <c r="B24">
        <f t="shared" si="0"/>
        <v>-52.323990673495125</v>
      </c>
      <c r="C24">
        <f t="shared" si="1"/>
        <v>1.9865547139276955E-4</v>
      </c>
      <c r="D24" t="e">
        <f>NA()</f>
        <v>#N/A</v>
      </c>
      <c r="F24">
        <f t="shared" si="2"/>
        <v>1.9865547139276955E-4</v>
      </c>
      <c r="G24" t="e">
        <f>NA()</f>
        <v>#N/A</v>
      </c>
    </row>
    <row r="25" spans="1:7" x14ac:dyDescent="0.25">
      <c r="A25">
        <f t="shared" si="3"/>
        <v>-3.8500000000000041</v>
      </c>
      <c r="B25">
        <f t="shared" si="0"/>
        <v>-51.653170280245192</v>
      </c>
      <c r="C25">
        <f t="shared" si="1"/>
        <v>2.411265802259896E-4</v>
      </c>
      <c r="D25" t="e">
        <f>NA()</f>
        <v>#N/A</v>
      </c>
      <c r="F25">
        <f t="shared" si="2"/>
        <v>2.411265802259896E-4</v>
      </c>
      <c r="G25" t="e">
        <f>NA()</f>
        <v>#N/A</v>
      </c>
    </row>
    <row r="26" spans="1:7" x14ac:dyDescent="0.25">
      <c r="A26">
        <f t="shared" si="3"/>
        <v>-3.8000000000000043</v>
      </c>
      <c r="B26">
        <f t="shared" si="0"/>
        <v>-50.982349886995259</v>
      </c>
      <c r="C26">
        <f t="shared" si="1"/>
        <v>2.9194692579145534E-4</v>
      </c>
      <c r="D26" t="e">
        <f>NA()</f>
        <v>#N/A</v>
      </c>
      <c r="F26">
        <f t="shared" si="2"/>
        <v>2.9194692579145534E-4</v>
      </c>
      <c r="G26" t="e">
        <f>NA()</f>
        <v>#N/A</v>
      </c>
    </row>
    <row r="27" spans="1:7" x14ac:dyDescent="0.25">
      <c r="A27">
        <f t="shared" si="3"/>
        <v>-3.7500000000000044</v>
      </c>
      <c r="B27">
        <f t="shared" si="0"/>
        <v>-50.311529493745326</v>
      </c>
      <c r="C27">
        <f t="shared" si="1"/>
        <v>3.5259568236743944E-4</v>
      </c>
      <c r="D27" t="e">
        <f>NA()</f>
        <v>#N/A</v>
      </c>
      <c r="F27">
        <f t="shared" si="2"/>
        <v>3.5259568236743944E-4</v>
      </c>
      <c r="G27" t="e">
        <f>NA()</f>
        <v>#N/A</v>
      </c>
    </row>
    <row r="28" spans="1:7" x14ac:dyDescent="0.25">
      <c r="A28">
        <f t="shared" si="3"/>
        <v>-3.7000000000000046</v>
      </c>
      <c r="B28">
        <f t="shared" si="0"/>
        <v>-49.640709100495386</v>
      </c>
      <c r="C28">
        <f t="shared" si="1"/>
        <v>4.2478027055074428E-4</v>
      </c>
      <c r="D28" t="e">
        <f>NA()</f>
        <v>#N/A</v>
      </c>
      <c r="F28">
        <f t="shared" si="2"/>
        <v>4.2478027055074428E-4</v>
      </c>
      <c r="G28" t="e">
        <f>NA()</f>
        <v>#N/A</v>
      </c>
    </row>
    <row r="29" spans="1:7" x14ac:dyDescent="0.25">
      <c r="A29">
        <f t="shared" si="3"/>
        <v>-3.6500000000000048</v>
      </c>
      <c r="B29">
        <f t="shared" si="0"/>
        <v>-48.969888707245453</v>
      </c>
      <c r="C29">
        <f t="shared" si="1"/>
        <v>5.1046497434417649E-4</v>
      </c>
      <c r="D29" t="e">
        <f>NA()</f>
        <v>#N/A</v>
      </c>
      <c r="F29">
        <f t="shared" si="2"/>
        <v>5.1046497434417649E-4</v>
      </c>
      <c r="G29" t="e">
        <f>NA()</f>
        <v>#N/A</v>
      </c>
    </row>
    <row r="30" spans="1:7" x14ac:dyDescent="0.25">
      <c r="A30">
        <f t="shared" si="3"/>
        <v>-3.600000000000005</v>
      </c>
      <c r="B30">
        <f t="shared" si="0"/>
        <v>-48.299068313995519</v>
      </c>
      <c r="C30">
        <f t="shared" si="1"/>
        <v>6.1190193011376106E-4</v>
      </c>
      <c r="D30" t="e">
        <f>NA()</f>
        <v>#N/A</v>
      </c>
      <c r="F30">
        <f t="shared" si="2"/>
        <v>6.1190193011376106E-4</v>
      </c>
      <c r="G30" t="e">
        <f>NA()</f>
        <v>#N/A</v>
      </c>
    </row>
    <row r="31" spans="1:7" x14ac:dyDescent="0.25">
      <c r="A31">
        <f t="shared" si="3"/>
        <v>-3.5500000000000052</v>
      </c>
      <c r="B31">
        <f t="shared" si="0"/>
        <v>-47.628247920745586</v>
      </c>
      <c r="C31">
        <f t="shared" si="1"/>
        <v>7.3166446283029723E-4</v>
      </c>
      <c r="D31" t="e">
        <f>NA()</f>
        <v>#N/A</v>
      </c>
      <c r="F31">
        <f t="shared" si="2"/>
        <v>7.3166446283029723E-4</v>
      </c>
      <c r="G31" t="e">
        <f>NA()</f>
        <v>#N/A</v>
      </c>
    </row>
    <row r="32" spans="1:7" x14ac:dyDescent="0.25">
      <c r="A32">
        <f t="shared" si="3"/>
        <v>-3.5000000000000053</v>
      </c>
      <c r="B32">
        <f t="shared" si="0"/>
        <v>-46.957427527495653</v>
      </c>
      <c r="C32">
        <f t="shared" si="1"/>
        <v>8.7268269504574389E-4</v>
      </c>
      <c r="D32" t="e">
        <f>NA()</f>
        <v>#N/A</v>
      </c>
      <c r="F32">
        <f t="shared" si="2"/>
        <v>8.7268269504574389E-4</v>
      </c>
      <c r="G32" t="e">
        <f>NA()</f>
        <v>#N/A</v>
      </c>
    </row>
    <row r="33" spans="1:7" x14ac:dyDescent="0.25">
      <c r="A33">
        <f t="shared" si="3"/>
        <v>-3.4500000000000055</v>
      </c>
      <c r="B33">
        <f t="shared" si="0"/>
        <v>-46.286607134245713</v>
      </c>
      <c r="C33">
        <f t="shared" si="1"/>
        <v>1.0382812956613919E-3</v>
      </c>
      <c r="D33" t="e">
        <f>NA()</f>
        <v>#N/A</v>
      </c>
      <c r="F33">
        <f t="shared" si="2"/>
        <v>1.0382812956613919E-3</v>
      </c>
      <c r="G33" t="e">
        <f>NA()</f>
        <v>#N/A</v>
      </c>
    </row>
    <row r="34" spans="1:7" x14ac:dyDescent="0.25">
      <c r="A34">
        <f t="shared" si="3"/>
        <v>-3.4000000000000057</v>
      </c>
      <c r="B34">
        <f t="shared" si="0"/>
        <v>-45.61578674099578</v>
      </c>
      <c r="C34">
        <f t="shared" si="1"/>
        <v>1.2322191684729959E-3</v>
      </c>
      <c r="D34" t="e">
        <f>NA()</f>
        <v>#N/A</v>
      </c>
      <c r="F34">
        <f t="shared" si="2"/>
        <v>1.2322191684729959E-3</v>
      </c>
      <c r="G34" t="e">
        <f>NA()</f>
        <v>#N/A</v>
      </c>
    </row>
    <row r="35" spans="1:7" x14ac:dyDescent="0.25">
      <c r="A35">
        <f t="shared" si="3"/>
        <v>-3.3500000000000059</v>
      </c>
      <c r="B35">
        <f t="shared" si="0"/>
        <v>-44.944966347745847</v>
      </c>
      <c r="C35">
        <f t="shared" si="1"/>
        <v>1.4587308046667173E-3</v>
      </c>
      <c r="D35" t="e">
        <f>NA()</f>
        <v>#N/A</v>
      </c>
      <c r="F35">
        <f t="shared" si="2"/>
        <v>1.4587308046667173E-3</v>
      </c>
      <c r="G35" t="e">
        <f>NA()</f>
        <v>#N/A</v>
      </c>
    </row>
    <row r="36" spans="1:7" x14ac:dyDescent="0.25">
      <c r="A36">
        <f t="shared" si="3"/>
        <v>-3.300000000000006</v>
      </c>
      <c r="B36">
        <f t="shared" si="0"/>
        <v>-44.274145954495914</v>
      </c>
      <c r="C36">
        <f t="shared" si="1"/>
        <v>1.7225689390536461E-3</v>
      </c>
      <c r="D36" t="e">
        <f>NA()</f>
        <v>#N/A</v>
      </c>
      <c r="F36">
        <f t="shared" si="2"/>
        <v>1.7225689390536461E-3</v>
      </c>
      <c r="G36" t="e">
        <f>NA()</f>
        <v>#N/A</v>
      </c>
    </row>
    <row r="37" spans="1:7" x14ac:dyDescent="0.25">
      <c r="A37">
        <f t="shared" si="3"/>
        <v>-3.2500000000000062</v>
      </c>
      <c r="B37">
        <f t="shared" si="0"/>
        <v>-43.603325561245981</v>
      </c>
      <c r="C37">
        <f t="shared" si="1"/>
        <v>2.0290480572997265E-3</v>
      </c>
      <c r="D37" t="e">
        <f>NA()</f>
        <v>#N/A</v>
      </c>
      <c r="F37">
        <f t="shared" si="2"/>
        <v>2.0290480572997265E-3</v>
      </c>
      <c r="G37" t="e">
        <f>NA()</f>
        <v>#N/A</v>
      </c>
    </row>
    <row r="38" spans="1:7" x14ac:dyDescent="0.25">
      <c r="A38">
        <f t="shared" si="3"/>
        <v>-3.2000000000000064</v>
      </c>
      <c r="B38">
        <f t="shared" si="0"/>
        <v>-42.932505167996041</v>
      </c>
      <c r="C38">
        <f t="shared" si="1"/>
        <v>2.3840882014647936E-3</v>
      </c>
      <c r="D38" t="e">
        <f>NA()</f>
        <v>#N/A</v>
      </c>
      <c r="F38">
        <f t="shared" si="2"/>
        <v>2.3840882014647936E-3</v>
      </c>
      <c r="G38" t="e">
        <f>NA()</f>
        <v>#N/A</v>
      </c>
    </row>
    <row r="39" spans="1:7" x14ac:dyDescent="0.25">
      <c r="A39">
        <f t="shared" si="3"/>
        <v>-3.1500000000000066</v>
      </c>
      <c r="B39">
        <f t="shared" si="0"/>
        <v>-42.261684774746108</v>
      </c>
      <c r="C39">
        <f t="shared" si="1"/>
        <v>2.7942584148793873E-3</v>
      </c>
      <c r="D39" t="e">
        <f>NA()</f>
        <v>#N/A</v>
      </c>
      <c r="F39">
        <f t="shared" si="2"/>
        <v>2.7942584148793873E-3</v>
      </c>
      <c r="G39" t="e">
        <f>NA()</f>
        <v>#N/A</v>
      </c>
    </row>
    <row r="40" spans="1:7" x14ac:dyDescent="0.25">
      <c r="A40">
        <f t="shared" si="3"/>
        <v>-3.1000000000000068</v>
      </c>
      <c r="B40">
        <f t="shared" si="0"/>
        <v>-41.590864381496175</v>
      </c>
      <c r="C40">
        <f t="shared" si="1"/>
        <v>3.2668190561998519E-3</v>
      </c>
      <c r="D40" t="e">
        <f>NA()</f>
        <v>#N/A</v>
      </c>
      <c r="F40">
        <f t="shared" si="2"/>
        <v>3.2668190561998519E-3</v>
      </c>
      <c r="G40" t="e">
        <f>NA()</f>
        <v>#N/A</v>
      </c>
    </row>
    <row r="41" spans="1:7" x14ac:dyDescent="0.25">
      <c r="A41">
        <f t="shared" si="3"/>
        <v>-3.0500000000000069</v>
      </c>
      <c r="B41">
        <f t="shared" si="0"/>
        <v>-40.920043988246242</v>
      </c>
      <c r="C41">
        <f t="shared" si="1"/>
        <v>3.8097620982217258E-3</v>
      </c>
      <c r="D41" t="e">
        <f>NA()</f>
        <v>#N/A</v>
      </c>
      <c r="F41">
        <f t="shared" si="2"/>
        <v>3.8097620982217258E-3</v>
      </c>
      <c r="G41" t="e">
        <f>NA()</f>
        <v>#N/A</v>
      </c>
    </row>
    <row r="42" spans="1:7" x14ac:dyDescent="0.25">
      <c r="A42">
        <f t="shared" si="3"/>
        <v>-3.0000000000000071</v>
      </c>
      <c r="B42">
        <f t="shared" si="0"/>
        <v>-40.249223594996309</v>
      </c>
      <c r="C42">
        <f t="shared" si="1"/>
        <v>4.431848411937913E-3</v>
      </c>
      <c r="D42" t="e">
        <f>NA()</f>
        <v>#N/A</v>
      </c>
      <c r="F42">
        <f t="shared" si="2"/>
        <v>4.431848411937913E-3</v>
      </c>
      <c r="G42" t="e">
        <f>NA()</f>
        <v>#N/A</v>
      </c>
    </row>
    <row r="43" spans="1:7" x14ac:dyDescent="0.25">
      <c r="A43">
        <f t="shared" si="3"/>
        <v>-2.9500000000000073</v>
      </c>
      <c r="B43">
        <f t="shared" si="0"/>
        <v>-39.578403201746369</v>
      </c>
      <c r="C43">
        <f t="shared" si="1"/>
        <v>5.1426409230538291E-3</v>
      </c>
      <c r="D43" t="e">
        <f>NA()</f>
        <v>#N/A</v>
      </c>
      <c r="F43">
        <f t="shared" si="2"/>
        <v>5.1426409230538291E-3</v>
      </c>
      <c r="G43" t="e">
        <f>NA()</f>
        <v>#N/A</v>
      </c>
    </row>
    <row r="44" spans="1:7" x14ac:dyDescent="0.25">
      <c r="A44">
        <f t="shared" si="3"/>
        <v>-2.9000000000000075</v>
      </c>
      <c r="B44">
        <f t="shared" si="0"/>
        <v>-38.907582808496436</v>
      </c>
      <c r="C44">
        <f t="shared" si="1"/>
        <v>5.9525324197757272E-3</v>
      </c>
      <c r="D44" t="e">
        <f>NA()</f>
        <v>#N/A</v>
      </c>
      <c r="F44">
        <f t="shared" si="2"/>
        <v>5.9525324197757272E-3</v>
      </c>
      <c r="G44" t="e">
        <f>NA()</f>
        <v>#N/A</v>
      </c>
    </row>
    <row r="45" spans="1:7" x14ac:dyDescent="0.25">
      <c r="A45">
        <f t="shared" si="3"/>
        <v>-2.8500000000000076</v>
      </c>
      <c r="B45">
        <f t="shared" si="0"/>
        <v>-38.236762415246503</v>
      </c>
      <c r="C45">
        <f t="shared" si="1"/>
        <v>6.8727666906138237E-3</v>
      </c>
      <c r="D45" t="e">
        <f>NA()</f>
        <v>#N/A</v>
      </c>
      <c r="F45">
        <f t="shared" si="2"/>
        <v>6.8727666906138237E-3</v>
      </c>
      <c r="G45" t="e">
        <f>NA()</f>
        <v>#N/A</v>
      </c>
    </row>
    <row r="46" spans="1:7" x14ac:dyDescent="0.25">
      <c r="A46">
        <f t="shared" si="3"/>
        <v>-2.8000000000000078</v>
      </c>
      <c r="B46">
        <f t="shared" si="0"/>
        <v>-37.56594202199657</v>
      </c>
      <c r="C46">
        <f t="shared" si="1"/>
        <v>7.9154515829797916E-3</v>
      </c>
      <c r="D46" t="e">
        <f>NA()</f>
        <v>#N/A</v>
      </c>
      <c r="F46">
        <f t="shared" si="2"/>
        <v>7.9154515829797916E-3</v>
      </c>
      <c r="G46" t="e">
        <f>NA()</f>
        <v>#N/A</v>
      </c>
    </row>
    <row r="47" spans="1:7" x14ac:dyDescent="0.25">
      <c r="A47">
        <f t="shared" si="3"/>
        <v>-2.750000000000008</v>
      </c>
      <c r="B47">
        <f t="shared" si="0"/>
        <v>-36.895121628746637</v>
      </c>
      <c r="C47">
        <f t="shared" si="1"/>
        <v>9.0935625015908517E-3</v>
      </c>
      <c r="D47" t="e">
        <f>NA()</f>
        <v>#N/A</v>
      </c>
      <c r="F47">
        <f t="shared" si="2"/>
        <v>9.0935625015908517E-3</v>
      </c>
      <c r="G47" t="e">
        <f>NA()</f>
        <v>#N/A</v>
      </c>
    </row>
    <row r="48" spans="1:7" x14ac:dyDescent="0.25">
      <c r="A48">
        <f t="shared" si="3"/>
        <v>-2.7000000000000082</v>
      </c>
      <c r="B48">
        <f t="shared" si="0"/>
        <v>-36.224301235496696</v>
      </c>
      <c r="C48">
        <f t="shared" si="1"/>
        <v>1.0420934814422364E-2</v>
      </c>
      <c r="D48" t="e">
        <f>NA()</f>
        <v>#N/A</v>
      </c>
      <c r="F48">
        <f t="shared" si="2"/>
        <v>1.0420934814422364E-2</v>
      </c>
      <c r="G48" t="e">
        <f>NA()</f>
        <v>#N/A</v>
      </c>
    </row>
    <row r="49" spans="1:7" x14ac:dyDescent="0.25">
      <c r="A49">
        <f t="shared" si="3"/>
        <v>-2.6500000000000083</v>
      </c>
      <c r="B49">
        <f t="shared" si="0"/>
        <v>-35.553480842246763</v>
      </c>
      <c r="C49">
        <f t="shared" si="1"/>
        <v>1.1912243607604914E-2</v>
      </c>
      <c r="D49" t="e">
        <f>NA()</f>
        <v>#N/A</v>
      </c>
      <c r="F49">
        <f t="shared" si="2"/>
        <v>1.1912243607604914E-2</v>
      </c>
      <c r="G49" t="e">
        <f>NA()</f>
        <v>#N/A</v>
      </c>
    </row>
    <row r="50" spans="1:7" x14ac:dyDescent="0.25">
      <c r="A50">
        <f t="shared" si="3"/>
        <v>-2.6000000000000085</v>
      </c>
      <c r="B50">
        <f t="shared" si="0"/>
        <v>-34.88266044899683</v>
      </c>
      <c r="C50">
        <f t="shared" si="1"/>
        <v>1.3582969233685318E-2</v>
      </c>
      <c r="D50" t="e">
        <f>NA()</f>
        <v>#N/A</v>
      </c>
      <c r="F50">
        <f t="shared" si="2"/>
        <v>1.3582969233685318E-2</v>
      </c>
      <c r="G50" t="e">
        <f>NA()</f>
        <v>#N/A</v>
      </c>
    </row>
    <row r="51" spans="1:7" x14ac:dyDescent="0.25">
      <c r="A51">
        <f t="shared" si="3"/>
        <v>-2.5500000000000087</v>
      </c>
      <c r="B51">
        <f t="shared" si="0"/>
        <v>-34.211840055746897</v>
      </c>
      <c r="C51">
        <f t="shared" si="1"/>
        <v>1.5449347134394826E-2</v>
      </c>
      <c r="D51" t="e">
        <f>NA()</f>
        <v>#N/A</v>
      </c>
      <c r="F51">
        <f t="shared" si="2"/>
        <v>1.5449347134394826E-2</v>
      </c>
      <c r="G51" t="e">
        <f>NA()</f>
        <v>#N/A</v>
      </c>
    </row>
    <row r="52" spans="1:7" x14ac:dyDescent="0.25">
      <c r="A52">
        <f t="shared" si="3"/>
        <v>-2.5000000000000089</v>
      </c>
      <c r="B52">
        <f t="shared" si="0"/>
        <v>-33.541019662496964</v>
      </c>
      <c r="C52">
        <f t="shared" si="1"/>
        <v>1.7528300493568148E-2</v>
      </c>
      <c r="D52" t="e">
        <f>NA()</f>
        <v>#N/A</v>
      </c>
      <c r="F52">
        <f t="shared" si="2"/>
        <v>1.7528300493568148E-2</v>
      </c>
      <c r="G52" t="e">
        <f>NA()</f>
        <v>#N/A</v>
      </c>
    </row>
    <row r="53" spans="1:7" x14ac:dyDescent="0.25">
      <c r="A53">
        <f t="shared" si="3"/>
        <v>-2.4500000000000091</v>
      </c>
      <c r="B53">
        <f t="shared" si="0"/>
        <v>-32.870199269247024</v>
      </c>
      <c r="C53">
        <f t="shared" si="1"/>
        <v>1.9837354391794879E-2</v>
      </c>
      <c r="D53" t="e">
        <f>NA()</f>
        <v>#N/A</v>
      </c>
      <c r="F53">
        <f t="shared" si="2"/>
        <v>1.9837354391794879E-2</v>
      </c>
      <c r="G53" t="e">
        <f>NA()</f>
        <v>#N/A</v>
      </c>
    </row>
    <row r="54" spans="1:7" x14ac:dyDescent="0.25">
      <c r="A54">
        <f t="shared" si="3"/>
        <v>-2.4000000000000092</v>
      </c>
      <c r="B54">
        <f t="shared" si="0"/>
        <v>-32.199378875997091</v>
      </c>
      <c r="C54">
        <f t="shared" si="1"/>
        <v>2.2394530294842403E-2</v>
      </c>
      <c r="D54" t="e">
        <f>NA()</f>
        <v>#N/A</v>
      </c>
      <c r="F54">
        <f t="shared" si="2"/>
        <v>2.2394530294842403E-2</v>
      </c>
      <c r="G54" t="e">
        <f>NA()</f>
        <v>#N/A</v>
      </c>
    </row>
    <row r="55" spans="1:7" x14ac:dyDescent="0.25">
      <c r="A55">
        <f t="shared" si="3"/>
        <v>-2.3500000000000094</v>
      </c>
      <c r="B55">
        <f t="shared" si="0"/>
        <v>-31.528558482747158</v>
      </c>
      <c r="C55">
        <f t="shared" si="1"/>
        <v>2.5218219915193834E-2</v>
      </c>
      <c r="D55" t="e">
        <f>NA()</f>
        <v>#N/A</v>
      </c>
      <c r="F55">
        <f t="shared" si="2"/>
        <v>2.5218219915193834E-2</v>
      </c>
      <c r="G55" t="e">
        <f>NA()</f>
        <v>#N/A</v>
      </c>
    </row>
    <row r="56" spans="1:7" x14ac:dyDescent="0.25">
      <c r="A56">
        <f t="shared" si="3"/>
        <v>-2.3000000000000096</v>
      </c>
      <c r="B56">
        <f t="shared" si="0"/>
        <v>-30.857738089497225</v>
      </c>
      <c r="C56">
        <f t="shared" si="1"/>
        <v>2.8327037741600544E-2</v>
      </c>
      <c r="D56" t="e">
        <f>NA()</f>
        <v>#N/A</v>
      </c>
      <c r="F56">
        <f t="shared" si="2"/>
        <v>2.8327037741600544E-2</v>
      </c>
      <c r="G56" t="e">
        <f>NA()</f>
        <v>#N/A</v>
      </c>
    </row>
    <row r="57" spans="1:7" x14ac:dyDescent="0.25">
      <c r="A57">
        <f t="shared" si="3"/>
        <v>-2.2500000000000098</v>
      </c>
      <c r="B57">
        <f t="shared" si="0"/>
        <v>-30.186917696247288</v>
      </c>
      <c r="C57">
        <f t="shared" si="1"/>
        <v>3.173965183566671E-2</v>
      </c>
      <c r="D57" t="e">
        <f>NA()</f>
        <v>#N/A</v>
      </c>
      <c r="F57">
        <f t="shared" si="2"/>
        <v>3.173965183566671E-2</v>
      </c>
      <c r="G57" t="e">
        <f>NA()</f>
        <v>#N/A</v>
      </c>
    </row>
    <row r="58" spans="1:7" x14ac:dyDescent="0.25">
      <c r="A58">
        <f t="shared" si="3"/>
        <v>-2.2000000000000099</v>
      </c>
      <c r="B58">
        <f t="shared" si="0"/>
        <v>-29.516097302997355</v>
      </c>
      <c r="C58">
        <f t="shared" si="1"/>
        <v>3.5474592846230668E-2</v>
      </c>
      <c r="D58" t="e">
        <f>NA()</f>
        <v>#N/A</v>
      </c>
      <c r="F58">
        <f t="shared" si="2"/>
        <v>3.5474592846230668E-2</v>
      </c>
      <c r="G58" t="e">
        <f>NA()</f>
        <v>#N/A</v>
      </c>
    </row>
    <row r="59" spans="1:7" x14ac:dyDescent="0.25">
      <c r="A59">
        <f t="shared" si="3"/>
        <v>-2.1500000000000101</v>
      </c>
      <c r="B59">
        <f t="shared" si="0"/>
        <v>-28.845276909747419</v>
      </c>
      <c r="C59">
        <f t="shared" si="1"/>
        <v>3.955004158936936E-2</v>
      </c>
      <c r="D59" t="e">
        <f>NA()</f>
        <v>#N/A</v>
      </c>
      <c r="F59">
        <f t="shared" si="2"/>
        <v>3.955004158936936E-2</v>
      </c>
      <c r="G59" t="e">
        <f>NA()</f>
        <v>#N/A</v>
      </c>
    </row>
    <row r="60" spans="1:7" x14ac:dyDescent="0.25">
      <c r="A60">
        <f t="shared" si="3"/>
        <v>-2.1000000000000103</v>
      </c>
      <c r="B60">
        <f t="shared" si="0"/>
        <v>-28.174456516497486</v>
      </c>
      <c r="C60">
        <f t="shared" si="1"/>
        <v>4.3983595980426234E-2</v>
      </c>
      <c r="D60" t="e">
        <f>NA()</f>
        <v>#N/A</v>
      </c>
      <c r="F60">
        <f t="shared" si="2"/>
        <v>4.3983595980426234E-2</v>
      </c>
      <c r="G60" t="e">
        <f>NA()</f>
        <v>#N/A</v>
      </c>
    </row>
    <row r="61" spans="1:7" x14ac:dyDescent="0.25">
      <c r="A61">
        <f t="shared" si="3"/>
        <v>-2.0500000000000105</v>
      </c>
      <c r="B61">
        <f t="shared" si="0"/>
        <v>-27.503636123247553</v>
      </c>
      <c r="C61">
        <f t="shared" si="1"/>
        <v>4.8792018579181702E-2</v>
      </c>
      <c r="D61" t="e">
        <f>NA()</f>
        <v>#N/A</v>
      </c>
      <c r="F61">
        <f t="shared" si="2"/>
        <v>4.8792018579181702E-2</v>
      </c>
      <c r="G61" t="e">
        <f>NA()</f>
        <v>#N/A</v>
      </c>
    </row>
    <row r="62" spans="1:7" x14ac:dyDescent="0.25">
      <c r="A62">
        <f t="shared" si="3"/>
        <v>-2.0000000000000107</v>
      </c>
      <c r="B62">
        <f t="shared" si="0"/>
        <v>-26.832815729997616</v>
      </c>
      <c r="C62">
        <f t="shared" si="1"/>
        <v>5.3990966513186911E-2</v>
      </c>
      <c r="D62" t="e">
        <f>NA()</f>
        <v>#N/A</v>
      </c>
      <c r="F62">
        <f t="shared" si="2"/>
        <v>5.3990966513186911E-2</v>
      </c>
      <c r="G62" t="e">
        <f>NA()</f>
        <v>#N/A</v>
      </c>
    </row>
    <row r="63" spans="1:7" x14ac:dyDescent="0.25">
      <c r="A63">
        <f t="shared" si="3"/>
        <v>-1.9500000000000106</v>
      </c>
      <c r="B63">
        <f t="shared" si="0"/>
        <v>-26.16199533674768</v>
      </c>
      <c r="C63">
        <f t="shared" si="1"/>
        <v>5.9594706068814833E-2</v>
      </c>
      <c r="D63" t="e">
        <f>NA()</f>
        <v>#N/A</v>
      </c>
      <c r="F63">
        <f t="shared" si="2"/>
        <v>5.9594706068814833E-2</v>
      </c>
      <c r="G63" t="e">
        <f>NA()</f>
        <v>#N/A</v>
      </c>
    </row>
    <row r="64" spans="1:7" x14ac:dyDescent="0.25">
      <c r="A64">
        <f t="shared" si="3"/>
        <v>-1.9000000000000106</v>
      </c>
      <c r="B64">
        <f t="shared" si="0"/>
        <v>-25.491174943497743</v>
      </c>
      <c r="C64">
        <f t="shared" si="1"/>
        <v>6.5615814774675277E-2</v>
      </c>
      <c r="D64" t="e">
        <f>NA()</f>
        <v>#N/A</v>
      </c>
      <c r="F64">
        <f t="shared" si="2"/>
        <v>6.5615814774675277E-2</v>
      </c>
      <c r="G64" t="e">
        <f>NA()</f>
        <v>#N/A</v>
      </c>
    </row>
    <row r="65" spans="1:7" x14ac:dyDescent="0.25">
      <c r="A65">
        <f t="shared" si="3"/>
        <v>-1.8500000000000105</v>
      </c>
      <c r="B65">
        <f t="shared" si="0"/>
        <v>-24.820354550247806</v>
      </c>
      <c r="C65">
        <f t="shared" si="1"/>
        <v>7.2064874336216597E-2</v>
      </c>
      <c r="D65" t="e">
        <f>NA()</f>
        <v>#N/A</v>
      </c>
      <c r="F65">
        <f t="shared" si="2"/>
        <v>7.2064874336216597E-2</v>
      </c>
      <c r="G65" t="e">
        <f>NA()</f>
        <v>#N/A</v>
      </c>
    </row>
    <row r="66" spans="1:7" x14ac:dyDescent="0.25">
      <c r="A66">
        <f t="shared" si="3"/>
        <v>-1.8000000000000105</v>
      </c>
      <c r="B66">
        <f t="shared" si="0"/>
        <v>-24.149534156997866</v>
      </c>
      <c r="C66">
        <f t="shared" si="1"/>
        <v>7.8950158300892678E-2</v>
      </c>
      <c r="D66" t="e">
        <f>NA()</f>
        <v>#N/A</v>
      </c>
      <c r="F66">
        <f t="shared" si="2"/>
        <v>7.8950158300892678E-2</v>
      </c>
      <c r="G66" t="e">
        <f>NA()</f>
        <v>#N/A</v>
      </c>
    </row>
    <row r="67" spans="1:7" x14ac:dyDescent="0.25">
      <c r="A67">
        <f t="shared" si="3"/>
        <v>-1.7500000000000104</v>
      </c>
      <c r="B67">
        <f t="shared" ref="B67:B130" si="4">$J$2*A67</f>
        <v>-23.47871376374793</v>
      </c>
      <c r="C67">
        <f t="shared" ref="C67:C130" si="5">NORMDIST(A67,0,1,FALSE)</f>
        <v>8.6277318826509949E-2</v>
      </c>
      <c r="D67" t="e">
        <f>NA()</f>
        <v>#N/A</v>
      </c>
      <c r="F67">
        <f t="shared" ref="F67:F130" si="6">IF($J$4&lt;0,IF(B67&lt;=$J$4,C67,NA()),IF(B67&gt;=J$4,C67,NA()))</f>
        <v>8.6277318826509949E-2</v>
      </c>
      <c r="G67" t="e">
        <f>NA()</f>
        <v>#N/A</v>
      </c>
    </row>
    <row r="68" spans="1:7" x14ac:dyDescent="0.25">
      <c r="A68">
        <f t="shared" ref="A68:A131" si="7">A67+0.05</f>
        <v>-1.7000000000000104</v>
      </c>
      <c r="B68">
        <f t="shared" si="4"/>
        <v>-22.807893370497993</v>
      </c>
      <c r="C68">
        <f t="shared" si="5"/>
        <v>9.4049077376885282E-2</v>
      </c>
      <c r="D68" t="e">
        <f>NA()</f>
        <v>#N/A</v>
      </c>
      <c r="F68" t="e">
        <f t="shared" si="6"/>
        <v>#N/A</v>
      </c>
      <c r="G68" t="e">
        <f>NA()</f>
        <v>#N/A</v>
      </c>
    </row>
    <row r="69" spans="1:7" x14ac:dyDescent="0.25">
      <c r="A69">
        <f t="shared" si="7"/>
        <v>-1.6500000000000103</v>
      </c>
      <c r="B69">
        <f t="shared" si="4"/>
        <v>-22.137072977248057</v>
      </c>
      <c r="C69">
        <f t="shared" si="5"/>
        <v>0.10226492456397626</v>
      </c>
      <c r="D69" t="e">
        <f>NA()</f>
        <v>#N/A</v>
      </c>
      <c r="F69" t="e">
        <f t="shared" si="6"/>
        <v>#N/A</v>
      </c>
      <c r="G69" t="e">
        <f>NA()</f>
        <v>#N/A</v>
      </c>
    </row>
    <row r="70" spans="1:7" x14ac:dyDescent="0.25">
      <c r="A70">
        <f t="shared" si="7"/>
        <v>-1.6000000000000103</v>
      </c>
      <c r="B70">
        <f t="shared" si="4"/>
        <v>-21.466252583998116</v>
      </c>
      <c r="C70">
        <f t="shared" si="5"/>
        <v>0.11092083467945373</v>
      </c>
      <c r="D70" t="e">
        <f>NA()</f>
        <v>#N/A</v>
      </c>
      <c r="F70" t="e">
        <f t="shared" si="6"/>
        <v>#N/A</v>
      </c>
      <c r="G70" t="e">
        <f>NA()</f>
        <v>#N/A</v>
      </c>
    </row>
    <row r="71" spans="1:7" x14ac:dyDescent="0.25">
      <c r="A71">
        <f t="shared" si="7"/>
        <v>-1.5500000000000103</v>
      </c>
      <c r="B71">
        <f t="shared" si="4"/>
        <v>-20.79543219074818</v>
      </c>
      <c r="C71">
        <f t="shared" si="5"/>
        <v>0.1200090006969837</v>
      </c>
      <c r="D71" t="e">
        <f>NA()</f>
        <v>#N/A</v>
      </c>
      <c r="F71" t="e">
        <f t="shared" si="6"/>
        <v>#N/A</v>
      </c>
      <c r="G71" t="e">
        <f>NA()</f>
        <v>#N/A</v>
      </c>
    </row>
    <row r="72" spans="1:7" x14ac:dyDescent="0.25">
      <c r="A72">
        <f t="shared" si="7"/>
        <v>-1.5000000000000102</v>
      </c>
      <c r="B72">
        <f t="shared" si="4"/>
        <v>-20.124611797498243</v>
      </c>
      <c r="C72">
        <f t="shared" si="5"/>
        <v>0.12951759566588975</v>
      </c>
      <c r="D72" t="e">
        <f>NA()</f>
        <v>#N/A</v>
      </c>
      <c r="F72" t="e">
        <f t="shared" si="6"/>
        <v>#N/A</v>
      </c>
      <c r="G72" t="e">
        <f>NA()</f>
        <v>#N/A</v>
      </c>
    </row>
    <row r="73" spans="1:7" x14ac:dyDescent="0.25">
      <c r="A73">
        <f t="shared" si="7"/>
        <v>-1.4500000000000102</v>
      </c>
      <c r="B73">
        <f t="shared" si="4"/>
        <v>-19.453791404248307</v>
      </c>
      <c r="C73">
        <f t="shared" si="5"/>
        <v>0.13943056644535823</v>
      </c>
      <c r="D73" t="e">
        <f>NA()</f>
        <v>#N/A</v>
      </c>
      <c r="F73" t="e">
        <f t="shared" si="6"/>
        <v>#N/A</v>
      </c>
      <c r="G73" t="e">
        <f>NA()</f>
        <v>#N/A</v>
      </c>
    </row>
    <row r="74" spans="1:7" x14ac:dyDescent="0.25">
      <c r="A74">
        <f t="shared" si="7"/>
        <v>-1.4000000000000101</v>
      </c>
      <c r="B74">
        <f t="shared" si="4"/>
        <v>-18.782971010998367</v>
      </c>
      <c r="C74">
        <f t="shared" si="5"/>
        <v>0.14972746563574274</v>
      </c>
      <c r="D74" t="e">
        <f>NA()</f>
        <v>#N/A</v>
      </c>
      <c r="F74" t="e">
        <f t="shared" si="6"/>
        <v>#N/A</v>
      </c>
      <c r="G74" t="e">
        <f>NA()</f>
        <v>#N/A</v>
      </c>
    </row>
    <row r="75" spans="1:7" x14ac:dyDescent="0.25">
      <c r="A75">
        <f t="shared" si="7"/>
        <v>-1.3500000000000101</v>
      </c>
      <c r="B75">
        <f t="shared" si="4"/>
        <v>-18.11215061774843</v>
      </c>
      <c r="C75">
        <f t="shared" si="5"/>
        <v>0.1603833273419174</v>
      </c>
      <c r="D75" t="e">
        <f>NA()</f>
        <v>#N/A</v>
      </c>
      <c r="F75" t="e">
        <f t="shared" si="6"/>
        <v>#N/A</v>
      </c>
      <c r="G75" t="e">
        <f>NA()</f>
        <v>#N/A</v>
      </c>
    </row>
    <row r="76" spans="1:7" x14ac:dyDescent="0.25">
      <c r="A76">
        <f t="shared" si="7"/>
        <v>-1.30000000000001</v>
      </c>
      <c r="B76">
        <f t="shared" si="4"/>
        <v>-17.441330224498493</v>
      </c>
      <c r="C76">
        <f t="shared" si="5"/>
        <v>0.17136859204780513</v>
      </c>
      <c r="D76" t="e">
        <f>NA()</f>
        <v>#N/A</v>
      </c>
      <c r="F76" t="e">
        <f t="shared" si="6"/>
        <v>#N/A</v>
      </c>
      <c r="G76" t="e">
        <f>NA()</f>
        <v>#N/A</v>
      </c>
    </row>
    <row r="77" spans="1:7" x14ac:dyDescent="0.25">
      <c r="A77">
        <f t="shared" si="7"/>
        <v>-1.25000000000001</v>
      </c>
      <c r="B77">
        <f t="shared" si="4"/>
        <v>-16.770509831248557</v>
      </c>
      <c r="C77">
        <f t="shared" si="5"/>
        <v>0.18264908538901964</v>
      </c>
      <c r="D77" t="e">
        <f>NA()</f>
        <v>#N/A</v>
      </c>
      <c r="F77" t="e">
        <f t="shared" si="6"/>
        <v>#N/A</v>
      </c>
      <c r="G77" t="e">
        <f>NA()</f>
        <v>#N/A</v>
      </c>
    </row>
    <row r="78" spans="1:7" x14ac:dyDescent="0.25">
      <c r="A78">
        <f t="shared" si="7"/>
        <v>-1.2000000000000099</v>
      </c>
      <c r="B78">
        <f t="shared" si="4"/>
        <v>-16.099689437998617</v>
      </c>
      <c r="C78">
        <f t="shared" si="5"/>
        <v>0.19418605498321065</v>
      </c>
      <c r="D78" t="e">
        <f>NA()</f>
        <v>#N/A</v>
      </c>
      <c r="F78" t="e">
        <f t="shared" si="6"/>
        <v>#N/A</v>
      </c>
      <c r="G78" t="e">
        <f>NA()</f>
        <v>#N/A</v>
      </c>
    </row>
    <row r="79" spans="1:7" x14ac:dyDescent="0.25">
      <c r="A79">
        <f t="shared" si="7"/>
        <v>-1.1500000000000099</v>
      </c>
      <c r="B79">
        <f t="shared" si="4"/>
        <v>-15.42886904474868</v>
      </c>
      <c r="C79">
        <f t="shared" si="5"/>
        <v>0.20593626871997239</v>
      </c>
      <c r="D79" t="e">
        <f>NA()</f>
        <v>#N/A</v>
      </c>
      <c r="F79" t="e">
        <f t="shared" si="6"/>
        <v>#N/A</v>
      </c>
      <c r="G79" t="e">
        <f>NA()</f>
        <v>#N/A</v>
      </c>
    </row>
    <row r="80" spans="1:7" x14ac:dyDescent="0.25">
      <c r="A80">
        <f t="shared" si="7"/>
        <v>-1.1000000000000099</v>
      </c>
      <c r="B80">
        <f t="shared" si="4"/>
        <v>-14.758048651498743</v>
      </c>
      <c r="C80">
        <f t="shared" si="5"/>
        <v>0.21785217703254819</v>
      </c>
      <c r="D80" t="e">
        <f>NA()</f>
        <v>#N/A</v>
      </c>
      <c r="F80" t="e">
        <f t="shared" si="6"/>
        <v>#N/A</v>
      </c>
      <c r="G80" t="e">
        <f>NA()</f>
        <v>#N/A</v>
      </c>
    </row>
    <row r="81" spans="1:7" x14ac:dyDescent="0.25">
      <c r="A81">
        <f t="shared" si="7"/>
        <v>-1.0500000000000098</v>
      </c>
      <c r="B81">
        <f t="shared" si="4"/>
        <v>-14.087228258248805</v>
      </c>
      <c r="C81">
        <f t="shared" si="5"/>
        <v>0.22988214068423066</v>
      </c>
      <c r="D81" t="e">
        <f>NA()</f>
        <v>#N/A</v>
      </c>
      <c r="F81" t="e">
        <f t="shared" si="6"/>
        <v>#N/A</v>
      </c>
      <c r="G81" t="e">
        <f>NA()</f>
        <v>#N/A</v>
      </c>
    </row>
    <row r="82" spans="1:7" x14ac:dyDescent="0.25">
      <c r="A82">
        <f t="shared" si="7"/>
        <v>-1.0000000000000098</v>
      </c>
      <c r="B82">
        <f t="shared" si="4"/>
        <v>-13.416407864998869</v>
      </c>
      <c r="C82">
        <f t="shared" si="5"/>
        <v>0.24197072451914101</v>
      </c>
      <c r="D82" t="e">
        <f>NA()</f>
        <v>#N/A</v>
      </c>
      <c r="F82" t="e">
        <f t="shared" si="6"/>
        <v>#N/A</v>
      </c>
      <c r="G82" t="e">
        <f>NA()</f>
        <v>#N/A</v>
      </c>
    </row>
    <row r="83" spans="1:7" x14ac:dyDescent="0.25">
      <c r="A83">
        <f t="shared" si="7"/>
        <v>-0.95000000000000973</v>
      </c>
      <c r="B83">
        <f t="shared" si="4"/>
        <v>-12.74558747174893</v>
      </c>
      <c r="C83">
        <f t="shared" si="5"/>
        <v>0.25405905646918664</v>
      </c>
      <c r="D83" t="e">
        <f>NA()</f>
        <v>#N/A</v>
      </c>
      <c r="F83" t="e">
        <f t="shared" si="6"/>
        <v>#N/A</v>
      </c>
      <c r="G83" t="e">
        <f>NA()</f>
        <v>#N/A</v>
      </c>
    </row>
    <row r="84" spans="1:7" x14ac:dyDescent="0.25">
      <c r="A84">
        <f t="shared" si="7"/>
        <v>-0.90000000000000968</v>
      </c>
      <c r="B84">
        <f t="shared" si="4"/>
        <v>-12.074767078498994</v>
      </c>
      <c r="C84">
        <f t="shared" si="5"/>
        <v>0.26608524989875254</v>
      </c>
      <c r="D84" t="e">
        <f>NA()</f>
        <v>#N/A</v>
      </c>
      <c r="F84" t="e">
        <f t="shared" si="6"/>
        <v>#N/A</v>
      </c>
      <c r="G84" t="e">
        <f>NA()</f>
        <v>#N/A</v>
      </c>
    </row>
    <row r="85" spans="1:7" x14ac:dyDescent="0.25">
      <c r="A85">
        <f t="shared" si="7"/>
        <v>-0.85000000000000964</v>
      </c>
      <c r="B85">
        <f t="shared" si="4"/>
        <v>-11.403946685249055</v>
      </c>
      <c r="C85">
        <f t="shared" si="5"/>
        <v>0.2779848861309942</v>
      </c>
      <c r="D85" t="e">
        <f>NA()</f>
        <v>#N/A</v>
      </c>
      <c r="F85" t="e">
        <f t="shared" si="6"/>
        <v>#N/A</v>
      </c>
      <c r="G85" t="e">
        <f>NA()</f>
        <v>#N/A</v>
      </c>
    </row>
    <row r="86" spans="1:7" x14ac:dyDescent="0.25">
      <c r="A86">
        <f t="shared" si="7"/>
        <v>-0.80000000000000959</v>
      </c>
      <c r="B86">
        <f t="shared" si="4"/>
        <v>-10.733126291999119</v>
      </c>
      <c r="C86">
        <f t="shared" si="5"/>
        <v>0.28969155276148056</v>
      </c>
      <c r="D86" t="e">
        <f>NA()</f>
        <v>#N/A</v>
      </c>
      <c r="F86" t="e">
        <f t="shared" si="6"/>
        <v>#N/A</v>
      </c>
      <c r="G86" t="e">
        <f>NA()</f>
        <v>#N/A</v>
      </c>
    </row>
    <row r="87" spans="1:7" x14ac:dyDescent="0.25">
      <c r="A87">
        <f t="shared" si="7"/>
        <v>-0.75000000000000955</v>
      </c>
      <c r="B87">
        <f t="shared" si="4"/>
        <v>-10.06230589874918</v>
      </c>
      <c r="C87">
        <f t="shared" si="5"/>
        <v>0.30113743215480226</v>
      </c>
      <c r="D87" t="e">
        <f>NA()</f>
        <v>#N/A</v>
      </c>
      <c r="F87" t="e">
        <f t="shared" si="6"/>
        <v>#N/A</v>
      </c>
      <c r="G87" t="e">
        <f>NA()</f>
        <v>#N/A</v>
      </c>
    </row>
    <row r="88" spans="1:7" x14ac:dyDescent="0.25">
      <c r="A88">
        <f t="shared" si="7"/>
        <v>-0.7000000000000095</v>
      </c>
      <c r="B88">
        <f t="shared" si="4"/>
        <v>-9.3914855054992437</v>
      </c>
      <c r="C88">
        <f t="shared" si="5"/>
        <v>0.31225393336675916</v>
      </c>
      <c r="D88" t="e">
        <f>NA()</f>
        <v>#N/A</v>
      </c>
      <c r="F88" t="e">
        <f t="shared" si="6"/>
        <v>#N/A</v>
      </c>
      <c r="G88" t="e">
        <f>NA()</f>
        <v>#N/A</v>
      </c>
    </row>
    <row r="89" spans="1:7" x14ac:dyDescent="0.25">
      <c r="A89">
        <f t="shared" si="7"/>
        <v>-0.65000000000000946</v>
      </c>
      <c r="B89">
        <f t="shared" si="4"/>
        <v>-8.7206651122493053</v>
      </c>
      <c r="C89">
        <f t="shared" si="5"/>
        <v>0.32297235966791232</v>
      </c>
      <c r="D89" t="e">
        <f>NA()</f>
        <v>#N/A</v>
      </c>
      <c r="F89" t="e">
        <f t="shared" si="6"/>
        <v>#N/A</v>
      </c>
      <c r="G89" t="e">
        <f>NA()</f>
        <v>#N/A</v>
      </c>
    </row>
    <row r="90" spans="1:7" x14ac:dyDescent="0.25">
      <c r="A90">
        <f t="shared" si="7"/>
        <v>-0.60000000000000941</v>
      </c>
      <c r="B90">
        <f t="shared" si="4"/>
        <v>-8.0498447189993687</v>
      </c>
      <c r="C90">
        <f t="shared" si="5"/>
        <v>0.33322460289179778</v>
      </c>
      <c r="D90" t="e">
        <f>NA()</f>
        <v>#N/A</v>
      </c>
      <c r="F90" t="e">
        <f t="shared" si="6"/>
        <v>#N/A</v>
      </c>
      <c r="G90" t="e">
        <f>NA()</f>
        <v>#N/A</v>
      </c>
    </row>
    <row r="91" spans="1:7" x14ac:dyDescent="0.25">
      <c r="A91">
        <f t="shared" si="7"/>
        <v>-0.55000000000000937</v>
      </c>
      <c r="B91">
        <f t="shared" si="4"/>
        <v>-7.3790243257494312</v>
      </c>
      <c r="C91">
        <f t="shared" si="5"/>
        <v>0.34294385501938218</v>
      </c>
      <c r="D91" t="e">
        <f>NA()</f>
        <v>#N/A</v>
      </c>
      <c r="F91" t="e">
        <f t="shared" si="6"/>
        <v>#N/A</v>
      </c>
      <c r="G91" t="e">
        <f>NA()</f>
        <v>#N/A</v>
      </c>
    </row>
    <row r="92" spans="1:7" x14ac:dyDescent="0.25">
      <c r="A92">
        <f t="shared" si="7"/>
        <v>-0.50000000000000933</v>
      </c>
      <c r="B92">
        <f t="shared" si="4"/>
        <v>-6.7082039324994938</v>
      </c>
      <c r="C92">
        <f t="shared" si="5"/>
        <v>0.35206532676429786</v>
      </c>
      <c r="D92" t="e">
        <f>NA()</f>
        <v>#N/A</v>
      </c>
      <c r="F92" t="e">
        <f t="shared" si="6"/>
        <v>#N/A</v>
      </c>
      <c r="G92" t="e">
        <f>NA()</f>
        <v>#N/A</v>
      </c>
    </row>
    <row r="93" spans="1:7" x14ac:dyDescent="0.25">
      <c r="A93">
        <f t="shared" si="7"/>
        <v>-0.45000000000000934</v>
      </c>
      <c r="B93">
        <f t="shared" si="4"/>
        <v>-6.0373835392495572</v>
      </c>
      <c r="C93">
        <f t="shared" si="5"/>
        <v>0.36052696246164645</v>
      </c>
      <c r="D93" t="e">
        <f>NA()</f>
        <v>#N/A</v>
      </c>
      <c r="F93" t="e">
        <f t="shared" si="6"/>
        <v>#N/A</v>
      </c>
      <c r="G93" t="e">
        <f>NA()</f>
        <v>#N/A</v>
      </c>
    </row>
    <row r="94" spans="1:7" x14ac:dyDescent="0.25">
      <c r="A94">
        <f t="shared" si="7"/>
        <v>-0.40000000000000935</v>
      </c>
      <c r="B94">
        <f t="shared" si="4"/>
        <v>-5.3665631459996206</v>
      </c>
      <c r="C94">
        <f t="shared" si="5"/>
        <v>0.36827014030332195</v>
      </c>
      <c r="D94" t="e">
        <f>NA()</f>
        <v>#N/A</v>
      </c>
      <c r="F94" t="e">
        <f t="shared" si="6"/>
        <v>#N/A</v>
      </c>
      <c r="G94" t="e">
        <f>NA()</f>
        <v>#N/A</v>
      </c>
    </row>
    <row r="95" spans="1:7" x14ac:dyDescent="0.25">
      <c r="A95">
        <f t="shared" si="7"/>
        <v>-0.35000000000000936</v>
      </c>
      <c r="B95">
        <f t="shared" si="4"/>
        <v>-4.6957427527496831</v>
      </c>
      <c r="C95">
        <f t="shared" si="5"/>
        <v>0.3752403469169367</v>
      </c>
      <c r="D95" t="e">
        <f>NA()</f>
        <v>#N/A</v>
      </c>
      <c r="F95" t="e">
        <f t="shared" si="6"/>
        <v>#N/A</v>
      </c>
      <c r="G95" t="e">
        <f>NA()</f>
        <v>#N/A</v>
      </c>
    </row>
    <row r="96" spans="1:7" x14ac:dyDescent="0.25">
      <c r="A96">
        <f t="shared" si="7"/>
        <v>-0.30000000000000937</v>
      </c>
      <c r="B96">
        <f t="shared" si="4"/>
        <v>-4.0249223594997465</v>
      </c>
      <c r="C96">
        <f t="shared" si="5"/>
        <v>0.38138781546052303</v>
      </c>
      <c r="D96" t="e">
        <f>NA()</f>
        <v>#N/A</v>
      </c>
      <c r="F96" t="e">
        <f t="shared" si="6"/>
        <v>#N/A</v>
      </c>
      <c r="G96" t="e">
        <f>NA()</f>
        <v>#N/A</v>
      </c>
    </row>
    <row r="97" spans="1:7" x14ac:dyDescent="0.25">
      <c r="A97">
        <f t="shared" si="7"/>
        <v>-0.25000000000000938</v>
      </c>
      <c r="B97">
        <f t="shared" si="4"/>
        <v>-3.3541019662498099</v>
      </c>
      <c r="C97">
        <f t="shared" si="5"/>
        <v>0.38666811680284829</v>
      </c>
      <c r="D97" t="e">
        <f>NA()</f>
        <v>#N/A</v>
      </c>
      <c r="F97" t="e">
        <f t="shared" si="6"/>
        <v>#N/A</v>
      </c>
      <c r="G97" t="e">
        <f>NA()</f>
        <v>#N/A</v>
      </c>
    </row>
    <row r="98" spans="1:7" x14ac:dyDescent="0.25">
      <c r="A98">
        <f t="shared" si="7"/>
        <v>-0.20000000000000939</v>
      </c>
      <c r="B98">
        <f t="shared" si="4"/>
        <v>-2.6832815729998734</v>
      </c>
      <c r="C98">
        <f t="shared" si="5"/>
        <v>0.39104269397545516</v>
      </c>
      <c r="D98" t="e">
        <f>NA()</f>
        <v>#N/A</v>
      </c>
      <c r="F98" t="e">
        <f t="shared" si="6"/>
        <v>#N/A</v>
      </c>
      <c r="G98" t="e">
        <f>NA()</f>
        <v>#N/A</v>
      </c>
    </row>
    <row r="99" spans="1:7" x14ac:dyDescent="0.25">
      <c r="A99">
        <f t="shared" si="7"/>
        <v>-0.1500000000000094</v>
      </c>
      <c r="B99">
        <f t="shared" si="4"/>
        <v>-2.0124611797499368</v>
      </c>
      <c r="C99">
        <f t="shared" si="5"/>
        <v>0.39447933090788834</v>
      </c>
      <c r="D99" t="e">
        <f>NA()</f>
        <v>#N/A</v>
      </c>
      <c r="F99" t="e">
        <f t="shared" si="6"/>
        <v>#N/A</v>
      </c>
      <c r="G99" t="e">
        <f>NA()</f>
        <v>#N/A</v>
      </c>
    </row>
    <row r="100" spans="1:7" x14ac:dyDescent="0.25">
      <c r="A100">
        <f t="shared" si="7"/>
        <v>-0.1000000000000094</v>
      </c>
      <c r="B100">
        <f t="shared" si="4"/>
        <v>-1.3416407864999997</v>
      </c>
      <c r="C100">
        <f t="shared" si="5"/>
        <v>0.39695254747701142</v>
      </c>
      <c r="D100" t="e">
        <f>NA()</f>
        <v>#N/A</v>
      </c>
      <c r="F100" t="e">
        <f t="shared" si="6"/>
        <v>#N/A</v>
      </c>
      <c r="G100" t="e">
        <f>NA()</f>
        <v>#N/A</v>
      </c>
    </row>
    <row r="101" spans="1:7" x14ac:dyDescent="0.25">
      <c r="A101">
        <f t="shared" si="7"/>
        <v>-5.0000000000009398E-2</v>
      </c>
      <c r="B101">
        <f t="shared" si="4"/>
        <v>-0.67082039325006293</v>
      </c>
      <c r="C101">
        <f t="shared" si="5"/>
        <v>0.39844391409476382</v>
      </c>
      <c r="D101" t="e">
        <f>NA()</f>
        <v>#N/A</v>
      </c>
      <c r="F101" t="e">
        <f t="shared" si="6"/>
        <v>#N/A</v>
      </c>
      <c r="G101" t="e">
        <f>NA()</f>
        <v>#N/A</v>
      </c>
    </row>
    <row r="102" spans="1:7" x14ac:dyDescent="0.25">
      <c r="A102">
        <f t="shared" si="7"/>
        <v>-9.3952623458903872E-15</v>
      </c>
      <c r="B102">
        <f t="shared" si="4"/>
        <v>-1.2605067163113026E-13</v>
      </c>
      <c r="C102">
        <f t="shared" si="5"/>
        <v>0.3989422804014327</v>
      </c>
      <c r="D102" t="e">
        <f>NA()</f>
        <v>#N/A</v>
      </c>
      <c r="F102" t="e">
        <f t="shared" si="6"/>
        <v>#N/A</v>
      </c>
      <c r="G102" t="e">
        <f>NA()</f>
        <v>#N/A</v>
      </c>
    </row>
    <row r="103" spans="1:7" x14ac:dyDescent="0.25">
      <c r="A103">
        <f t="shared" si="7"/>
        <v>4.9999999999990608E-2</v>
      </c>
      <c r="B103">
        <f t="shared" si="4"/>
        <v>0.6708203932498108</v>
      </c>
      <c r="C103">
        <f t="shared" si="5"/>
        <v>0.39844391409476421</v>
      </c>
      <c r="D103" t="e">
        <f>NA()</f>
        <v>#N/A</v>
      </c>
      <c r="F103" t="e">
        <f t="shared" si="6"/>
        <v>#N/A</v>
      </c>
      <c r="G103" t="e">
        <f>NA()</f>
        <v>#N/A</v>
      </c>
    </row>
    <row r="104" spans="1:7" x14ac:dyDescent="0.25">
      <c r="A104">
        <f t="shared" si="7"/>
        <v>9.999999999999061E-2</v>
      </c>
      <c r="B104">
        <f t="shared" si="4"/>
        <v>1.3416407864997477</v>
      </c>
      <c r="C104">
        <f t="shared" si="5"/>
        <v>0.39695254747701214</v>
      </c>
      <c r="D104" t="e">
        <f>NA()</f>
        <v>#N/A</v>
      </c>
      <c r="F104" t="e">
        <f t="shared" si="6"/>
        <v>#N/A</v>
      </c>
      <c r="G104" t="e">
        <f>NA()</f>
        <v>#N/A</v>
      </c>
    </row>
    <row r="105" spans="1:7" x14ac:dyDescent="0.25">
      <c r="A105">
        <f t="shared" si="7"/>
        <v>0.14999999999999061</v>
      </c>
      <c r="B105">
        <f t="shared" si="4"/>
        <v>2.0124611797496845</v>
      </c>
      <c r="C105">
        <f t="shared" si="5"/>
        <v>0.39447933090788945</v>
      </c>
      <c r="D105" t="e">
        <f>NA()</f>
        <v>#N/A</v>
      </c>
      <c r="F105" t="e">
        <f t="shared" si="6"/>
        <v>#N/A</v>
      </c>
      <c r="G105" t="e">
        <f>NA()</f>
        <v>#N/A</v>
      </c>
    </row>
    <row r="106" spans="1:7" x14ac:dyDescent="0.25">
      <c r="A106">
        <f t="shared" si="7"/>
        <v>0.19999999999999063</v>
      </c>
      <c r="B106">
        <f t="shared" si="4"/>
        <v>2.6832815729996216</v>
      </c>
      <c r="C106">
        <f t="shared" si="5"/>
        <v>0.39104269397545666</v>
      </c>
      <c r="D106" t="e">
        <f>NA()</f>
        <v>#N/A</v>
      </c>
      <c r="F106" t="e">
        <f t="shared" si="6"/>
        <v>#N/A</v>
      </c>
      <c r="G106" t="e">
        <f>NA()</f>
        <v>#N/A</v>
      </c>
    </row>
    <row r="107" spans="1:7" x14ac:dyDescent="0.25">
      <c r="A107">
        <f t="shared" si="7"/>
        <v>0.24999999999999062</v>
      </c>
      <c r="B107">
        <f t="shared" si="4"/>
        <v>3.3541019662495586</v>
      </c>
      <c r="C107">
        <f t="shared" si="5"/>
        <v>0.38666811680285013</v>
      </c>
      <c r="D107" t="e">
        <f>NA()</f>
        <v>#N/A</v>
      </c>
      <c r="F107" t="e">
        <f t="shared" si="6"/>
        <v>#N/A</v>
      </c>
      <c r="G107" t="e">
        <f>NA()</f>
        <v>#N/A</v>
      </c>
    </row>
    <row r="108" spans="1:7" x14ac:dyDescent="0.25">
      <c r="A108">
        <f t="shared" si="7"/>
        <v>0.29999999999999061</v>
      </c>
      <c r="B108">
        <f t="shared" si="4"/>
        <v>4.0249223594994952</v>
      </c>
      <c r="C108">
        <f t="shared" si="5"/>
        <v>0.38138781546052519</v>
      </c>
      <c r="D108" t="e">
        <f>NA()</f>
        <v>#N/A</v>
      </c>
      <c r="F108" t="e">
        <f t="shared" si="6"/>
        <v>#N/A</v>
      </c>
      <c r="G108" t="e">
        <f>NA()</f>
        <v>#N/A</v>
      </c>
    </row>
    <row r="109" spans="1:7" x14ac:dyDescent="0.25">
      <c r="A109">
        <f t="shared" si="7"/>
        <v>0.3499999999999906</v>
      </c>
      <c r="B109">
        <f t="shared" si="4"/>
        <v>4.6957427527494318</v>
      </c>
      <c r="C109">
        <f t="shared" si="5"/>
        <v>0.37524034691693914</v>
      </c>
      <c r="D109" t="e">
        <f>NA()</f>
        <v>#N/A</v>
      </c>
      <c r="F109" t="e">
        <f t="shared" si="6"/>
        <v>#N/A</v>
      </c>
      <c r="G109" t="e">
        <f>NA()</f>
        <v>#N/A</v>
      </c>
    </row>
    <row r="110" spans="1:7" x14ac:dyDescent="0.25">
      <c r="A110">
        <f t="shared" si="7"/>
        <v>0.39999999999999059</v>
      </c>
      <c r="B110">
        <f t="shared" si="4"/>
        <v>5.3665631459993683</v>
      </c>
      <c r="C110">
        <f t="shared" si="5"/>
        <v>0.36827014030332472</v>
      </c>
      <c r="D110" t="e">
        <f>NA()</f>
        <v>#N/A</v>
      </c>
      <c r="F110" t="e">
        <f t="shared" si="6"/>
        <v>#N/A</v>
      </c>
      <c r="G110" t="e">
        <f>NA()</f>
        <v>#N/A</v>
      </c>
    </row>
    <row r="111" spans="1:7" x14ac:dyDescent="0.25">
      <c r="A111">
        <f t="shared" si="7"/>
        <v>0.44999999999999057</v>
      </c>
      <c r="B111">
        <f t="shared" si="4"/>
        <v>6.0373835392493049</v>
      </c>
      <c r="C111">
        <f t="shared" si="5"/>
        <v>0.3605269624616495</v>
      </c>
      <c r="D111" t="e">
        <f>NA()</f>
        <v>#N/A</v>
      </c>
      <c r="F111" t="e">
        <f t="shared" si="6"/>
        <v>#N/A</v>
      </c>
      <c r="G111" t="e">
        <f>NA()</f>
        <v>#N/A</v>
      </c>
    </row>
    <row r="112" spans="1:7" x14ac:dyDescent="0.25">
      <c r="A112">
        <f t="shared" si="7"/>
        <v>0.49999999999999056</v>
      </c>
      <c r="B112">
        <f t="shared" si="4"/>
        <v>6.7082039324992415</v>
      </c>
      <c r="C112">
        <f t="shared" si="5"/>
        <v>0.35206532676430113</v>
      </c>
      <c r="D112" t="e">
        <f>NA()</f>
        <v>#N/A</v>
      </c>
      <c r="F112" t="e">
        <f t="shared" si="6"/>
        <v>#N/A</v>
      </c>
      <c r="G112" t="e">
        <f>NA()</f>
        <v>#N/A</v>
      </c>
    </row>
    <row r="113" spans="1:7" x14ac:dyDescent="0.25">
      <c r="A113">
        <f t="shared" si="7"/>
        <v>0.54999999999999061</v>
      </c>
      <c r="B113">
        <f t="shared" si="4"/>
        <v>7.379024325749179</v>
      </c>
      <c r="C113">
        <f t="shared" si="5"/>
        <v>0.34294385501938568</v>
      </c>
      <c r="D113" t="e">
        <f>NA()</f>
        <v>#N/A</v>
      </c>
      <c r="F113" t="e">
        <f t="shared" si="6"/>
        <v>#N/A</v>
      </c>
      <c r="G113" t="e">
        <f>NA()</f>
        <v>#N/A</v>
      </c>
    </row>
    <row r="114" spans="1:7" x14ac:dyDescent="0.25">
      <c r="A114">
        <f t="shared" si="7"/>
        <v>0.59999999999999065</v>
      </c>
      <c r="B114">
        <f t="shared" si="4"/>
        <v>8.0498447189991165</v>
      </c>
      <c r="C114">
        <f t="shared" si="5"/>
        <v>0.3332246028918015</v>
      </c>
      <c r="D114" t="e">
        <f>NA()</f>
        <v>#N/A</v>
      </c>
      <c r="F114" t="e">
        <f t="shared" si="6"/>
        <v>#N/A</v>
      </c>
      <c r="G114" t="e">
        <f>NA()</f>
        <v>#N/A</v>
      </c>
    </row>
    <row r="115" spans="1:7" x14ac:dyDescent="0.25">
      <c r="A115">
        <f t="shared" si="7"/>
        <v>0.6499999999999907</v>
      </c>
      <c r="B115">
        <f t="shared" si="4"/>
        <v>8.7206651122490548</v>
      </c>
      <c r="C115">
        <f t="shared" si="5"/>
        <v>0.32297235966791626</v>
      </c>
      <c r="D115" t="e">
        <f>NA()</f>
        <v>#N/A</v>
      </c>
      <c r="F115" t="e">
        <f t="shared" si="6"/>
        <v>#N/A</v>
      </c>
      <c r="G115" t="e">
        <f>NA()</f>
        <v>#N/A</v>
      </c>
    </row>
    <row r="116" spans="1:7" x14ac:dyDescent="0.25">
      <c r="A116">
        <f t="shared" si="7"/>
        <v>0.69999999999999074</v>
      </c>
      <c r="B116">
        <f t="shared" si="4"/>
        <v>9.3914855054989914</v>
      </c>
      <c r="C116">
        <f t="shared" si="5"/>
        <v>0.31225393336676333</v>
      </c>
      <c r="D116" t="e">
        <f>NA()</f>
        <v>#N/A</v>
      </c>
      <c r="F116" t="e">
        <f t="shared" si="6"/>
        <v>#N/A</v>
      </c>
      <c r="G116" t="e">
        <f>NA()</f>
        <v>#N/A</v>
      </c>
    </row>
    <row r="117" spans="1:7" x14ac:dyDescent="0.25">
      <c r="A117">
        <f t="shared" si="7"/>
        <v>0.74999999999999079</v>
      </c>
      <c r="B117">
        <f t="shared" si="4"/>
        <v>10.06230589874893</v>
      </c>
      <c r="C117">
        <f t="shared" si="5"/>
        <v>0.30113743215480648</v>
      </c>
      <c r="D117" t="e">
        <f>NA()</f>
        <v>#N/A</v>
      </c>
      <c r="F117" t="e">
        <f t="shared" si="6"/>
        <v>#N/A</v>
      </c>
      <c r="G117" t="e">
        <f>NA()</f>
        <v>#N/A</v>
      </c>
    </row>
    <row r="118" spans="1:7" x14ac:dyDescent="0.25">
      <c r="A118">
        <f t="shared" si="7"/>
        <v>0.79999999999999083</v>
      </c>
      <c r="B118">
        <f t="shared" si="4"/>
        <v>10.733126291998866</v>
      </c>
      <c r="C118">
        <f t="shared" si="5"/>
        <v>0.28969155276148489</v>
      </c>
      <c r="D118" t="e">
        <f>NA()</f>
        <v>#N/A</v>
      </c>
      <c r="F118" t="e">
        <f t="shared" si="6"/>
        <v>#N/A</v>
      </c>
      <c r="G118" t="e">
        <f>NA()</f>
        <v>#N/A</v>
      </c>
    </row>
    <row r="119" spans="1:7" x14ac:dyDescent="0.25">
      <c r="A119">
        <f t="shared" si="7"/>
        <v>0.84999999999999087</v>
      </c>
      <c r="B119">
        <f t="shared" si="4"/>
        <v>11.403946685248805</v>
      </c>
      <c r="C119">
        <f t="shared" si="5"/>
        <v>0.27798488613099859</v>
      </c>
      <c r="D119" t="e">
        <f>NA()</f>
        <v>#N/A</v>
      </c>
      <c r="F119" t="e">
        <f t="shared" si="6"/>
        <v>#N/A</v>
      </c>
      <c r="G119" t="e">
        <f>NA()</f>
        <v>#N/A</v>
      </c>
    </row>
    <row r="120" spans="1:7" x14ac:dyDescent="0.25">
      <c r="A120">
        <f t="shared" si="7"/>
        <v>0.89999999999999092</v>
      </c>
      <c r="B120">
        <f t="shared" si="4"/>
        <v>12.074767078498741</v>
      </c>
      <c r="C120">
        <f t="shared" si="5"/>
        <v>0.26608524989875698</v>
      </c>
      <c r="D120" t="e">
        <f>NA()</f>
        <v>#N/A</v>
      </c>
      <c r="F120" t="e">
        <f t="shared" si="6"/>
        <v>#N/A</v>
      </c>
      <c r="G120" t="e">
        <f>NA()</f>
        <v>#N/A</v>
      </c>
    </row>
    <row r="121" spans="1:7" x14ac:dyDescent="0.25">
      <c r="A121">
        <f t="shared" si="7"/>
        <v>0.94999999999999096</v>
      </c>
      <c r="B121">
        <f t="shared" si="4"/>
        <v>12.74558747174868</v>
      </c>
      <c r="C121">
        <f t="shared" si="5"/>
        <v>0.25405905646919119</v>
      </c>
      <c r="D121" t="e">
        <f>NA()</f>
        <v>#N/A</v>
      </c>
      <c r="F121" t="e">
        <f t="shared" si="6"/>
        <v>#N/A</v>
      </c>
      <c r="G121" t="e">
        <f>NA()</f>
        <v>#N/A</v>
      </c>
    </row>
    <row r="122" spans="1:7" x14ac:dyDescent="0.25">
      <c r="A122">
        <f t="shared" si="7"/>
        <v>0.99999999999999101</v>
      </c>
      <c r="B122">
        <f t="shared" si="4"/>
        <v>13.416407864998616</v>
      </c>
      <c r="C122">
        <f t="shared" si="5"/>
        <v>0.24197072451914553</v>
      </c>
      <c r="D122" t="e">
        <f>NA()</f>
        <v>#N/A</v>
      </c>
      <c r="F122" t="e">
        <f t="shared" si="6"/>
        <v>#N/A</v>
      </c>
      <c r="G122" t="e">
        <f>NA()</f>
        <v>#N/A</v>
      </c>
    </row>
    <row r="123" spans="1:7" x14ac:dyDescent="0.25">
      <c r="A123">
        <f t="shared" si="7"/>
        <v>1.0499999999999909</v>
      </c>
      <c r="B123">
        <f t="shared" si="4"/>
        <v>14.087228258248553</v>
      </c>
      <c r="C123">
        <f t="shared" si="5"/>
        <v>0.22988214068423521</v>
      </c>
      <c r="D123" t="e">
        <f>NA()</f>
        <v>#N/A</v>
      </c>
      <c r="F123" t="e">
        <f t="shared" si="6"/>
        <v>#N/A</v>
      </c>
      <c r="G123" t="e">
        <f>NA()</f>
        <v>#N/A</v>
      </c>
    </row>
    <row r="124" spans="1:7" x14ac:dyDescent="0.25">
      <c r="A124">
        <f t="shared" si="7"/>
        <v>1.099999999999991</v>
      </c>
      <c r="B124">
        <f t="shared" si="4"/>
        <v>14.758048651498489</v>
      </c>
      <c r="C124">
        <f t="shared" si="5"/>
        <v>0.21785217703255272</v>
      </c>
      <c r="D124" t="e">
        <f>NA()</f>
        <v>#N/A</v>
      </c>
      <c r="F124" t="e">
        <f t="shared" si="6"/>
        <v>#N/A</v>
      </c>
      <c r="G124" t="e">
        <f>NA()</f>
        <v>#N/A</v>
      </c>
    </row>
    <row r="125" spans="1:7" x14ac:dyDescent="0.25">
      <c r="A125">
        <f t="shared" si="7"/>
        <v>1.149999999999991</v>
      </c>
      <c r="B125">
        <f t="shared" si="4"/>
        <v>15.428869044748428</v>
      </c>
      <c r="C125">
        <f t="shared" si="5"/>
        <v>0.20593626871997686</v>
      </c>
      <c r="D125" t="e">
        <f>NA()</f>
        <v>#N/A</v>
      </c>
      <c r="F125" t="e">
        <f t="shared" si="6"/>
        <v>#N/A</v>
      </c>
      <c r="G125" t="e">
        <f>NA()</f>
        <v>#N/A</v>
      </c>
    </row>
    <row r="126" spans="1:7" x14ac:dyDescent="0.25">
      <c r="A126">
        <f t="shared" si="7"/>
        <v>1.1999999999999911</v>
      </c>
      <c r="B126">
        <f t="shared" si="4"/>
        <v>16.099689437998364</v>
      </c>
      <c r="C126">
        <f t="shared" si="5"/>
        <v>0.19418605498321503</v>
      </c>
      <c r="D126" t="e">
        <f>NA()</f>
        <v>#N/A</v>
      </c>
      <c r="F126" t="e">
        <f t="shared" si="6"/>
        <v>#N/A</v>
      </c>
      <c r="G126" t="e">
        <f>NA()</f>
        <v>#N/A</v>
      </c>
    </row>
    <row r="127" spans="1:7" x14ac:dyDescent="0.25">
      <c r="A127">
        <f t="shared" si="7"/>
        <v>1.2499999999999911</v>
      </c>
      <c r="B127">
        <f t="shared" si="4"/>
        <v>16.770509831248301</v>
      </c>
      <c r="C127">
        <f t="shared" si="5"/>
        <v>0.18264908538902394</v>
      </c>
      <c r="D127" t="e">
        <f>NA()</f>
        <v>#N/A</v>
      </c>
      <c r="F127" t="e">
        <f t="shared" si="6"/>
        <v>#N/A</v>
      </c>
      <c r="G127" t="e">
        <f>NA()</f>
        <v>#N/A</v>
      </c>
    </row>
    <row r="128" spans="1:7" x14ac:dyDescent="0.25">
      <c r="A128">
        <f t="shared" si="7"/>
        <v>1.2999999999999912</v>
      </c>
      <c r="B128">
        <f t="shared" si="4"/>
        <v>17.441330224498241</v>
      </c>
      <c r="C128">
        <f t="shared" si="5"/>
        <v>0.17136859204780933</v>
      </c>
      <c r="D128" t="e">
        <f>NA()</f>
        <v>#N/A</v>
      </c>
      <c r="F128" t="e">
        <f t="shared" si="6"/>
        <v>#N/A</v>
      </c>
      <c r="G128" t="e">
        <f>NA()</f>
        <v>#N/A</v>
      </c>
    </row>
    <row r="129" spans="1:7" x14ac:dyDescent="0.25">
      <c r="A129">
        <f t="shared" si="7"/>
        <v>1.3499999999999912</v>
      </c>
      <c r="B129">
        <f t="shared" si="4"/>
        <v>18.112150617748178</v>
      </c>
      <c r="C129">
        <f t="shared" si="5"/>
        <v>0.16038332734192148</v>
      </c>
      <c r="D129" t="e">
        <f>NA()</f>
        <v>#N/A</v>
      </c>
      <c r="F129" t="e">
        <f t="shared" si="6"/>
        <v>#N/A</v>
      </c>
      <c r="G129" t="e">
        <f>NA()</f>
        <v>#N/A</v>
      </c>
    </row>
    <row r="130" spans="1:7" x14ac:dyDescent="0.25">
      <c r="A130">
        <f t="shared" si="7"/>
        <v>1.3999999999999913</v>
      </c>
      <c r="B130">
        <f t="shared" si="4"/>
        <v>18.782971010998114</v>
      </c>
      <c r="C130">
        <f t="shared" si="5"/>
        <v>0.14972746563574668</v>
      </c>
      <c r="D130" t="e">
        <f>NA()</f>
        <v>#N/A</v>
      </c>
      <c r="F130" t="e">
        <f t="shared" si="6"/>
        <v>#N/A</v>
      </c>
      <c r="G130" t="e">
        <f>NA()</f>
        <v>#N/A</v>
      </c>
    </row>
    <row r="131" spans="1:7" x14ac:dyDescent="0.25">
      <c r="A131">
        <f t="shared" si="7"/>
        <v>1.4499999999999913</v>
      </c>
      <c r="B131">
        <f t="shared" ref="B131:B194" si="8">$J$2*A131</f>
        <v>19.453791404248051</v>
      </c>
      <c r="C131">
        <f t="shared" ref="C131:C194" si="9">NORMDIST(A131,0,1,FALSE)</f>
        <v>0.13943056644536203</v>
      </c>
      <c r="D131" t="e">
        <f>NA()</f>
        <v>#N/A</v>
      </c>
      <c r="F131" t="e">
        <f t="shared" ref="F131:F194" si="10">IF($J$4&lt;0,IF(B131&lt;=$J$4,C131,NA()),IF(B131&gt;=J$4,C131,NA()))</f>
        <v>#N/A</v>
      </c>
      <c r="G131" t="e">
        <f>NA()</f>
        <v>#N/A</v>
      </c>
    </row>
    <row r="132" spans="1:7" x14ac:dyDescent="0.25">
      <c r="A132">
        <f t="shared" ref="A132:A195" si="11">A131+0.05</f>
        <v>1.4999999999999913</v>
      </c>
      <c r="B132">
        <f t="shared" si="8"/>
        <v>20.124611797497991</v>
      </c>
      <c r="C132">
        <f t="shared" si="9"/>
        <v>0.12951759566589341</v>
      </c>
      <c r="D132" t="e">
        <f>NA()</f>
        <v>#N/A</v>
      </c>
      <c r="F132" t="e">
        <f t="shared" si="10"/>
        <v>#N/A</v>
      </c>
      <c r="G132" t="e">
        <f>NA()</f>
        <v>#N/A</v>
      </c>
    </row>
    <row r="133" spans="1:7" x14ac:dyDescent="0.25">
      <c r="A133">
        <f t="shared" si="11"/>
        <v>1.5499999999999914</v>
      </c>
      <c r="B133">
        <f t="shared" si="8"/>
        <v>20.795432190747928</v>
      </c>
      <c r="C133">
        <f t="shared" si="9"/>
        <v>0.12000900069698722</v>
      </c>
      <c r="D133" t="e">
        <f>NA()</f>
        <v>#N/A</v>
      </c>
      <c r="F133" t="e">
        <f t="shared" si="10"/>
        <v>#N/A</v>
      </c>
      <c r="G133" t="e">
        <f>NA()</f>
        <v>#N/A</v>
      </c>
    </row>
    <row r="134" spans="1:7" x14ac:dyDescent="0.25">
      <c r="A134">
        <f t="shared" si="11"/>
        <v>1.5999999999999914</v>
      </c>
      <c r="B134">
        <f t="shared" si="8"/>
        <v>21.466252583997864</v>
      </c>
      <c r="C134">
        <f t="shared" si="9"/>
        <v>0.1109208346794571</v>
      </c>
      <c r="D134" t="e">
        <f>NA()</f>
        <v>#N/A</v>
      </c>
      <c r="F134" t="e">
        <f t="shared" si="10"/>
        <v>#N/A</v>
      </c>
      <c r="G134" t="e">
        <f>NA()</f>
        <v>#N/A</v>
      </c>
    </row>
    <row r="135" spans="1:7" x14ac:dyDescent="0.25">
      <c r="A135">
        <f t="shared" si="11"/>
        <v>1.6499999999999915</v>
      </c>
      <c r="B135">
        <f t="shared" si="8"/>
        <v>22.137072977247801</v>
      </c>
      <c r="C135">
        <f t="shared" si="9"/>
        <v>0.10226492456397945</v>
      </c>
      <c r="D135" t="e">
        <f>NA()</f>
        <v>#N/A</v>
      </c>
      <c r="F135" t="e">
        <f t="shared" si="10"/>
        <v>#N/A</v>
      </c>
      <c r="G135" t="e">
        <f>NA()</f>
        <v>#N/A</v>
      </c>
    </row>
    <row r="136" spans="1:7" x14ac:dyDescent="0.25">
      <c r="A136">
        <f t="shared" si="11"/>
        <v>1.6999999999999915</v>
      </c>
      <c r="B136">
        <f t="shared" si="8"/>
        <v>22.807893370497741</v>
      </c>
      <c r="C136">
        <f t="shared" si="9"/>
        <v>9.4049077376888279E-2</v>
      </c>
      <c r="D136" t="e">
        <f>NA()</f>
        <v>#N/A</v>
      </c>
      <c r="F136" t="e">
        <f t="shared" si="10"/>
        <v>#N/A</v>
      </c>
      <c r="G136" t="e">
        <f>NA()</f>
        <v>#N/A</v>
      </c>
    </row>
    <row r="137" spans="1:7" x14ac:dyDescent="0.25">
      <c r="A137">
        <f t="shared" si="11"/>
        <v>1.7499999999999916</v>
      </c>
      <c r="B137">
        <f t="shared" si="8"/>
        <v>23.478713763747677</v>
      </c>
      <c r="C137">
        <f t="shared" si="9"/>
        <v>8.6277318826512781E-2</v>
      </c>
      <c r="D137" t="e">
        <f>NA()</f>
        <v>#N/A</v>
      </c>
      <c r="F137" t="e">
        <f t="shared" si="10"/>
        <v>#N/A</v>
      </c>
      <c r="G137" t="e">
        <f>NA()</f>
        <v>#N/A</v>
      </c>
    </row>
    <row r="138" spans="1:7" x14ac:dyDescent="0.25">
      <c r="A138">
        <f t="shared" si="11"/>
        <v>1.7999999999999916</v>
      </c>
      <c r="B138">
        <f t="shared" si="8"/>
        <v>24.149534156997614</v>
      </c>
      <c r="C138">
        <f t="shared" si="9"/>
        <v>7.8950158300895357E-2</v>
      </c>
      <c r="D138" t="e">
        <f>NA()</f>
        <v>#N/A</v>
      </c>
      <c r="F138" t="e">
        <f t="shared" si="10"/>
        <v>#N/A</v>
      </c>
      <c r="G138" t="e">
        <f>NA()</f>
        <v>#N/A</v>
      </c>
    </row>
    <row r="139" spans="1:7" x14ac:dyDescent="0.25">
      <c r="A139">
        <f t="shared" si="11"/>
        <v>1.8499999999999917</v>
      </c>
      <c r="B139">
        <f t="shared" si="8"/>
        <v>24.820354550247551</v>
      </c>
      <c r="C139">
        <f t="shared" si="9"/>
        <v>7.2064874336219109E-2</v>
      </c>
      <c r="D139" t="e">
        <f>NA()</f>
        <v>#N/A</v>
      </c>
      <c r="F139" t="e">
        <f t="shared" si="10"/>
        <v>#N/A</v>
      </c>
      <c r="G139" t="e">
        <f>NA()</f>
        <v>#N/A</v>
      </c>
    </row>
    <row r="140" spans="1:7" x14ac:dyDescent="0.25">
      <c r="A140">
        <f t="shared" si="11"/>
        <v>1.8999999999999917</v>
      </c>
      <c r="B140">
        <f t="shared" si="8"/>
        <v>25.491174943497487</v>
      </c>
      <c r="C140">
        <f t="shared" si="9"/>
        <v>6.5615814774677636E-2</v>
      </c>
      <c r="D140" t="e">
        <f>NA()</f>
        <v>#N/A</v>
      </c>
      <c r="F140" t="e">
        <f t="shared" si="10"/>
        <v>#N/A</v>
      </c>
      <c r="G140" t="e">
        <f>NA()</f>
        <v>#N/A</v>
      </c>
    </row>
    <row r="141" spans="1:7" x14ac:dyDescent="0.25">
      <c r="A141">
        <f t="shared" si="11"/>
        <v>1.9499999999999917</v>
      </c>
      <c r="B141">
        <f t="shared" si="8"/>
        <v>26.161995336747427</v>
      </c>
      <c r="C141">
        <f t="shared" si="9"/>
        <v>5.9594706068817026E-2</v>
      </c>
      <c r="D141" t="e">
        <f>NA()</f>
        <v>#N/A</v>
      </c>
      <c r="F141" t="e">
        <f t="shared" si="10"/>
        <v>#N/A</v>
      </c>
      <c r="G141" t="e">
        <f>NA()</f>
        <v>#N/A</v>
      </c>
    </row>
    <row r="142" spans="1:7" x14ac:dyDescent="0.25">
      <c r="A142">
        <f t="shared" si="11"/>
        <v>1.9999999999999918</v>
      </c>
      <c r="B142">
        <f t="shared" si="8"/>
        <v>26.832815729997364</v>
      </c>
      <c r="C142">
        <f t="shared" si="9"/>
        <v>5.3990966513188944E-2</v>
      </c>
      <c r="D142" t="e">
        <f>NA()</f>
        <v>#N/A</v>
      </c>
      <c r="F142" t="e">
        <f t="shared" si="10"/>
        <v>#N/A</v>
      </c>
      <c r="G142" t="e">
        <f>NA()</f>
        <v>#N/A</v>
      </c>
    </row>
    <row r="143" spans="1:7" x14ac:dyDescent="0.25">
      <c r="A143">
        <f t="shared" si="11"/>
        <v>2.0499999999999918</v>
      </c>
      <c r="B143">
        <f t="shared" si="8"/>
        <v>27.503636123247301</v>
      </c>
      <c r="C143">
        <f t="shared" si="9"/>
        <v>4.8792018579183569E-2</v>
      </c>
      <c r="D143" t="e">
        <f>NA()</f>
        <v>#N/A</v>
      </c>
      <c r="F143" t="e">
        <f t="shared" si="10"/>
        <v>#N/A</v>
      </c>
      <c r="G143" t="e">
        <f>NA()</f>
        <v>#N/A</v>
      </c>
    </row>
    <row r="144" spans="1:7" x14ac:dyDescent="0.25">
      <c r="A144">
        <f t="shared" si="11"/>
        <v>2.0999999999999917</v>
      </c>
      <c r="B144">
        <f t="shared" si="8"/>
        <v>28.174456516497237</v>
      </c>
      <c r="C144">
        <f t="shared" si="9"/>
        <v>4.3983595980427975E-2</v>
      </c>
      <c r="D144" t="e">
        <f>NA()</f>
        <v>#N/A</v>
      </c>
      <c r="F144" t="e">
        <f t="shared" si="10"/>
        <v>#N/A</v>
      </c>
      <c r="G144" t="e">
        <f>NA()</f>
        <v>#N/A</v>
      </c>
    </row>
    <row r="145" spans="1:7" x14ac:dyDescent="0.25">
      <c r="A145">
        <f t="shared" si="11"/>
        <v>2.1499999999999915</v>
      </c>
      <c r="B145">
        <f t="shared" si="8"/>
        <v>28.84527690974717</v>
      </c>
      <c r="C145">
        <f t="shared" si="9"/>
        <v>3.9550041589370949E-2</v>
      </c>
      <c r="D145" t="e">
        <f>NA()</f>
        <v>#N/A</v>
      </c>
      <c r="F145" t="e">
        <f t="shared" si="10"/>
        <v>#N/A</v>
      </c>
      <c r="G145" t="e">
        <f>NA()</f>
        <v>#N/A</v>
      </c>
    </row>
    <row r="146" spans="1:7" x14ac:dyDescent="0.25">
      <c r="A146">
        <f t="shared" si="11"/>
        <v>2.1999999999999913</v>
      </c>
      <c r="B146">
        <f t="shared" si="8"/>
        <v>29.516097302997103</v>
      </c>
      <c r="C146">
        <f t="shared" si="9"/>
        <v>3.5474592846232118E-2</v>
      </c>
      <c r="D146" t="e">
        <f>NA()</f>
        <v>#N/A</v>
      </c>
      <c r="F146" t="e">
        <f t="shared" si="10"/>
        <v>#N/A</v>
      </c>
      <c r="G146" t="e">
        <f>NA()</f>
        <v>#N/A</v>
      </c>
    </row>
    <row r="147" spans="1:7" x14ac:dyDescent="0.25">
      <c r="A147">
        <f t="shared" si="11"/>
        <v>2.2499999999999911</v>
      </c>
      <c r="B147">
        <f t="shared" si="8"/>
        <v>30.18691769624704</v>
      </c>
      <c r="C147">
        <f t="shared" si="9"/>
        <v>3.1739651835668049E-2</v>
      </c>
      <c r="D147" t="e">
        <f>NA()</f>
        <v>#N/A</v>
      </c>
      <c r="F147" t="e">
        <f t="shared" si="10"/>
        <v>#N/A</v>
      </c>
      <c r="G147" t="e">
        <f>NA()</f>
        <v>#N/A</v>
      </c>
    </row>
    <row r="148" spans="1:7" x14ac:dyDescent="0.25">
      <c r="A148">
        <f t="shared" si="11"/>
        <v>2.2999999999999909</v>
      </c>
      <c r="B148">
        <f t="shared" si="8"/>
        <v>30.857738089496973</v>
      </c>
      <c r="C148">
        <f t="shared" si="9"/>
        <v>2.8327037741601762E-2</v>
      </c>
      <c r="D148" t="e">
        <f>NA()</f>
        <v>#N/A</v>
      </c>
      <c r="F148" t="e">
        <f t="shared" si="10"/>
        <v>#N/A</v>
      </c>
      <c r="G148" t="e">
        <f>NA()</f>
        <v>#N/A</v>
      </c>
    </row>
    <row r="149" spans="1:7" x14ac:dyDescent="0.25">
      <c r="A149">
        <f t="shared" si="11"/>
        <v>2.3499999999999908</v>
      </c>
      <c r="B149">
        <f t="shared" si="8"/>
        <v>31.528558482746909</v>
      </c>
      <c r="C149">
        <f t="shared" si="9"/>
        <v>2.5218219915194941E-2</v>
      </c>
      <c r="D149" t="e">
        <f>NA()</f>
        <v>#N/A</v>
      </c>
      <c r="F149" t="e">
        <f t="shared" si="10"/>
        <v>#N/A</v>
      </c>
      <c r="G149" t="e">
        <f>NA()</f>
        <v>#N/A</v>
      </c>
    </row>
    <row r="150" spans="1:7" x14ac:dyDescent="0.25">
      <c r="A150">
        <f t="shared" si="11"/>
        <v>2.3999999999999906</v>
      </c>
      <c r="B150">
        <f t="shared" si="8"/>
        <v>32.199378875996842</v>
      </c>
      <c r="C150">
        <f t="shared" si="9"/>
        <v>2.2394530294843409E-2</v>
      </c>
      <c r="D150" t="e">
        <f>NA()</f>
        <v>#N/A</v>
      </c>
      <c r="F150" t="e">
        <f t="shared" si="10"/>
        <v>#N/A</v>
      </c>
      <c r="G150" t="e">
        <f>NA()</f>
        <v>#N/A</v>
      </c>
    </row>
    <row r="151" spans="1:7" x14ac:dyDescent="0.25">
      <c r="A151">
        <f t="shared" si="11"/>
        <v>2.4499999999999904</v>
      </c>
      <c r="B151">
        <f t="shared" si="8"/>
        <v>32.870199269246775</v>
      </c>
      <c r="C151">
        <f t="shared" si="9"/>
        <v>1.9837354391795788E-2</v>
      </c>
      <c r="D151" t="e">
        <f>NA()</f>
        <v>#N/A</v>
      </c>
      <c r="F151" t="e">
        <f t="shared" si="10"/>
        <v>#N/A</v>
      </c>
      <c r="G151" t="e">
        <f>NA()</f>
        <v>#N/A</v>
      </c>
    </row>
    <row r="152" spans="1:7" x14ac:dyDescent="0.25">
      <c r="A152">
        <f t="shared" si="11"/>
        <v>2.4999999999999902</v>
      </c>
      <c r="B152">
        <f t="shared" si="8"/>
        <v>33.541019662496709</v>
      </c>
      <c r="C152">
        <f t="shared" si="9"/>
        <v>1.7528300493568967E-2</v>
      </c>
      <c r="D152" t="e">
        <f>NA()</f>
        <v>#N/A</v>
      </c>
      <c r="F152" t="e">
        <f t="shared" si="10"/>
        <v>#N/A</v>
      </c>
      <c r="G152" t="e">
        <f>NA()</f>
        <v>#N/A</v>
      </c>
    </row>
    <row r="153" spans="1:7" x14ac:dyDescent="0.25">
      <c r="A153">
        <f t="shared" si="11"/>
        <v>2.5499999999999901</v>
      </c>
      <c r="B153">
        <f t="shared" si="8"/>
        <v>34.211840055746649</v>
      </c>
      <c r="C153">
        <f t="shared" si="9"/>
        <v>1.5449347134395566E-2</v>
      </c>
      <c r="D153" t="e">
        <f>NA()</f>
        <v>#N/A</v>
      </c>
      <c r="F153" t="e">
        <f t="shared" si="10"/>
        <v>#N/A</v>
      </c>
      <c r="G153" t="e">
        <f>NA()</f>
        <v>#N/A</v>
      </c>
    </row>
    <row r="154" spans="1:7" x14ac:dyDescent="0.25">
      <c r="A154">
        <f t="shared" si="11"/>
        <v>2.5999999999999899</v>
      </c>
      <c r="B154">
        <f t="shared" si="8"/>
        <v>34.882660448996582</v>
      </c>
      <c r="C154">
        <f t="shared" si="9"/>
        <v>1.3582969233685977E-2</v>
      </c>
      <c r="D154" t="e">
        <f>NA()</f>
        <v>#N/A</v>
      </c>
      <c r="F154" t="e">
        <f t="shared" si="10"/>
        <v>#N/A</v>
      </c>
      <c r="G154" t="e">
        <f>NA()</f>
        <v>#N/A</v>
      </c>
    </row>
    <row r="155" spans="1:7" x14ac:dyDescent="0.25">
      <c r="A155">
        <f t="shared" si="11"/>
        <v>2.6499999999999897</v>
      </c>
      <c r="B155">
        <f t="shared" si="8"/>
        <v>35.553480842246515</v>
      </c>
      <c r="C155">
        <f t="shared" si="9"/>
        <v>1.1912243607605502E-2</v>
      </c>
      <c r="D155" t="e">
        <f>NA()</f>
        <v>#N/A</v>
      </c>
      <c r="F155" t="e">
        <f t="shared" si="10"/>
        <v>#N/A</v>
      </c>
      <c r="G155" t="e">
        <f>NA()</f>
        <v>#N/A</v>
      </c>
    </row>
    <row r="156" spans="1:7" x14ac:dyDescent="0.25">
      <c r="A156">
        <f t="shared" si="11"/>
        <v>2.6999999999999895</v>
      </c>
      <c r="B156">
        <f t="shared" si="8"/>
        <v>36.224301235496448</v>
      </c>
      <c r="C156">
        <f t="shared" si="9"/>
        <v>1.0420934814422892E-2</v>
      </c>
      <c r="D156" t="e">
        <f>NA()</f>
        <v>#N/A</v>
      </c>
      <c r="F156" t="e">
        <f t="shared" si="10"/>
        <v>#N/A</v>
      </c>
      <c r="G156" t="e">
        <f>NA()</f>
        <v>#N/A</v>
      </c>
    </row>
    <row r="157" spans="1:7" x14ac:dyDescent="0.25">
      <c r="A157">
        <f t="shared" si="11"/>
        <v>2.7499999999999893</v>
      </c>
      <c r="B157">
        <f t="shared" si="8"/>
        <v>36.895121628746381</v>
      </c>
      <c r="C157">
        <f t="shared" si="9"/>
        <v>9.09356250159132E-3</v>
      </c>
      <c r="D157" t="e">
        <f>NA()</f>
        <v>#N/A</v>
      </c>
      <c r="F157" t="e">
        <f t="shared" si="10"/>
        <v>#N/A</v>
      </c>
      <c r="G157" t="e">
        <f>NA()</f>
        <v>#N/A</v>
      </c>
    </row>
    <row r="158" spans="1:7" x14ac:dyDescent="0.25">
      <c r="A158">
        <f t="shared" si="11"/>
        <v>2.7999999999999892</v>
      </c>
      <c r="B158">
        <f t="shared" si="8"/>
        <v>37.565942021996321</v>
      </c>
      <c r="C158">
        <f t="shared" si="9"/>
        <v>7.9154515829802027E-3</v>
      </c>
      <c r="D158" t="e">
        <f>NA()</f>
        <v>#N/A</v>
      </c>
      <c r="F158" t="e">
        <f t="shared" si="10"/>
        <v>#N/A</v>
      </c>
      <c r="G158" t="e">
        <f>NA()</f>
        <v>#N/A</v>
      </c>
    </row>
    <row r="159" spans="1:7" x14ac:dyDescent="0.25">
      <c r="A159">
        <f t="shared" si="11"/>
        <v>2.849999999999989</v>
      </c>
      <c r="B159">
        <f t="shared" si="8"/>
        <v>38.236762415246254</v>
      </c>
      <c r="C159">
        <f t="shared" si="9"/>
        <v>6.8727666906141906E-3</v>
      </c>
      <c r="D159" t="e">
        <f>NA()</f>
        <v>#N/A</v>
      </c>
      <c r="F159" t="e">
        <f t="shared" si="10"/>
        <v>#N/A</v>
      </c>
      <c r="G159" t="e">
        <f>NA()</f>
        <v>#N/A</v>
      </c>
    </row>
    <row r="160" spans="1:7" x14ac:dyDescent="0.25">
      <c r="A160">
        <f t="shared" si="11"/>
        <v>2.8999999999999888</v>
      </c>
      <c r="B160">
        <f t="shared" si="8"/>
        <v>38.907582808496187</v>
      </c>
      <c r="C160">
        <f t="shared" si="9"/>
        <v>5.9525324197760498E-3</v>
      </c>
      <c r="D160" t="e">
        <f>NA()</f>
        <v>#N/A</v>
      </c>
      <c r="F160" t="e">
        <f t="shared" si="10"/>
        <v>#N/A</v>
      </c>
      <c r="G160" t="e">
        <f>NA()</f>
        <v>#N/A</v>
      </c>
    </row>
    <row r="161" spans="1:7" x14ac:dyDescent="0.25">
      <c r="A161">
        <f t="shared" si="11"/>
        <v>2.9499999999999886</v>
      </c>
      <c r="B161">
        <f t="shared" si="8"/>
        <v>39.57840320174612</v>
      </c>
      <c r="C161">
        <f t="shared" si="9"/>
        <v>5.1426409230541118E-3</v>
      </c>
      <c r="D161" t="e">
        <f>NA()</f>
        <v>#N/A</v>
      </c>
      <c r="F161" t="e">
        <f t="shared" si="10"/>
        <v>#N/A</v>
      </c>
      <c r="G161" t="e">
        <f>NA()</f>
        <v>#N/A</v>
      </c>
    </row>
    <row r="162" spans="1:7" x14ac:dyDescent="0.25">
      <c r="A162">
        <f t="shared" si="11"/>
        <v>2.9999999999999885</v>
      </c>
      <c r="B162">
        <f t="shared" si="8"/>
        <v>40.249223594996053</v>
      </c>
      <c r="C162">
        <f t="shared" si="9"/>
        <v>4.4318484119381611E-3</v>
      </c>
      <c r="D162" t="e">
        <f>NA()</f>
        <v>#N/A</v>
      </c>
      <c r="F162" t="e">
        <f t="shared" si="10"/>
        <v>#N/A</v>
      </c>
      <c r="G162" t="e">
        <f>NA()</f>
        <v>#N/A</v>
      </c>
    </row>
    <row r="163" spans="1:7" x14ac:dyDescent="0.25">
      <c r="A163">
        <f t="shared" si="11"/>
        <v>3.0499999999999883</v>
      </c>
      <c r="B163">
        <f t="shared" si="8"/>
        <v>40.920043988245993</v>
      </c>
      <c r="C163">
        <f t="shared" si="9"/>
        <v>3.8097620982219418E-3</v>
      </c>
      <c r="D163" t="e">
        <f>NA()</f>
        <v>#N/A</v>
      </c>
      <c r="F163" t="e">
        <f t="shared" si="10"/>
        <v>#N/A</v>
      </c>
      <c r="G163" t="e">
        <f>NA()</f>
        <v>#N/A</v>
      </c>
    </row>
    <row r="164" spans="1:7" x14ac:dyDescent="0.25">
      <c r="A164">
        <f t="shared" si="11"/>
        <v>3.0999999999999881</v>
      </c>
      <c r="B164">
        <f t="shared" si="8"/>
        <v>41.590864381495926</v>
      </c>
      <c r="C164">
        <f t="shared" si="9"/>
        <v>3.2668190562000401E-3</v>
      </c>
      <c r="D164" t="e">
        <f>NA()</f>
        <v>#N/A</v>
      </c>
      <c r="F164" t="e">
        <f t="shared" si="10"/>
        <v>#N/A</v>
      </c>
      <c r="G164" t="e">
        <f>NA()</f>
        <v>#N/A</v>
      </c>
    </row>
    <row r="165" spans="1:7" x14ac:dyDescent="0.25">
      <c r="A165">
        <f t="shared" si="11"/>
        <v>3.1499999999999879</v>
      </c>
      <c r="B165">
        <f t="shared" si="8"/>
        <v>42.261684774745859</v>
      </c>
      <c r="C165">
        <f t="shared" si="9"/>
        <v>2.7942584148795539E-3</v>
      </c>
      <c r="D165" t="e">
        <f>NA()</f>
        <v>#N/A</v>
      </c>
      <c r="F165" t="e">
        <f t="shared" si="10"/>
        <v>#N/A</v>
      </c>
      <c r="G165" t="e">
        <f>NA()</f>
        <v>#N/A</v>
      </c>
    </row>
    <row r="166" spans="1:7" x14ac:dyDescent="0.25">
      <c r="A166">
        <f t="shared" si="11"/>
        <v>3.1999999999999877</v>
      </c>
      <c r="B166">
        <f t="shared" si="8"/>
        <v>42.932505167995792</v>
      </c>
      <c r="C166">
        <f t="shared" si="9"/>
        <v>2.3840882014649354E-3</v>
      </c>
      <c r="D166" t="e">
        <f>NA()</f>
        <v>#N/A</v>
      </c>
      <c r="F166" t="e">
        <f t="shared" si="10"/>
        <v>#N/A</v>
      </c>
      <c r="G166" t="e">
        <f>NA()</f>
        <v>#N/A</v>
      </c>
    </row>
    <row r="167" spans="1:7" x14ac:dyDescent="0.25">
      <c r="A167">
        <f t="shared" si="11"/>
        <v>3.2499999999999876</v>
      </c>
      <c r="B167">
        <f t="shared" si="8"/>
        <v>43.603325561245725</v>
      </c>
      <c r="C167">
        <f t="shared" si="9"/>
        <v>2.0290480572998509E-3</v>
      </c>
      <c r="D167" t="e">
        <f>NA()</f>
        <v>#N/A</v>
      </c>
      <c r="F167" t="e">
        <f t="shared" si="10"/>
        <v>#N/A</v>
      </c>
      <c r="G167" t="e">
        <f>NA()</f>
        <v>#N/A</v>
      </c>
    </row>
    <row r="168" spans="1:7" x14ac:dyDescent="0.25">
      <c r="A168">
        <f t="shared" si="11"/>
        <v>3.2999999999999874</v>
      </c>
      <c r="B168">
        <f t="shared" si="8"/>
        <v>44.274145954495665</v>
      </c>
      <c r="C168">
        <f t="shared" si="9"/>
        <v>1.7225689390537517E-3</v>
      </c>
      <c r="D168" t="e">
        <f>NA()</f>
        <v>#N/A</v>
      </c>
      <c r="F168" t="e">
        <f t="shared" si="10"/>
        <v>#N/A</v>
      </c>
      <c r="G168" t="e">
        <f>NA()</f>
        <v>#N/A</v>
      </c>
    </row>
    <row r="169" spans="1:7" x14ac:dyDescent="0.25">
      <c r="A169">
        <f t="shared" si="11"/>
        <v>3.3499999999999872</v>
      </c>
      <c r="B169">
        <f t="shared" si="8"/>
        <v>44.944966347745599</v>
      </c>
      <c r="C169">
        <f t="shared" si="9"/>
        <v>1.4587308046668081E-3</v>
      </c>
      <c r="D169" t="e">
        <f>NA()</f>
        <v>#N/A</v>
      </c>
      <c r="F169" t="e">
        <f t="shared" si="10"/>
        <v>#N/A</v>
      </c>
      <c r="G169" t="e">
        <f>NA()</f>
        <v>#N/A</v>
      </c>
    </row>
    <row r="170" spans="1:7" x14ac:dyDescent="0.25">
      <c r="A170">
        <f t="shared" si="11"/>
        <v>3.399999999999987</v>
      </c>
      <c r="B170">
        <f t="shared" si="8"/>
        <v>45.615786740995532</v>
      </c>
      <c r="C170">
        <f t="shared" si="9"/>
        <v>1.2322191684730735E-3</v>
      </c>
      <c r="D170" t="e">
        <f>NA()</f>
        <v>#N/A</v>
      </c>
      <c r="F170" t="e">
        <f t="shared" si="10"/>
        <v>#N/A</v>
      </c>
      <c r="G170" t="e">
        <f>NA()</f>
        <v>#N/A</v>
      </c>
    </row>
    <row r="171" spans="1:7" x14ac:dyDescent="0.25">
      <c r="A171">
        <f t="shared" si="11"/>
        <v>3.4499999999999869</v>
      </c>
      <c r="B171">
        <f t="shared" si="8"/>
        <v>46.286607134245465</v>
      </c>
      <c r="C171">
        <f t="shared" si="9"/>
        <v>1.0382812956614583E-3</v>
      </c>
      <c r="D171" t="e">
        <f>NA()</f>
        <v>#N/A</v>
      </c>
      <c r="F171" t="e">
        <f t="shared" si="10"/>
        <v>#N/A</v>
      </c>
      <c r="G171" t="e">
        <f>NA()</f>
        <v>#N/A</v>
      </c>
    </row>
    <row r="172" spans="1:7" x14ac:dyDescent="0.25">
      <c r="A172">
        <f t="shared" si="11"/>
        <v>3.4999999999999867</v>
      </c>
      <c r="B172">
        <f t="shared" si="8"/>
        <v>46.957427527495398</v>
      </c>
      <c r="C172">
        <f t="shared" si="9"/>
        <v>8.7268269504580038E-4</v>
      </c>
      <c r="D172" t="e">
        <f>NA()</f>
        <v>#N/A</v>
      </c>
      <c r="F172" t="e">
        <f t="shared" si="10"/>
        <v>#N/A</v>
      </c>
      <c r="G172" t="e">
        <f>NA()</f>
        <v>#N/A</v>
      </c>
    </row>
    <row r="173" spans="1:7" x14ac:dyDescent="0.25">
      <c r="A173">
        <f t="shared" si="11"/>
        <v>3.5499999999999865</v>
      </c>
      <c r="B173">
        <f t="shared" si="8"/>
        <v>47.628247920745338</v>
      </c>
      <c r="C173">
        <f t="shared" si="9"/>
        <v>7.3166446283034526E-4</v>
      </c>
      <c r="D173" t="e">
        <f>NA()</f>
        <v>#N/A</v>
      </c>
      <c r="F173" t="e">
        <f t="shared" si="10"/>
        <v>#N/A</v>
      </c>
      <c r="G173" t="e">
        <f>NA()</f>
        <v>#N/A</v>
      </c>
    </row>
    <row r="174" spans="1:7" x14ac:dyDescent="0.25">
      <c r="A174">
        <f t="shared" si="11"/>
        <v>3.5999999999999863</v>
      </c>
      <c r="B174">
        <f t="shared" si="8"/>
        <v>48.299068313995271</v>
      </c>
      <c r="C174">
        <f t="shared" si="9"/>
        <v>6.1190193011380237E-4</v>
      </c>
      <c r="D174" t="e">
        <f>NA()</f>
        <v>#N/A</v>
      </c>
      <c r="F174" t="e">
        <f t="shared" si="10"/>
        <v>#N/A</v>
      </c>
      <c r="G174" t="e">
        <f>NA()</f>
        <v>#N/A</v>
      </c>
    </row>
    <row r="175" spans="1:7" x14ac:dyDescent="0.25">
      <c r="A175">
        <f t="shared" si="11"/>
        <v>3.6499999999999861</v>
      </c>
      <c r="B175">
        <f t="shared" si="8"/>
        <v>48.969888707245204</v>
      </c>
      <c r="C175">
        <f t="shared" si="9"/>
        <v>5.104649743442114E-4</v>
      </c>
      <c r="D175" t="e">
        <f>NA()</f>
        <v>#N/A</v>
      </c>
      <c r="F175" t="e">
        <f t="shared" si="10"/>
        <v>#N/A</v>
      </c>
      <c r="G175" t="e">
        <f>NA()</f>
        <v>#N/A</v>
      </c>
    </row>
    <row r="176" spans="1:7" x14ac:dyDescent="0.25">
      <c r="A176">
        <f t="shared" si="11"/>
        <v>3.699999999999986</v>
      </c>
      <c r="B176">
        <f t="shared" si="8"/>
        <v>49.640709100495137</v>
      </c>
      <c r="C176">
        <f t="shared" si="9"/>
        <v>4.2478027055077366E-4</v>
      </c>
      <c r="D176" t="e">
        <f>NA()</f>
        <v>#N/A</v>
      </c>
      <c r="F176" t="e">
        <f t="shared" si="10"/>
        <v>#N/A</v>
      </c>
      <c r="G176" t="e">
        <f>NA()</f>
        <v>#N/A</v>
      </c>
    </row>
    <row r="177" spans="1:7" x14ac:dyDescent="0.25">
      <c r="A177">
        <f t="shared" si="11"/>
        <v>3.7499999999999858</v>
      </c>
      <c r="B177">
        <f t="shared" si="8"/>
        <v>50.31152949374507</v>
      </c>
      <c r="C177">
        <f t="shared" si="9"/>
        <v>3.5259568236746422E-4</v>
      </c>
      <c r="D177" t="e">
        <f>NA()</f>
        <v>#N/A</v>
      </c>
      <c r="F177" t="e">
        <f t="shared" si="10"/>
        <v>#N/A</v>
      </c>
      <c r="G177" t="e">
        <f>NA()</f>
        <v>#N/A</v>
      </c>
    </row>
    <row r="178" spans="1:7" x14ac:dyDescent="0.25">
      <c r="A178">
        <f t="shared" si="11"/>
        <v>3.7999999999999856</v>
      </c>
      <c r="B178">
        <f t="shared" si="8"/>
        <v>50.98234988699501</v>
      </c>
      <c r="C178">
        <f t="shared" si="9"/>
        <v>2.9194692579147605E-4</v>
      </c>
      <c r="D178" t="e">
        <f>NA()</f>
        <v>#N/A</v>
      </c>
      <c r="F178" t="e">
        <f t="shared" si="10"/>
        <v>#N/A</v>
      </c>
      <c r="G178" t="e">
        <f>NA()</f>
        <v>#N/A</v>
      </c>
    </row>
    <row r="179" spans="1:7" x14ac:dyDescent="0.25">
      <c r="A179">
        <f t="shared" si="11"/>
        <v>3.8499999999999854</v>
      </c>
      <c r="B179">
        <f t="shared" si="8"/>
        <v>51.653170280244943</v>
      </c>
      <c r="C179">
        <f t="shared" si="9"/>
        <v>2.4112658022600695E-4</v>
      </c>
      <c r="D179" t="e">
        <f>NA()</f>
        <v>#N/A</v>
      </c>
      <c r="F179" t="e">
        <f t="shared" si="10"/>
        <v>#N/A</v>
      </c>
      <c r="G179" t="e">
        <f>NA()</f>
        <v>#N/A</v>
      </c>
    </row>
    <row r="180" spans="1:7" x14ac:dyDescent="0.25">
      <c r="A180">
        <f t="shared" si="11"/>
        <v>3.8999999999999853</v>
      </c>
      <c r="B180">
        <f t="shared" si="8"/>
        <v>52.323990673494876</v>
      </c>
      <c r="C180">
        <f t="shared" si="9"/>
        <v>1.9865547139278399E-4</v>
      </c>
      <c r="D180" t="e">
        <f>NA()</f>
        <v>#N/A</v>
      </c>
      <c r="F180" t="e">
        <f t="shared" si="10"/>
        <v>#N/A</v>
      </c>
      <c r="G180" t="e">
        <f>NA()</f>
        <v>#N/A</v>
      </c>
    </row>
    <row r="181" spans="1:7" x14ac:dyDescent="0.25">
      <c r="A181">
        <f t="shared" si="11"/>
        <v>3.9499999999999851</v>
      </c>
      <c r="B181">
        <f t="shared" si="8"/>
        <v>52.994811066744809</v>
      </c>
      <c r="C181">
        <f t="shared" si="9"/>
        <v>1.6325640876625172E-4</v>
      </c>
      <c r="D181" t="e">
        <f>NA()</f>
        <v>#N/A</v>
      </c>
      <c r="F181" t="e">
        <f t="shared" si="10"/>
        <v>#N/A</v>
      </c>
      <c r="G181" t="e">
        <f>NA()</f>
        <v>#N/A</v>
      </c>
    </row>
    <row r="182" spans="1:7" x14ac:dyDescent="0.25">
      <c r="A182">
        <f t="shared" si="11"/>
        <v>3.9999999999999849</v>
      </c>
      <c r="B182">
        <f t="shared" si="8"/>
        <v>53.665631459994742</v>
      </c>
      <c r="C182">
        <f t="shared" si="9"/>
        <v>1.3383022576489344E-4</v>
      </c>
      <c r="D182" t="e">
        <f>NA()</f>
        <v>#N/A</v>
      </c>
      <c r="F182" t="e">
        <f t="shared" si="10"/>
        <v>#N/A</v>
      </c>
      <c r="G182" t="e">
        <f>NA()</f>
        <v>#N/A</v>
      </c>
    </row>
    <row r="183" spans="1:7" x14ac:dyDescent="0.25">
      <c r="A183">
        <f t="shared" si="11"/>
        <v>4.0499999999999847</v>
      </c>
      <c r="B183">
        <f t="shared" si="8"/>
        <v>54.336451853244682</v>
      </c>
      <c r="C183">
        <f t="shared" si="9"/>
        <v>1.0943404343980734E-4</v>
      </c>
      <c r="D183" t="e">
        <f>NA()</f>
        <v>#N/A</v>
      </c>
      <c r="F183" t="e">
        <f t="shared" si="10"/>
        <v>#N/A</v>
      </c>
      <c r="G183" t="e">
        <f>NA()</f>
        <v>#N/A</v>
      </c>
    </row>
    <row r="184" spans="1:7" x14ac:dyDescent="0.25">
      <c r="A184">
        <f t="shared" si="11"/>
        <v>4.0999999999999845</v>
      </c>
      <c r="B184">
        <f t="shared" si="8"/>
        <v>55.007272246494615</v>
      </c>
      <c r="C184">
        <f t="shared" si="9"/>
        <v>8.9261657177138471E-5</v>
      </c>
      <c r="D184" t="e">
        <f>NA()</f>
        <v>#N/A</v>
      </c>
      <c r="F184" t="e">
        <f t="shared" si="10"/>
        <v>#N/A</v>
      </c>
      <c r="G184" t="e">
        <f>NA()</f>
        <v>#N/A</v>
      </c>
    </row>
    <row r="185" spans="1:7" x14ac:dyDescent="0.25">
      <c r="A185">
        <f t="shared" si="11"/>
        <v>4.1499999999999844</v>
      </c>
      <c r="B185">
        <f t="shared" si="8"/>
        <v>55.678092639744548</v>
      </c>
      <c r="C185">
        <f t="shared" si="9"/>
        <v>7.2625930302257243E-5</v>
      </c>
      <c r="D185" t="e">
        <f>NA()</f>
        <v>#N/A</v>
      </c>
      <c r="F185" t="e">
        <f t="shared" si="10"/>
        <v>#N/A</v>
      </c>
      <c r="G185" t="e">
        <f>NA()</f>
        <v>#N/A</v>
      </c>
    </row>
    <row r="186" spans="1:7" x14ac:dyDescent="0.25">
      <c r="A186">
        <f t="shared" si="11"/>
        <v>4.1999999999999842</v>
      </c>
      <c r="B186">
        <f t="shared" si="8"/>
        <v>56.348913032994481</v>
      </c>
      <c r="C186">
        <f t="shared" si="9"/>
        <v>5.8943067756543833E-5</v>
      </c>
      <c r="D186" t="e">
        <f>NA()</f>
        <v>#N/A</v>
      </c>
      <c r="F186" t="e">
        <f t="shared" si="10"/>
        <v>#N/A</v>
      </c>
      <c r="G186" t="e">
        <f>NA()</f>
        <v>#N/A</v>
      </c>
    </row>
    <row r="187" spans="1:7" x14ac:dyDescent="0.25">
      <c r="A187">
        <f t="shared" si="11"/>
        <v>4.249999999999984</v>
      </c>
      <c r="B187">
        <f t="shared" si="8"/>
        <v>57.019733426244422</v>
      </c>
      <c r="C187">
        <f t="shared" si="9"/>
        <v>4.771863654120817E-5</v>
      </c>
      <c r="D187" t="e">
        <f>NA()</f>
        <v>#N/A</v>
      </c>
      <c r="F187" t="e">
        <f t="shared" si="10"/>
        <v>#N/A</v>
      </c>
      <c r="G187" t="e">
        <f>NA()</f>
        <v>#N/A</v>
      </c>
    </row>
    <row r="188" spans="1:7" x14ac:dyDescent="0.25">
      <c r="A188">
        <f t="shared" si="11"/>
        <v>4.2999999999999838</v>
      </c>
      <c r="B188">
        <f t="shared" si="8"/>
        <v>57.690553819494355</v>
      </c>
      <c r="C188">
        <f t="shared" si="9"/>
        <v>3.8535196742089799E-5</v>
      </c>
      <c r="D188" t="e">
        <f>NA()</f>
        <v>#N/A</v>
      </c>
      <c r="F188" t="e">
        <f t="shared" si="10"/>
        <v>#N/A</v>
      </c>
      <c r="G188" t="e">
        <f>NA()</f>
        <v>#N/A</v>
      </c>
    </row>
    <row r="189" spans="1:7" x14ac:dyDescent="0.25">
      <c r="A189">
        <f t="shared" si="11"/>
        <v>4.3499999999999837</v>
      </c>
      <c r="B189">
        <f t="shared" si="8"/>
        <v>58.361374212744288</v>
      </c>
      <c r="C189">
        <f t="shared" si="9"/>
        <v>3.1041407057852421E-5</v>
      </c>
      <c r="D189" t="e">
        <f>NA()</f>
        <v>#N/A</v>
      </c>
      <c r="F189" t="e">
        <f t="shared" si="10"/>
        <v>#N/A</v>
      </c>
      <c r="G189" t="e">
        <f>NA()</f>
        <v>#N/A</v>
      </c>
    </row>
    <row r="190" spans="1:7" x14ac:dyDescent="0.25">
      <c r="A190">
        <f t="shared" si="11"/>
        <v>4.3999999999999835</v>
      </c>
      <c r="B190">
        <f t="shared" si="8"/>
        <v>59.032194605994221</v>
      </c>
      <c r="C190">
        <f t="shared" si="9"/>
        <v>2.4942471290055395E-5</v>
      </c>
      <c r="D190" t="e">
        <f>NA()</f>
        <v>#N/A</v>
      </c>
      <c r="F190" t="e">
        <f t="shared" si="10"/>
        <v>#N/A</v>
      </c>
      <c r="G190" t="e">
        <f>NA()</f>
        <v>#N/A</v>
      </c>
    </row>
    <row r="191" spans="1:7" x14ac:dyDescent="0.25">
      <c r="A191">
        <f t="shared" si="11"/>
        <v>4.4499999999999833</v>
      </c>
      <c r="B191">
        <f t="shared" si="8"/>
        <v>59.703014999244154</v>
      </c>
      <c r="C191">
        <f t="shared" si="9"/>
        <v>1.9991796706924282E-5</v>
      </c>
      <c r="D191" t="e">
        <f>NA()</f>
        <v>#N/A</v>
      </c>
      <c r="F191" t="e">
        <f t="shared" si="10"/>
        <v>#N/A</v>
      </c>
      <c r="G191" t="e">
        <f>NA()</f>
        <v>#N/A</v>
      </c>
    </row>
    <row r="192" spans="1:7" x14ac:dyDescent="0.25">
      <c r="A192">
        <f t="shared" si="11"/>
        <v>4.4999999999999831</v>
      </c>
      <c r="B192">
        <f t="shared" si="8"/>
        <v>60.373835392494094</v>
      </c>
      <c r="C192">
        <f t="shared" si="9"/>
        <v>1.5983741106906694E-5</v>
      </c>
      <c r="D192" t="e">
        <f>NA()</f>
        <v>#N/A</v>
      </c>
      <c r="F192" t="e">
        <f t="shared" si="10"/>
        <v>#N/A</v>
      </c>
      <c r="G192" t="e">
        <f>NA()</f>
        <v>#N/A</v>
      </c>
    </row>
    <row r="193" spans="1:7" x14ac:dyDescent="0.25">
      <c r="A193">
        <f t="shared" si="11"/>
        <v>4.5499999999999829</v>
      </c>
      <c r="B193">
        <f t="shared" si="8"/>
        <v>61.044655785744027</v>
      </c>
      <c r="C193">
        <f t="shared" si="9"/>
        <v>1.274733238183444E-5</v>
      </c>
      <c r="D193" t="e">
        <f>NA()</f>
        <v>#N/A</v>
      </c>
      <c r="F193" t="e">
        <f t="shared" si="10"/>
        <v>#N/A</v>
      </c>
      <c r="G193" t="e">
        <f>NA()</f>
        <v>#N/A</v>
      </c>
    </row>
    <row r="194" spans="1:7" x14ac:dyDescent="0.25">
      <c r="A194">
        <f t="shared" si="11"/>
        <v>4.5999999999999828</v>
      </c>
      <c r="B194">
        <f t="shared" si="8"/>
        <v>61.71547617899396</v>
      </c>
      <c r="C194">
        <f t="shared" si="9"/>
        <v>1.0140852065487553E-5</v>
      </c>
      <c r="D194" t="e">
        <f>NA()</f>
        <v>#N/A</v>
      </c>
      <c r="F194" t="e">
        <f t="shared" si="10"/>
        <v>#N/A</v>
      </c>
      <c r="G194" t="e">
        <f>NA()</f>
        <v>#N/A</v>
      </c>
    </row>
    <row r="195" spans="1:7" x14ac:dyDescent="0.25">
      <c r="A195">
        <f t="shared" si="11"/>
        <v>4.6499999999999826</v>
      </c>
      <c r="B195">
        <f t="shared" ref="B195:B202" si="12">$J$2*A195</f>
        <v>62.386296572243893</v>
      </c>
      <c r="C195">
        <f t="shared" ref="C195:C202" si="13">NORMDIST(A195,0,1,FALSE)</f>
        <v>8.0471824564929508E-6</v>
      </c>
      <c r="D195" t="e">
        <f>NA()</f>
        <v>#N/A</v>
      </c>
      <c r="F195" t="e">
        <f t="shared" ref="F195:F202" si="14">IF($J$4&lt;0,IF(B195&lt;=$J$4,C195,NA()),IF(B195&gt;=J$4,C195,NA()))</f>
        <v>#N/A</v>
      </c>
      <c r="G195" t="e">
        <f>NA()</f>
        <v>#N/A</v>
      </c>
    </row>
    <row r="196" spans="1:7" x14ac:dyDescent="0.25">
      <c r="A196">
        <f t="shared" ref="A196:A202" si="15">A195+0.05</f>
        <v>4.6999999999999824</v>
      </c>
      <c r="B196">
        <f t="shared" si="12"/>
        <v>63.057116965493826</v>
      </c>
      <c r="C196">
        <f t="shared" si="13"/>
        <v>6.3698251788676227E-6</v>
      </c>
      <c r="D196" t="e">
        <f>NA()</f>
        <v>#N/A</v>
      </c>
      <c r="F196" t="e">
        <f t="shared" si="14"/>
        <v>#N/A</v>
      </c>
      <c r="G196" t="e">
        <f>NA()</f>
        <v>#N/A</v>
      </c>
    </row>
    <row r="197" spans="1:7" x14ac:dyDescent="0.25">
      <c r="A197">
        <f t="shared" si="15"/>
        <v>4.7499999999999822</v>
      </c>
      <c r="B197">
        <f t="shared" si="12"/>
        <v>63.727937358743766</v>
      </c>
      <c r="C197">
        <f t="shared" si="13"/>
        <v>5.0295072885928748E-6</v>
      </c>
      <c r="D197" t="e">
        <f>NA()</f>
        <v>#N/A</v>
      </c>
      <c r="F197" t="e">
        <f t="shared" si="14"/>
        <v>#N/A</v>
      </c>
      <c r="G197" t="e">
        <f>NA()</f>
        <v>#N/A</v>
      </c>
    </row>
    <row r="198" spans="1:7" x14ac:dyDescent="0.25">
      <c r="A198">
        <f t="shared" si="15"/>
        <v>4.7999999999999821</v>
      </c>
      <c r="B198">
        <f t="shared" si="12"/>
        <v>64.398757751993699</v>
      </c>
      <c r="C198">
        <f t="shared" si="13"/>
        <v>3.9612990910324133E-6</v>
      </c>
      <c r="D198" t="e">
        <f>NA()</f>
        <v>#N/A</v>
      </c>
      <c r="F198" t="e">
        <f t="shared" si="14"/>
        <v>#N/A</v>
      </c>
      <c r="G198" t="e">
        <f>NA()</f>
        <v>#N/A</v>
      </c>
    </row>
    <row r="199" spans="1:7" x14ac:dyDescent="0.25">
      <c r="A199">
        <f t="shared" si="15"/>
        <v>4.8499999999999819</v>
      </c>
      <c r="B199">
        <f t="shared" si="12"/>
        <v>65.069578145243625</v>
      </c>
      <c r="C199">
        <f t="shared" si="13"/>
        <v>3.1121755791492155E-6</v>
      </c>
      <c r="D199" t="e">
        <f>NA()</f>
        <v>#N/A</v>
      </c>
      <c r="F199" t="e">
        <f t="shared" si="14"/>
        <v>#N/A</v>
      </c>
      <c r="G199" t="e">
        <f>NA()</f>
        <v>#N/A</v>
      </c>
    </row>
    <row r="200" spans="1:7" x14ac:dyDescent="0.25">
      <c r="A200">
        <f t="shared" si="15"/>
        <v>4.8999999999999817</v>
      </c>
      <c r="B200">
        <f t="shared" si="12"/>
        <v>65.740398538493565</v>
      </c>
      <c r="C200">
        <f t="shared" si="13"/>
        <v>2.4389607458935775E-6</v>
      </c>
      <c r="D200" t="e">
        <f>NA()</f>
        <v>#N/A</v>
      </c>
      <c r="F200" t="e">
        <f t="shared" si="14"/>
        <v>#N/A</v>
      </c>
      <c r="G200" t="e">
        <f>NA()</f>
        <v>#N/A</v>
      </c>
    </row>
    <row r="201" spans="1:7" x14ac:dyDescent="0.25">
      <c r="A201">
        <f t="shared" si="15"/>
        <v>4.9499999999999815</v>
      </c>
      <c r="B201">
        <f t="shared" si="12"/>
        <v>66.411218931743505</v>
      </c>
      <c r="C201">
        <f t="shared" si="13"/>
        <v>1.9066009031229872E-6</v>
      </c>
      <c r="D201" t="e">
        <f>NA()</f>
        <v>#N/A</v>
      </c>
      <c r="F201" t="e">
        <f t="shared" si="14"/>
        <v>#N/A</v>
      </c>
      <c r="G201" t="e">
        <f>NA()</f>
        <v>#N/A</v>
      </c>
    </row>
    <row r="202" spans="1:7" x14ac:dyDescent="0.25">
      <c r="A202">
        <f t="shared" si="15"/>
        <v>4.9999999999999813</v>
      </c>
      <c r="B202">
        <f t="shared" si="12"/>
        <v>67.082039324993431</v>
      </c>
      <c r="C202">
        <f t="shared" si="13"/>
        <v>1.4867195147344351E-6</v>
      </c>
      <c r="D202" t="e">
        <f>NA()</f>
        <v>#N/A</v>
      </c>
      <c r="F202" t="e">
        <f t="shared" si="14"/>
        <v>#N/A</v>
      </c>
      <c r="G202" t="e">
        <f>NA()</f>
        <v>#N/A</v>
      </c>
    </row>
    <row r="203" spans="1:7" x14ac:dyDescent="0.25">
      <c r="A203">
        <v>-5</v>
      </c>
      <c r="B203">
        <f t="shared" ref="B203:B266" si="16">$J$3*A203</f>
        <v>-28.062430400804562</v>
      </c>
      <c r="C203" t="e">
        <f>NA()</f>
        <v>#N/A</v>
      </c>
      <c r="D203">
        <f>C2/2</f>
        <v>7.4335975736714884E-7</v>
      </c>
      <c r="F203" t="e">
        <f>NA()</f>
        <v>#N/A</v>
      </c>
      <c r="G203">
        <f>IF($J$4&lt;0,IF(B203&lt;=$J$4,D203,NA()),IF(B203&gt;=J$4,D203,NA()))</f>
        <v>7.4335975736714884E-7</v>
      </c>
    </row>
    <row r="204" spans="1:7" x14ac:dyDescent="0.25">
      <c r="A204">
        <f>A203+0.05</f>
        <v>-4.95</v>
      </c>
      <c r="B204">
        <f t="shared" si="16"/>
        <v>-27.781806096796515</v>
      </c>
      <c r="C204" t="e">
        <f>NA()</f>
        <v>#N/A</v>
      </c>
      <c r="D204">
        <f t="shared" ref="D204:D267" si="17">C3/2</f>
        <v>9.5330045156140538E-7</v>
      </c>
      <c r="F204" t="e">
        <f>NA()</f>
        <v>#N/A</v>
      </c>
      <c r="G204">
        <f t="shared" ref="G204:G267" si="18">IF($J$4&lt;0,IF(B204&lt;=$J$4,D204,NA()),IF(B204&gt;=J$4,D204,NA()))</f>
        <v>9.5330045156140538E-7</v>
      </c>
    </row>
    <row r="205" spans="1:7" x14ac:dyDescent="0.25">
      <c r="A205">
        <f t="shared" ref="A205:A268" si="19">A204+0.05</f>
        <v>-4.9000000000000004</v>
      </c>
      <c r="B205">
        <f t="shared" si="16"/>
        <v>-27.501181792788472</v>
      </c>
      <c r="C205" t="e">
        <f>NA()</f>
        <v>#N/A</v>
      </c>
      <c r="D205">
        <f t="shared" si="17"/>
        <v>1.2194803729466761E-6</v>
      </c>
      <c r="F205" t="e">
        <f>NA()</f>
        <v>#N/A</v>
      </c>
      <c r="G205">
        <f t="shared" si="18"/>
        <v>1.2194803729466761E-6</v>
      </c>
    </row>
    <row r="206" spans="1:7" x14ac:dyDescent="0.25">
      <c r="A206">
        <f t="shared" si="19"/>
        <v>-4.8500000000000005</v>
      </c>
      <c r="B206">
        <f t="shared" si="16"/>
        <v>-27.220557488780429</v>
      </c>
      <c r="C206" t="e">
        <f>NA()</f>
        <v>#N/A</v>
      </c>
      <c r="D206">
        <f t="shared" si="17"/>
        <v>1.5560877895744669E-6</v>
      </c>
      <c r="F206" t="e">
        <f>NA()</f>
        <v>#N/A</v>
      </c>
      <c r="G206">
        <f t="shared" si="18"/>
        <v>1.5560877895744669E-6</v>
      </c>
    </row>
    <row r="207" spans="1:7" x14ac:dyDescent="0.25">
      <c r="A207">
        <f t="shared" si="19"/>
        <v>-4.8000000000000007</v>
      </c>
      <c r="B207">
        <f t="shared" si="16"/>
        <v>-26.939933184772382</v>
      </c>
      <c r="C207" t="e">
        <f>NA()</f>
        <v>#N/A</v>
      </c>
      <c r="D207">
        <f t="shared" si="17"/>
        <v>1.9806495455160305E-6</v>
      </c>
      <c r="F207" t="e">
        <f>NA()</f>
        <v>#N/A</v>
      </c>
      <c r="G207">
        <f t="shared" si="18"/>
        <v>1.9806495455160305E-6</v>
      </c>
    </row>
    <row r="208" spans="1:7" x14ac:dyDescent="0.25">
      <c r="A208">
        <f t="shared" si="19"/>
        <v>-4.7500000000000009</v>
      </c>
      <c r="B208">
        <f t="shared" si="16"/>
        <v>-26.659308880764339</v>
      </c>
      <c r="C208" t="e">
        <f>NA()</f>
        <v>#N/A</v>
      </c>
      <c r="D208">
        <f t="shared" si="17"/>
        <v>2.5147536442962142E-6</v>
      </c>
      <c r="F208" t="e">
        <f>NA()</f>
        <v>#N/A</v>
      </c>
      <c r="G208">
        <f t="shared" si="18"/>
        <v>2.5147536442962142E-6</v>
      </c>
    </row>
    <row r="209" spans="1:7" x14ac:dyDescent="0.25">
      <c r="A209">
        <f t="shared" si="19"/>
        <v>-4.7000000000000011</v>
      </c>
      <c r="B209">
        <f t="shared" si="16"/>
        <v>-26.378684576756292</v>
      </c>
      <c r="C209" t="e">
        <f>NA()</f>
        <v>#N/A</v>
      </c>
      <c r="D209">
        <f t="shared" si="17"/>
        <v>3.1849125894335339E-6</v>
      </c>
      <c r="F209" t="e">
        <f>NA()</f>
        <v>#N/A</v>
      </c>
      <c r="G209">
        <f t="shared" si="18"/>
        <v>3.1849125894335339E-6</v>
      </c>
    </row>
    <row r="210" spans="1:7" x14ac:dyDescent="0.25">
      <c r="A210">
        <f t="shared" si="19"/>
        <v>-4.6500000000000012</v>
      </c>
      <c r="B210">
        <f t="shared" si="16"/>
        <v>-26.098060272748249</v>
      </c>
      <c r="C210" t="e">
        <f>NA()</f>
        <v>#N/A</v>
      </c>
      <c r="D210">
        <f t="shared" si="17"/>
        <v>4.0235912282461256E-6</v>
      </c>
      <c r="F210" t="e">
        <f>NA()</f>
        <v>#N/A</v>
      </c>
      <c r="G210">
        <f t="shared" si="18"/>
        <v>4.0235912282461256E-6</v>
      </c>
    </row>
    <row r="211" spans="1:7" x14ac:dyDescent="0.25">
      <c r="A211">
        <f t="shared" si="19"/>
        <v>-4.6000000000000014</v>
      </c>
      <c r="B211">
        <f t="shared" si="16"/>
        <v>-25.817435968740202</v>
      </c>
      <c r="C211" t="e">
        <f>NA()</f>
        <v>#N/A</v>
      </c>
      <c r="D211">
        <f t="shared" si="17"/>
        <v>5.0704260327433351E-6</v>
      </c>
      <c r="F211" t="e">
        <f>NA()</f>
        <v>#N/A</v>
      </c>
      <c r="G211">
        <f t="shared" si="18"/>
        <v>5.0704260327433351E-6</v>
      </c>
    </row>
    <row r="212" spans="1:7" x14ac:dyDescent="0.25">
      <c r="A212">
        <f t="shared" si="19"/>
        <v>-4.5500000000000016</v>
      </c>
      <c r="B212">
        <f t="shared" si="16"/>
        <v>-25.536811664732159</v>
      </c>
      <c r="C212" t="e">
        <f>NA()</f>
        <v>#N/A</v>
      </c>
      <c r="D212">
        <f t="shared" si="17"/>
        <v>6.373666190916676E-6</v>
      </c>
      <c r="F212" t="e">
        <f>NA()</f>
        <v>#N/A</v>
      </c>
      <c r="G212">
        <f t="shared" si="18"/>
        <v>6.373666190916676E-6</v>
      </c>
    </row>
    <row r="213" spans="1:7" x14ac:dyDescent="0.25">
      <c r="A213">
        <f t="shared" si="19"/>
        <v>-4.5000000000000018</v>
      </c>
      <c r="B213">
        <f t="shared" si="16"/>
        <v>-25.256187360724116</v>
      </c>
      <c r="C213" t="e">
        <f>NA()</f>
        <v>#N/A</v>
      </c>
      <c r="D213">
        <f t="shared" si="17"/>
        <v>7.9918705534526814E-6</v>
      </c>
      <c r="F213" t="e">
        <f>NA()</f>
        <v>#N/A</v>
      </c>
      <c r="G213">
        <f t="shared" si="18"/>
        <v>7.9918705534526814E-6</v>
      </c>
    </row>
    <row r="214" spans="1:7" x14ac:dyDescent="0.25">
      <c r="A214">
        <f t="shared" si="19"/>
        <v>-4.450000000000002</v>
      </c>
      <c r="B214">
        <f t="shared" si="16"/>
        <v>-24.975563056716069</v>
      </c>
      <c r="C214" t="e">
        <f>NA()</f>
        <v>#N/A</v>
      </c>
      <c r="D214">
        <f t="shared" si="17"/>
        <v>9.9958983534613244E-6</v>
      </c>
      <c r="F214" t="e">
        <f>NA()</f>
        <v>#N/A</v>
      </c>
      <c r="G214">
        <f t="shared" si="18"/>
        <v>9.9958983534613244E-6</v>
      </c>
    </row>
    <row r="215" spans="1:7" x14ac:dyDescent="0.25">
      <c r="A215">
        <f t="shared" si="19"/>
        <v>-4.4000000000000021</v>
      </c>
      <c r="B215">
        <f t="shared" si="16"/>
        <v>-24.694938752708026</v>
      </c>
      <c r="C215" t="e">
        <f>NA()</f>
        <v>#N/A</v>
      </c>
      <c r="D215">
        <f t="shared" si="17"/>
        <v>1.2471235645026678E-5</v>
      </c>
      <c r="F215" t="e">
        <f>NA()</f>
        <v>#N/A</v>
      </c>
      <c r="G215">
        <f t="shared" si="18"/>
        <v>1.2471235645026678E-5</v>
      </c>
    </row>
    <row r="216" spans="1:7" x14ac:dyDescent="0.25">
      <c r="A216">
        <f t="shared" si="19"/>
        <v>-4.3500000000000023</v>
      </c>
      <c r="B216">
        <f t="shared" si="16"/>
        <v>-24.414314448699979</v>
      </c>
      <c r="C216" t="e">
        <f>NA()</f>
        <v>#N/A</v>
      </c>
      <c r="D216">
        <f t="shared" si="17"/>
        <v>1.552070352892494E-5</v>
      </c>
      <c r="F216" t="e">
        <f>NA()</f>
        <v>#N/A</v>
      </c>
      <c r="G216">
        <f t="shared" si="18"/>
        <v>1.552070352892494E-5</v>
      </c>
    </row>
    <row r="217" spans="1:7" x14ac:dyDescent="0.25">
      <c r="A217">
        <f t="shared" si="19"/>
        <v>-4.3000000000000025</v>
      </c>
      <c r="B217">
        <f t="shared" si="16"/>
        <v>-24.133690144691936</v>
      </c>
      <c r="C217" t="e">
        <f>NA()</f>
        <v>#N/A</v>
      </c>
      <c r="D217">
        <f t="shared" si="17"/>
        <v>1.9267598371043358E-5</v>
      </c>
      <c r="F217" t="e">
        <f>NA()</f>
        <v>#N/A</v>
      </c>
      <c r="G217">
        <f t="shared" si="18"/>
        <v>1.9267598371043358E-5</v>
      </c>
    </row>
    <row r="218" spans="1:7" x14ac:dyDescent="0.25">
      <c r="A218">
        <f t="shared" si="19"/>
        <v>-4.2500000000000027</v>
      </c>
      <c r="B218">
        <f t="shared" si="16"/>
        <v>-23.853065840683893</v>
      </c>
      <c r="C218" t="e">
        <f>NA()</f>
        <v>#N/A</v>
      </c>
      <c r="D218">
        <f t="shared" si="17"/>
        <v>2.3859318270602218E-5</v>
      </c>
      <c r="F218" t="e">
        <f>NA()</f>
        <v>#N/A</v>
      </c>
      <c r="G218">
        <f t="shared" si="18"/>
        <v>2.3859318270602218E-5</v>
      </c>
    </row>
    <row r="219" spans="1:7" x14ac:dyDescent="0.25">
      <c r="A219">
        <f t="shared" si="19"/>
        <v>-4.2000000000000028</v>
      </c>
      <c r="B219">
        <f t="shared" si="16"/>
        <v>-23.572441536675846</v>
      </c>
      <c r="C219" t="e">
        <f>NA()</f>
        <v>#N/A</v>
      </c>
      <c r="D219">
        <f t="shared" si="17"/>
        <v>2.9471533878269558E-5</v>
      </c>
      <c r="F219" t="e">
        <f>NA()</f>
        <v>#N/A</v>
      </c>
      <c r="G219">
        <f t="shared" si="18"/>
        <v>2.9471533878269558E-5</v>
      </c>
    </row>
    <row r="220" spans="1:7" x14ac:dyDescent="0.25">
      <c r="A220">
        <f t="shared" si="19"/>
        <v>-4.150000000000003</v>
      </c>
      <c r="B220">
        <f t="shared" si="16"/>
        <v>-23.291817232667803</v>
      </c>
      <c r="C220" t="e">
        <f>NA()</f>
        <v>#N/A</v>
      </c>
      <c r="D220">
        <f t="shared" si="17"/>
        <v>3.6312965151125782E-5</v>
      </c>
      <c r="F220" t="e">
        <f>NA()</f>
        <v>#N/A</v>
      </c>
      <c r="G220">
        <f t="shared" si="18"/>
        <v>3.6312965151125782E-5</v>
      </c>
    </row>
    <row r="221" spans="1:7" x14ac:dyDescent="0.25">
      <c r="A221">
        <f t="shared" si="19"/>
        <v>-4.1000000000000032</v>
      </c>
      <c r="B221">
        <f t="shared" si="16"/>
        <v>-23.011192928659757</v>
      </c>
      <c r="C221" t="e">
        <f>NA()</f>
        <v>#N/A</v>
      </c>
      <c r="D221">
        <f t="shared" si="17"/>
        <v>4.4630828588565827E-5</v>
      </c>
      <c r="F221" t="e">
        <f>NA()</f>
        <v>#N/A</v>
      </c>
      <c r="G221">
        <f t="shared" si="18"/>
        <v>4.4630828588565827E-5</v>
      </c>
    </row>
    <row r="222" spans="1:7" x14ac:dyDescent="0.25">
      <c r="A222">
        <f t="shared" si="19"/>
        <v>-4.0500000000000034</v>
      </c>
      <c r="B222">
        <f t="shared" si="16"/>
        <v>-22.730568624651713</v>
      </c>
      <c r="C222" t="e">
        <f>NA()</f>
        <v>#N/A</v>
      </c>
      <c r="D222">
        <f t="shared" si="17"/>
        <v>5.4717021719899498E-5</v>
      </c>
      <c r="F222" t="e">
        <f>NA()</f>
        <v>#N/A</v>
      </c>
      <c r="G222" t="e">
        <f t="shared" si="18"/>
        <v>#N/A</v>
      </c>
    </row>
    <row r="223" spans="1:7" x14ac:dyDescent="0.25">
      <c r="A223">
        <f t="shared" si="19"/>
        <v>-4.0000000000000036</v>
      </c>
      <c r="B223">
        <f t="shared" si="16"/>
        <v>-22.44994432064367</v>
      </c>
      <c r="C223" t="e">
        <f>NA()</f>
        <v>#N/A</v>
      </c>
      <c r="D223">
        <f t="shared" si="17"/>
        <v>6.6915112882441735E-5</v>
      </c>
      <c r="F223" t="e">
        <f>NA()</f>
        <v>#N/A</v>
      </c>
      <c r="G223" t="e">
        <f t="shared" si="18"/>
        <v>#N/A</v>
      </c>
    </row>
    <row r="224" spans="1:7" x14ac:dyDescent="0.25">
      <c r="A224">
        <f t="shared" si="19"/>
        <v>-3.9500000000000037</v>
      </c>
      <c r="B224">
        <f t="shared" si="16"/>
        <v>-22.169320016635623</v>
      </c>
      <c r="C224" t="e">
        <f>NA()</f>
        <v>#N/A</v>
      </c>
      <c r="D224">
        <f t="shared" si="17"/>
        <v>8.1628204383119842E-5</v>
      </c>
      <c r="F224" t="e">
        <f>NA()</f>
        <v>#N/A</v>
      </c>
      <c r="G224" t="e">
        <f t="shared" si="18"/>
        <v>#N/A</v>
      </c>
    </row>
    <row r="225" spans="1:7" x14ac:dyDescent="0.25">
      <c r="A225">
        <f t="shared" si="19"/>
        <v>-3.9000000000000039</v>
      </c>
      <c r="B225">
        <f t="shared" si="16"/>
        <v>-21.88869571262758</v>
      </c>
      <c r="C225" t="e">
        <f>NA()</f>
        <v>#N/A</v>
      </c>
      <c r="D225">
        <f t="shared" si="17"/>
        <v>9.9327735696384773E-5</v>
      </c>
      <c r="F225" t="e">
        <f>NA()</f>
        <v>#N/A</v>
      </c>
      <c r="G225" t="e">
        <f t="shared" si="18"/>
        <v>#N/A</v>
      </c>
    </row>
    <row r="226" spans="1:7" x14ac:dyDescent="0.25">
      <c r="A226">
        <f t="shared" si="19"/>
        <v>-3.8500000000000041</v>
      </c>
      <c r="B226">
        <f t="shared" si="16"/>
        <v>-21.608071408619534</v>
      </c>
      <c r="C226" t="e">
        <f>NA()</f>
        <v>#N/A</v>
      </c>
      <c r="D226">
        <f t="shared" si="17"/>
        <v>1.205632901129948E-4</v>
      </c>
      <c r="F226" t="e">
        <f>NA()</f>
        <v>#N/A</v>
      </c>
      <c r="G226" t="e">
        <f t="shared" si="18"/>
        <v>#N/A</v>
      </c>
    </row>
    <row r="227" spans="1:7" x14ac:dyDescent="0.25">
      <c r="A227">
        <f t="shared" si="19"/>
        <v>-3.8000000000000043</v>
      </c>
      <c r="B227">
        <f t="shared" si="16"/>
        <v>-21.32744710461149</v>
      </c>
      <c r="C227" t="e">
        <f>NA()</f>
        <v>#N/A</v>
      </c>
      <c r="D227">
        <f t="shared" si="17"/>
        <v>1.4597346289572767E-4</v>
      </c>
      <c r="F227" t="e">
        <f>NA()</f>
        <v>#N/A</v>
      </c>
      <c r="G227" t="e">
        <f t="shared" si="18"/>
        <v>#N/A</v>
      </c>
    </row>
    <row r="228" spans="1:7" x14ac:dyDescent="0.25">
      <c r="A228">
        <f t="shared" si="19"/>
        <v>-3.7500000000000044</v>
      </c>
      <c r="B228">
        <f t="shared" si="16"/>
        <v>-21.046822800603447</v>
      </c>
      <c r="C228" t="e">
        <f>NA()</f>
        <v>#N/A</v>
      </c>
      <c r="D228">
        <f t="shared" si="17"/>
        <v>1.7629784118371972E-4</v>
      </c>
      <c r="F228" t="e">
        <f>NA()</f>
        <v>#N/A</v>
      </c>
      <c r="G228" t="e">
        <f t="shared" si="18"/>
        <v>#N/A</v>
      </c>
    </row>
    <row r="229" spans="1:7" x14ac:dyDescent="0.25">
      <c r="A229">
        <f t="shared" si="19"/>
        <v>-3.7000000000000046</v>
      </c>
      <c r="B229">
        <f t="shared" si="16"/>
        <v>-20.766198496595401</v>
      </c>
      <c r="C229" t="e">
        <f>NA()</f>
        <v>#N/A</v>
      </c>
      <c r="D229">
        <f t="shared" si="17"/>
        <v>2.1239013527537214E-4</v>
      </c>
      <c r="F229" t="e">
        <f>NA()</f>
        <v>#N/A</v>
      </c>
      <c r="G229" t="e">
        <f t="shared" si="18"/>
        <v>#N/A</v>
      </c>
    </row>
    <row r="230" spans="1:7" x14ac:dyDescent="0.25">
      <c r="A230">
        <f t="shared" si="19"/>
        <v>-3.6500000000000048</v>
      </c>
      <c r="B230">
        <f t="shared" si="16"/>
        <v>-20.485574192587357</v>
      </c>
      <c r="C230" t="e">
        <f>NA()</f>
        <v>#N/A</v>
      </c>
      <c r="D230">
        <f t="shared" si="17"/>
        <v>2.5523248717208825E-4</v>
      </c>
      <c r="F230" t="e">
        <f>NA()</f>
        <v>#N/A</v>
      </c>
      <c r="G230" t="e">
        <f t="shared" si="18"/>
        <v>#N/A</v>
      </c>
    </row>
    <row r="231" spans="1:7" x14ac:dyDescent="0.25">
      <c r="A231">
        <f t="shared" si="19"/>
        <v>-3.600000000000005</v>
      </c>
      <c r="B231">
        <f t="shared" si="16"/>
        <v>-20.204949888579311</v>
      </c>
      <c r="C231" t="e">
        <f>NA()</f>
        <v>#N/A</v>
      </c>
      <c r="D231">
        <f t="shared" si="17"/>
        <v>3.0595096505688053E-4</v>
      </c>
      <c r="F231" t="e">
        <f>NA()</f>
        <v>#N/A</v>
      </c>
      <c r="G231" t="e">
        <f t="shared" si="18"/>
        <v>#N/A</v>
      </c>
    </row>
    <row r="232" spans="1:7" x14ac:dyDescent="0.25">
      <c r="A232">
        <f t="shared" si="19"/>
        <v>-3.5500000000000052</v>
      </c>
      <c r="B232">
        <f t="shared" si="16"/>
        <v>-19.924325584571267</v>
      </c>
      <c r="C232" t="e">
        <f>NA()</f>
        <v>#N/A</v>
      </c>
      <c r="D232">
        <f t="shared" si="17"/>
        <v>3.6583223141514862E-4</v>
      </c>
      <c r="F232" t="e">
        <f>NA()</f>
        <v>#N/A</v>
      </c>
      <c r="G232" t="e">
        <f t="shared" si="18"/>
        <v>#N/A</v>
      </c>
    </row>
    <row r="233" spans="1:7" x14ac:dyDescent="0.25">
      <c r="A233">
        <f t="shared" si="19"/>
        <v>-3.5000000000000053</v>
      </c>
      <c r="B233">
        <f t="shared" si="16"/>
        <v>-19.643701280563224</v>
      </c>
      <c r="C233" t="e">
        <f>NA()</f>
        <v>#N/A</v>
      </c>
      <c r="D233">
        <f t="shared" si="17"/>
        <v>4.3634134752287195E-4</v>
      </c>
      <c r="F233" t="e">
        <f>NA()</f>
        <v>#N/A</v>
      </c>
      <c r="G233" t="e">
        <f t="shared" si="18"/>
        <v>#N/A</v>
      </c>
    </row>
    <row r="234" spans="1:7" x14ac:dyDescent="0.25">
      <c r="A234">
        <f t="shared" si="19"/>
        <v>-3.4500000000000055</v>
      </c>
      <c r="B234">
        <f t="shared" si="16"/>
        <v>-19.363076976555178</v>
      </c>
      <c r="C234" t="e">
        <f>NA()</f>
        <v>#N/A</v>
      </c>
      <c r="D234">
        <f t="shared" si="17"/>
        <v>5.1914064783069595E-4</v>
      </c>
      <c r="F234" t="e">
        <f>NA()</f>
        <v>#N/A</v>
      </c>
      <c r="G234" t="e">
        <f t="shared" si="18"/>
        <v>#N/A</v>
      </c>
    </row>
    <row r="235" spans="1:7" x14ac:dyDescent="0.25">
      <c r="A235">
        <f t="shared" si="19"/>
        <v>-3.4000000000000057</v>
      </c>
      <c r="B235">
        <f t="shared" si="16"/>
        <v>-19.082452672547134</v>
      </c>
      <c r="C235" t="e">
        <f>NA()</f>
        <v>#N/A</v>
      </c>
      <c r="D235">
        <f t="shared" si="17"/>
        <v>6.1610958423649793E-4</v>
      </c>
      <c r="F235" t="e">
        <f>NA()</f>
        <v>#N/A</v>
      </c>
      <c r="G235" t="e">
        <f t="shared" si="18"/>
        <v>#N/A</v>
      </c>
    </row>
    <row r="236" spans="1:7" x14ac:dyDescent="0.25">
      <c r="A236">
        <f t="shared" si="19"/>
        <v>-3.3500000000000059</v>
      </c>
      <c r="B236">
        <f t="shared" si="16"/>
        <v>-18.801828368539088</v>
      </c>
      <c r="C236" t="e">
        <f>NA()</f>
        <v>#N/A</v>
      </c>
      <c r="D236">
        <f t="shared" si="17"/>
        <v>7.2936540233335863E-4</v>
      </c>
      <c r="F236" t="e">
        <f>NA()</f>
        <v>#N/A</v>
      </c>
      <c r="G236" t="e">
        <f t="shared" si="18"/>
        <v>#N/A</v>
      </c>
    </row>
    <row r="237" spans="1:7" x14ac:dyDescent="0.25">
      <c r="A237">
        <f t="shared" si="19"/>
        <v>-3.300000000000006</v>
      </c>
      <c r="B237">
        <f t="shared" si="16"/>
        <v>-18.521204064531045</v>
      </c>
      <c r="C237" t="e">
        <f>NA()</f>
        <v>#N/A</v>
      </c>
      <c r="D237">
        <f t="shared" si="17"/>
        <v>8.6128446952682305E-4</v>
      </c>
      <c r="F237" t="e">
        <f>NA()</f>
        <v>#N/A</v>
      </c>
      <c r="G237" t="e">
        <f t="shared" si="18"/>
        <v>#N/A</v>
      </c>
    </row>
    <row r="238" spans="1:7" x14ac:dyDescent="0.25">
      <c r="A238">
        <f t="shared" si="19"/>
        <v>-3.2500000000000062</v>
      </c>
      <c r="B238">
        <f t="shared" si="16"/>
        <v>-18.240579760523001</v>
      </c>
      <c r="C238" t="e">
        <f>NA()</f>
        <v>#N/A</v>
      </c>
      <c r="D238">
        <f t="shared" si="17"/>
        <v>1.0145240286498632E-3</v>
      </c>
      <c r="F238" t="e">
        <f>NA()</f>
        <v>#N/A</v>
      </c>
      <c r="G238" t="e">
        <f t="shared" si="18"/>
        <v>#N/A</v>
      </c>
    </row>
    <row r="239" spans="1:7" x14ac:dyDescent="0.25">
      <c r="A239">
        <f t="shared" si="19"/>
        <v>-3.2000000000000064</v>
      </c>
      <c r="B239">
        <f t="shared" si="16"/>
        <v>-17.959955456514955</v>
      </c>
      <c r="C239" t="e">
        <f>NA()</f>
        <v>#N/A</v>
      </c>
      <c r="D239">
        <f t="shared" si="17"/>
        <v>1.1920441007323968E-3</v>
      </c>
      <c r="F239" t="e">
        <f>NA()</f>
        <v>#N/A</v>
      </c>
      <c r="G239" t="e">
        <f t="shared" si="18"/>
        <v>#N/A</v>
      </c>
    </row>
    <row r="240" spans="1:7" x14ac:dyDescent="0.25">
      <c r="A240">
        <f t="shared" si="19"/>
        <v>-3.1500000000000066</v>
      </c>
      <c r="B240">
        <f t="shared" si="16"/>
        <v>-17.679331152506911</v>
      </c>
      <c r="C240" t="e">
        <f>NA()</f>
        <v>#N/A</v>
      </c>
      <c r="D240">
        <f t="shared" si="17"/>
        <v>1.3971292074396937E-3</v>
      </c>
      <c r="F240" t="e">
        <f>NA()</f>
        <v>#N/A</v>
      </c>
      <c r="G240" t="e">
        <f t="shared" si="18"/>
        <v>#N/A</v>
      </c>
    </row>
    <row r="241" spans="1:7" x14ac:dyDescent="0.25">
      <c r="A241">
        <f t="shared" si="19"/>
        <v>-3.1000000000000068</v>
      </c>
      <c r="B241">
        <f t="shared" si="16"/>
        <v>-17.398706848498865</v>
      </c>
      <c r="C241" t="e">
        <f>NA()</f>
        <v>#N/A</v>
      </c>
      <c r="D241">
        <f t="shared" si="17"/>
        <v>1.6334095280999259E-3</v>
      </c>
      <c r="F241" t="e">
        <f>NA()</f>
        <v>#N/A</v>
      </c>
      <c r="G241" t="e">
        <f t="shared" si="18"/>
        <v>#N/A</v>
      </c>
    </row>
    <row r="242" spans="1:7" x14ac:dyDescent="0.25">
      <c r="A242">
        <f t="shared" si="19"/>
        <v>-3.0500000000000069</v>
      </c>
      <c r="B242">
        <f t="shared" si="16"/>
        <v>-17.118082544490822</v>
      </c>
      <c r="C242" t="e">
        <f>NA()</f>
        <v>#N/A</v>
      </c>
      <c r="D242">
        <f t="shared" si="17"/>
        <v>1.9048810491108629E-3</v>
      </c>
      <c r="F242" t="e">
        <f>NA()</f>
        <v>#N/A</v>
      </c>
      <c r="G242" t="e">
        <f t="shared" si="18"/>
        <v>#N/A</v>
      </c>
    </row>
    <row r="243" spans="1:7" x14ac:dyDescent="0.25">
      <c r="A243">
        <f t="shared" si="19"/>
        <v>-3.0000000000000071</v>
      </c>
      <c r="B243">
        <f t="shared" si="16"/>
        <v>-16.837458240482775</v>
      </c>
      <c r="C243" t="e">
        <f>NA()</f>
        <v>#N/A</v>
      </c>
      <c r="D243">
        <f t="shared" si="17"/>
        <v>2.2159242059689565E-3</v>
      </c>
      <c r="F243" t="e">
        <f>NA()</f>
        <v>#N/A</v>
      </c>
      <c r="G243" t="e">
        <f t="shared" si="18"/>
        <v>#N/A</v>
      </c>
    </row>
    <row r="244" spans="1:7" x14ac:dyDescent="0.25">
      <c r="A244">
        <f t="shared" si="19"/>
        <v>-2.9500000000000073</v>
      </c>
      <c r="B244">
        <f t="shared" si="16"/>
        <v>-16.556833936474732</v>
      </c>
      <c r="C244" t="e">
        <f>NA()</f>
        <v>#N/A</v>
      </c>
      <c r="D244">
        <f t="shared" si="17"/>
        <v>2.5713204615269145E-3</v>
      </c>
      <c r="F244" t="e">
        <f>NA()</f>
        <v>#N/A</v>
      </c>
      <c r="G244" t="e">
        <f t="shared" si="18"/>
        <v>#N/A</v>
      </c>
    </row>
    <row r="245" spans="1:7" x14ac:dyDescent="0.25">
      <c r="A245">
        <f t="shared" si="19"/>
        <v>-2.9000000000000075</v>
      </c>
      <c r="B245">
        <f t="shared" si="16"/>
        <v>-16.276209632466689</v>
      </c>
      <c r="C245" t="e">
        <f>NA()</f>
        <v>#N/A</v>
      </c>
      <c r="D245">
        <f t="shared" si="17"/>
        <v>2.9762662098878636E-3</v>
      </c>
      <c r="F245" t="e">
        <f>NA()</f>
        <v>#N/A</v>
      </c>
      <c r="G245" t="e">
        <f t="shared" si="18"/>
        <v>#N/A</v>
      </c>
    </row>
    <row r="246" spans="1:7" x14ac:dyDescent="0.25">
      <c r="A246">
        <f t="shared" si="19"/>
        <v>-2.8500000000000076</v>
      </c>
      <c r="B246">
        <f t="shared" si="16"/>
        <v>-15.995585328458644</v>
      </c>
      <c r="C246" t="e">
        <f>NA()</f>
        <v>#N/A</v>
      </c>
      <c r="D246">
        <f t="shared" si="17"/>
        <v>3.4363833453069119E-3</v>
      </c>
      <c r="F246" t="e">
        <f>NA()</f>
        <v>#N/A</v>
      </c>
      <c r="G246" t="e">
        <f t="shared" si="18"/>
        <v>#N/A</v>
      </c>
    </row>
    <row r="247" spans="1:7" x14ac:dyDescent="0.25">
      <c r="A247">
        <f t="shared" si="19"/>
        <v>-2.8000000000000078</v>
      </c>
      <c r="B247">
        <f t="shared" si="16"/>
        <v>-15.714961024450599</v>
      </c>
      <c r="C247" t="e">
        <f>NA()</f>
        <v>#N/A</v>
      </c>
      <c r="D247">
        <f t="shared" si="17"/>
        <v>3.9577257914898958E-3</v>
      </c>
      <c r="F247" t="e">
        <f>NA()</f>
        <v>#N/A</v>
      </c>
      <c r="G247" t="e">
        <f t="shared" si="18"/>
        <v>#N/A</v>
      </c>
    </row>
    <row r="248" spans="1:7" x14ac:dyDescent="0.25">
      <c r="A248">
        <f t="shared" si="19"/>
        <v>-2.750000000000008</v>
      </c>
      <c r="B248">
        <f t="shared" si="16"/>
        <v>-15.434336720442554</v>
      </c>
      <c r="C248" t="e">
        <f>NA()</f>
        <v>#N/A</v>
      </c>
      <c r="D248">
        <f t="shared" si="17"/>
        <v>4.5467812507954258E-3</v>
      </c>
      <c r="F248" t="e">
        <f>NA()</f>
        <v>#N/A</v>
      </c>
      <c r="G248" t="e">
        <f t="shared" si="18"/>
        <v>#N/A</v>
      </c>
    </row>
    <row r="249" spans="1:7" x14ac:dyDescent="0.25">
      <c r="A249">
        <f t="shared" si="19"/>
        <v>-2.7000000000000082</v>
      </c>
      <c r="B249">
        <f t="shared" si="16"/>
        <v>-15.153712416434509</v>
      </c>
      <c r="C249" t="e">
        <f>NA()</f>
        <v>#N/A</v>
      </c>
      <c r="D249">
        <f t="shared" si="17"/>
        <v>5.2104674072111822E-3</v>
      </c>
      <c r="F249" t="e">
        <f>NA()</f>
        <v>#N/A</v>
      </c>
      <c r="G249" t="e">
        <f t="shared" si="18"/>
        <v>#N/A</v>
      </c>
    </row>
    <row r="250" spans="1:7" x14ac:dyDescent="0.25">
      <c r="A250">
        <f t="shared" si="19"/>
        <v>-2.6500000000000083</v>
      </c>
      <c r="B250">
        <f t="shared" si="16"/>
        <v>-14.873088112426464</v>
      </c>
      <c r="C250" t="e">
        <f>NA()</f>
        <v>#N/A</v>
      </c>
      <c r="D250">
        <f t="shared" si="17"/>
        <v>5.9561218038024569E-3</v>
      </c>
      <c r="F250" t="e">
        <f>NA()</f>
        <v>#N/A</v>
      </c>
      <c r="G250" t="e">
        <f t="shared" si="18"/>
        <v>#N/A</v>
      </c>
    </row>
    <row r="251" spans="1:7" x14ac:dyDescent="0.25">
      <c r="A251">
        <f t="shared" si="19"/>
        <v>-2.6000000000000085</v>
      </c>
      <c r="B251">
        <f t="shared" si="16"/>
        <v>-14.592463808418419</v>
      </c>
      <c r="C251" t="e">
        <f>NA()</f>
        <v>#N/A</v>
      </c>
      <c r="D251">
        <f t="shared" si="17"/>
        <v>6.791484616842659E-3</v>
      </c>
      <c r="F251" t="e">
        <f>NA()</f>
        <v>#N/A</v>
      </c>
      <c r="G251" t="e">
        <f t="shared" si="18"/>
        <v>#N/A</v>
      </c>
    </row>
    <row r="252" spans="1:7" x14ac:dyDescent="0.25">
      <c r="A252">
        <f t="shared" si="19"/>
        <v>-2.5500000000000087</v>
      </c>
      <c r="B252">
        <f t="shared" si="16"/>
        <v>-14.311839504410376</v>
      </c>
      <c r="C252" t="e">
        <f>NA()</f>
        <v>#N/A</v>
      </c>
      <c r="D252">
        <f t="shared" si="17"/>
        <v>7.7246735671974128E-3</v>
      </c>
      <c r="F252" t="e">
        <f>NA()</f>
        <v>#N/A</v>
      </c>
      <c r="G252" t="e">
        <f t="shared" si="18"/>
        <v>#N/A</v>
      </c>
    </row>
    <row r="253" spans="1:7" x14ac:dyDescent="0.25">
      <c r="A253">
        <f t="shared" si="19"/>
        <v>-2.5000000000000089</v>
      </c>
      <c r="B253">
        <f t="shared" si="16"/>
        <v>-14.031215200402331</v>
      </c>
      <c r="C253" t="e">
        <f>NA()</f>
        <v>#N/A</v>
      </c>
      <c r="D253">
        <f t="shared" si="17"/>
        <v>8.7641502467840741E-3</v>
      </c>
      <c r="F253" t="e">
        <f>NA()</f>
        <v>#N/A</v>
      </c>
      <c r="G253" t="e">
        <f t="shared" si="18"/>
        <v>#N/A</v>
      </c>
    </row>
    <row r="254" spans="1:7" x14ac:dyDescent="0.25">
      <c r="A254">
        <f t="shared" si="19"/>
        <v>-2.4500000000000091</v>
      </c>
      <c r="B254">
        <f t="shared" si="16"/>
        <v>-13.750590896394286</v>
      </c>
      <c r="C254" t="e">
        <f>NA()</f>
        <v>#N/A</v>
      </c>
      <c r="D254">
        <f t="shared" si="17"/>
        <v>9.9186771958974396E-3</v>
      </c>
      <c r="F254" t="e">
        <f>NA()</f>
        <v>#N/A</v>
      </c>
      <c r="G254" t="e">
        <f t="shared" si="18"/>
        <v>#N/A</v>
      </c>
    </row>
    <row r="255" spans="1:7" x14ac:dyDescent="0.25">
      <c r="A255">
        <f t="shared" si="19"/>
        <v>-2.4000000000000092</v>
      </c>
      <c r="B255">
        <f t="shared" si="16"/>
        <v>-13.469966592386241</v>
      </c>
      <c r="C255" t="e">
        <f>NA()</f>
        <v>#N/A</v>
      </c>
      <c r="D255">
        <f t="shared" si="17"/>
        <v>1.1197265147421202E-2</v>
      </c>
      <c r="F255" t="e">
        <f>NA()</f>
        <v>#N/A</v>
      </c>
      <c r="G255" t="e">
        <f t="shared" si="18"/>
        <v>#N/A</v>
      </c>
    </row>
    <row r="256" spans="1:7" x14ac:dyDescent="0.25">
      <c r="A256">
        <f t="shared" si="19"/>
        <v>-2.3500000000000094</v>
      </c>
      <c r="B256">
        <f t="shared" si="16"/>
        <v>-13.189342288378196</v>
      </c>
      <c r="C256" t="e">
        <f>NA()</f>
        <v>#N/A</v>
      </c>
      <c r="D256">
        <f t="shared" si="17"/>
        <v>1.2609109957596917E-2</v>
      </c>
      <c r="F256" t="e">
        <f>NA()</f>
        <v>#N/A</v>
      </c>
      <c r="G256" t="e">
        <f t="shared" si="18"/>
        <v>#N/A</v>
      </c>
    </row>
    <row r="257" spans="1:7" x14ac:dyDescent="0.25">
      <c r="A257">
        <f t="shared" si="19"/>
        <v>-2.3000000000000096</v>
      </c>
      <c r="B257">
        <f t="shared" si="16"/>
        <v>-12.908717984370153</v>
      </c>
      <c r="C257" t="e">
        <f>NA()</f>
        <v>#N/A</v>
      </c>
      <c r="D257">
        <f t="shared" si="17"/>
        <v>1.4163518870800272E-2</v>
      </c>
      <c r="F257" t="e">
        <f>NA()</f>
        <v>#N/A</v>
      </c>
      <c r="G257" t="e">
        <f t="shared" si="18"/>
        <v>#N/A</v>
      </c>
    </row>
    <row r="258" spans="1:7" x14ac:dyDescent="0.25">
      <c r="A258">
        <f t="shared" si="19"/>
        <v>-2.2500000000000098</v>
      </c>
      <c r="B258">
        <f t="shared" si="16"/>
        <v>-12.628093680362108</v>
      </c>
      <c r="C258" t="e">
        <f>NA()</f>
        <v>#N/A</v>
      </c>
      <c r="D258">
        <f t="shared" si="17"/>
        <v>1.5869825917833355E-2</v>
      </c>
      <c r="F258" t="e">
        <f>NA()</f>
        <v>#N/A</v>
      </c>
      <c r="G258" t="e">
        <f t="shared" si="18"/>
        <v>#N/A</v>
      </c>
    </row>
    <row r="259" spans="1:7" x14ac:dyDescent="0.25">
      <c r="A259">
        <f t="shared" si="19"/>
        <v>-2.2000000000000099</v>
      </c>
      <c r="B259">
        <f t="shared" si="16"/>
        <v>-12.347469376354063</v>
      </c>
      <c r="C259" t="e">
        <f>NA()</f>
        <v>#N/A</v>
      </c>
      <c r="D259">
        <f t="shared" si="17"/>
        <v>1.7737296423115334E-2</v>
      </c>
      <c r="F259" t="e">
        <f>NA()</f>
        <v>#N/A</v>
      </c>
      <c r="G259" t="e">
        <f t="shared" si="18"/>
        <v>#N/A</v>
      </c>
    </row>
    <row r="260" spans="1:7" x14ac:dyDescent="0.25">
      <c r="A260">
        <f t="shared" si="19"/>
        <v>-2.1500000000000101</v>
      </c>
      <c r="B260">
        <f t="shared" si="16"/>
        <v>-12.066845072346018</v>
      </c>
      <c r="C260" t="e">
        <f>NA()</f>
        <v>#N/A</v>
      </c>
      <c r="D260">
        <f t="shared" si="17"/>
        <v>1.977502079468468E-2</v>
      </c>
      <c r="F260" t="e">
        <f>NA()</f>
        <v>#N/A</v>
      </c>
      <c r="G260" t="e">
        <f t="shared" si="18"/>
        <v>#N/A</v>
      </c>
    </row>
    <row r="261" spans="1:7" x14ac:dyDescent="0.25">
      <c r="A261">
        <f t="shared" si="19"/>
        <v>-2.1000000000000103</v>
      </c>
      <c r="B261">
        <f t="shared" si="16"/>
        <v>-11.786220768337973</v>
      </c>
      <c r="C261" t="e">
        <f>NA()</f>
        <v>#N/A</v>
      </c>
      <c r="D261">
        <f t="shared" si="17"/>
        <v>2.1991797990213117E-2</v>
      </c>
      <c r="F261" t="e">
        <f>NA()</f>
        <v>#N/A</v>
      </c>
      <c r="G261" t="e">
        <f t="shared" si="18"/>
        <v>#N/A</v>
      </c>
    </row>
    <row r="262" spans="1:7" x14ac:dyDescent="0.25">
      <c r="A262">
        <f t="shared" si="19"/>
        <v>-2.0500000000000105</v>
      </c>
      <c r="B262">
        <f t="shared" si="16"/>
        <v>-11.505596464329928</v>
      </c>
      <c r="C262" t="e">
        <f>NA()</f>
        <v>#N/A</v>
      </c>
      <c r="D262">
        <f t="shared" si="17"/>
        <v>2.4396009289590851E-2</v>
      </c>
      <c r="F262" t="e">
        <f>NA()</f>
        <v>#N/A</v>
      </c>
      <c r="G262" t="e">
        <f t="shared" si="18"/>
        <v>#N/A</v>
      </c>
    </row>
    <row r="263" spans="1:7" x14ac:dyDescent="0.25">
      <c r="A263">
        <f t="shared" si="19"/>
        <v>-2.0000000000000107</v>
      </c>
      <c r="B263">
        <f t="shared" si="16"/>
        <v>-11.224972160321885</v>
      </c>
      <c r="C263" t="e">
        <f>NA()</f>
        <v>#N/A</v>
      </c>
      <c r="D263">
        <f t="shared" si="17"/>
        <v>2.6995483256593455E-2</v>
      </c>
      <c r="F263" t="e">
        <f>NA()</f>
        <v>#N/A</v>
      </c>
      <c r="G263" t="e">
        <f t="shared" si="18"/>
        <v>#N/A</v>
      </c>
    </row>
    <row r="264" spans="1:7" x14ac:dyDescent="0.25">
      <c r="A264">
        <f t="shared" si="19"/>
        <v>-1.9500000000000106</v>
      </c>
      <c r="B264">
        <f t="shared" si="16"/>
        <v>-10.944347856313838</v>
      </c>
      <c r="C264" t="e">
        <f>NA()</f>
        <v>#N/A</v>
      </c>
      <c r="D264">
        <f t="shared" si="17"/>
        <v>2.9797353034407417E-2</v>
      </c>
      <c r="F264" t="e">
        <f>NA()</f>
        <v>#N/A</v>
      </c>
      <c r="G264" t="e">
        <f t="shared" si="18"/>
        <v>#N/A</v>
      </c>
    </row>
    <row r="265" spans="1:7" x14ac:dyDescent="0.25">
      <c r="A265">
        <f t="shared" si="19"/>
        <v>-1.9000000000000106</v>
      </c>
      <c r="B265">
        <f t="shared" si="16"/>
        <v>-10.663723552305793</v>
      </c>
      <c r="C265" t="e">
        <f>NA()</f>
        <v>#N/A</v>
      </c>
      <c r="D265">
        <f t="shared" si="17"/>
        <v>3.2807907387337638E-2</v>
      </c>
      <c r="F265" t="e">
        <f>NA()</f>
        <v>#N/A</v>
      </c>
      <c r="G265" t="e">
        <f t="shared" si="18"/>
        <v>#N/A</v>
      </c>
    </row>
    <row r="266" spans="1:7" x14ac:dyDescent="0.25">
      <c r="A266">
        <f t="shared" si="19"/>
        <v>-1.8500000000000105</v>
      </c>
      <c r="B266">
        <f t="shared" si="16"/>
        <v>-10.383099248297746</v>
      </c>
      <c r="C266" t="e">
        <f>NA()</f>
        <v>#N/A</v>
      </c>
      <c r="D266">
        <f t="shared" si="17"/>
        <v>3.6032437168108299E-2</v>
      </c>
      <c r="F266" t="e">
        <f>NA()</f>
        <v>#N/A</v>
      </c>
      <c r="G266" t="e">
        <f t="shared" si="18"/>
        <v>#N/A</v>
      </c>
    </row>
    <row r="267" spans="1:7" x14ac:dyDescent="0.25">
      <c r="A267">
        <f t="shared" si="19"/>
        <v>-1.8000000000000105</v>
      </c>
      <c r="B267">
        <f t="shared" ref="B267:B330" si="20">$J$3*A267</f>
        <v>-10.102474944289701</v>
      </c>
      <c r="C267" t="e">
        <f>NA()</f>
        <v>#N/A</v>
      </c>
      <c r="D267">
        <f t="shared" si="17"/>
        <v>3.9475079150446339E-2</v>
      </c>
      <c r="F267" t="e">
        <f>NA()</f>
        <v>#N/A</v>
      </c>
      <c r="G267" t="e">
        <f t="shared" si="18"/>
        <v>#N/A</v>
      </c>
    </row>
    <row r="268" spans="1:7" x14ac:dyDescent="0.25">
      <c r="A268">
        <f t="shared" si="19"/>
        <v>-1.7500000000000104</v>
      </c>
      <c r="B268">
        <f t="shared" si="20"/>
        <v>-9.8218506402816548</v>
      </c>
      <c r="C268" t="e">
        <f>NA()</f>
        <v>#N/A</v>
      </c>
      <c r="D268">
        <f t="shared" ref="D268:D331" si="21">C67/2</f>
        <v>4.3138659413254975E-2</v>
      </c>
      <c r="F268" t="e">
        <f>NA()</f>
        <v>#N/A</v>
      </c>
      <c r="G268" t="e">
        <f t="shared" ref="G268:G331" si="22">IF($J$4&lt;0,IF(B268&lt;=$J$4,D268,NA()),IF(B268&gt;=J$4,D268,NA()))</f>
        <v>#N/A</v>
      </c>
    </row>
    <row r="269" spans="1:7" x14ac:dyDescent="0.25">
      <c r="A269">
        <f t="shared" ref="A269:A332" si="23">A268+0.05</f>
        <v>-1.7000000000000104</v>
      </c>
      <c r="B269">
        <f t="shared" si="20"/>
        <v>-9.5412263362736098</v>
      </c>
      <c r="C269" t="e">
        <f>NA()</f>
        <v>#N/A</v>
      </c>
      <c r="D269">
        <f t="shared" si="21"/>
        <v>4.7024538688442641E-2</v>
      </c>
      <c r="F269" t="e">
        <f>NA()</f>
        <v>#N/A</v>
      </c>
      <c r="G269" t="e">
        <f t="shared" si="22"/>
        <v>#N/A</v>
      </c>
    </row>
    <row r="270" spans="1:7" x14ac:dyDescent="0.25">
      <c r="A270">
        <f t="shared" si="23"/>
        <v>-1.6500000000000103</v>
      </c>
      <c r="B270">
        <f t="shared" si="20"/>
        <v>-9.2606020322655631</v>
      </c>
      <c r="C270" t="e">
        <f>NA()</f>
        <v>#N/A</v>
      </c>
      <c r="D270">
        <f t="shared" si="21"/>
        <v>5.1132462281988131E-2</v>
      </c>
      <c r="F270" t="e">
        <f>NA()</f>
        <v>#N/A</v>
      </c>
      <c r="G270" t="e">
        <f t="shared" si="22"/>
        <v>#N/A</v>
      </c>
    </row>
    <row r="271" spans="1:7" x14ac:dyDescent="0.25">
      <c r="A271">
        <f t="shared" si="23"/>
        <v>-1.6000000000000103</v>
      </c>
      <c r="B271">
        <f t="shared" si="20"/>
        <v>-8.9799777282575182</v>
      </c>
      <c r="C271" t="e">
        <f>NA()</f>
        <v>#N/A</v>
      </c>
      <c r="D271">
        <f t="shared" si="21"/>
        <v>5.5460417339726863E-2</v>
      </c>
      <c r="F271" t="e">
        <f>NA()</f>
        <v>#N/A</v>
      </c>
      <c r="G271" t="e">
        <f t="shared" si="22"/>
        <v>#N/A</v>
      </c>
    </row>
    <row r="272" spans="1:7" x14ac:dyDescent="0.25">
      <c r="A272">
        <f t="shared" si="23"/>
        <v>-1.5500000000000103</v>
      </c>
      <c r="B272">
        <f t="shared" si="20"/>
        <v>-8.6993534242494714</v>
      </c>
      <c r="C272" t="e">
        <f>NA()</f>
        <v>#N/A</v>
      </c>
      <c r="D272">
        <f t="shared" si="21"/>
        <v>6.0004500348491849E-2</v>
      </c>
      <c r="F272" t="e">
        <f>NA()</f>
        <v>#N/A</v>
      </c>
      <c r="G272" t="e">
        <f t="shared" si="22"/>
        <v>#N/A</v>
      </c>
    </row>
    <row r="273" spans="1:7" x14ac:dyDescent="0.25">
      <c r="A273">
        <f t="shared" si="23"/>
        <v>-1.5000000000000102</v>
      </c>
      <c r="B273">
        <f t="shared" si="20"/>
        <v>-8.4187291202414265</v>
      </c>
      <c r="C273" t="e">
        <f>NA()</f>
        <v>#N/A</v>
      </c>
      <c r="D273">
        <f t="shared" si="21"/>
        <v>6.4758797832944873E-2</v>
      </c>
      <c r="F273" t="e">
        <f>NA()</f>
        <v>#N/A</v>
      </c>
      <c r="G273" t="e">
        <f t="shared" si="22"/>
        <v>#N/A</v>
      </c>
    </row>
    <row r="274" spans="1:7" x14ac:dyDescent="0.25">
      <c r="A274">
        <f t="shared" si="23"/>
        <v>-1.4500000000000102</v>
      </c>
      <c r="B274">
        <f t="shared" si="20"/>
        <v>-8.1381048162333798</v>
      </c>
      <c r="C274" t="e">
        <f>NA()</f>
        <v>#N/A</v>
      </c>
      <c r="D274">
        <f t="shared" si="21"/>
        <v>6.9715283222679114E-2</v>
      </c>
      <c r="F274" t="e">
        <f>NA()</f>
        <v>#N/A</v>
      </c>
      <c r="G274" t="e">
        <f t="shared" si="22"/>
        <v>#N/A</v>
      </c>
    </row>
    <row r="275" spans="1:7" x14ac:dyDescent="0.25">
      <c r="A275">
        <f t="shared" si="23"/>
        <v>-1.4000000000000101</v>
      </c>
      <c r="B275">
        <f t="shared" si="20"/>
        <v>-7.8574805122253339</v>
      </c>
      <c r="C275" t="e">
        <f>NA()</f>
        <v>#N/A</v>
      </c>
      <c r="D275">
        <f t="shared" si="21"/>
        <v>7.486373281787137E-2</v>
      </c>
      <c r="F275" t="e">
        <f>NA()</f>
        <v>#N/A</v>
      </c>
      <c r="G275" t="e">
        <f t="shared" si="22"/>
        <v>#N/A</v>
      </c>
    </row>
    <row r="276" spans="1:7" x14ac:dyDescent="0.25">
      <c r="A276">
        <f t="shared" si="23"/>
        <v>-1.3500000000000101</v>
      </c>
      <c r="B276">
        <f t="shared" si="20"/>
        <v>-7.5768562082172881</v>
      </c>
      <c r="C276" t="e">
        <f>NA()</f>
        <v>#N/A</v>
      </c>
      <c r="D276">
        <f t="shared" si="21"/>
        <v>8.0191663670958702E-2</v>
      </c>
      <c r="F276" t="e">
        <f>NA()</f>
        <v>#N/A</v>
      </c>
      <c r="G276" t="e">
        <f t="shared" si="22"/>
        <v>#N/A</v>
      </c>
    </row>
    <row r="277" spans="1:7" x14ac:dyDescent="0.25">
      <c r="A277">
        <f t="shared" si="23"/>
        <v>-1.30000000000001</v>
      </c>
      <c r="B277">
        <f t="shared" si="20"/>
        <v>-7.2962319042092423</v>
      </c>
      <c r="C277" t="e">
        <f>NA()</f>
        <v>#N/A</v>
      </c>
      <c r="D277">
        <f t="shared" si="21"/>
        <v>8.5684296023902567E-2</v>
      </c>
      <c r="F277" t="e">
        <f>NA()</f>
        <v>#N/A</v>
      </c>
      <c r="G277" t="e">
        <f t="shared" si="22"/>
        <v>#N/A</v>
      </c>
    </row>
    <row r="278" spans="1:7" x14ac:dyDescent="0.25">
      <c r="A278">
        <f t="shared" si="23"/>
        <v>-1.25000000000001</v>
      </c>
      <c r="B278">
        <f t="shared" si="20"/>
        <v>-7.0156076002011964</v>
      </c>
      <c r="C278" t="e">
        <f>NA()</f>
        <v>#N/A</v>
      </c>
      <c r="D278">
        <f t="shared" si="21"/>
        <v>9.1324542694509819E-2</v>
      </c>
      <c r="F278" t="e">
        <f>NA()</f>
        <v>#N/A</v>
      </c>
      <c r="G278" t="e">
        <f t="shared" si="22"/>
        <v>#N/A</v>
      </c>
    </row>
    <row r="279" spans="1:7" x14ac:dyDescent="0.25">
      <c r="A279">
        <f t="shared" si="23"/>
        <v>-1.2000000000000099</v>
      </c>
      <c r="B279">
        <f t="shared" si="20"/>
        <v>-6.7349832961931506</v>
      </c>
      <c r="C279" t="e">
        <f>NA()</f>
        <v>#N/A</v>
      </c>
      <c r="D279">
        <f t="shared" si="21"/>
        <v>9.7093027491605324E-2</v>
      </c>
      <c r="F279" t="e">
        <f>NA()</f>
        <v>#N/A</v>
      </c>
      <c r="G279" t="e">
        <f t="shared" si="22"/>
        <v>#N/A</v>
      </c>
    </row>
    <row r="280" spans="1:7" x14ac:dyDescent="0.25">
      <c r="A280">
        <f t="shared" si="23"/>
        <v>-1.1500000000000099</v>
      </c>
      <c r="B280">
        <f t="shared" si="20"/>
        <v>-6.4543589921851048</v>
      </c>
      <c r="C280" t="e">
        <f>NA()</f>
        <v>#N/A</v>
      </c>
      <c r="D280">
        <f t="shared" si="21"/>
        <v>0.1029681343599862</v>
      </c>
      <c r="F280" t="e">
        <f>NA()</f>
        <v>#N/A</v>
      </c>
      <c r="G280" t="e">
        <f t="shared" si="22"/>
        <v>#N/A</v>
      </c>
    </row>
    <row r="281" spans="1:7" x14ac:dyDescent="0.25">
      <c r="A281">
        <f t="shared" si="23"/>
        <v>-1.1000000000000099</v>
      </c>
      <c r="B281">
        <f t="shared" si="20"/>
        <v>-6.1737346881770589</v>
      </c>
      <c r="C281" t="e">
        <f>NA()</f>
        <v>#N/A</v>
      </c>
      <c r="D281">
        <f t="shared" si="21"/>
        <v>0.1089260885162741</v>
      </c>
      <c r="F281" t="e">
        <f>NA()</f>
        <v>#N/A</v>
      </c>
      <c r="G281" t="e">
        <f t="shared" si="22"/>
        <v>#N/A</v>
      </c>
    </row>
    <row r="282" spans="1:7" x14ac:dyDescent="0.25">
      <c r="A282">
        <f t="shared" si="23"/>
        <v>-1.0500000000000098</v>
      </c>
      <c r="B282">
        <f t="shared" si="20"/>
        <v>-5.8931103841690131</v>
      </c>
      <c r="C282" t="e">
        <f>NA()</f>
        <v>#N/A</v>
      </c>
      <c r="D282">
        <f t="shared" si="21"/>
        <v>0.11494107034211533</v>
      </c>
      <c r="F282" t="e">
        <f>NA()</f>
        <v>#N/A</v>
      </c>
      <c r="G282" t="e">
        <f t="shared" si="22"/>
        <v>#N/A</v>
      </c>
    </row>
    <row r="283" spans="1:7" x14ac:dyDescent="0.25">
      <c r="A283">
        <f t="shared" si="23"/>
        <v>-1.0000000000000098</v>
      </c>
      <c r="B283">
        <f t="shared" si="20"/>
        <v>-5.6124860801609673</v>
      </c>
      <c r="C283" t="e">
        <f>NA()</f>
        <v>#N/A</v>
      </c>
      <c r="D283">
        <f t="shared" si="21"/>
        <v>0.1209853622595705</v>
      </c>
      <c r="F283" t="e">
        <f>NA()</f>
        <v>#N/A</v>
      </c>
      <c r="G283" t="e">
        <f t="shared" si="22"/>
        <v>#N/A</v>
      </c>
    </row>
    <row r="284" spans="1:7" x14ac:dyDescent="0.25">
      <c r="A284">
        <f t="shared" si="23"/>
        <v>-0.95000000000000973</v>
      </c>
      <c r="B284">
        <f t="shared" si="20"/>
        <v>-5.3318617761529215</v>
      </c>
      <c r="C284" t="e">
        <f>NA()</f>
        <v>#N/A</v>
      </c>
      <c r="D284">
        <f t="shared" si="21"/>
        <v>0.12702952823459332</v>
      </c>
      <c r="F284" t="e">
        <f>NA()</f>
        <v>#N/A</v>
      </c>
      <c r="G284" t="e">
        <f t="shared" si="22"/>
        <v>#N/A</v>
      </c>
    </row>
    <row r="285" spans="1:7" x14ac:dyDescent="0.25">
      <c r="A285">
        <f t="shared" si="23"/>
        <v>-0.90000000000000968</v>
      </c>
      <c r="B285">
        <f t="shared" si="20"/>
        <v>-5.0512374721448756</v>
      </c>
      <c r="C285" t="e">
        <f>NA()</f>
        <v>#N/A</v>
      </c>
      <c r="D285">
        <f t="shared" si="21"/>
        <v>0.13304262494937627</v>
      </c>
      <c r="F285" t="e">
        <f>NA()</f>
        <v>#N/A</v>
      </c>
      <c r="G285" t="e">
        <f t="shared" si="22"/>
        <v>#N/A</v>
      </c>
    </row>
    <row r="286" spans="1:7" x14ac:dyDescent="0.25">
      <c r="A286">
        <f t="shared" si="23"/>
        <v>-0.85000000000000964</v>
      </c>
      <c r="B286">
        <f t="shared" si="20"/>
        <v>-4.7706131681368298</v>
      </c>
      <c r="C286" t="e">
        <f>NA()</f>
        <v>#N/A</v>
      </c>
      <c r="D286">
        <f t="shared" si="21"/>
        <v>0.1389924430654971</v>
      </c>
      <c r="F286" t="e">
        <f>NA()</f>
        <v>#N/A</v>
      </c>
      <c r="G286" t="e">
        <f t="shared" si="22"/>
        <v>#N/A</v>
      </c>
    </row>
    <row r="287" spans="1:7" x14ac:dyDescent="0.25">
      <c r="A287">
        <f t="shared" si="23"/>
        <v>-0.80000000000000959</v>
      </c>
      <c r="B287">
        <f t="shared" si="20"/>
        <v>-4.489988864128784</v>
      </c>
      <c r="C287" t="e">
        <f>NA()</f>
        <v>#N/A</v>
      </c>
      <c r="D287">
        <f t="shared" si="21"/>
        <v>0.14484577638074028</v>
      </c>
      <c r="F287" t="e">
        <f>NA()</f>
        <v>#N/A</v>
      </c>
      <c r="G287" t="e">
        <f t="shared" si="22"/>
        <v>#N/A</v>
      </c>
    </row>
    <row r="288" spans="1:7" x14ac:dyDescent="0.25">
      <c r="A288">
        <f t="shared" si="23"/>
        <v>-0.75000000000000955</v>
      </c>
      <c r="B288">
        <f t="shared" si="20"/>
        <v>-4.2093645601207381</v>
      </c>
      <c r="C288" t="e">
        <f>NA()</f>
        <v>#N/A</v>
      </c>
      <c r="D288">
        <f t="shared" si="21"/>
        <v>0.15056871607740113</v>
      </c>
      <c r="F288" t="e">
        <f>NA()</f>
        <v>#N/A</v>
      </c>
      <c r="G288" t="e">
        <f t="shared" si="22"/>
        <v>#N/A</v>
      </c>
    </row>
    <row r="289" spans="1:7" x14ac:dyDescent="0.25">
      <c r="A289">
        <f t="shared" si="23"/>
        <v>-0.7000000000000095</v>
      </c>
      <c r="B289">
        <f t="shared" si="20"/>
        <v>-3.9287402561126918</v>
      </c>
      <c r="C289" t="e">
        <f>NA()</f>
        <v>#N/A</v>
      </c>
      <c r="D289">
        <f t="shared" si="21"/>
        <v>0.15612696668337958</v>
      </c>
      <c r="F289" t="e">
        <f>NA()</f>
        <v>#N/A</v>
      </c>
      <c r="G289" t="e">
        <f t="shared" si="22"/>
        <v>#N/A</v>
      </c>
    </row>
    <row r="290" spans="1:7" x14ac:dyDescent="0.25">
      <c r="A290">
        <f t="shared" si="23"/>
        <v>-0.65000000000000946</v>
      </c>
      <c r="B290">
        <f t="shared" si="20"/>
        <v>-3.648115952104646</v>
      </c>
      <c r="C290" t="e">
        <f>NA()</f>
        <v>#N/A</v>
      </c>
      <c r="D290">
        <f t="shared" si="21"/>
        <v>0.16148617983395616</v>
      </c>
      <c r="F290" t="e">
        <f>NA()</f>
        <v>#N/A</v>
      </c>
      <c r="G290" t="e">
        <f t="shared" si="22"/>
        <v>#N/A</v>
      </c>
    </row>
    <row r="291" spans="1:7" x14ac:dyDescent="0.25">
      <c r="A291">
        <f t="shared" si="23"/>
        <v>-0.60000000000000941</v>
      </c>
      <c r="B291">
        <f t="shared" si="20"/>
        <v>-3.3674916480966002</v>
      </c>
      <c r="C291" t="e">
        <f>NA()</f>
        <v>#N/A</v>
      </c>
      <c r="D291">
        <f t="shared" si="21"/>
        <v>0.16661230144589889</v>
      </c>
      <c r="F291" t="e">
        <f>NA()</f>
        <v>#N/A</v>
      </c>
      <c r="G291" t="e">
        <f t="shared" si="22"/>
        <v>#N/A</v>
      </c>
    </row>
    <row r="292" spans="1:7" x14ac:dyDescent="0.25">
      <c r="A292">
        <f t="shared" si="23"/>
        <v>-0.55000000000000937</v>
      </c>
      <c r="B292">
        <f t="shared" si="20"/>
        <v>-3.0868673440885543</v>
      </c>
      <c r="C292" t="e">
        <f>NA()</f>
        <v>#N/A</v>
      </c>
      <c r="D292">
        <f t="shared" si="21"/>
        <v>0.17147192750969109</v>
      </c>
      <c r="F292" t="e">
        <f>NA()</f>
        <v>#N/A</v>
      </c>
      <c r="G292" t="e">
        <f t="shared" si="22"/>
        <v>#N/A</v>
      </c>
    </row>
    <row r="293" spans="1:7" x14ac:dyDescent="0.25">
      <c r="A293">
        <f t="shared" si="23"/>
        <v>-0.50000000000000933</v>
      </c>
      <c r="B293">
        <f t="shared" si="20"/>
        <v>-2.8062430400805085</v>
      </c>
      <c r="C293" t="e">
        <f>NA()</f>
        <v>#N/A</v>
      </c>
      <c r="D293">
        <f t="shared" si="21"/>
        <v>0.17603266338214893</v>
      </c>
      <c r="F293" t="e">
        <f>NA()</f>
        <v>#N/A</v>
      </c>
      <c r="G293" t="e">
        <f t="shared" si="22"/>
        <v>#N/A</v>
      </c>
    </row>
    <row r="294" spans="1:7" x14ac:dyDescent="0.25">
      <c r="A294">
        <f t="shared" si="23"/>
        <v>-0.45000000000000934</v>
      </c>
      <c r="B294">
        <f t="shared" si="20"/>
        <v>-2.5256187360724631</v>
      </c>
      <c r="C294" t="e">
        <f>NA()</f>
        <v>#N/A</v>
      </c>
      <c r="D294">
        <f t="shared" si="21"/>
        <v>0.18026348123082322</v>
      </c>
      <c r="F294" t="e">
        <f>NA()</f>
        <v>#N/A</v>
      </c>
      <c r="G294" t="e">
        <f t="shared" si="22"/>
        <v>#N/A</v>
      </c>
    </row>
    <row r="295" spans="1:7" x14ac:dyDescent="0.25">
      <c r="A295">
        <f t="shared" si="23"/>
        <v>-0.40000000000000935</v>
      </c>
      <c r="B295">
        <f t="shared" si="20"/>
        <v>-2.2449944320644173</v>
      </c>
      <c r="C295" t="e">
        <f>NA()</f>
        <v>#N/A</v>
      </c>
      <c r="D295">
        <f t="shared" si="21"/>
        <v>0.18413507015166097</v>
      </c>
      <c r="F295" t="e">
        <f>NA()</f>
        <v>#N/A</v>
      </c>
      <c r="G295" t="e">
        <f t="shared" si="22"/>
        <v>#N/A</v>
      </c>
    </row>
    <row r="296" spans="1:7" x14ac:dyDescent="0.25">
      <c r="A296">
        <f t="shared" si="23"/>
        <v>-0.35000000000000936</v>
      </c>
      <c r="B296">
        <f t="shared" si="20"/>
        <v>-1.9643701280563719</v>
      </c>
      <c r="C296" t="e">
        <f>NA()</f>
        <v>#N/A</v>
      </c>
      <c r="D296">
        <f t="shared" si="21"/>
        <v>0.18762017345846835</v>
      </c>
      <c r="F296" t="e">
        <f>NA()</f>
        <v>#N/A</v>
      </c>
      <c r="G296" t="e">
        <f t="shared" si="22"/>
        <v>#N/A</v>
      </c>
    </row>
    <row r="297" spans="1:7" x14ac:dyDescent="0.25">
      <c r="A297">
        <f t="shared" si="23"/>
        <v>-0.30000000000000937</v>
      </c>
      <c r="B297">
        <f t="shared" si="20"/>
        <v>-1.6837458240483263</v>
      </c>
      <c r="C297" t="e">
        <f>NA()</f>
        <v>#N/A</v>
      </c>
      <c r="D297">
        <f t="shared" si="21"/>
        <v>0.19069390773026151</v>
      </c>
      <c r="F297" t="e">
        <f>NA()</f>
        <v>#N/A</v>
      </c>
      <c r="G297" t="e">
        <f t="shared" si="22"/>
        <v>#N/A</v>
      </c>
    </row>
    <row r="298" spans="1:7" x14ac:dyDescent="0.25">
      <c r="A298">
        <f t="shared" si="23"/>
        <v>-0.25000000000000938</v>
      </c>
      <c r="B298">
        <f t="shared" si="20"/>
        <v>-1.4031215200402807</v>
      </c>
      <c r="C298" t="e">
        <f>NA()</f>
        <v>#N/A</v>
      </c>
      <c r="D298">
        <f t="shared" si="21"/>
        <v>0.19333405840142415</v>
      </c>
      <c r="F298" t="e">
        <f>NA()</f>
        <v>#N/A</v>
      </c>
      <c r="G298" t="e">
        <f t="shared" si="22"/>
        <v>#N/A</v>
      </c>
    </row>
    <row r="299" spans="1:7" x14ac:dyDescent="0.25">
      <c r="A299">
        <f t="shared" si="23"/>
        <v>-0.20000000000000939</v>
      </c>
      <c r="B299">
        <f t="shared" si="20"/>
        <v>-1.1224972160322351</v>
      </c>
      <c r="C299" t="e">
        <f>NA()</f>
        <v>#N/A</v>
      </c>
      <c r="D299">
        <f t="shared" si="21"/>
        <v>0.19552134698772758</v>
      </c>
      <c r="F299" t="e">
        <f>NA()</f>
        <v>#N/A</v>
      </c>
      <c r="G299" t="e">
        <f t="shared" si="22"/>
        <v>#N/A</v>
      </c>
    </row>
    <row r="300" spans="1:7" x14ac:dyDescent="0.25">
      <c r="A300">
        <f t="shared" si="23"/>
        <v>-0.1500000000000094</v>
      </c>
      <c r="B300">
        <f t="shared" si="20"/>
        <v>-0.84187291202418957</v>
      </c>
      <c r="C300" t="e">
        <f>NA()</f>
        <v>#N/A</v>
      </c>
      <c r="D300">
        <f t="shared" si="21"/>
        <v>0.19723966545394417</v>
      </c>
      <c r="F300" t="e">
        <f>NA()</f>
        <v>#N/A</v>
      </c>
      <c r="G300" t="e">
        <f t="shared" si="22"/>
        <v>#N/A</v>
      </c>
    </row>
    <row r="301" spans="1:7" x14ac:dyDescent="0.25">
      <c r="A301">
        <f t="shared" si="23"/>
        <v>-0.1000000000000094</v>
      </c>
      <c r="B301">
        <f t="shared" si="20"/>
        <v>-0.56124860801614396</v>
      </c>
      <c r="C301" t="e">
        <f>NA()</f>
        <v>#N/A</v>
      </c>
      <c r="D301">
        <f t="shared" si="21"/>
        <v>0.19847627373850571</v>
      </c>
      <c r="F301" t="e">
        <f>NA()</f>
        <v>#N/A</v>
      </c>
      <c r="G301" t="e">
        <f t="shared" si="22"/>
        <v>#N/A</v>
      </c>
    </row>
    <row r="302" spans="1:7" x14ac:dyDescent="0.25">
      <c r="A302">
        <f t="shared" si="23"/>
        <v>-5.0000000000009398E-2</v>
      </c>
      <c r="B302">
        <f t="shared" si="20"/>
        <v>-0.28062430400809835</v>
      </c>
      <c r="C302" t="e">
        <f>NA()</f>
        <v>#N/A</v>
      </c>
      <c r="D302">
        <f t="shared" si="21"/>
        <v>0.19922195704738191</v>
      </c>
      <c r="F302" t="e">
        <f>NA()</f>
        <v>#N/A</v>
      </c>
      <c r="G302" t="e">
        <f t="shared" si="22"/>
        <v>#N/A</v>
      </c>
    </row>
    <row r="303" spans="1:7" x14ac:dyDescent="0.25">
      <c r="A303">
        <f t="shared" si="23"/>
        <v>-9.3952623458903872E-15</v>
      </c>
      <c r="B303">
        <f t="shared" si="20"/>
        <v>-5.2730779135769757E-14</v>
      </c>
      <c r="C303" t="e">
        <f>NA()</f>
        <v>#N/A</v>
      </c>
      <c r="D303">
        <f t="shared" si="21"/>
        <v>0.19947114020071635</v>
      </c>
      <c r="F303" t="e">
        <f>NA()</f>
        <v>#N/A</v>
      </c>
      <c r="G303" t="e">
        <f t="shared" si="22"/>
        <v>#N/A</v>
      </c>
    </row>
    <row r="304" spans="1:7" x14ac:dyDescent="0.25">
      <c r="A304">
        <f t="shared" si="23"/>
        <v>4.9999999999990608E-2</v>
      </c>
      <c r="B304">
        <f t="shared" si="20"/>
        <v>0.28062430400799288</v>
      </c>
      <c r="C304" t="e">
        <f>NA()</f>
        <v>#N/A</v>
      </c>
      <c r="D304">
        <f t="shared" si="21"/>
        <v>0.1992219570473821</v>
      </c>
      <c r="F304" t="e">
        <f>NA()</f>
        <v>#N/A</v>
      </c>
      <c r="G304" t="e">
        <f t="shared" si="22"/>
        <v>#N/A</v>
      </c>
    </row>
    <row r="305" spans="1:7" x14ac:dyDescent="0.25">
      <c r="A305">
        <f t="shared" si="23"/>
        <v>9.999999999999061E-2</v>
      </c>
      <c r="B305">
        <f t="shared" si="20"/>
        <v>0.56124860801603849</v>
      </c>
      <c r="C305" t="e">
        <f>NA()</f>
        <v>#N/A</v>
      </c>
      <c r="D305">
        <f t="shared" si="21"/>
        <v>0.19847627373850607</v>
      </c>
      <c r="F305" t="e">
        <f>NA()</f>
        <v>#N/A</v>
      </c>
      <c r="G305" t="e">
        <f t="shared" si="22"/>
        <v>#N/A</v>
      </c>
    </row>
    <row r="306" spans="1:7" x14ac:dyDescent="0.25">
      <c r="A306">
        <f t="shared" si="23"/>
        <v>0.14999999999999061</v>
      </c>
      <c r="B306">
        <f t="shared" si="20"/>
        <v>0.8418729120240841</v>
      </c>
      <c r="C306" t="e">
        <f>NA()</f>
        <v>#N/A</v>
      </c>
      <c r="D306">
        <f t="shared" si="21"/>
        <v>0.19723966545394472</v>
      </c>
      <c r="F306" t="e">
        <f>NA()</f>
        <v>#N/A</v>
      </c>
      <c r="G306" t="e">
        <f t="shared" si="22"/>
        <v>#N/A</v>
      </c>
    </row>
    <row r="307" spans="1:7" x14ac:dyDescent="0.25">
      <c r="A307">
        <f t="shared" si="23"/>
        <v>0.19999999999999063</v>
      </c>
      <c r="B307">
        <f t="shared" si="20"/>
        <v>1.1224972160321298</v>
      </c>
      <c r="C307" t="e">
        <f>NA()</f>
        <v>#N/A</v>
      </c>
      <c r="D307">
        <f t="shared" si="21"/>
        <v>0.19552134698772833</v>
      </c>
      <c r="F307" t="e">
        <f>NA()</f>
        <v>#N/A</v>
      </c>
      <c r="G307" t="e">
        <f t="shared" si="22"/>
        <v>#N/A</v>
      </c>
    </row>
    <row r="308" spans="1:7" x14ac:dyDescent="0.25">
      <c r="A308">
        <f t="shared" si="23"/>
        <v>0.24999999999999062</v>
      </c>
      <c r="B308">
        <f t="shared" si="20"/>
        <v>1.4031215200401754</v>
      </c>
      <c r="C308" t="e">
        <f>NA()</f>
        <v>#N/A</v>
      </c>
      <c r="D308">
        <f t="shared" si="21"/>
        <v>0.19333405840142506</v>
      </c>
      <c r="F308" t="e">
        <f>NA()</f>
        <v>#N/A</v>
      </c>
      <c r="G308" t="e">
        <f t="shared" si="22"/>
        <v>#N/A</v>
      </c>
    </row>
    <row r="309" spans="1:7" x14ac:dyDescent="0.25">
      <c r="A309">
        <f t="shared" si="23"/>
        <v>0.29999999999999061</v>
      </c>
      <c r="B309">
        <f t="shared" si="20"/>
        <v>1.683745824048221</v>
      </c>
      <c r="C309" t="e">
        <f>NA()</f>
        <v>#N/A</v>
      </c>
      <c r="D309">
        <f t="shared" si="21"/>
        <v>0.1906939077302626</v>
      </c>
      <c r="F309" t="e">
        <f>NA()</f>
        <v>#N/A</v>
      </c>
      <c r="G309" t="e">
        <f t="shared" si="22"/>
        <v>#N/A</v>
      </c>
    </row>
    <row r="310" spans="1:7" x14ac:dyDescent="0.25">
      <c r="A310">
        <f t="shared" si="23"/>
        <v>0.3499999999999906</v>
      </c>
      <c r="B310">
        <f t="shared" si="20"/>
        <v>1.9643701280562664</v>
      </c>
      <c r="C310" t="e">
        <f>NA()</f>
        <v>#N/A</v>
      </c>
      <c r="D310">
        <f t="shared" si="21"/>
        <v>0.18762017345846957</v>
      </c>
      <c r="F310" t="e">
        <f>NA()</f>
        <v>#N/A</v>
      </c>
      <c r="G310" t="e">
        <f t="shared" si="22"/>
        <v>#N/A</v>
      </c>
    </row>
    <row r="311" spans="1:7" x14ac:dyDescent="0.25">
      <c r="A311">
        <f t="shared" si="23"/>
        <v>0.39999999999999059</v>
      </c>
      <c r="B311">
        <f t="shared" si="20"/>
        <v>2.244994432064312</v>
      </c>
      <c r="C311" t="e">
        <f>NA()</f>
        <v>#N/A</v>
      </c>
      <c r="D311">
        <f t="shared" si="21"/>
        <v>0.18413507015166236</v>
      </c>
      <c r="F311" t="e">
        <f>NA()</f>
        <v>#N/A</v>
      </c>
      <c r="G311" t="e">
        <f t="shared" si="22"/>
        <v>#N/A</v>
      </c>
    </row>
    <row r="312" spans="1:7" x14ac:dyDescent="0.25">
      <c r="A312">
        <f t="shared" si="23"/>
        <v>0.44999999999999057</v>
      </c>
      <c r="B312">
        <f t="shared" si="20"/>
        <v>2.5256187360723574</v>
      </c>
      <c r="C312" t="e">
        <f>NA()</f>
        <v>#N/A</v>
      </c>
      <c r="D312">
        <f t="shared" si="21"/>
        <v>0.18026348123082475</v>
      </c>
      <c r="F312" t="e">
        <f>NA()</f>
        <v>#N/A</v>
      </c>
      <c r="G312" t="e">
        <f t="shared" si="22"/>
        <v>#N/A</v>
      </c>
    </row>
    <row r="313" spans="1:7" x14ac:dyDescent="0.25">
      <c r="A313">
        <f t="shared" si="23"/>
        <v>0.49999999999999056</v>
      </c>
      <c r="B313">
        <f t="shared" si="20"/>
        <v>2.8062430400804033</v>
      </c>
      <c r="C313" t="e">
        <f>NA()</f>
        <v>#N/A</v>
      </c>
      <c r="D313">
        <f t="shared" si="21"/>
        <v>0.17603266338215057</v>
      </c>
      <c r="F313" t="e">
        <f>NA()</f>
        <v>#N/A</v>
      </c>
      <c r="G313" t="e">
        <f t="shared" si="22"/>
        <v>#N/A</v>
      </c>
    </row>
    <row r="314" spans="1:7" x14ac:dyDescent="0.25">
      <c r="A314">
        <f t="shared" si="23"/>
        <v>0.54999999999999061</v>
      </c>
      <c r="B314">
        <f t="shared" si="20"/>
        <v>3.0868673440884491</v>
      </c>
      <c r="C314" t="e">
        <f>NA()</f>
        <v>#N/A</v>
      </c>
      <c r="D314">
        <f t="shared" si="21"/>
        <v>0.17147192750969284</v>
      </c>
      <c r="F314" t="e">
        <f>NA()</f>
        <v>#N/A</v>
      </c>
      <c r="G314" t="e">
        <f t="shared" si="22"/>
        <v>#N/A</v>
      </c>
    </row>
    <row r="315" spans="1:7" x14ac:dyDescent="0.25">
      <c r="A315">
        <f t="shared" si="23"/>
        <v>0.59999999999999065</v>
      </c>
      <c r="B315">
        <f t="shared" si="20"/>
        <v>3.3674916480964949</v>
      </c>
      <c r="C315" t="e">
        <f>NA()</f>
        <v>#N/A</v>
      </c>
      <c r="D315">
        <f t="shared" si="21"/>
        <v>0.16661230144590075</v>
      </c>
      <c r="F315" t="e">
        <f>NA()</f>
        <v>#N/A</v>
      </c>
      <c r="G315" t="e">
        <f t="shared" si="22"/>
        <v>#N/A</v>
      </c>
    </row>
    <row r="316" spans="1:7" x14ac:dyDescent="0.25">
      <c r="A316">
        <f t="shared" si="23"/>
        <v>0.6499999999999907</v>
      </c>
      <c r="B316">
        <f t="shared" si="20"/>
        <v>3.6481159521045408</v>
      </c>
      <c r="C316" t="e">
        <f>NA()</f>
        <v>#N/A</v>
      </c>
      <c r="D316">
        <f t="shared" si="21"/>
        <v>0.16148617983395813</v>
      </c>
      <c r="F316" t="e">
        <f>NA()</f>
        <v>#N/A</v>
      </c>
      <c r="G316" t="e">
        <f t="shared" si="22"/>
        <v>#N/A</v>
      </c>
    </row>
    <row r="317" spans="1:7" x14ac:dyDescent="0.25">
      <c r="A317">
        <f t="shared" si="23"/>
        <v>0.69999999999999074</v>
      </c>
      <c r="B317">
        <f t="shared" si="20"/>
        <v>3.9287402561125866</v>
      </c>
      <c r="C317" t="e">
        <f>NA()</f>
        <v>#N/A</v>
      </c>
      <c r="D317">
        <f t="shared" si="21"/>
        <v>0.15612696668338166</v>
      </c>
      <c r="F317" t="e">
        <f>NA()</f>
        <v>#N/A</v>
      </c>
      <c r="G317" t="e">
        <f t="shared" si="22"/>
        <v>#N/A</v>
      </c>
    </row>
    <row r="318" spans="1:7" x14ac:dyDescent="0.25">
      <c r="A318">
        <f t="shared" si="23"/>
        <v>0.74999999999999079</v>
      </c>
      <c r="B318">
        <f t="shared" si="20"/>
        <v>4.2093645601206324</v>
      </c>
      <c r="C318" t="e">
        <f>NA()</f>
        <v>#N/A</v>
      </c>
      <c r="D318">
        <f t="shared" si="21"/>
        <v>0.15056871607740324</v>
      </c>
      <c r="F318" t="e">
        <f>NA()</f>
        <v>#N/A</v>
      </c>
      <c r="G318" t="e">
        <f t="shared" si="22"/>
        <v>#N/A</v>
      </c>
    </row>
    <row r="319" spans="1:7" x14ac:dyDescent="0.25">
      <c r="A319">
        <f t="shared" si="23"/>
        <v>0.79999999999999083</v>
      </c>
      <c r="B319">
        <f t="shared" si="20"/>
        <v>4.4899888641286783</v>
      </c>
      <c r="C319" t="e">
        <f>NA()</f>
        <v>#N/A</v>
      </c>
      <c r="D319">
        <f t="shared" si="21"/>
        <v>0.14484577638074245</v>
      </c>
      <c r="F319" t="e">
        <f>NA()</f>
        <v>#N/A</v>
      </c>
      <c r="G319" t="e">
        <f t="shared" si="22"/>
        <v>#N/A</v>
      </c>
    </row>
    <row r="320" spans="1:7" x14ac:dyDescent="0.25">
      <c r="A320">
        <f t="shared" si="23"/>
        <v>0.84999999999999087</v>
      </c>
      <c r="B320">
        <f t="shared" si="20"/>
        <v>4.7706131681367241</v>
      </c>
      <c r="C320" t="e">
        <f>NA()</f>
        <v>#N/A</v>
      </c>
      <c r="D320">
        <f t="shared" si="21"/>
        <v>0.13899244306549929</v>
      </c>
      <c r="F320" t="e">
        <f>NA()</f>
        <v>#N/A</v>
      </c>
      <c r="G320" t="e">
        <f t="shared" si="22"/>
        <v>#N/A</v>
      </c>
    </row>
    <row r="321" spans="1:7" x14ac:dyDescent="0.25">
      <c r="A321">
        <f t="shared" si="23"/>
        <v>0.89999999999999092</v>
      </c>
      <c r="B321">
        <f t="shared" si="20"/>
        <v>5.0512374721447699</v>
      </c>
      <c r="C321" t="e">
        <f>NA()</f>
        <v>#N/A</v>
      </c>
      <c r="D321">
        <f t="shared" si="21"/>
        <v>0.13304262494937849</v>
      </c>
      <c r="F321" t="e">
        <f>NA()</f>
        <v>#N/A</v>
      </c>
      <c r="G321" t="e">
        <f t="shared" si="22"/>
        <v>#N/A</v>
      </c>
    </row>
    <row r="322" spans="1:7" x14ac:dyDescent="0.25">
      <c r="A322">
        <f t="shared" si="23"/>
        <v>0.94999999999999096</v>
      </c>
      <c r="B322">
        <f t="shared" si="20"/>
        <v>5.3318617761528158</v>
      </c>
      <c r="C322" t="e">
        <f>NA()</f>
        <v>#N/A</v>
      </c>
      <c r="D322">
        <f t="shared" si="21"/>
        <v>0.1270295282345956</v>
      </c>
      <c r="F322" t="e">
        <f>NA()</f>
        <v>#N/A</v>
      </c>
      <c r="G322" t="e">
        <f t="shared" si="22"/>
        <v>#N/A</v>
      </c>
    </row>
    <row r="323" spans="1:7" x14ac:dyDescent="0.25">
      <c r="A323">
        <f t="shared" si="23"/>
        <v>0.99999999999999101</v>
      </c>
      <c r="B323">
        <f t="shared" si="20"/>
        <v>5.6124860801608616</v>
      </c>
      <c r="C323" t="e">
        <f>NA()</f>
        <v>#N/A</v>
      </c>
      <c r="D323">
        <f t="shared" si="21"/>
        <v>0.12098536225957277</v>
      </c>
      <c r="F323" t="e">
        <f>NA()</f>
        <v>#N/A</v>
      </c>
      <c r="G323" t="e">
        <f t="shared" si="22"/>
        <v>#N/A</v>
      </c>
    </row>
    <row r="324" spans="1:7" x14ac:dyDescent="0.25">
      <c r="A324">
        <f t="shared" si="23"/>
        <v>1.0499999999999909</v>
      </c>
      <c r="B324">
        <f t="shared" si="20"/>
        <v>5.8931103841689074</v>
      </c>
      <c r="C324" t="e">
        <f>NA()</f>
        <v>#N/A</v>
      </c>
      <c r="D324">
        <f t="shared" si="21"/>
        <v>0.1149410703421176</v>
      </c>
      <c r="F324" t="e">
        <f>NA()</f>
        <v>#N/A</v>
      </c>
      <c r="G324" t="e">
        <f t="shared" si="22"/>
        <v>#N/A</v>
      </c>
    </row>
    <row r="325" spans="1:7" x14ac:dyDescent="0.25">
      <c r="A325">
        <f t="shared" si="23"/>
        <v>1.099999999999991</v>
      </c>
      <c r="B325">
        <f t="shared" si="20"/>
        <v>6.1737346881769533</v>
      </c>
      <c r="C325" t="e">
        <f>NA()</f>
        <v>#N/A</v>
      </c>
      <c r="D325">
        <f t="shared" si="21"/>
        <v>0.10892608851627636</v>
      </c>
      <c r="F325" t="e">
        <f>NA()</f>
        <v>#N/A</v>
      </c>
      <c r="G325" t="e">
        <f t="shared" si="22"/>
        <v>#N/A</v>
      </c>
    </row>
    <row r="326" spans="1:7" x14ac:dyDescent="0.25">
      <c r="A326">
        <f t="shared" si="23"/>
        <v>1.149999999999991</v>
      </c>
      <c r="B326">
        <f t="shared" si="20"/>
        <v>6.4543589921849991</v>
      </c>
      <c r="C326" t="e">
        <f>NA()</f>
        <v>#N/A</v>
      </c>
      <c r="D326">
        <f t="shared" si="21"/>
        <v>0.10296813435998843</v>
      </c>
      <c r="F326" t="e">
        <f>NA()</f>
        <v>#N/A</v>
      </c>
      <c r="G326" t="e">
        <f t="shared" si="22"/>
        <v>#N/A</v>
      </c>
    </row>
    <row r="327" spans="1:7" x14ac:dyDescent="0.25">
      <c r="A327">
        <f t="shared" si="23"/>
        <v>1.1999999999999911</v>
      </c>
      <c r="B327">
        <f t="shared" si="20"/>
        <v>6.7349832961930449</v>
      </c>
      <c r="C327" t="e">
        <f>NA()</f>
        <v>#N/A</v>
      </c>
      <c r="D327">
        <f t="shared" si="21"/>
        <v>9.7093027491607517E-2</v>
      </c>
      <c r="F327" t="e">
        <f>NA()</f>
        <v>#N/A</v>
      </c>
      <c r="G327" t="e">
        <f t="shared" si="22"/>
        <v>#N/A</v>
      </c>
    </row>
    <row r="328" spans="1:7" x14ac:dyDescent="0.25">
      <c r="A328">
        <f t="shared" si="23"/>
        <v>1.2499999999999911</v>
      </c>
      <c r="B328">
        <f t="shared" si="20"/>
        <v>7.0156076002010908</v>
      </c>
      <c r="C328" t="e">
        <f>NA()</f>
        <v>#N/A</v>
      </c>
      <c r="D328">
        <f t="shared" si="21"/>
        <v>9.132454269451197E-2</v>
      </c>
      <c r="F328" t="e">
        <f>NA()</f>
        <v>#N/A</v>
      </c>
      <c r="G328" t="e">
        <f t="shared" si="22"/>
        <v>#N/A</v>
      </c>
    </row>
    <row r="329" spans="1:7" x14ac:dyDescent="0.25">
      <c r="A329">
        <f t="shared" si="23"/>
        <v>1.2999999999999912</v>
      </c>
      <c r="B329">
        <f t="shared" si="20"/>
        <v>7.2962319042091366</v>
      </c>
      <c r="C329" t="e">
        <f>NA()</f>
        <v>#N/A</v>
      </c>
      <c r="D329">
        <f t="shared" si="21"/>
        <v>8.5684296023904663E-2</v>
      </c>
      <c r="F329" t="e">
        <f>NA()</f>
        <v>#N/A</v>
      </c>
      <c r="G329" t="e">
        <f t="shared" si="22"/>
        <v>#N/A</v>
      </c>
    </row>
    <row r="330" spans="1:7" x14ac:dyDescent="0.25">
      <c r="A330">
        <f t="shared" si="23"/>
        <v>1.3499999999999912</v>
      </c>
      <c r="B330">
        <f t="shared" si="20"/>
        <v>7.5768562082171824</v>
      </c>
      <c r="C330" t="e">
        <f>NA()</f>
        <v>#N/A</v>
      </c>
      <c r="D330">
        <f t="shared" si="21"/>
        <v>8.0191663670960742E-2</v>
      </c>
      <c r="F330" t="e">
        <f>NA()</f>
        <v>#N/A</v>
      </c>
      <c r="G330" t="e">
        <f t="shared" si="22"/>
        <v>#N/A</v>
      </c>
    </row>
    <row r="331" spans="1:7" x14ac:dyDescent="0.25">
      <c r="A331">
        <f t="shared" si="23"/>
        <v>1.3999999999999913</v>
      </c>
      <c r="B331">
        <f t="shared" ref="B331:B394" si="24">$J$3*A331</f>
        <v>7.8574805122252283</v>
      </c>
      <c r="C331" t="e">
        <f>NA()</f>
        <v>#N/A</v>
      </c>
      <c r="D331">
        <f t="shared" si="21"/>
        <v>7.4863732817873341E-2</v>
      </c>
      <c r="F331" t="e">
        <f>NA()</f>
        <v>#N/A</v>
      </c>
      <c r="G331" t="e">
        <f t="shared" si="22"/>
        <v>#N/A</v>
      </c>
    </row>
    <row r="332" spans="1:7" x14ac:dyDescent="0.25">
      <c r="A332">
        <f t="shared" si="23"/>
        <v>1.4499999999999913</v>
      </c>
      <c r="B332">
        <f t="shared" si="24"/>
        <v>8.1381048162332732</v>
      </c>
      <c r="C332" t="e">
        <f>NA()</f>
        <v>#N/A</v>
      </c>
      <c r="D332">
        <f t="shared" ref="D332:D395" si="25">C131/2</f>
        <v>6.9715283222681015E-2</v>
      </c>
      <c r="F332" t="e">
        <f>NA()</f>
        <v>#N/A</v>
      </c>
      <c r="G332" t="e">
        <f t="shared" ref="G332:G395" si="26">IF($J$4&lt;0,IF(B332&lt;=$J$4,D332,NA()),IF(B332&gt;=J$4,D332,NA()))</f>
        <v>#N/A</v>
      </c>
    </row>
    <row r="333" spans="1:7" x14ac:dyDescent="0.25">
      <c r="A333">
        <f t="shared" ref="A333:A396" si="27">A332+0.05</f>
        <v>1.4999999999999913</v>
      </c>
      <c r="B333">
        <f t="shared" si="24"/>
        <v>8.4187291202413199</v>
      </c>
      <c r="C333" t="e">
        <f>NA()</f>
        <v>#N/A</v>
      </c>
      <c r="D333">
        <f t="shared" si="25"/>
        <v>6.4758797832946705E-2</v>
      </c>
      <c r="F333" t="e">
        <f>NA()</f>
        <v>#N/A</v>
      </c>
      <c r="G333" t="e">
        <f t="shared" si="26"/>
        <v>#N/A</v>
      </c>
    </row>
    <row r="334" spans="1:7" x14ac:dyDescent="0.25">
      <c r="A334">
        <f t="shared" si="27"/>
        <v>1.5499999999999914</v>
      </c>
      <c r="B334">
        <f t="shared" si="24"/>
        <v>8.6993534242493649</v>
      </c>
      <c r="C334" t="e">
        <f>NA()</f>
        <v>#N/A</v>
      </c>
      <c r="D334">
        <f t="shared" si="25"/>
        <v>6.0004500348493611E-2</v>
      </c>
      <c r="F334" t="e">
        <f>NA()</f>
        <v>#N/A</v>
      </c>
      <c r="G334" t="e">
        <f t="shared" si="26"/>
        <v>#N/A</v>
      </c>
    </row>
    <row r="335" spans="1:7" x14ac:dyDescent="0.25">
      <c r="A335">
        <f t="shared" si="27"/>
        <v>1.5999999999999914</v>
      </c>
      <c r="B335">
        <f t="shared" si="24"/>
        <v>8.9799777282574116</v>
      </c>
      <c r="C335" t="e">
        <f>NA()</f>
        <v>#N/A</v>
      </c>
      <c r="D335">
        <f t="shared" si="25"/>
        <v>5.5460417339728549E-2</v>
      </c>
      <c r="F335" t="e">
        <f>NA()</f>
        <v>#N/A</v>
      </c>
      <c r="G335" t="e">
        <f t="shared" si="26"/>
        <v>#N/A</v>
      </c>
    </row>
    <row r="336" spans="1:7" x14ac:dyDescent="0.25">
      <c r="A336">
        <f t="shared" si="27"/>
        <v>1.6499999999999915</v>
      </c>
      <c r="B336">
        <f t="shared" si="24"/>
        <v>9.2606020322654565</v>
      </c>
      <c r="C336" t="e">
        <f>NA()</f>
        <v>#N/A</v>
      </c>
      <c r="D336">
        <f t="shared" si="25"/>
        <v>5.1132462281989727E-2</v>
      </c>
      <c r="F336" t="e">
        <f>NA()</f>
        <v>#N/A</v>
      </c>
      <c r="G336" t="e">
        <f t="shared" si="26"/>
        <v>#N/A</v>
      </c>
    </row>
    <row r="337" spans="1:7" x14ac:dyDescent="0.25">
      <c r="A337">
        <f t="shared" si="27"/>
        <v>1.6999999999999915</v>
      </c>
      <c r="B337">
        <f t="shared" si="24"/>
        <v>9.5412263362735033</v>
      </c>
      <c r="C337" t="e">
        <f>NA()</f>
        <v>#N/A</v>
      </c>
      <c r="D337">
        <f t="shared" si="25"/>
        <v>4.702453868844414E-2</v>
      </c>
      <c r="F337" t="e">
        <f>NA()</f>
        <v>#N/A</v>
      </c>
      <c r="G337" t="e">
        <f t="shared" si="26"/>
        <v>#N/A</v>
      </c>
    </row>
    <row r="338" spans="1:7" x14ac:dyDescent="0.25">
      <c r="A338">
        <f t="shared" si="27"/>
        <v>1.7499999999999916</v>
      </c>
      <c r="B338">
        <f t="shared" si="24"/>
        <v>9.8218506402815482</v>
      </c>
      <c r="C338" t="e">
        <f>NA()</f>
        <v>#N/A</v>
      </c>
      <c r="D338">
        <f t="shared" si="25"/>
        <v>4.313865941325639E-2</v>
      </c>
      <c r="F338" t="e">
        <f>NA()</f>
        <v>#N/A</v>
      </c>
      <c r="G338" t="e">
        <f t="shared" si="26"/>
        <v>#N/A</v>
      </c>
    </row>
    <row r="339" spans="1:7" x14ac:dyDescent="0.25">
      <c r="A339">
        <f t="shared" si="27"/>
        <v>1.7999999999999916</v>
      </c>
      <c r="B339">
        <f t="shared" si="24"/>
        <v>10.102474944289595</v>
      </c>
      <c r="C339" t="e">
        <f>NA()</f>
        <v>#N/A</v>
      </c>
      <c r="D339">
        <f t="shared" si="25"/>
        <v>3.9475079150447678E-2</v>
      </c>
      <c r="F339" t="e">
        <f>NA()</f>
        <v>#N/A</v>
      </c>
      <c r="G339" t="e">
        <f t="shared" si="26"/>
        <v>#N/A</v>
      </c>
    </row>
    <row r="340" spans="1:7" x14ac:dyDescent="0.25">
      <c r="A340">
        <f t="shared" si="27"/>
        <v>1.8499999999999917</v>
      </c>
      <c r="B340">
        <f t="shared" si="24"/>
        <v>10.38309924829764</v>
      </c>
      <c r="C340" t="e">
        <f>NA()</f>
        <v>#N/A</v>
      </c>
      <c r="D340">
        <f t="shared" si="25"/>
        <v>3.6032437168109555E-2</v>
      </c>
      <c r="F340" t="e">
        <f>NA()</f>
        <v>#N/A</v>
      </c>
      <c r="G340" t="e">
        <f t="shared" si="26"/>
        <v>#N/A</v>
      </c>
    </row>
    <row r="341" spans="1:7" x14ac:dyDescent="0.25">
      <c r="A341">
        <f t="shared" si="27"/>
        <v>1.8999999999999917</v>
      </c>
      <c r="B341">
        <f t="shared" si="24"/>
        <v>10.663723552305687</v>
      </c>
      <c r="C341" t="e">
        <f>NA()</f>
        <v>#N/A</v>
      </c>
      <c r="D341">
        <f t="shared" si="25"/>
        <v>3.2807907387338818E-2</v>
      </c>
      <c r="F341" t="e">
        <f>NA()</f>
        <v>#N/A</v>
      </c>
      <c r="G341" t="e">
        <f t="shared" si="26"/>
        <v>#N/A</v>
      </c>
    </row>
    <row r="342" spans="1:7" x14ac:dyDescent="0.25">
      <c r="A342">
        <f t="shared" si="27"/>
        <v>1.9499999999999917</v>
      </c>
      <c r="B342">
        <f t="shared" si="24"/>
        <v>10.944347856313733</v>
      </c>
      <c r="C342" t="e">
        <f>NA()</f>
        <v>#N/A</v>
      </c>
      <c r="D342">
        <f t="shared" si="25"/>
        <v>2.9797353034408513E-2</v>
      </c>
      <c r="F342" t="e">
        <f>NA()</f>
        <v>#N/A</v>
      </c>
      <c r="G342" t="e">
        <f t="shared" si="26"/>
        <v>#N/A</v>
      </c>
    </row>
    <row r="343" spans="1:7" x14ac:dyDescent="0.25">
      <c r="A343">
        <f t="shared" si="27"/>
        <v>1.9999999999999918</v>
      </c>
      <c r="B343">
        <f t="shared" si="24"/>
        <v>11.224972160321778</v>
      </c>
      <c r="C343" t="e">
        <f>NA()</f>
        <v>#N/A</v>
      </c>
      <c r="D343">
        <f t="shared" si="25"/>
        <v>2.6995483256594472E-2</v>
      </c>
      <c r="F343" t="e">
        <f>NA()</f>
        <v>#N/A</v>
      </c>
      <c r="G343" t="e">
        <f t="shared" si="26"/>
        <v>#N/A</v>
      </c>
    </row>
    <row r="344" spans="1:7" x14ac:dyDescent="0.25">
      <c r="A344">
        <f t="shared" si="27"/>
        <v>2.0499999999999918</v>
      </c>
      <c r="B344">
        <f t="shared" si="24"/>
        <v>11.505596464329825</v>
      </c>
      <c r="C344" t="e">
        <f>NA()</f>
        <v>#N/A</v>
      </c>
      <c r="D344">
        <f t="shared" si="25"/>
        <v>2.4396009289591784E-2</v>
      </c>
      <c r="F344" t="e">
        <f>NA()</f>
        <v>#N/A</v>
      </c>
      <c r="G344" t="e">
        <f t="shared" si="26"/>
        <v>#N/A</v>
      </c>
    </row>
    <row r="345" spans="1:7" x14ac:dyDescent="0.25">
      <c r="A345">
        <f t="shared" si="27"/>
        <v>2.0999999999999917</v>
      </c>
      <c r="B345">
        <f t="shared" si="24"/>
        <v>11.786220768337868</v>
      </c>
      <c r="C345" t="e">
        <f>NA()</f>
        <v>#N/A</v>
      </c>
      <c r="D345">
        <f t="shared" si="25"/>
        <v>2.1991797990213988E-2</v>
      </c>
      <c r="F345" t="e">
        <f>NA()</f>
        <v>#N/A</v>
      </c>
      <c r="G345" t="e">
        <f t="shared" si="26"/>
        <v>#N/A</v>
      </c>
    </row>
    <row r="346" spans="1:7" x14ac:dyDescent="0.25">
      <c r="A346">
        <f t="shared" si="27"/>
        <v>2.1499999999999915</v>
      </c>
      <c r="B346">
        <f t="shared" si="24"/>
        <v>12.066845072345913</v>
      </c>
      <c r="C346" t="e">
        <f>NA()</f>
        <v>#N/A</v>
      </c>
      <c r="D346">
        <f t="shared" si="25"/>
        <v>1.9775020794685474E-2</v>
      </c>
      <c r="F346" t="e">
        <f>NA()</f>
        <v>#N/A</v>
      </c>
      <c r="G346" t="e">
        <f t="shared" si="26"/>
        <v>#N/A</v>
      </c>
    </row>
    <row r="347" spans="1:7" x14ac:dyDescent="0.25">
      <c r="A347">
        <f t="shared" si="27"/>
        <v>2.1999999999999913</v>
      </c>
      <c r="B347">
        <f t="shared" si="24"/>
        <v>12.347469376353958</v>
      </c>
      <c r="C347" t="e">
        <f>NA()</f>
        <v>#N/A</v>
      </c>
      <c r="D347">
        <f t="shared" si="25"/>
        <v>1.7737296423116059E-2</v>
      </c>
      <c r="F347" t="e">
        <f>NA()</f>
        <v>#N/A</v>
      </c>
      <c r="G347" t="e">
        <f t="shared" si="26"/>
        <v>#N/A</v>
      </c>
    </row>
    <row r="348" spans="1:7" x14ac:dyDescent="0.25">
      <c r="A348">
        <f t="shared" si="27"/>
        <v>2.2499999999999911</v>
      </c>
      <c r="B348">
        <f t="shared" si="24"/>
        <v>12.628093680362003</v>
      </c>
      <c r="C348" t="e">
        <f>NA()</f>
        <v>#N/A</v>
      </c>
      <c r="D348">
        <f t="shared" si="25"/>
        <v>1.5869825917834025E-2</v>
      </c>
      <c r="F348" t="e">
        <f>NA()</f>
        <v>#N/A</v>
      </c>
      <c r="G348" t="e">
        <f t="shared" si="26"/>
        <v>#N/A</v>
      </c>
    </row>
    <row r="349" spans="1:7" x14ac:dyDescent="0.25">
      <c r="A349">
        <f t="shared" si="27"/>
        <v>2.2999999999999909</v>
      </c>
      <c r="B349">
        <f t="shared" si="24"/>
        <v>12.908717984370048</v>
      </c>
      <c r="C349" t="e">
        <f>NA()</f>
        <v>#N/A</v>
      </c>
      <c r="D349">
        <f t="shared" si="25"/>
        <v>1.4163518870800881E-2</v>
      </c>
      <c r="F349" t="e">
        <f>NA()</f>
        <v>#N/A</v>
      </c>
      <c r="G349" t="e">
        <f t="shared" si="26"/>
        <v>#N/A</v>
      </c>
    </row>
    <row r="350" spans="1:7" x14ac:dyDescent="0.25">
      <c r="A350">
        <f t="shared" si="27"/>
        <v>2.3499999999999908</v>
      </c>
      <c r="B350">
        <f t="shared" si="24"/>
        <v>13.189342288378091</v>
      </c>
      <c r="C350" t="e">
        <f>NA()</f>
        <v>#N/A</v>
      </c>
      <c r="D350">
        <f t="shared" si="25"/>
        <v>1.260910995759747E-2</v>
      </c>
      <c r="F350" t="e">
        <f>NA()</f>
        <v>#N/A</v>
      </c>
      <c r="G350" t="e">
        <f t="shared" si="26"/>
        <v>#N/A</v>
      </c>
    </row>
    <row r="351" spans="1:7" x14ac:dyDescent="0.25">
      <c r="A351">
        <f t="shared" si="27"/>
        <v>2.3999999999999906</v>
      </c>
      <c r="B351">
        <f t="shared" si="24"/>
        <v>13.469966592386136</v>
      </c>
      <c r="C351" t="e">
        <f>NA()</f>
        <v>#N/A</v>
      </c>
      <c r="D351">
        <f t="shared" si="25"/>
        <v>1.1197265147421705E-2</v>
      </c>
      <c r="F351" t="e">
        <f>NA()</f>
        <v>#N/A</v>
      </c>
      <c r="G351" t="e">
        <f t="shared" si="26"/>
        <v>#N/A</v>
      </c>
    </row>
    <row r="352" spans="1:7" x14ac:dyDescent="0.25">
      <c r="A352">
        <f t="shared" si="27"/>
        <v>2.4499999999999904</v>
      </c>
      <c r="B352">
        <f t="shared" si="24"/>
        <v>13.750590896394181</v>
      </c>
      <c r="C352" t="e">
        <f>NA()</f>
        <v>#N/A</v>
      </c>
      <c r="D352">
        <f t="shared" si="25"/>
        <v>9.9186771958978941E-3</v>
      </c>
      <c r="F352" t="e">
        <f>NA()</f>
        <v>#N/A</v>
      </c>
      <c r="G352" t="e">
        <f t="shared" si="26"/>
        <v>#N/A</v>
      </c>
    </row>
    <row r="353" spans="1:7" x14ac:dyDescent="0.25">
      <c r="A353">
        <f t="shared" si="27"/>
        <v>2.4999999999999902</v>
      </c>
      <c r="B353">
        <f t="shared" si="24"/>
        <v>14.031215200402226</v>
      </c>
      <c r="C353" t="e">
        <f>NA()</f>
        <v>#N/A</v>
      </c>
      <c r="D353">
        <f t="shared" si="25"/>
        <v>8.7641502467844835E-3</v>
      </c>
      <c r="F353" t="e">
        <f>NA()</f>
        <v>#N/A</v>
      </c>
      <c r="G353" t="e">
        <f t="shared" si="26"/>
        <v>#N/A</v>
      </c>
    </row>
    <row r="354" spans="1:7" x14ac:dyDescent="0.25">
      <c r="A354">
        <f t="shared" si="27"/>
        <v>2.5499999999999901</v>
      </c>
      <c r="B354">
        <f t="shared" si="24"/>
        <v>14.311839504410271</v>
      </c>
      <c r="C354" t="e">
        <f>NA()</f>
        <v>#N/A</v>
      </c>
      <c r="D354">
        <f t="shared" si="25"/>
        <v>7.7246735671977831E-3</v>
      </c>
      <c r="F354" t="e">
        <f>NA()</f>
        <v>#N/A</v>
      </c>
      <c r="G354" t="e">
        <f t="shared" si="26"/>
        <v>#N/A</v>
      </c>
    </row>
    <row r="355" spans="1:7" x14ac:dyDescent="0.25">
      <c r="A355">
        <f t="shared" si="27"/>
        <v>2.5999999999999899</v>
      </c>
      <c r="B355">
        <f t="shared" si="24"/>
        <v>14.592463808418316</v>
      </c>
      <c r="C355" t="e">
        <f>NA()</f>
        <v>#N/A</v>
      </c>
      <c r="D355">
        <f t="shared" si="25"/>
        <v>6.7914846168429886E-3</v>
      </c>
      <c r="F355" t="e">
        <f>NA()</f>
        <v>#N/A</v>
      </c>
      <c r="G355" t="e">
        <f t="shared" si="26"/>
        <v>#N/A</v>
      </c>
    </row>
    <row r="356" spans="1:7" x14ac:dyDescent="0.25">
      <c r="A356">
        <f t="shared" si="27"/>
        <v>2.6499999999999897</v>
      </c>
      <c r="B356">
        <f t="shared" si="24"/>
        <v>14.873088112426359</v>
      </c>
      <c r="C356" t="e">
        <f>NA()</f>
        <v>#N/A</v>
      </c>
      <c r="D356">
        <f t="shared" si="25"/>
        <v>5.9561218038027509E-3</v>
      </c>
      <c r="F356" t="e">
        <f>NA()</f>
        <v>#N/A</v>
      </c>
      <c r="G356" t="e">
        <f t="shared" si="26"/>
        <v>#N/A</v>
      </c>
    </row>
    <row r="357" spans="1:7" x14ac:dyDescent="0.25">
      <c r="A357">
        <f t="shared" si="27"/>
        <v>2.6999999999999895</v>
      </c>
      <c r="B357">
        <f t="shared" si="24"/>
        <v>15.153712416434404</v>
      </c>
      <c r="C357" t="e">
        <f>NA()</f>
        <v>#N/A</v>
      </c>
      <c r="D357">
        <f t="shared" si="25"/>
        <v>5.2104674072114459E-3</v>
      </c>
      <c r="F357" t="e">
        <f>NA()</f>
        <v>#N/A</v>
      </c>
      <c r="G357" t="e">
        <f t="shared" si="26"/>
        <v>#N/A</v>
      </c>
    </row>
    <row r="358" spans="1:7" x14ac:dyDescent="0.25">
      <c r="A358">
        <f t="shared" si="27"/>
        <v>2.7499999999999893</v>
      </c>
      <c r="B358">
        <f t="shared" si="24"/>
        <v>15.434336720442449</v>
      </c>
      <c r="C358" t="e">
        <f>NA()</f>
        <v>#N/A</v>
      </c>
      <c r="D358">
        <f t="shared" si="25"/>
        <v>4.54678125079566E-3</v>
      </c>
      <c r="F358" t="e">
        <f>NA()</f>
        <v>#N/A</v>
      </c>
      <c r="G358" t="e">
        <f t="shared" si="26"/>
        <v>#N/A</v>
      </c>
    </row>
    <row r="359" spans="1:7" x14ac:dyDescent="0.25">
      <c r="A359">
        <f t="shared" si="27"/>
        <v>2.7999999999999892</v>
      </c>
      <c r="B359">
        <f t="shared" si="24"/>
        <v>15.714961024450494</v>
      </c>
      <c r="C359" t="e">
        <f>NA()</f>
        <v>#N/A</v>
      </c>
      <c r="D359">
        <f t="shared" si="25"/>
        <v>3.9577257914901014E-3</v>
      </c>
      <c r="F359" t="e">
        <f>NA()</f>
        <v>#N/A</v>
      </c>
      <c r="G359" t="e">
        <f t="shared" si="26"/>
        <v>#N/A</v>
      </c>
    </row>
    <row r="360" spans="1:7" x14ac:dyDescent="0.25">
      <c r="A360">
        <f t="shared" si="27"/>
        <v>2.849999999999989</v>
      </c>
      <c r="B360">
        <f t="shared" si="24"/>
        <v>15.995585328458539</v>
      </c>
      <c r="C360" t="e">
        <f>NA()</f>
        <v>#N/A</v>
      </c>
      <c r="D360">
        <f t="shared" si="25"/>
        <v>3.4363833453070953E-3</v>
      </c>
      <c r="F360" t="e">
        <f>NA()</f>
        <v>#N/A</v>
      </c>
      <c r="G360" t="e">
        <f t="shared" si="26"/>
        <v>#N/A</v>
      </c>
    </row>
    <row r="361" spans="1:7" x14ac:dyDescent="0.25">
      <c r="A361">
        <f t="shared" si="27"/>
        <v>2.8999999999999888</v>
      </c>
      <c r="B361">
        <f t="shared" si="24"/>
        <v>16.276209632466582</v>
      </c>
      <c r="C361" t="e">
        <f>NA()</f>
        <v>#N/A</v>
      </c>
      <c r="D361">
        <f t="shared" si="25"/>
        <v>2.9762662098880249E-3</v>
      </c>
      <c r="F361" t="e">
        <f>NA()</f>
        <v>#N/A</v>
      </c>
      <c r="G361" t="e">
        <f t="shared" si="26"/>
        <v>#N/A</v>
      </c>
    </row>
    <row r="362" spans="1:7" x14ac:dyDescent="0.25">
      <c r="A362">
        <f t="shared" si="27"/>
        <v>2.9499999999999886</v>
      </c>
      <c r="B362">
        <f t="shared" si="24"/>
        <v>16.556833936474629</v>
      </c>
      <c r="C362" t="e">
        <f>NA()</f>
        <v>#N/A</v>
      </c>
      <c r="D362">
        <f t="shared" si="25"/>
        <v>2.5713204615270559E-3</v>
      </c>
      <c r="F362" t="e">
        <f>NA()</f>
        <v>#N/A</v>
      </c>
      <c r="G362" t="e">
        <f t="shared" si="26"/>
        <v>#N/A</v>
      </c>
    </row>
    <row r="363" spans="1:7" x14ac:dyDescent="0.25">
      <c r="A363">
        <f t="shared" si="27"/>
        <v>2.9999999999999885</v>
      </c>
      <c r="B363">
        <f t="shared" si="24"/>
        <v>16.837458240482672</v>
      </c>
      <c r="C363" t="e">
        <f>NA()</f>
        <v>#N/A</v>
      </c>
      <c r="D363">
        <f t="shared" si="25"/>
        <v>2.2159242059690805E-3</v>
      </c>
      <c r="F363" t="e">
        <f>NA()</f>
        <v>#N/A</v>
      </c>
      <c r="G363" t="e">
        <f t="shared" si="26"/>
        <v>#N/A</v>
      </c>
    </row>
    <row r="364" spans="1:7" x14ac:dyDescent="0.25">
      <c r="A364">
        <f t="shared" si="27"/>
        <v>3.0499999999999883</v>
      </c>
      <c r="B364">
        <f t="shared" si="24"/>
        <v>17.118082544490715</v>
      </c>
      <c r="C364" t="e">
        <f>NA()</f>
        <v>#N/A</v>
      </c>
      <c r="D364">
        <f t="shared" si="25"/>
        <v>1.9048810491109709E-3</v>
      </c>
      <c r="F364" t="e">
        <f>NA()</f>
        <v>#N/A</v>
      </c>
      <c r="G364" t="e">
        <f t="shared" si="26"/>
        <v>#N/A</v>
      </c>
    </row>
    <row r="365" spans="1:7" x14ac:dyDescent="0.25">
      <c r="A365">
        <f t="shared" si="27"/>
        <v>3.0999999999999881</v>
      </c>
      <c r="B365">
        <f t="shared" si="24"/>
        <v>17.398706848498762</v>
      </c>
      <c r="C365" t="e">
        <f>NA()</f>
        <v>#N/A</v>
      </c>
      <c r="D365">
        <f t="shared" si="25"/>
        <v>1.63340952810002E-3</v>
      </c>
      <c r="F365" t="e">
        <f>NA()</f>
        <v>#N/A</v>
      </c>
      <c r="G365" t="e">
        <f t="shared" si="26"/>
        <v>#N/A</v>
      </c>
    </row>
    <row r="366" spans="1:7" x14ac:dyDescent="0.25">
      <c r="A366">
        <f t="shared" si="27"/>
        <v>3.1499999999999879</v>
      </c>
      <c r="B366">
        <f t="shared" si="24"/>
        <v>17.679331152506805</v>
      </c>
      <c r="C366" t="e">
        <f>NA()</f>
        <v>#N/A</v>
      </c>
      <c r="D366">
        <f t="shared" si="25"/>
        <v>1.3971292074397769E-3</v>
      </c>
      <c r="F366" t="e">
        <f>NA()</f>
        <v>#N/A</v>
      </c>
      <c r="G366" t="e">
        <f t="shared" si="26"/>
        <v>#N/A</v>
      </c>
    </row>
    <row r="367" spans="1:7" x14ac:dyDescent="0.25">
      <c r="A367">
        <f t="shared" si="27"/>
        <v>3.1999999999999877</v>
      </c>
      <c r="B367">
        <f t="shared" si="24"/>
        <v>17.959955456514852</v>
      </c>
      <c r="C367" t="e">
        <f>NA()</f>
        <v>#N/A</v>
      </c>
      <c r="D367">
        <f t="shared" si="25"/>
        <v>1.1920441007324677E-3</v>
      </c>
      <c r="F367" t="e">
        <f>NA()</f>
        <v>#N/A</v>
      </c>
      <c r="G367" t="e">
        <f t="shared" si="26"/>
        <v>#N/A</v>
      </c>
    </row>
    <row r="368" spans="1:7" x14ac:dyDescent="0.25">
      <c r="A368">
        <f t="shared" si="27"/>
        <v>3.2499999999999876</v>
      </c>
      <c r="B368">
        <f t="shared" si="24"/>
        <v>18.240579760522895</v>
      </c>
      <c r="C368" t="e">
        <f>NA()</f>
        <v>#N/A</v>
      </c>
      <c r="D368">
        <f t="shared" si="25"/>
        <v>1.0145240286499255E-3</v>
      </c>
      <c r="F368" t="e">
        <f>NA()</f>
        <v>#N/A</v>
      </c>
      <c r="G368" t="e">
        <f t="shared" si="26"/>
        <v>#N/A</v>
      </c>
    </row>
    <row r="369" spans="1:7" x14ac:dyDescent="0.25">
      <c r="A369">
        <f t="shared" si="27"/>
        <v>3.2999999999999874</v>
      </c>
      <c r="B369">
        <f t="shared" si="24"/>
        <v>18.521204064530938</v>
      </c>
      <c r="C369" t="e">
        <f>NA()</f>
        <v>#N/A</v>
      </c>
      <c r="D369">
        <f t="shared" si="25"/>
        <v>8.6128446952687585E-4</v>
      </c>
      <c r="F369" t="e">
        <f>NA()</f>
        <v>#N/A</v>
      </c>
      <c r="G369" t="e">
        <f t="shared" si="26"/>
        <v>#N/A</v>
      </c>
    </row>
    <row r="370" spans="1:7" x14ac:dyDescent="0.25">
      <c r="A370">
        <f t="shared" si="27"/>
        <v>3.3499999999999872</v>
      </c>
      <c r="B370">
        <f t="shared" si="24"/>
        <v>18.801828368538985</v>
      </c>
      <c r="C370" t="e">
        <f>NA()</f>
        <v>#N/A</v>
      </c>
      <c r="D370">
        <f t="shared" si="25"/>
        <v>7.2936540233340405E-4</v>
      </c>
      <c r="F370" t="e">
        <f>NA()</f>
        <v>#N/A</v>
      </c>
      <c r="G370" t="e">
        <f t="shared" si="26"/>
        <v>#N/A</v>
      </c>
    </row>
    <row r="371" spans="1:7" x14ac:dyDescent="0.25">
      <c r="A371">
        <f t="shared" si="27"/>
        <v>3.399999999999987</v>
      </c>
      <c r="B371">
        <f t="shared" si="24"/>
        <v>19.082452672547028</v>
      </c>
      <c r="C371" t="e">
        <f>NA()</f>
        <v>#N/A</v>
      </c>
      <c r="D371">
        <f t="shared" si="25"/>
        <v>6.1610958423653675E-4</v>
      </c>
      <c r="F371" t="e">
        <f>NA()</f>
        <v>#N/A</v>
      </c>
      <c r="G371" t="e">
        <f t="shared" si="26"/>
        <v>#N/A</v>
      </c>
    </row>
    <row r="372" spans="1:7" x14ac:dyDescent="0.25">
      <c r="A372">
        <f t="shared" si="27"/>
        <v>3.4499999999999869</v>
      </c>
      <c r="B372">
        <f t="shared" si="24"/>
        <v>19.363076976555075</v>
      </c>
      <c r="C372" t="e">
        <f>NA()</f>
        <v>#N/A</v>
      </c>
      <c r="D372">
        <f t="shared" si="25"/>
        <v>5.1914064783072913E-4</v>
      </c>
      <c r="F372" t="e">
        <f>NA()</f>
        <v>#N/A</v>
      </c>
      <c r="G372" t="e">
        <f t="shared" si="26"/>
        <v>#N/A</v>
      </c>
    </row>
    <row r="373" spans="1:7" x14ac:dyDescent="0.25">
      <c r="A373">
        <f t="shared" si="27"/>
        <v>3.4999999999999867</v>
      </c>
      <c r="B373">
        <f t="shared" si="24"/>
        <v>19.643701280563118</v>
      </c>
      <c r="C373" t="e">
        <f>NA()</f>
        <v>#N/A</v>
      </c>
      <c r="D373">
        <f t="shared" si="25"/>
        <v>4.3634134752290019E-4</v>
      </c>
      <c r="F373" t="e">
        <f>NA()</f>
        <v>#N/A</v>
      </c>
      <c r="G373" t="e">
        <f t="shared" si="26"/>
        <v>#N/A</v>
      </c>
    </row>
    <row r="374" spans="1:7" x14ac:dyDescent="0.25">
      <c r="A374">
        <f t="shared" si="27"/>
        <v>3.5499999999999865</v>
      </c>
      <c r="B374">
        <f t="shared" si="24"/>
        <v>19.924325584571161</v>
      </c>
      <c r="C374" t="e">
        <f>NA()</f>
        <v>#N/A</v>
      </c>
      <c r="D374">
        <f t="shared" si="25"/>
        <v>3.6583223141517263E-4</v>
      </c>
      <c r="F374" t="e">
        <f>NA()</f>
        <v>#N/A</v>
      </c>
      <c r="G374" t="e">
        <f t="shared" si="26"/>
        <v>#N/A</v>
      </c>
    </row>
    <row r="375" spans="1:7" x14ac:dyDescent="0.25">
      <c r="A375">
        <f t="shared" si="27"/>
        <v>3.5999999999999863</v>
      </c>
      <c r="B375">
        <f t="shared" si="24"/>
        <v>20.204949888579208</v>
      </c>
      <c r="C375" t="e">
        <f>NA()</f>
        <v>#N/A</v>
      </c>
      <c r="D375">
        <f t="shared" si="25"/>
        <v>3.0595096505690118E-4</v>
      </c>
      <c r="F375" t="e">
        <f>NA()</f>
        <v>#N/A</v>
      </c>
      <c r="G375" t="e">
        <f t="shared" si="26"/>
        <v>#N/A</v>
      </c>
    </row>
    <row r="376" spans="1:7" x14ac:dyDescent="0.25">
      <c r="A376">
        <f t="shared" si="27"/>
        <v>3.6499999999999861</v>
      </c>
      <c r="B376">
        <f t="shared" si="24"/>
        <v>20.485574192587251</v>
      </c>
      <c r="C376" t="e">
        <f>NA()</f>
        <v>#N/A</v>
      </c>
      <c r="D376">
        <f t="shared" si="25"/>
        <v>2.552324871721057E-4</v>
      </c>
      <c r="F376" t="e">
        <f>NA()</f>
        <v>#N/A</v>
      </c>
      <c r="G376" t="e">
        <f t="shared" si="26"/>
        <v>#N/A</v>
      </c>
    </row>
    <row r="377" spans="1:7" x14ac:dyDescent="0.25">
      <c r="A377">
        <f t="shared" si="27"/>
        <v>3.699999999999986</v>
      </c>
      <c r="B377">
        <f t="shared" si="24"/>
        <v>20.766198496595297</v>
      </c>
      <c r="C377" t="e">
        <f>NA()</f>
        <v>#N/A</v>
      </c>
      <c r="D377">
        <f t="shared" si="25"/>
        <v>2.1239013527538683E-4</v>
      </c>
      <c r="F377" t="e">
        <f>NA()</f>
        <v>#N/A</v>
      </c>
      <c r="G377" t="e">
        <f t="shared" si="26"/>
        <v>#N/A</v>
      </c>
    </row>
    <row r="378" spans="1:7" x14ac:dyDescent="0.25">
      <c r="A378">
        <f t="shared" si="27"/>
        <v>3.7499999999999858</v>
      </c>
      <c r="B378">
        <f t="shared" si="24"/>
        <v>21.046822800603341</v>
      </c>
      <c r="C378" t="e">
        <f>NA()</f>
        <v>#N/A</v>
      </c>
      <c r="D378">
        <f t="shared" si="25"/>
        <v>1.7629784118373211E-4</v>
      </c>
      <c r="F378" t="e">
        <f>NA()</f>
        <v>#N/A</v>
      </c>
      <c r="G378" t="e">
        <f t="shared" si="26"/>
        <v>#N/A</v>
      </c>
    </row>
    <row r="379" spans="1:7" x14ac:dyDescent="0.25">
      <c r="A379">
        <f t="shared" si="27"/>
        <v>3.7999999999999856</v>
      </c>
      <c r="B379">
        <f t="shared" si="24"/>
        <v>21.327447104611387</v>
      </c>
      <c r="C379" t="e">
        <f>NA()</f>
        <v>#N/A</v>
      </c>
      <c r="D379">
        <f t="shared" si="25"/>
        <v>1.4597346289573802E-4</v>
      </c>
      <c r="F379" t="e">
        <f>NA()</f>
        <v>#N/A</v>
      </c>
      <c r="G379" t="e">
        <f t="shared" si="26"/>
        <v>#N/A</v>
      </c>
    </row>
    <row r="380" spans="1:7" x14ac:dyDescent="0.25">
      <c r="A380">
        <f t="shared" si="27"/>
        <v>3.8499999999999854</v>
      </c>
      <c r="B380">
        <f t="shared" si="24"/>
        <v>21.608071408619431</v>
      </c>
      <c r="C380" t="e">
        <f>NA()</f>
        <v>#N/A</v>
      </c>
      <c r="D380">
        <f t="shared" si="25"/>
        <v>1.2056329011300348E-4</v>
      </c>
      <c r="F380" t="e">
        <f>NA()</f>
        <v>#N/A</v>
      </c>
      <c r="G380" t="e">
        <f t="shared" si="26"/>
        <v>#N/A</v>
      </c>
    </row>
    <row r="381" spans="1:7" x14ac:dyDescent="0.25">
      <c r="A381">
        <f t="shared" si="27"/>
        <v>3.8999999999999853</v>
      </c>
      <c r="B381">
        <f t="shared" si="24"/>
        <v>21.888695712627474</v>
      </c>
      <c r="C381" t="e">
        <f>NA()</f>
        <v>#N/A</v>
      </c>
      <c r="D381">
        <f t="shared" si="25"/>
        <v>9.9327735696391997E-5</v>
      </c>
      <c r="F381" t="e">
        <f>NA()</f>
        <v>#N/A</v>
      </c>
      <c r="G381" t="e">
        <f t="shared" si="26"/>
        <v>#N/A</v>
      </c>
    </row>
    <row r="382" spans="1:7" x14ac:dyDescent="0.25">
      <c r="A382">
        <f t="shared" si="27"/>
        <v>3.9499999999999851</v>
      </c>
      <c r="B382">
        <f t="shared" si="24"/>
        <v>22.16932001663552</v>
      </c>
      <c r="C382" t="e">
        <f>NA()</f>
        <v>#N/A</v>
      </c>
      <c r="D382">
        <f t="shared" si="25"/>
        <v>8.162820438312586E-5</v>
      </c>
      <c r="F382" t="e">
        <f>NA()</f>
        <v>#N/A</v>
      </c>
      <c r="G382" t="e">
        <f t="shared" si="26"/>
        <v>#N/A</v>
      </c>
    </row>
    <row r="383" spans="1:7" x14ac:dyDescent="0.25">
      <c r="A383">
        <f t="shared" si="27"/>
        <v>3.9999999999999849</v>
      </c>
      <c r="B383">
        <f t="shared" si="24"/>
        <v>22.449944320643564</v>
      </c>
      <c r="C383" t="e">
        <f>NA()</f>
        <v>#N/A</v>
      </c>
      <c r="D383">
        <f t="shared" si="25"/>
        <v>6.6915112882446722E-5</v>
      </c>
      <c r="F383" t="e">
        <f>NA()</f>
        <v>#N/A</v>
      </c>
      <c r="G383" t="e">
        <f t="shared" si="26"/>
        <v>#N/A</v>
      </c>
    </row>
    <row r="384" spans="1:7" x14ac:dyDescent="0.25">
      <c r="A384">
        <f t="shared" si="27"/>
        <v>4.0499999999999847</v>
      </c>
      <c r="B384">
        <f t="shared" si="24"/>
        <v>22.73056862465161</v>
      </c>
      <c r="C384" t="e">
        <f>NA()</f>
        <v>#N/A</v>
      </c>
      <c r="D384">
        <f t="shared" si="25"/>
        <v>5.4717021719903672E-5</v>
      </c>
      <c r="F384" t="e">
        <f>NA()</f>
        <v>#N/A</v>
      </c>
      <c r="G384" t="e">
        <f t="shared" si="26"/>
        <v>#N/A</v>
      </c>
    </row>
    <row r="385" spans="1:7" x14ac:dyDescent="0.25">
      <c r="A385">
        <f t="shared" si="27"/>
        <v>4.0999999999999845</v>
      </c>
      <c r="B385">
        <f t="shared" si="24"/>
        <v>23.011192928659653</v>
      </c>
      <c r="C385" t="e">
        <f>NA()</f>
        <v>#N/A</v>
      </c>
      <c r="D385">
        <f t="shared" si="25"/>
        <v>4.4630828588569235E-5</v>
      </c>
      <c r="F385" t="e">
        <f>NA()</f>
        <v>#N/A</v>
      </c>
      <c r="G385" t="e">
        <f t="shared" si="26"/>
        <v>#N/A</v>
      </c>
    </row>
    <row r="386" spans="1:7" x14ac:dyDescent="0.25">
      <c r="A386">
        <f t="shared" si="27"/>
        <v>4.1499999999999844</v>
      </c>
      <c r="B386">
        <f t="shared" si="24"/>
        <v>23.291817232667697</v>
      </c>
      <c r="C386" t="e">
        <f>NA()</f>
        <v>#N/A</v>
      </c>
      <c r="D386">
        <f t="shared" si="25"/>
        <v>3.6312965151128622E-5</v>
      </c>
      <c r="F386" t="e">
        <f>NA()</f>
        <v>#N/A</v>
      </c>
      <c r="G386" t="e">
        <f t="shared" si="26"/>
        <v>#N/A</v>
      </c>
    </row>
    <row r="387" spans="1:7" x14ac:dyDescent="0.25">
      <c r="A387">
        <f t="shared" si="27"/>
        <v>4.1999999999999842</v>
      </c>
      <c r="B387">
        <f t="shared" si="24"/>
        <v>23.572441536675743</v>
      </c>
      <c r="C387" t="e">
        <f>NA()</f>
        <v>#N/A</v>
      </c>
      <c r="D387">
        <f t="shared" si="25"/>
        <v>2.9471533878271916E-5</v>
      </c>
      <c r="F387" t="e">
        <f>NA()</f>
        <v>#N/A</v>
      </c>
      <c r="G387" t="e">
        <f t="shared" si="26"/>
        <v>#N/A</v>
      </c>
    </row>
    <row r="388" spans="1:7" x14ac:dyDescent="0.25">
      <c r="A388">
        <f t="shared" si="27"/>
        <v>4.249999999999984</v>
      </c>
      <c r="B388">
        <f t="shared" si="24"/>
        <v>23.853065840683787</v>
      </c>
      <c r="C388" t="e">
        <f>NA()</f>
        <v>#N/A</v>
      </c>
      <c r="D388">
        <f t="shared" si="25"/>
        <v>2.3859318270604085E-5</v>
      </c>
      <c r="F388" t="e">
        <f>NA()</f>
        <v>#N/A</v>
      </c>
      <c r="G388" t="e">
        <f t="shared" si="26"/>
        <v>#N/A</v>
      </c>
    </row>
    <row r="389" spans="1:7" x14ac:dyDescent="0.25">
      <c r="A389">
        <f t="shared" si="27"/>
        <v>4.2999999999999838</v>
      </c>
      <c r="B389">
        <f t="shared" si="24"/>
        <v>24.133690144691833</v>
      </c>
      <c r="C389" t="e">
        <f>NA()</f>
        <v>#N/A</v>
      </c>
      <c r="D389">
        <f t="shared" si="25"/>
        <v>1.92675983710449E-5</v>
      </c>
      <c r="F389" t="e">
        <f>NA()</f>
        <v>#N/A</v>
      </c>
      <c r="G389" t="e">
        <f t="shared" si="26"/>
        <v>#N/A</v>
      </c>
    </row>
    <row r="390" spans="1:7" x14ac:dyDescent="0.25">
      <c r="A390">
        <f t="shared" si="27"/>
        <v>4.3499999999999837</v>
      </c>
      <c r="B390">
        <f t="shared" si="24"/>
        <v>24.414314448699876</v>
      </c>
      <c r="C390" t="e">
        <f>NA()</f>
        <v>#N/A</v>
      </c>
      <c r="D390">
        <f t="shared" si="25"/>
        <v>1.5520703528926211E-5</v>
      </c>
      <c r="F390" t="e">
        <f>NA()</f>
        <v>#N/A</v>
      </c>
      <c r="G390" t="e">
        <f t="shared" si="26"/>
        <v>#N/A</v>
      </c>
    </row>
    <row r="391" spans="1:7" x14ac:dyDescent="0.25">
      <c r="A391">
        <f t="shared" si="27"/>
        <v>4.3999999999999835</v>
      </c>
      <c r="B391">
        <f t="shared" si="24"/>
        <v>24.69493875270792</v>
      </c>
      <c r="C391" t="e">
        <f>NA()</f>
        <v>#N/A</v>
      </c>
      <c r="D391">
        <f t="shared" si="25"/>
        <v>1.2471235645027698E-5</v>
      </c>
      <c r="F391" t="e">
        <f>NA()</f>
        <v>#N/A</v>
      </c>
      <c r="G391" t="e">
        <f t="shared" si="26"/>
        <v>#N/A</v>
      </c>
    </row>
    <row r="392" spans="1:7" x14ac:dyDescent="0.25">
      <c r="A392">
        <f t="shared" si="27"/>
        <v>4.4499999999999833</v>
      </c>
      <c r="B392">
        <f t="shared" si="24"/>
        <v>24.975563056715966</v>
      </c>
      <c r="C392" t="e">
        <f>NA()</f>
        <v>#N/A</v>
      </c>
      <c r="D392">
        <f t="shared" si="25"/>
        <v>9.9958983534621409E-6</v>
      </c>
      <c r="F392" t="e">
        <f>NA()</f>
        <v>#N/A</v>
      </c>
      <c r="G392" t="e">
        <f t="shared" si="26"/>
        <v>#N/A</v>
      </c>
    </row>
    <row r="393" spans="1:7" x14ac:dyDescent="0.25">
      <c r="A393">
        <f t="shared" si="27"/>
        <v>4.4999999999999831</v>
      </c>
      <c r="B393">
        <f t="shared" si="24"/>
        <v>25.256187360724009</v>
      </c>
      <c r="C393" t="e">
        <f>NA()</f>
        <v>#N/A</v>
      </c>
      <c r="D393">
        <f t="shared" si="25"/>
        <v>7.9918705534533472E-6</v>
      </c>
      <c r="F393" t="e">
        <f>NA()</f>
        <v>#N/A</v>
      </c>
      <c r="G393" t="e">
        <f t="shared" si="26"/>
        <v>#N/A</v>
      </c>
    </row>
    <row r="394" spans="1:7" x14ac:dyDescent="0.25">
      <c r="A394">
        <f t="shared" si="27"/>
        <v>4.5499999999999829</v>
      </c>
      <c r="B394">
        <f t="shared" si="24"/>
        <v>25.536811664732056</v>
      </c>
      <c r="C394" t="e">
        <f>NA()</f>
        <v>#N/A</v>
      </c>
      <c r="D394">
        <f t="shared" si="25"/>
        <v>6.3736661909172198E-6</v>
      </c>
      <c r="F394" t="e">
        <f>NA()</f>
        <v>#N/A</v>
      </c>
      <c r="G394" t="e">
        <f t="shared" si="26"/>
        <v>#N/A</v>
      </c>
    </row>
    <row r="395" spans="1:7" x14ac:dyDescent="0.25">
      <c r="A395">
        <f t="shared" si="27"/>
        <v>4.5999999999999828</v>
      </c>
      <c r="B395">
        <f t="shared" ref="B395:B402" si="28">$J$3*A395</f>
        <v>25.817435968740099</v>
      </c>
      <c r="C395" t="e">
        <f>NA()</f>
        <v>#N/A</v>
      </c>
      <c r="D395">
        <f t="shared" si="25"/>
        <v>5.0704260327437764E-6</v>
      </c>
      <c r="F395" t="e">
        <f>NA()</f>
        <v>#N/A</v>
      </c>
      <c r="G395" t="e">
        <f t="shared" si="26"/>
        <v>#N/A</v>
      </c>
    </row>
    <row r="396" spans="1:7" x14ac:dyDescent="0.25">
      <c r="A396">
        <f t="shared" si="27"/>
        <v>4.6499999999999826</v>
      </c>
      <c r="B396">
        <f t="shared" si="28"/>
        <v>26.098060272748143</v>
      </c>
      <c r="C396" t="e">
        <f>NA()</f>
        <v>#N/A</v>
      </c>
      <c r="D396">
        <f t="shared" ref="D396:D403" si="29">C195/2</f>
        <v>4.0235912282464754E-6</v>
      </c>
      <c r="F396" t="e">
        <f>NA()</f>
        <v>#N/A</v>
      </c>
      <c r="G396" t="e">
        <f t="shared" ref="G396:G403" si="30">IF($J$4&lt;0,IF(B396&lt;=$J$4,D396,NA()),IF(B396&gt;=J$4,D396,NA()))</f>
        <v>#N/A</v>
      </c>
    </row>
    <row r="397" spans="1:7" x14ac:dyDescent="0.25">
      <c r="A397">
        <f t="shared" ref="A397:A403" si="31">A396+0.05</f>
        <v>4.6999999999999824</v>
      </c>
      <c r="B397">
        <f t="shared" si="28"/>
        <v>26.378684576756189</v>
      </c>
      <c r="C397" t="e">
        <f>NA()</f>
        <v>#N/A</v>
      </c>
      <c r="D397">
        <f t="shared" si="29"/>
        <v>3.1849125894338113E-6</v>
      </c>
      <c r="F397" t="e">
        <f>NA()</f>
        <v>#N/A</v>
      </c>
      <c r="G397" t="e">
        <f t="shared" si="30"/>
        <v>#N/A</v>
      </c>
    </row>
    <row r="398" spans="1:7" x14ac:dyDescent="0.25">
      <c r="A398">
        <f t="shared" si="31"/>
        <v>4.7499999999999822</v>
      </c>
      <c r="B398">
        <f t="shared" si="28"/>
        <v>26.659308880764232</v>
      </c>
      <c r="C398" t="e">
        <f>NA()</f>
        <v>#N/A</v>
      </c>
      <c r="D398">
        <f t="shared" si="29"/>
        <v>2.5147536442964374E-6</v>
      </c>
      <c r="F398" t="e">
        <f>NA()</f>
        <v>#N/A</v>
      </c>
      <c r="G398" t="e">
        <f t="shared" si="30"/>
        <v>#N/A</v>
      </c>
    </row>
    <row r="399" spans="1:7" x14ac:dyDescent="0.25">
      <c r="A399">
        <f t="shared" si="31"/>
        <v>4.7999999999999821</v>
      </c>
      <c r="B399">
        <f t="shared" si="28"/>
        <v>26.939933184772279</v>
      </c>
      <c r="C399" t="e">
        <f>NA()</f>
        <v>#N/A</v>
      </c>
      <c r="D399">
        <f t="shared" si="29"/>
        <v>1.9806495455162066E-6</v>
      </c>
      <c r="F399" t="e">
        <f>NA()</f>
        <v>#N/A</v>
      </c>
      <c r="G399" t="e">
        <f t="shared" si="30"/>
        <v>#N/A</v>
      </c>
    </row>
    <row r="400" spans="1:7" x14ac:dyDescent="0.25">
      <c r="A400">
        <f t="shared" si="31"/>
        <v>4.8499999999999819</v>
      </c>
      <c r="B400">
        <f t="shared" si="28"/>
        <v>27.220557488780322</v>
      </c>
      <c r="C400" t="e">
        <f>NA()</f>
        <v>#N/A</v>
      </c>
      <c r="D400">
        <f t="shared" si="29"/>
        <v>1.5560877895746078E-6</v>
      </c>
      <c r="F400" t="e">
        <f>NA()</f>
        <v>#N/A</v>
      </c>
      <c r="G400" t="e">
        <f t="shared" si="30"/>
        <v>#N/A</v>
      </c>
    </row>
    <row r="401" spans="1:7" x14ac:dyDescent="0.25">
      <c r="A401">
        <f t="shared" si="31"/>
        <v>4.8999999999999817</v>
      </c>
      <c r="B401">
        <f t="shared" si="28"/>
        <v>27.501181792788365</v>
      </c>
      <c r="C401" t="e">
        <f>NA()</f>
        <v>#N/A</v>
      </c>
      <c r="D401">
        <f t="shared" si="29"/>
        <v>1.2194803729467887E-6</v>
      </c>
      <c r="F401" t="e">
        <f>NA()</f>
        <v>#N/A</v>
      </c>
      <c r="G401" t="e">
        <f t="shared" si="30"/>
        <v>#N/A</v>
      </c>
    </row>
    <row r="402" spans="1:7" x14ac:dyDescent="0.25">
      <c r="A402">
        <f t="shared" si="31"/>
        <v>4.9499999999999815</v>
      </c>
      <c r="B402">
        <f t="shared" si="28"/>
        <v>27.781806096796412</v>
      </c>
      <c r="C402" t="e">
        <f>NA()</f>
        <v>#N/A</v>
      </c>
      <c r="D402">
        <f t="shared" si="29"/>
        <v>9.5330045156149358E-7</v>
      </c>
      <c r="F402" t="e">
        <f>NA()</f>
        <v>#N/A</v>
      </c>
      <c r="G402" t="e">
        <f t="shared" si="30"/>
        <v>#N/A</v>
      </c>
    </row>
    <row r="403" spans="1:7" x14ac:dyDescent="0.25">
      <c r="A403">
        <f t="shared" si="31"/>
        <v>4.9999999999999813</v>
      </c>
      <c r="B403">
        <f>$J$3*A403</f>
        <v>28.062430400804455</v>
      </c>
      <c r="C403" t="e">
        <f>NA()</f>
        <v>#N/A</v>
      </c>
      <c r="D403">
        <f t="shared" si="29"/>
        <v>7.4335975736721755E-7</v>
      </c>
      <c r="F403" t="e">
        <f>NA()</f>
        <v>#N/A</v>
      </c>
      <c r="G403" t="e">
        <f t="shared" si="30"/>
        <v>#N/A</v>
      </c>
    </row>
    <row r="404" spans="1:7" x14ac:dyDescent="0.25">
      <c r="B404">
        <v>0</v>
      </c>
      <c r="C404" t="e">
        <f>NA()</f>
        <v>#N/A</v>
      </c>
      <c r="D404" t="e">
        <f>NA()</f>
        <v>#N/A</v>
      </c>
      <c r="E404">
        <v>0.01</v>
      </c>
    </row>
    <row r="405" spans="1:7" x14ac:dyDescent="0.25">
      <c r="B405" s="15">
        <f>J4</f>
        <v>-23</v>
      </c>
      <c r="C405" t="e">
        <f>NA()</f>
        <v>#N/A</v>
      </c>
      <c r="D405" t="e">
        <f>NA()</f>
        <v>#N/A</v>
      </c>
      <c r="E405">
        <v>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workbookViewId="0">
      <selection activeCell="A20" sqref="A20"/>
    </sheetView>
  </sheetViews>
  <sheetFormatPr defaultRowHeight="15" x14ac:dyDescent="0.25"/>
  <sheetData>
    <row r="1" spans="1:2" x14ac:dyDescent="0.25">
      <c r="A1" s="31" t="s">
        <v>0</v>
      </c>
      <c r="B1" t="s">
        <v>62</v>
      </c>
    </row>
    <row r="2" spans="1:2" x14ac:dyDescent="0.25">
      <c r="A2" s="31" t="s">
        <v>1</v>
      </c>
      <c r="B2" t="s">
        <v>63</v>
      </c>
    </row>
    <row r="3" spans="1:2" ht="18" x14ac:dyDescent="0.35">
      <c r="A3" s="31" t="s">
        <v>54</v>
      </c>
      <c r="B3" t="s">
        <v>64</v>
      </c>
    </row>
    <row r="4" spans="1:2" ht="18" x14ac:dyDescent="0.35">
      <c r="A4" s="31" t="s">
        <v>55</v>
      </c>
      <c r="B4" t="s">
        <v>65</v>
      </c>
    </row>
    <row r="5" spans="1:2" x14ac:dyDescent="0.25">
      <c r="A5" s="31" t="s">
        <v>49</v>
      </c>
      <c r="B5" t="s">
        <v>66</v>
      </c>
    </row>
    <row r="6" spans="1:2" ht="18" x14ac:dyDescent="0.35">
      <c r="A6" s="30" t="s">
        <v>50</v>
      </c>
      <c r="B6" t="s">
        <v>67</v>
      </c>
    </row>
    <row r="7" spans="1:2" ht="18" x14ac:dyDescent="0.35">
      <c r="A7" s="30" t="s">
        <v>51</v>
      </c>
      <c r="B7" t="s">
        <v>68</v>
      </c>
    </row>
    <row r="8" spans="1:2" ht="18" x14ac:dyDescent="0.35">
      <c r="A8" s="31" t="s">
        <v>56</v>
      </c>
      <c r="B8" t="s">
        <v>74</v>
      </c>
    </row>
    <row r="9" spans="1:2" ht="18" x14ac:dyDescent="0.35">
      <c r="A9" s="31" t="s">
        <v>57</v>
      </c>
      <c r="B9" t="s">
        <v>73</v>
      </c>
    </row>
    <row r="10" spans="1:2" ht="18" x14ac:dyDescent="0.35">
      <c r="A10" s="30" t="s">
        <v>52</v>
      </c>
      <c r="B10" t="s">
        <v>69</v>
      </c>
    </row>
    <row r="11" spans="1:2" ht="18" x14ac:dyDescent="0.35">
      <c r="A11" s="30" t="s">
        <v>53</v>
      </c>
      <c r="B11" t="s">
        <v>70</v>
      </c>
    </row>
    <row r="12" spans="1:2" ht="18" x14ac:dyDescent="0.35">
      <c r="A12" s="31" t="s">
        <v>60</v>
      </c>
      <c r="B12" t="s">
        <v>72</v>
      </c>
    </row>
    <row r="13" spans="1:2" ht="18" x14ac:dyDescent="0.35">
      <c r="A13" s="31" t="s">
        <v>61</v>
      </c>
      <c r="B13" t="s">
        <v>71</v>
      </c>
    </row>
    <row r="14" spans="1:2" ht="18" x14ac:dyDescent="0.35">
      <c r="A14" s="30" t="s">
        <v>58</v>
      </c>
      <c r="B14" t="s">
        <v>75</v>
      </c>
    </row>
    <row r="15" spans="1:2" ht="18" x14ac:dyDescent="0.35">
      <c r="A15" s="30" t="s">
        <v>59</v>
      </c>
      <c r="B15" t="s">
        <v>76</v>
      </c>
    </row>
    <row r="16" spans="1:2" ht="18" x14ac:dyDescent="0.35">
      <c r="A16" s="32" t="s">
        <v>77</v>
      </c>
    </row>
    <row r="17" spans="1:1" ht="18" x14ac:dyDescent="0.35">
      <c r="A17" s="32" t="s">
        <v>78</v>
      </c>
    </row>
    <row r="18" spans="1:1" ht="18.75" x14ac:dyDescent="0.35">
      <c r="A18" t="s">
        <v>80</v>
      </c>
    </row>
    <row r="20" spans="1:1" ht="18" x14ac:dyDescent="0.35">
      <c r="A2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Differences</vt:lpstr>
      <vt:lpstr>Sheet2</vt:lpstr>
      <vt:lpstr>Sheet1</vt:lpstr>
      <vt:lpstr>Sheet3</vt:lpstr>
      <vt:lpstr>Sheet4</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wjschne</dc:creator>
  <cp:lastModifiedBy>W. Joel Schneider</cp:lastModifiedBy>
  <dcterms:created xsi:type="dcterms:W3CDTF">2011-11-06T16:30:08Z</dcterms:created>
  <dcterms:modified xsi:type="dcterms:W3CDTF">2019-12-22T12:25:16Z</dcterms:modified>
</cp:coreProperties>
</file>